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firstSheet="3" activeTab="10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1" i="18" l="1"/>
  <c r="G341" i="18"/>
  <c r="J341" i="18"/>
  <c r="M341" i="18"/>
  <c r="C341" i="17"/>
  <c r="F343" i="15"/>
  <c r="K343" i="15"/>
  <c r="F341" i="16"/>
  <c r="G341" i="16"/>
  <c r="H341" i="16"/>
  <c r="I341" i="16"/>
  <c r="D342" i="14"/>
  <c r="I342" i="14"/>
  <c r="J342" i="14" s="1"/>
  <c r="O341" i="18" l="1"/>
  <c r="N341" i="18"/>
  <c r="L343" i="15"/>
  <c r="K342" i="14"/>
  <c r="D340" i="18"/>
  <c r="G340" i="18"/>
  <c r="J340" i="18"/>
  <c r="M340" i="18"/>
  <c r="C340" i="17"/>
  <c r="F342" i="15"/>
  <c r="K342" i="15"/>
  <c r="F340" i="16"/>
  <c r="G340" i="16"/>
  <c r="H340" i="16"/>
  <c r="I340" i="16"/>
  <c r="D341" i="14"/>
  <c r="I341" i="14"/>
  <c r="J341" i="14" s="1"/>
  <c r="N340" i="18" l="1"/>
  <c r="O340" i="18"/>
  <c r="L342" i="15"/>
  <c r="K341" i="14"/>
  <c r="D339" i="18"/>
  <c r="G339" i="18"/>
  <c r="J339" i="18"/>
  <c r="M339" i="18"/>
  <c r="C339" i="17"/>
  <c r="F341" i="15"/>
  <c r="K341" i="15"/>
  <c r="F339" i="16"/>
  <c r="G339" i="16"/>
  <c r="H339" i="16"/>
  <c r="I339" i="16"/>
  <c r="D340" i="14"/>
  <c r="I340" i="14"/>
  <c r="J340" i="14" s="1"/>
  <c r="N339" i="18" l="1"/>
  <c r="O339" i="18"/>
  <c r="L341" i="15"/>
  <c r="K340" i="14"/>
  <c r="D338" i="18"/>
  <c r="G338" i="18"/>
  <c r="J338" i="18"/>
  <c r="M338" i="18"/>
  <c r="C338" i="17"/>
  <c r="F340" i="15"/>
  <c r="K340" i="15"/>
  <c r="F338" i="16"/>
  <c r="G338" i="16"/>
  <c r="H338" i="16"/>
  <c r="I338" i="16"/>
  <c r="D339" i="14"/>
  <c r="I339" i="14"/>
  <c r="J339" i="14" s="1"/>
  <c r="O338" i="18" l="1"/>
  <c r="N338" i="18"/>
  <c r="L340" i="15"/>
  <c r="K339" i="14"/>
  <c r="D337" i="18"/>
  <c r="G337" i="18"/>
  <c r="J337" i="18"/>
  <c r="M337" i="18"/>
  <c r="C337" i="17"/>
  <c r="F339" i="15"/>
  <c r="K339" i="15"/>
  <c r="F337" i="16"/>
  <c r="G337" i="16"/>
  <c r="H337" i="16"/>
  <c r="I337" i="16"/>
  <c r="K338" i="14"/>
  <c r="D338" i="14"/>
  <c r="I338" i="14"/>
  <c r="J338" i="14" s="1"/>
  <c r="O337" i="18" l="1"/>
  <c r="N337" i="18"/>
  <c r="L339" i="15"/>
  <c r="D334" i="18"/>
  <c r="G334" i="18"/>
  <c r="J334" i="18"/>
  <c r="N334" i="18" s="1"/>
  <c r="M334" i="18"/>
  <c r="C334" i="17"/>
  <c r="F336" i="15"/>
  <c r="K336" i="15"/>
  <c r="F334" i="16"/>
  <c r="G334" i="16"/>
  <c r="H334" i="16"/>
  <c r="I334" i="16"/>
  <c r="D335" i="14"/>
  <c r="I335" i="14"/>
  <c r="J335" i="14" s="1"/>
  <c r="O334" i="18" l="1"/>
  <c r="L336" i="15"/>
  <c r="K335" i="14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F334" i="15"/>
  <c r="K334" i="15"/>
  <c r="F335" i="15"/>
  <c r="K335" i="15"/>
  <c r="D333" i="18"/>
  <c r="G333" i="18"/>
  <c r="J333" i="18"/>
  <c r="M333" i="18"/>
  <c r="C333" i="17"/>
  <c r="F333" i="16"/>
  <c r="G333" i="16"/>
  <c r="H333" i="16"/>
  <c r="I333" i="16"/>
  <c r="C333" i="12"/>
  <c r="E333" i="12"/>
  <c r="G333" i="12"/>
  <c r="I333" i="12"/>
  <c r="C334" i="12"/>
  <c r="E334" i="12"/>
  <c r="G334" i="12"/>
  <c r="I334" i="12"/>
  <c r="C335" i="12"/>
  <c r="E335" i="12"/>
  <c r="G335" i="12"/>
  <c r="I335" i="12"/>
  <c r="C336" i="12"/>
  <c r="E336" i="12"/>
  <c r="G336" i="12"/>
  <c r="I336" i="12"/>
  <c r="C337" i="12"/>
  <c r="E337" i="12"/>
  <c r="G337" i="12"/>
  <c r="I337" i="12"/>
  <c r="C338" i="12"/>
  <c r="E338" i="12"/>
  <c r="G338" i="12"/>
  <c r="I338" i="12"/>
  <c r="C339" i="12"/>
  <c r="E339" i="12"/>
  <c r="G339" i="12"/>
  <c r="I339" i="12"/>
  <c r="C340" i="12"/>
  <c r="E340" i="12"/>
  <c r="G340" i="12"/>
  <c r="I340" i="12"/>
  <c r="C341" i="12"/>
  <c r="E341" i="12"/>
  <c r="G341" i="12"/>
  <c r="I341" i="12"/>
  <c r="C342" i="12"/>
  <c r="E342" i="12"/>
  <c r="G342" i="12"/>
  <c r="I342" i="12"/>
  <c r="C343" i="12"/>
  <c r="E343" i="12"/>
  <c r="G343" i="12"/>
  <c r="I343" i="12"/>
  <c r="C344" i="12"/>
  <c r="E344" i="12"/>
  <c r="G344" i="12"/>
  <c r="I344" i="12"/>
  <c r="C345" i="12"/>
  <c r="E345" i="12"/>
  <c r="G345" i="12"/>
  <c r="I345" i="12"/>
  <c r="C346" i="12"/>
  <c r="E346" i="12"/>
  <c r="G346" i="12"/>
  <c r="I346" i="12"/>
  <c r="C347" i="12"/>
  <c r="E347" i="12"/>
  <c r="G347" i="12"/>
  <c r="I347" i="12"/>
  <c r="D334" i="14"/>
  <c r="I334" i="14"/>
  <c r="J334" i="14" s="1"/>
  <c r="L334" i="15" l="1"/>
  <c r="O333" i="18"/>
  <c r="N333" i="18"/>
  <c r="L335" i="15"/>
  <c r="K334" i="14"/>
  <c r="D332" i="18"/>
  <c r="G332" i="18"/>
  <c r="J332" i="18"/>
  <c r="M332" i="18"/>
  <c r="C332" i="17"/>
  <c r="F332" i="16"/>
  <c r="G332" i="16"/>
  <c r="H332" i="16"/>
  <c r="I332" i="16"/>
  <c r="K333" i="14"/>
  <c r="D333" i="14"/>
  <c r="I333" i="14"/>
  <c r="J333" i="14" s="1"/>
  <c r="C332" i="12"/>
  <c r="E332" i="12"/>
  <c r="G332" i="12"/>
  <c r="I332" i="12"/>
  <c r="O332" i="18" l="1"/>
  <c r="N332" i="18"/>
  <c r="D331" i="18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C7" i="11" l="1"/>
  <c r="O279" i="18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<sst xmlns="http://schemas.openxmlformats.org/spreadsheetml/2006/main" count="332" uniqueCount="251">
  <si>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</si>
  <si>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</si>
  <si>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</si>
  <si>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</si>
  <si>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</si>
  <si>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</si>
  <si>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</si>
  <si>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</si>
  <si>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</si>
  <si>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</si>
  <si>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</si>
  <si>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</si>
  <si>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</si>
  <si>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</si>
  <si>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</si>
  <si>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</si>
  <si>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</si>
  <si>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</si>
  <si>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</si>
  <si>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</si>
  <si>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</si>
  <si>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</si>
  <si>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</si>
  <si>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</si>
  <si>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</si>
  <si>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</si>
  <si>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</si>
  <si>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</si>
  <si>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</si>
  <si>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</si>
  <si>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</si>
  <si>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</si>
  <si>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</si>
  <si>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</si>
  <si>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</si>
  <si>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</si>
  <si>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</si>
  <si>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</si>
  <si>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</si>
  <si>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</si>
  <si>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</si>
  <si>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</si>
  <si>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</si>
  <si>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</si>
  <si>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</si>
  <si>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</si>
  <si>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</si>
  <si>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</si>
  <si>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</si>
  <si>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</si>
  <si>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</si>
  <si>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</si>
  <si>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</si>
  <si>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</si>
  <si>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</si>
  <si>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</si>
  <si>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</si>
  <si>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</si>
  <si>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</si>
  <si>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</si>
  <si>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</si>
  <si>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</si>
  <si>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</si>
  <si>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</si>
  <si>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</si>
  <si>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</si>
  <si>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</si>
  <si>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</si>
  <si>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</si>
  <si>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</si>
  <si>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</si>
  <si>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</si>
  <si>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</si>
  <si>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</si>
  <si>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</si>
  <si>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</si>
  <si>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</si>
  <si>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</si>
  <si>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</si>
  <si>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</si>
  <si>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</si>
  <si>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</si>
  <si>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</si>
  <si>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</si>
  <si>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</si>
  <si>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</si>
  <si>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</si>
  <si>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</si>
  <si>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</si>
  <si>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</si>
  <si>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</si>
  <si>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</si>
  <si>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</si>
  <si>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</si>
  <si>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</si>
  <si>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</si>
  <si>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</si>
  <si>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</si>
  <si>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</si>
  <si>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</si>
  <si>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</si>
  <si>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</si>
  <si>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</si>
  <si>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</si>
  <si>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</si>
  <si>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</si>
  <si>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</si>
  <si>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</si>
  <si>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</si>
  <si>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</si>
  <si>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</si>
  <si>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</si>
  <si>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</si>
  <si>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</si>
  <si>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</si>
  <si>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</si>
  <si>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</si>
  <si>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</si>
  <si>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</si>
  <si>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</si>
  <si>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</si>
  <si>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</si>
  <si>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</si>
  <si>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</si>
  <si>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</si>
  <si>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</si>
  <si>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</si>
  <si>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</si>
  <si>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</si>
  <si>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</si>
  <si>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</si>
  <si>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</si>
  <si>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</si>
  <si>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</si>
  <si>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</si>
  <si>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</si>
  <si>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</si>
  <si>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</si>
  <si>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</si>
  <si>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</si>
  <si>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</si>
  <si>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</si>
  <si>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</si>
  <si>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</si>
  <si>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</si>
  <si>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</si>
  <si>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</si>
  <si>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</si>
  <si>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</si>
  <si>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</si>
  <si>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</si>
  <si>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</si>
  <si>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</si>
  <si>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</si>
  <si>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</si>
  <si>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</si>
  <si>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</si>
  <si>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</si>
  <si>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</si>
  <si>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</si>
  <si>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</si>
  <si>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</si>
  <si>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</si>
  <si>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</si>
  <si>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</si>
  <si>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</si>
  <si>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</si>
  <si>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</si>
  <si>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</si>
  <si>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</si>
  <si>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</si>
  <si>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</si>
  <si>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</si>
  <si>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</si>
  <si>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</si>
  <si>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</si>
  <si>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</si>
  <si>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</si>
  <si>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</si>
  <si>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</si>
  <si>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</si>
  <si>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</si>
  <si>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</si>
  <si>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</si>
  <si>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</si>
  <si>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</si>
  <si>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</si>
  <si>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</si>
  <si>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</si>
  <si>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</si>
  <si>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</si>
  <si>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</si>
  <si>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</si>
  <si>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</si>
  <si>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</si>
  <si>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</si>
  <si>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</si>
  <si>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</si>
  <si>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</si>
  <si>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</si>
  <si>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</si>
  <si>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</si>
  <si>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</si>
  <si>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</si>
  <si>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</si>
  <si>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</si>
  <si>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</si>
  <si>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</si>
  <si>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</si>
  <si>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</si>
  <si>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</si>
  <si>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</si>
  <si>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</si>
  <si>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</si>
  <si>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</si>
  <si>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</si>
  <si>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</si>
  <si>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</si>
  <si>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</si>
  <si>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</si>
  <si>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</si>
  <si>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</si>
  <si>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</si>
  <si>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</si>
  <si>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</si>
  <si>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</si>
  <si>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</si>
  <si>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</si>
  <si>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</si>
  <si>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</si>
  <si>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</si>
  <si>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</si>
  <si>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</si>
  <si>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http://www.taifex.com.tw/chinese/3/7_8.asp</t>
    <phoneticPr fontId="3" type="noConversion"/>
  </si>
  <si>
    <t>1375.61億</t>
  </si>
  <si>
    <t>10015口</t>
  </si>
  <si>
    <t>1214.22億</t>
  </si>
  <si>
    <t>2961口</t>
  </si>
  <si>
    <t>1266.68億</t>
  </si>
  <si>
    <t>13577口</t>
  </si>
  <si>
    <t>1254.8億</t>
  </si>
  <si>
    <t>4742口</t>
  </si>
  <si>
    <t>1310.18億</t>
  </si>
  <si>
    <t>6840口</t>
  </si>
  <si>
    <t>1472.99億</t>
  </si>
  <si>
    <t>4757口</t>
  </si>
  <si>
    <t>外資(不含外資自營商)</t>
    <phoneticPr fontId="3" type="noConversion"/>
  </si>
  <si>
    <t>1493.51億</t>
  </si>
  <si>
    <t>8018口</t>
  </si>
  <si>
    <t>1338.81億</t>
  </si>
  <si>
    <t>9898口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</si>
</sst>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508297217"/>
  <ax:ocxPr ax:name="CurrentDate" ax:value="4311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zoomScale="110" zoomScaleNormal="110" workbookViewId="0">
      <selection activeCell="D16" sqref="D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43117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11004.8</v>
      </c>
      <c r="D7" s="34">
        <f>VLOOKUP($B$6,資料整合一覽!$B$3:$AF$500,3,FALSE)</f>
        <v>18.690000000000001</v>
      </c>
      <c r="E7" s="35">
        <f>VLOOKUP($B$6,資料整合一覽!$B$3:$AF$500,4,FALSE)</f>
        <v>1.6999999999999999E-3</v>
      </c>
      <c r="F7" s="33" t="str">
        <f>VLOOKUP($B$6,資料整合一覽!$B$3:$AF$500,5,FALSE)</f>
        <v>1472.99億</v>
      </c>
      <c r="G7" s="36">
        <f>VLOOKUP($B$6,資料整合一覽!$B$3:$AF$500,6,FALSE)</f>
        <v>-2.6798061</v>
      </c>
      <c r="H7" s="34">
        <f>VLOOKUP($B$6,資料整合一覽!$B$3:$AF$500,7,FALSE)</f>
        <v>0.44179842000000002</v>
      </c>
      <c r="I7" s="34">
        <f>VLOOKUP($B$6,資料整合一覽!$B$3:$AF$500,8,FALSE)</f>
        <v>-0.30256355000000001</v>
      </c>
      <c r="J7" s="34">
        <f>VLOOKUP($B$6,資料整合一覽!$B$3:$AF$500,9,FALSE)</f>
        <v>110.76438027</v>
      </c>
      <c r="K7" s="37">
        <f>VLOOKUP($B$6,資料整合一覽!$B$3:$AF$500,10,FALSE)</f>
        <v>29.56</v>
      </c>
      <c r="L7" s="38">
        <f>VLOOKUP($B$6,資料整合一覽!$B$3:$AF$500,11,FALSE)</f>
        <v>5.0000000000000001E-3</v>
      </c>
      <c r="M7" s="39">
        <f>VLOOKUP($B$6,資料整合一覽!$B$3:$AF$500,12,FALSE)</f>
        <v>90.540999999999997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-2779.5</v>
      </c>
      <c r="D11" s="27">
        <f>VLOOKUP($B$6,資料整合一覽!$B$3:$AF$500,14,FALSE)</f>
        <v>53348.5</v>
      </c>
      <c r="E11" s="64">
        <f>VLOOKUP($B$6,資料整合一覽!$B$3:$AF$500,17,FALSE)</f>
        <v>12.446400000000001</v>
      </c>
      <c r="F11" s="64">
        <f>VLOOKUP($B$6,資料整合一覽!$B$3:$AF$500,18,FALSE)</f>
        <v>-2.8536000000000001</v>
      </c>
      <c r="G11" s="64">
        <f>VLOOKUP($B$6,資料整合一覽!$B$3:$AF$500,19,FALSE)</f>
        <v>38.648099999999999</v>
      </c>
      <c r="H11" s="64">
        <f>VLOOKUP($B$6,資料整合一覽!$B$3:$AF$500,20,FALSE)</f>
        <v>15.8331</v>
      </c>
      <c r="I11" s="39">
        <f>VLOOKUP($B$6,資料整合一覽!$B$3:$AF$500,21,FALSE)</f>
        <v>1.5412000000000001</v>
      </c>
      <c r="J11" s="41">
        <f>VLOOKUP($B$6,資料整合一覽!$B$3:$AF$500,22,FALSE)</f>
        <v>-0.29035566222998038</v>
      </c>
      <c r="K11" s="35">
        <f>VLOOKUP($B$6,資料整合一覽!$B$3:$AF$500,29,FALSE)</f>
        <v>1.2500000000000001E-2</v>
      </c>
      <c r="L11" s="35">
        <f>VLOOKUP($B$6,資料整合一覽!$B$3:$AF$500,30,FALSE)</f>
        <v>1.03E-2</v>
      </c>
      <c r="M11" s="35">
        <f>VLOOKUP($B$6,資料整合一覽!$B$3:$AF$500,31,FALSE)</f>
        <v>1.34E-2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41"/>
  <sheetViews>
    <sheetView zoomScale="80" zoomScaleNormal="80" workbookViewId="0">
      <pane ySplit="3" topLeftCell="A332" activePane="bottomLeft" state="frozen"/>
      <selection pane="bottomLeft" activeCell="J351" sqref="J35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233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  <row r="332" spans="1:15">
      <c r="A332" s="9">
        <v>43110</v>
      </c>
      <c r="B332" s="10">
        <v>47789</v>
      </c>
      <c r="C332" s="10">
        <v>46474</v>
      </c>
      <c r="D332" s="25">
        <f t="shared" ref="D332" si="339">B332-C332</f>
        <v>1315</v>
      </c>
      <c r="E332" s="10">
        <v>60267</v>
      </c>
      <c r="F332" s="10">
        <v>53626</v>
      </c>
      <c r="G332" s="26">
        <f t="shared" ref="G332" si="340">E332-F332</f>
        <v>6641</v>
      </c>
      <c r="H332" s="10">
        <v>50273</v>
      </c>
      <c r="I332" s="10">
        <v>47338</v>
      </c>
      <c r="J332" s="25">
        <f t="shared" ref="J332" si="341">H332-I332</f>
        <v>2935</v>
      </c>
      <c r="K332" s="10">
        <v>66129</v>
      </c>
      <c r="L332" s="10">
        <v>58525</v>
      </c>
      <c r="M332" s="26">
        <f t="shared" ref="M332" si="342">K332-L332</f>
        <v>7604</v>
      </c>
      <c r="N332" s="25">
        <f t="shared" ref="N332" si="343">J332-D332</f>
        <v>1620</v>
      </c>
      <c r="O332" s="26">
        <f t="shared" ref="O332" si="344">M332-G332</f>
        <v>963</v>
      </c>
    </row>
    <row r="333" spans="1:15">
      <c r="A333" s="9">
        <v>43111</v>
      </c>
      <c r="B333" s="10">
        <v>47449</v>
      </c>
      <c r="C333" s="10">
        <v>42713</v>
      </c>
      <c r="D333" s="25">
        <f t="shared" ref="D333" si="345">B333-C333</f>
        <v>4736</v>
      </c>
      <c r="E333" s="10">
        <v>60693</v>
      </c>
      <c r="F333" s="10">
        <v>49426</v>
      </c>
      <c r="G333" s="26">
        <f t="shared" ref="G333" si="346">E333-F333</f>
        <v>11267</v>
      </c>
      <c r="H333" s="10">
        <v>51451</v>
      </c>
      <c r="I333" s="10">
        <v>46684</v>
      </c>
      <c r="J333" s="25">
        <f t="shared" ref="J333" si="347">H333-I333</f>
        <v>4767</v>
      </c>
      <c r="K333" s="10">
        <v>68092</v>
      </c>
      <c r="L333" s="10">
        <v>56010</v>
      </c>
      <c r="M333" s="26">
        <f t="shared" ref="M333" si="348">K333-L333</f>
        <v>12082</v>
      </c>
      <c r="N333" s="25">
        <f t="shared" ref="N333" si="349">J333-D333</f>
        <v>31</v>
      </c>
      <c r="O333" s="26">
        <f t="shared" ref="O333" si="350">M333-G333</f>
        <v>815</v>
      </c>
    </row>
    <row r="334" spans="1:15">
      <c r="A334" s="9">
        <v>43112</v>
      </c>
      <c r="B334" s="10">
        <v>39418</v>
      </c>
      <c r="C334" s="10">
        <v>36332</v>
      </c>
      <c r="D334" s="25">
        <f t="shared" ref="D334" si="351">B334-C334</f>
        <v>3086</v>
      </c>
      <c r="E334" s="10">
        <v>51602</v>
      </c>
      <c r="F334" s="10">
        <v>44753</v>
      </c>
      <c r="G334" s="26">
        <f t="shared" ref="G334" si="352">E334-F334</f>
        <v>6849</v>
      </c>
      <c r="H334" s="10">
        <v>51785</v>
      </c>
      <c r="I334" s="10">
        <v>46431</v>
      </c>
      <c r="J334" s="25">
        <f t="shared" ref="J334" si="353">H334-I334</f>
        <v>5354</v>
      </c>
      <c r="K334" s="10">
        <v>70809</v>
      </c>
      <c r="L334" s="10">
        <v>58068</v>
      </c>
      <c r="M334" s="26">
        <f t="shared" ref="M334" si="354">K334-L334</f>
        <v>12741</v>
      </c>
      <c r="N334" s="25">
        <f t="shared" ref="N334" si="355">J334-D334</f>
        <v>2268</v>
      </c>
      <c r="O334" s="26">
        <f t="shared" ref="O334" si="356">M334-G334</f>
        <v>5892</v>
      </c>
    </row>
    <row r="335" spans="1:15">
      <c r="A335" s="9">
        <v>43113</v>
      </c>
      <c r="B335" s="10"/>
      <c r="C335" s="10"/>
      <c r="D335" s="25"/>
      <c r="E335" s="10"/>
      <c r="F335" s="10"/>
      <c r="G335" s="26"/>
      <c r="H335" s="10"/>
      <c r="I335" s="10"/>
      <c r="J335" s="25"/>
      <c r="K335" s="10"/>
      <c r="L335" s="10"/>
      <c r="M335" s="26"/>
      <c r="N335" s="25"/>
      <c r="O335" s="26"/>
    </row>
    <row r="336" spans="1:15">
      <c r="A336" s="9">
        <v>43114</v>
      </c>
      <c r="B336" s="10"/>
      <c r="C336" s="10"/>
      <c r="D336" s="25"/>
      <c r="E336" s="10"/>
      <c r="F336" s="10"/>
      <c r="G336" s="26"/>
      <c r="H336" s="10"/>
      <c r="I336" s="10"/>
      <c r="J336" s="25"/>
      <c r="K336" s="10"/>
      <c r="L336" s="10"/>
      <c r="M336" s="26"/>
      <c r="N336" s="25"/>
      <c r="O336" s="26"/>
    </row>
    <row r="337" spans="1:15">
      <c r="A337" s="9">
        <v>43115</v>
      </c>
      <c r="B337" s="10">
        <v>20071</v>
      </c>
      <c r="C337" s="10">
        <v>18702</v>
      </c>
      <c r="D337" s="25">
        <f t="shared" ref="D337" si="357">B337-C337</f>
        <v>1369</v>
      </c>
      <c r="E337" s="10">
        <v>28448</v>
      </c>
      <c r="F337" s="10">
        <v>25639</v>
      </c>
      <c r="G337" s="26">
        <f t="shared" ref="G337" si="358">E337-F337</f>
        <v>2809</v>
      </c>
      <c r="H337" s="10">
        <v>50909</v>
      </c>
      <c r="I337" s="10">
        <v>45344</v>
      </c>
      <c r="J337" s="25">
        <f t="shared" ref="J337" si="359">H337-I337</f>
        <v>5565</v>
      </c>
      <c r="K337" s="10">
        <v>68721</v>
      </c>
      <c r="L337" s="10">
        <v>55501</v>
      </c>
      <c r="M337" s="26">
        <f t="shared" ref="M337" si="360">K337-L337</f>
        <v>13220</v>
      </c>
      <c r="N337" s="25">
        <f t="shared" ref="N337" si="361">J337-D337</f>
        <v>4196</v>
      </c>
      <c r="O337" s="26">
        <f t="shared" ref="O337" si="362">M337-G337</f>
        <v>10411</v>
      </c>
    </row>
    <row r="338" spans="1:15">
      <c r="A338" s="9">
        <v>43116</v>
      </c>
      <c r="B338" s="10">
        <v>9208</v>
      </c>
      <c r="C338" s="10">
        <v>9187</v>
      </c>
      <c r="D338" s="25">
        <f t="shared" ref="D338" si="363">B338-C338</f>
        <v>21</v>
      </c>
      <c r="E338" s="10">
        <v>15803</v>
      </c>
      <c r="F338" s="10">
        <v>15285</v>
      </c>
      <c r="G338" s="26">
        <f t="shared" ref="G338" si="364">E338-F338</f>
        <v>518</v>
      </c>
      <c r="H338" s="10">
        <v>51898</v>
      </c>
      <c r="I338" s="10">
        <v>45764</v>
      </c>
      <c r="J338" s="25">
        <f t="shared" ref="J338" si="365">H338-I338</f>
        <v>6134</v>
      </c>
      <c r="K338" s="10">
        <v>71549</v>
      </c>
      <c r="L338" s="10">
        <v>58208</v>
      </c>
      <c r="M338" s="26">
        <f t="shared" ref="M338" si="366">K338-L338</f>
        <v>13341</v>
      </c>
      <c r="N338" s="25">
        <f t="shared" ref="N338" si="367">J338-D338</f>
        <v>6113</v>
      </c>
      <c r="O338" s="26">
        <f t="shared" ref="O338" si="368">M338-G338</f>
        <v>12823</v>
      </c>
    </row>
    <row r="339" spans="1:15">
      <c r="A339" s="9">
        <v>43117</v>
      </c>
      <c r="B339" s="10">
        <v>51110</v>
      </c>
      <c r="C339" s="10">
        <v>43529</v>
      </c>
      <c r="D339" s="25">
        <f t="shared" ref="D339" si="369">B339-C339</f>
        <v>7581</v>
      </c>
      <c r="E339" s="10">
        <v>66573</v>
      </c>
      <c r="F339" s="10">
        <v>50447</v>
      </c>
      <c r="G339" s="26">
        <f t="shared" ref="G339" si="370">E339-F339</f>
        <v>16126</v>
      </c>
      <c r="H339" s="10">
        <v>51486</v>
      </c>
      <c r="I339" s="10">
        <v>43698</v>
      </c>
      <c r="J339" s="25">
        <f t="shared" ref="J339" si="371">H339-I339</f>
        <v>7788</v>
      </c>
      <c r="K339" s="10">
        <v>69209</v>
      </c>
      <c r="L339" s="10">
        <v>52459</v>
      </c>
      <c r="M339" s="26">
        <f t="shared" ref="M339" si="372">K339-L339</f>
        <v>16750</v>
      </c>
      <c r="N339" s="25">
        <f t="shared" ref="N339" si="373">J339-D339</f>
        <v>207</v>
      </c>
      <c r="O339" s="26">
        <f t="shared" ref="O339" si="374">M339-G339</f>
        <v>624</v>
      </c>
    </row>
    <row r="340" spans="1:15">
      <c r="A340" s="9">
        <v>43118</v>
      </c>
      <c r="B340" s="10">
        <v>51014</v>
      </c>
      <c r="C340" s="10">
        <v>41746</v>
      </c>
      <c r="D340" s="25">
        <f t="shared" ref="D340" si="375">B340-C340</f>
        <v>9268</v>
      </c>
      <c r="E340" s="10">
        <v>64951</v>
      </c>
      <c r="F340" s="10">
        <v>48395</v>
      </c>
      <c r="G340" s="26">
        <f t="shared" ref="G340" si="376">E340-F340</f>
        <v>16556</v>
      </c>
      <c r="H340" s="10">
        <v>51995</v>
      </c>
      <c r="I340" s="10">
        <v>42196</v>
      </c>
      <c r="J340" s="25">
        <f t="shared" ref="J340" si="377">H340-I340</f>
        <v>9799</v>
      </c>
      <c r="K340" s="10">
        <v>66657</v>
      </c>
      <c r="L340" s="10">
        <v>51201</v>
      </c>
      <c r="M340" s="26">
        <f t="shared" ref="M340" si="378">K340-L340</f>
        <v>15456</v>
      </c>
      <c r="N340" s="25">
        <f t="shared" ref="N340" si="379">J340-D340</f>
        <v>531</v>
      </c>
      <c r="O340" s="26">
        <f t="shared" ref="O340" si="380">M340-G340</f>
        <v>-1100</v>
      </c>
    </row>
    <row r="341" spans="1:15">
      <c r="A341" s="9">
        <v>43119</v>
      </c>
      <c r="B341" s="10">
        <v>49833</v>
      </c>
      <c r="C341" s="10">
        <v>42172</v>
      </c>
      <c r="D341" s="25">
        <f t="shared" ref="D341" si="381">B341-C341</f>
        <v>7661</v>
      </c>
      <c r="E341" s="10">
        <v>65087</v>
      </c>
      <c r="F341" s="10">
        <v>49831</v>
      </c>
      <c r="G341" s="26">
        <f t="shared" ref="G341" si="382">E341-F341</f>
        <v>15256</v>
      </c>
      <c r="H341" s="10">
        <v>50865</v>
      </c>
      <c r="I341" s="10">
        <v>43156</v>
      </c>
      <c r="J341" s="25">
        <f t="shared" ref="J341" si="383">H341-I341</f>
        <v>7709</v>
      </c>
      <c r="K341" s="10">
        <v>67165</v>
      </c>
      <c r="L341" s="10">
        <v>52548</v>
      </c>
      <c r="M341" s="26">
        <f t="shared" ref="M341" si="384">K341-L341</f>
        <v>14617</v>
      </c>
      <c r="N341" s="25">
        <f t="shared" ref="N341" si="385">J341-D341</f>
        <v>48</v>
      </c>
      <c r="O341" s="26">
        <f t="shared" ref="O341" si="386">M341-G341</f>
        <v>-639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40"/>
  <sheetViews>
    <sheetView tabSelected="1" zoomScaleNormal="100" workbookViewId="0">
      <pane ySplit="3" topLeftCell="A334" activePane="bottomLeft" state="frozen"/>
      <selection pane="bottomLeft" activeCell="I343" sqref="I34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>
        <v>24824.01</v>
      </c>
      <c r="C324" s="27">
        <v>104.79</v>
      </c>
      <c r="D324" s="91">
        <v>4.1999999999999997E-3</v>
      </c>
      <c r="E324" s="89">
        <v>7006.9</v>
      </c>
      <c r="F324" s="27">
        <v>103.51</v>
      </c>
      <c r="G324" s="91">
        <v>1.4999999999999999E-2</v>
      </c>
      <c r="H324" s="89">
        <v>1281.92</v>
      </c>
      <c r="I324" s="27">
        <v>28.87</v>
      </c>
      <c r="J324" s="91">
        <v>2.3E-2</v>
      </c>
    </row>
    <row r="325" spans="1:10">
      <c r="A325" s="92">
        <v>43103</v>
      </c>
      <c r="B325" s="89">
        <v>24922.68</v>
      </c>
      <c r="C325" s="27">
        <v>98.67</v>
      </c>
      <c r="D325" s="91">
        <v>4.0000000000000001E-3</v>
      </c>
      <c r="E325" s="89">
        <v>7065.53</v>
      </c>
      <c r="F325" s="27">
        <v>58.63</v>
      </c>
      <c r="G325" s="91">
        <v>8.3999999999999995E-3</v>
      </c>
      <c r="H325" s="89">
        <v>1303.54</v>
      </c>
      <c r="I325" s="27">
        <v>15.84</v>
      </c>
      <c r="J325" s="91">
        <v>1.23E-2</v>
      </c>
    </row>
    <row r="326" spans="1:10">
      <c r="A326" s="92">
        <v>43104</v>
      </c>
      <c r="B326" s="89">
        <v>25075.13</v>
      </c>
      <c r="C326" s="27">
        <v>152.44999999999999</v>
      </c>
      <c r="D326" s="91">
        <v>6.1000000000000004E-3</v>
      </c>
      <c r="E326" s="89">
        <v>7077.92</v>
      </c>
      <c r="F326" s="27">
        <v>12.38</v>
      </c>
      <c r="G326" s="91">
        <v>1.8E-3</v>
      </c>
      <c r="H326" s="89">
        <v>1316.61</v>
      </c>
      <c r="I326" s="27">
        <v>6.75</v>
      </c>
      <c r="J326" s="91">
        <v>5.1999999999999998E-3</v>
      </c>
    </row>
    <row r="327" spans="1:10">
      <c r="A327" s="92">
        <v>43105</v>
      </c>
      <c r="B327" s="89">
        <v>25295.87</v>
      </c>
      <c r="C327" s="27">
        <v>220.74</v>
      </c>
      <c r="D327" s="91">
        <v>8.8000000000000005E-3</v>
      </c>
      <c r="E327" s="89">
        <v>7136.56</v>
      </c>
      <c r="F327" s="27">
        <v>58.64</v>
      </c>
      <c r="G327" s="91">
        <v>8.3000000000000001E-3</v>
      </c>
      <c r="H327" s="89">
        <v>1329.87</v>
      </c>
      <c r="I327" s="27">
        <v>12.63</v>
      </c>
      <c r="J327" s="91">
        <v>9.5999999999999992E-3</v>
      </c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25283</v>
      </c>
      <c r="C330" s="27">
        <v>-12.87</v>
      </c>
      <c r="D330" s="91">
        <v>-5.0000000000000001E-4</v>
      </c>
      <c r="E330" s="89">
        <v>7157.39</v>
      </c>
      <c r="F330" s="27">
        <v>20.83</v>
      </c>
      <c r="G330" s="91">
        <v>2.8999999999999998E-3</v>
      </c>
      <c r="H330" s="89">
        <v>1335.54</v>
      </c>
      <c r="I330" s="27">
        <v>9.83</v>
      </c>
      <c r="J330" s="91">
        <v>7.4000000000000003E-3</v>
      </c>
    </row>
    <row r="331" spans="1:10">
      <c r="A331" s="92">
        <v>43109</v>
      </c>
      <c r="B331" s="89">
        <v>25385.8</v>
      </c>
      <c r="C331" s="27">
        <v>102.8</v>
      </c>
      <c r="D331" s="91">
        <v>4.1000000000000003E-3</v>
      </c>
      <c r="E331" s="89">
        <v>7163.58</v>
      </c>
      <c r="F331" s="27">
        <v>6.19</v>
      </c>
      <c r="G331" s="91">
        <v>8.9999999999999998E-4</v>
      </c>
      <c r="H331" s="89">
        <v>1326.03</v>
      </c>
      <c r="I331" s="27">
        <v>-9.51</v>
      </c>
      <c r="J331" s="91">
        <v>-7.1000000000000004E-3</v>
      </c>
    </row>
    <row r="332" spans="1:10">
      <c r="A332" s="92">
        <v>43110</v>
      </c>
      <c r="B332" s="89">
        <v>5369.13</v>
      </c>
      <c r="C332" s="27">
        <v>-16.670000000000002</v>
      </c>
      <c r="D332" s="91">
        <v>-6.9999999999999999E-4</v>
      </c>
      <c r="E332" s="89">
        <v>7153.57</v>
      </c>
      <c r="F332" s="27">
        <v>-10.01</v>
      </c>
      <c r="G332" s="91">
        <v>-1.4E-3</v>
      </c>
      <c r="H332" s="89">
        <v>1304.19</v>
      </c>
      <c r="I332" s="27">
        <v>-18.39</v>
      </c>
      <c r="J332" s="91">
        <v>-1.3899999999999999E-2</v>
      </c>
    </row>
    <row r="333" spans="1:10">
      <c r="A333" s="92">
        <v>43111</v>
      </c>
      <c r="B333" s="89">
        <v>25574.73</v>
      </c>
      <c r="C333" s="27">
        <v>205.6</v>
      </c>
      <c r="D333" s="91">
        <v>8.0999999999999996E-3</v>
      </c>
      <c r="E333" s="89">
        <v>7211.78</v>
      </c>
      <c r="F333" s="27">
        <v>58.21</v>
      </c>
      <c r="G333" s="91">
        <v>8.0999999999999996E-3</v>
      </c>
      <c r="H333" s="89">
        <v>1311.06</v>
      </c>
      <c r="I333" s="27">
        <v>4.84</v>
      </c>
      <c r="J333" s="91">
        <v>3.7000000000000002E-3</v>
      </c>
    </row>
    <row r="334" spans="1:10">
      <c r="A334" s="92">
        <v>43112</v>
      </c>
      <c r="B334" s="89">
        <v>25803.19</v>
      </c>
      <c r="C334" s="27">
        <v>228.46</v>
      </c>
      <c r="D334" s="91">
        <v>8.8999999999999999E-3</v>
      </c>
      <c r="E334" s="89">
        <v>7261.06</v>
      </c>
      <c r="F334" s="27">
        <v>49.28</v>
      </c>
      <c r="G334" s="91">
        <v>6.7999999999999996E-3</v>
      </c>
      <c r="H334" s="89">
        <v>1322.87</v>
      </c>
      <c r="I334" s="27">
        <v>8.52</v>
      </c>
      <c r="J334" s="91">
        <v>6.4999999999999997E-3</v>
      </c>
    </row>
    <row r="335" spans="1:10">
      <c r="A335" s="92">
        <v>43113</v>
      </c>
      <c r="B335" s="89"/>
      <c r="C335" s="27"/>
      <c r="D335" s="91"/>
      <c r="E335" s="89"/>
      <c r="F335" s="27"/>
      <c r="G335" s="91"/>
      <c r="H335" s="89"/>
      <c r="I335" s="27"/>
      <c r="J335" s="91"/>
    </row>
    <row r="336" spans="1:10">
      <c r="A336" s="92">
        <v>43114</v>
      </c>
      <c r="B336" s="89"/>
      <c r="C336" s="27"/>
      <c r="D336" s="91"/>
      <c r="E336" s="89"/>
      <c r="F336" s="27"/>
      <c r="G336" s="91"/>
      <c r="H336" s="89"/>
      <c r="I336" s="27"/>
      <c r="J336" s="91"/>
    </row>
    <row r="337" spans="1:10">
      <c r="A337" s="92">
        <v>43115</v>
      </c>
      <c r="B337" s="89"/>
      <c r="C337" s="27"/>
      <c r="D337" s="91"/>
      <c r="E337" s="89"/>
      <c r="F337" s="27"/>
      <c r="G337" s="91"/>
      <c r="H337" s="89"/>
      <c r="I337" s="27"/>
      <c r="J337" s="91"/>
    </row>
    <row r="338" spans="1:10">
      <c r="A338" s="92">
        <v>43116</v>
      </c>
      <c r="B338" s="89">
        <v>25792.86</v>
      </c>
      <c r="C338" s="27">
        <v>-10.33</v>
      </c>
      <c r="D338" s="91">
        <v>-4.0000000000000002E-4</v>
      </c>
      <c r="E338" s="89">
        <v>7223.69</v>
      </c>
      <c r="F338" s="27">
        <v>-37.380000000000003</v>
      </c>
      <c r="G338" s="91">
        <v>-5.1000000000000004E-3</v>
      </c>
      <c r="H338" s="89">
        <v>1333.63</v>
      </c>
      <c r="I338" s="27">
        <v>11.53</v>
      </c>
      <c r="J338" s="91">
        <v>8.6999999999999994E-3</v>
      </c>
    </row>
    <row r="339" spans="1:10">
      <c r="A339" s="92">
        <v>43117</v>
      </c>
      <c r="B339" s="89">
        <v>26115.65</v>
      </c>
      <c r="C339" s="27">
        <v>322.79000000000002</v>
      </c>
      <c r="D339" s="91">
        <v>1.2500000000000001E-2</v>
      </c>
      <c r="E339" s="89">
        <v>7298.28</v>
      </c>
      <c r="F339" s="27">
        <v>74.59</v>
      </c>
      <c r="G339" s="91">
        <v>1.03E-2</v>
      </c>
      <c r="H339" s="89">
        <v>1343.8</v>
      </c>
      <c r="I339" s="27">
        <v>17.829999999999998</v>
      </c>
      <c r="J339" s="91">
        <v>1.34E-2</v>
      </c>
    </row>
    <row r="340" spans="1:10">
      <c r="A340" s="92">
        <v>43118</v>
      </c>
      <c r="B340" s="89">
        <v>26017.81</v>
      </c>
      <c r="C340" s="27">
        <v>-97.84</v>
      </c>
      <c r="D340" s="91">
        <v>-3.7000000000000002E-3</v>
      </c>
      <c r="E340" s="89">
        <v>7296.05</v>
      </c>
      <c r="F340" s="27">
        <v>-2.23</v>
      </c>
      <c r="G340" s="91">
        <v>-2.9999999999999997E-4</v>
      </c>
      <c r="H340" s="89">
        <v>1370.56</v>
      </c>
      <c r="I340" s="27">
        <v>6.27</v>
      </c>
      <c r="J340" s="91">
        <v>4.5999999999999999E-3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402"/>
  <sheetViews>
    <sheetView zoomScale="85" zoomScaleNormal="85" workbookViewId="0">
      <pane xSplit="2" ySplit="2" topLeftCell="T315" activePane="bottomRight" state="frozen"/>
      <selection pane="topRight" activeCell="C1" sqref="C1"/>
      <selection pane="bottomLeft" activeCell="A3" sqref="A3"/>
      <selection pane="bottomRight" activeCell="B449" sqref="B449:AF2402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4.1999999999999997E-3</v>
      </c>
      <c r="AE323" s="33">
        <f>VLOOKUP($B323,三大美股走勢!$A$4:$J$495,7,FALSE)</f>
        <v>1.4999999999999999E-2</v>
      </c>
      <c r="AF323" s="33">
        <f>VLOOKUP($B323,三大美股走勢!$A$4:$J$495,10,FALSE)</f>
        <v>2.3E-2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4.0000000000000001E-3</v>
      </c>
      <c r="AE324" s="33">
        <f>VLOOKUP($B324,三大美股走勢!$A$4:$J$495,7,FALSE)</f>
        <v>8.3999999999999995E-3</v>
      </c>
      <c r="AF324" s="33">
        <f>VLOOKUP($B324,三大美股走勢!$A$4:$J$495,10,FALSE)</f>
        <v>1.23E-2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6.1000000000000004E-3</v>
      </c>
      <c r="AE325" s="33">
        <f>VLOOKUP($B325,三大美股走勢!$A$4:$J$495,7,FALSE)</f>
        <v>1.8E-3</v>
      </c>
      <c r="AF325" s="33">
        <f>VLOOKUP($B325,三大美股走勢!$A$4:$J$495,10,FALSE)</f>
        <v>5.1999999999999998E-3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VLOOKUP($B326,期貨未平倉口數!$A$4:$M$499,4,FALSE)</f>
        <v>-432</v>
      </c>
      <c r="O326" s="27">
        <f>VLOOKUP($B326,期貨未平倉口數!$A$4:$M$499,9,FALSE)</f>
        <v>52876.75</v>
      </c>
      <c r="P326" s="27">
        <f>VLOOKUP($B326,期貨未平倉口數!$A$4:$M$499,10,FALSE)</f>
        <v>6831.5</v>
      </c>
      <c r="Q326" s="27">
        <f>VLOOKUP($B326,期貨未平倉口數!$A$4:$M$499,11,FALSE)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8.8000000000000005E-3</v>
      </c>
      <c r="AE326" s="33">
        <f>VLOOKUP($B326,三大美股走勢!$A$4:$J$495,7,FALSE)</f>
        <v>8.3000000000000001E-3</v>
      </c>
      <c r="AF326" s="33">
        <f>VLOOKUP($B326,三大美股走勢!$A$4:$J$495,10,FALSE)</f>
        <v>9.5999999999999992E-3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VLOOKUP($B327,期貨未平倉口數!$A$4:$M$499,4,FALSE)</f>
        <v>0</v>
      </c>
      <c r="O327" s="27">
        <f>VLOOKUP($B327,期貨未平倉口數!$A$4:$M$499,9,FALSE)</f>
        <v>0</v>
      </c>
      <c r="P327" s="27">
        <f>VLOOKUP($B327,期貨未平倉口數!$A$4:$M$499,10,FALSE)</f>
        <v>0</v>
      </c>
      <c r="Q327" s="27">
        <f>VLOOKUP($B327,期貨未平倉口數!$A$4:$M$499,11,FALSE)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VLOOKUP($B328,期貨未平倉口數!$A$4:$M$499,4,FALSE)</f>
        <v>0</v>
      </c>
      <c r="O328" s="27">
        <f>VLOOKUP($B328,期貨未平倉口數!$A$4:$M$499,9,FALSE)</f>
        <v>0</v>
      </c>
      <c r="P328" s="27">
        <f>VLOOKUP($B328,期貨未平倉口數!$A$4:$M$499,10,FALSE)</f>
        <v>0</v>
      </c>
      <c r="Q328" s="27">
        <f>VLOOKUP($B328,期貨未平倉口數!$A$4:$M$499,11,FALSE)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VLOOKUP($B329,期貨未平倉口數!$A$4:$M$499,4,FALSE)</f>
        <v>2412.5</v>
      </c>
      <c r="O329" s="27">
        <f>VLOOKUP($B329,期貨未平倉口數!$A$4:$M$499,9,FALSE)</f>
        <v>51202</v>
      </c>
      <c r="P329" s="27">
        <f>VLOOKUP($B329,期貨未平倉口數!$A$4:$M$499,10,FALSE)</f>
        <v>5156.75</v>
      </c>
      <c r="Q329" s="27">
        <f>VLOOKUP($B329,期貨未平倉口數!$A$4:$M$499,11,FALSE)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-5.0000000000000001E-4</v>
      </c>
      <c r="AE329" s="33">
        <f>VLOOKUP($B329,三大美股走勢!$A$4:$J$495,7,FALSE)</f>
        <v>2.8999999999999998E-3</v>
      </c>
      <c r="AF329" s="33">
        <f>VLOOKUP($B329,三大美股走勢!$A$4:$J$495,10,FALSE)</f>
        <v>7.4000000000000003E-3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92.528000000000006</v>
      </c>
      <c r="N330" s="27">
        <f>VLOOKUP($B330,期貨未平倉口數!$A$4:$M$499,4,FALSE)</f>
        <v>1561</v>
      </c>
      <c r="O330" s="27">
        <f>VLOOKUP($B330,期貨未平倉口數!$A$4:$M$499,9,FALSE)</f>
        <v>55118</v>
      </c>
      <c r="P330" s="27">
        <f>VLOOKUP($B330,期貨未平倉口數!$A$4:$M$499,10,FALSE)</f>
        <v>9072.75</v>
      </c>
      <c r="Q330" s="27">
        <f>VLOOKUP($B330,期貨未平倉口數!$A$4:$M$499,11,FALSE)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4.1000000000000003E-3</v>
      </c>
      <c r="AE330" s="33">
        <f>VLOOKUP($B330,三大美股走勢!$A$4:$J$495,7,FALSE)</f>
        <v>8.9999999999999998E-4</v>
      </c>
      <c r="AF330" s="33">
        <f>VLOOKUP($B330,三大美股走勢!$A$4:$J$495,10,FALSE)</f>
        <v>-7.1000000000000004E-3</v>
      </c>
    </row>
    <row r="331" spans="2:32">
      <c r="B331" s="32">
        <v>43110</v>
      </c>
      <c r="C331" s="33">
        <f>VLOOKUP($B331,大盤與近月台指!$A$4:$I$499,2,FALSE)</f>
        <v>10831.09</v>
      </c>
      <c r="D331" s="34">
        <f>VLOOKUP($B331,大盤與近月台指!$A$4:$I$499,3,FALSE)</f>
        <v>-83.8</v>
      </c>
      <c r="E331" s="35">
        <f>VLOOKUP($B331,大盤與近月台指!$A$4:$I$499,4,FALSE)</f>
        <v>-7.7000000000000002E-3</v>
      </c>
      <c r="F331" s="33" t="str">
        <f>VLOOKUP($B331,大盤與近月台指!$A$4:$I$499,5,FALSE)</f>
        <v>1375.61億</v>
      </c>
      <c r="G331" s="49">
        <f>VLOOKUP($B331,三大法人買賣超!$A$4:$I$500,3,FALSE)</f>
        <v>1.75967476</v>
      </c>
      <c r="H331" s="34">
        <f>VLOOKUP($B331,三大法人買賣超!$A$4:$I$500,5,FALSE)</f>
        <v>-0.72425444000000005</v>
      </c>
      <c r="I331" s="27">
        <f>VLOOKUP($B331,三大法人買賣超!$A$4:$I$500,7,FALSE)</f>
        <v>5.2650707499999996</v>
      </c>
      <c r="J331" s="27">
        <f>VLOOKUP($B331,三大法人買賣超!$A$4:$I$500,9,FALSE)</f>
        <v>-32.209586129999998</v>
      </c>
      <c r="K331" s="37">
        <f>新台幣匯率美元指數!B332</f>
        <v>29.600999999999999</v>
      </c>
      <c r="L331" s="38">
        <f>新台幣匯率美元指數!C332</f>
        <v>6.5000000000000002E-2</v>
      </c>
      <c r="M331" s="39">
        <f>新台幣匯率美元指數!D332</f>
        <v>92.331999999999994</v>
      </c>
      <c r="N331" s="27">
        <f>VLOOKUP($B331,期貨未平倉口數!$A$4:$M$499,4,FALSE)</f>
        <v>-2879.75</v>
      </c>
      <c r="O331" s="27">
        <f>VLOOKUP($B331,期貨未平倉口數!$A$4:$M$499,9,FALSE)</f>
        <v>55577.5</v>
      </c>
      <c r="P331" s="27">
        <f>VLOOKUP($B331,期貨未平倉口數!$A$4:$M$499,10,FALSE)</f>
        <v>9532.25</v>
      </c>
      <c r="Q331" s="27">
        <f>VLOOKUP($B331,期貨未平倉口數!$A$4:$M$499,11,FALSE)</f>
        <v>459.5</v>
      </c>
      <c r="R331" s="64">
        <f>VLOOKUP($B331,選擇權未平倉餘額!$A$4:$I$500,6,FALSE)</f>
        <v>23.674299999999999</v>
      </c>
      <c r="S331" s="64">
        <f>VLOOKUP($B331,選擇權未平倉餘額!$A$4:$I$500,7,FALSE)</f>
        <v>-6.0176999999999996</v>
      </c>
      <c r="T331" s="64">
        <f>VLOOKUP($B331,選擇權未平倉餘額!$A$4:$I$500,8,FALSE)</f>
        <v>28.134</v>
      </c>
      <c r="U331" s="64">
        <f>VLOOKUP($B331,選擇權未平倉餘額!$A$4:$I$500,9,FALSE)</f>
        <v>25.4298</v>
      </c>
      <c r="V331" s="39">
        <f>VLOOKUP($B331,臺指選擇權P_C_Ratios!$A$4:$C$500,3,FALSE)</f>
        <v>1.8318000000000001</v>
      </c>
      <c r="W331" s="41">
        <f>VLOOKUP($B331,散戶多空比!$A$6:$L$500,12,FALSE)</f>
        <v>-0.24743910345466333</v>
      </c>
      <c r="X331" s="40">
        <f>VLOOKUP($B331,期貨大額交易人未沖銷部位!$A$4:$O$499,4,FALSE)</f>
        <v>1315</v>
      </c>
      <c r="Y331" s="40">
        <f>VLOOKUP($B331,期貨大額交易人未沖銷部位!$A$4:$O$499,7,FALSE)</f>
        <v>6641</v>
      </c>
      <c r="Z331" s="40">
        <f>VLOOKUP($B331,期貨大額交易人未沖銷部位!$A$4:$O$499,10,FALSE)</f>
        <v>2935</v>
      </c>
      <c r="AA331" s="40">
        <f>VLOOKUP($B331,期貨大額交易人未沖銷部位!$A$4:$O$499,13,FALSE)</f>
        <v>7604</v>
      </c>
      <c r="AB331" s="40">
        <f>VLOOKUP($B331,期貨大額交易人未沖銷部位!$A$4:$O$499,14,FALSE)</f>
        <v>1620</v>
      </c>
      <c r="AC331" s="40">
        <f>VLOOKUP($B331,期貨大額交易人未沖銷部位!$A$4:$O$499,15,FALSE)</f>
        <v>963</v>
      </c>
      <c r="AD331" s="33">
        <f>VLOOKUP($B331,三大美股走勢!$A$4:$J$495,4,FALSE)</f>
        <v>-6.9999999999999999E-4</v>
      </c>
      <c r="AE331" s="33">
        <f>VLOOKUP($B331,三大美股走勢!$A$4:$J$495,7,FALSE)</f>
        <v>-1.4E-3</v>
      </c>
      <c r="AF331" s="33">
        <f>VLOOKUP($B331,三大美股走勢!$A$4:$J$495,10,FALSE)</f>
        <v>-1.3899999999999999E-2</v>
      </c>
    </row>
    <row r="332" spans="2:32">
      <c r="B332" s="32">
        <v>43111</v>
      </c>
      <c r="C332" s="33">
        <f>VLOOKUP($B332,大盤與近月台指!$A$4:$I$499,2,FALSE)</f>
        <v>10810.06</v>
      </c>
      <c r="D332" s="34">
        <f>VLOOKUP($B332,大盤與近月台指!$A$4:$I$499,3,FALSE)</f>
        <v>-21.03</v>
      </c>
      <c r="E332" s="35">
        <f>VLOOKUP($B332,大盤與近月台指!$A$4:$I$499,4,FALSE)</f>
        <v>-1.9E-3</v>
      </c>
      <c r="F332" s="33" t="str">
        <f>VLOOKUP($B332,大盤與近月台指!$A$4:$I$499,5,FALSE)</f>
        <v>1214.22億</v>
      </c>
      <c r="G332" s="49">
        <f>VLOOKUP($B332,三大法人買賣超!$A$4:$I$500,3,FALSE)</f>
        <v>2.3617995600000001</v>
      </c>
      <c r="H332" s="34">
        <f>VLOOKUP($B332,三大法人買賣超!$A$4:$I$500,5,FALSE)</f>
        <v>-5.4013410200000003</v>
      </c>
      <c r="I332" s="27">
        <f>VLOOKUP($B332,三大法人買賣超!$A$4:$I$500,7,FALSE)</f>
        <v>2.8683344499999999</v>
      </c>
      <c r="J332" s="27">
        <f>VLOOKUP($B332,三大法人買賣超!$A$4:$I$500,9,FALSE)</f>
        <v>-16.131954879999999</v>
      </c>
      <c r="K332" s="37">
        <f>新台幣匯率美元指數!B333</f>
        <v>29.605</v>
      </c>
      <c r="L332" s="38">
        <f>新台幣匯率美元指數!C333</f>
        <v>4.0000000000000001E-3</v>
      </c>
      <c r="M332" s="39">
        <f>新台幣匯率美元指數!D333</f>
        <v>90.974000000000004</v>
      </c>
      <c r="N332" s="27">
        <f>VLOOKUP($B332,期貨未平倉口數!$A$4:$M$499,4,FALSE)</f>
        <v>-1697</v>
      </c>
      <c r="O332" s="27">
        <f>VLOOKUP($B332,期貨未平倉口數!$A$4:$M$499,9,FALSE)</f>
        <v>54435.25</v>
      </c>
      <c r="P332" s="27">
        <f>VLOOKUP($B332,期貨未平倉口數!$A$4:$M$499,10,FALSE)</f>
        <v>8390</v>
      </c>
      <c r="Q332" s="27">
        <f>VLOOKUP($B332,期貨未平倉口數!$A$4:$M$499,11,FALSE)</f>
        <v>-1142.25</v>
      </c>
      <c r="R332" s="64">
        <f>VLOOKUP($B332,選擇權未平倉餘額!$A$4:$I$500,6,FALSE)</f>
        <v>20.473199999999999</v>
      </c>
      <c r="S332" s="64">
        <f>VLOOKUP($B332,選擇權未平倉餘額!$A$4:$I$500,7,FALSE)</f>
        <v>-5.6300999999999997</v>
      </c>
      <c r="T332" s="64">
        <f>VLOOKUP($B332,選擇權未平倉餘額!$A$4:$I$500,8,FALSE)</f>
        <v>26.099</v>
      </c>
      <c r="U332" s="64">
        <f>VLOOKUP($B332,選擇權未平倉餘額!$A$4:$I$500,9,FALSE)</f>
        <v>25.580200000000001</v>
      </c>
      <c r="V332" s="39">
        <f>VLOOKUP($B332,臺指選擇權P_C_Ratios!$A$4:$C$500,3,FALSE)</f>
        <v>1.7590999999999999</v>
      </c>
      <c r="W332" s="41">
        <f>VLOOKUP($B332,散戶多空比!$A$6:$L$500,12,FALSE)</f>
        <v>-0.27820413005598194</v>
      </c>
      <c r="X332" s="40">
        <f>VLOOKUP($B332,期貨大額交易人未沖銷部位!$A$4:$O$499,4,FALSE)</f>
        <v>4736</v>
      </c>
      <c r="Y332" s="40">
        <f>VLOOKUP($B332,期貨大額交易人未沖銷部位!$A$4:$O$499,7,FALSE)</f>
        <v>11267</v>
      </c>
      <c r="Z332" s="40">
        <f>VLOOKUP($B332,期貨大額交易人未沖銷部位!$A$4:$O$499,10,FALSE)</f>
        <v>4767</v>
      </c>
      <c r="AA332" s="40">
        <f>VLOOKUP($B332,期貨大額交易人未沖銷部位!$A$4:$O$499,13,FALSE)</f>
        <v>12082</v>
      </c>
      <c r="AB332" s="40">
        <f>VLOOKUP($B332,期貨大額交易人未沖銷部位!$A$4:$O$499,14,FALSE)</f>
        <v>31</v>
      </c>
      <c r="AC332" s="40">
        <f>VLOOKUP($B332,期貨大額交易人未沖銷部位!$A$4:$O$499,15,FALSE)</f>
        <v>815</v>
      </c>
      <c r="AD332" s="33">
        <f>VLOOKUP($B332,三大美股走勢!$A$4:$J$495,4,FALSE)</f>
        <v>8.0999999999999996E-3</v>
      </c>
      <c r="AE332" s="33">
        <f>VLOOKUP($B332,三大美股走勢!$A$4:$J$495,7,FALSE)</f>
        <v>8.0999999999999996E-3</v>
      </c>
      <c r="AF332" s="33">
        <f>VLOOKUP($B332,三大美股走勢!$A$4:$J$495,10,FALSE)</f>
        <v>3.7000000000000002E-3</v>
      </c>
    </row>
    <row r="333" spans="2:32">
      <c r="B333" s="32">
        <v>43112</v>
      </c>
      <c r="C333" s="33">
        <f>VLOOKUP($B333,大盤與近月台指!$A$4:$I$499,2,FALSE)</f>
        <v>10883.96</v>
      </c>
      <c r="D333" s="34">
        <f>VLOOKUP($B333,大盤與近月台指!$A$4:$I$499,3,FALSE)</f>
        <v>73.900000000000006</v>
      </c>
      <c r="E333" s="35">
        <f>VLOOKUP($B333,大盤與近月台指!$A$4:$I$499,4,FALSE)</f>
        <v>6.7999999999999996E-3</v>
      </c>
      <c r="F333" s="33" t="str">
        <f>VLOOKUP($B333,大盤與近月台指!$A$4:$I$499,5,FALSE)</f>
        <v>1266.68億</v>
      </c>
      <c r="G333" s="49">
        <f>VLOOKUP($B333,三大法人買賣超!$A$4:$I$500,3,FALSE)</f>
        <v>2.8575643300000002</v>
      </c>
      <c r="H333" s="34">
        <f>VLOOKUP($B333,三大法人買賣超!$A$4:$I$500,5,FALSE)</f>
        <v>17.343071349999999</v>
      </c>
      <c r="I333" s="27">
        <f>VLOOKUP($B333,三大法人買賣超!$A$4:$I$500,7,FALSE)</f>
        <v>4.1161233800000003</v>
      </c>
      <c r="J333" s="27">
        <f>VLOOKUP($B333,三大法人買賣超!$A$4:$I$500,9,FALSE)</f>
        <v>-1.8100856000000001</v>
      </c>
      <c r="K333" s="37">
        <f>新台幣匯率美元指數!B334</f>
        <v>29.6</v>
      </c>
      <c r="L333" s="38">
        <f>新台幣匯率美元指數!C334</f>
        <v>-5.0000000000000001E-3</v>
      </c>
      <c r="M333" s="39">
        <f>新台幣匯率美元指數!D334</f>
        <v>90.974000000000004</v>
      </c>
      <c r="N333" s="27">
        <f>VLOOKUP($B333,期貨未平倉口數!$A$4:$M$499,4,FALSE)</f>
        <v>-2642.5</v>
      </c>
      <c r="O333" s="27">
        <f>VLOOKUP($B333,期貨未平倉口數!$A$4:$M$499,9,FALSE)</f>
        <v>57003.5</v>
      </c>
      <c r="P333" s="27">
        <f>VLOOKUP($B333,期貨未平倉口數!$A$4:$M$499,10,FALSE)</f>
        <v>10958.25</v>
      </c>
      <c r="Q333" s="27">
        <f>VLOOKUP($B333,期貨未平倉口數!$A$4:$M$499,11,FALSE)</f>
        <v>2568.25</v>
      </c>
      <c r="R333" s="64">
        <f>VLOOKUP($B333,選擇權未平倉餘額!$A$4:$I$500,6,FALSE)</f>
        <v>30.856300000000001</v>
      </c>
      <c r="S333" s="64">
        <f>VLOOKUP($B333,選擇權未平倉餘額!$A$4:$I$500,7,FALSE)</f>
        <v>-2.8370000000000002</v>
      </c>
      <c r="T333" s="64">
        <f>VLOOKUP($B333,選擇權未平倉餘額!$A$4:$I$500,8,FALSE)</f>
        <v>34.581800000000001</v>
      </c>
      <c r="U333" s="64">
        <f>VLOOKUP($B333,選擇權未平倉餘額!$A$4:$I$500,9,FALSE)</f>
        <v>17.585899999999999</v>
      </c>
      <c r="V333" s="39">
        <f>VLOOKUP($B333,臺指選擇權P_C_Ratios!$A$4:$C$500,3,FALSE)</f>
        <v>1.9213999999999998</v>
      </c>
      <c r="W333" s="41">
        <f>VLOOKUP($B333,散戶多空比!$A$6:$L$500,12,FALSE)</f>
        <v>-0.28947650718729884</v>
      </c>
      <c r="X333" s="40">
        <f>VLOOKUP($B333,期貨大額交易人未沖銷部位!$A$4:$O$499,4,FALSE)</f>
        <v>3086</v>
      </c>
      <c r="Y333" s="40">
        <f>VLOOKUP($B333,期貨大額交易人未沖銷部位!$A$4:$O$499,7,FALSE)</f>
        <v>6849</v>
      </c>
      <c r="Z333" s="40">
        <f>VLOOKUP($B333,期貨大額交易人未沖銷部位!$A$4:$O$499,10,FALSE)</f>
        <v>5354</v>
      </c>
      <c r="AA333" s="40">
        <f>VLOOKUP($B333,期貨大額交易人未沖銷部位!$A$4:$O$499,13,FALSE)</f>
        <v>12741</v>
      </c>
      <c r="AB333" s="40">
        <f>VLOOKUP($B333,期貨大額交易人未沖銷部位!$A$4:$O$499,14,FALSE)</f>
        <v>2268</v>
      </c>
      <c r="AC333" s="40">
        <f>VLOOKUP($B333,期貨大額交易人未沖銷部位!$A$4:$O$499,15,FALSE)</f>
        <v>5892</v>
      </c>
      <c r="AD333" s="33">
        <f>VLOOKUP($B333,三大美股走勢!$A$4:$J$495,4,FALSE)</f>
        <v>8.8999999999999999E-3</v>
      </c>
      <c r="AE333" s="33">
        <f>VLOOKUP($B333,三大美股走勢!$A$4:$J$495,7,FALSE)</f>
        <v>6.7999999999999996E-3</v>
      </c>
      <c r="AF333" s="33">
        <f>VLOOKUP($B333,三大美股走勢!$A$4:$J$495,10,FALSE)</f>
        <v>6.4999999999999997E-3</v>
      </c>
    </row>
    <row r="334" spans="2:32">
      <c r="B334" s="32">
        <v>43113</v>
      </c>
      <c r="C334" s="33">
        <f>VLOOKUP($B334,大盤與近月台指!$A$4:$I$499,2,FALSE)</f>
        <v>0</v>
      </c>
      <c r="D334" s="34">
        <f>VLOOKUP($B334,大盤與近月台指!$A$4:$I$499,3,FALSE)</f>
        <v>0</v>
      </c>
      <c r="E334" s="35">
        <f>VLOOKUP($B334,大盤與近月台指!$A$4:$I$499,4,FALSE)</f>
        <v>0</v>
      </c>
      <c r="F334" s="33">
        <f>VLOOKUP($B334,大盤與近月台指!$A$4:$I$499,5,FALSE)</f>
        <v>0</v>
      </c>
      <c r="G334" s="49">
        <f>VLOOKUP($B334,三大法人買賣超!$A$4:$I$500,3,FALSE)</f>
        <v>0</v>
      </c>
      <c r="H334" s="34">
        <f>VLOOKUP($B334,三大法人買賣超!$A$4:$I$500,5,FALSE)</f>
        <v>0</v>
      </c>
      <c r="I334" s="27">
        <f>VLOOKUP($B334,三大法人買賣超!$A$4:$I$500,7,FALSE)</f>
        <v>0</v>
      </c>
      <c r="J334" s="27">
        <f>VLOOKUP($B334,三大法人買賣超!$A$4:$I$500,9,FALSE)</f>
        <v>0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>
        <f>VLOOKUP($B334,期貨未平倉口數!$A$4:$M$499,4,FALSE)</f>
        <v>0</v>
      </c>
      <c r="O334" s="27">
        <f>VLOOKUP($B334,期貨未平倉口數!$A$4:$M$499,9,FALSE)</f>
        <v>0</v>
      </c>
      <c r="P334" s="27">
        <f>VLOOKUP($B334,期貨未平倉口數!$A$4:$M$499,10,FALSE)</f>
        <v>0</v>
      </c>
      <c r="Q334" s="27">
        <f>VLOOKUP($B334,期貨未平倉口數!$A$4:$M$499,11,FALSE)</f>
        <v>0</v>
      </c>
      <c r="R334" s="64">
        <f>VLOOKUP($B334,選擇權未平倉餘額!$A$4:$I$500,6,FALSE)</f>
        <v>0</v>
      </c>
      <c r="S334" s="64">
        <f>VLOOKUP($B334,選擇權未平倉餘額!$A$4:$I$500,7,FALSE)</f>
        <v>0</v>
      </c>
      <c r="T334" s="64">
        <f>VLOOKUP($B334,選擇權未平倉餘額!$A$4:$I$500,8,FALSE)</f>
        <v>0</v>
      </c>
      <c r="U334" s="64">
        <f>VLOOKUP($B334,選擇權未平倉餘額!$A$4:$I$500,9,FALSE)</f>
        <v>0</v>
      </c>
      <c r="V334" s="39">
        <f>VLOOKUP($B334,臺指選擇權P_C_Ratios!$A$4:$C$500,3,FALSE)</f>
        <v>0</v>
      </c>
      <c r="W334" s="41">
        <f>VLOOKUP($B334,散戶多空比!$A$6:$L$500,12,FALSE)</f>
        <v>0</v>
      </c>
      <c r="X334" s="40">
        <f>VLOOKUP($B334,期貨大額交易人未沖銷部位!$A$4:$O$499,4,FALSE)</f>
        <v>0</v>
      </c>
      <c r="Y334" s="40">
        <f>VLOOKUP($B334,期貨大額交易人未沖銷部位!$A$4:$O$499,7,FALSE)</f>
        <v>0</v>
      </c>
      <c r="Z334" s="40">
        <f>VLOOKUP($B334,期貨大額交易人未沖銷部位!$A$4:$O$499,10,FALSE)</f>
        <v>0</v>
      </c>
      <c r="AA334" s="40">
        <f>VLOOKUP($B334,期貨大額交易人未沖銷部位!$A$4:$O$499,13,FALSE)</f>
        <v>0</v>
      </c>
      <c r="AB334" s="40">
        <f>VLOOKUP($B334,期貨大額交易人未沖銷部位!$A$4:$O$499,14,FALSE)</f>
        <v>0</v>
      </c>
      <c r="AC334" s="40">
        <f>VLOOKUP($B334,期貨大額交易人未沖銷部位!$A$4:$O$499,15,FALSE)</f>
        <v>0</v>
      </c>
      <c r="AD334" s="33">
        <f>VLOOKUP($B334,三大美股走勢!$A$4:$J$495,4,FALSE)</f>
        <v>0</v>
      </c>
      <c r="AE334" s="33">
        <f>VLOOKUP($B334,三大美股走勢!$A$4:$J$495,7,FALSE)</f>
        <v>0</v>
      </c>
      <c r="AF334" s="33">
        <f>VLOOKUP($B334,三大美股走勢!$A$4:$J$495,10,FALSE)</f>
        <v>0</v>
      </c>
    </row>
    <row r="335" spans="2:32">
      <c r="B335" s="32">
        <v>43114</v>
      </c>
      <c r="C335" s="33">
        <f>VLOOKUP($B335,大盤與近月台指!$A$4:$I$499,2,FALSE)</f>
        <v>0</v>
      </c>
      <c r="D335" s="34">
        <f>VLOOKUP($B335,大盤與近月台指!$A$4:$I$499,3,FALSE)</f>
        <v>0</v>
      </c>
      <c r="E335" s="35">
        <f>VLOOKUP($B335,大盤與近月台指!$A$4:$I$499,4,FALSE)</f>
        <v>0</v>
      </c>
      <c r="F335" s="33">
        <f>VLOOKUP($B335,大盤與近月台指!$A$4:$I$499,5,FALSE)</f>
        <v>0</v>
      </c>
      <c r="G335" s="49">
        <f>VLOOKUP($B335,三大法人買賣超!$A$4:$I$500,3,FALSE)</f>
        <v>0</v>
      </c>
      <c r="H335" s="34">
        <f>VLOOKUP($B335,三大法人買賣超!$A$4:$I$500,5,FALSE)</f>
        <v>0</v>
      </c>
      <c r="I335" s="27">
        <f>VLOOKUP($B335,三大法人買賣超!$A$4:$I$500,7,FALSE)</f>
        <v>0</v>
      </c>
      <c r="J335" s="27">
        <f>VLOOKUP($B335,三大法人買賣超!$A$4:$I$500,9,FALSE)</f>
        <v>0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>
        <f>VLOOKUP($B335,期貨未平倉口數!$A$4:$M$499,4,FALSE)</f>
        <v>0</v>
      </c>
      <c r="O335" s="27">
        <f>VLOOKUP($B335,期貨未平倉口數!$A$4:$M$499,9,FALSE)</f>
        <v>0</v>
      </c>
      <c r="P335" s="27">
        <f>VLOOKUP($B335,期貨未平倉口數!$A$4:$M$499,10,FALSE)</f>
        <v>0</v>
      </c>
      <c r="Q335" s="27">
        <f>VLOOKUP($B335,期貨未平倉口數!$A$4:$M$499,11,FALSE)</f>
        <v>0</v>
      </c>
      <c r="R335" s="64">
        <f>VLOOKUP($B335,選擇權未平倉餘額!$A$4:$I$500,6,FALSE)</f>
        <v>0</v>
      </c>
      <c r="S335" s="64">
        <f>VLOOKUP($B335,選擇權未平倉餘額!$A$4:$I$500,7,FALSE)</f>
        <v>0</v>
      </c>
      <c r="T335" s="64">
        <f>VLOOKUP($B335,選擇權未平倉餘額!$A$4:$I$500,8,FALSE)</f>
        <v>0</v>
      </c>
      <c r="U335" s="64">
        <f>VLOOKUP($B335,選擇權未平倉餘額!$A$4:$I$500,9,FALSE)</f>
        <v>0</v>
      </c>
      <c r="V335" s="39">
        <f>VLOOKUP($B335,臺指選擇權P_C_Ratios!$A$4:$C$500,3,FALSE)</f>
        <v>0</v>
      </c>
      <c r="W335" s="41">
        <f>VLOOKUP($B335,散戶多空比!$A$6:$L$500,12,FALSE)</f>
        <v>0</v>
      </c>
      <c r="X335" s="40">
        <f>VLOOKUP($B335,期貨大額交易人未沖銷部位!$A$4:$O$499,4,FALSE)</f>
        <v>0</v>
      </c>
      <c r="Y335" s="40">
        <f>VLOOKUP($B335,期貨大額交易人未沖銷部位!$A$4:$O$499,7,FALSE)</f>
        <v>0</v>
      </c>
      <c r="Z335" s="40">
        <f>VLOOKUP($B335,期貨大額交易人未沖銷部位!$A$4:$O$499,10,FALSE)</f>
        <v>0</v>
      </c>
      <c r="AA335" s="40">
        <f>VLOOKUP($B335,期貨大額交易人未沖銷部位!$A$4:$O$499,13,FALSE)</f>
        <v>0</v>
      </c>
      <c r="AB335" s="40">
        <f>VLOOKUP($B335,期貨大額交易人未沖銷部位!$A$4:$O$499,14,FALSE)</f>
        <v>0</v>
      </c>
      <c r="AC335" s="40">
        <f>VLOOKUP($B335,期貨大額交易人未沖銷部位!$A$4:$O$499,15,FALSE)</f>
        <v>0</v>
      </c>
      <c r="AD335" s="33">
        <f>VLOOKUP($B335,三大美股走勢!$A$4:$J$495,4,FALSE)</f>
        <v>0</v>
      </c>
      <c r="AE335" s="33">
        <f>VLOOKUP($B335,三大美股走勢!$A$4:$J$495,7,FALSE)</f>
        <v>0</v>
      </c>
      <c r="AF335" s="33">
        <f>VLOOKUP($B335,三大美股走勢!$A$4:$J$495,10,FALSE)</f>
        <v>0</v>
      </c>
    </row>
    <row r="336" spans="2:32">
      <c r="B336" s="32">
        <v>43115</v>
      </c>
      <c r="C336" s="33">
        <f>VLOOKUP($B336,大盤與近月台指!$A$4:$I$499,2,FALSE)</f>
        <v>10956.31</v>
      </c>
      <c r="D336" s="34">
        <f>VLOOKUP($B336,大盤與近月台指!$A$4:$I$499,3,FALSE)</f>
        <v>72.349999999999994</v>
      </c>
      <c r="E336" s="35">
        <f>VLOOKUP($B336,大盤與近月台指!$A$4:$I$499,4,FALSE)</f>
        <v>6.6E-3</v>
      </c>
      <c r="F336" s="33" t="str">
        <f>VLOOKUP($B336,大盤與近月台指!$A$4:$I$499,5,FALSE)</f>
        <v>1254.8億</v>
      </c>
      <c r="G336" s="49">
        <f>VLOOKUP($B336,三大法人買賣超!$A$4:$I$500,3,FALSE)</f>
        <v>4.3973927000000002</v>
      </c>
      <c r="H336" s="34">
        <f>VLOOKUP($B336,三大法人買賣超!$A$4:$I$500,5,FALSE)</f>
        <v>26.375726149999998</v>
      </c>
      <c r="I336" s="27">
        <f>VLOOKUP($B336,三大法人買賣超!$A$4:$I$500,7,FALSE)</f>
        <v>3.7515090500000001</v>
      </c>
      <c r="J336" s="27">
        <f>VLOOKUP($B336,三大法人買賣超!$A$4:$I$500,9,FALSE)</f>
        <v>24.263567569999999</v>
      </c>
      <c r="K336" s="37">
        <f>新台幣匯率美元指數!B337</f>
        <v>29.542000000000002</v>
      </c>
      <c r="L336" s="38">
        <f>新台幣匯率美元指數!C337</f>
        <v>-5.8000000000000003E-2</v>
      </c>
      <c r="M336" s="39">
        <f>新台幣匯率美元指數!D337</f>
        <v>90.974000000000004</v>
      </c>
      <c r="N336" s="27">
        <f>VLOOKUP($B336,期貨未平倉口數!$A$4:$M$499,4,FALSE)</f>
        <v>2513.25</v>
      </c>
      <c r="O336" s="27">
        <f>VLOOKUP($B336,期貨未平倉口數!$A$4:$M$499,9,FALSE)</f>
        <v>52860.25</v>
      </c>
      <c r="P336" s="27">
        <f>VLOOKUP($B336,期貨未平倉口數!$A$4:$M$499,10,FALSE)</f>
        <v>6815</v>
      </c>
      <c r="Q336" s="27">
        <f>VLOOKUP($B336,期貨未平倉口數!$A$4:$M$499,11,FALSE)</f>
        <v>-4143.25</v>
      </c>
      <c r="R336" s="64">
        <f>VLOOKUP($B336,選擇權未平倉餘額!$A$4:$I$500,6,FALSE)</f>
        <v>31.432200000000002</v>
      </c>
      <c r="S336" s="64">
        <f>VLOOKUP($B336,選擇權未平倉餘額!$A$4:$I$500,7,FALSE)</f>
        <v>2.1920000000000002</v>
      </c>
      <c r="T336" s="64">
        <f>VLOOKUP($B336,選擇權未平倉餘額!$A$4:$I$500,8,FALSE)</f>
        <v>45.024900000000002</v>
      </c>
      <c r="U336" s="64">
        <f>VLOOKUP($B336,選擇權未平倉餘額!$A$4:$I$500,9,FALSE)</f>
        <v>13.536799999999999</v>
      </c>
      <c r="V336" s="39">
        <f>VLOOKUP($B336,臺指選擇權P_C_Ratios!$A$4:$C$500,3,FALSE)</f>
        <v>1.9702000000000002</v>
      </c>
      <c r="W336" s="41">
        <f>VLOOKUP($B336,散戶多空比!$A$6:$L$500,12,FALSE)</f>
        <v>-0.31639271434917815</v>
      </c>
      <c r="X336" s="40">
        <f>VLOOKUP($B336,期貨大額交易人未沖銷部位!$A$4:$O$499,4,FALSE)</f>
        <v>1369</v>
      </c>
      <c r="Y336" s="40">
        <f>VLOOKUP($B336,期貨大額交易人未沖銷部位!$A$4:$O$499,7,FALSE)</f>
        <v>2809</v>
      </c>
      <c r="Z336" s="40">
        <f>VLOOKUP($B336,期貨大額交易人未沖銷部位!$A$4:$O$499,10,FALSE)</f>
        <v>5565</v>
      </c>
      <c r="AA336" s="40">
        <f>VLOOKUP($B336,期貨大額交易人未沖銷部位!$A$4:$O$499,13,FALSE)</f>
        <v>13220</v>
      </c>
      <c r="AB336" s="40">
        <f>VLOOKUP($B336,期貨大額交易人未沖銷部位!$A$4:$O$499,14,FALSE)</f>
        <v>4196</v>
      </c>
      <c r="AC336" s="40">
        <f>VLOOKUP($B336,期貨大額交易人未沖銷部位!$A$4:$O$499,15,FALSE)</f>
        <v>10411</v>
      </c>
      <c r="AD336" s="33">
        <f>VLOOKUP($B336,三大美股走勢!$A$4:$J$495,4,FALSE)</f>
        <v>0</v>
      </c>
      <c r="AE336" s="33">
        <f>VLOOKUP($B336,三大美股走勢!$A$4:$J$495,7,FALSE)</f>
        <v>0</v>
      </c>
      <c r="AF336" s="33">
        <f>VLOOKUP($B336,三大美股走勢!$A$4:$J$495,10,FALSE)</f>
        <v>0</v>
      </c>
    </row>
    <row r="337" spans="2:32">
      <c r="B337" s="32">
        <v>43116</v>
      </c>
      <c r="C337" s="33">
        <f>VLOOKUP($B337,大盤與近月台指!$A$4:$I$499,2,FALSE)</f>
        <v>10986.11</v>
      </c>
      <c r="D337" s="34">
        <f>VLOOKUP($B337,大盤與近月台指!$A$4:$I$499,3,FALSE)</f>
        <v>29.8</v>
      </c>
      <c r="E337" s="35">
        <f>VLOOKUP($B337,大盤與近月台指!$A$4:$I$499,4,FALSE)</f>
        <v>2.7000000000000001E-3</v>
      </c>
      <c r="F337" s="33" t="str">
        <f>VLOOKUP($B337,大盤與近月台指!$A$4:$I$499,5,FALSE)</f>
        <v>1310.18億</v>
      </c>
      <c r="G337" s="49">
        <f>VLOOKUP($B337,三大法人買賣超!$A$4:$I$500,3,FALSE)</f>
        <v>6.7672916299999999</v>
      </c>
      <c r="H337" s="34">
        <f>VLOOKUP($B337,三大法人買賣超!$A$4:$I$500,5,FALSE)</f>
        <v>13.85534498</v>
      </c>
      <c r="I337" s="27">
        <f>VLOOKUP($B337,三大法人買賣超!$A$4:$I$500,7,FALSE)</f>
        <v>4.6662145700000002</v>
      </c>
      <c r="J337" s="27">
        <f>VLOOKUP($B337,三大法人買賣超!$A$4:$I$500,9,FALSE)</f>
        <v>36.80450416</v>
      </c>
      <c r="K337" s="37">
        <f>新台幣匯率美元指數!B338</f>
        <v>29.555</v>
      </c>
      <c r="L337" s="38">
        <f>新台幣匯率美元指數!C338</f>
        <v>1.2999999999999999E-2</v>
      </c>
      <c r="M337" s="39">
        <f>新台幣匯率美元指數!D338</f>
        <v>90.393000000000001</v>
      </c>
      <c r="N337" s="27">
        <f>VLOOKUP($B337,期貨未平倉口數!$A$4:$M$499,4,FALSE)</f>
        <v>2082.5</v>
      </c>
      <c r="O337" s="27">
        <f>VLOOKUP($B337,期貨未平倉口數!$A$4:$M$499,9,FALSE)</f>
        <v>50226</v>
      </c>
      <c r="P337" s="27">
        <f>VLOOKUP($B337,期貨未平倉口數!$A$4:$M$499,10,FALSE)</f>
        <v>4180.75</v>
      </c>
      <c r="Q337" s="27">
        <f>VLOOKUP($B337,期貨未平倉口數!$A$4:$M$499,11,FALSE)</f>
        <v>-2634.25</v>
      </c>
      <c r="R337" s="64">
        <f>VLOOKUP($B337,選擇權未平倉餘額!$A$4:$I$500,6,FALSE)</f>
        <v>27.785599999999999</v>
      </c>
      <c r="S337" s="64">
        <f>VLOOKUP($B337,選擇權未平倉餘額!$A$4:$I$500,7,FALSE)</f>
        <v>1.0426</v>
      </c>
      <c r="T337" s="64">
        <f>VLOOKUP($B337,選擇權未平倉餘額!$A$4:$I$500,8,FALSE)</f>
        <v>48.593499999999999</v>
      </c>
      <c r="U337" s="64">
        <f>VLOOKUP($B337,選擇權未平倉餘額!$A$4:$I$500,9,FALSE)</f>
        <v>13.086499999999999</v>
      </c>
      <c r="V337" s="39">
        <f>VLOOKUP($B337,臺指選擇權P_C_Ratios!$A$4:$C$500,3,FALSE)</f>
        <v>2.0162999999999998</v>
      </c>
      <c r="W337" s="41">
        <f>VLOOKUP($B337,散戶多空比!$A$6:$L$500,12,FALSE)</f>
        <v>-0.32630541525140355</v>
      </c>
      <c r="X337" s="40">
        <f>VLOOKUP($B337,期貨大額交易人未沖銷部位!$A$4:$O$499,4,FALSE)</f>
        <v>21</v>
      </c>
      <c r="Y337" s="40">
        <f>VLOOKUP($B337,期貨大額交易人未沖銷部位!$A$4:$O$499,7,FALSE)</f>
        <v>518</v>
      </c>
      <c r="Z337" s="40">
        <f>VLOOKUP($B337,期貨大額交易人未沖銷部位!$A$4:$O$499,10,FALSE)</f>
        <v>6134</v>
      </c>
      <c r="AA337" s="40">
        <f>VLOOKUP($B337,期貨大額交易人未沖銷部位!$A$4:$O$499,13,FALSE)</f>
        <v>13341</v>
      </c>
      <c r="AB337" s="40">
        <f>VLOOKUP($B337,期貨大額交易人未沖銷部位!$A$4:$O$499,14,FALSE)</f>
        <v>6113</v>
      </c>
      <c r="AC337" s="40">
        <f>VLOOKUP($B337,期貨大額交易人未沖銷部位!$A$4:$O$499,15,FALSE)</f>
        <v>12823</v>
      </c>
      <c r="AD337" s="33">
        <f>VLOOKUP($B337,三大美股走勢!$A$4:$J$495,4,FALSE)</f>
        <v>-4.0000000000000002E-4</v>
      </c>
      <c r="AE337" s="33">
        <f>VLOOKUP($B337,三大美股走勢!$A$4:$J$495,7,FALSE)</f>
        <v>-5.1000000000000004E-3</v>
      </c>
      <c r="AF337" s="33">
        <f>VLOOKUP($B337,三大美股走勢!$A$4:$J$495,10,FALSE)</f>
        <v>8.6999999999999994E-3</v>
      </c>
    </row>
    <row r="338" spans="2:32">
      <c r="B338" s="32">
        <v>43117</v>
      </c>
      <c r="C338" s="33">
        <f>VLOOKUP($B338,大盤與近月台指!$A$4:$I$499,2,FALSE)</f>
        <v>11004.8</v>
      </c>
      <c r="D338" s="34">
        <f>VLOOKUP($B338,大盤與近月台指!$A$4:$I$499,3,FALSE)</f>
        <v>18.690000000000001</v>
      </c>
      <c r="E338" s="35">
        <f>VLOOKUP($B338,大盤與近月台指!$A$4:$I$499,4,FALSE)</f>
        <v>1.6999999999999999E-3</v>
      </c>
      <c r="F338" s="33" t="str">
        <f>VLOOKUP($B338,大盤與近月台指!$A$4:$I$499,5,FALSE)</f>
        <v>1472.99億</v>
      </c>
      <c r="G338" s="49">
        <f>VLOOKUP($B338,三大法人買賣超!$A$4:$I$500,3,FALSE)</f>
        <v>-2.6798061</v>
      </c>
      <c r="H338" s="34">
        <f>VLOOKUP($B338,三大法人買賣超!$A$4:$I$500,5,FALSE)</f>
        <v>0.44179842000000002</v>
      </c>
      <c r="I338" s="27">
        <f>VLOOKUP($B338,三大法人買賣超!$A$4:$I$500,7,FALSE)</f>
        <v>-0.30256355000000001</v>
      </c>
      <c r="J338" s="27">
        <f>VLOOKUP($B338,三大法人買賣超!$A$4:$I$500,9,FALSE)</f>
        <v>110.76438027</v>
      </c>
      <c r="K338" s="37">
        <f>新台幣匯率美元指數!B339</f>
        <v>29.56</v>
      </c>
      <c r="L338" s="38">
        <f>新台幣匯率美元指數!C339</f>
        <v>5.0000000000000001E-3</v>
      </c>
      <c r="M338" s="39">
        <f>新台幣匯率美元指數!D339</f>
        <v>90.540999999999997</v>
      </c>
      <c r="N338" s="27">
        <f>VLOOKUP($B338,期貨未平倉口數!$A$4:$M$499,4,FALSE)</f>
        <v>-2779.5</v>
      </c>
      <c r="O338" s="27">
        <f>VLOOKUP($B338,期貨未平倉口數!$A$4:$M$499,9,FALSE)</f>
        <v>53348.5</v>
      </c>
      <c r="P338" s="27">
        <f>VLOOKUP($B338,期貨未平倉口數!$A$4:$M$499,10,FALSE)</f>
        <v>7303.25</v>
      </c>
      <c r="Q338" s="27">
        <f>VLOOKUP($B338,期貨未平倉口數!$A$4:$M$499,11,FALSE)</f>
        <v>3122.5</v>
      </c>
      <c r="R338" s="64">
        <f>VLOOKUP($B338,選擇權未平倉餘額!$A$4:$I$500,6,FALSE)</f>
        <v>12.446400000000001</v>
      </c>
      <c r="S338" s="64">
        <f>VLOOKUP($B338,選擇權未平倉餘額!$A$4:$I$500,7,FALSE)</f>
        <v>-2.8536000000000001</v>
      </c>
      <c r="T338" s="64">
        <f>VLOOKUP($B338,選擇權未平倉餘額!$A$4:$I$500,8,FALSE)</f>
        <v>38.648099999999999</v>
      </c>
      <c r="U338" s="64">
        <f>VLOOKUP($B338,選擇權未平倉餘額!$A$4:$I$500,9,FALSE)</f>
        <v>15.8331</v>
      </c>
      <c r="V338" s="39">
        <f>VLOOKUP($B338,臺指選擇權P_C_Ratios!$A$4:$C$500,3,FALSE)</f>
        <v>1.5412000000000001</v>
      </c>
      <c r="W338" s="41">
        <f>VLOOKUP($B338,散戶多空比!$A$6:$L$500,12,FALSE)</f>
        <v>-0.29035566222998038</v>
      </c>
      <c r="X338" s="40">
        <f>VLOOKUP($B338,期貨大額交易人未沖銷部位!$A$4:$O$499,4,FALSE)</f>
        <v>7581</v>
      </c>
      <c r="Y338" s="40">
        <f>VLOOKUP($B338,期貨大額交易人未沖銷部位!$A$4:$O$499,7,FALSE)</f>
        <v>16126</v>
      </c>
      <c r="Z338" s="40">
        <f>VLOOKUP($B338,期貨大額交易人未沖銷部位!$A$4:$O$499,10,FALSE)</f>
        <v>7788</v>
      </c>
      <c r="AA338" s="40">
        <f>VLOOKUP($B338,期貨大額交易人未沖銷部位!$A$4:$O$499,13,FALSE)</f>
        <v>16750</v>
      </c>
      <c r="AB338" s="40">
        <f>VLOOKUP($B338,期貨大額交易人未沖銷部位!$A$4:$O$499,14,FALSE)</f>
        <v>207</v>
      </c>
      <c r="AC338" s="40">
        <f>VLOOKUP($B338,期貨大額交易人未沖銷部位!$A$4:$O$499,15,FALSE)</f>
        <v>624</v>
      </c>
      <c r="AD338" s="33">
        <f>VLOOKUP($B338,三大美股走勢!$A$4:$J$495,4,FALSE)</f>
        <v>1.2500000000000001E-2</v>
      </c>
      <c r="AE338" s="33">
        <f>VLOOKUP($B338,三大美股走勢!$A$4:$J$495,7,FALSE)</f>
        <v>1.03E-2</v>
      </c>
      <c r="AF338" s="33">
        <f>VLOOKUP($B338,三大美股走勢!$A$4:$J$495,10,FALSE)</f>
        <v>1.34E-2</v>
      </c>
    </row>
    <row r="339" spans="2:32">
      <c r="B339" s="32">
        <v>43118</v>
      </c>
      <c r="C339" s="33">
        <f>VLOOKUP($B339,大盤與近月台指!$A$4:$I$499,2,FALSE)</f>
        <v>11071.57</v>
      </c>
      <c r="D339" s="34">
        <f>VLOOKUP($B339,大盤與近月台指!$A$4:$I$499,3,FALSE)</f>
        <v>66.77</v>
      </c>
      <c r="E339" s="35">
        <f>VLOOKUP($B339,大盤與近月台指!$A$4:$I$499,4,FALSE)</f>
        <v>6.1000000000000004E-3</v>
      </c>
      <c r="F339" s="33" t="str">
        <f>VLOOKUP($B339,大盤與近月台指!$A$4:$I$499,5,FALSE)</f>
        <v>1493.51億</v>
      </c>
      <c r="G339" s="49">
        <f>VLOOKUP($B339,三大法人買賣超!$A$4:$I$500,3,FALSE)</f>
        <v>1.4751657600000001</v>
      </c>
      <c r="H339" s="34">
        <f>VLOOKUP($B339,三大法人買賣超!$A$4:$I$500,5,FALSE)</f>
        <v>1.7403139999999999</v>
      </c>
      <c r="I339" s="27">
        <f>VLOOKUP($B339,三大法人買賣超!$A$4:$I$500,7,FALSE)</f>
        <v>-10.629167369999999</v>
      </c>
      <c r="J339" s="27">
        <f>VLOOKUP($B339,三大法人買賣超!$A$4:$I$500,9,FALSE)</f>
        <v>86.725126779999997</v>
      </c>
      <c r="K339" s="37">
        <f>新台幣匯率美元指數!B340</f>
        <v>29.562000000000001</v>
      </c>
      <c r="L339" s="38">
        <f>新台幣匯率美元指數!C340</f>
        <v>2E-3</v>
      </c>
      <c r="M339" s="39">
        <f>新台幣匯率美元指數!D340</f>
        <v>90.498000000000005</v>
      </c>
      <c r="N339" s="27">
        <f>VLOOKUP($B339,期貨未平倉口數!$A$4:$M$499,4,FALSE)</f>
        <v>-2855.5</v>
      </c>
      <c r="O339" s="27">
        <f>VLOOKUP($B339,期貨未平倉口數!$A$4:$M$499,9,FALSE)</f>
        <v>49207</v>
      </c>
      <c r="P339" s="27">
        <f>VLOOKUP($B339,期貨未平倉口數!$A$4:$M$499,10,FALSE)</f>
        <v>3161.75</v>
      </c>
      <c r="Q339" s="27">
        <f>VLOOKUP($B339,期貨未平倉口數!$A$4:$M$499,11,FALSE)</f>
        <v>-4141.5</v>
      </c>
      <c r="R339" s="64">
        <f>VLOOKUP($B339,選擇權未平倉餘額!$A$4:$I$500,6,FALSE)</f>
        <v>13.301600000000001</v>
      </c>
      <c r="S339" s="64">
        <f>VLOOKUP($B339,選擇權未平倉餘額!$A$4:$I$500,7,FALSE)</f>
        <v>-2.6852999999999998</v>
      </c>
      <c r="T339" s="64">
        <f>VLOOKUP($B339,選擇權未平倉餘額!$A$4:$I$500,8,FALSE)</f>
        <v>45.907400000000003</v>
      </c>
      <c r="U339" s="64">
        <f>VLOOKUP($B339,選擇權未平倉餘額!$A$4:$I$500,9,FALSE)</f>
        <v>12.778700000000001</v>
      </c>
      <c r="V339" s="39">
        <f>VLOOKUP($B339,臺指選擇權P_C_Ratios!$A$4:$C$500,3,FALSE)</f>
        <v>1.5659999999999998</v>
      </c>
      <c r="W339" s="41">
        <f>VLOOKUP($B339,散戶多空比!$A$6:$L$500,12,FALSE)</f>
        <v>-0.29665548587817803</v>
      </c>
      <c r="X339" s="40">
        <f>VLOOKUP($B339,期貨大額交易人未沖銷部位!$A$4:$O$499,4,FALSE)</f>
        <v>9268</v>
      </c>
      <c r="Y339" s="40">
        <f>VLOOKUP($B339,期貨大額交易人未沖銷部位!$A$4:$O$499,7,FALSE)</f>
        <v>16556</v>
      </c>
      <c r="Z339" s="40">
        <f>VLOOKUP($B339,期貨大額交易人未沖銷部位!$A$4:$O$499,10,FALSE)</f>
        <v>9799</v>
      </c>
      <c r="AA339" s="40">
        <f>VLOOKUP($B339,期貨大額交易人未沖銷部位!$A$4:$O$499,13,FALSE)</f>
        <v>15456</v>
      </c>
      <c r="AB339" s="40">
        <f>VLOOKUP($B339,期貨大額交易人未沖銷部位!$A$4:$O$499,14,FALSE)</f>
        <v>531</v>
      </c>
      <c r="AC339" s="40">
        <f>VLOOKUP($B339,期貨大額交易人未沖銷部位!$A$4:$O$499,15,FALSE)</f>
        <v>-1100</v>
      </c>
      <c r="AD339" s="33">
        <f>VLOOKUP($B339,三大美股走勢!$A$4:$J$495,4,FALSE)</f>
        <v>-3.7000000000000002E-3</v>
      </c>
      <c r="AE339" s="33">
        <f>VLOOKUP($B339,三大美股走勢!$A$4:$J$495,7,FALSE)</f>
        <v>-2.9999999999999997E-4</v>
      </c>
      <c r="AF339" s="33">
        <f>VLOOKUP($B339,三大美股走勢!$A$4:$J$495,10,FALSE)</f>
        <v>4.5999999999999999E-3</v>
      </c>
    </row>
    <row r="340" spans="2:32">
      <c r="B340" s="32">
        <v>43119</v>
      </c>
      <c r="C340" s="33">
        <f>VLOOKUP($B340,大盤與近月台指!$A$4:$I$499,2,FALSE)</f>
        <v>11150.85</v>
      </c>
      <c r="D340" s="34">
        <f>VLOOKUP($B340,大盤與近月台指!$A$4:$I$499,3,FALSE)</f>
        <v>79.28</v>
      </c>
      <c r="E340" s="35">
        <f>VLOOKUP($B340,大盤與近月台指!$A$4:$I$499,4,FALSE)</f>
        <v>7.1999999999999998E-3</v>
      </c>
      <c r="F340" s="33" t="str">
        <f>VLOOKUP($B340,大盤與近月台指!$A$4:$I$499,5,FALSE)</f>
        <v>1338.81億</v>
      </c>
      <c r="G340" s="49">
        <f>VLOOKUP($B340,三大法人買賣超!$A$4:$I$500,3,FALSE)</f>
        <v>-3.4762476000000002</v>
      </c>
      <c r="H340" s="34">
        <f>VLOOKUP($B340,三大法人買賣超!$A$4:$I$500,5,FALSE)</f>
        <v>10.628702499999999</v>
      </c>
      <c r="I340" s="27">
        <f>VLOOKUP($B340,三大法人買賣超!$A$4:$I$500,7,FALSE)</f>
        <v>-8.7047169400000008</v>
      </c>
      <c r="J340" s="27">
        <f>VLOOKUP($B340,三大法人買賣超!$A$4:$I$500,9,FALSE)</f>
        <v>86.173553200000001</v>
      </c>
      <c r="K340" s="37">
        <f>新台幣匯率美元指數!B341</f>
        <v>29.43</v>
      </c>
      <c r="L340" s="38">
        <f>新台幣匯率美元指數!C341</f>
        <v>-0.13200000000000001</v>
      </c>
      <c r="M340" s="39">
        <f>新台幣匯率美元指數!D341</f>
        <v>0</v>
      </c>
      <c r="N340" s="27">
        <f>VLOOKUP($B340,期貨未平倉口數!$A$4:$M$499,4,FALSE)</f>
        <v>-1549.25</v>
      </c>
      <c r="O340" s="27">
        <f>VLOOKUP($B340,期貨未平倉口數!$A$4:$M$499,9,FALSE)</f>
        <v>50294.75</v>
      </c>
      <c r="P340" s="27">
        <f>VLOOKUP($B340,期貨未平倉口數!$A$4:$M$499,10,FALSE)</f>
        <v>4249.5</v>
      </c>
      <c r="Q340" s="27">
        <f>VLOOKUP($B340,期貨未平倉口數!$A$4:$M$499,11,FALSE)</f>
        <v>1087.75</v>
      </c>
      <c r="R340" s="64">
        <f>VLOOKUP($B340,選擇權未平倉餘額!$A$4:$I$500,6,FALSE)</f>
        <v>13.9139</v>
      </c>
      <c r="S340" s="64">
        <f>VLOOKUP($B340,選擇權未平倉餘額!$A$4:$I$500,7,FALSE)</f>
        <v>1.4389000000000001</v>
      </c>
      <c r="T340" s="64">
        <f>VLOOKUP($B340,選擇權未平倉餘額!$A$4:$I$500,8,FALSE)</f>
        <v>59.050800000000002</v>
      </c>
      <c r="U340" s="64">
        <f>VLOOKUP($B340,選擇權未平倉餘額!$A$4:$I$500,9,FALSE)</f>
        <v>12.317500000000001</v>
      </c>
      <c r="V340" s="39">
        <f>VLOOKUP($B340,臺指選擇權P_C_Ratios!$A$4:$C$500,3,FALSE)</f>
        <v>1.6335</v>
      </c>
      <c r="W340" s="41">
        <f>VLOOKUP($B340,散戶多空比!$A$6:$L$500,12,FALSE)</f>
        <v>-0.31937385213343017</v>
      </c>
      <c r="X340" s="40">
        <f>VLOOKUP($B340,期貨大額交易人未沖銷部位!$A$4:$O$499,4,FALSE)</f>
        <v>7661</v>
      </c>
      <c r="Y340" s="40">
        <f>VLOOKUP($B340,期貨大額交易人未沖銷部位!$A$4:$O$499,7,FALSE)</f>
        <v>15256</v>
      </c>
      <c r="Z340" s="40">
        <f>VLOOKUP($B340,期貨大額交易人未沖銷部位!$A$4:$O$499,10,FALSE)</f>
        <v>7709</v>
      </c>
      <c r="AA340" s="40">
        <f>VLOOKUP($B340,期貨大額交易人未沖銷部位!$A$4:$O$499,13,FALSE)</f>
        <v>14617</v>
      </c>
      <c r="AB340" s="40">
        <f>VLOOKUP($B340,期貨大額交易人未沖銷部位!$A$4:$O$499,14,FALSE)</f>
        <v>48</v>
      </c>
      <c r="AC340" s="40">
        <f>VLOOKUP($B340,期貨大額交易人未沖銷部位!$A$4:$O$499,15,FALSE)</f>
        <v>-639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>
        <f>VLOOKUP($B341,大盤與近月台指!$A$4:$I$499,2,FALSE)</f>
        <v>0</v>
      </c>
      <c r="D341" s="34">
        <f>VLOOKUP($B341,大盤與近月台指!$A$4:$I$499,3,FALSE)</f>
        <v>0</v>
      </c>
      <c r="E341" s="35">
        <f>VLOOKUP($B341,大盤與近月台指!$A$4:$I$499,4,FALSE)</f>
        <v>0</v>
      </c>
      <c r="F341" s="33">
        <f>VLOOKUP($B341,大盤與近月台指!$A$4:$I$499,5,FALSE)</f>
        <v>0</v>
      </c>
      <c r="G341" s="49">
        <f>VLOOKUP($B341,三大法人買賣超!$A$4:$I$500,3,FALSE)</f>
        <v>0</v>
      </c>
      <c r="H341" s="34">
        <f>VLOOKUP($B341,三大法人買賣超!$A$4:$I$500,5,FALSE)</f>
        <v>0</v>
      </c>
      <c r="I341" s="27">
        <f>VLOOKUP($B341,三大法人買賣超!$A$4:$I$500,7,FALSE)</f>
        <v>0</v>
      </c>
      <c r="J341" s="27">
        <f>VLOOKUP($B341,三大法人買賣超!$A$4:$I$500,9,FALSE)</f>
        <v>0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>
        <f>VLOOKUP($B342,三大法人買賣超!$A$4:$I$500,3,FALSE)</f>
        <v>0</v>
      </c>
      <c r="H342" s="34">
        <f>VLOOKUP($B342,三大法人買賣超!$A$4:$I$500,5,FALSE)</f>
        <v>0</v>
      </c>
      <c r="I342" s="27">
        <f>VLOOKUP($B342,三大法人買賣超!$A$4:$I$500,7,FALSE)</f>
        <v>0</v>
      </c>
      <c r="J342" s="27">
        <f>VLOOKUP($B342,三大法人買賣超!$A$4:$I$500,9,FALSE)</f>
        <v>0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>
        <f>VLOOKUP($B343,三大法人買賣超!$A$4:$I$500,3,FALSE)</f>
        <v>0</v>
      </c>
      <c r="H343" s="34">
        <f>VLOOKUP($B343,三大法人買賣超!$A$4:$I$500,5,FALSE)</f>
        <v>0</v>
      </c>
      <c r="I343" s="27">
        <f>VLOOKUP($B343,三大法人買賣超!$A$4:$I$500,7,FALSE)</f>
        <v>0</v>
      </c>
      <c r="J343" s="27">
        <f>VLOOKUP($B343,三大法人買賣超!$A$4:$I$500,9,FALSE)</f>
        <v>0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>
        <f>VLOOKUP($B344,三大法人買賣超!$A$4:$I$500,3,FALSE)</f>
        <v>0</v>
      </c>
      <c r="H344" s="34">
        <f>VLOOKUP($B344,三大法人買賣超!$A$4:$I$500,5,FALSE)</f>
        <v>0</v>
      </c>
      <c r="I344" s="27">
        <f>VLOOKUP($B344,三大法人買賣超!$A$4:$I$500,7,FALSE)</f>
        <v>0</v>
      </c>
      <c r="J344" s="27">
        <f>VLOOKUP($B344,三大法人買賣超!$A$4:$I$500,9,FALSE)</f>
        <v>0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>
        <f>VLOOKUP($B345,三大法人買賣超!$A$4:$I$500,3,FALSE)</f>
        <v>0</v>
      </c>
      <c r="H345" s="34">
        <f>VLOOKUP($B345,三大法人買賣超!$A$4:$I$500,5,FALSE)</f>
        <v>0</v>
      </c>
      <c r="I345" s="27">
        <f>VLOOKUP($B345,三大法人買賣超!$A$4:$I$500,7,FALSE)</f>
        <v>0</v>
      </c>
      <c r="J345" s="27">
        <f>VLOOKUP($B345,三大法人買賣超!$A$4:$I$500,9,FALSE)</f>
        <v>0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>
        <f>VLOOKUP($B346,三大法人買賣超!$A$4:$I$500,3,FALSE)</f>
        <v>0</v>
      </c>
      <c r="H346" s="34">
        <f>VLOOKUP($B346,三大法人買賣超!$A$4:$I$500,5,FALSE)</f>
        <v>0</v>
      </c>
      <c r="I346" s="27">
        <f>VLOOKUP($B346,三大法人買賣超!$A$4:$I$500,7,FALSE)</f>
        <v>0</v>
      </c>
      <c r="J346" s="27">
        <f>VLOOKUP($B346,三大法人買賣超!$A$4:$I$500,9,FALSE)</f>
        <v>0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  <row r="450" spans="2:32">
      <c r="B450" s="32">
        <v>43229</v>
      </c>
      <c r="C450" s="33" t="e">
        <f>VLOOKUP($B450,大盤與近月台指!$A$4:$I$499,2,FALSE)</f>
        <v>#N/A</v>
      </c>
      <c r="D450" s="34" t="e">
        <f>VLOOKUP($B450,大盤與近月台指!$A$4:$I$499,3,FALSE)</f>
        <v>#N/A</v>
      </c>
      <c r="E450" s="35" t="e">
        <f>VLOOKUP($B450,大盤與近月台指!$A$4:$I$499,4,FALSE)</f>
        <v>#N/A</v>
      </c>
      <c r="F450" s="33" t="e">
        <f>VLOOKUP($B450,大盤與近月台指!$A$4:$I$499,5,FALSE)</f>
        <v>#N/A</v>
      </c>
      <c r="G450" s="49" t="e">
        <f>VLOOKUP($B450,三大法人買賣超!$A$4:$I$500,3,FALSE)</f>
        <v>#N/A</v>
      </c>
      <c r="H450" s="34" t="e">
        <f>VLOOKUP($B450,三大法人買賣超!$A$4:$I$500,5,FALSE)</f>
        <v>#N/A</v>
      </c>
      <c r="I450" s="27" t="e">
        <f>VLOOKUP($B450,三大法人買賣超!$A$4:$I$500,7,FALSE)</f>
        <v>#N/A</v>
      </c>
      <c r="J450" s="27" t="e">
        <f>VLOOKUP($B450,三大法人買賣超!$A$4:$I$500,9,FALSE)</f>
        <v>#N/A</v>
      </c>
      <c r="K450" s="37">
        <f>新台幣匯率美元指數!B451</f>
        <v>0</v>
      </c>
      <c r="L450" s="38">
        <f>新台幣匯率美元指數!C451</f>
        <v>0</v>
      </c>
      <c r="M450" s="39">
        <f>新台幣匯率美元指數!D451</f>
        <v>0</v>
      </c>
      <c r="N450" s="27" t="e">
        <f>VLOOKUP($B450,期貨未平倉口數!$A$4:$M$499,4,FALSE)</f>
        <v>#N/A</v>
      </c>
      <c r="O450" s="27" t="e">
        <f>VLOOKUP($B450,期貨未平倉口數!$A$4:$M$499,9,FALSE)</f>
        <v>#N/A</v>
      </c>
      <c r="P450" s="27" t="e">
        <f>VLOOKUP($B450,期貨未平倉口數!$A$4:$M$499,10,FALSE)</f>
        <v>#N/A</v>
      </c>
      <c r="Q450" s="27" t="e">
        <f>VLOOKUP($B450,期貨未平倉口數!$A$4:$M$499,11,FALSE)</f>
        <v>#N/A</v>
      </c>
      <c r="R450" s="64" t="e">
        <f>VLOOKUP($B450,選擇權未平倉餘額!$A$4:$I$500,6,FALSE)</f>
        <v>#N/A</v>
      </c>
      <c r="S450" s="64" t="e">
        <f>VLOOKUP($B450,選擇權未平倉餘額!$A$4:$I$500,7,FALSE)</f>
        <v>#N/A</v>
      </c>
      <c r="T450" s="64" t="e">
        <f>VLOOKUP($B450,選擇權未平倉餘額!$A$4:$I$500,8,FALSE)</f>
        <v>#N/A</v>
      </c>
      <c r="U450" s="64" t="e">
        <f>VLOOKUP($B450,選擇權未平倉餘額!$A$4:$I$500,9,FALSE)</f>
        <v>#N/A</v>
      </c>
      <c r="V450" s="39" t="e">
        <f>VLOOKUP($B450,臺指選擇權P_C_Ratios!$A$4:$C$500,3,FALSE)</f>
        <v>#N/A</v>
      </c>
      <c r="W450" s="41" t="e">
        <f>VLOOKUP($B450,散戶多空比!$A$6:$L$500,12,FALSE)</f>
        <v>#N/A</v>
      </c>
      <c r="X450" s="40" t="e">
        <f>VLOOKUP($B450,期貨大額交易人未沖銷部位!$A$4:$O$499,4,FALSE)</f>
        <v>#N/A</v>
      </c>
      <c r="Y450" s="40" t="e">
        <f>VLOOKUP($B450,期貨大額交易人未沖銷部位!$A$4:$O$499,7,FALSE)</f>
        <v>#N/A</v>
      </c>
      <c r="Z450" s="40" t="e">
        <f>VLOOKUP($B450,期貨大額交易人未沖銷部位!$A$4:$O$499,10,FALSE)</f>
        <v>#N/A</v>
      </c>
      <c r="AA450" s="40" t="e">
        <f>VLOOKUP($B450,期貨大額交易人未沖銷部位!$A$4:$O$499,13,FALSE)</f>
        <v>#N/A</v>
      </c>
      <c r="AB450" s="40" t="e">
        <f>VLOOKUP($B450,期貨大額交易人未沖銷部位!$A$4:$O$499,14,FALSE)</f>
        <v>#N/A</v>
      </c>
      <c r="AC450" s="40" t="e">
        <f>VLOOKUP($B450,期貨大額交易人未沖銷部位!$A$4:$O$499,15,FALSE)</f>
        <v>#N/A</v>
      </c>
      <c r="AD450" s="33" t="e">
        <f>VLOOKUP($B450,三大美股走勢!$A$4:$J$495,4,FALSE)</f>
        <v>#N/A</v>
      </c>
      <c r="AE450" s="33" t="e">
        <f>VLOOKUP($B450,三大美股走勢!$A$4:$J$495,7,FALSE)</f>
        <v>#N/A</v>
      </c>
      <c r="AF450" s="33" t="e">
        <f>VLOOKUP($B450,三大美股走勢!$A$4:$J$495,10,FALSE)</f>
        <v>#N/A</v>
      </c>
    </row>
    <row r="451" spans="2:32">
      <c r="B451" s="32">
        <v>43230</v>
      </c>
      <c r="C451" s="33" t="e">
        <f>VLOOKUP($B451,大盤與近月台指!$A$4:$I$499,2,FALSE)</f>
        <v>#N/A</v>
      </c>
      <c r="D451" s="34" t="e">
        <f>VLOOKUP($B451,大盤與近月台指!$A$4:$I$499,3,FALSE)</f>
        <v>#N/A</v>
      </c>
      <c r="E451" s="35" t="e">
        <f>VLOOKUP($B451,大盤與近月台指!$A$4:$I$499,4,FALSE)</f>
        <v>#N/A</v>
      </c>
      <c r="F451" s="33" t="e">
        <f>VLOOKUP($B451,大盤與近月台指!$A$4:$I$499,5,FALSE)</f>
        <v>#N/A</v>
      </c>
      <c r="G451" s="49" t="e">
        <f>VLOOKUP($B451,三大法人買賣超!$A$4:$I$500,3,FALSE)</f>
        <v>#N/A</v>
      </c>
      <c r="H451" s="34" t="e">
        <f>VLOOKUP($B451,三大法人買賣超!$A$4:$I$500,5,FALSE)</f>
        <v>#N/A</v>
      </c>
      <c r="I451" s="27" t="e">
        <f>VLOOKUP($B451,三大法人買賣超!$A$4:$I$500,7,FALSE)</f>
        <v>#N/A</v>
      </c>
      <c r="J451" s="27" t="e">
        <f>VLOOKUP($B451,三大法人買賣超!$A$4:$I$500,9,FALSE)</f>
        <v>#N/A</v>
      </c>
      <c r="K451" s="37">
        <f>新台幣匯率美元指數!B452</f>
        <v>0</v>
      </c>
      <c r="L451" s="38">
        <f>新台幣匯率美元指數!C452</f>
        <v>0</v>
      </c>
      <c r="M451" s="39">
        <f>新台幣匯率美元指數!D452</f>
        <v>0</v>
      </c>
      <c r="N451" s="27" t="e">
        <f>VLOOKUP($B451,期貨未平倉口數!$A$4:$M$499,4,FALSE)</f>
        <v>#N/A</v>
      </c>
      <c r="O451" s="27" t="e">
        <f>VLOOKUP($B451,期貨未平倉口數!$A$4:$M$499,9,FALSE)</f>
        <v>#N/A</v>
      </c>
      <c r="P451" s="27" t="e">
        <f>VLOOKUP($B451,期貨未平倉口數!$A$4:$M$499,10,FALSE)</f>
        <v>#N/A</v>
      </c>
      <c r="Q451" s="27" t="e">
        <f>VLOOKUP($B451,期貨未平倉口數!$A$4:$M$499,11,FALSE)</f>
        <v>#N/A</v>
      </c>
      <c r="R451" s="64" t="e">
        <f>VLOOKUP($B451,選擇權未平倉餘額!$A$4:$I$500,6,FALSE)</f>
        <v>#N/A</v>
      </c>
      <c r="S451" s="64" t="e">
        <f>VLOOKUP($B451,選擇權未平倉餘額!$A$4:$I$500,7,FALSE)</f>
        <v>#N/A</v>
      </c>
      <c r="T451" s="64" t="e">
        <f>VLOOKUP($B451,選擇權未平倉餘額!$A$4:$I$500,8,FALSE)</f>
        <v>#N/A</v>
      </c>
      <c r="U451" s="64" t="e">
        <f>VLOOKUP($B451,選擇權未平倉餘額!$A$4:$I$500,9,FALSE)</f>
        <v>#N/A</v>
      </c>
      <c r="V451" s="39" t="e">
        <f>VLOOKUP($B451,臺指選擇權P_C_Ratios!$A$4:$C$500,3,FALSE)</f>
        <v>#N/A</v>
      </c>
      <c r="W451" s="41" t="e">
        <f>VLOOKUP($B451,散戶多空比!$A$6:$L$500,12,FALSE)</f>
        <v>#N/A</v>
      </c>
      <c r="X451" s="40" t="e">
        <f>VLOOKUP($B451,期貨大額交易人未沖銷部位!$A$4:$O$499,4,FALSE)</f>
        <v>#N/A</v>
      </c>
      <c r="Y451" s="40" t="e">
        <f>VLOOKUP($B451,期貨大額交易人未沖銷部位!$A$4:$O$499,7,FALSE)</f>
        <v>#N/A</v>
      </c>
      <c r="Z451" s="40" t="e">
        <f>VLOOKUP($B451,期貨大額交易人未沖銷部位!$A$4:$O$499,10,FALSE)</f>
        <v>#N/A</v>
      </c>
      <c r="AA451" s="40" t="e">
        <f>VLOOKUP($B451,期貨大額交易人未沖銷部位!$A$4:$O$499,13,FALSE)</f>
        <v>#N/A</v>
      </c>
      <c r="AB451" s="40" t="e">
        <f>VLOOKUP($B451,期貨大額交易人未沖銷部位!$A$4:$O$499,14,FALSE)</f>
        <v>#N/A</v>
      </c>
      <c r="AC451" s="40" t="e">
        <f>VLOOKUP($B451,期貨大額交易人未沖銷部位!$A$4:$O$499,15,FALSE)</f>
        <v>#N/A</v>
      </c>
      <c r="AD451" s="33" t="e">
        <f>VLOOKUP($B451,三大美股走勢!$A$4:$J$495,4,FALSE)</f>
        <v>#N/A</v>
      </c>
      <c r="AE451" s="33" t="e">
        <f>VLOOKUP($B451,三大美股走勢!$A$4:$J$495,7,FALSE)</f>
        <v>#N/A</v>
      </c>
      <c r="AF451" s="33" t="e">
        <f>VLOOKUP($B451,三大美股走勢!$A$4:$J$495,10,FALSE)</f>
        <v>#N/A</v>
      </c>
    </row>
    <row r="452" spans="2:32">
      <c r="B452" s="32">
        <v>43231</v>
      </c>
      <c r="C452" s="33" t="e">
        <f>VLOOKUP($B452,大盤與近月台指!$A$4:$I$499,2,FALSE)</f>
        <v>#N/A</v>
      </c>
      <c r="D452" s="34" t="e">
        <f>VLOOKUP($B452,大盤與近月台指!$A$4:$I$499,3,FALSE)</f>
        <v>#N/A</v>
      </c>
      <c r="E452" s="35" t="e">
        <f>VLOOKUP($B452,大盤與近月台指!$A$4:$I$499,4,FALSE)</f>
        <v>#N/A</v>
      </c>
      <c r="F452" s="33" t="e">
        <f>VLOOKUP($B452,大盤與近月台指!$A$4:$I$499,5,FALSE)</f>
        <v>#N/A</v>
      </c>
      <c r="G452" s="49" t="e">
        <f>VLOOKUP($B452,三大法人買賣超!$A$4:$I$500,3,FALSE)</f>
        <v>#N/A</v>
      </c>
      <c r="H452" s="34" t="e">
        <f>VLOOKUP($B452,三大法人買賣超!$A$4:$I$500,5,FALSE)</f>
        <v>#N/A</v>
      </c>
      <c r="I452" s="27" t="e">
        <f>VLOOKUP($B452,三大法人買賣超!$A$4:$I$500,7,FALSE)</f>
        <v>#N/A</v>
      </c>
      <c r="J452" s="27" t="e">
        <f>VLOOKUP($B452,三大法人買賣超!$A$4:$I$500,9,FALSE)</f>
        <v>#N/A</v>
      </c>
      <c r="K452" s="37">
        <f>新台幣匯率美元指數!B453</f>
        <v>0</v>
      </c>
      <c r="L452" s="38">
        <f>新台幣匯率美元指數!C453</f>
        <v>0</v>
      </c>
      <c r="M452" s="39">
        <f>新台幣匯率美元指數!D453</f>
        <v>0</v>
      </c>
      <c r="N452" s="27" t="e">
        <f>VLOOKUP($B452,期貨未平倉口數!$A$4:$M$499,4,FALSE)</f>
        <v>#N/A</v>
      </c>
      <c r="O452" s="27" t="e">
        <f>VLOOKUP($B452,期貨未平倉口數!$A$4:$M$499,9,FALSE)</f>
        <v>#N/A</v>
      </c>
      <c r="P452" s="27" t="e">
        <f>VLOOKUP($B452,期貨未平倉口數!$A$4:$M$499,10,FALSE)</f>
        <v>#N/A</v>
      </c>
      <c r="Q452" s="27" t="e">
        <f>VLOOKUP($B452,期貨未平倉口數!$A$4:$M$499,11,FALSE)</f>
        <v>#N/A</v>
      </c>
      <c r="R452" s="64" t="e">
        <f>VLOOKUP($B452,選擇權未平倉餘額!$A$4:$I$500,6,FALSE)</f>
        <v>#N/A</v>
      </c>
      <c r="S452" s="64" t="e">
        <f>VLOOKUP($B452,選擇權未平倉餘額!$A$4:$I$500,7,FALSE)</f>
        <v>#N/A</v>
      </c>
      <c r="T452" s="64" t="e">
        <f>VLOOKUP($B452,選擇權未平倉餘額!$A$4:$I$500,8,FALSE)</f>
        <v>#N/A</v>
      </c>
      <c r="U452" s="64" t="e">
        <f>VLOOKUP($B452,選擇權未平倉餘額!$A$4:$I$500,9,FALSE)</f>
        <v>#N/A</v>
      </c>
      <c r="V452" s="39" t="e">
        <f>VLOOKUP($B452,臺指選擇權P_C_Ratios!$A$4:$C$500,3,FALSE)</f>
        <v>#N/A</v>
      </c>
      <c r="W452" s="41" t="e">
        <f>VLOOKUP($B452,散戶多空比!$A$6:$L$500,12,FALSE)</f>
        <v>#N/A</v>
      </c>
      <c r="X452" s="40" t="e">
        <f>VLOOKUP($B452,期貨大額交易人未沖銷部位!$A$4:$O$499,4,FALSE)</f>
        <v>#N/A</v>
      </c>
      <c r="Y452" s="40" t="e">
        <f>VLOOKUP($B452,期貨大額交易人未沖銷部位!$A$4:$O$499,7,FALSE)</f>
        <v>#N/A</v>
      </c>
      <c r="Z452" s="40" t="e">
        <f>VLOOKUP($B452,期貨大額交易人未沖銷部位!$A$4:$O$499,10,FALSE)</f>
        <v>#N/A</v>
      </c>
      <c r="AA452" s="40" t="e">
        <f>VLOOKUP($B452,期貨大額交易人未沖銷部位!$A$4:$O$499,13,FALSE)</f>
        <v>#N/A</v>
      </c>
      <c r="AB452" s="40" t="e">
        <f>VLOOKUP($B452,期貨大額交易人未沖銷部位!$A$4:$O$499,14,FALSE)</f>
        <v>#N/A</v>
      </c>
      <c r="AC452" s="40" t="e">
        <f>VLOOKUP($B452,期貨大額交易人未沖銷部位!$A$4:$O$499,15,FALSE)</f>
        <v>#N/A</v>
      </c>
      <c r="AD452" s="33" t="e">
        <f>VLOOKUP($B452,三大美股走勢!$A$4:$J$495,4,FALSE)</f>
        <v>#N/A</v>
      </c>
      <c r="AE452" s="33" t="e">
        <f>VLOOKUP($B452,三大美股走勢!$A$4:$J$495,7,FALSE)</f>
        <v>#N/A</v>
      </c>
      <c r="AF452" s="33" t="e">
        <f>VLOOKUP($B452,三大美股走勢!$A$4:$J$495,10,FALSE)</f>
        <v>#N/A</v>
      </c>
    </row>
    <row r="453" spans="2:32">
      <c r="B453" s="32">
        <v>43232</v>
      </c>
      <c r="C453" s="33" t="e">
        <f>VLOOKUP($B453,大盤與近月台指!$A$4:$I$499,2,FALSE)</f>
        <v>#N/A</v>
      </c>
      <c r="D453" s="34" t="e">
        <f>VLOOKUP($B453,大盤與近月台指!$A$4:$I$499,3,FALSE)</f>
        <v>#N/A</v>
      </c>
      <c r="E453" s="35" t="e">
        <f>VLOOKUP($B453,大盤與近月台指!$A$4:$I$499,4,FALSE)</f>
        <v>#N/A</v>
      </c>
      <c r="F453" s="33" t="e">
        <f>VLOOKUP($B453,大盤與近月台指!$A$4:$I$499,5,FALSE)</f>
        <v>#N/A</v>
      </c>
      <c r="G453" s="49" t="e">
        <f>VLOOKUP($B453,三大法人買賣超!$A$4:$I$500,3,FALSE)</f>
        <v>#N/A</v>
      </c>
      <c r="H453" s="34" t="e">
        <f>VLOOKUP($B453,三大法人買賣超!$A$4:$I$500,5,FALSE)</f>
        <v>#N/A</v>
      </c>
      <c r="I453" s="27" t="e">
        <f>VLOOKUP($B453,三大法人買賣超!$A$4:$I$500,7,FALSE)</f>
        <v>#N/A</v>
      </c>
      <c r="J453" s="27" t="e">
        <f>VLOOKUP($B453,三大法人買賣超!$A$4:$I$500,9,FALSE)</f>
        <v>#N/A</v>
      </c>
      <c r="K453" s="37">
        <f>新台幣匯率美元指數!B454</f>
        <v>0</v>
      </c>
      <c r="L453" s="38">
        <f>新台幣匯率美元指數!C454</f>
        <v>0</v>
      </c>
      <c r="M453" s="39">
        <f>新台幣匯率美元指數!D454</f>
        <v>0</v>
      </c>
      <c r="N453" s="27" t="e">
        <f>VLOOKUP($B453,期貨未平倉口數!$A$4:$M$499,4,FALSE)</f>
        <v>#N/A</v>
      </c>
      <c r="O453" s="27" t="e">
        <f>VLOOKUP($B453,期貨未平倉口數!$A$4:$M$499,9,FALSE)</f>
        <v>#N/A</v>
      </c>
      <c r="P453" s="27" t="e">
        <f>VLOOKUP($B453,期貨未平倉口數!$A$4:$M$499,10,FALSE)</f>
        <v>#N/A</v>
      </c>
      <c r="Q453" s="27" t="e">
        <f>VLOOKUP($B453,期貨未平倉口數!$A$4:$M$499,11,FALSE)</f>
        <v>#N/A</v>
      </c>
      <c r="R453" s="64" t="e">
        <f>VLOOKUP($B453,選擇權未平倉餘額!$A$4:$I$500,6,FALSE)</f>
        <v>#N/A</v>
      </c>
      <c r="S453" s="64" t="e">
        <f>VLOOKUP($B453,選擇權未平倉餘額!$A$4:$I$500,7,FALSE)</f>
        <v>#N/A</v>
      </c>
      <c r="T453" s="64" t="e">
        <f>VLOOKUP($B453,選擇權未平倉餘額!$A$4:$I$500,8,FALSE)</f>
        <v>#N/A</v>
      </c>
      <c r="U453" s="64" t="e">
        <f>VLOOKUP($B453,選擇權未平倉餘額!$A$4:$I$500,9,FALSE)</f>
        <v>#N/A</v>
      </c>
      <c r="V453" s="39" t="e">
        <f>VLOOKUP($B453,臺指選擇權P_C_Ratios!$A$4:$C$500,3,FALSE)</f>
        <v>#N/A</v>
      </c>
      <c r="W453" s="41" t="e">
        <f>VLOOKUP($B453,散戶多空比!$A$6:$L$500,12,FALSE)</f>
        <v>#N/A</v>
      </c>
      <c r="X453" s="40" t="e">
        <f>VLOOKUP($B453,期貨大額交易人未沖銷部位!$A$4:$O$499,4,FALSE)</f>
        <v>#N/A</v>
      </c>
      <c r="Y453" s="40" t="e">
        <f>VLOOKUP($B453,期貨大額交易人未沖銷部位!$A$4:$O$499,7,FALSE)</f>
        <v>#N/A</v>
      </c>
      <c r="Z453" s="40" t="e">
        <f>VLOOKUP($B453,期貨大額交易人未沖銷部位!$A$4:$O$499,10,FALSE)</f>
        <v>#N/A</v>
      </c>
      <c r="AA453" s="40" t="e">
        <f>VLOOKUP($B453,期貨大額交易人未沖銷部位!$A$4:$O$499,13,FALSE)</f>
        <v>#N/A</v>
      </c>
      <c r="AB453" s="40" t="e">
        <f>VLOOKUP($B453,期貨大額交易人未沖銷部位!$A$4:$O$499,14,FALSE)</f>
        <v>#N/A</v>
      </c>
      <c r="AC453" s="40" t="e">
        <f>VLOOKUP($B453,期貨大額交易人未沖銷部位!$A$4:$O$499,15,FALSE)</f>
        <v>#N/A</v>
      </c>
      <c r="AD453" s="33" t="e">
        <f>VLOOKUP($B453,三大美股走勢!$A$4:$J$495,4,FALSE)</f>
        <v>#N/A</v>
      </c>
      <c r="AE453" s="33" t="e">
        <f>VLOOKUP($B453,三大美股走勢!$A$4:$J$495,7,FALSE)</f>
        <v>#N/A</v>
      </c>
      <c r="AF453" s="33" t="e">
        <f>VLOOKUP($B453,三大美股走勢!$A$4:$J$495,10,FALSE)</f>
        <v>#N/A</v>
      </c>
    </row>
    <row r="454" spans="2:32">
      <c r="B454" s="32">
        <v>43233</v>
      </c>
      <c r="C454" s="33" t="e">
        <f>VLOOKUP($B454,大盤與近月台指!$A$4:$I$499,2,FALSE)</f>
        <v>#N/A</v>
      </c>
      <c r="D454" s="34" t="e">
        <f>VLOOKUP($B454,大盤與近月台指!$A$4:$I$499,3,FALSE)</f>
        <v>#N/A</v>
      </c>
      <c r="E454" s="35" t="e">
        <f>VLOOKUP($B454,大盤與近月台指!$A$4:$I$499,4,FALSE)</f>
        <v>#N/A</v>
      </c>
      <c r="F454" s="33" t="e">
        <f>VLOOKUP($B454,大盤與近月台指!$A$4:$I$499,5,FALSE)</f>
        <v>#N/A</v>
      </c>
      <c r="G454" s="49" t="e">
        <f>VLOOKUP($B454,三大法人買賣超!$A$4:$I$500,3,FALSE)</f>
        <v>#N/A</v>
      </c>
      <c r="H454" s="34" t="e">
        <f>VLOOKUP($B454,三大法人買賣超!$A$4:$I$500,5,FALSE)</f>
        <v>#N/A</v>
      </c>
      <c r="I454" s="27" t="e">
        <f>VLOOKUP($B454,三大法人買賣超!$A$4:$I$500,7,FALSE)</f>
        <v>#N/A</v>
      </c>
      <c r="J454" s="27" t="e">
        <f>VLOOKUP($B454,三大法人買賣超!$A$4:$I$500,9,FALSE)</f>
        <v>#N/A</v>
      </c>
      <c r="K454" s="37">
        <f>新台幣匯率美元指數!B455</f>
        <v>0</v>
      </c>
      <c r="L454" s="38">
        <f>新台幣匯率美元指數!C455</f>
        <v>0</v>
      </c>
      <c r="M454" s="39">
        <f>新台幣匯率美元指數!D455</f>
        <v>0</v>
      </c>
      <c r="N454" s="27" t="e">
        <f>VLOOKUP($B454,期貨未平倉口數!$A$4:$M$499,4,FALSE)</f>
        <v>#N/A</v>
      </c>
      <c r="O454" s="27" t="e">
        <f>VLOOKUP($B454,期貨未平倉口數!$A$4:$M$499,9,FALSE)</f>
        <v>#N/A</v>
      </c>
      <c r="P454" s="27" t="e">
        <f>VLOOKUP($B454,期貨未平倉口數!$A$4:$M$499,10,FALSE)</f>
        <v>#N/A</v>
      </c>
      <c r="Q454" s="27" t="e">
        <f>VLOOKUP($B454,期貨未平倉口數!$A$4:$M$499,11,FALSE)</f>
        <v>#N/A</v>
      </c>
      <c r="R454" s="64" t="e">
        <f>VLOOKUP($B454,選擇權未平倉餘額!$A$4:$I$500,6,FALSE)</f>
        <v>#N/A</v>
      </c>
      <c r="S454" s="64" t="e">
        <f>VLOOKUP($B454,選擇權未平倉餘額!$A$4:$I$500,7,FALSE)</f>
        <v>#N/A</v>
      </c>
      <c r="T454" s="64" t="e">
        <f>VLOOKUP($B454,選擇權未平倉餘額!$A$4:$I$500,8,FALSE)</f>
        <v>#N/A</v>
      </c>
      <c r="U454" s="64" t="e">
        <f>VLOOKUP($B454,選擇權未平倉餘額!$A$4:$I$500,9,FALSE)</f>
        <v>#N/A</v>
      </c>
      <c r="V454" s="39" t="e">
        <f>VLOOKUP($B454,臺指選擇權P_C_Ratios!$A$4:$C$500,3,FALSE)</f>
        <v>#N/A</v>
      </c>
      <c r="W454" s="41" t="e">
        <f>VLOOKUP($B454,散戶多空比!$A$6:$L$500,12,FALSE)</f>
        <v>#N/A</v>
      </c>
      <c r="X454" s="40" t="e">
        <f>VLOOKUP($B454,期貨大額交易人未沖銷部位!$A$4:$O$499,4,FALSE)</f>
        <v>#N/A</v>
      </c>
      <c r="Y454" s="40" t="e">
        <f>VLOOKUP($B454,期貨大額交易人未沖銷部位!$A$4:$O$499,7,FALSE)</f>
        <v>#N/A</v>
      </c>
      <c r="Z454" s="40" t="e">
        <f>VLOOKUP($B454,期貨大額交易人未沖銷部位!$A$4:$O$499,10,FALSE)</f>
        <v>#N/A</v>
      </c>
      <c r="AA454" s="40" t="e">
        <f>VLOOKUP($B454,期貨大額交易人未沖銷部位!$A$4:$O$499,13,FALSE)</f>
        <v>#N/A</v>
      </c>
      <c r="AB454" s="40" t="e">
        <f>VLOOKUP($B454,期貨大額交易人未沖銷部位!$A$4:$O$499,14,FALSE)</f>
        <v>#N/A</v>
      </c>
      <c r="AC454" s="40" t="e">
        <f>VLOOKUP($B454,期貨大額交易人未沖銷部位!$A$4:$O$499,15,FALSE)</f>
        <v>#N/A</v>
      </c>
      <c r="AD454" s="33" t="e">
        <f>VLOOKUP($B454,三大美股走勢!$A$4:$J$495,4,FALSE)</f>
        <v>#N/A</v>
      </c>
      <c r="AE454" s="33" t="e">
        <f>VLOOKUP($B454,三大美股走勢!$A$4:$J$495,7,FALSE)</f>
        <v>#N/A</v>
      </c>
      <c r="AF454" s="33" t="e">
        <f>VLOOKUP($B454,三大美股走勢!$A$4:$J$495,10,FALSE)</f>
        <v>#N/A</v>
      </c>
    </row>
    <row r="455" spans="2:32">
      <c r="B455" s="32">
        <v>43234</v>
      </c>
      <c r="C455" s="33" t="e">
        <f>VLOOKUP($B455,大盤與近月台指!$A$4:$I$499,2,FALSE)</f>
        <v>#N/A</v>
      </c>
      <c r="D455" s="34" t="e">
        <f>VLOOKUP($B455,大盤與近月台指!$A$4:$I$499,3,FALSE)</f>
        <v>#N/A</v>
      </c>
      <c r="E455" s="35" t="e">
        <f>VLOOKUP($B455,大盤與近月台指!$A$4:$I$499,4,FALSE)</f>
        <v>#N/A</v>
      </c>
      <c r="F455" s="33" t="e">
        <f>VLOOKUP($B455,大盤與近月台指!$A$4:$I$499,5,FALSE)</f>
        <v>#N/A</v>
      </c>
      <c r="G455" s="49" t="e">
        <f>VLOOKUP($B455,三大法人買賣超!$A$4:$I$500,3,FALSE)</f>
        <v>#N/A</v>
      </c>
      <c r="H455" s="34" t="e">
        <f>VLOOKUP($B455,三大法人買賣超!$A$4:$I$500,5,FALSE)</f>
        <v>#N/A</v>
      </c>
      <c r="I455" s="27" t="e">
        <f>VLOOKUP($B455,三大法人買賣超!$A$4:$I$500,7,FALSE)</f>
        <v>#N/A</v>
      </c>
      <c r="J455" s="27" t="e">
        <f>VLOOKUP($B455,三大法人買賣超!$A$4:$I$500,9,FALSE)</f>
        <v>#N/A</v>
      </c>
      <c r="K455" s="37">
        <f>新台幣匯率美元指數!B456</f>
        <v>0</v>
      </c>
      <c r="L455" s="38">
        <f>新台幣匯率美元指數!C456</f>
        <v>0</v>
      </c>
      <c r="M455" s="39">
        <f>新台幣匯率美元指數!D456</f>
        <v>0</v>
      </c>
      <c r="N455" s="27" t="e">
        <f>VLOOKUP($B455,期貨未平倉口數!$A$4:$M$499,4,FALSE)</f>
        <v>#N/A</v>
      </c>
      <c r="O455" s="27" t="e">
        <f>VLOOKUP($B455,期貨未平倉口數!$A$4:$M$499,9,FALSE)</f>
        <v>#N/A</v>
      </c>
      <c r="P455" s="27" t="e">
        <f>VLOOKUP($B455,期貨未平倉口數!$A$4:$M$499,10,FALSE)</f>
        <v>#N/A</v>
      </c>
      <c r="Q455" s="27" t="e">
        <f>VLOOKUP($B455,期貨未平倉口數!$A$4:$M$499,11,FALSE)</f>
        <v>#N/A</v>
      </c>
      <c r="R455" s="64" t="e">
        <f>VLOOKUP($B455,選擇權未平倉餘額!$A$4:$I$500,6,FALSE)</f>
        <v>#N/A</v>
      </c>
      <c r="S455" s="64" t="e">
        <f>VLOOKUP($B455,選擇權未平倉餘額!$A$4:$I$500,7,FALSE)</f>
        <v>#N/A</v>
      </c>
      <c r="T455" s="64" t="e">
        <f>VLOOKUP($B455,選擇權未平倉餘額!$A$4:$I$500,8,FALSE)</f>
        <v>#N/A</v>
      </c>
      <c r="U455" s="64" t="e">
        <f>VLOOKUP($B455,選擇權未平倉餘額!$A$4:$I$500,9,FALSE)</f>
        <v>#N/A</v>
      </c>
      <c r="V455" s="39" t="e">
        <f>VLOOKUP($B455,臺指選擇權P_C_Ratios!$A$4:$C$500,3,FALSE)</f>
        <v>#N/A</v>
      </c>
      <c r="W455" s="41" t="e">
        <f>VLOOKUP($B455,散戶多空比!$A$6:$L$500,12,FALSE)</f>
        <v>#N/A</v>
      </c>
      <c r="X455" s="40" t="e">
        <f>VLOOKUP($B455,期貨大額交易人未沖銷部位!$A$4:$O$499,4,FALSE)</f>
        <v>#N/A</v>
      </c>
      <c r="Y455" s="40" t="e">
        <f>VLOOKUP($B455,期貨大額交易人未沖銷部位!$A$4:$O$499,7,FALSE)</f>
        <v>#N/A</v>
      </c>
      <c r="Z455" s="40" t="e">
        <f>VLOOKUP($B455,期貨大額交易人未沖銷部位!$A$4:$O$499,10,FALSE)</f>
        <v>#N/A</v>
      </c>
      <c r="AA455" s="40" t="e">
        <f>VLOOKUP($B455,期貨大額交易人未沖銷部位!$A$4:$O$499,13,FALSE)</f>
        <v>#N/A</v>
      </c>
      <c r="AB455" s="40" t="e">
        <f>VLOOKUP($B455,期貨大額交易人未沖銷部位!$A$4:$O$499,14,FALSE)</f>
        <v>#N/A</v>
      </c>
      <c r="AC455" s="40" t="e">
        <f>VLOOKUP($B455,期貨大額交易人未沖銷部位!$A$4:$O$499,15,FALSE)</f>
        <v>#N/A</v>
      </c>
      <c r="AD455" s="33" t="e">
        <f>VLOOKUP($B455,三大美股走勢!$A$4:$J$495,4,FALSE)</f>
        <v>#N/A</v>
      </c>
      <c r="AE455" s="33" t="e">
        <f>VLOOKUP($B455,三大美股走勢!$A$4:$J$495,7,FALSE)</f>
        <v>#N/A</v>
      </c>
      <c r="AF455" s="33" t="e">
        <f>VLOOKUP($B455,三大美股走勢!$A$4:$J$495,10,FALSE)</f>
        <v>#N/A</v>
      </c>
    </row>
    <row r="456" spans="2:32">
      <c r="B456" s="32">
        <v>43235</v>
      </c>
      <c r="C456" s="33" t="e">
        <f>VLOOKUP($B456,大盤與近月台指!$A$4:$I$499,2,FALSE)</f>
        <v>#N/A</v>
      </c>
      <c r="D456" s="34" t="e">
        <f>VLOOKUP($B456,大盤與近月台指!$A$4:$I$499,3,FALSE)</f>
        <v>#N/A</v>
      </c>
      <c r="E456" s="35" t="e">
        <f>VLOOKUP($B456,大盤與近月台指!$A$4:$I$499,4,FALSE)</f>
        <v>#N/A</v>
      </c>
      <c r="F456" s="33" t="e">
        <f>VLOOKUP($B456,大盤與近月台指!$A$4:$I$499,5,FALSE)</f>
        <v>#N/A</v>
      </c>
      <c r="G456" s="49" t="e">
        <f>VLOOKUP($B456,三大法人買賣超!$A$4:$I$500,3,FALSE)</f>
        <v>#N/A</v>
      </c>
      <c r="H456" s="34" t="e">
        <f>VLOOKUP($B456,三大法人買賣超!$A$4:$I$500,5,FALSE)</f>
        <v>#N/A</v>
      </c>
      <c r="I456" s="27" t="e">
        <f>VLOOKUP($B456,三大法人買賣超!$A$4:$I$500,7,FALSE)</f>
        <v>#N/A</v>
      </c>
      <c r="J456" s="27" t="e">
        <f>VLOOKUP($B456,三大法人買賣超!$A$4:$I$500,9,FALSE)</f>
        <v>#N/A</v>
      </c>
      <c r="K456" s="37">
        <f>新台幣匯率美元指數!B457</f>
        <v>0</v>
      </c>
      <c r="L456" s="38">
        <f>新台幣匯率美元指數!C457</f>
        <v>0</v>
      </c>
      <c r="M456" s="39">
        <f>新台幣匯率美元指數!D457</f>
        <v>0</v>
      </c>
      <c r="N456" s="27" t="e">
        <f>VLOOKUP($B456,期貨未平倉口數!$A$4:$M$499,4,FALSE)</f>
        <v>#N/A</v>
      </c>
      <c r="O456" s="27" t="e">
        <f>VLOOKUP($B456,期貨未平倉口數!$A$4:$M$499,9,FALSE)</f>
        <v>#N/A</v>
      </c>
      <c r="P456" s="27" t="e">
        <f>VLOOKUP($B456,期貨未平倉口數!$A$4:$M$499,10,FALSE)</f>
        <v>#N/A</v>
      </c>
      <c r="Q456" s="27" t="e">
        <f>VLOOKUP($B456,期貨未平倉口數!$A$4:$M$499,11,FALSE)</f>
        <v>#N/A</v>
      </c>
      <c r="R456" s="64" t="e">
        <f>VLOOKUP($B456,選擇權未平倉餘額!$A$4:$I$500,6,FALSE)</f>
        <v>#N/A</v>
      </c>
      <c r="S456" s="64" t="e">
        <f>VLOOKUP($B456,選擇權未平倉餘額!$A$4:$I$500,7,FALSE)</f>
        <v>#N/A</v>
      </c>
      <c r="T456" s="64" t="e">
        <f>VLOOKUP($B456,選擇權未平倉餘額!$A$4:$I$500,8,FALSE)</f>
        <v>#N/A</v>
      </c>
      <c r="U456" s="64" t="e">
        <f>VLOOKUP($B456,選擇權未平倉餘額!$A$4:$I$500,9,FALSE)</f>
        <v>#N/A</v>
      </c>
      <c r="V456" s="39" t="e">
        <f>VLOOKUP($B456,臺指選擇權P_C_Ratios!$A$4:$C$500,3,FALSE)</f>
        <v>#N/A</v>
      </c>
      <c r="W456" s="41" t="e">
        <f>VLOOKUP($B456,散戶多空比!$A$6:$L$500,12,FALSE)</f>
        <v>#N/A</v>
      </c>
      <c r="X456" s="40" t="e">
        <f>VLOOKUP($B456,期貨大額交易人未沖銷部位!$A$4:$O$499,4,FALSE)</f>
        <v>#N/A</v>
      </c>
      <c r="Y456" s="40" t="e">
        <f>VLOOKUP($B456,期貨大額交易人未沖銷部位!$A$4:$O$499,7,FALSE)</f>
        <v>#N/A</v>
      </c>
      <c r="Z456" s="40" t="e">
        <f>VLOOKUP($B456,期貨大額交易人未沖銷部位!$A$4:$O$499,10,FALSE)</f>
        <v>#N/A</v>
      </c>
      <c r="AA456" s="40" t="e">
        <f>VLOOKUP($B456,期貨大額交易人未沖銷部位!$A$4:$O$499,13,FALSE)</f>
        <v>#N/A</v>
      </c>
      <c r="AB456" s="40" t="e">
        <f>VLOOKUP($B456,期貨大額交易人未沖銷部位!$A$4:$O$499,14,FALSE)</f>
        <v>#N/A</v>
      </c>
      <c r="AC456" s="40" t="e">
        <f>VLOOKUP($B456,期貨大額交易人未沖銷部位!$A$4:$O$499,15,FALSE)</f>
        <v>#N/A</v>
      </c>
      <c r="AD456" s="33" t="e">
        <f>VLOOKUP($B456,三大美股走勢!$A$4:$J$495,4,FALSE)</f>
        <v>#N/A</v>
      </c>
      <c r="AE456" s="33" t="e">
        <f>VLOOKUP($B456,三大美股走勢!$A$4:$J$495,7,FALSE)</f>
        <v>#N/A</v>
      </c>
      <c r="AF456" s="33" t="e">
        <f>VLOOKUP($B456,三大美股走勢!$A$4:$J$495,10,FALSE)</f>
        <v>#N/A</v>
      </c>
    </row>
    <row r="457" spans="2:32">
      <c r="B457" s="32">
        <v>43236</v>
      </c>
      <c r="C457" s="33" t="e">
        <f>VLOOKUP($B457,大盤與近月台指!$A$4:$I$499,2,FALSE)</f>
        <v>#N/A</v>
      </c>
      <c r="D457" s="34" t="e">
        <f>VLOOKUP($B457,大盤與近月台指!$A$4:$I$499,3,FALSE)</f>
        <v>#N/A</v>
      </c>
      <c r="E457" s="35" t="e">
        <f>VLOOKUP($B457,大盤與近月台指!$A$4:$I$499,4,FALSE)</f>
        <v>#N/A</v>
      </c>
      <c r="F457" s="33" t="e">
        <f>VLOOKUP($B457,大盤與近月台指!$A$4:$I$499,5,FALSE)</f>
        <v>#N/A</v>
      </c>
      <c r="G457" s="49" t="e">
        <f>VLOOKUP($B457,三大法人買賣超!$A$4:$I$500,3,FALSE)</f>
        <v>#N/A</v>
      </c>
      <c r="H457" s="34" t="e">
        <f>VLOOKUP($B457,三大法人買賣超!$A$4:$I$500,5,FALSE)</f>
        <v>#N/A</v>
      </c>
      <c r="I457" s="27" t="e">
        <f>VLOOKUP($B457,三大法人買賣超!$A$4:$I$500,7,FALSE)</f>
        <v>#N/A</v>
      </c>
      <c r="J457" s="27" t="e">
        <f>VLOOKUP($B457,三大法人買賣超!$A$4:$I$500,9,FALSE)</f>
        <v>#N/A</v>
      </c>
      <c r="K457" s="37">
        <f>新台幣匯率美元指數!B458</f>
        <v>0</v>
      </c>
      <c r="L457" s="38">
        <f>新台幣匯率美元指數!C458</f>
        <v>0</v>
      </c>
      <c r="M457" s="39">
        <f>新台幣匯率美元指數!D458</f>
        <v>0</v>
      </c>
      <c r="N457" s="27" t="e">
        <f>VLOOKUP($B457,期貨未平倉口數!$A$4:$M$499,4,FALSE)</f>
        <v>#N/A</v>
      </c>
      <c r="O457" s="27" t="e">
        <f>VLOOKUP($B457,期貨未平倉口數!$A$4:$M$499,9,FALSE)</f>
        <v>#N/A</v>
      </c>
      <c r="P457" s="27" t="e">
        <f>VLOOKUP($B457,期貨未平倉口數!$A$4:$M$499,10,FALSE)</f>
        <v>#N/A</v>
      </c>
      <c r="Q457" s="27" t="e">
        <f>VLOOKUP($B457,期貨未平倉口數!$A$4:$M$499,11,FALSE)</f>
        <v>#N/A</v>
      </c>
      <c r="R457" s="64" t="e">
        <f>VLOOKUP($B457,選擇權未平倉餘額!$A$4:$I$500,6,FALSE)</f>
        <v>#N/A</v>
      </c>
      <c r="S457" s="64" t="e">
        <f>VLOOKUP($B457,選擇權未平倉餘額!$A$4:$I$500,7,FALSE)</f>
        <v>#N/A</v>
      </c>
      <c r="T457" s="64" t="e">
        <f>VLOOKUP($B457,選擇權未平倉餘額!$A$4:$I$500,8,FALSE)</f>
        <v>#N/A</v>
      </c>
      <c r="U457" s="64" t="e">
        <f>VLOOKUP($B457,選擇權未平倉餘額!$A$4:$I$500,9,FALSE)</f>
        <v>#N/A</v>
      </c>
      <c r="V457" s="39" t="e">
        <f>VLOOKUP($B457,臺指選擇權P_C_Ratios!$A$4:$C$500,3,FALSE)</f>
        <v>#N/A</v>
      </c>
      <c r="W457" s="41" t="e">
        <f>VLOOKUP($B457,散戶多空比!$A$6:$L$500,12,FALSE)</f>
        <v>#N/A</v>
      </c>
      <c r="X457" s="40" t="e">
        <f>VLOOKUP($B457,期貨大額交易人未沖銷部位!$A$4:$O$499,4,FALSE)</f>
        <v>#N/A</v>
      </c>
      <c r="Y457" s="40" t="e">
        <f>VLOOKUP($B457,期貨大額交易人未沖銷部位!$A$4:$O$499,7,FALSE)</f>
        <v>#N/A</v>
      </c>
      <c r="Z457" s="40" t="e">
        <f>VLOOKUP($B457,期貨大額交易人未沖銷部位!$A$4:$O$499,10,FALSE)</f>
        <v>#N/A</v>
      </c>
      <c r="AA457" s="40" t="e">
        <f>VLOOKUP($B457,期貨大額交易人未沖銷部位!$A$4:$O$499,13,FALSE)</f>
        <v>#N/A</v>
      </c>
      <c r="AB457" s="40" t="e">
        <f>VLOOKUP($B457,期貨大額交易人未沖銷部位!$A$4:$O$499,14,FALSE)</f>
        <v>#N/A</v>
      </c>
      <c r="AC457" s="40" t="e">
        <f>VLOOKUP($B457,期貨大額交易人未沖銷部位!$A$4:$O$499,15,FALSE)</f>
        <v>#N/A</v>
      </c>
      <c r="AD457" s="33" t="e">
        <f>VLOOKUP($B457,三大美股走勢!$A$4:$J$495,4,FALSE)</f>
        <v>#N/A</v>
      </c>
      <c r="AE457" s="33" t="e">
        <f>VLOOKUP($B457,三大美股走勢!$A$4:$J$495,7,FALSE)</f>
        <v>#N/A</v>
      </c>
      <c r="AF457" s="33" t="e">
        <f>VLOOKUP($B457,三大美股走勢!$A$4:$J$495,10,FALSE)</f>
        <v>#N/A</v>
      </c>
    </row>
    <row r="458" spans="2:32">
      <c r="B458" s="32">
        <v>43237</v>
      </c>
      <c r="C458" s="33" t="e">
        <f>VLOOKUP($B458,大盤與近月台指!$A$4:$I$499,2,FALSE)</f>
        <v>#N/A</v>
      </c>
      <c r="D458" s="34" t="e">
        <f>VLOOKUP($B458,大盤與近月台指!$A$4:$I$499,3,FALSE)</f>
        <v>#N/A</v>
      </c>
      <c r="E458" s="35" t="e">
        <f>VLOOKUP($B458,大盤與近月台指!$A$4:$I$499,4,FALSE)</f>
        <v>#N/A</v>
      </c>
      <c r="F458" s="33" t="e">
        <f>VLOOKUP($B458,大盤與近月台指!$A$4:$I$499,5,FALSE)</f>
        <v>#N/A</v>
      </c>
      <c r="G458" s="49" t="e">
        <f>VLOOKUP($B458,三大法人買賣超!$A$4:$I$500,3,FALSE)</f>
        <v>#N/A</v>
      </c>
      <c r="H458" s="34" t="e">
        <f>VLOOKUP($B458,三大法人買賣超!$A$4:$I$500,5,FALSE)</f>
        <v>#N/A</v>
      </c>
      <c r="I458" s="27" t="e">
        <f>VLOOKUP($B458,三大法人買賣超!$A$4:$I$500,7,FALSE)</f>
        <v>#N/A</v>
      </c>
      <c r="J458" s="27" t="e">
        <f>VLOOKUP($B458,三大法人買賣超!$A$4:$I$500,9,FALSE)</f>
        <v>#N/A</v>
      </c>
      <c r="K458" s="37">
        <f>新台幣匯率美元指數!B459</f>
        <v>0</v>
      </c>
      <c r="L458" s="38">
        <f>新台幣匯率美元指數!C459</f>
        <v>0</v>
      </c>
      <c r="M458" s="39">
        <f>新台幣匯率美元指數!D459</f>
        <v>0</v>
      </c>
      <c r="N458" s="27" t="e">
        <f>VLOOKUP($B458,期貨未平倉口數!$A$4:$M$499,4,FALSE)</f>
        <v>#N/A</v>
      </c>
      <c r="O458" s="27" t="e">
        <f>VLOOKUP($B458,期貨未平倉口數!$A$4:$M$499,9,FALSE)</f>
        <v>#N/A</v>
      </c>
      <c r="P458" s="27" t="e">
        <f>VLOOKUP($B458,期貨未平倉口數!$A$4:$M$499,10,FALSE)</f>
        <v>#N/A</v>
      </c>
      <c r="Q458" s="27" t="e">
        <f>VLOOKUP($B458,期貨未平倉口數!$A$4:$M$499,11,FALSE)</f>
        <v>#N/A</v>
      </c>
      <c r="R458" s="64" t="e">
        <f>VLOOKUP($B458,選擇權未平倉餘額!$A$4:$I$500,6,FALSE)</f>
        <v>#N/A</v>
      </c>
      <c r="S458" s="64" t="e">
        <f>VLOOKUP($B458,選擇權未平倉餘額!$A$4:$I$500,7,FALSE)</f>
        <v>#N/A</v>
      </c>
      <c r="T458" s="64" t="e">
        <f>VLOOKUP($B458,選擇權未平倉餘額!$A$4:$I$500,8,FALSE)</f>
        <v>#N/A</v>
      </c>
      <c r="U458" s="64" t="e">
        <f>VLOOKUP($B458,選擇權未平倉餘額!$A$4:$I$500,9,FALSE)</f>
        <v>#N/A</v>
      </c>
      <c r="V458" s="39" t="e">
        <f>VLOOKUP($B458,臺指選擇權P_C_Ratios!$A$4:$C$500,3,FALSE)</f>
        <v>#N/A</v>
      </c>
      <c r="W458" s="41" t="e">
        <f>VLOOKUP($B458,散戶多空比!$A$6:$L$500,12,FALSE)</f>
        <v>#N/A</v>
      </c>
      <c r="X458" s="40" t="e">
        <f>VLOOKUP($B458,期貨大額交易人未沖銷部位!$A$4:$O$499,4,FALSE)</f>
        <v>#N/A</v>
      </c>
      <c r="Y458" s="40" t="e">
        <f>VLOOKUP($B458,期貨大額交易人未沖銷部位!$A$4:$O$499,7,FALSE)</f>
        <v>#N/A</v>
      </c>
      <c r="Z458" s="40" t="e">
        <f>VLOOKUP($B458,期貨大額交易人未沖銷部位!$A$4:$O$499,10,FALSE)</f>
        <v>#N/A</v>
      </c>
      <c r="AA458" s="40" t="e">
        <f>VLOOKUP($B458,期貨大額交易人未沖銷部位!$A$4:$O$499,13,FALSE)</f>
        <v>#N/A</v>
      </c>
      <c r="AB458" s="40" t="e">
        <f>VLOOKUP($B458,期貨大額交易人未沖銷部位!$A$4:$O$499,14,FALSE)</f>
        <v>#N/A</v>
      </c>
      <c r="AC458" s="40" t="e">
        <f>VLOOKUP($B458,期貨大額交易人未沖銷部位!$A$4:$O$499,15,FALSE)</f>
        <v>#N/A</v>
      </c>
      <c r="AD458" s="33" t="e">
        <f>VLOOKUP($B458,三大美股走勢!$A$4:$J$495,4,FALSE)</f>
        <v>#N/A</v>
      </c>
      <c r="AE458" s="33" t="e">
        <f>VLOOKUP($B458,三大美股走勢!$A$4:$J$495,7,FALSE)</f>
        <v>#N/A</v>
      </c>
      <c r="AF458" s="33" t="e">
        <f>VLOOKUP($B458,三大美股走勢!$A$4:$J$495,10,FALSE)</f>
        <v>#N/A</v>
      </c>
    </row>
    <row r="459" spans="2:32">
      <c r="B459" s="32">
        <v>43238</v>
      </c>
      <c r="C459" s="33" t="e">
        <f>VLOOKUP($B459,大盤與近月台指!$A$4:$I$499,2,FALSE)</f>
        <v>#N/A</v>
      </c>
      <c r="D459" s="34" t="e">
        <f>VLOOKUP($B459,大盤與近月台指!$A$4:$I$499,3,FALSE)</f>
        <v>#N/A</v>
      </c>
      <c r="E459" s="35" t="e">
        <f>VLOOKUP($B459,大盤與近月台指!$A$4:$I$499,4,FALSE)</f>
        <v>#N/A</v>
      </c>
      <c r="F459" s="33" t="e">
        <f>VLOOKUP($B459,大盤與近月台指!$A$4:$I$499,5,FALSE)</f>
        <v>#N/A</v>
      </c>
      <c r="G459" s="49" t="e">
        <f>VLOOKUP($B459,三大法人買賣超!$A$4:$I$500,3,FALSE)</f>
        <v>#N/A</v>
      </c>
      <c r="H459" s="34" t="e">
        <f>VLOOKUP($B459,三大法人買賣超!$A$4:$I$500,5,FALSE)</f>
        <v>#N/A</v>
      </c>
      <c r="I459" s="27" t="e">
        <f>VLOOKUP($B459,三大法人買賣超!$A$4:$I$500,7,FALSE)</f>
        <v>#N/A</v>
      </c>
      <c r="J459" s="27" t="e">
        <f>VLOOKUP($B459,三大法人買賣超!$A$4:$I$500,9,FALSE)</f>
        <v>#N/A</v>
      </c>
      <c r="K459" s="37">
        <f>新台幣匯率美元指數!B460</f>
        <v>0</v>
      </c>
      <c r="L459" s="38">
        <f>新台幣匯率美元指數!C460</f>
        <v>0</v>
      </c>
      <c r="M459" s="39">
        <f>新台幣匯率美元指數!D460</f>
        <v>0</v>
      </c>
      <c r="N459" s="27" t="e">
        <f>VLOOKUP($B459,期貨未平倉口數!$A$4:$M$499,4,FALSE)</f>
        <v>#N/A</v>
      </c>
      <c r="O459" s="27" t="e">
        <f>VLOOKUP($B459,期貨未平倉口數!$A$4:$M$499,9,FALSE)</f>
        <v>#N/A</v>
      </c>
      <c r="P459" s="27" t="e">
        <f>VLOOKUP($B459,期貨未平倉口數!$A$4:$M$499,10,FALSE)</f>
        <v>#N/A</v>
      </c>
      <c r="Q459" s="27" t="e">
        <f>VLOOKUP($B459,期貨未平倉口數!$A$4:$M$499,11,FALSE)</f>
        <v>#N/A</v>
      </c>
      <c r="R459" s="64" t="e">
        <f>VLOOKUP($B459,選擇權未平倉餘額!$A$4:$I$500,6,FALSE)</f>
        <v>#N/A</v>
      </c>
      <c r="S459" s="64" t="e">
        <f>VLOOKUP($B459,選擇權未平倉餘額!$A$4:$I$500,7,FALSE)</f>
        <v>#N/A</v>
      </c>
      <c r="T459" s="64" t="e">
        <f>VLOOKUP($B459,選擇權未平倉餘額!$A$4:$I$500,8,FALSE)</f>
        <v>#N/A</v>
      </c>
      <c r="U459" s="64" t="e">
        <f>VLOOKUP($B459,選擇權未平倉餘額!$A$4:$I$500,9,FALSE)</f>
        <v>#N/A</v>
      </c>
      <c r="V459" s="39" t="e">
        <f>VLOOKUP($B459,臺指選擇權P_C_Ratios!$A$4:$C$500,3,FALSE)</f>
        <v>#N/A</v>
      </c>
      <c r="W459" s="41" t="e">
        <f>VLOOKUP($B459,散戶多空比!$A$6:$L$500,12,FALSE)</f>
        <v>#N/A</v>
      </c>
      <c r="X459" s="40" t="e">
        <f>VLOOKUP($B459,期貨大額交易人未沖銷部位!$A$4:$O$499,4,FALSE)</f>
        <v>#N/A</v>
      </c>
      <c r="Y459" s="40" t="e">
        <f>VLOOKUP($B459,期貨大額交易人未沖銷部位!$A$4:$O$499,7,FALSE)</f>
        <v>#N/A</v>
      </c>
      <c r="Z459" s="40" t="e">
        <f>VLOOKUP($B459,期貨大額交易人未沖銷部位!$A$4:$O$499,10,FALSE)</f>
        <v>#N/A</v>
      </c>
      <c r="AA459" s="40" t="e">
        <f>VLOOKUP($B459,期貨大額交易人未沖銷部位!$A$4:$O$499,13,FALSE)</f>
        <v>#N/A</v>
      </c>
      <c r="AB459" s="40" t="e">
        <f>VLOOKUP($B459,期貨大額交易人未沖銷部位!$A$4:$O$499,14,FALSE)</f>
        <v>#N/A</v>
      </c>
      <c r="AC459" s="40" t="e">
        <f>VLOOKUP($B459,期貨大額交易人未沖銷部位!$A$4:$O$499,15,FALSE)</f>
        <v>#N/A</v>
      </c>
      <c r="AD459" s="33" t="e">
        <f>VLOOKUP($B459,三大美股走勢!$A$4:$J$495,4,FALSE)</f>
        <v>#N/A</v>
      </c>
      <c r="AE459" s="33" t="e">
        <f>VLOOKUP($B459,三大美股走勢!$A$4:$J$495,7,FALSE)</f>
        <v>#N/A</v>
      </c>
      <c r="AF459" s="33" t="e">
        <f>VLOOKUP($B459,三大美股走勢!$A$4:$J$495,10,FALSE)</f>
        <v>#N/A</v>
      </c>
    </row>
    <row r="460" spans="2:32">
      <c r="B460" s="32">
        <v>43239</v>
      </c>
      <c r="C460" s="33" t="e">
        <f>VLOOKUP($B460,大盤與近月台指!$A$4:$I$499,2,FALSE)</f>
        <v>#N/A</v>
      </c>
      <c r="D460" s="34" t="e">
        <f>VLOOKUP($B460,大盤與近月台指!$A$4:$I$499,3,FALSE)</f>
        <v>#N/A</v>
      </c>
      <c r="E460" s="35" t="e">
        <f>VLOOKUP($B460,大盤與近月台指!$A$4:$I$499,4,FALSE)</f>
        <v>#N/A</v>
      </c>
      <c r="F460" s="33" t="e">
        <f>VLOOKUP($B460,大盤與近月台指!$A$4:$I$499,5,FALSE)</f>
        <v>#N/A</v>
      </c>
      <c r="G460" s="49" t="e">
        <f>VLOOKUP($B460,三大法人買賣超!$A$4:$I$500,3,FALSE)</f>
        <v>#N/A</v>
      </c>
      <c r="H460" s="34" t="e">
        <f>VLOOKUP($B460,三大法人買賣超!$A$4:$I$500,5,FALSE)</f>
        <v>#N/A</v>
      </c>
      <c r="I460" s="27" t="e">
        <f>VLOOKUP($B460,三大法人買賣超!$A$4:$I$500,7,FALSE)</f>
        <v>#N/A</v>
      </c>
      <c r="J460" s="27" t="e">
        <f>VLOOKUP($B460,三大法人買賣超!$A$4:$I$500,9,FALSE)</f>
        <v>#N/A</v>
      </c>
      <c r="K460" s="37">
        <f>新台幣匯率美元指數!B461</f>
        <v>0</v>
      </c>
      <c r="L460" s="38">
        <f>新台幣匯率美元指數!C461</f>
        <v>0</v>
      </c>
      <c r="M460" s="39">
        <f>新台幣匯率美元指數!D461</f>
        <v>0</v>
      </c>
      <c r="N460" s="27" t="e">
        <f>VLOOKUP($B460,期貨未平倉口數!$A$4:$M$499,4,FALSE)</f>
        <v>#N/A</v>
      </c>
      <c r="O460" s="27" t="e">
        <f>VLOOKUP($B460,期貨未平倉口數!$A$4:$M$499,9,FALSE)</f>
        <v>#N/A</v>
      </c>
      <c r="P460" s="27" t="e">
        <f>VLOOKUP($B460,期貨未平倉口數!$A$4:$M$499,10,FALSE)</f>
        <v>#N/A</v>
      </c>
      <c r="Q460" s="27" t="e">
        <f>VLOOKUP($B460,期貨未平倉口數!$A$4:$M$499,11,FALSE)</f>
        <v>#N/A</v>
      </c>
      <c r="R460" s="64" t="e">
        <f>VLOOKUP($B460,選擇權未平倉餘額!$A$4:$I$500,6,FALSE)</f>
        <v>#N/A</v>
      </c>
      <c r="S460" s="64" t="e">
        <f>VLOOKUP($B460,選擇權未平倉餘額!$A$4:$I$500,7,FALSE)</f>
        <v>#N/A</v>
      </c>
      <c r="T460" s="64" t="e">
        <f>VLOOKUP($B460,選擇權未平倉餘額!$A$4:$I$500,8,FALSE)</f>
        <v>#N/A</v>
      </c>
      <c r="U460" s="64" t="e">
        <f>VLOOKUP($B460,選擇權未平倉餘額!$A$4:$I$500,9,FALSE)</f>
        <v>#N/A</v>
      </c>
      <c r="V460" s="39" t="e">
        <f>VLOOKUP($B460,臺指選擇權P_C_Ratios!$A$4:$C$500,3,FALSE)</f>
        <v>#N/A</v>
      </c>
      <c r="W460" s="41" t="e">
        <f>VLOOKUP($B460,散戶多空比!$A$6:$L$500,12,FALSE)</f>
        <v>#N/A</v>
      </c>
      <c r="X460" s="40" t="e">
        <f>VLOOKUP($B460,期貨大額交易人未沖銷部位!$A$4:$O$499,4,FALSE)</f>
        <v>#N/A</v>
      </c>
      <c r="Y460" s="40" t="e">
        <f>VLOOKUP($B460,期貨大額交易人未沖銷部位!$A$4:$O$499,7,FALSE)</f>
        <v>#N/A</v>
      </c>
      <c r="Z460" s="40" t="e">
        <f>VLOOKUP($B460,期貨大額交易人未沖銷部位!$A$4:$O$499,10,FALSE)</f>
        <v>#N/A</v>
      </c>
      <c r="AA460" s="40" t="e">
        <f>VLOOKUP($B460,期貨大額交易人未沖銷部位!$A$4:$O$499,13,FALSE)</f>
        <v>#N/A</v>
      </c>
      <c r="AB460" s="40" t="e">
        <f>VLOOKUP($B460,期貨大額交易人未沖銷部位!$A$4:$O$499,14,FALSE)</f>
        <v>#N/A</v>
      </c>
      <c r="AC460" s="40" t="e">
        <f>VLOOKUP($B460,期貨大額交易人未沖銷部位!$A$4:$O$499,15,FALSE)</f>
        <v>#N/A</v>
      </c>
      <c r="AD460" s="33" t="e">
        <f>VLOOKUP($B460,三大美股走勢!$A$4:$J$495,4,FALSE)</f>
        <v>#N/A</v>
      </c>
      <c r="AE460" s="33" t="e">
        <f>VLOOKUP($B460,三大美股走勢!$A$4:$J$495,7,FALSE)</f>
        <v>#N/A</v>
      </c>
      <c r="AF460" s="33" t="e">
        <f>VLOOKUP($B460,三大美股走勢!$A$4:$J$495,10,FALSE)</f>
        <v>#N/A</v>
      </c>
    </row>
    <row r="461" spans="2:32">
      <c r="B461" s="32">
        <v>43240</v>
      </c>
      <c r="C461" s="33" t="e">
        <f>VLOOKUP($B461,大盤與近月台指!$A$4:$I$499,2,FALSE)</f>
        <v>#N/A</v>
      </c>
      <c r="D461" s="34" t="e">
        <f>VLOOKUP($B461,大盤與近月台指!$A$4:$I$499,3,FALSE)</f>
        <v>#N/A</v>
      </c>
      <c r="E461" s="35" t="e">
        <f>VLOOKUP($B461,大盤與近月台指!$A$4:$I$499,4,FALSE)</f>
        <v>#N/A</v>
      </c>
      <c r="F461" s="33" t="e">
        <f>VLOOKUP($B461,大盤與近月台指!$A$4:$I$499,5,FALSE)</f>
        <v>#N/A</v>
      </c>
      <c r="G461" s="49" t="e">
        <f>VLOOKUP($B461,三大法人買賣超!$A$4:$I$500,3,FALSE)</f>
        <v>#N/A</v>
      </c>
      <c r="H461" s="34" t="e">
        <f>VLOOKUP($B461,三大法人買賣超!$A$4:$I$500,5,FALSE)</f>
        <v>#N/A</v>
      </c>
      <c r="I461" s="27" t="e">
        <f>VLOOKUP($B461,三大法人買賣超!$A$4:$I$500,7,FALSE)</f>
        <v>#N/A</v>
      </c>
      <c r="J461" s="27" t="e">
        <f>VLOOKUP($B461,三大法人買賣超!$A$4:$I$500,9,FALSE)</f>
        <v>#N/A</v>
      </c>
      <c r="K461" s="37">
        <f>新台幣匯率美元指數!B462</f>
        <v>0</v>
      </c>
      <c r="L461" s="38">
        <f>新台幣匯率美元指數!C462</f>
        <v>0</v>
      </c>
      <c r="M461" s="39">
        <f>新台幣匯率美元指數!D462</f>
        <v>0</v>
      </c>
      <c r="N461" s="27" t="e">
        <f>VLOOKUP($B461,期貨未平倉口數!$A$4:$M$499,4,FALSE)</f>
        <v>#N/A</v>
      </c>
      <c r="O461" s="27" t="e">
        <f>VLOOKUP($B461,期貨未平倉口數!$A$4:$M$499,9,FALSE)</f>
        <v>#N/A</v>
      </c>
      <c r="P461" s="27" t="e">
        <f>VLOOKUP($B461,期貨未平倉口數!$A$4:$M$499,10,FALSE)</f>
        <v>#N/A</v>
      </c>
      <c r="Q461" s="27" t="e">
        <f>VLOOKUP($B461,期貨未平倉口數!$A$4:$M$499,11,FALSE)</f>
        <v>#N/A</v>
      </c>
      <c r="R461" s="64" t="e">
        <f>VLOOKUP($B461,選擇權未平倉餘額!$A$4:$I$500,6,FALSE)</f>
        <v>#N/A</v>
      </c>
      <c r="S461" s="64" t="e">
        <f>VLOOKUP($B461,選擇權未平倉餘額!$A$4:$I$500,7,FALSE)</f>
        <v>#N/A</v>
      </c>
      <c r="T461" s="64" t="e">
        <f>VLOOKUP($B461,選擇權未平倉餘額!$A$4:$I$500,8,FALSE)</f>
        <v>#N/A</v>
      </c>
      <c r="U461" s="64" t="e">
        <f>VLOOKUP($B461,選擇權未平倉餘額!$A$4:$I$500,9,FALSE)</f>
        <v>#N/A</v>
      </c>
      <c r="V461" s="39" t="e">
        <f>VLOOKUP($B461,臺指選擇權P_C_Ratios!$A$4:$C$500,3,FALSE)</f>
        <v>#N/A</v>
      </c>
      <c r="W461" s="41" t="e">
        <f>VLOOKUP($B461,散戶多空比!$A$6:$L$500,12,FALSE)</f>
        <v>#N/A</v>
      </c>
      <c r="X461" s="40" t="e">
        <f>VLOOKUP($B461,期貨大額交易人未沖銷部位!$A$4:$O$499,4,FALSE)</f>
        <v>#N/A</v>
      </c>
      <c r="Y461" s="40" t="e">
        <f>VLOOKUP($B461,期貨大額交易人未沖銷部位!$A$4:$O$499,7,FALSE)</f>
        <v>#N/A</v>
      </c>
      <c r="Z461" s="40" t="e">
        <f>VLOOKUP($B461,期貨大額交易人未沖銷部位!$A$4:$O$499,10,FALSE)</f>
        <v>#N/A</v>
      </c>
      <c r="AA461" s="40" t="e">
        <f>VLOOKUP($B461,期貨大額交易人未沖銷部位!$A$4:$O$499,13,FALSE)</f>
        <v>#N/A</v>
      </c>
      <c r="AB461" s="40" t="e">
        <f>VLOOKUP($B461,期貨大額交易人未沖銷部位!$A$4:$O$499,14,FALSE)</f>
        <v>#N/A</v>
      </c>
      <c r="AC461" s="40" t="e">
        <f>VLOOKUP($B461,期貨大額交易人未沖銷部位!$A$4:$O$499,15,FALSE)</f>
        <v>#N/A</v>
      </c>
      <c r="AD461" s="33" t="e">
        <f>VLOOKUP($B461,三大美股走勢!$A$4:$J$495,4,FALSE)</f>
        <v>#N/A</v>
      </c>
      <c r="AE461" s="33" t="e">
        <f>VLOOKUP($B461,三大美股走勢!$A$4:$J$495,7,FALSE)</f>
        <v>#N/A</v>
      </c>
      <c r="AF461" s="33" t="e">
        <f>VLOOKUP($B461,三大美股走勢!$A$4:$J$495,10,FALSE)</f>
        <v>#N/A</v>
      </c>
    </row>
    <row r="462" spans="2:32">
      <c r="B462" s="32">
        <v>43241</v>
      </c>
      <c r="C462" s="33" t="e">
        <f>VLOOKUP($B462,大盤與近月台指!$A$4:$I$499,2,FALSE)</f>
        <v>#N/A</v>
      </c>
      <c r="D462" s="34" t="e">
        <f>VLOOKUP($B462,大盤與近月台指!$A$4:$I$499,3,FALSE)</f>
        <v>#N/A</v>
      </c>
      <c r="E462" s="35" t="e">
        <f>VLOOKUP($B462,大盤與近月台指!$A$4:$I$499,4,FALSE)</f>
        <v>#N/A</v>
      </c>
      <c r="F462" s="33" t="e">
        <f>VLOOKUP($B462,大盤與近月台指!$A$4:$I$499,5,FALSE)</f>
        <v>#N/A</v>
      </c>
      <c r="G462" s="49" t="e">
        <f>VLOOKUP($B462,三大法人買賣超!$A$4:$I$500,3,FALSE)</f>
        <v>#N/A</v>
      </c>
      <c r="H462" s="34" t="e">
        <f>VLOOKUP($B462,三大法人買賣超!$A$4:$I$500,5,FALSE)</f>
        <v>#N/A</v>
      </c>
      <c r="I462" s="27" t="e">
        <f>VLOOKUP($B462,三大法人買賣超!$A$4:$I$500,7,FALSE)</f>
        <v>#N/A</v>
      </c>
      <c r="J462" s="27" t="e">
        <f>VLOOKUP($B462,三大法人買賣超!$A$4:$I$500,9,FALSE)</f>
        <v>#N/A</v>
      </c>
      <c r="K462" s="37">
        <f>新台幣匯率美元指數!B463</f>
        <v>0</v>
      </c>
      <c r="L462" s="38">
        <f>新台幣匯率美元指數!C463</f>
        <v>0</v>
      </c>
      <c r="M462" s="39">
        <f>新台幣匯率美元指數!D463</f>
        <v>0</v>
      </c>
      <c r="N462" s="27" t="e">
        <f>VLOOKUP($B462,期貨未平倉口數!$A$4:$M$499,4,FALSE)</f>
        <v>#N/A</v>
      </c>
      <c r="O462" s="27" t="e">
        <f>VLOOKUP($B462,期貨未平倉口數!$A$4:$M$499,9,FALSE)</f>
        <v>#N/A</v>
      </c>
      <c r="P462" s="27" t="e">
        <f>VLOOKUP($B462,期貨未平倉口數!$A$4:$M$499,10,FALSE)</f>
        <v>#N/A</v>
      </c>
      <c r="Q462" s="27" t="e">
        <f>VLOOKUP($B462,期貨未平倉口數!$A$4:$M$499,11,FALSE)</f>
        <v>#N/A</v>
      </c>
      <c r="R462" s="64" t="e">
        <f>VLOOKUP($B462,選擇權未平倉餘額!$A$4:$I$500,6,FALSE)</f>
        <v>#N/A</v>
      </c>
      <c r="S462" s="64" t="e">
        <f>VLOOKUP($B462,選擇權未平倉餘額!$A$4:$I$500,7,FALSE)</f>
        <v>#N/A</v>
      </c>
      <c r="T462" s="64" t="e">
        <f>VLOOKUP($B462,選擇權未平倉餘額!$A$4:$I$500,8,FALSE)</f>
        <v>#N/A</v>
      </c>
      <c r="U462" s="64" t="e">
        <f>VLOOKUP($B462,選擇權未平倉餘額!$A$4:$I$500,9,FALSE)</f>
        <v>#N/A</v>
      </c>
      <c r="V462" s="39" t="e">
        <f>VLOOKUP($B462,臺指選擇權P_C_Ratios!$A$4:$C$500,3,FALSE)</f>
        <v>#N/A</v>
      </c>
      <c r="W462" s="41" t="e">
        <f>VLOOKUP($B462,散戶多空比!$A$6:$L$500,12,FALSE)</f>
        <v>#N/A</v>
      </c>
      <c r="X462" s="40" t="e">
        <f>VLOOKUP($B462,期貨大額交易人未沖銷部位!$A$4:$O$499,4,FALSE)</f>
        <v>#N/A</v>
      </c>
      <c r="Y462" s="40" t="e">
        <f>VLOOKUP($B462,期貨大額交易人未沖銷部位!$A$4:$O$499,7,FALSE)</f>
        <v>#N/A</v>
      </c>
      <c r="Z462" s="40" t="e">
        <f>VLOOKUP($B462,期貨大額交易人未沖銷部位!$A$4:$O$499,10,FALSE)</f>
        <v>#N/A</v>
      </c>
      <c r="AA462" s="40" t="e">
        <f>VLOOKUP($B462,期貨大額交易人未沖銷部位!$A$4:$O$499,13,FALSE)</f>
        <v>#N/A</v>
      </c>
      <c r="AB462" s="40" t="e">
        <f>VLOOKUP($B462,期貨大額交易人未沖銷部位!$A$4:$O$499,14,FALSE)</f>
        <v>#N/A</v>
      </c>
      <c r="AC462" s="40" t="e">
        <f>VLOOKUP($B462,期貨大額交易人未沖銷部位!$A$4:$O$499,15,FALSE)</f>
        <v>#N/A</v>
      </c>
      <c r="AD462" s="33" t="e">
        <f>VLOOKUP($B462,三大美股走勢!$A$4:$J$495,4,FALSE)</f>
        <v>#N/A</v>
      </c>
      <c r="AE462" s="33" t="e">
        <f>VLOOKUP($B462,三大美股走勢!$A$4:$J$495,7,FALSE)</f>
        <v>#N/A</v>
      </c>
      <c r="AF462" s="33" t="e">
        <f>VLOOKUP($B462,三大美股走勢!$A$4:$J$495,10,FALSE)</f>
        <v>#N/A</v>
      </c>
    </row>
    <row r="463" spans="2:32">
      <c r="B463" s="32">
        <v>43242</v>
      </c>
      <c r="C463" s="33" t="e">
        <f>VLOOKUP($B463,大盤與近月台指!$A$4:$I$499,2,FALSE)</f>
        <v>#N/A</v>
      </c>
      <c r="D463" s="34" t="e">
        <f>VLOOKUP($B463,大盤與近月台指!$A$4:$I$499,3,FALSE)</f>
        <v>#N/A</v>
      </c>
      <c r="E463" s="35" t="e">
        <f>VLOOKUP($B463,大盤與近月台指!$A$4:$I$499,4,FALSE)</f>
        <v>#N/A</v>
      </c>
      <c r="F463" s="33" t="e">
        <f>VLOOKUP($B463,大盤與近月台指!$A$4:$I$499,5,FALSE)</f>
        <v>#N/A</v>
      </c>
      <c r="G463" s="49" t="e">
        <f>VLOOKUP($B463,三大法人買賣超!$A$4:$I$500,3,FALSE)</f>
        <v>#N/A</v>
      </c>
      <c r="H463" s="34" t="e">
        <f>VLOOKUP($B463,三大法人買賣超!$A$4:$I$500,5,FALSE)</f>
        <v>#N/A</v>
      </c>
      <c r="I463" s="27" t="e">
        <f>VLOOKUP($B463,三大法人買賣超!$A$4:$I$500,7,FALSE)</f>
        <v>#N/A</v>
      </c>
      <c r="J463" s="27" t="e">
        <f>VLOOKUP($B463,三大法人買賣超!$A$4:$I$500,9,FALSE)</f>
        <v>#N/A</v>
      </c>
      <c r="K463" s="37">
        <f>新台幣匯率美元指數!B464</f>
        <v>0</v>
      </c>
      <c r="L463" s="38">
        <f>新台幣匯率美元指數!C464</f>
        <v>0</v>
      </c>
      <c r="M463" s="39">
        <f>新台幣匯率美元指數!D464</f>
        <v>0</v>
      </c>
      <c r="N463" s="27" t="e">
        <f>VLOOKUP($B463,期貨未平倉口數!$A$4:$M$499,4,FALSE)</f>
        <v>#N/A</v>
      </c>
      <c r="O463" s="27" t="e">
        <f>VLOOKUP($B463,期貨未平倉口數!$A$4:$M$499,9,FALSE)</f>
        <v>#N/A</v>
      </c>
      <c r="P463" s="27" t="e">
        <f>VLOOKUP($B463,期貨未平倉口數!$A$4:$M$499,10,FALSE)</f>
        <v>#N/A</v>
      </c>
      <c r="Q463" s="27" t="e">
        <f>VLOOKUP($B463,期貨未平倉口數!$A$4:$M$499,11,FALSE)</f>
        <v>#N/A</v>
      </c>
      <c r="R463" s="64" t="e">
        <f>VLOOKUP($B463,選擇權未平倉餘額!$A$4:$I$500,6,FALSE)</f>
        <v>#N/A</v>
      </c>
      <c r="S463" s="64" t="e">
        <f>VLOOKUP($B463,選擇權未平倉餘額!$A$4:$I$500,7,FALSE)</f>
        <v>#N/A</v>
      </c>
      <c r="T463" s="64" t="e">
        <f>VLOOKUP($B463,選擇權未平倉餘額!$A$4:$I$500,8,FALSE)</f>
        <v>#N/A</v>
      </c>
      <c r="U463" s="64" t="e">
        <f>VLOOKUP($B463,選擇權未平倉餘額!$A$4:$I$500,9,FALSE)</f>
        <v>#N/A</v>
      </c>
      <c r="V463" s="39" t="e">
        <f>VLOOKUP($B463,臺指選擇權P_C_Ratios!$A$4:$C$500,3,FALSE)</f>
        <v>#N/A</v>
      </c>
      <c r="W463" s="41" t="e">
        <f>VLOOKUP($B463,散戶多空比!$A$6:$L$500,12,FALSE)</f>
        <v>#N/A</v>
      </c>
      <c r="X463" s="40" t="e">
        <f>VLOOKUP($B463,期貨大額交易人未沖銷部位!$A$4:$O$499,4,FALSE)</f>
        <v>#N/A</v>
      </c>
      <c r="Y463" s="40" t="e">
        <f>VLOOKUP($B463,期貨大額交易人未沖銷部位!$A$4:$O$499,7,FALSE)</f>
        <v>#N/A</v>
      </c>
      <c r="Z463" s="40" t="e">
        <f>VLOOKUP($B463,期貨大額交易人未沖銷部位!$A$4:$O$499,10,FALSE)</f>
        <v>#N/A</v>
      </c>
      <c r="AA463" s="40" t="e">
        <f>VLOOKUP($B463,期貨大額交易人未沖銷部位!$A$4:$O$499,13,FALSE)</f>
        <v>#N/A</v>
      </c>
      <c r="AB463" s="40" t="e">
        <f>VLOOKUP($B463,期貨大額交易人未沖銷部位!$A$4:$O$499,14,FALSE)</f>
        <v>#N/A</v>
      </c>
      <c r="AC463" s="40" t="e">
        <f>VLOOKUP($B463,期貨大額交易人未沖銷部位!$A$4:$O$499,15,FALSE)</f>
        <v>#N/A</v>
      </c>
      <c r="AD463" s="33" t="e">
        <f>VLOOKUP($B463,三大美股走勢!$A$4:$J$495,4,FALSE)</f>
        <v>#N/A</v>
      </c>
      <c r="AE463" s="33" t="e">
        <f>VLOOKUP($B463,三大美股走勢!$A$4:$J$495,7,FALSE)</f>
        <v>#N/A</v>
      </c>
      <c r="AF463" s="33" t="e">
        <f>VLOOKUP($B463,三大美股走勢!$A$4:$J$495,10,FALSE)</f>
        <v>#N/A</v>
      </c>
    </row>
    <row r="464" spans="2:32">
      <c r="B464" s="32">
        <v>43243</v>
      </c>
      <c r="C464" s="33" t="e">
        <f>VLOOKUP($B464,大盤與近月台指!$A$4:$I$499,2,FALSE)</f>
        <v>#N/A</v>
      </c>
      <c r="D464" s="34" t="e">
        <f>VLOOKUP($B464,大盤與近月台指!$A$4:$I$499,3,FALSE)</f>
        <v>#N/A</v>
      </c>
      <c r="E464" s="35" t="e">
        <f>VLOOKUP($B464,大盤與近月台指!$A$4:$I$499,4,FALSE)</f>
        <v>#N/A</v>
      </c>
      <c r="F464" s="33" t="e">
        <f>VLOOKUP($B464,大盤與近月台指!$A$4:$I$499,5,FALSE)</f>
        <v>#N/A</v>
      </c>
      <c r="G464" s="49" t="e">
        <f>VLOOKUP($B464,三大法人買賣超!$A$4:$I$500,3,FALSE)</f>
        <v>#N/A</v>
      </c>
      <c r="H464" s="34" t="e">
        <f>VLOOKUP($B464,三大法人買賣超!$A$4:$I$500,5,FALSE)</f>
        <v>#N/A</v>
      </c>
      <c r="I464" s="27" t="e">
        <f>VLOOKUP($B464,三大法人買賣超!$A$4:$I$500,7,FALSE)</f>
        <v>#N/A</v>
      </c>
      <c r="J464" s="27" t="e">
        <f>VLOOKUP($B464,三大法人買賣超!$A$4:$I$500,9,FALSE)</f>
        <v>#N/A</v>
      </c>
      <c r="K464" s="37">
        <f>新台幣匯率美元指數!B465</f>
        <v>0</v>
      </c>
      <c r="L464" s="38">
        <f>新台幣匯率美元指數!C465</f>
        <v>0</v>
      </c>
      <c r="M464" s="39">
        <f>新台幣匯率美元指數!D465</f>
        <v>0</v>
      </c>
      <c r="N464" s="27" t="e">
        <f>VLOOKUP($B464,期貨未平倉口數!$A$4:$M$499,4,FALSE)</f>
        <v>#N/A</v>
      </c>
      <c r="O464" s="27" t="e">
        <f>VLOOKUP($B464,期貨未平倉口數!$A$4:$M$499,9,FALSE)</f>
        <v>#N/A</v>
      </c>
      <c r="P464" s="27" t="e">
        <f>VLOOKUP($B464,期貨未平倉口數!$A$4:$M$499,10,FALSE)</f>
        <v>#N/A</v>
      </c>
      <c r="Q464" s="27" t="e">
        <f>VLOOKUP($B464,期貨未平倉口數!$A$4:$M$499,11,FALSE)</f>
        <v>#N/A</v>
      </c>
      <c r="R464" s="64" t="e">
        <f>VLOOKUP($B464,選擇權未平倉餘額!$A$4:$I$500,6,FALSE)</f>
        <v>#N/A</v>
      </c>
      <c r="S464" s="64" t="e">
        <f>VLOOKUP($B464,選擇權未平倉餘額!$A$4:$I$500,7,FALSE)</f>
        <v>#N/A</v>
      </c>
      <c r="T464" s="64" t="e">
        <f>VLOOKUP($B464,選擇權未平倉餘額!$A$4:$I$500,8,FALSE)</f>
        <v>#N/A</v>
      </c>
      <c r="U464" s="64" t="e">
        <f>VLOOKUP($B464,選擇權未平倉餘額!$A$4:$I$500,9,FALSE)</f>
        <v>#N/A</v>
      </c>
      <c r="V464" s="39" t="e">
        <f>VLOOKUP($B464,臺指選擇權P_C_Ratios!$A$4:$C$500,3,FALSE)</f>
        <v>#N/A</v>
      </c>
      <c r="W464" s="41" t="e">
        <f>VLOOKUP($B464,散戶多空比!$A$6:$L$500,12,FALSE)</f>
        <v>#N/A</v>
      </c>
      <c r="X464" s="40" t="e">
        <f>VLOOKUP($B464,期貨大額交易人未沖銷部位!$A$4:$O$499,4,FALSE)</f>
        <v>#N/A</v>
      </c>
      <c r="Y464" s="40" t="e">
        <f>VLOOKUP($B464,期貨大額交易人未沖銷部位!$A$4:$O$499,7,FALSE)</f>
        <v>#N/A</v>
      </c>
      <c r="Z464" s="40" t="e">
        <f>VLOOKUP($B464,期貨大額交易人未沖銷部位!$A$4:$O$499,10,FALSE)</f>
        <v>#N/A</v>
      </c>
      <c r="AA464" s="40" t="e">
        <f>VLOOKUP($B464,期貨大額交易人未沖銷部位!$A$4:$O$499,13,FALSE)</f>
        <v>#N/A</v>
      </c>
      <c r="AB464" s="40" t="e">
        <f>VLOOKUP($B464,期貨大額交易人未沖銷部位!$A$4:$O$499,14,FALSE)</f>
        <v>#N/A</v>
      </c>
      <c r="AC464" s="40" t="e">
        <f>VLOOKUP($B464,期貨大額交易人未沖銷部位!$A$4:$O$499,15,FALSE)</f>
        <v>#N/A</v>
      </c>
      <c r="AD464" s="33" t="e">
        <f>VLOOKUP($B464,三大美股走勢!$A$4:$J$495,4,FALSE)</f>
        <v>#N/A</v>
      </c>
      <c r="AE464" s="33" t="e">
        <f>VLOOKUP($B464,三大美股走勢!$A$4:$J$495,7,FALSE)</f>
        <v>#N/A</v>
      </c>
      <c r="AF464" s="33" t="e">
        <f>VLOOKUP($B464,三大美股走勢!$A$4:$J$495,10,FALSE)</f>
        <v>#N/A</v>
      </c>
    </row>
    <row r="465" spans="2:32">
      <c r="B465" s="32">
        <v>43244</v>
      </c>
      <c r="C465" s="33" t="e">
        <f>VLOOKUP($B465,大盤與近月台指!$A$4:$I$499,2,FALSE)</f>
        <v>#N/A</v>
      </c>
      <c r="D465" s="34" t="e">
        <f>VLOOKUP($B465,大盤與近月台指!$A$4:$I$499,3,FALSE)</f>
        <v>#N/A</v>
      </c>
      <c r="E465" s="35" t="e">
        <f>VLOOKUP($B465,大盤與近月台指!$A$4:$I$499,4,FALSE)</f>
        <v>#N/A</v>
      </c>
      <c r="F465" s="33" t="e">
        <f>VLOOKUP($B465,大盤與近月台指!$A$4:$I$499,5,FALSE)</f>
        <v>#N/A</v>
      </c>
      <c r="G465" s="49" t="e">
        <f>VLOOKUP($B465,三大法人買賣超!$A$4:$I$500,3,FALSE)</f>
        <v>#N/A</v>
      </c>
      <c r="H465" s="34" t="e">
        <f>VLOOKUP($B465,三大法人買賣超!$A$4:$I$500,5,FALSE)</f>
        <v>#N/A</v>
      </c>
      <c r="I465" s="27" t="e">
        <f>VLOOKUP($B465,三大法人買賣超!$A$4:$I$500,7,FALSE)</f>
        <v>#N/A</v>
      </c>
      <c r="J465" s="27" t="e">
        <f>VLOOKUP($B465,三大法人買賣超!$A$4:$I$500,9,FALSE)</f>
        <v>#N/A</v>
      </c>
      <c r="K465" s="37">
        <f>新台幣匯率美元指數!B466</f>
        <v>0</v>
      </c>
      <c r="L465" s="38">
        <f>新台幣匯率美元指數!C466</f>
        <v>0</v>
      </c>
      <c r="M465" s="39">
        <f>新台幣匯率美元指數!D466</f>
        <v>0</v>
      </c>
      <c r="N465" s="27" t="e">
        <f>VLOOKUP($B465,期貨未平倉口數!$A$4:$M$499,4,FALSE)</f>
        <v>#N/A</v>
      </c>
      <c r="O465" s="27" t="e">
        <f>VLOOKUP($B465,期貨未平倉口數!$A$4:$M$499,9,FALSE)</f>
        <v>#N/A</v>
      </c>
      <c r="P465" s="27" t="e">
        <f>VLOOKUP($B465,期貨未平倉口數!$A$4:$M$499,10,FALSE)</f>
        <v>#N/A</v>
      </c>
      <c r="Q465" s="27" t="e">
        <f>VLOOKUP($B465,期貨未平倉口數!$A$4:$M$499,11,FALSE)</f>
        <v>#N/A</v>
      </c>
      <c r="R465" s="64" t="e">
        <f>VLOOKUP($B465,選擇權未平倉餘額!$A$4:$I$500,6,FALSE)</f>
        <v>#N/A</v>
      </c>
      <c r="S465" s="64" t="e">
        <f>VLOOKUP($B465,選擇權未平倉餘額!$A$4:$I$500,7,FALSE)</f>
        <v>#N/A</v>
      </c>
      <c r="T465" s="64" t="e">
        <f>VLOOKUP($B465,選擇權未平倉餘額!$A$4:$I$500,8,FALSE)</f>
        <v>#N/A</v>
      </c>
      <c r="U465" s="64" t="e">
        <f>VLOOKUP($B465,選擇權未平倉餘額!$A$4:$I$500,9,FALSE)</f>
        <v>#N/A</v>
      </c>
      <c r="V465" s="39" t="e">
        <f>VLOOKUP($B465,臺指選擇權P_C_Ratios!$A$4:$C$500,3,FALSE)</f>
        <v>#N/A</v>
      </c>
      <c r="W465" s="41" t="e">
        <f>VLOOKUP($B465,散戶多空比!$A$6:$L$500,12,FALSE)</f>
        <v>#N/A</v>
      </c>
      <c r="X465" s="40" t="e">
        <f>VLOOKUP($B465,期貨大額交易人未沖銷部位!$A$4:$O$499,4,FALSE)</f>
        <v>#N/A</v>
      </c>
      <c r="Y465" s="40" t="e">
        <f>VLOOKUP($B465,期貨大額交易人未沖銷部位!$A$4:$O$499,7,FALSE)</f>
        <v>#N/A</v>
      </c>
      <c r="Z465" s="40" t="e">
        <f>VLOOKUP($B465,期貨大額交易人未沖銷部位!$A$4:$O$499,10,FALSE)</f>
        <v>#N/A</v>
      </c>
      <c r="AA465" s="40" t="e">
        <f>VLOOKUP($B465,期貨大額交易人未沖銷部位!$A$4:$O$499,13,FALSE)</f>
        <v>#N/A</v>
      </c>
      <c r="AB465" s="40" t="e">
        <f>VLOOKUP($B465,期貨大額交易人未沖銷部位!$A$4:$O$499,14,FALSE)</f>
        <v>#N/A</v>
      </c>
      <c r="AC465" s="40" t="e">
        <f>VLOOKUP($B465,期貨大額交易人未沖銷部位!$A$4:$O$499,15,FALSE)</f>
        <v>#N/A</v>
      </c>
      <c r="AD465" s="33" t="e">
        <f>VLOOKUP($B465,三大美股走勢!$A$4:$J$495,4,FALSE)</f>
        <v>#N/A</v>
      </c>
      <c r="AE465" s="33" t="e">
        <f>VLOOKUP($B465,三大美股走勢!$A$4:$J$495,7,FALSE)</f>
        <v>#N/A</v>
      </c>
      <c r="AF465" s="33" t="e">
        <f>VLOOKUP($B465,三大美股走勢!$A$4:$J$495,10,FALSE)</f>
        <v>#N/A</v>
      </c>
    </row>
    <row r="466" spans="2:32">
      <c r="B466" s="32">
        <v>43245</v>
      </c>
      <c r="C466" s="33" t="e">
        <f>VLOOKUP($B466,大盤與近月台指!$A$4:$I$499,2,FALSE)</f>
        <v>#N/A</v>
      </c>
      <c r="D466" s="34" t="e">
        <f>VLOOKUP($B466,大盤與近月台指!$A$4:$I$499,3,FALSE)</f>
        <v>#N/A</v>
      </c>
      <c r="E466" s="35" t="e">
        <f>VLOOKUP($B466,大盤與近月台指!$A$4:$I$499,4,FALSE)</f>
        <v>#N/A</v>
      </c>
      <c r="F466" s="33" t="e">
        <f>VLOOKUP($B466,大盤與近月台指!$A$4:$I$499,5,FALSE)</f>
        <v>#N/A</v>
      </c>
      <c r="G466" s="49" t="e">
        <f>VLOOKUP($B466,三大法人買賣超!$A$4:$I$500,3,FALSE)</f>
        <v>#N/A</v>
      </c>
      <c r="H466" s="34" t="e">
        <f>VLOOKUP($B466,三大法人買賣超!$A$4:$I$500,5,FALSE)</f>
        <v>#N/A</v>
      </c>
      <c r="I466" s="27" t="e">
        <f>VLOOKUP($B466,三大法人買賣超!$A$4:$I$500,7,FALSE)</f>
        <v>#N/A</v>
      </c>
      <c r="J466" s="27" t="e">
        <f>VLOOKUP($B466,三大法人買賣超!$A$4:$I$500,9,FALSE)</f>
        <v>#N/A</v>
      </c>
      <c r="K466" s="37">
        <f>新台幣匯率美元指數!B467</f>
        <v>0</v>
      </c>
      <c r="L466" s="38">
        <f>新台幣匯率美元指數!C467</f>
        <v>0</v>
      </c>
      <c r="M466" s="39">
        <f>新台幣匯率美元指數!D467</f>
        <v>0</v>
      </c>
      <c r="N466" s="27" t="e">
        <f>VLOOKUP($B466,期貨未平倉口數!$A$4:$M$499,4,FALSE)</f>
        <v>#N/A</v>
      </c>
      <c r="O466" s="27" t="e">
        <f>VLOOKUP($B466,期貨未平倉口數!$A$4:$M$499,9,FALSE)</f>
        <v>#N/A</v>
      </c>
      <c r="P466" s="27" t="e">
        <f>VLOOKUP($B466,期貨未平倉口數!$A$4:$M$499,10,FALSE)</f>
        <v>#N/A</v>
      </c>
      <c r="Q466" s="27" t="e">
        <f>VLOOKUP($B466,期貨未平倉口數!$A$4:$M$499,11,FALSE)</f>
        <v>#N/A</v>
      </c>
      <c r="R466" s="64" t="e">
        <f>VLOOKUP($B466,選擇權未平倉餘額!$A$4:$I$500,6,FALSE)</f>
        <v>#N/A</v>
      </c>
      <c r="S466" s="64" t="e">
        <f>VLOOKUP($B466,選擇權未平倉餘額!$A$4:$I$500,7,FALSE)</f>
        <v>#N/A</v>
      </c>
      <c r="T466" s="64" t="e">
        <f>VLOOKUP($B466,選擇權未平倉餘額!$A$4:$I$500,8,FALSE)</f>
        <v>#N/A</v>
      </c>
      <c r="U466" s="64" t="e">
        <f>VLOOKUP($B466,選擇權未平倉餘額!$A$4:$I$500,9,FALSE)</f>
        <v>#N/A</v>
      </c>
      <c r="V466" s="39" t="e">
        <f>VLOOKUP($B466,臺指選擇權P_C_Ratios!$A$4:$C$500,3,FALSE)</f>
        <v>#N/A</v>
      </c>
      <c r="W466" s="41" t="e">
        <f>VLOOKUP($B466,散戶多空比!$A$6:$L$500,12,FALSE)</f>
        <v>#N/A</v>
      </c>
      <c r="X466" s="40" t="e">
        <f>VLOOKUP($B466,期貨大額交易人未沖銷部位!$A$4:$O$499,4,FALSE)</f>
        <v>#N/A</v>
      </c>
      <c r="Y466" s="40" t="e">
        <f>VLOOKUP($B466,期貨大額交易人未沖銷部位!$A$4:$O$499,7,FALSE)</f>
        <v>#N/A</v>
      </c>
      <c r="Z466" s="40" t="e">
        <f>VLOOKUP($B466,期貨大額交易人未沖銷部位!$A$4:$O$499,10,FALSE)</f>
        <v>#N/A</v>
      </c>
      <c r="AA466" s="40" t="e">
        <f>VLOOKUP($B466,期貨大額交易人未沖銷部位!$A$4:$O$499,13,FALSE)</f>
        <v>#N/A</v>
      </c>
      <c r="AB466" s="40" t="e">
        <f>VLOOKUP($B466,期貨大額交易人未沖銷部位!$A$4:$O$499,14,FALSE)</f>
        <v>#N/A</v>
      </c>
      <c r="AC466" s="40" t="e">
        <f>VLOOKUP($B466,期貨大額交易人未沖銷部位!$A$4:$O$499,15,FALSE)</f>
        <v>#N/A</v>
      </c>
      <c r="AD466" s="33" t="e">
        <f>VLOOKUP($B466,三大美股走勢!$A$4:$J$495,4,FALSE)</f>
        <v>#N/A</v>
      </c>
      <c r="AE466" s="33" t="e">
        <f>VLOOKUP($B466,三大美股走勢!$A$4:$J$495,7,FALSE)</f>
        <v>#N/A</v>
      </c>
      <c r="AF466" s="33" t="e">
        <f>VLOOKUP($B466,三大美股走勢!$A$4:$J$495,10,FALSE)</f>
        <v>#N/A</v>
      </c>
    </row>
    <row r="467" spans="2:32">
      <c r="B467" s="32">
        <v>43246</v>
      </c>
      <c r="C467" s="33" t="e">
        <f>VLOOKUP($B467,大盤與近月台指!$A$4:$I$499,2,FALSE)</f>
        <v>#N/A</v>
      </c>
      <c r="D467" s="34" t="e">
        <f>VLOOKUP($B467,大盤與近月台指!$A$4:$I$499,3,FALSE)</f>
        <v>#N/A</v>
      </c>
      <c r="E467" s="35" t="e">
        <f>VLOOKUP($B467,大盤與近月台指!$A$4:$I$499,4,FALSE)</f>
        <v>#N/A</v>
      </c>
      <c r="F467" s="33" t="e">
        <f>VLOOKUP($B467,大盤與近月台指!$A$4:$I$499,5,FALSE)</f>
        <v>#N/A</v>
      </c>
      <c r="G467" s="49" t="e">
        <f>VLOOKUP($B467,三大法人買賣超!$A$4:$I$500,3,FALSE)</f>
        <v>#N/A</v>
      </c>
      <c r="H467" s="34" t="e">
        <f>VLOOKUP($B467,三大法人買賣超!$A$4:$I$500,5,FALSE)</f>
        <v>#N/A</v>
      </c>
      <c r="I467" s="27" t="e">
        <f>VLOOKUP($B467,三大法人買賣超!$A$4:$I$500,7,FALSE)</f>
        <v>#N/A</v>
      </c>
      <c r="J467" s="27" t="e">
        <f>VLOOKUP($B467,三大法人買賣超!$A$4:$I$500,9,FALSE)</f>
        <v>#N/A</v>
      </c>
      <c r="K467" s="37">
        <f>新台幣匯率美元指數!B468</f>
        <v>0</v>
      </c>
      <c r="L467" s="38">
        <f>新台幣匯率美元指數!C468</f>
        <v>0</v>
      </c>
      <c r="M467" s="39">
        <f>新台幣匯率美元指數!D468</f>
        <v>0</v>
      </c>
      <c r="N467" s="27" t="e">
        <f>VLOOKUP($B467,期貨未平倉口數!$A$4:$M$499,4,FALSE)</f>
        <v>#N/A</v>
      </c>
      <c r="O467" s="27" t="e">
        <f>VLOOKUP($B467,期貨未平倉口數!$A$4:$M$499,9,FALSE)</f>
        <v>#N/A</v>
      </c>
      <c r="P467" s="27" t="e">
        <f>VLOOKUP($B467,期貨未平倉口數!$A$4:$M$499,10,FALSE)</f>
        <v>#N/A</v>
      </c>
      <c r="Q467" s="27" t="e">
        <f>VLOOKUP($B467,期貨未平倉口數!$A$4:$M$499,11,FALSE)</f>
        <v>#N/A</v>
      </c>
      <c r="R467" s="64" t="e">
        <f>VLOOKUP($B467,選擇權未平倉餘額!$A$4:$I$500,6,FALSE)</f>
        <v>#N/A</v>
      </c>
      <c r="S467" s="64" t="e">
        <f>VLOOKUP($B467,選擇權未平倉餘額!$A$4:$I$500,7,FALSE)</f>
        <v>#N/A</v>
      </c>
      <c r="T467" s="64" t="e">
        <f>VLOOKUP($B467,選擇權未平倉餘額!$A$4:$I$500,8,FALSE)</f>
        <v>#N/A</v>
      </c>
      <c r="U467" s="64" t="e">
        <f>VLOOKUP($B467,選擇權未平倉餘額!$A$4:$I$500,9,FALSE)</f>
        <v>#N/A</v>
      </c>
      <c r="V467" s="39" t="e">
        <f>VLOOKUP($B467,臺指選擇權P_C_Ratios!$A$4:$C$500,3,FALSE)</f>
        <v>#N/A</v>
      </c>
      <c r="W467" s="41" t="e">
        <f>VLOOKUP($B467,散戶多空比!$A$6:$L$500,12,FALSE)</f>
        <v>#N/A</v>
      </c>
      <c r="X467" s="40" t="e">
        <f>VLOOKUP($B467,期貨大額交易人未沖銷部位!$A$4:$O$499,4,FALSE)</f>
        <v>#N/A</v>
      </c>
      <c r="Y467" s="40" t="e">
        <f>VLOOKUP($B467,期貨大額交易人未沖銷部位!$A$4:$O$499,7,FALSE)</f>
        <v>#N/A</v>
      </c>
      <c r="Z467" s="40" t="e">
        <f>VLOOKUP($B467,期貨大額交易人未沖銷部位!$A$4:$O$499,10,FALSE)</f>
        <v>#N/A</v>
      </c>
      <c r="AA467" s="40" t="e">
        <f>VLOOKUP($B467,期貨大額交易人未沖銷部位!$A$4:$O$499,13,FALSE)</f>
        <v>#N/A</v>
      </c>
      <c r="AB467" s="40" t="e">
        <f>VLOOKUP($B467,期貨大額交易人未沖銷部位!$A$4:$O$499,14,FALSE)</f>
        <v>#N/A</v>
      </c>
      <c r="AC467" s="40" t="e">
        <f>VLOOKUP($B467,期貨大額交易人未沖銷部位!$A$4:$O$499,15,FALSE)</f>
        <v>#N/A</v>
      </c>
      <c r="AD467" s="33" t="e">
        <f>VLOOKUP($B467,三大美股走勢!$A$4:$J$495,4,FALSE)</f>
        <v>#N/A</v>
      </c>
      <c r="AE467" s="33" t="e">
        <f>VLOOKUP($B467,三大美股走勢!$A$4:$J$495,7,FALSE)</f>
        <v>#N/A</v>
      </c>
      <c r="AF467" s="33" t="e">
        <f>VLOOKUP($B467,三大美股走勢!$A$4:$J$495,10,FALSE)</f>
        <v>#N/A</v>
      </c>
    </row>
    <row r="468" spans="2:32">
      <c r="B468" s="32">
        <v>43247</v>
      </c>
      <c r="C468" s="33" t="e">
        <f>VLOOKUP($B468,大盤與近月台指!$A$4:$I$499,2,FALSE)</f>
        <v>#N/A</v>
      </c>
      <c r="D468" s="34" t="e">
        <f>VLOOKUP($B468,大盤與近月台指!$A$4:$I$499,3,FALSE)</f>
        <v>#N/A</v>
      </c>
      <c r="E468" s="35" t="e">
        <f>VLOOKUP($B468,大盤與近月台指!$A$4:$I$499,4,FALSE)</f>
        <v>#N/A</v>
      </c>
      <c r="F468" s="33" t="e">
        <f>VLOOKUP($B468,大盤與近月台指!$A$4:$I$499,5,FALSE)</f>
        <v>#N/A</v>
      </c>
      <c r="G468" s="49" t="e">
        <f>VLOOKUP($B468,三大法人買賣超!$A$4:$I$500,3,FALSE)</f>
        <v>#N/A</v>
      </c>
      <c r="H468" s="34" t="e">
        <f>VLOOKUP($B468,三大法人買賣超!$A$4:$I$500,5,FALSE)</f>
        <v>#N/A</v>
      </c>
      <c r="I468" s="27" t="e">
        <f>VLOOKUP($B468,三大法人買賣超!$A$4:$I$500,7,FALSE)</f>
        <v>#N/A</v>
      </c>
      <c r="J468" s="27" t="e">
        <f>VLOOKUP($B468,三大法人買賣超!$A$4:$I$500,9,FALSE)</f>
        <v>#N/A</v>
      </c>
      <c r="K468" s="37">
        <f>新台幣匯率美元指數!B469</f>
        <v>0</v>
      </c>
      <c r="L468" s="38">
        <f>新台幣匯率美元指數!C469</f>
        <v>0</v>
      </c>
      <c r="M468" s="39">
        <f>新台幣匯率美元指數!D469</f>
        <v>0</v>
      </c>
      <c r="N468" s="27" t="e">
        <f>VLOOKUP($B468,期貨未平倉口數!$A$4:$M$499,4,FALSE)</f>
        <v>#N/A</v>
      </c>
      <c r="O468" s="27" t="e">
        <f>VLOOKUP($B468,期貨未平倉口數!$A$4:$M$499,9,FALSE)</f>
        <v>#N/A</v>
      </c>
      <c r="P468" s="27" t="e">
        <f>VLOOKUP($B468,期貨未平倉口數!$A$4:$M$499,10,FALSE)</f>
        <v>#N/A</v>
      </c>
      <c r="Q468" s="27" t="e">
        <f>VLOOKUP($B468,期貨未平倉口數!$A$4:$M$499,11,FALSE)</f>
        <v>#N/A</v>
      </c>
      <c r="R468" s="64" t="e">
        <f>VLOOKUP($B468,選擇權未平倉餘額!$A$4:$I$500,6,FALSE)</f>
        <v>#N/A</v>
      </c>
      <c r="S468" s="64" t="e">
        <f>VLOOKUP($B468,選擇權未平倉餘額!$A$4:$I$500,7,FALSE)</f>
        <v>#N/A</v>
      </c>
      <c r="T468" s="64" t="e">
        <f>VLOOKUP($B468,選擇權未平倉餘額!$A$4:$I$500,8,FALSE)</f>
        <v>#N/A</v>
      </c>
      <c r="U468" s="64" t="e">
        <f>VLOOKUP($B468,選擇權未平倉餘額!$A$4:$I$500,9,FALSE)</f>
        <v>#N/A</v>
      </c>
      <c r="V468" s="39" t="e">
        <f>VLOOKUP($B468,臺指選擇權P_C_Ratios!$A$4:$C$500,3,FALSE)</f>
        <v>#N/A</v>
      </c>
      <c r="W468" s="41" t="e">
        <f>VLOOKUP($B468,散戶多空比!$A$6:$L$500,12,FALSE)</f>
        <v>#N/A</v>
      </c>
      <c r="X468" s="40" t="e">
        <f>VLOOKUP($B468,期貨大額交易人未沖銷部位!$A$4:$O$499,4,FALSE)</f>
        <v>#N/A</v>
      </c>
      <c r="Y468" s="40" t="e">
        <f>VLOOKUP($B468,期貨大額交易人未沖銷部位!$A$4:$O$499,7,FALSE)</f>
        <v>#N/A</v>
      </c>
      <c r="Z468" s="40" t="e">
        <f>VLOOKUP($B468,期貨大額交易人未沖銷部位!$A$4:$O$499,10,FALSE)</f>
        <v>#N/A</v>
      </c>
      <c r="AA468" s="40" t="e">
        <f>VLOOKUP($B468,期貨大額交易人未沖銷部位!$A$4:$O$499,13,FALSE)</f>
        <v>#N/A</v>
      </c>
      <c r="AB468" s="40" t="e">
        <f>VLOOKUP($B468,期貨大額交易人未沖銷部位!$A$4:$O$499,14,FALSE)</f>
        <v>#N/A</v>
      </c>
      <c r="AC468" s="40" t="e">
        <f>VLOOKUP($B468,期貨大額交易人未沖銷部位!$A$4:$O$499,15,FALSE)</f>
        <v>#N/A</v>
      </c>
      <c r="AD468" s="33" t="e">
        <f>VLOOKUP($B468,三大美股走勢!$A$4:$J$495,4,FALSE)</f>
        <v>#N/A</v>
      </c>
      <c r="AE468" s="33" t="e">
        <f>VLOOKUP($B468,三大美股走勢!$A$4:$J$495,7,FALSE)</f>
        <v>#N/A</v>
      </c>
      <c r="AF468" s="33" t="e">
        <f>VLOOKUP($B468,三大美股走勢!$A$4:$J$495,10,FALSE)</f>
        <v>#N/A</v>
      </c>
    </row>
    <row r="469" spans="2:32">
      <c r="B469" s="32">
        <v>43248</v>
      </c>
      <c r="C469" s="33" t="e">
        <f>VLOOKUP($B469,大盤與近月台指!$A$4:$I$499,2,FALSE)</f>
        <v>#N/A</v>
      </c>
      <c r="D469" s="34" t="e">
        <f>VLOOKUP($B469,大盤與近月台指!$A$4:$I$499,3,FALSE)</f>
        <v>#N/A</v>
      </c>
      <c r="E469" s="35" t="e">
        <f>VLOOKUP($B469,大盤與近月台指!$A$4:$I$499,4,FALSE)</f>
        <v>#N/A</v>
      </c>
      <c r="F469" s="33" t="e">
        <f>VLOOKUP($B469,大盤與近月台指!$A$4:$I$499,5,FALSE)</f>
        <v>#N/A</v>
      </c>
      <c r="G469" s="49" t="e">
        <f>VLOOKUP($B469,三大法人買賣超!$A$4:$I$500,3,FALSE)</f>
        <v>#N/A</v>
      </c>
      <c r="H469" s="34" t="e">
        <f>VLOOKUP($B469,三大法人買賣超!$A$4:$I$500,5,FALSE)</f>
        <v>#N/A</v>
      </c>
      <c r="I469" s="27" t="e">
        <f>VLOOKUP($B469,三大法人買賣超!$A$4:$I$500,7,FALSE)</f>
        <v>#N/A</v>
      </c>
      <c r="J469" s="27" t="e">
        <f>VLOOKUP($B469,三大法人買賣超!$A$4:$I$500,9,FALSE)</f>
        <v>#N/A</v>
      </c>
      <c r="K469" s="37">
        <f>新台幣匯率美元指數!B470</f>
        <v>0</v>
      </c>
      <c r="L469" s="38">
        <f>新台幣匯率美元指數!C470</f>
        <v>0</v>
      </c>
      <c r="M469" s="39">
        <f>新台幣匯率美元指數!D470</f>
        <v>0</v>
      </c>
      <c r="N469" s="27" t="e">
        <f>VLOOKUP($B469,期貨未平倉口數!$A$4:$M$499,4,FALSE)</f>
        <v>#N/A</v>
      </c>
      <c r="O469" s="27" t="e">
        <f>VLOOKUP($B469,期貨未平倉口數!$A$4:$M$499,9,FALSE)</f>
        <v>#N/A</v>
      </c>
      <c r="P469" s="27" t="e">
        <f>VLOOKUP($B469,期貨未平倉口數!$A$4:$M$499,10,FALSE)</f>
        <v>#N/A</v>
      </c>
      <c r="Q469" s="27" t="e">
        <f>VLOOKUP($B469,期貨未平倉口數!$A$4:$M$499,11,FALSE)</f>
        <v>#N/A</v>
      </c>
      <c r="R469" s="64" t="e">
        <f>VLOOKUP($B469,選擇權未平倉餘額!$A$4:$I$500,6,FALSE)</f>
        <v>#N/A</v>
      </c>
      <c r="S469" s="64" t="e">
        <f>VLOOKUP($B469,選擇權未平倉餘額!$A$4:$I$500,7,FALSE)</f>
        <v>#N/A</v>
      </c>
      <c r="T469" s="64" t="e">
        <f>VLOOKUP($B469,選擇權未平倉餘額!$A$4:$I$500,8,FALSE)</f>
        <v>#N/A</v>
      </c>
      <c r="U469" s="64" t="e">
        <f>VLOOKUP($B469,選擇權未平倉餘額!$A$4:$I$500,9,FALSE)</f>
        <v>#N/A</v>
      </c>
      <c r="V469" s="39" t="e">
        <f>VLOOKUP($B469,臺指選擇權P_C_Ratios!$A$4:$C$500,3,FALSE)</f>
        <v>#N/A</v>
      </c>
      <c r="W469" s="41" t="e">
        <f>VLOOKUP($B469,散戶多空比!$A$6:$L$500,12,FALSE)</f>
        <v>#N/A</v>
      </c>
      <c r="X469" s="40" t="e">
        <f>VLOOKUP($B469,期貨大額交易人未沖銷部位!$A$4:$O$499,4,FALSE)</f>
        <v>#N/A</v>
      </c>
      <c r="Y469" s="40" t="e">
        <f>VLOOKUP($B469,期貨大額交易人未沖銷部位!$A$4:$O$499,7,FALSE)</f>
        <v>#N/A</v>
      </c>
      <c r="Z469" s="40" t="e">
        <f>VLOOKUP($B469,期貨大額交易人未沖銷部位!$A$4:$O$499,10,FALSE)</f>
        <v>#N/A</v>
      </c>
      <c r="AA469" s="40" t="e">
        <f>VLOOKUP($B469,期貨大額交易人未沖銷部位!$A$4:$O$499,13,FALSE)</f>
        <v>#N/A</v>
      </c>
      <c r="AB469" s="40" t="e">
        <f>VLOOKUP($B469,期貨大額交易人未沖銷部位!$A$4:$O$499,14,FALSE)</f>
        <v>#N/A</v>
      </c>
      <c r="AC469" s="40" t="e">
        <f>VLOOKUP($B469,期貨大額交易人未沖銷部位!$A$4:$O$499,15,FALSE)</f>
        <v>#N/A</v>
      </c>
      <c r="AD469" s="33" t="e">
        <f>VLOOKUP($B469,三大美股走勢!$A$4:$J$495,4,FALSE)</f>
        <v>#N/A</v>
      </c>
      <c r="AE469" s="33" t="e">
        <f>VLOOKUP($B469,三大美股走勢!$A$4:$J$495,7,FALSE)</f>
        <v>#N/A</v>
      </c>
      <c r="AF469" s="33" t="e">
        <f>VLOOKUP($B469,三大美股走勢!$A$4:$J$495,10,FALSE)</f>
        <v>#N/A</v>
      </c>
    </row>
    <row r="470" spans="2:32">
      <c r="B470" s="32">
        <v>43249</v>
      </c>
      <c r="C470" s="33" t="e">
        <f>VLOOKUP($B470,大盤與近月台指!$A$4:$I$499,2,FALSE)</f>
        <v>#N/A</v>
      </c>
      <c r="D470" s="34" t="e">
        <f>VLOOKUP($B470,大盤與近月台指!$A$4:$I$499,3,FALSE)</f>
        <v>#N/A</v>
      </c>
      <c r="E470" s="35" t="e">
        <f>VLOOKUP($B470,大盤與近月台指!$A$4:$I$499,4,FALSE)</f>
        <v>#N/A</v>
      </c>
      <c r="F470" s="33" t="e">
        <f>VLOOKUP($B470,大盤與近月台指!$A$4:$I$499,5,FALSE)</f>
        <v>#N/A</v>
      </c>
      <c r="G470" s="49" t="e">
        <f>VLOOKUP($B470,三大法人買賣超!$A$4:$I$500,3,FALSE)</f>
        <v>#N/A</v>
      </c>
      <c r="H470" s="34" t="e">
        <f>VLOOKUP($B470,三大法人買賣超!$A$4:$I$500,5,FALSE)</f>
        <v>#N/A</v>
      </c>
      <c r="I470" s="27" t="e">
        <f>VLOOKUP($B470,三大法人買賣超!$A$4:$I$500,7,FALSE)</f>
        <v>#N/A</v>
      </c>
      <c r="J470" s="27" t="e">
        <f>VLOOKUP($B470,三大法人買賣超!$A$4:$I$500,9,FALSE)</f>
        <v>#N/A</v>
      </c>
      <c r="K470" s="37">
        <f>新台幣匯率美元指數!B471</f>
        <v>0</v>
      </c>
      <c r="L470" s="38">
        <f>新台幣匯率美元指數!C471</f>
        <v>0</v>
      </c>
      <c r="M470" s="39">
        <f>新台幣匯率美元指數!D471</f>
        <v>0</v>
      </c>
      <c r="N470" s="27" t="e">
        <f>VLOOKUP($B470,期貨未平倉口數!$A$4:$M$499,4,FALSE)</f>
        <v>#N/A</v>
      </c>
      <c r="O470" s="27" t="e">
        <f>VLOOKUP($B470,期貨未平倉口數!$A$4:$M$499,9,FALSE)</f>
        <v>#N/A</v>
      </c>
      <c r="P470" s="27" t="e">
        <f>VLOOKUP($B470,期貨未平倉口數!$A$4:$M$499,10,FALSE)</f>
        <v>#N/A</v>
      </c>
      <c r="Q470" s="27" t="e">
        <f>VLOOKUP($B470,期貨未平倉口數!$A$4:$M$499,11,FALSE)</f>
        <v>#N/A</v>
      </c>
      <c r="R470" s="64" t="e">
        <f>VLOOKUP($B470,選擇權未平倉餘額!$A$4:$I$500,6,FALSE)</f>
        <v>#N/A</v>
      </c>
      <c r="S470" s="64" t="e">
        <f>VLOOKUP($B470,選擇權未平倉餘額!$A$4:$I$500,7,FALSE)</f>
        <v>#N/A</v>
      </c>
      <c r="T470" s="64" t="e">
        <f>VLOOKUP($B470,選擇權未平倉餘額!$A$4:$I$500,8,FALSE)</f>
        <v>#N/A</v>
      </c>
      <c r="U470" s="64" t="e">
        <f>VLOOKUP($B470,選擇權未平倉餘額!$A$4:$I$500,9,FALSE)</f>
        <v>#N/A</v>
      </c>
      <c r="V470" s="39" t="e">
        <f>VLOOKUP($B470,臺指選擇權P_C_Ratios!$A$4:$C$500,3,FALSE)</f>
        <v>#N/A</v>
      </c>
      <c r="W470" s="41" t="e">
        <f>VLOOKUP($B470,散戶多空比!$A$6:$L$500,12,FALSE)</f>
        <v>#N/A</v>
      </c>
      <c r="X470" s="40" t="e">
        <f>VLOOKUP($B470,期貨大額交易人未沖銷部位!$A$4:$O$499,4,FALSE)</f>
        <v>#N/A</v>
      </c>
      <c r="Y470" s="40" t="e">
        <f>VLOOKUP($B470,期貨大額交易人未沖銷部位!$A$4:$O$499,7,FALSE)</f>
        <v>#N/A</v>
      </c>
      <c r="Z470" s="40" t="e">
        <f>VLOOKUP($B470,期貨大額交易人未沖銷部位!$A$4:$O$499,10,FALSE)</f>
        <v>#N/A</v>
      </c>
      <c r="AA470" s="40" t="e">
        <f>VLOOKUP($B470,期貨大額交易人未沖銷部位!$A$4:$O$499,13,FALSE)</f>
        <v>#N/A</v>
      </c>
      <c r="AB470" s="40" t="e">
        <f>VLOOKUP($B470,期貨大額交易人未沖銷部位!$A$4:$O$499,14,FALSE)</f>
        <v>#N/A</v>
      </c>
      <c r="AC470" s="40" t="e">
        <f>VLOOKUP($B470,期貨大額交易人未沖銷部位!$A$4:$O$499,15,FALSE)</f>
        <v>#N/A</v>
      </c>
      <c r="AD470" s="33" t="e">
        <f>VLOOKUP($B470,三大美股走勢!$A$4:$J$495,4,FALSE)</f>
        <v>#N/A</v>
      </c>
      <c r="AE470" s="33" t="e">
        <f>VLOOKUP($B470,三大美股走勢!$A$4:$J$495,7,FALSE)</f>
        <v>#N/A</v>
      </c>
      <c r="AF470" s="33" t="e">
        <f>VLOOKUP($B470,三大美股走勢!$A$4:$J$495,10,FALSE)</f>
        <v>#N/A</v>
      </c>
    </row>
    <row r="471" spans="2:32">
      <c r="B471" s="32">
        <v>43250</v>
      </c>
      <c r="C471" s="33" t="e">
        <f>VLOOKUP($B471,大盤與近月台指!$A$4:$I$499,2,FALSE)</f>
        <v>#N/A</v>
      </c>
      <c r="D471" s="34" t="e">
        <f>VLOOKUP($B471,大盤與近月台指!$A$4:$I$499,3,FALSE)</f>
        <v>#N/A</v>
      </c>
      <c r="E471" s="35" t="e">
        <f>VLOOKUP($B471,大盤與近月台指!$A$4:$I$499,4,FALSE)</f>
        <v>#N/A</v>
      </c>
      <c r="F471" s="33" t="e">
        <f>VLOOKUP($B471,大盤與近月台指!$A$4:$I$499,5,FALSE)</f>
        <v>#N/A</v>
      </c>
      <c r="G471" s="49" t="e">
        <f>VLOOKUP($B471,三大法人買賣超!$A$4:$I$500,3,FALSE)</f>
        <v>#N/A</v>
      </c>
      <c r="H471" s="34" t="e">
        <f>VLOOKUP($B471,三大法人買賣超!$A$4:$I$500,5,FALSE)</f>
        <v>#N/A</v>
      </c>
      <c r="I471" s="27" t="e">
        <f>VLOOKUP($B471,三大法人買賣超!$A$4:$I$500,7,FALSE)</f>
        <v>#N/A</v>
      </c>
      <c r="J471" s="27" t="e">
        <f>VLOOKUP($B471,三大法人買賣超!$A$4:$I$500,9,FALSE)</f>
        <v>#N/A</v>
      </c>
      <c r="K471" s="37">
        <f>新台幣匯率美元指數!B472</f>
        <v>0</v>
      </c>
      <c r="L471" s="38">
        <f>新台幣匯率美元指數!C472</f>
        <v>0</v>
      </c>
      <c r="M471" s="39">
        <f>新台幣匯率美元指數!D472</f>
        <v>0</v>
      </c>
      <c r="N471" s="27" t="e">
        <f>VLOOKUP($B471,期貨未平倉口數!$A$4:$M$499,4,FALSE)</f>
        <v>#N/A</v>
      </c>
      <c r="O471" s="27" t="e">
        <f>VLOOKUP($B471,期貨未平倉口數!$A$4:$M$499,9,FALSE)</f>
        <v>#N/A</v>
      </c>
      <c r="P471" s="27" t="e">
        <f>VLOOKUP($B471,期貨未平倉口數!$A$4:$M$499,10,FALSE)</f>
        <v>#N/A</v>
      </c>
      <c r="Q471" s="27" t="e">
        <f>VLOOKUP($B471,期貨未平倉口數!$A$4:$M$499,11,FALSE)</f>
        <v>#N/A</v>
      </c>
      <c r="R471" s="64" t="e">
        <f>VLOOKUP($B471,選擇權未平倉餘額!$A$4:$I$500,6,FALSE)</f>
        <v>#N/A</v>
      </c>
      <c r="S471" s="64" t="e">
        <f>VLOOKUP($B471,選擇權未平倉餘額!$A$4:$I$500,7,FALSE)</f>
        <v>#N/A</v>
      </c>
      <c r="T471" s="64" t="e">
        <f>VLOOKUP($B471,選擇權未平倉餘額!$A$4:$I$500,8,FALSE)</f>
        <v>#N/A</v>
      </c>
      <c r="U471" s="64" t="e">
        <f>VLOOKUP($B471,選擇權未平倉餘額!$A$4:$I$500,9,FALSE)</f>
        <v>#N/A</v>
      </c>
      <c r="V471" s="39" t="e">
        <f>VLOOKUP($B471,臺指選擇權P_C_Ratios!$A$4:$C$500,3,FALSE)</f>
        <v>#N/A</v>
      </c>
      <c r="W471" s="41" t="e">
        <f>VLOOKUP($B471,散戶多空比!$A$6:$L$500,12,FALSE)</f>
        <v>#N/A</v>
      </c>
      <c r="X471" s="40" t="e">
        <f>VLOOKUP($B471,期貨大額交易人未沖銷部位!$A$4:$O$499,4,FALSE)</f>
        <v>#N/A</v>
      </c>
      <c r="Y471" s="40" t="e">
        <f>VLOOKUP($B471,期貨大額交易人未沖銷部位!$A$4:$O$499,7,FALSE)</f>
        <v>#N/A</v>
      </c>
      <c r="Z471" s="40" t="e">
        <f>VLOOKUP($B471,期貨大額交易人未沖銷部位!$A$4:$O$499,10,FALSE)</f>
        <v>#N/A</v>
      </c>
      <c r="AA471" s="40" t="e">
        <f>VLOOKUP($B471,期貨大額交易人未沖銷部位!$A$4:$O$499,13,FALSE)</f>
        <v>#N/A</v>
      </c>
      <c r="AB471" s="40" t="e">
        <f>VLOOKUP($B471,期貨大額交易人未沖銷部位!$A$4:$O$499,14,FALSE)</f>
        <v>#N/A</v>
      </c>
      <c r="AC471" s="40" t="e">
        <f>VLOOKUP($B471,期貨大額交易人未沖銷部位!$A$4:$O$499,15,FALSE)</f>
        <v>#N/A</v>
      </c>
      <c r="AD471" s="33" t="e">
        <f>VLOOKUP($B471,三大美股走勢!$A$4:$J$495,4,FALSE)</f>
        <v>#N/A</v>
      </c>
      <c r="AE471" s="33" t="e">
        <f>VLOOKUP($B471,三大美股走勢!$A$4:$J$495,7,FALSE)</f>
        <v>#N/A</v>
      </c>
      <c r="AF471" s="33" t="e">
        <f>VLOOKUP($B471,三大美股走勢!$A$4:$J$495,10,FALSE)</f>
        <v>#N/A</v>
      </c>
    </row>
    <row r="472" spans="2:32">
      <c r="B472" s="32">
        <v>43251</v>
      </c>
      <c r="C472" s="33" t="e">
        <f>VLOOKUP($B472,大盤與近月台指!$A$4:$I$499,2,FALSE)</f>
        <v>#N/A</v>
      </c>
      <c r="D472" s="34" t="e">
        <f>VLOOKUP($B472,大盤與近月台指!$A$4:$I$499,3,FALSE)</f>
        <v>#N/A</v>
      </c>
      <c r="E472" s="35" t="e">
        <f>VLOOKUP($B472,大盤與近月台指!$A$4:$I$499,4,FALSE)</f>
        <v>#N/A</v>
      </c>
      <c r="F472" s="33" t="e">
        <f>VLOOKUP($B472,大盤與近月台指!$A$4:$I$499,5,FALSE)</f>
        <v>#N/A</v>
      </c>
      <c r="G472" s="49" t="e">
        <f>VLOOKUP($B472,三大法人買賣超!$A$4:$I$500,3,FALSE)</f>
        <v>#N/A</v>
      </c>
      <c r="H472" s="34" t="e">
        <f>VLOOKUP($B472,三大法人買賣超!$A$4:$I$500,5,FALSE)</f>
        <v>#N/A</v>
      </c>
      <c r="I472" s="27" t="e">
        <f>VLOOKUP($B472,三大法人買賣超!$A$4:$I$500,7,FALSE)</f>
        <v>#N/A</v>
      </c>
      <c r="J472" s="27" t="e">
        <f>VLOOKUP($B472,三大法人買賣超!$A$4:$I$500,9,FALSE)</f>
        <v>#N/A</v>
      </c>
      <c r="K472" s="37">
        <f>新台幣匯率美元指數!B473</f>
        <v>0</v>
      </c>
      <c r="L472" s="38">
        <f>新台幣匯率美元指數!C473</f>
        <v>0</v>
      </c>
      <c r="M472" s="39">
        <f>新台幣匯率美元指數!D473</f>
        <v>0</v>
      </c>
      <c r="N472" s="27" t="e">
        <f>VLOOKUP($B472,期貨未平倉口數!$A$4:$M$499,4,FALSE)</f>
        <v>#N/A</v>
      </c>
      <c r="O472" s="27" t="e">
        <f>VLOOKUP($B472,期貨未平倉口數!$A$4:$M$499,9,FALSE)</f>
        <v>#N/A</v>
      </c>
      <c r="P472" s="27" t="e">
        <f>VLOOKUP($B472,期貨未平倉口數!$A$4:$M$499,10,FALSE)</f>
        <v>#N/A</v>
      </c>
      <c r="Q472" s="27" t="e">
        <f>VLOOKUP($B472,期貨未平倉口數!$A$4:$M$499,11,FALSE)</f>
        <v>#N/A</v>
      </c>
      <c r="R472" s="64" t="e">
        <f>VLOOKUP($B472,選擇權未平倉餘額!$A$4:$I$500,6,FALSE)</f>
        <v>#N/A</v>
      </c>
      <c r="S472" s="64" t="e">
        <f>VLOOKUP($B472,選擇權未平倉餘額!$A$4:$I$500,7,FALSE)</f>
        <v>#N/A</v>
      </c>
      <c r="T472" s="64" t="e">
        <f>VLOOKUP($B472,選擇權未平倉餘額!$A$4:$I$500,8,FALSE)</f>
        <v>#N/A</v>
      </c>
      <c r="U472" s="64" t="e">
        <f>VLOOKUP($B472,選擇權未平倉餘額!$A$4:$I$500,9,FALSE)</f>
        <v>#N/A</v>
      </c>
      <c r="V472" s="39" t="e">
        <f>VLOOKUP($B472,臺指選擇權P_C_Ratios!$A$4:$C$500,3,FALSE)</f>
        <v>#N/A</v>
      </c>
      <c r="W472" s="41" t="e">
        <f>VLOOKUP($B472,散戶多空比!$A$6:$L$500,12,FALSE)</f>
        <v>#N/A</v>
      </c>
      <c r="X472" s="40" t="e">
        <f>VLOOKUP($B472,期貨大額交易人未沖銷部位!$A$4:$O$499,4,FALSE)</f>
        <v>#N/A</v>
      </c>
      <c r="Y472" s="40" t="e">
        <f>VLOOKUP($B472,期貨大額交易人未沖銷部位!$A$4:$O$499,7,FALSE)</f>
        <v>#N/A</v>
      </c>
      <c r="Z472" s="40" t="e">
        <f>VLOOKUP($B472,期貨大額交易人未沖銷部位!$A$4:$O$499,10,FALSE)</f>
        <v>#N/A</v>
      </c>
      <c r="AA472" s="40" t="e">
        <f>VLOOKUP($B472,期貨大額交易人未沖銷部位!$A$4:$O$499,13,FALSE)</f>
        <v>#N/A</v>
      </c>
      <c r="AB472" s="40" t="e">
        <f>VLOOKUP($B472,期貨大額交易人未沖銷部位!$A$4:$O$499,14,FALSE)</f>
        <v>#N/A</v>
      </c>
      <c r="AC472" s="40" t="e">
        <f>VLOOKUP($B472,期貨大額交易人未沖銷部位!$A$4:$O$499,15,FALSE)</f>
        <v>#N/A</v>
      </c>
      <c r="AD472" s="33" t="e">
        <f>VLOOKUP($B472,三大美股走勢!$A$4:$J$495,4,FALSE)</f>
        <v>#N/A</v>
      </c>
      <c r="AE472" s="33" t="e">
        <f>VLOOKUP($B472,三大美股走勢!$A$4:$J$495,7,FALSE)</f>
        <v>#N/A</v>
      </c>
      <c r="AF472" s="33" t="e">
        <f>VLOOKUP($B472,三大美股走勢!$A$4:$J$495,10,FALSE)</f>
        <v>#N/A</v>
      </c>
    </row>
    <row r="473" spans="2:32">
      <c r="B473" s="32">
        <v>43252</v>
      </c>
      <c r="C473" s="33" t="e">
        <f>VLOOKUP($B473,大盤與近月台指!$A$4:$I$499,2,FALSE)</f>
        <v>#N/A</v>
      </c>
      <c r="D473" s="34" t="e">
        <f>VLOOKUP($B473,大盤與近月台指!$A$4:$I$499,3,FALSE)</f>
        <v>#N/A</v>
      </c>
      <c r="E473" s="35" t="e">
        <f>VLOOKUP($B473,大盤與近月台指!$A$4:$I$499,4,FALSE)</f>
        <v>#N/A</v>
      </c>
      <c r="F473" s="33" t="e">
        <f>VLOOKUP($B473,大盤與近月台指!$A$4:$I$499,5,FALSE)</f>
        <v>#N/A</v>
      </c>
      <c r="G473" s="49" t="e">
        <f>VLOOKUP($B473,三大法人買賣超!$A$4:$I$500,3,FALSE)</f>
        <v>#N/A</v>
      </c>
      <c r="H473" s="34" t="e">
        <f>VLOOKUP($B473,三大法人買賣超!$A$4:$I$500,5,FALSE)</f>
        <v>#N/A</v>
      </c>
      <c r="I473" s="27" t="e">
        <f>VLOOKUP($B473,三大法人買賣超!$A$4:$I$500,7,FALSE)</f>
        <v>#N/A</v>
      </c>
      <c r="J473" s="27" t="e">
        <f>VLOOKUP($B473,三大法人買賣超!$A$4:$I$500,9,FALSE)</f>
        <v>#N/A</v>
      </c>
      <c r="K473" s="37">
        <f>新台幣匯率美元指數!B474</f>
        <v>0</v>
      </c>
      <c r="L473" s="38">
        <f>新台幣匯率美元指數!C474</f>
        <v>0</v>
      </c>
      <c r="M473" s="39">
        <f>新台幣匯率美元指數!D474</f>
        <v>0</v>
      </c>
      <c r="N473" s="27" t="e">
        <f>VLOOKUP($B473,期貨未平倉口數!$A$4:$M$499,4,FALSE)</f>
        <v>#N/A</v>
      </c>
      <c r="O473" s="27" t="e">
        <f>VLOOKUP($B473,期貨未平倉口數!$A$4:$M$499,9,FALSE)</f>
        <v>#N/A</v>
      </c>
      <c r="P473" s="27" t="e">
        <f>VLOOKUP($B473,期貨未平倉口數!$A$4:$M$499,10,FALSE)</f>
        <v>#N/A</v>
      </c>
      <c r="Q473" s="27" t="e">
        <f>VLOOKUP($B473,期貨未平倉口數!$A$4:$M$499,11,FALSE)</f>
        <v>#N/A</v>
      </c>
      <c r="R473" s="64" t="e">
        <f>VLOOKUP($B473,選擇權未平倉餘額!$A$4:$I$500,6,FALSE)</f>
        <v>#N/A</v>
      </c>
      <c r="S473" s="64" t="e">
        <f>VLOOKUP($B473,選擇權未平倉餘額!$A$4:$I$500,7,FALSE)</f>
        <v>#N/A</v>
      </c>
      <c r="T473" s="64" t="e">
        <f>VLOOKUP($B473,選擇權未平倉餘額!$A$4:$I$500,8,FALSE)</f>
        <v>#N/A</v>
      </c>
      <c r="U473" s="64" t="e">
        <f>VLOOKUP($B473,選擇權未平倉餘額!$A$4:$I$500,9,FALSE)</f>
        <v>#N/A</v>
      </c>
      <c r="V473" s="39" t="e">
        <f>VLOOKUP($B473,臺指選擇權P_C_Ratios!$A$4:$C$500,3,FALSE)</f>
        <v>#N/A</v>
      </c>
      <c r="W473" s="41" t="e">
        <f>VLOOKUP($B473,散戶多空比!$A$6:$L$500,12,FALSE)</f>
        <v>#N/A</v>
      </c>
      <c r="X473" s="40" t="e">
        <f>VLOOKUP($B473,期貨大額交易人未沖銷部位!$A$4:$O$499,4,FALSE)</f>
        <v>#N/A</v>
      </c>
      <c r="Y473" s="40" t="e">
        <f>VLOOKUP($B473,期貨大額交易人未沖銷部位!$A$4:$O$499,7,FALSE)</f>
        <v>#N/A</v>
      </c>
      <c r="Z473" s="40" t="e">
        <f>VLOOKUP($B473,期貨大額交易人未沖銷部位!$A$4:$O$499,10,FALSE)</f>
        <v>#N/A</v>
      </c>
      <c r="AA473" s="40" t="e">
        <f>VLOOKUP($B473,期貨大額交易人未沖銷部位!$A$4:$O$499,13,FALSE)</f>
        <v>#N/A</v>
      </c>
      <c r="AB473" s="40" t="e">
        <f>VLOOKUP($B473,期貨大額交易人未沖銷部位!$A$4:$O$499,14,FALSE)</f>
        <v>#N/A</v>
      </c>
      <c r="AC473" s="40" t="e">
        <f>VLOOKUP($B473,期貨大額交易人未沖銷部位!$A$4:$O$499,15,FALSE)</f>
        <v>#N/A</v>
      </c>
      <c r="AD473" s="33" t="e">
        <f>VLOOKUP($B473,三大美股走勢!$A$4:$J$495,4,FALSE)</f>
        <v>#N/A</v>
      </c>
      <c r="AE473" s="33" t="e">
        <f>VLOOKUP($B473,三大美股走勢!$A$4:$J$495,7,FALSE)</f>
        <v>#N/A</v>
      </c>
      <c r="AF473" s="33" t="e">
        <f>VLOOKUP($B473,三大美股走勢!$A$4:$J$495,10,FALSE)</f>
        <v>#N/A</v>
      </c>
    </row>
    <row r="474" spans="2:32">
      <c r="B474" s="32">
        <v>43253</v>
      </c>
      <c r="C474" s="33" t="e">
        <f>VLOOKUP($B474,大盤與近月台指!$A$4:$I$499,2,FALSE)</f>
        <v>#N/A</v>
      </c>
      <c r="D474" s="34" t="e">
        <f>VLOOKUP($B474,大盤與近月台指!$A$4:$I$499,3,FALSE)</f>
        <v>#N/A</v>
      </c>
      <c r="E474" s="35" t="e">
        <f>VLOOKUP($B474,大盤與近月台指!$A$4:$I$499,4,FALSE)</f>
        <v>#N/A</v>
      </c>
      <c r="F474" s="33" t="e">
        <f>VLOOKUP($B474,大盤與近月台指!$A$4:$I$499,5,FALSE)</f>
        <v>#N/A</v>
      </c>
      <c r="G474" s="49" t="e">
        <f>VLOOKUP($B474,三大法人買賣超!$A$4:$I$500,3,FALSE)</f>
        <v>#N/A</v>
      </c>
      <c r="H474" s="34" t="e">
        <f>VLOOKUP($B474,三大法人買賣超!$A$4:$I$500,5,FALSE)</f>
        <v>#N/A</v>
      </c>
      <c r="I474" s="27" t="e">
        <f>VLOOKUP($B474,三大法人買賣超!$A$4:$I$500,7,FALSE)</f>
        <v>#N/A</v>
      </c>
      <c r="J474" s="27" t="e">
        <f>VLOOKUP($B474,三大法人買賣超!$A$4:$I$500,9,FALSE)</f>
        <v>#N/A</v>
      </c>
      <c r="K474" s="37">
        <f>新台幣匯率美元指數!B475</f>
        <v>0</v>
      </c>
      <c r="L474" s="38">
        <f>新台幣匯率美元指數!C475</f>
        <v>0</v>
      </c>
      <c r="M474" s="39">
        <f>新台幣匯率美元指數!D475</f>
        <v>0</v>
      </c>
      <c r="N474" s="27" t="e">
        <f>VLOOKUP($B474,期貨未平倉口數!$A$4:$M$499,4,FALSE)</f>
        <v>#N/A</v>
      </c>
      <c r="O474" s="27" t="e">
        <f>VLOOKUP($B474,期貨未平倉口數!$A$4:$M$499,9,FALSE)</f>
        <v>#N/A</v>
      </c>
      <c r="P474" s="27" t="e">
        <f>VLOOKUP($B474,期貨未平倉口數!$A$4:$M$499,10,FALSE)</f>
        <v>#N/A</v>
      </c>
      <c r="Q474" s="27" t="e">
        <f>VLOOKUP($B474,期貨未平倉口數!$A$4:$M$499,11,FALSE)</f>
        <v>#N/A</v>
      </c>
      <c r="R474" s="64" t="e">
        <f>VLOOKUP($B474,選擇權未平倉餘額!$A$4:$I$500,6,FALSE)</f>
        <v>#N/A</v>
      </c>
      <c r="S474" s="64" t="e">
        <f>VLOOKUP($B474,選擇權未平倉餘額!$A$4:$I$500,7,FALSE)</f>
        <v>#N/A</v>
      </c>
      <c r="T474" s="64" t="e">
        <f>VLOOKUP($B474,選擇權未平倉餘額!$A$4:$I$500,8,FALSE)</f>
        <v>#N/A</v>
      </c>
      <c r="U474" s="64" t="e">
        <f>VLOOKUP($B474,選擇權未平倉餘額!$A$4:$I$500,9,FALSE)</f>
        <v>#N/A</v>
      </c>
      <c r="V474" s="39" t="e">
        <f>VLOOKUP($B474,臺指選擇權P_C_Ratios!$A$4:$C$500,3,FALSE)</f>
        <v>#N/A</v>
      </c>
      <c r="W474" s="41" t="e">
        <f>VLOOKUP($B474,散戶多空比!$A$6:$L$500,12,FALSE)</f>
        <v>#N/A</v>
      </c>
      <c r="X474" s="40" t="e">
        <f>VLOOKUP($B474,期貨大額交易人未沖銷部位!$A$4:$O$499,4,FALSE)</f>
        <v>#N/A</v>
      </c>
      <c r="Y474" s="40" t="e">
        <f>VLOOKUP($B474,期貨大額交易人未沖銷部位!$A$4:$O$499,7,FALSE)</f>
        <v>#N/A</v>
      </c>
      <c r="Z474" s="40" t="e">
        <f>VLOOKUP($B474,期貨大額交易人未沖銷部位!$A$4:$O$499,10,FALSE)</f>
        <v>#N/A</v>
      </c>
      <c r="AA474" s="40" t="e">
        <f>VLOOKUP($B474,期貨大額交易人未沖銷部位!$A$4:$O$499,13,FALSE)</f>
        <v>#N/A</v>
      </c>
      <c r="AB474" s="40" t="e">
        <f>VLOOKUP($B474,期貨大額交易人未沖銷部位!$A$4:$O$499,14,FALSE)</f>
        <v>#N/A</v>
      </c>
      <c r="AC474" s="40" t="e">
        <f>VLOOKUP($B474,期貨大額交易人未沖銷部位!$A$4:$O$499,15,FALSE)</f>
        <v>#N/A</v>
      </c>
      <c r="AD474" s="33" t="e">
        <f>VLOOKUP($B474,三大美股走勢!$A$4:$J$495,4,FALSE)</f>
        <v>#N/A</v>
      </c>
      <c r="AE474" s="33" t="e">
        <f>VLOOKUP($B474,三大美股走勢!$A$4:$J$495,7,FALSE)</f>
        <v>#N/A</v>
      </c>
      <c r="AF474" s="33" t="e">
        <f>VLOOKUP($B474,三大美股走勢!$A$4:$J$495,10,FALSE)</f>
        <v>#N/A</v>
      </c>
    </row>
    <row r="475" spans="2:32">
      <c r="B475" s="32">
        <v>43254</v>
      </c>
      <c r="C475" s="33" t="e">
        <f>VLOOKUP($B475,大盤與近月台指!$A$4:$I$499,2,FALSE)</f>
        <v>#N/A</v>
      </c>
      <c r="D475" s="34" t="e">
        <f>VLOOKUP($B475,大盤與近月台指!$A$4:$I$499,3,FALSE)</f>
        <v>#N/A</v>
      </c>
      <c r="E475" s="35" t="e">
        <f>VLOOKUP($B475,大盤與近月台指!$A$4:$I$499,4,FALSE)</f>
        <v>#N/A</v>
      </c>
      <c r="F475" s="33" t="e">
        <f>VLOOKUP($B475,大盤與近月台指!$A$4:$I$499,5,FALSE)</f>
        <v>#N/A</v>
      </c>
      <c r="G475" s="49" t="e">
        <f>VLOOKUP($B475,三大法人買賣超!$A$4:$I$500,3,FALSE)</f>
        <v>#N/A</v>
      </c>
      <c r="H475" s="34" t="e">
        <f>VLOOKUP($B475,三大法人買賣超!$A$4:$I$500,5,FALSE)</f>
        <v>#N/A</v>
      </c>
      <c r="I475" s="27" t="e">
        <f>VLOOKUP($B475,三大法人買賣超!$A$4:$I$500,7,FALSE)</f>
        <v>#N/A</v>
      </c>
      <c r="J475" s="27" t="e">
        <f>VLOOKUP($B475,三大法人買賣超!$A$4:$I$500,9,FALSE)</f>
        <v>#N/A</v>
      </c>
      <c r="K475" s="37">
        <f>新台幣匯率美元指數!B476</f>
        <v>0</v>
      </c>
      <c r="L475" s="38">
        <f>新台幣匯率美元指數!C476</f>
        <v>0</v>
      </c>
      <c r="M475" s="39">
        <f>新台幣匯率美元指數!D476</f>
        <v>0</v>
      </c>
      <c r="N475" s="27" t="e">
        <f>VLOOKUP($B475,期貨未平倉口數!$A$4:$M$499,4,FALSE)</f>
        <v>#N/A</v>
      </c>
      <c r="O475" s="27" t="e">
        <f>VLOOKUP($B475,期貨未平倉口數!$A$4:$M$499,9,FALSE)</f>
        <v>#N/A</v>
      </c>
      <c r="P475" s="27" t="e">
        <f>VLOOKUP($B475,期貨未平倉口數!$A$4:$M$499,10,FALSE)</f>
        <v>#N/A</v>
      </c>
      <c r="Q475" s="27" t="e">
        <f>VLOOKUP($B475,期貨未平倉口數!$A$4:$M$499,11,FALSE)</f>
        <v>#N/A</v>
      </c>
      <c r="R475" s="64" t="e">
        <f>VLOOKUP($B475,選擇權未平倉餘額!$A$4:$I$500,6,FALSE)</f>
        <v>#N/A</v>
      </c>
      <c r="S475" s="64" t="e">
        <f>VLOOKUP($B475,選擇權未平倉餘額!$A$4:$I$500,7,FALSE)</f>
        <v>#N/A</v>
      </c>
      <c r="T475" s="64" t="e">
        <f>VLOOKUP($B475,選擇權未平倉餘額!$A$4:$I$500,8,FALSE)</f>
        <v>#N/A</v>
      </c>
      <c r="U475" s="64" t="e">
        <f>VLOOKUP($B475,選擇權未平倉餘額!$A$4:$I$500,9,FALSE)</f>
        <v>#N/A</v>
      </c>
      <c r="V475" s="39" t="e">
        <f>VLOOKUP($B475,臺指選擇權P_C_Ratios!$A$4:$C$500,3,FALSE)</f>
        <v>#N/A</v>
      </c>
      <c r="W475" s="41" t="e">
        <f>VLOOKUP($B475,散戶多空比!$A$6:$L$500,12,FALSE)</f>
        <v>#N/A</v>
      </c>
      <c r="X475" s="40" t="e">
        <f>VLOOKUP($B475,期貨大額交易人未沖銷部位!$A$4:$O$499,4,FALSE)</f>
        <v>#N/A</v>
      </c>
      <c r="Y475" s="40" t="e">
        <f>VLOOKUP($B475,期貨大額交易人未沖銷部位!$A$4:$O$499,7,FALSE)</f>
        <v>#N/A</v>
      </c>
      <c r="Z475" s="40" t="e">
        <f>VLOOKUP($B475,期貨大額交易人未沖銷部位!$A$4:$O$499,10,FALSE)</f>
        <v>#N/A</v>
      </c>
      <c r="AA475" s="40" t="e">
        <f>VLOOKUP($B475,期貨大額交易人未沖銷部位!$A$4:$O$499,13,FALSE)</f>
        <v>#N/A</v>
      </c>
      <c r="AB475" s="40" t="e">
        <f>VLOOKUP($B475,期貨大額交易人未沖銷部位!$A$4:$O$499,14,FALSE)</f>
        <v>#N/A</v>
      </c>
      <c r="AC475" s="40" t="e">
        <f>VLOOKUP($B475,期貨大額交易人未沖銷部位!$A$4:$O$499,15,FALSE)</f>
        <v>#N/A</v>
      </c>
      <c r="AD475" s="33" t="e">
        <f>VLOOKUP($B475,三大美股走勢!$A$4:$J$495,4,FALSE)</f>
        <v>#N/A</v>
      </c>
      <c r="AE475" s="33" t="e">
        <f>VLOOKUP($B475,三大美股走勢!$A$4:$J$495,7,FALSE)</f>
        <v>#N/A</v>
      </c>
      <c r="AF475" s="33" t="e">
        <f>VLOOKUP($B475,三大美股走勢!$A$4:$J$495,10,FALSE)</f>
        <v>#N/A</v>
      </c>
    </row>
    <row r="476" spans="2:32">
      <c r="B476" s="32">
        <v>43255</v>
      </c>
      <c r="C476" s="33" t="e">
        <f>VLOOKUP($B476,大盤與近月台指!$A$4:$I$499,2,FALSE)</f>
        <v>#N/A</v>
      </c>
      <c r="D476" s="34" t="e">
        <f>VLOOKUP($B476,大盤與近月台指!$A$4:$I$499,3,FALSE)</f>
        <v>#N/A</v>
      </c>
      <c r="E476" s="35" t="e">
        <f>VLOOKUP($B476,大盤與近月台指!$A$4:$I$499,4,FALSE)</f>
        <v>#N/A</v>
      </c>
      <c r="F476" s="33" t="e">
        <f>VLOOKUP($B476,大盤與近月台指!$A$4:$I$499,5,FALSE)</f>
        <v>#N/A</v>
      </c>
      <c r="G476" s="49" t="e">
        <f>VLOOKUP($B476,三大法人買賣超!$A$4:$I$500,3,FALSE)</f>
        <v>#N/A</v>
      </c>
      <c r="H476" s="34" t="e">
        <f>VLOOKUP($B476,三大法人買賣超!$A$4:$I$500,5,FALSE)</f>
        <v>#N/A</v>
      </c>
      <c r="I476" s="27" t="e">
        <f>VLOOKUP($B476,三大法人買賣超!$A$4:$I$500,7,FALSE)</f>
        <v>#N/A</v>
      </c>
      <c r="J476" s="27" t="e">
        <f>VLOOKUP($B476,三大法人買賣超!$A$4:$I$500,9,FALSE)</f>
        <v>#N/A</v>
      </c>
      <c r="K476" s="37">
        <f>新台幣匯率美元指數!B477</f>
        <v>0</v>
      </c>
      <c r="L476" s="38">
        <f>新台幣匯率美元指數!C477</f>
        <v>0</v>
      </c>
      <c r="M476" s="39">
        <f>新台幣匯率美元指數!D477</f>
        <v>0</v>
      </c>
      <c r="N476" s="27" t="e">
        <f>VLOOKUP($B476,期貨未平倉口數!$A$4:$M$499,4,FALSE)</f>
        <v>#N/A</v>
      </c>
      <c r="O476" s="27" t="e">
        <f>VLOOKUP($B476,期貨未平倉口數!$A$4:$M$499,9,FALSE)</f>
        <v>#N/A</v>
      </c>
      <c r="P476" s="27" t="e">
        <f>VLOOKUP($B476,期貨未平倉口數!$A$4:$M$499,10,FALSE)</f>
        <v>#N/A</v>
      </c>
      <c r="Q476" s="27" t="e">
        <f>VLOOKUP($B476,期貨未平倉口數!$A$4:$M$499,11,FALSE)</f>
        <v>#N/A</v>
      </c>
      <c r="R476" s="64" t="e">
        <f>VLOOKUP($B476,選擇權未平倉餘額!$A$4:$I$500,6,FALSE)</f>
        <v>#N/A</v>
      </c>
      <c r="S476" s="64" t="e">
        <f>VLOOKUP($B476,選擇權未平倉餘額!$A$4:$I$500,7,FALSE)</f>
        <v>#N/A</v>
      </c>
      <c r="T476" s="64" t="e">
        <f>VLOOKUP($B476,選擇權未平倉餘額!$A$4:$I$500,8,FALSE)</f>
        <v>#N/A</v>
      </c>
      <c r="U476" s="64" t="e">
        <f>VLOOKUP($B476,選擇權未平倉餘額!$A$4:$I$500,9,FALSE)</f>
        <v>#N/A</v>
      </c>
      <c r="V476" s="39" t="e">
        <f>VLOOKUP($B476,臺指選擇權P_C_Ratios!$A$4:$C$500,3,FALSE)</f>
        <v>#N/A</v>
      </c>
      <c r="W476" s="41" t="e">
        <f>VLOOKUP($B476,散戶多空比!$A$6:$L$500,12,FALSE)</f>
        <v>#N/A</v>
      </c>
      <c r="X476" s="40" t="e">
        <f>VLOOKUP($B476,期貨大額交易人未沖銷部位!$A$4:$O$499,4,FALSE)</f>
        <v>#N/A</v>
      </c>
      <c r="Y476" s="40" t="e">
        <f>VLOOKUP($B476,期貨大額交易人未沖銷部位!$A$4:$O$499,7,FALSE)</f>
        <v>#N/A</v>
      </c>
      <c r="Z476" s="40" t="e">
        <f>VLOOKUP($B476,期貨大額交易人未沖銷部位!$A$4:$O$499,10,FALSE)</f>
        <v>#N/A</v>
      </c>
      <c r="AA476" s="40" t="e">
        <f>VLOOKUP($B476,期貨大額交易人未沖銷部位!$A$4:$O$499,13,FALSE)</f>
        <v>#N/A</v>
      </c>
      <c r="AB476" s="40" t="e">
        <f>VLOOKUP($B476,期貨大額交易人未沖銷部位!$A$4:$O$499,14,FALSE)</f>
        <v>#N/A</v>
      </c>
      <c r="AC476" s="40" t="e">
        <f>VLOOKUP($B476,期貨大額交易人未沖銷部位!$A$4:$O$499,15,FALSE)</f>
        <v>#N/A</v>
      </c>
      <c r="AD476" s="33" t="e">
        <f>VLOOKUP($B476,三大美股走勢!$A$4:$J$495,4,FALSE)</f>
        <v>#N/A</v>
      </c>
      <c r="AE476" s="33" t="e">
        <f>VLOOKUP($B476,三大美股走勢!$A$4:$J$495,7,FALSE)</f>
        <v>#N/A</v>
      </c>
      <c r="AF476" s="33" t="e">
        <f>VLOOKUP($B476,三大美股走勢!$A$4:$J$495,10,FALSE)</f>
        <v>#N/A</v>
      </c>
    </row>
    <row r="477" spans="2:32">
      <c r="B477" s="32">
        <v>43256</v>
      </c>
      <c r="C477" s="33" t="e">
        <f>VLOOKUP($B477,大盤與近月台指!$A$4:$I$499,2,FALSE)</f>
        <v>#N/A</v>
      </c>
      <c r="D477" s="34" t="e">
        <f>VLOOKUP($B477,大盤與近月台指!$A$4:$I$499,3,FALSE)</f>
        <v>#N/A</v>
      </c>
      <c r="E477" s="35" t="e">
        <f>VLOOKUP($B477,大盤與近月台指!$A$4:$I$499,4,FALSE)</f>
        <v>#N/A</v>
      </c>
      <c r="F477" s="33" t="e">
        <f>VLOOKUP($B477,大盤與近月台指!$A$4:$I$499,5,FALSE)</f>
        <v>#N/A</v>
      </c>
      <c r="G477" s="49" t="e">
        <f>VLOOKUP($B477,三大法人買賣超!$A$4:$I$500,3,FALSE)</f>
        <v>#N/A</v>
      </c>
      <c r="H477" s="34" t="e">
        <f>VLOOKUP($B477,三大法人買賣超!$A$4:$I$500,5,FALSE)</f>
        <v>#N/A</v>
      </c>
      <c r="I477" s="27" t="e">
        <f>VLOOKUP($B477,三大法人買賣超!$A$4:$I$500,7,FALSE)</f>
        <v>#N/A</v>
      </c>
      <c r="J477" s="27" t="e">
        <f>VLOOKUP($B477,三大法人買賣超!$A$4:$I$500,9,FALSE)</f>
        <v>#N/A</v>
      </c>
      <c r="K477" s="37">
        <f>新台幣匯率美元指數!B478</f>
        <v>0</v>
      </c>
      <c r="L477" s="38">
        <f>新台幣匯率美元指數!C478</f>
        <v>0</v>
      </c>
      <c r="M477" s="39">
        <f>新台幣匯率美元指數!D478</f>
        <v>0</v>
      </c>
      <c r="N477" s="27" t="e">
        <f>VLOOKUP($B477,期貨未平倉口數!$A$4:$M$499,4,FALSE)</f>
        <v>#N/A</v>
      </c>
      <c r="O477" s="27" t="e">
        <f>VLOOKUP($B477,期貨未平倉口數!$A$4:$M$499,9,FALSE)</f>
        <v>#N/A</v>
      </c>
      <c r="P477" s="27" t="e">
        <f>VLOOKUP($B477,期貨未平倉口數!$A$4:$M$499,10,FALSE)</f>
        <v>#N/A</v>
      </c>
      <c r="Q477" s="27" t="e">
        <f>VLOOKUP($B477,期貨未平倉口數!$A$4:$M$499,11,FALSE)</f>
        <v>#N/A</v>
      </c>
      <c r="R477" s="64" t="e">
        <f>VLOOKUP($B477,選擇權未平倉餘額!$A$4:$I$500,6,FALSE)</f>
        <v>#N/A</v>
      </c>
      <c r="S477" s="64" t="e">
        <f>VLOOKUP($B477,選擇權未平倉餘額!$A$4:$I$500,7,FALSE)</f>
        <v>#N/A</v>
      </c>
      <c r="T477" s="64" t="e">
        <f>VLOOKUP($B477,選擇權未平倉餘額!$A$4:$I$500,8,FALSE)</f>
        <v>#N/A</v>
      </c>
      <c r="U477" s="64" t="e">
        <f>VLOOKUP($B477,選擇權未平倉餘額!$A$4:$I$500,9,FALSE)</f>
        <v>#N/A</v>
      </c>
      <c r="V477" s="39" t="e">
        <f>VLOOKUP($B477,臺指選擇權P_C_Ratios!$A$4:$C$500,3,FALSE)</f>
        <v>#N/A</v>
      </c>
      <c r="W477" s="41" t="e">
        <f>VLOOKUP($B477,散戶多空比!$A$6:$L$500,12,FALSE)</f>
        <v>#N/A</v>
      </c>
      <c r="X477" s="40" t="e">
        <f>VLOOKUP($B477,期貨大額交易人未沖銷部位!$A$4:$O$499,4,FALSE)</f>
        <v>#N/A</v>
      </c>
      <c r="Y477" s="40" t="e">
        <f>VLOOKUP($B477,期貨大額交易人未沖銷部位!$A$4:$O$499,7,FALSE)</f>
        <v>#N/A</v>
      </c>
      <c r="Z477" s="40" t="e">
        <f>VLOOKUP($B477,期貨大額交易人未沖銷部位!$A$4:$O$499,10,FALSE)</f>
        <v>#N/A</v>
      </c>
      <c r="AA477" s="40" t="e">
        <f>VLOOKUP($B477,期貨大額交易人未沖銷部位!$A$4:$O$499,13,FALSE)</f>
        <v>#N/A</v>
      </c>
      <c r="AB477" s="40" t="e">
        <f>VLOOKUP($B477,期貨大額交易人未沖銷部位!$A$4:$O$499,14,FALSE)</f>
        <v>#N/A</v>
      </c>
      <c r="AC477" s="40" t="e">
        <f>VLOOKUP($B477,期貨大額交易人未沖銷部位!$A$4:$O$499,15,FALSE)</f>
        <v>#N/A</v>
      </c>
      <c r="AD477" s="33" t="e">
        <f>VLOOKUP($B477,三大美股走勢!$A$4:$J$495,4,FALSE)</f>
        <v>#N/A</v>
      </c>
      <c r="AE477" s="33" t="e">
        <f>VLOOKUP($B477,三大美股走勢!$A$4:$J$495,7,FALSE)</f>
        <v>#N/A</v>
      </c>
      <c r="AF477" s="33" t="e">
        <f>VLOOKUP($B477,三大美股走勢!$A$4:$J$495,10,FALSE)</f>
        <v>#N/A</v>
      </c>
    </row>
    <row r="478" spans="2:32">
      <c r="B478" s="32">
        <v>43257</v>
      </c>
      <c r="C478" s="33" t="e">
        <f>VLOOKUP($B478,大盤與近月台指!$A$4:$I$499,2,FALSE)</f>
        <v>#N/A</v>
      </c>
      <c r="D478" s="34" t="e">
        <f>VLOOKUP($B478,大盤與近月台指!$A$4:$I$499,3,FALSE)</f>
        <v>#N/A</v>
      </c>
      <c r="E478" s="35" t="e">
        <f>VLOOKUP($B478,大盤與近月台指!$A$4:$I$499,4,FALSE)</f>
        <v>#N/A</v>
      </c>
      <c r="F478" s="33" t="e">
        <f>VLOOKUP($B478,大盤與近月台指!$A$4:$I$499,5,FALSE)</f>
        <v>#N/A</v>
      </c>
      <c r="G478" s="49" t="e">
        <f>VLOOKUP($B478,三大法人買賣超!$A$4:$I$500,3,FALSE)</f>
        <v>#N/A</v>
      </c>
      <c r="H478" s="34" t="e">
        <f>VLOOKUP($B478,三大法人買賣超!$A$4:$I$500,5,FALSE)</f>
        <v>#N/A</v>
      </c>
      <c r="I478" s="27" t="e">
        <f>VLOOKUP($B478,三大法人買賣超!$A$4:$I$500,7,FALSE)</f>
        <v>#N/A</v>
      </c>
      <c r="J478" s="27" t="e">
        <f>VLOOKUP($B478,三大法人買賣超!$A$4:$I$500,9,FALSE)</f>
        <v>#N/A</v>
      </c>
      <c r="K478" s="37">
        <f>新台幣匯率美元指數!B479</f>
        <v>0</v>
      </c>
      <c r="L478" s="38">
        <f>新台幣匯率美元指數!C479</f>
        <v>0</v>
      </c>
      <c r="M478" s="39">
        <f>新台幣匯率美元指數!D479</f>
        <v>0</v>
      </c>
      <c r="N478" s="27" t="e">
        <f>VLOOKUP($B478,期貨未平倉口數!$A$4:$M$499,4,FALSE)</f>
        <v>#N/A</v>
      </c>
      <c r="O478" s="27" t="e">
        <f>VLOOKUP($B478,期貨未平倉口數!$A$4:$M$499,9,FALSE)</f>
        <v>#N/A</v>
      </c>
      <c r="P478" s="27" t="e">
        <f>VLOOKUP($B478,期貨未平倉口數!$A$4:$M$499,10,FALSE)</f>
        <v>#N/A</v>
      </c>
      <c r="Q478" s="27" t="e">
        <f>VLOOKUP($B478,期貨未平倉口數!$A$4:$M$499,11,FALSE)</f>
        <v>#N/A</v>
      </c>
      <c r="R478" s="64" t="e">
        <f>VLOOKUP($B478,選擇權未平倉餘額!$A$4:$I$500,6,FALSE)</f>
        <v>#N/A</v>
      </c>
      <c r="S478" s="64" t="e">
        <f>VLOOKUP($B478,選擇權未平倉餘額!$A$4:$I$500,7,FALSE)</f>
        <v>#N/A</v>
      </c>
      <c r="T478" s="64" t="e">
        <f>VLOOKUP($B478,選擇權未平倉餘額!$A$4:$I$500,8,FALSE)</f>
        <v>#N/A</v>
      </c>
      <c r="U478" s="64" t="e">
        <f>VLOOKUP($B478,選擇權未平倉餘額!$A$4:$I$500,9,FALSE)</f>
        <v>#N/A</v>
      </c>
      <c r="V478" s="39" t="e">
        <f>VLOOKUP($B478,臺指選擇權P_C_Ratios!$A$4:$C$500,3,FALSE)</f>
        <v>#N/A</v>
      </c>
      <c r="W478" s="41" t="e">
        <f>VLOOKUP($B478,散戶多空比!$A$6:$L$500,12,FALSE)</f>
        <v>#N/A</v>
      </c>
      <c r="X478" s="40" t="e">
        <f>VLOOKUP($B478,期貨大額交易人未沖銷部位!$A$4:$O$499,4,FALSE)</f>
        <v>#N/A</v>
      </c>
      <c r="Y478" s="40" t="e">
        <f>VLOOKUP($B478,期貨大額交易人未沖銷部位!$A$4:$O$499,7,FALSE)</f>
        <v>#N/A</v>
      </c>
      <c r="Z478" s="40" t="e">
        <f>VLOOKUP($B478,期貨大額交易人未沖銷部位!$A$4:$O$499,10,FALSE)</f>
        <v>#N/A</v>
      </c>
      <c r="AA478" s="40" t="e">
        <f>VLOOKUP($B478,期貨大額交易人未沖銷部位!$A$4:$O$499,13,FALSE)</f>
        <v>#N/A</v>
      </c>
      <c r="AB478" s="40" t="e">
        <f>VLOOKUP($B478,期貨大額交易人未沖銷部位!$A$4:$O$499,14,FALSE)</f>
        <v>#N/A</v>
      </c>
      <c r="AC478" s="40" t="e">
        <f>VLOOKUP($B478,期貨大額交易人未沖銷部位!$A$4:$O$499,15,FALSE)</f>
        <v>#N/A</v>
      </c>
      <c r="AD478" s="33" t="e">
        <f>VLOOKUP($B478,三大美股走勢!$A$4:$J$495,4,FALSE)</f>
        <v>#N/A</v>
      </c>
      <c r="AE478" s="33" t="e">
        <f>VLOOKUP($B478,三大美股走勢!$A$4:$J$495,7,FALSE)</f>
        <v>#N/A</v>
      </c>
      <c r="AF478" s="33" t="e">
        <f>VLOOKUP($B478,三大美股走勢!$A$4:$J$495,10,FALSE)</f>
        <v>#N/A</v>
      </c>
    </row>
    <row r="479" spans="2:32">
      <c r="B479" s="32">
        <v>43258</v>
      </c>
      <c r="C479" s="33" t="e">
        <f>VLOOKUP($B479,大盤與近月台指!$A$4:$I$499,2,FALSE)</f>
        <v>#N/A</v>
      </c>
      <c r="D479" s="34" t="e">
        <f>VLOOKUP($B479,大盤與近月台指!$A$4:$I$499,3,FALSE)</f>
        <v>#N/A</v>
      </c>
      <c r="E479" s="35" t="e">
        <f>VLOOKUP($B479,大盤與近月台指!$A$4:$I$499,4,FALSE)</f>
        <v>#N/A</v>
      </c>
      <c r="F479" s="33" t="e">
        <f>VLOOKUP($B479,大盤與近月台指!$A$4:$I$499,5,FALSE)</f>
        <v>#N/A</v>
      </c>
      <c r="G479" s="49" t="e">
        <f>VLOOKUP($B479,三大法人買賣超!$A$4:$I$500,3,FALSE)</f>
        <v>#N/A</v>
      </c>
      <c r="H479" s="34" t="e">
        <f>VLOOKUP($B479,三大法人買賣超!$A$4:$I$500,5,FALSE)</f>
        <v>#N/A</v>
      </c>
      <c r="I479" s="27" t="e">
        <f>VLOOKUP($B479,三大法人買賣超!$A$4:$I$500,7,FALSE)</f>
        <v>#N/A</v>
      </c>
      <c r="J479" s="27" t="e">
        <f>VLOOKUP($B479,三大法人買賣超!$A$4:$I$500,9,FALSE)</f>
        <v>#N/A</v>
      </c>
      <c r="K479" s="37">
        <f>新台幣匯率美元指數!B480</f>
        <v>0</v>
      </c>
      <c r="L479" s="38">
        <f>新台幣匯率美元指數!C480</f>
        <v>0</v>
      </c>
      <c r="M479" s="39">
        <f>新台幣匯率美元指數!D480</f>
        <v>0</v>
      </c>
      <c r="N479" s="27" t="e">
        <f>VLOOKUP($B479,期貨未平倉口數!$A$4:$M$499,4,FALSE)</f>
        <v>#N/A</v>
      </c>
      <c r="O479" s="27" t="e">
        <f>VLOOKUP($B479,期貨未平倉口數!$A$4:$M$499,9,FALSE)</f>
        <v>#N/A</v>
      </c>
      <c r="P479" s="27" t="e">
        <f>VLOOKUP($B479,期貨未平倉口數!$A$4:$M$499,10,FALSE)</f>
        <v>#N/A</v>
      </c>
      <c r="Q479" s="27" t="e">
        <f>VLOOKUP($B479,期貨未平倉口數!$A$4:$M$499,11,FALSE)</f>
        <v>#N/A</v>
      </c>
      <c r="R479" s="64" t="e">
        <f>VLOOKUP($B479,選擇權未平倉餘額!$A$4:$I$500,6,FALSE)</f>
        <v>#N/A</v>
      </c>
      <c r="S479" s="64" t="e">
        <f>VLOOKUP($B479,選擇權未平倉餘額!$A$4:$I$500,7,FALSE)</f>
        <v>#N/A</v>
      </c>
      <c r="T479" s="64" t="e">
        <f>VLOOKUP($B479,選擇權未平倉餘額!$A$4:$I$500,8,FALSE)</f>
        <v>#N/A</v>
      </c>
      <c r="U479" s="64" t="e">
        <f>VLOOKUP($B479,選擇權未平倉餘額!$A$4:$I$500,9,FALSE)</f>
        <v>#N/A</v>
      </c>
      <c r="V479" s="39" t="e">
        <f>VLOOKUP($B479,臺指選擇權P_C_Ratios!$A$4:$C$500,3,FALSE)</f>
        <v>#N/A</v>
      </c>
      <c r="W479" s="41" t="e">
        <f>VLOOKUP($B479,散戶多空比!$A$6:$L$500,12,FALSE)</f>
        <v>#N/A</v>
      </c>
      <c r="X479" s="40" t="e">
        <f>VLOOKUP($B479,期貨大額交易人未沖銷部位!$A$4:$O$499,4,FALSE)</f>
        <v>#N/A</v>
      </c>
      <c r="Y479" s="40" t="e">
        <f>VLOOKUP($B479,期貨大額交易人未沖銷部位!$A$4:$O$499,7,FALSE)</f>
        <v>#N/A</v>
      </c>
      <c r="Z479" s="40" t="e">
        <f>VLOOKUP($B479,期貨大額交易人未沖銷部位!$A$4:$O$499,10,FALSE)</f>
        <v>#N/A</v>
      </c>
      <c r="AA479" s="40" t="e">
        <f>VLOOKUP($B479,期貨大額交易人未沖銷部位!$A$4:$O$499,13,FALSE)</f>
        <v>#N/A</v>
      </c>
      <c r="AB479" s="40" t="e">
        <f>VLOOKUP($B479,期貨大額交易人未沖銷部位!$A$4:$O$499,14,FALSE)</f>
        <v>#N/A</v>
      </c>
      <c r="AC479" s="40" t="e">
        <f>VLOOKUP($B479,期貨大額交易人未沖銷部位!$A$4:$O$499,15,FALSE)</f>
        <v>#N/A</v>
      </c>
      <c r="AD479" s="33" t="e">
        <f>VLOOKUP($B479,三大美股走勢!$A$4:$J$495,4,FALSE)</f>
        <v>#N/A</v>
      </c>
      <c r="AE479" s="33" t="e">
        <f>VLOOKUP($B479,三大美股走勢!$A$4:$J$495,7,FALSE)</f>
        <v>#N/A</v>
      </c>
      <c r="AF479" s="33" t="e">
        <f>VLOOKUP($B479,三大美股走勢!$A$4:$J$495,10,FALSE)</f>
        <v>#N/A</v>
      </c>
    </row>
    <row r="480" spans="2:32">
      <c r="B480" s="32">
        <v>43259</v>
      </c>
      <c r="C480" s="33" t="e">
        <f>VLOOKUP($B480,大盤與近月台指!$A$4:$I$499,2,FALSE)</f>
        <v>#N/A</v>
      </c>
      <c r="D480" s="34" t="e">
        <f>VLOOKUP($B480,大盤與近月台指!$A$4:$I$499,3,FALSE)</f>
        <v>#N/A</v>
      </c>
      <c r="E480" s="35" t="e">
        <f>VLOOKUP($B480,大盤與近月台指!$A$4:$I$499,4,FALSE)</f>
        <v>#N/A</v>
      </c>
      <c r="F480" s="33" t="e">
        <f>VLOOKUP($B480,大盤與近月台指!$A$4:$I$499,5,FALSE)</f>
        <v>#N/A</v>
      </c>
      <c r="G480" s="49" t="e">
        <f>VLOOKUP($B480,三大法人買賣超!$A$4:$I$500,3,FALSE)</f>
        <v>#N/A</v>
      </c>
      <c r="H480" s="34" t="e">
        <f>VLOOKUP($B480,三大法人買賣超!$A$4:$I$500,5,FALSE)</f>
        <v>#N/A</v>
      </c>
      <c r="I480" s="27" t="e">
        <f>VLOOKUP($B480,三大法人買賣超!$A$4:$I$500,7,FALSE)</f>
        <v>#N/A</v>
      </c>
      <c r="J480" s="27" t="e">
        <f>VLOOKUP($B480,三大法人買賣超!$A$4:$I$500,9,FALSE)</f>
        <v>#N/A</v>
      </c>
      <c r="K480" s="37">
        <f>新台幣匯率美元指數!B481</f>
        <v>0</v>
      </c>
      <c r="L480" s="38">
        <f>新台幣匯率美元指數!C481</f>
        <v>0</v>
      </c>
      <c r="M480" s="39">
        <f>新台幣匯率美元指數!D481</f>
        <v>0</v>
      </c>
      <c r="N480" s="27" t="e">
        <f>VLOOKUP($B480,期貨未平倉口數!$A$4:$M$499,4,FALSE)</f>
        <v>#N/A</v>
      </c>
      <c r="O480" s="27" t="e">
        <f>VLOOKUP($B480,期貨未平倉口數!$A$4:$M$499,9,FALSE)</f>
        <v>#N/A</v>
      </c>
      <c r="P480" s="27" t="e">
        <f>VLOOKUP($B480,期貨未平倉口數!$A$4:$M$499,10,FALSE)</f>
        <v>#N/A</v>
      </c>
      <c r="Q480" s="27" t="e">
        <f>VLOOKUP($B480,期貨未平倉口數!$A$4:$M$499,11,FALSE)</f>
        <v>#N/A</v>
      </c>
      <c r="R480" s="64" t="e">
        <f>VLOOKUP($B480,選擇權未平倉餘額!$A$4:$I$500,6,FALSE)</f>
        <v>#N/A</v>
      </c>
      <c r="S480" s="64" t="e">
        <f>VLOOKUP($B480,選擇權未平倉餘額!$A$4:$I$500,7,FALSE)</f>
        <v>#N/A</v>
      </c>
      <c r="T480" s="64" t="e">
        <f>VLOOKUP($B480,選擇權未平倉餘額!$A$4:$I$500,8,FALSE)</f>
        <v>#N/A</v>
      </c>
      <c r="U480" s="64" t="e">
        <f>VLOOKUP($B480,選擇權未平倉餘額!$A$4:$I$500,9,FALSE)</f>
        <v>#N/A</v>
      </c>
      <c r="V480" s="39" t="e">
        <f>VLOOKUP($B480,臺指選擇權P_C_Ratios!$A$4:$C$500,3,FALSE)</f>
        <v>#N/A</v>
      </c>
      <c r="W480" s="41" t="e">
        <f>VLOOKUP($B480,散戶多空比!$A$6:$L$500,12,FALSE)</f>
        <v>#N/A</v>
      </c>
      <c r="X480" s="40" t="e">
        <f>VLOOKUP($B480,期貨大額交易人未沖銷部位!$A$4:$O$499,4,FALSE)</f>
        <v>#N/A</v>
      </c>
      <c r="Y480" s="40" t="e">
        <f>VLOOKUP($B480,期貨大額交易人未沖銷部位!$A$4:$O$499,7,FALSE)</f>
        <v>#N/A</v>
      </c>
      <c r="Z480" s="40" t="e">
        <f>VLOOKUP($B480,期貨大額交易人未沖銷部位!$A$4:$O$499,10,FALSE)</f>
        <v>#N/A</v>
      </c>
      <c r="AA480" s="40" t="e">
        <f>VLOOKUP($B480,期貨大額交易人未沖銷部位!$A$4:$O$499,13,FALSE)</f>
        <v>#N/A</v>
      </c>
      <c r="AB480" s="40" t="e">
        <f>VLOOKUP($B480,期貨大額交易人未沖銷部位!$A$4:$O$499,14,FALSE)</f>
        <v>#N/A</v>
      </c>
      <c r="AC480" s="40" t="e">
        <f>VLOOKUP($B480,期貨大額交易人未沖銷部位!$A$4:$O$499,15,FALSE)</f>
        <v>#N/A</v>
      </c>
      <c r="AD480" s="33" t="e">
        <f>VLOOKUP($B480,三大美股走勢!$A$4:$J$495,4,FALSE)</f>
        <v>#N/A</v>
      </c>
      <c r="AE480" s="33" t="e">
        <f>VLOOKUP($B480,三大美股走勢!$A$4:$J$495,7,FALSE)</f>
        <v>#N/A</v>
      </c>
      <c r="AF480" s="33" t="e">
        <f>VLOOKUP($B480,三大美股走勢!$A$4:$J$495,10,FALSE)</f>
        <v>#N/A</v>
      </c>
    </row>
    <row r="481" spans="2:32">
      <c r="B481" s="32">
        <v>43260</v>
      </c>
      <c r="C481" s="33" t="e">
        <f>VLOOKUP($B481,大盤與近月台指!$A$4:$I$499,2,FALSE)</f>
        <v>#N/A</v>
      </c>
      <c r="D481" s="34" t="e">
        <f>VLOOKUP($B481,大盤與近月台指!$A$4:$I$499,3,FALSE)</f>
        <v>#N/A</v>
      </c>
      <c r="E481" s="35" t="e">
        <f>VLOOKUP($B481,大盤與近月台指!$A$4:$I$499,4,FALSE)</f>
        <v>#N/A</v>
      </c>
      <c r="F481" s="33" t="e">
        <f>VLOOKUP($B481,大盤與近月台指!$A$4:$I$499,5,FALSE)</f>
        <v>#N/A</v>
      </c>
      <c r="G481" s="49" t="e">
        <f>VLOOKUP($B481,三大法人買賣超!$A$4:$I$500,3,FALSE)</f>
        <v>#N/A</v>
      </c>
      <c r="H481" s="34" t="e">
        <f>VLOOKUP($B481,三大法人買賣超!$A$4:$I$500,5,FALSE)</f>
        <v>#N/A</v>
      </c>
      <c r="I481" s="27" t="e">
        <f>VLOOKUP($B481,三大法人買賣超!$A$4:$I$500,7,FALSE)</f>
        <v>#N/A</v>
      </c>
      <c r="J481" s="27" t="e">
        <f>VLOOKUP($B481,三大法人買賣超!$A$4:$I$500,9,FALSE)</f>
        <v>#N/A</v>
      </c>
      <c r="K481" s="37">
        <f>新台幣匯率美元指數!B482</f>
        <v>0</v>
      </c>
      <c r="L481" s="38">
        <f>新台幣匯率美元指數!C482</f>
        <v>0</v>
      </c>
      <c r="M481" s="39">
        <f>新台幣匯率美元指數!D482</f>
        <v>0</v>
      </c>
      <c r="N481" s="27" t="e">
        <f>VLOOKUP($B481,期貨未平倉口數!$A$4:$M$499,4,FALSE)</f>
        <v>#N/A</v>
      </c>
      <c r="O481" s="27" t="e">
        <f>VLOOKUP($B481,期貨未平倉口數!$A$4:$M$499,9,FALSE)</f>
        <v>#N/A</v>
      </c>
      <c r="P481" s="27" t="e">
        <f>VLOOKUP($B481,期貨未平倉口數!$A$4:$M$499,10,FALSE)</f>
        <v>#N/A</v>
      </c>
      <c r="Q481" s="27" t="e">
        <f>VLOOKUP($B481,期貨未平倉口數!$A$4:$M$499,11,FALSE)</f>
        <v>#N/A</v>
      </c>
      <c r="R481" s="64" t="e">
        <f>VLOOKUP($B481,選擇權未平倉餘額!$A$4:$I$500,6,FALSE)</f>
        <v>#N/A</v>
      </c>
      <c r="S481" s="64" t="e">
        <f>VLOOKUP($B481,選擇權未平倉餘額!$A$4:$I$500,7,FALSE)</f>
        <v>#N/A</v>
      </c>
      <c r="T481" s="64" t="e">
        <f>VLOOKUP($B481,選擇權未平倉餘額!$A$4:$I$500,8,FALSE)</f>
        <v>#N/A</v>
      </c>
      <c r="U481" s="64" t="e">
        <f>VLOOKUP($B481,選擇權未平倉餘額!$A$4:$I$500,9,FALSE)</f>
        <v>#N/A</v>
      </c>
      <c r="V481" s="39" t="e">
        <f>VLOOKUP($B481,臺指選擇權P_C_Ratios!$A$4:$C$500,3,FALSE)</f>
        <v>#N/A</v>
      </c>
      <c r="W481" s="41" t="e">
        <f>VLOOKUP($B481,散戶多空比!$A$6:$L$500,12,FALSE)</f>
        <v>#N/A</v>
      </c>
      <c r="X481" s="40" t="e">
        <f>VLOOKUP($B481,期貨大額交易人未沖銷部位!$A$4:$O$499,4,FALSE)</f>
        <v>#N/A</v>
      </c>
      <c r="Y481" s="40" t="e">
        <f>VLOOKUP($B481,期貨大額交易人未沖銷部位!$A$4:$O$499,7,FALSE)</f>
        <v>#N/A</v>
      </c>
      <c r="Z481" s="40" t="e">
        <f>VLOOKUP($B481,期貨大額交易人未沖銷部位!$A$4:$O$499,10,FALSE)</f>
        <v>#N/A</v>
      </c>
      <c r="AA481" s="40" t="e">
        <f>VLOOKUP($B481,期貨大額交易人未沖銷部位!$A$4:$O$499,13,FALSE)</f>
        <v>#N/A</v>
      </c>
      <c r="AB481" s="40" t="e">
        <f>VLOOKUP($B481,期貨大額交易人未沖銷部位!$A$4:$O$499,14,FALSE)</f>
        <v>#N/A</v>
      </c>
      <c r="AC481" s="40" t="e">
        <f>VLOOKUP($B481,期貨大額交易人未沖銷部位!$A$4:$O$499,15,FALSE)</f>
        <v>#N/A</v>
      </c>
      <c r="AD481" s="33" t="e">
        <f>VLOOKUP($B481,三大美股走勢!$A$4:$J$495,4,FALSE)</f>
        <v>#N/A</v>
      </c>
      <c r="AE481" s="33" t="e">
        <f>VLOOKUP($B481,三大美股走勢!$A$4:$J$495,7,FALSE)</f>
        <v>#N/A</v>
      </c>
      <c r="AF481" s="33" t="e">
        <f>VLOOKUP($B481,三大美股走勢!$A$4:$J$495,10,FALSE)</f>
        <v>#N/A</v>
      </c>
    </row>
    <row r="482" spans="2:32">
      <c r="B482" s="32">
        <v>43261</v>
      </c>
      <c r="C482" s="33" t="e">
        <f>VLOOKUP($B482,大盤與近月台指!$A$4:$I$499,2,FALSE)</f>
        <v>#N/A</v>
      </c>
      <c r="D482" s="34" t="e">
        <f>VLOOKUP($B482,大盤與近月台指!$A$4:$I$499,3,FALSE)</f>
        <v>#N/A</v>
      </c>
      <c r="E482" s="35" t="e">
        <f>VLOOKUP($B482,大盤與近月台指!$A$4:$I$499,4,FALSE)</f>
        <v>#N/A</v>
      </c>
      <c r="F482" s="33" t="e">
        <f>VLOOKUP($B482,大盤與近月台指!$A$4:$I$499,5,FALSE)</f>
        <v>#N/A</v>
      </c>
      <c r="G482" s="49" t="e">
        <f>VLOOKUP($B482,三大法人買賣超!$A$4:$I$500,3,FALSE)</f>
        <v>#N/A</v>
      </c>
      <c r="H482" s="34" t="e">
        <f>VLOOKUP($B482,三大法人買賣超!$A$4:$I$500,5,FALSE)</f>
        <v>#N/A</v>
      </c>
      <c r="I482" s="27" t="e">
        <f>VLOOKUP($B482,三大法人買賣超!$A$4:$I$500,7,FALSE)</f>
        <v>#N/A</v>
      </c>
      <c r="J482" s="27" t="e">
        <f>VLOOKUP($B482,三大法人買賣超!$A$4:$I$500,9,FALSE)</f>
        <v>#N/A</v>
      </c>
      <c r="K482" s="37">
        <f>新台幣匯率美元指數!B483</f>
        <v>0</v>
      </c>
      <c r="L482" s="38">
        <f>新台幣匯率美元指數!C483</f>
        <v>0</v>
      </c>
      <c r="M482" s="39">
        <f>新台幣匯率美元指數!D483</f>
        <v>0</v>
      </c>
      <c r="N482" s="27" t="e">
        <f>VLOOKUP($B482,期貨未平倉口數!$A$4:$M$499,4,FALSE)</f>
        <v>#N/A</v>
      </c>
      <c r="O482" s="27" t="e">
        <f>VLOOKUP($B482,期貨未平倉口數!$A$4:$M$499,9,FALSE)</f>
        <v>#N/A</v>
      </c>
      <c r="P482" s="27" t="e">
        <f>VLOOKUP($B482,期貨未平倉口數!$A$4:$M$499,10,FALSE)</f>
        <v>#N/A</v>
      </c>
      <c r="Q482" s="27" t="e">
        <f>VLOOKUP($B482,期貨未平倉口數!$A$4:$M$499,11,FALSE)</f>
        <v>#N/A</v>
      </c>
      <c r="R482" s="64" t="e">
        <f>VLOOKUP($B482,選擇權未平倉餘額!$A$4:$I$500,6,FALSE)</f>
        <v>#N/A</v>
      </c>
      <c r="S482" s="64" t="e">
        <f>VLOOKUP($B482,選擇權未平倉餘額!$A$4:$I$500,7,FALSE)</f>
        <v>#N/A</v>
      </c>
      <c r="T482" s="64" t="e">
        <f>VLOOKUP($B482,選擇權未平倉餘額!$A$4:$I$500,8,FALSE)</f>
        <v>#N/A</v>
      </c>
      <c r="U482" s="64" t="e">
        <f>VLOOKUP($B482,選擇權未平倉餘額!$A$4:$I$500,9,FALSE)</f>
        <v>#N/A</v>
      </c>
      <c r="V482" s="39" t="e">
        <f>VLOOKUP($B482,臺指選擇權P_C_Ratios!$A$4:$C$500,3,FALSE)</f>
        <v>#N/A</v>
      </c>
      <c r="W482" s="41" t="e">
        <f>VLOOKUP($B482,散戶多空比!$A$6:$L$500,12,FALSE)</f>
        <v>#N/A</v>
      </c>
      <c r="X482" s="40" t="e">
        <f>VLOOKUP($B482,期貨大額交易人未沖銷部位!$A$4:$O$499,4,FALSE)</f>
        <v>#N/A</v>
      </c>
      <c r="Y482" s="40" t="e">
        <f>VLOOKUP($B482,期貨大額交易人未沖銷部位!$A$4:$O$499,7,FALSE)</f>
        <v>#N/A</v>
      </c>
      <c r="Z482" s="40" t="e">
        <f>VLOOKUP($B482,期貨大額交易人未沖銷部位!$A$4:$O$499,10,FALSE)</f>
        <v>#N/A</v>
      </c>
      <c r="AA482" s="40" t="e">
        <f>VLOOKUP($B482,期貨大額交易人未沖銷部位!$A$4:$O$499,13,FALSE)</f>
        <v>#N/A</v>
      </c>
      <c r="AB482" s="40" t="e">
        <f>VLOOKUP($B482,期貨大額交易人未沖銷部位!$A$4:$O$499,14,FALSE)</f>
        <v>#N/A</v>
      </c>
      <c r="AC482" s="40" t="e">
        <f>VLOOKUP($B482,期貨大額交易人未沖銷部位!$A$4:$O$499,15,FALSE)</f>
        <v>#N/A</v>
      </c>
      <c r="AD482" s="33" t="e">
        <f>VLOOKUP($B482,三大美股走勢!$A$4:$J$495,4,FALSE)</f>
        <v>#N/A</v>
      </c>
      <c r="AE482" s="33" t="e">
        <f>VLOOKUP($B482,三大美股走勢!$A$4:$J$495,7,FALSE)</f>
        <v>#N/A</v>
      </c>
      <c r="AF482" s="33" t="e">
        <f>VLOOKUP($B482,三大美股走勢!$A$4:$J$495,10,FALSE)</f>
        <v>#N/A</v>
      </c>
    </row>
    <row r="483" spans="2:32">
      <c r="B483" s="32">
        <v>43262</v>
      </c>
      <c r="C483" s="33" t="e">
        <f>VLOOKUP($B483,大盤與近月台指!$A$4:$I$499,2,FALSE)</f>
        <v>#N/A</v>
      </c>
      <c r="D483" s="34" t="e">
        <f>VLOOKUP($B483,大盤與近月台指!$A$4:$I$499,3,FALSE)</f>
        <v>#N/A</v>
      </c>
      <c r="E483" s="35" t="e">
        <f>VLOOKUP($B483,大盤與近月台指!$A$4:$I$499,4,FALSE)</f>
        <v>#N/A</v>
      </c>
      <c r="F483" s="33" t="e">
        <f>VLOOKUP($B483,大盤與近月台指!$A$4:$I$499,5,FALSE)</f>
        <v>#N/A</v>
      </c>
      <c r="G483" s="49" t="e">
        <f>VLOOKUP($B483,三大法人買賣超!$A$4:$I$500,3,FALSE)</f>
        <v>#N/A</v>
      </c>
      <c r="H483" s="34" t="e">
        <f>VLOOKUP($B483,三大法人買賣超!$A$4:$I$500,5,FALSE)</f>
        <v>#N/A</v>
      </c>
      <c r="I483" s="27" t="e">
        <f>VLOOKUP($B483,三大法人買賣超!$A$4:$I$500,7,FALSE)</f>
        <v>#N/A</v>
      </c>
      <c r="J483" s="27" t="e">
        <f>VLOOKUP($B483,三大法人買賣超!$A$4:$I$500,9,FALSE)</f>
        <v>#N/A</v>
      </c>
      <c r="K483" s="37">
        <f>新台幣匯率美元指數!B484</f>
        <v>0</v>
      </c>
      <c r="L483" s="38">
        <f>新台幣匯率美元指數!C484</f>
        <v>0</v>
      </c>
      <c r="M483" s="39">
        <f>新台幣匯率美元指數!D484</f>
        <v>0</v>
      </c>
      <c r="N483" s="27" t="e">
        <f>VLOOKUP($B483,期貨未平倉口數!$A$4:$M$499,4,FALSE)</f>
        <v>#N/A</v>
      </c>
      <c r="O483" s="27" t="e">
        <f>VLOOKUP($B483,期貨未平倉口數!$A$4:$M$499,9,FALSE)</f>
        <v>#N/A</v>
      </c>
      <c r="P483" s="27" t="e">
        <f>VLOOKUP($B483,期貨未平倉口數!$A$4:$M$499,10,FALSE)</f>
        <v>#N/A</v>
      </c>
      <c r="Q483" s="27" t="e">
        <f>VLOOKUP($B483,期貨未平倉口數!$A$4:$M$499,11,FALSE)</f>
        <v>#N/A</v>
      </c>
      <c r="R483" s="64" t="e">
        <f>VLOOKUP($B483,選擇權未平倉餘額!$A$4:$I$500,6,FALSE)</f>
        <v>#N/A</v>
      </c>
      <c r="S483" s="64" t="e">
        <f>VLOOKUP($B483,選擇權未平倉餘額!$A$4:$I$500,7,FALSE)</f>
        <v>#N/A</v>
      </c>
      <c r="T483" s="64" t="e">
        <f>VLOOKUP($B483,選擇權未平倉餘額!$A$4:$I$500,8,FALSE)</f>
        <v>#N/A</v>
      </c>
      <c r="U483" s="64" t="e">
        <f>VLOOKUP($B483,選擇權未平倉餘額!$A$4:$I$500,9,FALSE)</f>
        <v>#N/A</v>
      </c>
      <c r="V483" s="39" t="e">
        <f>VLOOKUP($B483,臺指選擇權P_C_Ratios!$A$4:$C$500,3,FALSE)</f>
        <v>#N/A</v>
      </c>
      <c r="W483" s="41" t="e">
        <f>VLOOKUP($B483,散戶多空比!$A$6:$L$500,12,FALSE)</f>
        <v>#N/A</v>
      </c>
      <c r="X483" s="40" t="e">
        <f>VLOOKUP($B483,期貨大額交易人未沖銷部位!$A$4:$O$499,4,FALSE)</f>
        <v>#N/A</v>
      </c>
      <c r="Y483" s="40" t="e">
        <f>VLOOKUP($B483,期貨大額交易人未沖銷部位!$A$4:$O$499,7,FALSE)</f>
        <v>#N/A</v>
      </c>
      <c r="Z483" s="40" t="e">
        <f>VLOOKUP($B483,期貨大額交易人未沖銷部位!$A$4:$O$499,10,FALSE)</f>
        <v>#N/A</v>
      </c>
      <c r="AA483" s="40" t="e">
        <f>VLOOKUP($B483,期貨大額交易人未沖銷部位!$A$4:$O$499,13,FALSE)</f>
        <v>#N/A</v>
      </c>
      <c r="AB483" s="40" t="e">
        <f>VLOOKUP($B483,期貨大額交易人未沖銷部位!$A$4:$O$499,14,FALSE)</f>
        <v>#N/A</v>
      </c>
      <c r="AC483" s="40" t="e">
        <f>VLOOKUP($B483,期貨大額交易人未沖銷部位!$A$4:$O$499,15,FALSE)</f>
        <v>#N/A</v>
      </c>
      <c r="AD483" s="33" t="e">
        <f>VLOOKUP($B483,三大美股走勢!$A$4:$J$495,4,FALSE)</f>
        <v>#N/A</v>
      </c>
      <c r="AE483" s="33" t="e">
        <f>VLOOKUP($B483,三大美股走勢!$A$4:$J$495,7,FALSE)</f>
        <v>#N/A</v>
      </c>
      <c r="AF483" s="33" t="e">
        <f>VLOOKUP($B483,三大美股走勢!$A$4:$J$495,10,FALSE)</f>
        <v>#N/A</v>
      </c>
    </row>
    <row r="484" spans="2:32">
      <c r="B484" s="32">
        <v>43263</v>
      </c>
      <c r="C484" s="33" t="e">
        <f>VLOOKUP($B484,大盤與近月台指!$A$4:$I$499,2,FALSE)</f>
        <v>#N/A</v>
      </c>
      <c r="D484" s="34" t="e">
        <f>VLOOKUP($B484,大盤與近月台指!$A$4:$I$499,3,FALSE)</f>
        <v>#N/A</v>
      </c>
      <c r="E484" s="35" t="e">
        <f>VLOOKUP($B484,大盤與近月台指!$A$4:$I$499,4,FALSE)</f>
        <v>#N/A</v>
      </c>
      <c r="F484" s="33" t="e">
        <f>VLOOKUP($B484,大盤與近月台指!$A$4:$I$499,5,FALSE)</f>
        <v>#N/A</v>
      </c>
      <c r="G484" s="49" t="e">
        <f>VLOOKUP($B484,三大法人買賣超!$A$4:$I$500,3,FALSE)</f>
        <v>#N/A</v>
      </c>
      <c r="H484" s="34" t="e">
        <f>VLOOKUP($B484,三大法人買賣超!$A$4:$I$500,5,FALSE)</f>
        <v>#N/A</v>
      </c>
      <c r="I484" s="27" t="e">
        <f>VLOOKUP($B484,三大法人買賣超!$A$4:$I$500,7,FALSE)</f>
        <v>#N/A</v>
      </c>
      <c r="J484" s="27" t="e">
        <f>VLOOKUP($B484,三大法人買賣超!$A$4:$I$500,9,FALSE)</f>
        <v>#N/A</v>
      </c>
      <c r="K484" s="37">
        <f>新台幣匯率美元指數!B485</f>
        <v>0</v>
      </c>
      <c r="L484" s="38">
        <f>新台幣匯率美元指數!C485</f>
        <v>0</v>
      </c>
      <c r="M484" s="39">
        <f>新台幣匯率美元指數!D485</f>
        <v>0</v>
      </c>
      <c r="N484" s="27" t="e">
        <f>VLOOKUP($B484,期貨未平倉口數!$A$4:$M$499,4,FALSE)</f>
        <v>#N/A</v>
      </c>
      <c r="O484" s="27" t="e">
        <f>VLOOKUP($B484,期貨未平倉口數!$A$4:$M$499,9,FALSE)</f>
        <v>#N/A</v>
      </c>
      <c r="P484" s="27" t="e">
        <f>VLOOKUP($B484,期貨未平倉口數!$A$4:$M$499,10,FALSE)</f>
        <v>#N/A</v>
      </c>
      <c r="Q484" s="27" t="e">
        <f>VLOOKUP($B484,期貨未平倉口數!$A$4:$M$499,11,FALSE)</f>
        <v>#N/A</v>
      </c>
      <c r="R484" s="64" t="e">
        <f>VLOOKUP($B484,選擇權未平倉餘額!$A$4:$I$500,6,FALSE)</f>
        <v>#N/A</v>
      </c>
      <c r="S484" s="64" t="e">
        <f>VLOOKUP($B484,選擇權未平倉餘額!$A$4:$I$500,7,FALSE)</f>
        <v>#N/A</v>
      </c>
      <c r="T484" s="64" t="e">
        <f>VLOOKUP($B484,選擇權未平倉餘額!$A$4:$I$500,8,FALSE)</f>
        <v>#N/A</v>
      </c>
      <c r="U484" s="64" t="e">
        <f>VLOOKUP($B484,選擇權未平倉餘額!$A$4:$I$500,9,FALSE)</f>
        <v>#N/A</v>
      </c>
      <c r="V484" s="39" t="e">
        <f>VLOOKUP($B484,臺指選擇權P_C_Ratios!$A$4:$C$500,3,FALSE)</f>
        <v>#N/A</v>
      </c>
      <c r="W484" s="41" t="e">
        <f>VLOOKUP($B484,散戶多空比!$A$6:$L$500,12,FALSE)</f>
        <v>#N/A</v>
      </c>
      <c r="X484" s="40" t="e">
        <f>VLOOKUP($B484,期貨大額交易人未沖銷部位!$A$4:$O$499,4,FALSE)</f>
        <v>#N/A</v>
      </c>
      <c r="Y484" s="40" t="e">
        <f>VLOOKUP($B484,期貨大額交易人未沖銷部位!$A$4:$O$499,7,FALSE)</f>
        <v>#N/A</v>
      </c>
      <c r="Z484" s="40" t="e">
        <f>VLOOKUP($B484,期貨大額交易人未沖銷部位!$A$4:$O$499,10,FALSE)</f>
        <v>#N/A</v>
      </c>
      <c r="AA484" s="40" t="e">
        <f>VLOOKUP($B484,期貨大額交易人未沖銷部位!$A$4:$O$499,13,FALSE)</f>
        <v>#N/A</v>
      </c>
      <c r="AB484" s="40" t="e">
        <f>VLOOKUP($B484,期貨大額交易人未沖銷部位!$A$4:$O$499,14,FALSE)</f>
        <v>#N/A</v>
      </c>
      <c r="AC484" s="40" t="e">
        <f>VLOOKUP($B484,期貨大額交易人未沖銷部位!$A$4:$O$499,15,FALSE)</f>
        <v>#N/A</v>
      </c>
      <c r="AD484" s="33" t="e">
        <f>VLOOKUP($B484,三大美股走勢!$A$4:$J$495,4,FALSE)</f>
        <v>#N/A</v>
      </c>
      <c r="AE484" s="33" t="e">
        <f>VLOOKUP($B484,三大美股走勢!$A$4:$J$495,7,FALSE)</f>
        <v>#N/A</v>
      </c>
      <c r="AF484" s="33" t="e">
        <f>VLOOKUP($B484,三大美股走勢!$A$4:$J$495,10,FALSE)</f>
        <v>#N/A</v>
      </c>
    </row>
    <row r="485" spans="2:32">
      <c r="B485" s="32">
        <v>43264</v>
      </c>
      <c r="C485" s="33" t="e">
        <f>VLOOKUP($B485,大盤與近月台指!$A$4:$I$499,2,FALSE)</f>
        <v>#N/A</v>
      </c>
      <c r="D485" s="34" t="e">
        <f>VLOOKUP($B485,大盤與近月台指!$A$4:$I$499,3,FALSE)</f>
        <v>#N/A</v>
      </c>
      <c r="E485" s="35" t="e">
        <f>VLOOKUP($B485,大盤與近月台指!$A$4:$I$499,4,FALSE)</f>
        <v>#N/A</v>
      </c>
      <c r="F485" s="33" t="e">
        <f>VLOOKUP($B485,大盤與近月台指!$A$4:$I$499,5,FALSE)</f>
        <v>#N/A</v>
      </c>
      <c r="G485" s="49" t="e">
        <f>VLOOKUP($B485,三大法人買賣超!$A$4:$I$500,3,FALSE)</f>
        <v>#N/A</v>
      </c>
      <c r="H485" s="34" t="e">
        <f>VLOOKUP($B485,三大法人買賣超!$A$4:$I$500,5,FALSE)</f>
        <v>#N/A</v>
      </c>
      <c r="I485" s="27" t="e">
        <f>VLOOKUP($B485,三大法人買賣超!$A$4:$I$500,7,FALSE)</f>
        <v>#N/A</v>
      </c>
      <c r="J485" s="27" t="e">
        <f>VLOOKUP($B485,三大法人買賣超!$A$4:$I$500,9,FALSE)</f>
        <v>#N/A</v>
      </c>
      <c r="K485" s="37">
        <f>新台幣匯率美元指數!B486</f>
        <v>0</v>
      </c>
      <c r="L485" s="38">
        <f>新台幣匯率美元指數!C486</f>
        <v>0</v>
      </c>
      <c r="M485" s="39">
        <f>新台幣匯率美元指數!D486</f>
        <v>0</v>
      </c>
      <c r="N485" s="27" t="e">
        <f>VLOOKUP($B485,期貨未平倉口數!$A$4:$M$499,4,FALSE)</f>
        <v>#N/A</v>
      </c>
      <c r="O485" s="27" t="e">
        <f>VLOOKUP($B485,期貨未平倉口數!$A$4:$M$499,9,FALSE)</f>
        <v>#N/A</v>
      </c>
      <c r="P485" s="27" t="e">
        <f>VLOOKUP($B485,期貨未平倉口數!$A$4:$M$499,10,FALSE)</f>
        <v>#N/A</v>
      </c>
      <c r="Q485" s="27" t="e">
        <f>VLOOKUP($B485,期貨未平倉口數!$A$4:$M$499,11,FALSE)</f>
        <v>#N/A</v>
      </c>
      <c r="R485" s="64" t="e">
        <f>VLOOKUP($B485,選擇權未平倉餘額!$A$4:$I$500,6,FALSE)</f>
        <v>#N/A</v>
      </c>
      <c r="S485" s="64" t="e">
        <f>VLOOKUP($B485,選擇權未平倉餘額!$A$4:$I$500,7,FALSE)</f>
        <v>#N/A</v>
      </c>
      <c r="T485" s="64" t="e">
        <f>VLOOKUP($B485,選擇權未平倉餘額!$A$4:$I$500,8,FALSE)</f>
        <v>#N/A</v>
      </c>
      <c r="U485" s="64" t="e">
        <f>VLOOKUP($B485,選擇權未平倉餘額!$A$4:$I$500,9,FALSE)</f>
        <v>#N/A</v>
      </c>
      <c r="V485" s="39" t="e">
        <f>VLOOKUP($B485,臺指選擇權P_C_Ratios!$A$4:$C$500,3,FALSE)</f>
        <v>#N/A</v>
      </c>
      <c r="W485" s="41" t="e">
        <f>VLOOKUP($B485,散戶多空比!$A$6:$L$500,12,FALSE)</f>
        <v>#N/A</v>
      </c>
      <c r="X485" s="40" t="e">
        <f>VLOOKUP($B485,期貨大額交易人未沖銷部位!$A$4:$O$499,4,FALSE)</f>
        <v>#N/A</v>
      </c>
      <c r="Y485" s="40" t="e">
        <f>VLOOKUP($B485,期貨大額交易人未沖銷部位!$A$4:$O$499,7,FALSE)</f>
        <v>#N/A</v>
      </c>
      <c r="Z485" s="40" t="e">
        <f>VLOOKUP($B485,期貨大額交易人未沖銷部位!$A$4:$O$499,10,FALSE)</f>
        <v>#N/A</v>
      </c>
      <c r="AA485" s="40" t="e">
        <f>VLOOKUP($B485,期貨大額交易人未沖銷部位!$A$4:$O$499,13,FALSE)</f>
        <v>#N/A</v>
      </c>
      <c r="AB485" s="40" t="e">
        <f>VLOOKUP($B485,期貨大額交易人未沖銷部位!$A$4:$O$499,14,FALSE)</f>
        <v>#N/A</v>
      </c>
      <c r="AC485" s="40" t="e">
        <f>VLOOKUP($B485,期貨大額交易人未沖銷部位!$A$4:$O$499,15,FALSE)</f>
        <v>#N/A</v>
      </c>
      <c r="AD485" s="33" t="e">
        <f>VLOOKUP($B485,三大美股走勢!$A$4:$J$495,4,FALSE)</f>
        <v>#N/A</v>
      </c>
      <c r="AE485" s="33" t="e">
        <f>VLOOKUP($B485,三大美股走勢!$A$4:$J$495,7,FALSE)</f>
        <v>#N/A</v>
      </c>
      <c r="AF485" s="33" t="e">
        <f>VLOOKUP($B485,三大美股走勢!$A$4:$J$495,10,FALSE)</f>
        <v>#N/A</v>
      </c>
    </row>
    <row r="486" spans="2:32">
      <c r="B486" s="32">
        <v>43265</v>
      </c>
      <c r="C486" s="33" t="e">
        <f>VLOOKUP($B486,大盤與近月台指!$A$4:$I$499,2,FALSE)</f>
        <v>#N/A</v>
      </c>
      <c r="D486" s="34" t="e">
        <f>VLOOKUP($B486,大盤與近月台指!$A$4:$I$499,3,FALSE)</f>
        <v>#N/A</v>
      </c>
      <c r="E486" s="35" t="e">
        <f>VLOOKUP($B486,大盤與近月台指!$A$4:$I$499,4,FALSE)</f>
        <v>#N/A</v>
      </c>
      <c r="F486" s="33" t="e">
        <f>VLOOKUP($B486,大盤與近月台指!$A$4:$I$499,5,FALSE)</f>
        <v>#N/A</v>
      </c>
      <c r="G486" s="49" t="e">
        <f>VLOOKUP($B486,三大法人買賣超!$A$4:$I$500,3,FALSE)</f>
        <v>#N/A</v>
      </c>
      <c r="H486" s="34" t="e">
        <f>VLOOKUP($B486,三大法人買賣超!$A$4:$I$500,5,FALSE)</f>
        <v>#N/A</v>
      </c>
      <c r="I486" s="27" t="e">
        <f>VLOOKUP($B486,三大法人買賣超!$A$4:$I$500,7,FALSE)</f>
        <v>#N/A</v>
      </c>
      <c r="J486" s="27" t="e">
        <f>VLOOKUP($B486,三大法人買賣超!$A$4:$I$500,9,FALSE)</f>
        <v>#N/A</v>
      </c>
      <c r="K486" s="37">
        <f>新台幣匯率美元指數!B487</f>
        <v>0</v>
      </c>
      <c r="L486" s="38">
        <f>新台幣匯率美元指數!C487</f>
        <v>0</v>
      </c>
      <c r="M486" s="39">
        <f>新台幣匯率美元指數!D487</f>
        <v>0</v>
      </c>
      <c r="N486" s="27" t="e">
        <f>VLOOKUP($B486,期貨未平倉口數!$A$4:$M$499,4,FALSE)</f>
        <v>#N/A</v>
      </c>
      <c r="O486" s="27" t="e">
        <f>VLOOKUP($B486,期貨未平倉口數!$A$4:$M$499,9,FALSE)</f>
        <v>#N/A</v>
      </c>
      <c r="P486" s="27" t="e">
        <f>VLOOKUP($B486,期貨未平倉口數!$A$4:$M$499,10,FALSE)</f>
        <v>#N/A</v>
      </c>
      <c r="Q486" s="27" t="e">
        <f>VLOOKUP($B486,期貨未平倉口數!$A$4:$M$499,11,FALSE)</f>
        <v>#N/A</v>
      </c>
      <c r="R486" s="64" t="e">
        <f>VLOOKUP($B486,選擇權未平倉餘額!$A$4:$I$500,6,FALSE)</f>
        <v>#N/A</v>
      </c>
      <c r="S486" s="64" t="e">
        <f>VLOOKUP($B486,選擇權未平倉餘額!$A$4:$I$500,7,FALSE)</f>
        <v>#N/A</v>
      </c>
      <c r="T486" s="64" t="e">
        <f>VLOOKUP($B486,選擇權未平倉餘額!$A$4:$I$500,8,FALSE)</f>
        <v>#N/A</v>
      </c>
      <c r="U486" s="64" t="e">
        <f>VLOOKUP($B486,選擇權未平倉餘額!$A$4:$I$500,9,FALSE)</f>
        <v>#N/A</v>
      </c>
      <c r="V486" s="39" t="e">
        <f>VLOOKUP($B486,臺指選擇權P_C_Ratios!$A$4:$C$500,3,FALSE)</f>
        <v>#N/A</v>
      </c>
      <c r="W486" s="41" t="e">
        <f>VLOOKUP($B486,散戶多空比!$A$6:$L$500,12,FALSE)</f>
        <v>#N/A</v>
      </c>
      <c r="X486" s="40" t="e">
        <f>VLOOKUP($B486,期貨大額交易人未沖銷部位!$A$4:$O$499,4,FALSE)</f>
        <v>#N/A</v>
      </c>
      <c r="Y486" s="40" t="e">
        <f>VLOOKUP($B486,期貨大額交易人未沖銷部位!$A$4:$O$499,7,FALSE)</f>
        <v>#N/A</v>
      </c>
      <c r="Z486" s="40" t="e">
        <f>VLOOKUP($B486,期貨大額交易人未沖銷部位!$A$4:$O$499,10,FALSE)</f>
        <v>#N/A</v>
      </c>
      <c r="AA486" s="40" t="e">
        <f>VLOOKUP($B486,期貨大額交易人未沖銷部位!$A$4:$O$499,13,FALSE)</f>
        <v>#N/A</v>
      </c>
      <c r="AB486" s="40" t="e">
        <f>VLOOKUP($B486,期貨大額交易人未沖銷部位!$A$4:$O$499,14,FALSE)</f>
        <v>#N/A</v>
      </c>
      <c r="AC486" s="40" t="e">
        <f>VLOOKUP($B486,期貨大額交易人未沖銷部位!$A$4:$O$499,15,FALSE)</f>
        <v>#N/A</v>
      </c>
      <c r="AD486" s="33" t="e">
        <f>VLOOKUP($B486,三大美股走勢!$A$4:$J$495,4,FALSE)</f>
        <v>#N/A</v>
      </c>
      <c r="AE486" s="33" t="e">
        <f>VLOOKUP($B486,三大美股走勢!$A$4:$J$495,7,FALSE)</f>
        <v>#N/A</v>
      </c>
      <c r="AF486" s="33" t="e">
        <f>VLOOKUP($B486,三大美股走勢!$A$4:$J$495,10,FALSE)</f>
        <v>#N/A</v>
      </c>
    </row>
    <row r="487" spans="2:32">
      <c r="B487" s="32">
        <v>43266</v>
      </c>
      <c r="C487" s="33" t="e">
        <f>VLOOKUP($B487,大盤與近月台指!$A$4:$I$499,2,FALSE)</f>
        <v>#N/A</v>
      </c>
      <c r="D487" s="34" t="e">
        <f>VLOOKUP($B487,大盤與近月台指!$A$4:$I$499,3,FALSE)</f>
        <v>#N/A</v>
      </c>
      <c r="E487" s="35" t="e">
        <f>VLOOKUP($B487,大盤與近月台指!$A$4:$I$499,4,FALSE)</f>
        <v>#N/A</v>
      </c>
      <c r="F487" s="33" t="e">
        <f>VLOOKUP($B487,大盤與近月台指!$A$4:$I$499,5,FALSE)</f>
        <v>#N/A</v>
      </c>
      <c r="G487" s="49" t="e">
        <f>VLOOKUP($B487,三大法人買賣超!$A$4:$I$500,3,FALSE)</f>
        <v>#N/A</v>
      </c>
      <c r="H487" s="34" t="e">
        <f>VLOOKUP($B487,三大法人買賣超!$A$4:$I$500,5,FALSE)</f>
        <v>#N/A</v>
      </c>
      <c r="I487" s="27" t="e">
        <f>VLOOKUP($B487,三大法人買賣超!$A$4:$I$500,7,FALSE)</f>
        <v>#N/A</v>
      </c>
      <c r="J487" s="27" t="e">
        <f>VLOOKUP($B487,三大法人買賣超!$A$4:$I$500,9,FALSE)</f>
        <v>#N/A</v>
      </c>
      <c r="K487" s="37">
        <f>新台幣匯率美元指數!B488</f>
        <v>0</v>
      </c>
      <c r="L487" s="38">
        <f>新台幣匯率美元指數!C488</f>
        <v>0</v>
      </c>
      <c r="M487" s="39">
        <f>新台幣匯率美元指數!D488</f>
        <v>0</v>
      </c>
      <c r="N487" s="27" t="e">
        <f>VLOOKUP($B487,期貨未平倉口數!$A$4:$M$499,4,FALSE)</f>
        <v>#N/A</v>
      </c>
      <c r="O487" s="27" t="e">
        <f>VLOOKUP($B487,期貨未平倉口數!$A$4:$M$499,9,FALSE)</f>
        <v>#N/A</v>
      </c>
      <c r="P487" s="27" t="e">
        <f>VLOOKUP($B487,期貨未平倉口數!$A$4:$M$499,10,FALSE)</f>
        <v>#N/A</v>
      </c>
      <c r="Q487" s="27" t="e">
        <f>VLOOKUP($B487,期貨未平倉口數!$A$4:$M$499,11,FALSE)</f>
        <v>#N/A</v>
      </c>
      <c r="R487" s="64" t="e">
        <f>VLOOKUP($B487,選擇權未平倉餘額!$A$4:$I$500,6,FALSE)</f>
        <v>#N/A</v>
      </c>
      <c r="S487" s="64" t="e">
        <f>VLOOKUP($B487,選擇權未平倉餘額!$A$4:$I$500,7,FALSE)</f>
        <v>#N/A</v>
      </c>
      <c r="T487" s="64" t="e">
        <f>VLOOKUP($B487,選擇權未平倉餘額!$A$4:$I$500,8,FALSE)</f>
        <v>#N/A</v>
      </c>
      <c r="U487" s="64" t="e">
        <f>VLOOKUP($B487,選擇權未平倉餘額!$A$4:$I$500,9,FALSE)</f>
        <v>#N/A</v>
      </c>
      <c r="V487" s="39" t="e">
        <f>VLOOKUP($B487,臺指選擇權P_C_Ratios!$A$4:$C$500,3,FALSE)</f>
        <v>#N/A</v>
      </c>
      <c r="W487" s="41" t="e">
        <f>VLOOKUP($B487,散戶多空比!$A$6:$L$500,12,FALSE)</f>
        <v>#N/A</v>
      </c>
      <c r="X487" s="40" t="e">
        <f>VLOOKUP($B487,期貨大額交易人未沖銷部位!$A$4:$O$499,4,FALSE)</f>
        <v>#N/A</v>
      </c>
      <c r="Y487" s="40" t="e">
        <f>VLOOKUP($B487,期貨大額交易人未沖銷部位!$A$4:$O$499,7,FALSE)</f>
        <v>#N/A</v>
      </c>
      <c r="Z487" s="40" t="e">
        <f>VLOOKUP($B487,期貨大額交易人未沖銷部位!$A$4:$O$499,10,FALSE)</f>
        <v>#N/A</v>
      </c>
      <c r="AA487" s="40" t="e">
        <f>VLOOKUP($B487,期貨大額交易人未沖銷部位!$A$4:$O$499,13,FALSE)</f>
        <v>#N/A</v>
      </c>
      <c r="AB487" s="40" t="e">
        <f>VLOOKUP($B487,期貨大額交易人未沖銷部位!$A$4:$O$499,14,FALSE)</f>
        <v>#N/A</v>
      </c>
      <c r="AC487" s="40" t="e">
        <f>VLOOKUP($B487,期貨大額交易人未沖銷部位!$A$4:$O$499,15,FALSE)</f>
        <v>#N/A</v>
      </c>
      <c r="AD487" s="33" t="e">
        <f>VLOOKUP($B487,三大美股走勢!$A$4:$J$495,4,FALSE)</f>
        <v>#N/A</v>
      </c>
      <c r="AE487" s="33" t="e">
        <f>VLOOKUP($B487,三大美股走勢!$A$4:$J$495,7,FALSE)</f>
        <v>#N/A</v>
      </c>
      <c r="AF487" s="33" t="e">
        <f>VLOOKUP($B487,三大美股走勢!$A$4:$J$495,10,FALSE)</f>
        <v>#N/A</v>
      </c>
    </row>
    <row r="488" spans="2:32">
      <c r="B488" s="32">
        <v>43267</v>
      </c>
      <c r="C488" s="33" t="e">
        <f>VLOOKUP($B488,大盤與近月台指!$A$4:$I$499,2,FALSE)</f>
        <v>#N/A</v>
      </c>
      <c r="D488" s="34" t="e">
        <f>VLOOKUP($B488,大盤與近月台指!$A$4:$I$499,3,FALSE)</f>
        <v>#N/A</v>
      </c>
      <c r="E488" s="35" t="e">
        <f>VLOOKUP($B488,大盤與近月台指!$A$4:$I$499,4,FALSE)</f>
        <v>#N/A</v>
      </c>
      <c r="F488" s="33" t="e">
        <f>VLOOKUP($B488,大盤與近月台指!$A$4:$I$499,5,FALSE)</f>
        <v>#N/A</v>
      </c>
      <c r="G488" s="49" t="e">
        <f>VLOOKUP($B488,三大法人買賣超!$A$4:$I$500,3,FALSE)</f>
        <v>#N/A</v>
      </c>
      <c r="H488" s="34" t="e">
        <f>VLOOKUP($B488,三大法人買賣超!$A$4:$I$500,5,FALSE)</f>
        <v>#N/A</v>
      </c>
      <c r="I488" s="27" t="e">
        <f>VLOOKUP($B488,三大法人買賣超!$A$4:$I$500,7,FALSE)</f>
        <v>#N/A</v>
      </c>
      <c r="J488" s="27" t="e">
        <f>VLOOKUP($B488,三大法人買賣超!$A$4:$I$500,9,FALSE)</f>
        <v>#N/A</v>
      </c>
      <c r="K488" s="37">
        <f>新台幣匯率美元指數!B489</f>
        <v>0</v>
      </c>
      <c r="L488" s="38">
        <f>新台幣匯率美元指數!C489</f>
        <v>0</v>
      </c>
      <c r="M488" s="39">
        <f>新台幣匯率美元指數!D489</f>
        <v>0</v>
      </c>
      <c r="N488" s="27" t="e">
        <f>VLOOKUP($B488,期貨未平倉口數!$A$4:$M$499,4,FALSE)</f>
        <v>#N/A</v>
      </c>
      <c r="O488" s="27" t="e">
        <f>VLOOKUP($B488,期貨未平倉口數!$A$4:$M$499,9,FALSE)</f>
        <v>#N/A</v>
      </c>
      <c r="P488" s="27" t="e">
        <f>VLOOKUP($B488,期貨未平倉口數!$A$4:$M$499,10,FALSE)</f>
        <v>#N/A</v>
      </c>
      <c r="Q488" s="27" t="e">
        <f>VLOOKUP($B488,期貨未平倉口數!$A$4:$M$499,11,FALSE)</f>
        <v>#N/A</v>
      </c>
      <c r="R488" s="64" t="e">
        <f>VLOOKUP($B488,選擇權未平倉餘額!$A$4:$I$500,6,FALSE)</f>
        <v>#N/A</v>
      </c>
      <c r="S488" s="64" t="e">
        <f>VLOOKUP($B488,選擇權未平倉餘額!$A$4:$I$500,7,FALSE)</f>
        <v>#N/A</v>
      </c>
      <c r="T488" s="64" t="e">
        <f>VLOOKUP($B488,選擇權未平倉餘額!$A$4:$I$500,8,FALSE)</f>
        <v>#N/A</v>
      </c>
      <c r="U488" s="64" t="e">
        <f>VLOOKUP($B488,選擇權未平倉餘額!$A$4:$I$500,9,FALSE)</f>
        <v>#N/A</v>
      </c>
      <c r="V488" s="39" t="e">
        <f>VLOOKUP($B488,臺指選擇權P_C_Ratios!$A$4:$C$500,3,FALSE)</f>
        <v>#N/A</v>
      </c>
      <c r="W488" s="41" t="e">
        <f>VLOOKUP($B488,散戶多空比!$A$6:$L$500,12,FALSE)</f>
        <v>#N/A</v>
      </c>
      <c r="X488" s="40" t="e">
        <f>VLOOKUP($B488,期貨大額交易人未沖銷部位!$A$4:$O$499,4,FALSE)</f>
        <v>#N/A</v>
      </c>
      <c r="Y488" s="40" t="e">
        <f>VLOOKUP($B488,期貨大額交易人未沖銷部位!$A$4:$O$499,7,FALSE)</f>
        <v>#N/A</v>
      </c>
      <c r="Z488" s="40" t="e">
        <f>VLOOKUP($B488,期貨大額交易人未沖銷部位!$A$4:$O$499,10,FALSE)</f>
        <v>#N/A</v>
      </c>
      <c r="AA488" s="40" t="e">
        <f>VLOOKUP($B488,期貨大額交易人未沖銷部位!$A$4:$O$499,13,FALSE)</f>
        <v>#N/A</v>
      </c>
      <c r="AB488" s="40" t="e">
        <f>VLOOKUP($B488,期貨大額交易人未沖銷部位!$A$4:$O$499,14,FALSE)</f>
        <v>#N/A</v>
      </c>
      <c r="AC488" s="40" t="e">
        <f>VLOOKUP($B488,期貨大額交易人未沖銷部位!$A$4:$O$499,15,FALSE)</f>
        <v>#N/A</v>
      </c>
      <c r="AD488" s="33" t="e">
        <f>VLOOKUP($B488,三大美股走勢!$A$4:$J$495,4,FALSE)</f>
        <v>#N/A</v>
      </c>
      <c r="AE488" s="33" t="e">
        <f>VLOOKUP($B488,三大美股走勢!$A$4:$J$495,7,FALSE)</f>
        <v>#N/A</v>
      </c>
      <c r="AF488" s="33" t="e">
        <f>VLOOKUP($B488,三大美股走勢!$A$4:$J$495,10,FALSE)</f>
        <v>#N/A</v>
      </c>
    </row>
    <row r="489" spans="2:32">
      <c r="B489" s="32">
        <v>43268</v>
      </c>
      <c r="C489" s="33" t="e">
        <f>VLOOKUP($B489,大盤與近月台指!$A$4:$I$499,2,FALSE)</f>
        <v>#N/A</v>
      </c>
      <c r="D489" s="34" t="e">
        <f>VLOOKUP($B489,大盤與近月台指!$A$4:$I$499,3,FALSE)</f>
        <v>#N/A</v>
      </c>
      <c r="E489" s="35" t="e">
        <f>VLOOKUP($B489,大盤與近月台指!$A$4:$I$499,4,FALSE)</f>
        <v>#N/A</v>
      </c>
      <c r="F489" s="33" t="e">
        <f>VLOOKUP($B489,大盤與近月台指!$A$4:$I$499,5,FALSE)</f>
        <v>#N/A</v>
      </c>
      <c r="G489" s="49" t="e">
        <f>VLOOKUP($B489,三大法人買賣超!$A$4:$I$500,3,FALSE)</f>
        <v>#N/A</v>
      </c>
      <c r="H489" s="34" t="e">
        <f>VLOOKUP($B489,三大法人買賣超!$A$4:$I$500,5,FALSE)</f>
        <v>#N/A</v>
      </c>
      <c r="I489" s="27" t="e">
        <f>VLOOKUP($B489,三大法人買賣超!$A$4:$I$500,7,FALSE)</f>
        <v>#N/A</v>
      </c>
      <c r="J489" s="27" t="e">
        <f>VLOOKUP($B489,三大法人買賣超!$A$4:$I$500,9,FALSE)</f>
        <v>#N/A</v>
      </c>
      <c r="K489" s="37">
        <f>新台幣匯率美元指數!B490</f>
        <v>0</v>
      </c>
      <c r="L489" s="38">
        <f>新台幣匯率美元指數!C490</f>
        <v>0</v>
      </c>
      <c r="M489" s="39">
        <f>新台幣匯率美元指數!D490</f>
        <v>0</v>
      </c>
      <c r="N489" s="27" t="e">
        <f>VLOOKUP($B489,期貨未平倉口數!$A$4:$M$499,4,FALSE)</f>
        <v>#N/A</v>
      </c>
      <c r="O489" s="27" t="e">
        <f>VLOOKUP($B489,期貨未平倉口數!$A$4:$M$499,9,FALSE)</f>
        <v>#N/A</v>
      </c>
      <c r="P489" s="27" t="e">
        <f>VLOOKUP($B489,期貨未平倉口數!$A$4:$M$499,10,FALSE)</f>
        <v>#N/A</v>
      </c>
      <c r="Q489" s="27" t="e">
        <f>VLOOKUP($B489,期貨未平倉口數!$A$4:$M$499,11,FALSE)</f>
        <v>#N/A</v>
      </c>
      <c r="R489" s="64" t="e">
        <f>VLOOKUP($B489,選擇權未平倉餘額!$A$4:$I$500,6,FALSE)</f>
        <v>#N/A</v>
      </c>
      <c r="S489" s="64" t="e">
        <f>VLOOKUP($B489,選擇權未平倉餘額!$A$4:$I$500,7,FALSE)</f>
        <v>#N/A</v>
      </c>
      <c r="T489" s="64" t="e">
        <f>VLOOKUP($B489,選擇權未平倉餘額!$A$4:$I$500,8,FALSE)</f>
        <v>#N/A</v>
      </c>
      <c r="U489" s="64" t="e">
        <f>VLOOKUP($B489,選擇權未平倉餘額!$A$4:$I$500,9,FALSE)</f>
        <v>#N/A</v>
      </c>
      <c r="V489" s="39" t="e">
        <f>VLOOKUP($B489,臺指選擇權P_C_Ratios!$A$4:$C$500,3,FALSE)</f>
        <v>#N/A</v>
      </c>
      <c r="W489" s="41" t="e">
        <f>VLOOKUP($B489,散戶多空比!$A$6:$L$500,12,FALSE)</f>
        <v>#N/A</v>
      </c>
      <c r="X489" s="40" t="e">
        <f>VLOOKUP($B489,期貨大額交易人未沖銷部位!$A$4:$O$499,4,FALSE)</f>
        <v>#N/A</v>
      </c>
      <c r="Y489" s="40" t="e">
        <f>VLOOKUP($B489,期貨大額交易人未沖銷部位!$A$4:$O$499,7,FALSE)</f>
        <v>#N/A</v>
      </c>
      <c r="Z489" s="40" t="e">
        <f>VLOOKUP($B489,期貨大額交易人未沖銷部位!$A$4:$O$499,10,FALSE)</f>
        <v>#N/A</v>
      </c>
      <c r="AA489" s="40" t="e">
        <f>VLOOKUP($B489,期貨大額交易人未沖銷部位!$A$4:$O$499,13,FALSE)</f>
        <v>#N/A</v>
      </c>
      <c r="AB489" s="40" t="e">
        <f>VLOOKUP($B489,期貨大額交易人未沖銷部位!$A$4:$O$499,14,FALSE)</f>
        <v>#N/A</v>
      </c>
      <c r="AC489" s="40" t="e">
        <f>VLOOKUP($B489,期貨大額交易人未沖銷部位!$A$4:$O$499,15,FALSE)</f>
        <v>#N/A</v>
      </c>
      <c r="AD489" s="33" t="e">
        <f>VLOOKUP($B489,三大美股走勢!$A$4:$J$495,4,FALSE)</f>
        <v>#N/A</v>
      </c>
      <c r="AE489" s="33" t="e">
        <f>VLOOKUP($B489,三大美股走勢!$A$4:$J$495,7,FALSE)</f>
        <v>#N/A</v>
      </c>
      <c r="AF489" s="33" t="e">
        <f>VLOOKUP($B489,三大美股走勢!$A$4:$J$495,10,FALSE)</f>
        <v>#N/A</v>
      </c>
    </row>
    <row r="490" spans="2:32">
      <c r="B490" s="32">
        <v>43269</v>
      </c>
      <c r="C490" s="33" t="e">
        <f>VLOOKUP($B490,大盤與近月台指!$A$4:$I$499,2,FALSE)</f>
        <v>#N/A</v>
      </c>
      <c r="D490" s="34" t="e">
        <f>VLOOKUP($B490,大盤與近月台指!$A$4:$I$499,3,FALSE)</f>
        <v>#N/A</v>
      </c>
      <c r="E490" s="35" t="e">
        <f>VLOOKUP($B490,大盤與近月台指!$A$4:$I$499,4,FALSE)</f>
        <v>#N/A</v>
      </c>
      <c r="F490" s="33" t="e">
        <f>VLOOKUP($B490,大盤與近月台指!$A$4:$I$499,5,FALSE)</f>
        <v>#N/A</v>
      </c>
      <c r="G490" s="49" t="e">
        <f>VLOOKUP($B490,三大法人買賣超!$A$4:$I$500,3,FALSE)</f>
        <v>#N/A</v>
      </c>
      <c r="H490" s="34" t="e">
        <f>VLOOKUP($B490,三大法人買賣超!$A$4:$I$500,5,FALSE)</f>
        <v>#N/A</v>
      </c>
      <c r="I490" s="27" t="e">
        <f>VLOOKUP($B490,三大法人買賣超!$A$4:$I$500,7,FALSE)</f>
        <v>#N/A</v>
      </c>
      <c r="J490" s="27" t="e">
        <f>VLOOKUP($B490,三大法人買賣超!$A$4:$I$500,9,FALSE)</f>
        <v>#N/A</v>
      </c>
      <c r="K490" s="37">
        <f>新台幣匯率美元指數!B491</f>
        <v>0</v>
      </c>
      <c r="L490" s="38">
        <f>新台幣匯率美元指數!C491</f>
        <v>0</v>
      </c>
      <c r="M490" s="39">
        <f>新台幣匯率美元指數!D491</f>
        <v>0</v>
      </c>
      <c r="N490" s="27" t="e">
        <f>VLOOKUP($B490,期貨未平倉口數!$A$4:$M$499,4,FALSE)</f>
        <v>#N/A</v>
      </c>
      <c r="O490" s="27" t="e">
        <f>VLOOKUP($B490,期貨未平倉口數!$A$4:$M$499,9,FALSE)</f>
        <v>#N/A</v>
      </c>
      <c r="P490" s="27" t="e">
        <f>VLOOKUP($B490,期貨未平倉口數!$A$4:$M$499,10,FALSE)</f>
        <v>#N/A</v>
      </c>
      <c r="Q490" s="27" t="e">
        <f>VLOOKUP($B490,期貨未平倉口數!$A$4:$M$499,11,FALSE)</f>
        <v>#N/A</v>
      </c>
      <c r="R490" s="64" t="e">
        <f>VLOOKUP($B490,選擇權未平倉餘額!$A$4:$I$500,6,FALSE)</f>
        <v>#N/A</v>
      </c>
      <c r="S490" s="64" t="e">
        <f>VLOOKUP($B490,選擇權未平倉餘額!$A$4:$I$500,7,FALSE)</f>
        <v>#N/A</v>
      </c>
      <c r="T490" s="64" t="e">
        <f>VLOOKUP($B490,選擇權未平倉餘額!$A$4:$I$500,8,FALSE)</f>
        <v>#N/A</v>
      </c>
      <c r="U490" s="64" t="e">
        <f>VLOOKUP($B490,選擇權未平倉餘額!$A$4:$I$500,9,FALSE)</f>
        <v>#N/A</v>
      </c>
      <c r="V490" s="39" t="e">
        <f>VLOOKUP($B490,臺指選擇權P_C_Ratios!$A$4:$C$500,3,FALSE)</f>
        <v>#N/A</v>
      </c>
      <c r="W490" s="41" t="e">
        <f>VLOOKUP($B490,散戶多空比!$A$6:$L$500,12,FALSE)</f>
        <v>#N/A</v>
      </c>
      <c r="X490" s="40" t="e">
        <f>VLOOKUP($B490,期貨大額交易人未沖銷部位!$A$4:$O$499,4,FALSE)</f>
        <v>#N/A</v>
      </c>
      <c r="Y490" s="40" t="e">
        <f>VLOOKUP($B490,期貨大額交易人未沖銷部位!$A$4:$O$499,7,FALSE)</f>
        <v>#N/A</v>
      </c>
      <c r="Z490" s="40" t="e">
        <f>VLOOKUP($B490,期貨大額交易人未沖銷部位!$A$4:$O$499,10,FALSE)</f>
        <v>#N/A</v>
      </c>
      <c r="AA490" s="40" t="e">
        <f>VLOOKUP($B490,期貨大額交易人未沖銷部位!$A$4:$O$499,13,FALSE)</f>
        <v>#N/A</v>
      </c>
      <c r="AB490" s="40" t="e">
        <f>VLOOKUP($B490,期貨大額交易人未沖銷部位!$A$4:$O$499,14,FALSE)</f>
        <v>#N/A</v>
      </c>
      <c r="AC490" s="40" t="e">
        <f>VLOOKUP($B490,期貨大額交易人未沖銷部位!$A$4:$O$499,15,FALSE)</f>
        <v>#N/A</v>
      </c>
      <c r="AD490" s="33" t="e">
        <f>VLOOKUP($B490,三大美股走勢!$A$4:$J$495,4,FALSE)</f>
        <v>#N/A</v>
      </c>
      <c r="AE490" s="33" t="e">
        <f>VLOOKUP($B490,三大美股走勢!$A$4:$J$495,7,FALSE)</f>
        <v>#N/A</v>
      </c>
      <c r="AF490" s="33" t="e">
        <f>VLOOKUP($B490,三大美股走勢!$A$4:$J$495,10,FALSE)</f>
        <v>#N/A</v>
      </c>
    </row>
    <row r="491" spans="2:32">
      <c r="B491" s="32">
        <v>43270</v>
      </c>
      <c r="C491" s="33" t="e">
        <f>VLOOKUP($B491,大盤與近月台指!$A$4:$I$499,2,FALSE)</f>
        <v>#N/A</v>
      </c>
      <c r="D491" s="34" t="e">
        <f>VLOOKUP($B491,大盤與近月台指!$A$4:$I$499,3,FALSE)</f>
        <v>#N/A</v>
      </c>
      <c r="E491" s="35" t="e">
        <f>VLOOKUP($B491,大盤與近月台指!$A$4:$I$499,4,FALSE)</f>
        <v>#N/A</v>
      </c>
      <c r="F491" s="33" t="e">
        <f>VLOOKUP($B491,大盤與近月台指!$A$4:$I$499,5,FALSE)</f>
        <v>#N/A</v>
      </c>
      <c r="G491" s="49" t="e">
        <f>VLOOKUP($B491,三大法人買賣超!$A$4:$I$500,3,FALSE)</f>
        <v>#N/A</v>
      </c>
      <c r="H491" s="34" t="e">
        <f>VLOOKUP($B491,三大法人買賣超!$A$4:$I$500,5,FALSE)</f>
        <v>#N/A</v>
      </c>
      <c r="I491" s="27" t="e">
        <f>VLOOKUP($B491,三大法人買賣超!$A$4:$I$500,7,FALSE)</f>
        <v>#N/A</v>
      </c>
      <c r="J491" s="27" t="e">
        <f>VLOOKUP($B491,三大法人買賣超!$A$4:$I$500,9,FALSE)</f>
        <v>#N/A</v>
      </c>
      <c r="K491" s="37">
        <f>新台幣匯率美元指數!B492</f>
        <v>0</v>
      </c>
      <c r="L491" s="38">
        <f>新台幣匯率美元指數!C492</f>
        <v>0</v>
      </c>
      <c r="M491" s="39">
        <f>新台幣匯率美元指數!D492</f>
        <v>0</v>
      </c>
      <c r="N491" s="27" t="e">
        <f>VLOOKUP($B491,期貨未平倉口數!$A$4:$M$499,4,FALSE)</f>
        <v>#N/A</v>
      </c>
      <c r="O491" s="27" t="e">
        <f>VLOOKUP($B491,期貨未平倉口數!$A$4:$M$499,9,FALSE)</f>
        <v>#N/A</v>
      </c>
      <c r="P491" s="27" t="e">
        <f>VLOOKUP($B491,期貨未平倉口數!$A$4:$M$499,10,FALSE)</f>
        <v>#N/A</v>
      </c>
      <c r="Q491" s="27" t="e">
        <f>VLOOKUP($B491,期貨未平倉口數!$A$4:$M$499,11,FALSE)</f>
        <v>#N/A</v>
      </c>
      <c r="R491" s="64" t="e">
        <f>VLOOKUP($B491,選擇權未平倉餘額!$A$4:$I$500,6,FALSE)</f>
        <v>#N/A</v>
      </c>
      <c r="S491" s="64" t="e">
        <f>VLOOKUP($B491,選擇權未平倉餘額!$A$4:$I$500,7,FALSE)</f>
        <v>#N/A</v>
      </c>
      <c r="T491" s="64" t="e">
        <f>VLOOKUP($B491,選擇權未平倉餘額!$A$4:$I$500,8,FALSE)</f>
        <v>#N/A</v>
      </c>
      <c r="U491" s="64" t="e">
        <f>VLOOKUP($B491,選擇權未平倉餘額!$A$4:$I$500,9,FALSE)</f>
        <v>#N/A</v>
      </c>
      <c r="V491" s="39" t="e">
        <f>VLOOKUP($B491,臺指選擇權P_C_Ratios!$A$4:$C$500,3,FALSE)</f>
        <v>#N/A</v>
      </c>
      <c r="W491" s="41" t="e">
        <f>VLOOKUP($B491,散戶多空比!$A$6:$L$500,12,FALSE)</f>
        <v>#N/A</v>
      </c>
      <c r="X491" s="40" t="e">
        <f>VLOOKUP($B491,期貨大額交易人未沖銷部位!$A$4:$O$499,4,FALSE)</f>
        <v>#N/A</v>
      </c>
      <c r="Y491" s="40" t="e">
        <f>VLOOKUP($B491,期貨大額交易人未沖銷部位!$A$4:$O$499,7,FALSE)</f>
        <v>#N/A</v>
      </c>
      <c r="Z491" s="40" t="e">
        <f>VLOOKUP($B491,期貨大額交易人未沖銷部位!$A$4:$O$499,10,FALSE)</f>
        <v>#N/A</v>
      </c>
      <c r="AA491" s="40" t="e">
        <f>VLOOKUP($B491,期貨大額交易人未沖銷部位!$A$4:$O$499,13,FALSE)</f>
        <v>#N/A</v>
      </c>
      <c r="AB491" s="40" t="e">
        <f>VLOOKUP($B491,期貨大額交易人未沖銷部位!$A$4:$O$499,14,FALSE)</f>
        <v>#N/A</v>
      </c>
      <c r="AC491" s="40" t="e">
        <f>VLOOKUP($B491,期貨大額交易人未沖銷部位!$A$4:$O$499,15,FALSE)</f>
        <v>#N/A</v>
      </c>
      <c r="AD491" s="33" t="e">
        <f>VLOOKUP($B491,三大美股走勢!$A$4:$J$495,4,FALSE)</f>
        <v>#N/A</v>
      </c>
      <c r="AE491" s="33" t="e">
        <f>VLOOKUP($B491,三大美股走勢!$A$4:$J$495,7,FALSE)</f>
        <v>#N/A</v>
      </c>
      <c r="AF491" s="33" t="e">
        <f>VLOOKUP($B491,三大美股走勢!$A$4:$J$495,10,FALSE)</f>
        <v>#N/A</v>
      </c>
    </row>
    <row r="492" spans="2:32">
      <c r="B492" s="32">
        <v>43271</v>
      </c>
      <c r="C492" s="33" t="e">
        <f>VLOOKUP($B492,大盤與近月台指!$A$4:$I$499,2,FALSE)</f>
        <v>#N/A</v>
      </c>
      <c r="D492" s="34" t="e">
        <f>VLOOKUP($B492,大盤與近月台指!$A$4:$I$499,3,FALSE)</f>
        <v>#N/A</v>
      </c>
      <c r="E492" s="35" t="e">
        <f>VLOOKUP($B492,大盤與近月台指!$A$4:$I$499,4,FALSE)</f>
        <v>#N/A</v>
      </c>
      <c r="F492" s="33" t="e">
        <f>VLOOKUP($B492,大盤與近月台指!$A$4:$I$499,5,FALSE)</f>
        <v>#N/A</v>
      </c>
      <c r="G492" s="49" t="e">
        <f>VLOOKUP($B492,三大法人買賣超!$A$4:$I$500,3,FALSE)</f>
        <v>#N/A</v>
      </c>
      <c r="H492" s="34" t="e">
        <f>VLOOKUP($B492,三大法人買賣超!$A$4:$I$500,5,FALSE)</f>
        <v>#N/A</v>
      </c>
      <c r="I492" s="27" t="e">
        <f>VLOOKUP($B492,三大法人買賣超!$A$4:$I$500,7,FALSE)</f>
        <v>#N/A</v>
      </c>
      <c r="J492" s="27" t="e">
        <f>VLOOKUP($B492,三大法人買賣超!$A$4:$I$500,9,FALSE)</f>
        <v>#N/A</v>
      </c>
      <c r="K492" s="37">
        <f>新台幣匯率美元指數!B493</f>
        <v>0</v>
      </c>
      <c r="L492" s="38">
        <f>新台幣匯率美元指數!C493</f>
        <v>0</v>
      </c>
      <c r="M492" s="39">
        <f>新台幣匯率美元指數!D493</f>
        <v>0</v>
      </c>
      <c r="N492" s="27" t="e">
        <f>VLOOKUP($B492,期貨未平倉口數!$A$4:$M$499,4,FALSE)</f>
        <v>#N/A</v>
      </c>
      <c r="O492" s="27" t="e">
        <f>VLOOKUP($B492,期貨未平倉口數!$A$4:$M$499,9,FALSE)</f>
        <v>#N/A</v>
      </c>
      <c r="P492" s="27" t="e">
        <f>VLOOKUP($B492,期貨未平倉口數!$A$4:$M$499,10,FALSE)</f>
        <v>#N/A</v>
      </c>
      <c r="Q492" s="27" t="e">
        <f>VLOOKUP($B492,期貨未平倉口數!$A$4:$M$499,11,FALSE)</f>
        <v>#N/A</v>
      </c>
      <c r="R492" s="64" t="e">
        <f>VLOOKUP($B492,選擇權未平倉餘額!$A$4:$I$500,6,FALSE)</f>
        <v>#N/A</v>
      </c>
      <c r="S492" s="64" t="e">
        <f>VLOOKUP($B492,選擇權未平倉餘額!$A$4:$I$500,7,FALSE)</f>
        <v>#N/A</v>
      </c>
      <c r="T492" s="64" t="e">
        <f>VLOOKUP($B492,選擇權未平倉餘額!$A$4:$I$500,8,FALSE)</f>
        <v>#N/A</v>
      </c>
      <c r="U492" s="64" t="e">
        <f>VLOOKUP($B492,選擇權未平倉餘額!$A$4:$I$500,9,FALSE)</f>
        <v>#N/A</v>
      </c>
      <c r="V492" s="39" t="e">
        <f>VLOOKUP($B492,臺指選擇權P_C_Ratios!$A$4:$C$500,3,FALSE)</f>
        <v>#N/A</v>
      </c>
      <c r="W492" s="41" t="e">
        <f>VLOOKUP($B492,散戶多空比!$A$6:$L$500,12,FALSE)</f>
        <v>#N/A</v>
      </c>
      <c r="X492" s="40" t="e">
        <f>VLOOKUP($B492,期貨大額交易人未沖銷部位!$A$4:$O$499,4,FALSE)</f>
        <v>#N/A</v>
      </c>
      <c r="Y492" s="40" t="e">
        <f>VLOOKUP($B492,期貨大額交易人未沖銷部位!$A$4:$O$499,7,FALSE)</f>
        <v>#N/A</v>
      </c>
      <c r="Z492" s="40" t="e">
        <f>VLOOKUP($B492,期貨大額交易人未沖銷部位!$A$4:$O$499,10,FALSE)</f>
        <v>#N/A</v>
      </c>
      <c r="AA492" s="40" t="e">
        <f>VLOOKUP($B492,期貨大額交易人未沖銷部位!$A$4:$O$499,13,FALSE)</f>
        <v>#N/A</v>
      </c>
      <c r="AB492" s="40" t="e">
        <f>VLOOKUP($B492,期貨大額交易人未沖銷部位!$A$4:$O$499,14,FALSE)</f>
        <v>#N/A</v>
      </c>
      <c r="AC492" s="40" t="e">
        <f>VLOOKUP($B492,期貨大額交易人未沖銷部位!$A$4:$O$499,15,FALSE)</f>
        <v>#N/A</v>
      </c>
      <c r="AD492" s="33" t="e">
        <f>VLOOKUP($B492,三大美股走勢!$A$4:$J$495,4,FALSE)</f>
        <v>#N/A</v>
      </c>
      <c r="AE492" s="33" t="e">
        <f>VLOOKUP($B492,三大美股走勢!$A$4:$J$495,7,FALSE)</f>
        <v>#N/A</v>
      </c>
      <c r="AF492" s="33" t="e">
        <f>VLOOKUP($B492,三大美股走勢!$A$4:$J$495,10,FALSE)</f>
        <v>#N/A</v>
      </c>
    </row>
    <row r="493" spans="2:32">
      <c r="B493" s="32">
        <v>43272</v>
      </c>
      <c r="C493" s="33" t="e">
        <f>VLOOKUP($B493,大盤與近月台指!$A$4:$I$499,2,FALSE)</f>
        <v>#N/A</v>
      </c>
      <c r="D493" s="34" t="e">
        <f>VLOOKUP($B493,大盤與近月台指!$A$4:$I$499,3,FALSE)</f>
        <v>#N/A</v>
      </c>
      <c r="E493" s="35" t="e">
        <f>VLOOKUP($B493,大盤與近月台指!$A$4:$I$499,4,FALSE)</f>
        <v>#N/A</v>
      </c>
      <c r="F493" s="33" t="e">
        <f>VLOOKUP($B493,大盤與近月台指!$A$4:$I$499,5,FALSE)</f>
        <v>#N/A</v>
      </c>
      <c r="G493" s="49" t="e">
        <f>VLOOKUP($B493,三大法人買賣超!$A$4:$I$500,3,FALSE)</f>
        <v>#N/A</v>
      </c>
      <c r="H493" s="34" t="e">
        <f>VLOOKUP($B493,三大法人買賣超!$A$4:$I$500,5,FALSE)</f>
        <v>#N/A</v>
      </c>
      <c r="I493" s="27" t="e">
        <f>VLOOKUP($B493,三大法人買賣超!$A$4:$I$500,7,FALSE)</f>
        <v>#N/A</v>
      </c>
      <c r="J493" s="27" t="e">
        <f>VLOOKUP($B493,三大法人買賣超!$A$4:$I$500,9,FALSE)</f>
        <v>#N/A</v>
      </c>
      <c r="K493" s="37">
        <f>新台幣匯率美元指數!B494</f>
        <v>0</v>
      </c>
      <c r="L493" s="38">
        <f>新台幣匯率美元指數!C494</f>
        <v>0</v>
      </c>
      <c r="M493" s="39">
        <f>新台幣匯率美元指數!D494</f>
        <v>0</v>
      </c>
      <c r="N493" s="27" t="e">
        <f>VLOOKUP($B493,期貨未平倉口數!$A$4:$M$499,4,FALSE)</f>
        <v>#N/A</v>
      </c>
      <c r="O493" s="27" t="e">
        <f>VLOOKUP($B493,期貨未平倉口數!$A$4:$M$499,9,FALSE)</f>
        <v>#N/A</v>
      </c>
      <c r="P493" s="27" t="e">
        <f>VLOOKUP($B493,期貨未平倉口數!$A$4:$M$499,10,FALSE)</f>
        <v>#N/A</v>
      </c>
      <c r="Q493" s="27" t="e">
        <f>VLOOKUP($B493,期貨未平倉口數!$A$4:$M$499,11,FALSE)</f>
        <v>#N/A</v>
      </c>
      <c r="R493" s="64" t="e">
        <f>VLOOKUP($B493,選擇權未平倉餘額!$A$4:$I$500,6,FALSE)</f>
        <v>#N/A</v>
      </c>
      <c r="S493" s="64" t="e">
        <f>VLOOKUP($B493,選擇權未平倉餘額!$A$4:$I$500,7,FALSE)</f>
        <v>#N/A</v>
      </c>
      <c r="T493" s="64" t="e">
        <f>VLOOKUP($B493,選擇權未平倉餘額!$A$4:$I$500,8,FALSE)</f>
        <v>#N/A</v>
      </c>
      <c r="U493" s="64" t="e">
        <f>VLOOKUP($B493,選擇權未平倉餘額!$A$4:$I$500,9,FALSE)</f>
        <v>#N/A</v>
      </c>
      <c r="V493" s="39" t="e">
        <f>VLOOKUP($B493,臺指選擇權P_C_Ratios!$A$4:$C$500,3,FALSE)</f>
        <v>#N/A</v>
      </c>
      <c r="W493" s="41" t="e">
        <f>VLOOKUP($B493,散戶多空比!$A$6:$L$500,12,FALSE)</f>
        <v>#N/A</v>
      </c>
      <c r="X493" s="40" t="e">
        <f>VLOOKUP($B493,期貨大額交易人未沖銷部位!$A$4:$O$499,4,FALSE)</f>
        <v>#N/A</v>
      </c>
      <c r="Y493" s="40" t="e">
        <f>VLOOKUP($B493,期貨大額交易人未沖銷部位!$A$4:$O$499,7,FALSE)</f>
        <v>#N/A</v>
      </c>
      <c r="Z493" s="40" t="e">
        <f>VLOOKUP($B493,期貨大額交易人未沖銷部位!$A$4:$O$499,10,FALSE)</f>
        <v>#N/A</v>
      </c>
      <c r="AA493" s="40" t="e">
        <f>VLOOKUP($B493,期貨大額交易人未沖銷部位!$A$4:$O$499,13,FALSE)</f>
        <v>#N/A</v>
      </c>
      <c r="AB493" s="40" t="e">
        <f>VLOOKUP($B493,期貨大額交易人未沖銷部位!$A$4:$O$499,14,FALSE)</f>
        <v>#N/A</v>
      </c>
      <c r="AC493" s="40" t="e">
        <f>VLOOKUP($B493,期貨大額交易人未沖銷部位!$A$4:$O$499,15,FALSE)</f>
        <v>#N/A</v>
      </c>
      <c r="AD493" s="33" t="e">
        <f>VLOOKUP($B493,三大美股走勢!$A$4:$J$495,4,FALSE)</f>
        <v>#N/A</v>
      </c>
      <c r="AE493" s="33" t="e">
        <f>VLOOKUP($B493,三大美股走勢!$A$4:$J$495,7,FALSE)</f>
        <v>#N/A</v>
      </c>
      <c r="AF493" s="33" t="e">
        <f>VLOOKUP($B493,三大美股走勢!$A$4:$J$495,10,FALSE)</f>
        <v>#N/A</v>
      </c>
    </row>
    <row r="494" spans="2:32">
      <c r="B494" s="32">
        <v>43273</v>
      </c>
      <c r="C494" s="33" t="e">
        <f>VLOOKUP($B494,大盤與近月台指!$A$4:$I$499,2,FALSE)</f>
        <v>#N/A</v>
      </c>
      <c r="D494" s="34" t="e">
        <f>VLOOKUP($B494,大盤與近月台指!$A$4:$I$499,3,FALSE)</f>
        <v>#N/A</v>
      </c>
      <c r="E494" s="35" t="e">
        <f>VLOOKUP($B494,大盤與近月台指!$A$4:$I$499,4,FALSE)</f>
        <v>#N/A</v>
      </c>
      <c r="F494" s="33" t="e">
        <f>VLOOKUP($B494,大盤與近月台指!$A$4:$I$499,5,FALSE)</f>
        <v>#N/A</v>
      </c>
      <c r="G494" s="49" t="e">
        <f>VLOOKUP($B494,三大法人買賣超!$A$4:$I$500,3,FALSE)</f>
        <v>#N/A</v>
      </c>
      <c r="H494" s="34" t="e">
        <f>VLOOKUP($B494,三大法人買賣超!$A$4:$I$500,5,FALSE)</f>
        <v>#N/A</v>
      </c>
      <c r="I494" s="27" t="e">
        <f>VLOOKUP($B494,三大法人買賣超!$A$4:$I$500,7,FALSE)</f>
        <v>#N/A</v>
      </c>
      <c r="J494" s="27" t="e">
        <f>VLOOKUP($B494,三大法人買賣超!$A$4:$I$500,9,FALSE)</f>
        <v>#N/A</v>
      </c>
      <c r="K494" s="37">
        <f>新台幣匯率美元指數!B495</f>
        <v>0</v>
      </c>
      <c r="L494" s="38">
        <f>新台幣匯率美元指數!C495</f>
        <v>0</v>
      </c>
      <c r="M494" s="39">
        <f>新台幣匯率美元指數!D495</f>
        <v>0</v>
      </c>
      <c r="N494" s="27" t="e">
        <f>VLOOKUP($B494,期貨未平倉口數!$A$4:$M$499,4,FALSE)</f>
        <v>#N/A</v>
      </c>
      <c r="O494" s="27" t="e">
        <f>VLOOKUP($B494,期貨未平倉口數!$A$4:$M$499,9,FALSE)</f>
        <v>#N/A</v>
      </c>
      <c r="P494" s="27" t="e">
        <f>VLOOKUP($B494,期貨未平倉口數!$A$4:$M$499,10,FALSE)</f>
        <v>#N/A</v>
      </c>
      <c r="Q494" s="27" t="e">
        <f>VLOOKUP($B494,期貨未平倉口數!$A$4:$M$499,11,FALSE)</f>
        <v>#N/A</v>
      </c>
      <c r="R494" s="64" t="e">
        <f>VLOOKUP($B494,選擇權未平倉餘額!$A$4:$I$500,6,FALSE)</f>
        <v>#N/A</v>
      </c>
      <c r="S494" s="64" t="e">
        <f>VLOOKUP($B494,選擇權未平倉餘額!$A$4:$I$500,7,FALSE)</f>
        <v>#N/A</v>
      </c>
      <c r="T494" s="64" t="e">
        <f>VLOOKUP($B494,選擇權未平倉餘額!$A$4:$I$500,8,FALSE)</f>
        <v>#N/A</v>
      </c>
      <c r="U494" s="64" t="e">
        <f>VLOOKUP($B494,選擇權未平倉餘額!$A$4:$I$500,9,FALSE)</f>
        <v>#N/A</v>
      </c>
      <c r="V494" s="39" t="e">
        <f>VLOOKUP($B494,臺指選擇權P_C_Ratios!$A$4:$C$500,3,FALSE)</f>
        <v>#N/A</v>
      </c>
      <c r="W494" s="41" t="e">
        <f>VLOOKUP($B494,散戶多空比!$A$6:$L$500,12,FALSE)</f>
        <v>#N/A</v>
      </c>
      <c r="X494" s="40" t="e">
        <f>VLOOKUP($B494,期貨大額交易人未沖銷部位!$A$4:$O$499,4,FALSE)</f>
        <v>#N/A</v>
      </c>
      <c r="Y494" s="40" t="e">
        <f>VLOOKUP($B494,期貨大額交易人未沖銷部位!$A$4:$O$499,7,FALSE)</f>
        <v>#N/A</v>
      </c>
      <c r="Z494" s="40" t="e">
        <f>VLOOKUP($B494,期貨大額交易人未沖銷部位!$A$4:$O$499,10,FALSE)</f>
        <v>#N/A</v>
      </c>
      <c r="AA494" s="40" t="e">
        <f>VLOOKUP($B494,期貨大額交易人未沖銷部位!$A$4:$O$499,13,FALSE)</f>
        <v>#N/A</v>
      </c>
      <c r="AB494" s="40" t="e">
        <f>VLOOKUP($B494,期貨大額交易人未沖銷部位!$A$4:$O$499,14,FALSE)</f>
        <v>#N/A</v>
      </c>
      <c r="AC494" s="40" t="e">
        <f>VLOOKUP($B494,期貨大額交易人未沖銷部位!$A$4:$O$499,15,FALSE)</f>
        <v>#N/A</v>
      </c>
      <c r="AD494" s="33" t="e">
        <f>VLOOKUP($B494,三大美股走勢!$A$4:$J$495,4,FALSE)</f>
        <v>#N/A</v>
      </c>
      <c r="AE494" s="33" t="e">
        <f>VLOOKUP($B494,三大美股走勢!$A$4:$J$495,7,FALSE)</f>
        <v>#N/A</v>
      </c>
      <c r="AF494" s="33" t="e">
        <f>VLOOKUP($B494,三大美股走勢!$A$4:$J$495,10,FALSE)</f>
        <v>#N/A</v>
      </c>
    </row>
    <row r="495" spans="2:32">
      <c r="B495" s="32">
        <v>43274</v>
      </c>
      <c r="C495" s="33" t="e">
        <f>VLOOKUP($B495,大盤與近月台指!$A$4:$I$499,2,FALSE)</f>
        <v>#N/A</v>
      </c>
      <c r="D495" s="34" t="e">
        <f>VLOOKUP($B495,大盤與近月台指!$A$4:$I$499,3,FALSE)</f>
        <v>#N/A</v>
      </c>
      <c r="E495" s="35" t="e">
        <f>VLOOKUP($B495,大盤與近月台指!$A$4:$I$499,4,FALSE)</f>
        <v>#N/A</v>
      </c>
      <c r="F495" s="33" t="e">
        <f>VLOOKUP($B495,大盤與近月台指!$A$4:$I$499,5,FALSE)</f>
        <v>#N/A</v>
      </c>
      <c r="G495" s="49" t="e">
        <f>VLOOKUP($B495,三大法人買賣超!$A$4:$I$500,3,FALSE)</f>
        <v>#N/A</v>
      </c>
      <c r="H495" s="34" t="e">
        <f>VLOOKUP($B495,三大法人買賣超!$A$4:$I$500,5,FALSE)</f>
        <v>#N/A</v>
      </c>
      <c r="I495" s="27" t="e">
        <f>VLOOKUP($B495,三大法人買賣超!$A$4:$I$500,7,FALSE)</f>
        <v>#N/A</v>
      </c>
      <c r="J495" s="27" t="e">
        <f>VLOOKUP($B495,三大法人買賣超!$A$4:$I$500,9,FALSE)</f>
        <v>#N/A</v>
      </c>
      <c r="K495" s="37">
        <f>新台幣匯率美元指數!B496</f>
        <v>0</v>
      </c>
      <c r="L495" s="38">
        <f>新台幣匯率美元指數!C496</f>
        <v>0</v>
      </c>
      <c r="M495" s="39">
        <f>新台幣匯率美元指數!D496</f>
        <v>0</v>
      </c>
      <c r="N495" s="27" t="e">
        <f>VLOOKUP($B495,期貨未平倉口數!$A$4:$M$499,4,FALSE)</f>
        <v>#N/A</v>
      </c>
      <c r="O495" s="27" t="e">
        <f>VLOOKUP($B495,期貨未平倉口數!$A$4:$M$499,9,FALSE)</f>
        <v>#N/A</v>
      </c>
      <c r="P495" s="27" t="e">
        <f>VLOOKUP($B495,期貨未平倉口數!$A$4:$M$499,10,FALSE)</f>
        <v>#N/A</v>
      </c>
      <c r="Q495" s="27" t="e">
        <f>VLOOKUP($B495,期貨未平倉口數!$A$4:$M$499,11,FALSE)</f>
        <v>#N/A</v>
      </c>
      <c r="R495" s="64" t="e">
        <f>VLOOKUP($B495,選擇權未平倉餘額!$A$4:$I$500,6,FALSE)</f>
        <v>#N/A</v>
      </c>
      <c r="S495" s="64" t="e">
        <f>VLOOKUP($B495,選擇權未平倉餘額!$A$4:$I$500,7,FALSE)</f>
        <v>#N/A</v>
      </c>
      <c r="T495" s="64" t="e">
        <f>VLOOKUP($B495,選擇權未平倉餘額!$A$4:$I$500,8,FALSE)</f>
        <v>#N/A</v>
      </c>
      <c r="U495" s="64" t="e">
        <f>VLOOKUP($B495,選擇權未平倉餘額!$A$4:$I$500,9,FALSE)</f>
        <v>#N/A</v>
      </c>
      <c r="V495" s="39" t="e">
        <f>VLOOKUP($B495,臺指選擇權P_C_Ratios!$A$4:$C$500,3,FALSE)</f>
        <v>#N/A</v>
      </c>
      <c r="W495" s="41" t="e">
        <f>VLOOKUP($B495,散戶多空比!$A$6:$L$500,12,FALSE)</f>
        <v>#N/A</v>
      </c>
      <c r="X495" s="40" t="e">
        <f>VLOOKUP($B495,期貨大額交易人未沖銷部位!$A$4:$O$499,4,FALSE)</f>
        <v>#N/A</v>
      </c>
      <c r="Y495" s="40" t="e">
        <f>VLOOKUP($B495,期貨大額交易人未沖銷部位!$A$4:$O$499,7,FALSE)</f>
        <v>#N/A</v>
      </c>
      <c r="Z495" s="40" t="e">
        <f>VLOOKUP($B495,期貨大額交易人未沖銷部位!$A$4:$O$499,10,FALSE)</f>
        <v>#N/A</v>
      </c>
      <c r="AA495" s="40" t="e">
        <f>VLOOKUP($B495,期貨大額交易人未沖銷部位!$A$4:$O$499,13,FALSE)</f>
        <v>#N/A</v>
      </c>
      <c r="AB495" s="40" t="e">
        <f>VLOOKUP($B495,期貨大額交易人未沖銷部位!$A$4:$O$499,14,FALSE)</f>
        <v>#N/A</v>
      </c>
      <c r="AC495" s="40" t="e">
        <f>VLOOKUP($B495,期貨大額交易人未沖銷部位!$A$4:$O$499,15,FALSE)</f>
        <v>#N/A</v>
      </c>
      <c r="AD495" s="33" t="e">
        <f>VLOOKUP($B495,三大美股走勢!$A$4:$J$495,4,FALSE)</f>
        <v>#N/A</v>
      </c>
      <c r="AE495" s="33" t="e">
        <f>VLOOKUP($B495,三大美股走勢!$A$4:$J$495,7,FALSE)</f>
        <v>#N/A</v>
      </c>
      <c r="AF495" s="33" t="e">
        <f>VLOOKUP($B495,三大美股走勢!$A$4:$J$495,10,FALSE)</f>
        <v>#N/A</v>
      </c>
    </row>
    <row r="496" spans="2:32">
      <c r="B496" s="32">
        <v>43275</v>
      </c>
      <c r="C496" s="33" t="e">
        <f>VLOOKUP($B496,大盤與近月台指!$A$4:$I$499,2,FALSE)</f>
        <v>#N/A</v>
      </c>
      <c r="D496" s="34" t="e">
        <f>VLOOKUP($B496,大盤與近月台指!$A$4:$I$499,3,FALSE)</f>
        <v>#N/A</v>
      </c>
      <c r="E496" s="35" t="e">
        <f>VLOOKUP($B496,大盤與近月台指!$A$4:$I$499,4,FALSE)</f>
        <v>#N/A</v>
      </c>
      <c r="F496" s="33" t="e">
        <f>VLOOKUP($B496,大盤與近月台指!$A$4:$I$499,5,FALSE)</f>
        <v>#N/A</v>
      </c>
      <c r="G496" s="49" t="e">
        <f>VLOOKUP($B496,三大法人買賣超!$A$4:$I$500,3,FALSE)</f>
        <v>#N/A</v>
      </c>
      <c r="H496" s="34" t="e">
        <f>VLOOKUP($B496,三大法人買賣超!$A$4:$I$500,5,FALSE)</f>
        <v>#N/A</v>
      </c>
      <c r="I496" s="27" t="e">
        <f>VLOOKUP($B496,三大法人買賣超!$A$4:$I$500,7,FALSE)</f>
        <v>#N/A</v>
      </c>
      <c r="J496" s="27" t="e">
        <f>VLOOKUP($B496,三大法人買賣超!$A$4:$I$500,9,FALSE)</f>
        <v>#N/A</v>
      </c>
      <c r="K496" s="37">
        <f>新台幣匯率美元指數!B497</f>
        <v>0</v>
      </c>
      <c r="L496" s="38">
        <f>新台幣匯率美元指數!C497</f>
        <v>0</v>
      </c>
      <c r="M496" s="39">
        <f>新台幣匯率美元指數!D497</f>
        <v>0</v>
      </c>
      <c r="N496" s="27" t="e">
        <f>VLOOKUP($B496,期貨未平倉口數!$A$4:$M$499,4,FALSE)</f>
        <v>#N/A</v>
      </c>
      <c r="O496" s="27" t="e">
        <f>VLOOKUP($B496,期貨未平倉口數!$A$4:$M$499,9,FALSE)</f>
        <v>#N/A</v>
      </c>
      <c r="P496" s="27" t="e">
        <f>VLOOKUP($B496,期貨未平倉口數!$A$4:$M$499,10,FALSE)</f>
        <v>#N/A</v>
      </c>
      <c r="Q496" s="27" t="e">
        <f>VLOOKUP($B496,期貨未平倉口數!$A$4:$M$499,11,FALSE)</f>
        <v>#N/A</v>
      </c>
      <c r="R496" s="64" t="e">
        <f>VLOOKUP($B496,選擇權未平倉餘額!$A$4:$I$500,6,FALSE)</f>
        <v>#N/A</v>
      </c>
      <c r="S496" s="64" t="e">
        <f>VLOOKUP($B496,選擇權未平倉餘額!$A$4:$I$500,7,FALSE)</f>
        <v>#N/A</v>
      </c>
      <c r="T496" s="64" t="e">
        <f>VLOOKUP($B496,選擇權未平倉餘額!$A$4:$I$500,8,FALSE)</f>
        <v>#N/A</v>
      </c>
      <c r="U496" s="64" t="e">
        <f>VLOOKUP($B496,選擇權未平倉餘額!$A$4:$I$500,9,FALSE)</f>
        <v>#N/A</v>
      </c>
      <c r="V496" s="39" t="e">
        <f>VLOOKUP($B496,臺指選擇權P_C_Ratios!$A$4:$C$500,3,FALSE)</f>
        <v>#N/A</v>
      </c>
      <c r="W496" s="41" t="e">
        <f>VLOOKUP($B496,散戶多空比!$A$6:$L$500,12,FALSE)</f>
        <v>#N/A</v>
      </c>
      <c r="X496" s="40" t="e">
        <f>VLOOKUP($B496,期貨大額交易人未沖銷部位!$A$4:$O$499,4,FALSE)</f>
        <v>#N/A</v>
      </c>
      <c r="Y496" s="40" t="e">
        <f>VLOOKUP($B496,期貨大額交易人未沖銷部位!$A$4:$O$499,7,FALSE)</f>
        <v>#N/A</v>
      </c>
      <c r="Z496" s="40" t="e">
        <f>VLOOKUP($B496,期貨大額交易人未沖銷部位!$A$4:$O$499,10,FALSE)</f>
        <v>#N/A</v>
      </c>
      <c r="AA496" s="40" t="e">
        <f>VLOOKUP($B496,期貨大額交易人未沖銷部位!$A$4:$O$499,13,FALSE)</f>
        <v>#N/A</v>
      </c>
      <c r="AB496" s="40" t="e">
        <f>VLOOKUP($B496,期貨大額交易人未沖銷部位!$A$4:$O$499,14,FALSE)</f>
        <v>#N/A</v>
      </c>
      <c r="AC496" s="40" t="e">
        <f>VLOOKUP($B496,期貨大額交易人未沖銷部位!$A$4:$O$499,15,FALSE)</f>
        <v>#N/A</v>
      </c>
      <c r="AD496" s="33" t="e">
        <f>VLOOKUP($B496,三大美股走勢!$A$4:$J$495,4,FALSE)</f>
        <v>#N/A</v>
      </c>
      <c r="AE496" s="33" t="e">
        <f>VLOOKUP($B496,三大美股走勢!$A$4:$J$495,7,FALSE)</f>
        <v>#N/A</v>
      </c>
      <c r="AF496" s="33" t="e">
        <f>VLOOKUP($B496,三大美股走勢!$A$4:$J$495,10,FALSE)</f>
        <v>#N/A</v>
      </c>
    </row>
    <row r="497" spans="2:32">
      <c r="B497" s="32">
        <v>43276</v>
      </c>
      <c r="C497" s="33" t="e">
        <f>VLOOKUP($B497,大盤與近月台指!$A$4:$I$499,2,FALSE)</f>
        <v>#N/A</v>
      </c>
      <c r="D497" s="34" t="e">
        <f>VLOOKUP($B497,大盤與近月台指!$A$4:$I$499,3,FALSE)</f>
        <v>#N/A</v>
      </c>
      <c r="E497" s="35" t="e">
        <f>VLOOKUP($B497,大盤與近月台指!$A$4:$I$499,4,FALSE)</f>
        <v>#N/A</v>
      </c>
      <c r="F497" s="33" t="e">
        <f>VLOOKUP($B497,大盤與近月台指!$A$4:$I$499,5,FALSE)</f>
        <v>#N/A</v>
      </c>
      <c r="G497" s="49" t="e">
        <f>VLOOKUP($B497,三大法人買賣超!$A$4:$I$500,3,FALSE)</f>
        <v>#N/A</v>
      </c>
      <c r="H497" s="34" t="e">
        <f>VLOOKUP($B497,三大法人買賣超!$A$4:$I$500,5,FALSE)</f>
        <v>#N/A</v>
      </c>
      <c r="I497" s="27" t="e">
        <f>VLOOKUP($B497,三大法人買賣超!$A$4:$I$500,7,FALSE)</f>
        <v>#N/A</v>
      </c>
      <c r="J497" s="27" t="e">
        <f>VLOOKUP($B497,三大法人買賣超!$A$4:$I$500,9,FALSE)</f>
        <v>#N/A</v>
      </c>
      <c r="K497" s="37">
        <f>新台幣匯率美元指數!B498</f>
        <v>0</v>
      </c>
      <c r="L497" s="38">
        <f>新台幣匯率美元指數!C498</f>
        <v>0</v>
      </c>
      <c r="M497" s="39">
        <f>新台幣匯率美元指數!D498</f>
        <v>0</v>
      </c>
      <c r="N497" s="27" t="e">
        <f>VLOOKUP($B497,期貨未平倉口數!$A$4:$M$499,4,FALSE)</f>
        <v>#N/A</v>
      </c>
      <c r="O497" s="27" t="e">
        <f>VLOOKUP($B497,期貨未平倉口數!$A$4:$M$499,9,FALSE)</f>
        <v>#N/A</v>
      </c>
      <c r="P497" s="27" t="e">
        <f>VLOOKUP($B497,期貨未平倉口數!$A$4:$M$499,10,FALSE)</f>
        <v>#N/A</v>
      </c>
      <c r="Q497" s="27" t="e">
        <f>VLOOKUP($B497,期貨未平倉口數!$A$4:$M$499,11,FALSE)</f>
        <v>#N/A</v>
      </c>
      <c r="R497" s="64" t="e">
        <f>VLOOKUP($B497,選擇權未平倉餘額!$A$4:$I$500,6,FALSE)</f>
        <v>#N/A</v>
      </c>
      <c r="S497" s="64" t="e">
        <f>VLOOKUP($B497,選擇權未平倉餘額!$A$4:$I$500,7,FALSE)</f>
        <v>#N/A</v>
      </c>
      <c r="T497" s="64" t="e">
        <f>VLOOKUP($B497,選擇權未平倉餘額!$A$4:$I$500,8,FALSE)</f>
        <v>#N/A</v>
      </c>
      <c r="U497" s="64" t="e">
        <f>VLOOKUP($B497,選擇權未平倉餘額!$A$4:$I$500,9,FALSE)</f>
        <v>#N/A</v>
      </c>
      <c r="V497" s="39" t="e">
        <f>VLOOKUP($B497,臺指選擇權P_C_Ratios!$A$4:$C$500,3,FALSE)</f>
        <v>#N/A</v>
      </c>
      <c r="W497" s="41" t="e">
        <f>VLOOKUP($B497,散戶多空比!$A$6:$L$500,12,FALSE)</f>
        <v>#N/A</v>
      </c>
      <c r="X497" s="40" t="e">
        <f>VLOOKUP($B497,期貨大額交易人未沖銷部位!$A$4:$O$499,4,FALSE)</f>
        <v>#N/A</v>
      </c>
      <c r="Y497" s="40" t="e">
        <f>VLOOKUP($B497,期貨大額交易人未沖銷部位!$A$4:$O$499,7,FALSE)</f>
        <v>#N/A</v>
      </c>
      <c r="Z497" s="40" t="e">
        <f>VLOOKUP($B497,期貨大額交易人未沖銷部位!$A$4:$O$499,10,FALSE)</f>
        <v>#N/A</v>
      </c>
      <c r="AA497" s="40" t="e">
        <f>VLOOKUP($B497,期貨大額交易人未沖銷部位!$A$4:$O$499,13,FALSE)</f>
        <v>#N/A</v>
      </c>
      <c r="AB497" s="40" t="e">
        <f>VLOOKUP($B497,期貨大額交易人未沖銷部位!$A$4:$O$499,14,FALSE)</f>
        <v>#N/A</v>
      </c>
      <c r="AC497" s="40" t="e">
        <f>VLOOKUP($B497,期貨大額交易人未沖銷部位!$A$4:$O$499,15,FALSE)</f>
        <v>#N/A</v>
      </c>
      <c r="AD497" s="33" t="e">
        <f>VLOOKUP($B497,三大美股走勢!$A$4:$J$495,4,FALSE)</f>
        <v>#N/A</v>
      </c>
      <c r="AE497" s="33" t="e">
        <f>VLOOKUP($B497,三大美股走勢!$A$4:$J$495,7,FALSE)</f>
        <v>#N/A</v>
      </c>
      <c r="AF497" s="33" t="e">
        <f>VLOOKUP($B497,三大美股走勢!$A$4:$J$495,10,FALSE)</f>
        <v>#N/A</v>
      </c>
    </row>
    <row r="498" spans="2:32">
      <c r="B498" s="32">
        <v>43277</v>
      </c>
      <c r="C498" s="33" t="e">
        <f>VLOOKUP($B498,大盤與近月台指!$A$4:$I$499,2,FALSE)</f>
        <v>#N/A</v>
      </c>
      <c r="D498" s="34" t="e">
        <f>VLOOKUP($B498,大盤與近月台指!$A$4:$I$499,3,FALSE)</f>
        <v>#N/A</v>
      </c>
      <c r="E498" s="35" t="e">
        <f>VLOOKUP($B498,大盤與近月台指!$A$4:$I$499,4,FALSE)</f>
        <v>#N/A</v>
      </c>
      <c r="F498" s="33" t="e">
        <f>VLOOKUP($B498,大盤與近月台指!$A$4:$I$499,5,FALSE)</f>
        <v>#N/A</v>
      </c>
      <c r="G498" s="49" t="e">
        <f>VLOOKUP($B498,三大法人買賣超!$A$4:$I$500,3,FALSE)</f>
        <v>#N/A</v>
      </c>
      <c r="H498" s="34" t="e">
        <f>VLOOKUP($B498,三大法人買賣超!$A$4:$I$500,5,FALSE)</f>
        <v>#N/A</v>
      </c>
      <c r="I498" s="27" t="e">
        <f>VLOOKUP($B498,三大法人買賣超!$A$4:$I$500,7,FALSE)</f>
        <v>#N/A</v>
      </c>
      <c r="J498" s="27" t="e">
        <f>VLOOKUP($B498,三大法人買賣超!$A$4:$I$500,9,FALSE)</f>
        <v>#N/A</v>
      </c>
      <c r="K498" s="37">
        <f>新台幣匯率美元指數!B499</f>
        <v>0</v>
      </c>
      <c r="L498" s="38">
        <f>新台幣匯率美元指數!C499</f>
        <v>0</v>
      </c>
      <c r="M498" s="39">
        <f>新台幣匯率美元指數!D499</f>
        <v>0</v>
      </c>
      <c r="N498" s="27" t="e">
        <f>VLOOKUP($B498,期貨未平倉口數!$A$4:$M$499,4,FALSE)</f>
        <v>#N/A</v>
      </c>
      <c r="O498" s="27" t="e">
        <f>VLOOKUP($B498,期貨未平倉口數!$A$4:$M$499,9,FALSE)</f>
        <v>#N/A</v>
      </c>
      <c r="P498" s="27" t="e">
        <f>VLOOKUP($B498,期貨未平倉口數!$A$4:$M$499,10,FALSE)</f>
        <v>#N/A</v>
      </c>
      <c r="Q498" s="27" t="e">
        <f>VLOOKUP($B498,期貨未平倉口數!$A$4:$M$499,11,FALSE)</f>
        <v>#N/A</v>
      </c>
      <c r="R498" s="64" t="e">
        <f>VLOOKUP($B498,選擇權未平倉餘額!$A$4:$I$500,6,FALSE)</f>
        <v>#N/A</v>
      </c>
      <c r="S498" s="64" t="e">
        <f>VLOOKUP($B498,選擇權未平倉餘額!$A$4:$I$500,7,FALSE)</f>
        <v>#N/A</v>
      </c>
      <c r="T498" s="64" t="e">
        <f>VLOOKUP($B498,選擇權未平倉餘額!$A$4:$I$500,8,FALSE)</f>
        <v>#N/A</v>
      </c>
      <c r="U498" s="64" t="e">
        <f>VLOOKUP($B498,選擇權未平倉餘額!$A$4:$I$500,9,FALSE)</f>
        <v>#N/A</v>
      </c>
      <c r="V498" s="39" t="e">
        <f>VLOOKUP($B498,臺指選擇權P_C_Ratios!$A$4:$C$500,3,FALSE)</f>
        <v>#N/A</v>
      </c>
      <c r="W498" s="41" t="e">
        <f>VLOOKUP($B498,散戶多空比!$A$6:$L$500,12,FALSE)</f>
        <v>#N/A</v>
      </c>
      <c r="X498" s="40" t="e">
        <f>VLOOKUP($B498,期貨大額交易人未沖銷部位!$A$4:$O$499,4,FALSE)</f>
        <v>#N/A</v>
      </c>
      <c r="Y498" s="40" t="e">
        <f>VLOOKUP($B498,期貨大額交易人未沖銷部位!$A$4:$O$499,7,FALSE)</f>
        <v>#N/A</v>
      </c>
      <c r="Z498" s="40" t="e">
        <f>VLOOKUP($B498,期貨大額交易人未沖銷部位!$A$4:$O$499,10,FALSE)</f>
        <v>#N/A</v>
      </c>
      <c r="AA498" s="40" t="e">
        <f>VLOOKUP($B498,期貨大額交易人未沖銷部位!$A$4:$O$499,13,FALSE)</f>
        <v>#N/A</v>
      </c>
      <c r="AB498" s="40" t="e">
        <f>VLOOKUP($B498,期貨大額交易人未沖銷部位!$A$4:$O$499,14,FALSE)</f>
        <v>#N/A</v>
      </c>
      <c r="AC498" s="40" t="e">
        <f>VLOOKUP($B498,期貨大額交易人未沖銷部位!$A$4:$O$499,15,FALSE)</f>
        <v>#N/A</v>
      </c>
      <c r="AD498" s="33" t="e">
        <f>VLOOKUP($B498,三大美股走勢!$A$4:$J$495,4,FALSE)</f>
        <v>#N/A</v>
      </c>
      <c r="AE498" s="33" t="e">
        <f>VLOOKUP($B498,三大美股走勢!$A$4:$J$495,7,FALSE)</f>
        <v>#N/A</v>
      </c>
      <c r="AF498" s="33" t="e">
        <f>VLOOKUP($B498,三大美股走勢!$A$4:$J$495,10,FALSE)</f>
        <v>#N/A</v>
      </c>
    </row>
    <row r="499" spans="2:32">
      <c r="B499" s="32">
        <v>43278</v>
      </c>
      <c r="C499" s="33" t="e">
        <f>VLOOKUP($B499,大盤與近月台指!$A$4:$I$499,2,FALSE)</f>
        <v>#N/A</v>
      </c>
      <c r="D499" s="34" t="e">
        <f>VLOOKUP($B499,大盤與近月台指!$A$4:$I$499,3,FALSE)</f>
        <v>#N/A</v>
      </c>
      <c r="E499" s="35" t="e">
        <f>VLOOKUP($B499,大盤與近月台指!$A$4:$I$499,4,FALSE)</f>
        <v>#N/A</v>
      </c>
      <c r="F499" s="33" t="e">
        <f>VLOOKUP($B499,大盤與近月台指!$A$4:$I$499,5,FALSE)</f>
        <v>#N/A</v>
      </c>
      <c r="G499" s="49" t="e">
        <f>VLOOKUP($B499,三大法人買賣超!$A$4:$I$500,3,FALSE)</f>
        <v>#N/A</v>
      </c>
      <c r="H499" s="34" t="e">
        <f>VLOOKUP($B499,三大法人買賣超!$A$4:$I$500,5,FALSE)</f>
        <v>#N/A</v>
      </c>
      <c r="I499" s="27" t="e">
        <f>VLOOKUP($B499,三大法人買賣超!$A$4:$I$500,7,FALSE)</f>
        <v>#N/A</v>
      </c>
      <c r="J499" s="27" t="e">
        <f>VLOOKUP($B499,三大法人買賣超!$A$4:$I$500,9,FALSE)</f>
        <v>#N/A</v>
      </c>
      <c r="K499" s="37">
        <f>新台幣匯率美元指數!B500</f>
        <v>0</v>
      </c>
      <c r="L499" s="38">
        <f>新台幣匯率美元指數!C500</f>
        <v>0</v>
      </c>
      <c r="M499" s="39">
        <f>新台幣匯率美元指數!D500</f>
        <v>0</v>
      </c>
      <c r="N499" s="27" t="e">
        <f>VLOOKUP($B499,期貨未平倉口數!$A$4:$M$499,4,FALSE)</f>
        <v>#N/A</v>
      </c>
      <c r="O499" s="27" t="e">
        <f>VLOOKUP($B499,期貨未平倉口數!$A$4:$M$499,9,FALSE)</f>
        <v>#N/A</v>
      </c>
      <c r="P499" s="27" t="e">
        <f>VLOOKUP($B499,期貨未平倉口數!$A$4:$M$499,10,FALSE)</f>
        <v>#N/A</v>
      </c>
      <c r="Q499" s="27" t="e">
        <f>VLOOKUP($B499,期貨未平倉口數!$A$4:$M$499,11,FALSE)</f>
        <v>#N/A</v>
      </c>
      <c r="R499" s="64" t="e">
        <f>VLOOKUP($B499,選擇權未平倉餘額!$A$4:$I$500,6,FALSE)</f>
        <v>#N/A</v>
      </c>
      <c r="S499" s="64" t="e">
        <f>VLOOKUP($B499,選擇權未平倉餘額!$A$4:$I$500,7,FALSE)</f>
        <v>#N/A</v>
      </c>
      <c r="T499" s="64" t="e">
        <f>VLOOKUP($B499,選擇權未平倉餘額!$A$4:$I$500,8,FALSE)</f>
        <v>#N/A</v>
      </c>
      <c r="U499" s="64" t="e">
        <f>VLOOKUP($B499,選擇權未平倉餘額!$A$4:$I$500,9,FALSE)</f>
        <v>#N/A</v>
      </c>
      <c r="V499" s="39" t="e">
        <f>VLOOKUP($B499,臺指選擇權P_C_Ratios!$A$4:$C$500,3,FALSE)</f>
        <v>#N/A</v>
      </c>
      <c r="W499" s="41" t="e">
        <f>VLOOKUP($B499,散戶多空比!$A$6:$L$500,12,FALSE)</f>
        <v>#N/A</v>
      </c>
      <c r="X499" s="40" t="e">
        <f>VLOOKUP($B499,期貨大額交易人未沖銷部位!$A$4:$O$499,4,FALSE)</f>
        <v>#N/A</v>
      </c>
      <c r="Y499" s="40" t="e">
        <f>VLOOKUP($B499,期貨大額交易人未沖銷部位!$A$4:$O$499,7,FALSE)</f>
        <v>#N/A</v>
      </c>
      <c r="Z499" s="40" t="e">
        <f>VLOOKUP($B499,期貨大額交易人未沖銷部位!$A$4:$O$499,10,FALSE)</f>
        <v>#N/A</v>
      </c>
      <c r="AA499" s="40" t="e">
        <f>VLOOKUP($B499,期貨大額交易人未沖銷部位!$A$4:$O$499,13,FALSE)</f>
        <v>#N/A</v>
      </c>
      <c r="AB499" s="40" t="e">
        <f>VLOOKUP($B499,期貨大額交易人未沖銷部位!$A$4:$O$499,14,FALSE)</f>
        <v>#N/A</v>
      </c>
      <c r="AC499" s="40" t="e">
        <f>VLOOKUP($B499,期貨大額交易人未沖銷部位!$A$4:$O$499,15,FALSE)</f>
        <v>#N/A</v>
      </c>
      <c r="AD499" s="33" t="e">
        <f>VLOOKUP($B499,三大美股走勢!$A$4:$J$495,4,FALSE)</f>
        <v>#N/A</v>
      </c>
      <c r="AE499" s="33" t="e">
        <f>VLOOKUP($B499,三大美股走勢!$A$4:$J$495,7,FALSE)</f>
        <v>#N/A</v>
      </c>
      <c r="AF499" s="33" t="e">
        <f>VLOOKUP($B499,三大美股走勢!$A$4:$J$495,10,FALSE)</f>
        <v>#N/A</v>
      </c>
    </row>
    <row r="500" spans="2:32">
      <c r="B500" s="32">
        <v>43279</v>
      </c>
      <c r="C500" s="33" t="e">
        <f>VLOOKUP($B500,大盤與近月台指!$A$4:$I$499,2,FALSE)</f>
        <v>#N/A</v>
      </c>
      <c r="D500" s="34" t="e">
        <f>VLOOKUP($B500,大盤與近月台指!$A$4:$I$499,3,FALSE)</f>
        <v>#N/A</v>
      </c>
      <c r="E500" s="35" t="e">
        <f>VLOOKUP($B500,大盤與近月台指!$A$4:$I$499,4,FALSE)</f>
        <v>#N/A</v>
      </c>
      <c r="F500" s="33" t="e">
        <f>VLOOKUP($B500,大盤與近月台指!$A$4:$I$499,5,FALSE)</f>
        <v>#N/A</v>
      </c>
      <c r="G500" s="49" t="e">
        <f>VLOOKUP($B500,三大法人買賣超!$A$4:$I$500,3,FALSE)</f>
        <v>#N/A</v>
      </c>
      <c r="H500" s="34" t="e">
        <f>VLOOKUP($B500,三大法人買賣超!$A$4:$I$500,5,FALSE)</f>
        <v>#N/A</v>
      </c>
      <c r="I500" s="27" t="e">
        <f>VLOOKUP($B500,三大法人買賣超!$A$4:$I$500,7,FALSE)</f>
        <v>#N/A</v>
      </c>
      <c r="J500" s="27" t="e">
        <f>VLOOKUP($B500,三大法人買賣超!$A$4:$I$500,9,FALSE)</f>
        <v>#N/A</v>
      </c>
      <c r="K500" s="37">
        <f>新台幣匯率美元指數!B501</f>
        <v>0</v>
      </c>
      <c r="L500" s="38">
        <f>新台幣匯率美元指數!C501</f>
        <v>0</v>
      </c>
      <c r="M500" s="39">
        <f>新台幣匯率美元指數!D501</f>
        <v>0</v>
      </c>
      <c r="N500" s="27" t="e">
        <f>VLOOKUP($B500,期貨未平倉口數!$A$4:$M$499,4,FALSE)</f>
        <v>#N/A</v>
      </c>
      <c r="O500" s="27" t="e">
        <f>VLOOKUP($B500,期貨未平倉口數!$A$4:$M$499,9,FALSE)</f>
        <v>#N/A</v>
      </c>
      <c r="P500" s="27" t="e">
        <f>VLOOKUP($B500,期貨未平倉口數!$A$4:$M$499,10,FALSE)</f>
        <v>#N/A</v>
      </c>
      <c r="Q500" s="27" t="e">
        <f>VLOOKUP($B500,期貨未平倉口數!$A$4:$M$499,11,FALSE)</f>
        <v>#N/A</v>
      </c>
      <c r="R500" s="64" t="e">
        <f>VLOOKUP($B500,選擇權未平倉餘額!$A$4:$I$500,6,FALSE)</f>
        <v>#N/A</v>
      </c>
      <c r="S500" s="64" t="e">
        <f>VLOOKUP($B500,選擇權未平倉餘額!$A$4:$I$500,7,FALSE)</f>
        <v>#N/A</v>
      </c>
      <c r="T500" s="64" t="e">
        <f>VLOOKUP($B500,選擇權未平倉餘額!$A$4:$I$500,8,FALSE)</f>
        <v>#N/A</v>
      </c>
      <c r="U500" s="64" t="e">
        <f>VLOOKUP($B500,選擇權未平倉餘額!$A$4:$I$500,9,FALSE)</f>
        <v>#N/A</v>
      </c>
      <c r="V500" s="39" t="e">
        <f>VLOOKUP($B500,臺指選擇權P_C_Ratios!$A$4:$C$500,3,FALSE)</f>
        <v>#N/A</v>
      </c>
      <c r="W500" s="41" t="e">
        <f>VLOOKUP($B500,散戶多空比!$A$6:$L$500,12,FALSE)</f>
        <v>#N/A</v>
      </c>
      <c r="X500" s="40" t="e">
        <f>VLOOKUP($B500,期貨大額交易人未沖銷部位!$A$4:$O$499,4,FALSE)</f>
        <v>#N/A</v>
      </c>
      <c r="Y500" s="40" t="e">
        <f>VLOOKUP($B500,期貨大額交易人未沖銷部位!$A$4:$O$499,7,FALSE)</f>
        <v>#N/A</v>
      </c>
      <c r="Z500" s="40" t="e">
        <f>VLOOKUP($B500,期貨大額交易人未沖銷部位!$A$4:$O$499,10,FALSE)</f>
        <v>#N/A</v>
      </c>
      <c r="AA500" s="40" t="e">
        <f>VLOOKUP($B500,期貨大額交易人未沖銷部位!$A$4:$O$499,13,FALSE)</f>
        <v>#N/A</v>
      </c>
      <c r="AB500" s="40" t="e">
        <f>VLOOKUP($B500,期貨大額交易人未沖銷部位!$A$4:$O$499,14,FALSE)</f>
        <v>#N/A</v>
      </c>
      <c r="AC500" s="40" t="e">
        <f>VLOOKUP($B500,期貨大額交易人未沖銷部位!$A$4:$O$499,15,FALSE)</f>
        <v>#N/A</v>
      </c>
      <c r="AD500" s="33" t="e">
        <f>VLOOKUP($B500,三大美股走勢!$A$4:$J$495,4,FALSE)</f>
        <v>#N/A</v>
      </c>
      <c r="AE500" s="33" t="e">
        <f>VLOOKUP($B500,三大美股走勢!$A$4:$J$495,7,FALSE)</f>
        <v>#N/A</v>
      </c>
      <c r="AF500" s="33" t="e">
        <f>VLOOKUP($B500,三大美股走勢!$A$4:$J$495,10,FALSE)</f>
        <v>#N/A</v>
      </c>
    </row>
    <row r="501" spans="2:32">
      <c r="B501" s="32">
        <v>43280</v>
      </c>
      <c r="C501" s="33" t="e">
        <f>VLOOKUP($B501,大盤與近月台指!$A$4:$I$499,2,FALSE)</f>
        <v>#N/A</v>
      </c>
      <c r="D501" s="34" t="e">
        <f>VLOOKUP($B501,大盤與近月台指!$A$4:$I$499,3,FALSE)</f>
        <v>#N/A</v>
      </c>
      <c r="E501" s="35" t="e">
        <f>VLOOKUP($B501,大盤與近月台指!$A$4:$I$499,4,FALSE)</f>
        <v>#N/A</v>
      </c>
      <c r="F501" s="33" t="e">
        <f>VLOOKUP($B501,大盤與近月台指!$A$4:$I$499,5,FALSE)</f>
        <v>#N/A</v>
      </c>
      <c r="G501" s="49" t="e">
        <f>VLOOKUP($B501,三大法人買賣超!$A$4:$I$500,3,FALSE)</f>
        <v>#N/A</v>
      </c>
      <c r="H501" s="34" t="e">
        <f>VLOOKUP($B501,三大法人買賣超!$A$4:$I$500,5,FALSE)</f>
        <v>#N/A</v>
      </c>
      <c r="I501" s="27" t="e">
        <f>VLOOKUP($B501,三大法人買賣超!$A$4:$I$500,7,FALSE)</f>
        <v>#N/A</v>
      </c>
      <c r="J501" s="27" t="e">
        <f>VLOOKUP($B501,三大法人買賣超!$A$4:$I$500,9,FALSE)</f>
        <v>#N/A</v>
      </c>
      <c r="K501" s="37">
        <f>新台幣匯率美元指數!B502</f>
        <v>0</v>
      </c>
      <c r="L501" s="38">
        <f>新台幣匯率美元指數!C502</f>
        <v>0</v>
      </c>
      <c r="M501" s="39">
        <f>新台幣匯率美元指數!D502</f>
        <v>0</v>
      </c>
      <c r="N501" s="27" t="e">
        <f>VLOOKUP($B501,期貨未平倉口數!$A$4:$M$499,4,FALSE)</f>
        <v>#N/A</v>
      </c>
      <c r="O501" s="27" t="e">
        <f>VLOOKUP($B501,期貨未平倉口數!$A$4:$M$499,9,FALSE)</f>
        <v>#N/A</v>
      </c>
      <c r="P501" s="27" t="e">
        <f>VLOOKUP($B501,期貨未平倉口數!$A$4:$M$499,10,FALSE)</f>
        <v>#N/A</v>
      </c>
      <c r="Q501" s="27" t="e">
        <f>VLOOKUP($B501,期貨未平倉口數!$A$4:$M$499,11,FALSE)</f>
        <v>#N/A</v>
      </c>
      <c r="R501" s="64" t="e">
        <f>VLOOKUP($B501,選擇權未平倉餘額!$A$4:$I$500,6,FALSE)</f>
        <v>#N/A</v>
      </c>
      <c r="S501" s="64" t="e">
        <f>VLOOKUP($B501,選擇權未平倉餘額!$A$4:$I$500,7,FALSE)</f>
        <v>#N/A</v>
      </c>
      <c r="T501" s="64" t="e">
        <f>VLOOKUP($B501,選擇權未平倉餘額!$A$4:$I$500,8,FALSE)</f>
        <v>#N/A</v>
      </c>
      <c r="U501" s="64" t="e">
        <f>VLOOKUP($B501,選擇權未平倉餘額!$A$4:$I$500,9,FALSE)</f>
        <v>#N/A</v>
      </c>
      <c r="V501" s="39" t="e">
        <f>VLOOKUP($B501,臺指選擇權P_C_Ratios!$A$4:$C$500,3,FALSE)</f>
        <v>#N/A</v>
      </c>
      <c r="W501" s="41" t="e">
        <f>VLOOKUP($B501,散戶多空比!$A$6:$L$500,12,FALSE)</f>
        <v>#N/A</v>
      </c>
      <c r="X501" s="40" t="e">
        <f>VLOOKUP($B501,期貨大額交易人未沖銷部位!$A$4:$O$499,4,FALSE)</f>
        <v>#N/A</v>
      </c>
      <c r="Y501" s="40" t="e">
        <f>VLOOKUP($B501,期貨大額交易人未沖銷部位!$A$4:$O$499,7,FALSE)</f>
        <v>#N/A</v>
      </c>
      <c r="Z501" s="40" t="e">
        <f>VLOOKUP($B501,期貨大額交易人未沖銷部位!$A$4:$O$499,10,FALSE)</f>
        <v>#N/A</v>
      </c>
      <c r="AA501" s="40" t="e">
        <f>VLOOKUP($B501,期貨大額交易人未沖銷部位!$A$4:$O$499,13,FALSE)</f>
        <v>#N/A</v>
      </c>
      <c r="AB501" s="40" t="e">
        <f>VLOOKUP($B501,期貨大額交易人未沖銷部位!$A$4:$O$499,14,FALSE)</f>
        <v>#N/A</v>
      </c>
      <c r="AC501" s="40" t="e">
        <f>VLOOKUP($B501,期貨大額交易人未沖銷部位!$A$4:$O$499,15,FALSE)</f>
        <v>#N/A</v>
      </c>
      <c r="AD501" s="33" t="e">
        <f>VLOOKUP($B501,三大美股走勢!$A$4:$J$495,4,FALSE)</f>
        <v>#N/A</v>
      </c>
      <c r="AE501" s="33" t="e">
        <f>VLOOKUP($B501,三大美股走勢!$A$4:$J$495,7,FALSE)</f>
        <v>#N/A</v>
      </c>
      <c r="AF501" s="33" t="e">
        <f>VLOOKUP($B501,三大美股走勢!$A$4:$J$495,10,FALSE)</f>
        <v>#N/A</v>
      </c>
    </row>
    <row r="502" spans="2:32">
      <c r="B502" s="32">
        <v>43281</v>
      </c>
      <c r="C502" s="33" t="e">
        <f>VLOOKUP($B502,大盤與近月台指!$A$4:$I$499,2,FALSE)</f>
        <v>#N/A</v>
      </c>
      <c r="D502" s="34" t="e">
        <f>VLOOKUP($B502,大盤與近月台指!$A$4:$I$499,3,FALSE)</f>
        <v>#N/A</v>
      </c>
      <c r="E502" s="35" t="e">
        <f>VLOOKUP($B502,大盤與近月台指!$A$4:$I$499,4,FALSE)</f>
        <v>#N/A</v>
      </c>
      <c r="F502" s="33" t="e">
        <f>VLOOKUP($B502,大盤與近月台指!$A$4:$I$499,5,FALSE)</f>
        <v>#N/A</v>
      </c>
      <c r="G502" s="49" t="e">
        <f>VLOOKUP($B502,三大法人買賣超!$A$4:$I$500,3,FALSE)</f>
        <v>#N/A</v>
      </c>
      <c r="H502" s="34" t="e">
        <f>VLOOKUP($B502,三大法人買賣超!$A$4:$I$500,5,FALSE)</f>
        <v>#N/A</v>
      </c>
      <c r="I502" s="27" t="e">
        <f>VLOOKUP($B502,三大法人買賣超!$A$4:$I$500,7,FALSE)</f>
        <v>#N/A</v>
      </c>
      <c r="J502" s="27" t="e">
        <f>VLOOKUP($B502,三大法人買賣超!$A$4:$I$500,9,FALSE)</f>
        <v>#N/A</v>
      </c>
      <c r="K502" s="37">
        <f>新台幣匯率美元指數!B503</f>
        <v>0</v>
      </c>
      <c r="L502" s="38">
        <f>新台幣匯率美元指數!C503</f>
        <v>0</v>
      </c>
      <c r="M502" s="39">
        <f>新台幣匯率美元指數!D503</f>
        <v>0</v>
      </c>
      <c r="N502" s="27" t="e">
        <f>VLOOKUP($B502,期貨未平倉口數!$A$4:$M$499,4,FALSE)</f>
        <v>#N/A</v>
      </c>
      <c r="O502" s="27" t="e">
        <f>VLOOKUP($B502,期貨未平倉口數!$A$4:$M$499,9,FALSE)</f>
        <v>#N/A</v>
      </c>
      <c r="P502" s="27" t="e">
        <f>VLOOKUP($B502,期貨未平倉口數!$A$4:$M$499,10,FALSE)</f>
        <v>#N/A</v>
      </c>
      <c r="Q502" s="27" t="e">
        <f>VLOOKUP($B502,期貨未平倉口數!$A$4:$M$499,11,FALSE)</f>
        <v>#N/A</v>
      </c>
      <c r="R502" s="64" t="e">
        <f>VLOOKUP($B502,選擇權未平倉餘額!$A$4:$I$500,6,FALSE)</f>
        <v>#N/A</v>
      </c>
      <c r="S502" s="64" t="e">
        <f>VLOOKUP($B502,選擇權未平倉餘額!$A$4:$I$500,7,FALSE)</f>
        <v>#N/A</v>
      </c>
      <c r="T502" s="64" t="e">
        <f>VLOOKUP($B502,選擇權未平倉餘額!$A$4:$I$500,8,FALSE)</f>
        <v>#N/A</v>
      </c>
      <c r="U502" s="64" t="e">
        <f>VLOOKUP($B502,選擇權未平倉餘額!$A$4:$I$500,9,FALSE)</f>
        <v>#N/A</v>
      </c>
      <c r="V502" s="39" t="e">
        <f>VLOOKUP($B502,臺指選擇權P_C_Ratios!$A$4:$C$500,3,FALSE)</f>
        <v>#N/A</v>
      </c>
      <c r="W502" s="41" t="e">
        <f>VLOOKUP($B502,散戶多空比!$A$6:$L$500,12,FALSE)</f>
        <v>#N/A</v>
      </c>
      <c r="X502" s="40" t="e">
        <f>VLOOKUP($B502,期貨大額交易人未沖銷部位!$A$4:$O$499,4,FALSE)</f>
        <v>#N/A</v>
      </c>
      <c r="Y502" s="40" t="e">
        <f>VLOOKUP($B502,期貨大額交易人未沖銷部位!$A$4:$O$499,7,FALSE)</f>
        <v>#N/A</v>
      </c>
      <c r="Z502" s="40" t="e">
        <f>VLOOKUP($B502,期貨大額交易人未沖銷部位!$A$4:$O$499,10,FALSE)</f>
        <v>#N/A</v>
      </c>
      <c r="AA502" s="40" t="e">
        <f>VLOOKUP($B502,期貨大額交易人未沖銷部位!$A$4:$O$499,13,FALSE)</f>
        <v>#N/A</v>
      </c>
      <c r="AB502" s="40" t="e">
        <f>VLOOKUP($B502,期貨大額交易人未沖銷部位!$A$4:$O$499,14,FALSE)</f>
        <v>#N/A</v>
      </c>
      <c r="AC502" s="40" t="e">
        <f>VLOOKUP($B502,期貨大額交易人未沖銷部位!$A$4:$O$499,15,FALSE)</f>
        <v>#N/A</v>
      </c>
      <c r="AD502" s="33" t="e">
        <f>VLOOKUP($B502,三大美股走勢!$A$4:$J$495,4,FALSE)</f>
        <v>#N/A</v>
      </c>
      <c r="AE502" s="33" t="e">
        <f>VLOOKUP($B502,三大美股走勢!$A$4:$J$495,7,FALSE)</f>
        <v>#N/A</v>
      </c>
      <c r="AF502" s="33" t="e">
        <f>VLOOKUP($B502,三大美股走勢!$A$4:$J$495,10,FALSE)</f>
        <v>#N/A</v>
      </c>
    </row>
    <row r="503" spans="2:32">
      <c r="B503" s="32">
        <v>43282</v>
      </c>
      <c r="C503" s="33" t="e">
        <f>VLOOKUP($B503,大盤與近月台指!$A$4:$I$499,2,FALSE)</f>
        <v>#N/A</v>
      </c>
      <c r="D503" s="34" t="e">
        <f>VLOOKUP($B503,大盤與近月台指!$A$4:$I$499,3,FALSE)</f>
        <v>#N/A</v>
      </c>
      <c r="E503" s="35" t="e">
        <f>VLOOKUP($B503,大盤與近月台指!$A$4:$I$499,4,FALSE)</f>
        <v>#N/A</v>
      </c>
      <c r="F503" s="33" t="e">
        <f>VLOOKUP($B503,大盤與近月台指!$A$4:$I$499,5,FALSE)</f>
        <v>#N/A</v>
      </c>
      <c r="G503" s="49" t="e">
        <f>VLOOKUP($B503,三大法人買賣超!$A$4:$I$500,3,FALSE)</f>
        <v>#N/A</v>
      </c>
      <c r="H503" s="34" t="e">
        <f>VLOOKUP($B503,三大法人買賣超!$A$4:$I$500,5,FALSE)</f>
        <v>#N/A</v>
      </c>
      <c r="I503" s="27" t="e">
        <f>VLOOKUP($B503,三大法人買賣超!$A$4:$I$500,7,FALSE)</f>
        <v>#N/A</v>
      </c>
      <c r="J503" s="27" t="e">
        <f>VLOOKUP($B503,三大法人買賣超!$A$4:$I$500,9,FALSE)</f>
        <v>#N/A</v>
      </c>
      <c r="K503" s="37">
        <f>新台幣匯率美元指數!B504</f>
        <v>0</v>
      </c>
      <c r="L503" s="38">
        <f>新台幣匯率美元指數!C504</f>
        <v>0</v>
      </c>
      <c r="M503" s="39">
        <f>新台幣匯率美元指數!D504</f>
        <v>0</v>
      </c>
      <c r="N503" s="27" t="e">
        <f>VLOOKUP($B503,期貨未平倉口數!$A$4:$M$499,4,FALSE)</f>
        <v>#N/A</v>
      </c>
      <c r="O503" s="27" t="e">
        <f>VLOOKUP($B503,期貨未平倉口數!$A$4:$M$499,9,FALSE)</f>
        <v>#N/A</v>
      </c>
      <c r="P503" s="27" t="e">
        <f>VLOOKUP($B503,期貨未平倉口數!$A$4:$M$499,10,FALSE)</f>
        <v>#N/A</v>
      </c>
      <c r="Q503" s="27" t="e">
        <f>VLOOKUP($B503,期貨未平倉口數!$A$4:$M$499,11,FALSE)</f>
        <v>#N/A</v>
      </c>
      <c r="R503" s="64" t="e">
        <f>VLOOKUP($B503,選擇權未平倉餘額!$A$4:$I$500,6,FALSE)</f>
        <v>#N/A</v>
      </c>
      <c r="S503" s="64" t="e">
        <f>VLOOKUP($B503,選擇權未平倉餘額!$A$4:$I$500,7,FALSE)</f>
        <v>#N/A</v>
      </c>
      <c r="T503" s="64" t="e">
        <f>VLOOKUP($B503,選擇權未平倉餘額!$A$4:$I$500,8,FALSE)</f>
        <v>#N/A</v>
      </c>
      <c r="U503" s="64" t="e">
        <f>VLOOKUP($B503,選擇權未平倉餘額!$A$4:$I$500,9,FALSE)</f>
        <v>#N/A</v>
      </c>
      <c r="V503" s="39" t="e">
        <f>VLOOKUP($B503,臺指選擇權P_C_Ratios!$A$4:$C$500,3,FALSE)</f>
        <v>#N/A</v>
      </c>
      <c r="W503" s="41" t="e">
        <f>VLOOKUP($B503,散戶多空比!$A$6:$L$500,12,FALSE)</f>
        <v>#N/A</v>
      </c>
      <c r="X503" s="40" t="e">
        <f>VLOOKUP($B503,期貨大額交易人未沖銷部位!$A$4:$O$499,4,FALSE)</f>
        <v>#N/A</v>
      </c>
      <c r="Y503" s="40" t="e">
        <f>VLOOKUP($B503,期貨大額交易人未沖銷部位!$A$4:$O$499,7,FALSE)</f>
        <v>#N/A</v>
      </c>
      <c r="Z503" s="40" t="e">
        <f>VLOOKUP($B503,期貨大額交易人未沖銷部位!$A$4:$O$499,10,FALSE)</f>
        <v>#N/A</v>
      </c>
      <c r="AA503" s="40" t="e">
        <f>VLOOKUP($B503,期貨大額交易人未沖銷部位!$A$4:$O$499,13,FALSE)</f>
        <v>#N/A</v>
      </c>
      <c r="AB503" s="40" t="e">
        <f>VLOOKUP($B503,期貨大額交易人未沖銷部位!$A$4:$O$499,14,FALSE)</f>
        <v>#N/A</v>
      </c>
      <c r="AC503" s="40" t="e">
        <f>VLOOKUP($B503,期貨大額交易人未沖銷部位!$A$4:$O$499,15,FALSE)</f>
        <v>#N/A</v>
      </c>
      <c r="AD503" s="33" t="e">
        <f>VLOOKUP($B503,三大美股走勢!$A$4:$J$495,4,FALSE)</f>
        <v>#N/A</v>
      </c>
      <c r="AE503" s="33" t="e">
        <f>VLOOKUP($B503,三大美股走勢!$A$4:$J$495,7,FALSE)</f>
        <v>#N/A</v>
      </c>
      <c r="AF503" s="33" t="e">
        <f>VLOOKUP($B503,三大美股走勢!$A$4:$J$495,10,FALSE)</f>
        <v>#N/A</v>
      </c>
    </row>
    <row r="504" spans="2:32">
      <c r="B504" s="32">
        <v>43283</v>
      </c>
      <c r="C504" s="33" t="e">
        <f>VLOOKUP($B504,大盤與近月台指!$A$4:$I$499,2,FALSE)</f>
        <v>#N/A</v>
      </c>
      <c r="D504" s="34" t="e">
        <f>VLOOKUP($B504,大盤與近月台指!$A$4:$I$499,3,FALSE)</f>
        <v>#N/A</v>
      </c>
      <c r="E504" s="35" t="e">
        <f>VLOOKUP($B504,大盤與近月台指!$A$4:$I$499,4,FALSE)</f>
        <v>#N/A</v>
      </c>
      <c r="F504" s="33" t="e">
        <f>VLOOKUP($B504,大盤與近月台指!$A$4:$I$499,5,FALSE)</f>
        <v>#N/A</v>
      </c>
      <c r="G504" s="49" t="e">
        <f>VLOOKUP($B504,三大法人買賣超!$A$4:$I$500,3,FALSE)</f>
        <v>#N/A</v>
      </c>
      <c r="H504" s="34" t="e">
        <f>VLOOKUP($B504,三大法人買賣超!$A$4:$I$500,5,FALSE)</f>
        <v>#N/A</v>
      </c>
      <c r="I504" s="27" t="e">
        <f>VLOOKUP($B504,三大法人買賣超!$A$4:$I$500,7,FALSE)</f>
        <v>#N/A</v>
      </c>
      <c r="J504" s="27" t="e">
        <f>VLOOKUP($B504,三大法人買賣超!$A$4:$I$500,9,FALSE)</f>
        <v>#N/A</v>
      </c>
      <c r="K504" s="37">
        <f>新台幣匯率美元指數!B505</f>
        <v>0</v>
      </c>
      <c r="L504" s="38">
        <f>新台幣匯率美元指數!C505</f>
        <v>0</v>
      </c>
      <c r="M504" s="39">
        <f>新台幣匯率美元指數!D505</f>
        <v>0</v>
      </c>
      <c r="N504" s="27" t="e">
        <f>VLOOKUP($B504,期貨未平倉口數!$A$4:$M$499,4,FALSE)</f>
        <v>#N/A</v>
      </c>
      <c r="O504" s="27" t="e">
        <f>VLOOKUP($B504,期貨未平倉口數!$A$4:$M$499,9,FALSE)</f>
        <v>#N/A</v>
      </c>
      <c r="P504" s="27" t="e">
        <f>VLOOKUP($B504,期貨未平倉口數!$A$4:$M$499,10,FALSE)</f>
        <v>#N/A</v>
      </c>
      <c r="Q504" s="27" t="e">
        <f>VLOOKUP($B504,期貨未平倉口數!$A$4:$M$499,11,FALSE)</f>
        <v>#N/A</v>
      </c>
      <c r="R504" s="64" t="e">
        <f>VLOOKUP($B504,選擇權未平倉餘額!$A$4:$I$500,6,FALSE)</f>
        <v>#N/A</v>
      </c>
      <c r="S504" s="64" t="e">
        <f>VLOOKUP($B504,選擇權未平倉餘額!$A$4:$I$500,7,FALSE)</f>
        <v>#N/A</v>
      </c>
      <c r="T504" s="64" t="e">
        <f>VLOOKUP($B504,選擇權未平倉餘額!$A$4:$I$500,8,FALSE)</f>
        <v>#N/A</v>
      </c>
      <c r="U504" s="64" t="e">
        <f>VLOOKUP($B504,選擇權未平倉餘額!$A$4:$I$500,9,FALSE)</f>
        <v>#N/A</v>
      </c>
      <c r="V504" s="39" t="e">
        <f>VLOOKUP($B504,臺指選擇權P_C_Ratios!$A$4:$C$500,3,FALSE)</f>
        <v>#N/A</v>
      </c>
      <c r="W504" s="41" t="e">
        <f>VLOOKUP($B504,散戶多空比!$A$6:$L$500,12,FALSE)</f>
        <v>#N/A</v>
      </c>
      <c r="X504" s="40" t="e">
        <f>VLOOKUP($B504,期貨大額交易人未沖銷部位!$A$4:$O$499,4,FALSE)</f>
        <v>#N/A</v>
      </c>
      <c r="Y504" s="40" t="e">
        <f>VLOOKUP($B504,期貨大額交易人未沖銷部位!$A$4:$O$499,7,FALSE)</f>
        <v>#N/A</v>
      </c>
      <c r="Z504" s="40" t="e">
        <f>VLOOKUP($B504,期貨大額交易人未沖銷部位!$A$4:$O$499,10,FALSE)</f>
        <v>#N/A</v>
      </c>
      <c r="AA504" s="40" t="e">
        <f>VLOOKUP($B504,期貨大額交易人未沖銷部位!$A$4:$O$499,13,FALSE)</f>
        <v>#N/A</v>
      </c>
      <c r="AB504" s="40" t="e">
        <f>VLOOKUP($B504,期貨大額交易人未沖銷部位!$A$4:$O$499,14,FALSE)</f>
        <v>#N/A</v>
      </c>
      <c r="AC504" s="40" t="e">
        <f>VLOOKUP($B504,期貨大額交易人未沖銷部位!$A$4:$O$499,15,FALSE)</f>
        <v>#N/A</v>
      </c>
      <c r="AD504" s="33" t="e">
        <f>VLOOKUP($B504,三大美股走勢!$A$4:$J$495,4,FALSE)</f>
        <v>#N/A</v>
      </c>
      <c r="AE504" s="33" t="e">
        <f>VLOOKUP($B504,三大美股走勢!$A$4:$J$495,7,FALSE)</f>
        <v>#N/A</v>
      </c>
      <c r="AF504" s="33" t="e">
        <f>VLOOKUP($B504,三大美股走勢!$A$4:$J$495,10,FALSE)</f>
        <v>#N/A</v>
      </c>
    </row>
    <row r="505" spans="2:32">
      <c r="B505" s="32">
        <v>43284</v>
      </c>
      <c r="C505" s="33" t="e">
        <f>VLOOKUP($B505,大盤與近月台指!$A$4:$I$499,2,FALSE)</f>
        <v>#N/A</v>
      </c>
      <c r="D505" s="34" t="e">
        <f>VLOOKUP($B505,大盤與近月台指!$A$4:$I$499,3,FALSE)</f>
        <v>#N/A</v>
      </c>
      <c r="E505" s="35" t="e">
        <f>VLOOKUP($B505,大盤與近月台指!$A$4:$I$499,4,FALSE)</f>
        <v>#N/A</v>
      </c>
      <c r="F505" s="33" t="e">
        <f>VLOOKUP($B505,大盤與近月台指!$A$4:$I$499,5,FALSE)</f>
        <v>#N/A</v>
      </c>
      <c r="G505" s="49" t="e">
        <f>VLOOKUP($B505,三大法人買賣超!$A$4:$I$500,3,FALSE)</f>
        <v>#N/A</v>
      </c>
      <c r="H505" s="34" t="e">
        <f>VLOOKUP($B505,三大法人買賣超!$A$4:$I$500,5,FALSE)</f>
        <v>#N/A</v>
      </c>
      <c r="I505" s="27" t="e">
        <f>VLOOKUP($B505,三大法人買賣超!$A$4:$I$500,7,FALSE)</f>
        <v>#N/A</v>
      </c>
      <c r="J505" s="27" t="e">
        <f>VLOOKUP($B505,三大法人買賣超!$A$4:$I$500,9,FALSE)</f>
        <v>#N/A</v>
      </c>
      <c r="K505" s="37">
        <f>新台幣匯率美元指數!B506</f>
        <v>0</v>
      </c>
      <c r="L505" s="38">
        <f>新台幣匯率美元指數!C506</f>
        <v>0</v>
      </c>
      <c r="M505" s="39">
        <f>新台幣匯率美元指數!D506</f>
        <v>0</v>
      </c>
      <c r="N505" s="27" t="e">
        <f>VLOOKUP($B505,期貨未平倉口數!$A$4:$M$499,4,FALSE)</f>
        <v>#N/A</v>
      </c>
      <c r="O505" s="27" t="e">
        <f>VLOOKUP($B505,期貨未平倉口數!$A$4:$M$499,9,FALSE)</f>
        <v>#N/A</v>
      </c>
      <c r="P505" s="27" t="e">
        <f>VLOOKUP($B505,期貨未平倉口數!$A$4:$M$499,10,FALSE)</f>
        <v>#N/A</v>
      </c>
      <c r="Q505" s="27" t="e">
        <f>VLOOKUP($B505,期貨未平倉口數!$A$4:$M$499,11,FALSE)</f>
        <v>#N/A</v>
      </c>
      <c r="R505" s="64" t="e">
        <f>VLOOKUP($B505,選擇權未平倉餘額!$A$4:$I$500,6,FALSE)</f>
        <v>#N/A</v>
      </c>
      <c r="S505" s="64" t="e">
        <f>VLOOKUP($B505,選擇權未平倉餘額!$A$4:$I$500,7,FALSE)</f>
        <v>#N/A</v>
      </c>
      <c r="T505" s="64" t="e">
        <f>VLOOKUP($B505,選擇權未平倉餘額!$A$4:$I$500,8,FALSE)</f>
        <v>#N/A</v>
      </c>
      <c r="U505" s="64" t="e">
        <f>VLOOKUP($B505,選擇權未平倉餘額!$A$4:$I$500,9,FALSE)</f>
        <v>#N/A</v>
      </c>
      <c r="V505" s="39" t="e">
        <f>VLOOKUP($B505,臺指選擇權P_C_Ratios!$A$4:$C$500,3,FALSE)</f>
        <v>#N/A</v>
      </c>
      <c r="W505" s="41" t="e">
        <f>VLOOKUP($B505,散戶多空比!$A$6:$L$500,12,FALSE)</f>
        <v>#N/A</v>
      </c>
      <c r="X505" s="40" t="e">
        <f>VLOOKUP($B505,期貨大額交易人未沖銷部位!$A$4:$O$499,4,FALSE)</f>
        <v>#N/A</v>
      </c>
      <c r="Y505" s="40" t="e">
        <f>VLOOKUP($B505,期貨大額交易人未沖銷部位!$A$4:$O$499,7,FALSE)</f>
        <v>#N/A</v>
      </c>
      <c r="Z505" s="40" t="e">
        <f>VLOOKUP($B505,期貨大額交易人未沖銷部位!$A$4:$O$499,10,FALSE)</f>
        <v>#N/A</v>
      </c>
      <c r="AA505" s="40" t="e">
        <f>VLOOKUP($B505,期貨大額交易人未沖銷部位!$A$4:$O$499,13,FALSE)</f>
        <v>#N/A</v>
      </c>
      <c r="AB505" s="40" t="e">
        <f>VLOOKUP($B505,期貨大額交易人未沖銷部位!$A$4:$O$499,14,FALSE)</f>
        <v>#N/A</v>
      </c>
      <c r="AC505" s="40" t="e">
        <f>VLOOKUP($B505,期貨大額交易人未沖銷部位!$A$4:$O$499,15,FALSE)</f>
        <v>#N/A</v>
      </c>
      <c r="AD505" s="33" t="e">
        <f>VLOOKUP($B505,三大美股走勢!$A$4:$J$495,4,FALSE)</f>
        <v>#N/A</v>
      </c>
      <c r="AE505" s="33" t="e">
        <f>VLOOKUP($B505,三大美股走勢!$A$4:$J$495,7,FALSE)</f>
        <v>#N/A</v>
      </c>
      <c r="AF505" s="33" t="e">
        <f>VLOOKUP($B505,三大美股走勢!$A$4:$J$495,10,FALSE)</f>
        <v>#N/A</v>
      </c>
    </row>
    <row r="506" spans="2:32">
      <c r="B506" s="32">
        <v>43285</v>
      </c>
      <c r="C506" s="33" t="e">
        <f>VLOOKUP($B506,大盤與近月台指!$A$4:$I$499,2,FALSE)</f>
        <v>#N/A</v>
      </c>
      <c r="D506" s="34" t="e">
        <f>VLOOKUP($B506,大盤與近月台指!$A$4:$I$499,3,FALSE)</f>
        <v>#N/A</v>
      </c>
      <c r="E506" s="35" t="e">
        <f>VLOOKUP($B506,大盤與近月台指!$A$4:$I$499,4,FALSE)</f>
        <v>#N/A</v>
      </c>
      <c r="F506" s="33" t="e">
        <f>VLOOKUP($B506,大盤與近月台指!$A$4:$I$499,5,FALSE)</f>
        <v>#N/A</v>
      </c>
      <c r="G506" s="49" t="e">
        <f>VLOOKUP($B506,三大法人買賣超!$A$4:$I$500,3,FALSE)</f>
        <v>#N/A</v>
      </c>
      <c r="H506" s="34" t="e">
        <f>VLOOKUP($B506,三大法人買賣超!$A$4:$I$500,5,FALSE)</f>
        <v>#N/A</v>
      </c>
      <c r="I506" s="27" t="e">
        <f>VLOOKUP($B506,三大法人買賣超!$A$4:$I$500,7,FALSE)</f>
        <v>#N/A</v>
      </c>
      <c r="J506" s="27" t="e">
        <f>VLOOKUP($B506,三大法人買賣超!$A$4:$I$500,9,FALSE)</f>
        <v>#N/A</v>
      </c>
      <c r="K506" s="37">
        <f>新台幣匯率美元指數!B507</f>
        <v>0</v>
      </c>
      <c r="L506" s="38">
        <f>新台幣匯率美元指數!C507</f>
        <v>0</v>
      </c>
      <c r="M506" s="39">
        <f>新台幣匯率美元指數!D507</f>
        <v>0</v>
      </c>
      <c r="N506" s="27" t="e">
        <f>VLOOKUP($B506,期貨未平倉口數!$A$4:$M$499,4,FALSE)</f>
        <v>#N/A</v>
      </c>
      <c r="O506" s="27" t="e">
        <f>VLOOKUP($B506,期貨未平倉口數!$A$4:$M$499,9,FALSE)</f>
        <v>#N/A</v>
      </c>
      <c r="P506" s="27" t="e">
        <f>VLOOKUP($B506,期貨未平倉口數!$A$4:$M$499,10,FALSE)</f>
        <v>#N/A</v>
      </c>
      <c r="Q506" s="27" t="e">
        <f>VLOOKUP($B506,期貨未平倉口數!$A$4:$M$499,11,FALSE)</f>
        <v>#N/A</v>
      </c>
      <c r="R506" s="64" t="e">
        <f>VLOOKUP($B506,選擇權未平倉餘額!$A$4:$I$500,6,FALSE)</f>
        <v>#N/A</v>
      </c>
      <c r="S506" s="64" t="e">
        <f>VLOOKUP($B506,選擇權未平倉餘額!$A$4:$I$500,7,FALSE)</f>
        <v>#N/A</v>
      </c>
      <c r="T506" s="64" t="e">
        <f>VLOOKUP($B506,選擇權未平倉餘額!$A$4:$I$500,8,FALSE)</f>
        <v>#N/A</v>
      </c>
      <c r="U506" s="64" t="e">
        <f>VLOOKUP($B506,選擇權未平倉餘額!$A$4:$I$500,9,FALSE)</f>
        <v>#N/A</v>
      </c>
      <c r="V506" s="39" t="e">
        <f>VLOOKUP($B506,臺指選擇權P_C_Ratios!$A$4:$C$500,3,FALSE)</f>
        <v>#N/A</v>
      </c>
      <c r="W506" s="41" t="e">
        <f>VLOOKUP($B506,散戶多空比!$A$6:$L$500,12,FALSE)</f>
        <v>#N/A</v>
      </c>
      <c r="X506" s="40" t="e">
        <f>VLOOKUP($B506,期貨大額交易人未沖銷部位!$A$4:$O$499,4,FALSE)</f>
        <v>#N/A</v>
      </c>
      <c r="Y506" s="40" t="e">
        <f>VLOOKUP($B506,期貨大額交易人未沖銷部位!$A$4:$O$499,7,FALSE)</f>
        <v>#N/A</v>
      </c>
      <c r="Z506" s="40" t="e">
        <f>VLOOKUP($B506,期貨大額交易人未沖銷部位!$A$4:$O$499,10,FALSE)</f>
        <v>#N/A</v>
      </c>
      <c r="AA506" s="40" t="e">
        <f>VLOOKUP($B506,期貨大額交易人未沖銷部位!$A$4:$O$499,13,FALSE)</f>
        <v>#N/A</v>
      </c>
      <c r="AB506" s="40" t="e">
        <f>VLOOKUP($B506,期貨大額交易人未沖銷部位!$A$4:$O$499,14,FALSE)</f>
        <v>#N/A</v>
      </c>
      <c r="AC506" s="40" t="e">
        <f>VLOOKUP($B506,期貨大額交易人未沖銷部位!$A$4:$O$499,15,FALSE)</f>
        <v>#N/A</v>
      </c>
      <c r="AD506" s="33" t="e">
        <f>VLOOKUP($B506,三大美股走勢!$A$4:$J$495,4,FALSE)</f>
        <v>#N/A</v>
      </c>
      <c r="AE506" s="33" t="e">
        <f>VLOOKUP($B506,三大美股走勢!$A$4:$J$495,7,FALSE)</f>
        <v>#N/A</v>
      </c>
      <c r="AF506" s="33" t="e">
        <f>VLOOKUP($B506,三大美股走勢!$A$4:$J$495,10,FALSE)</f>
        <v>#N/A</v>
      </c>
    </row>
    <row r="507" spans="2:32">
      <c r="B507" s="32">
        <v>43286</v>
      </c>
      <c r="C507" s="33" t="e">
        <f>VLOOKUP($B507,大盤與近月台指!$A$4:$I$499,2,FALSE)</f>
        <v>#N/A</v>
      </c>
      <c r="D507" s="34" t="e">
        <f>VLOOKUP($B507,大盤與近月台指!$A$4:$I$499,3,FALSE)</f>
        <v>#N/A</v>
      </c>
      <c r="E507" s="35" t="e">
        <f>VLOOKUP($B507,大盤與近月台指!$A$4:$I$499,4,FALSE)</f>
        <v>#N/A</v>
      </c>
      <c r="F507" s="33" t="e">
        <f>VLOOKUP($B507,大盤與近月台指!$A$4:$I$499,5,FALSE)</f>
        <v>#N/A</v>
      </c>
      <c r="G507" s="49" t="e">
        <f>VLOOKUP($B507,三大法人買賣超!$A$4:$I$500,3,FALSE)</f>
        <v>#N/A</v>
      </c>
      <c r="H507" s="34" t="e">
        <f>VLOOKUP($B507,三大法人買賣超!$A$4:$I$500,5,FALSE)</f>
        <v>#N/A</v>
      </c>
      <c r="I507" s="27" t="e">
        <f>VLOOKUP($B507,三大法人買賣超!$A$4:$I$500,7,FALSE)</f>
        <v>#N/A</v>
      </c>
      <c r="J507" s="27" t="e">
        <f>VLOOKUP($B507,三大法人買賣超!$A$4:$I$500,9,FALSE)</f>
        <v>#N/A</v>
      </c>
      <c r="K507" s="37">
        <f>新台幣匯率美元指數!B508</f>
        <v>0</v>
      </c>
      <c r="L507" s="38">
        <f>新台幣匯率美元指數!C508</f>
        <v>0</v>
      </c>
      <c r="M507" s="39">
        <f>新台幣匯率美元指數!D508</f>
        <v>0</v>
      </c>
      <c r="N507" s="27" t="e">
        <f>VLOOKUP($B507,期貨未平倉口數!$A$4:$M$499,4,FALSE)</f>
        <v>#N/A</v>
      </c>
      <c r="O507" s="27" t="e">
        <f>VLOOKUP($B507,期貨未平倉口數!$A$4:$M$499,9,FALSE)</f>
        <v>#N/A</v>
      </c>
      <c r="P507" s="27" t="e">
        <f>VLOOKUP($B507,期貨未平倉口數!$A$4:$M$499,10,FALSE)</f>
        <v>#N/A</v>
      </c>
      <c r="Q507" s="27" t="e">
        <f>VLOOKUP($B507,期貨未平倉口數!$A$4:$M$499,11,FALSE)</f>
        <v>#N/A</v>
      </c>
      <c r="R507" s="64" t="e">
        <f>VLOOKUP($B507,選擇權未平倉餘額!$A$4:$I$500,6,FALSE)</f>
        <v>#N/A</v>
      </c>
      <c r="S507" s="64" t="e">
        <f>VLOOKUP($B507,選擇權未平倉餘額!$A$4:$I$500,7,FALSE)</f>
        <v>#N/A</v>
      </c>
      <c r="T507" s="64" t="e">
        <f>VLOOKUP($B507,選擇權未平倉餘額!$A$4:$I$500,8,FALSE)</f>
        <v>#N/A</v>
      </c>
      <c r="U507" s="64" t="e">
        <f>VLOOKUP($B507,選擇權未平倉餘額!$A$4:$I$500,9,FALSE)</f>
        <v>#N/A</v>
      </c>
      <c r="V507" s="39" t="e">
        <f>VLOOKUP($B507,臺指選擇權P_C_Ratios!$A$4:$C$500,3,FALSE)</f>
        <v>#N/A</v>
      </c>
      <c r="W507" s="41" t="e">
        <f>VLOOKUP($B507,散戶多空比!$A$6:$L$500,12,FALSE)</f>
        <v>#N/A</v>
      </c>
      <c r="X507" s="40" t="e">
        <f>VLOOKUP($B507,期貨大額交易人未沖銷部位!$A$4:$O$499,4,FALSE)</f>
        <v>#N/A</v>
      </c>
      <c r="Y507" s="40" t="e">
        <f>VLOOKUP($B507,期貨大額交易人未沖銷部位!$A$4:$O$499,7,FALSE)</f>
        <v>#N/A</v>
      </c>
      <c r="Z507" s="40" t="e">
        <f>VLOOKUP($B507,期貨大額交易人未沖銷部位!$A$4:$O$499,10,FALSE)</f>
        <v>#N/A</v>
      </c>
      <c r="AA507" s="40" t="e">
        <f>VLOOKUP($B507,期貨大額交易人未沖銷部位!$A$4:$O$499,13,FALSE)</f>
        <v>#N/A</v>
      </c>
      <c r="AB507" s="40" t="e">
        <f>VLOOKUP($B507,期貨大額交易人未沖銷部位!$A$4:$O$499,14,FALSE)</f>
        <v>#N/A</v>
      </c>
      <c r="AC507" s="40" t="e">
        <f>VLOOKUP($B507,期貨大額交易人未沖銷部位!$A$4:$O$499,15,FALSE)</f>
        <v>#N/A</v>
      </c>
      <c r="AD507" s="33" t="e">
        <f>VLOOKUP($B507,三大美股走勢!$A$4:$J$495,4,FALSE)</f>
        <v>#N/A</v>
      </c>
      <c r="AE507" s="33" t="e">
        <f>VLOOKUP($B507,三大美股走勢!$A$4:$J$495,7,FALSE)</f>
        <v>#N/A</v>
      </c>
      <c r="AF507" s="33" t="e">
        <f>VLOOKUP($B507,三大美股走勢!$A$4:$J$495,10,FALSE)</f>
        <v>#N/A</v>
      </c>
    </row>
    <row r="508" spans="2:32">
      <c r="B508" s="32">
        <v>43287</v>
      </c>
      <c r="C508" s="33" t="e">
        <f>VLOOKUP($B508,大盤與近月台指!$A$4:$I$499,2,FALSE)</f>
        <v>#N/A</v>
      </c>
      <c r="D508" s="34" t="e">
        <f>VLOOKUP($B508,大盤與近月台指!$A$4:$I$499,3,FALSE)</f>
        <v>#N/A</v>
      </c>
      <c r="E508" s="35" t="e">
        <f>VLOOKUP($B508,大盤與近月台指!$A$4:$I$499,4,FALSE)</f>
        <v>#N/A</v>
      </c>
      <c r="F508" s="33" t="e">
        <f>VLOOKUP($B508,大盤與近月台指!$A$4:$I$499,5,FALSE)</f>
        <v>#N/A</v>
      </c>
      <c r="G508" s="49" t="e">
        <f>VLOOKUP($B508,三大法人買賣超!$A$4:$I$500,3,FALSE)</f>
        <v>#N/A</v>
      </c>
      <c r="H508" s="34" t="e">
        <f>VLOOKUP($B508,三大法人買賣超!$A$4:$I$500,5,FALSE)</f>
        <v>#N/A</v>
      </c>
      <c r="I508" s="27" t="e">
        <f>VLOOKUP($B508,三大法人買賣超!$A$4:$I$500,7,FALSE)</f>
        <v>#N/A</v>
      </c>
      <c r="J508" s="27" t="e">
        <f>VLOOKUP($B508,三大法人買賣超!$A$4:$I$500,9,FALSE)</f>
        <v>#N/A</v>
      </c>
      <c r="K508" s="37">
        <f>新台幣匯率美元指數!B509</f>
        <v>0</v>
      </c>
      <c r="L508" s="38">
        <f>新台幣匯率美元指數!C509</f>
        <v>0</v>
      </c>
      <c r="M508" s="39">
        <f>新台幣匯率美元指數!D509</f>
        <v>0</v>
      </c>
      <c r="N508" s="27" t="e">
        <f>VLOOKUP($B508,期貨未平倉口數!$A$4:$M$499,4,FALSE)</f>
        <v>#N/A</v>
      </c>
      <c r="O508" s="27" t="e">
        <f>VLOOKUP($B508,期貨未平倉口數!$A$4:$M$499,9,FALSE)</f>
        <v>#N/A</v>
      </c>
      <c r="P508" s="27" t="e">
        <f>VLOOKUP($B508,期貨未平倉口數!$A$4:$M$499,10,FALSE)</f>
        <v>#N/A</v>
      </c>
      <c r="Q508" s="27" t="e">
        <f>VLOOKUP($B508,期貨未平倉口數!$A$4:$M$499,11,FALSE)</f>
        <v>#N/A</v>
      </c>
      <c r="R508" s="64" t="e">
        <f>VLOOKUP($B508,選擇權未平倉餘額!$A$4:$I$500,6,FALSE)</f>
        <v>#N/A</v>
      </c>
      <c r="S508" s="64" t="e">
        <f>VLOOKUP($B508,選擇權未平倉餘額!$A$4:$I$500,7,FALSE)</f>
        <v>#N/A</v>
      </c>
      <c r="T508" s="64" t="e">
        <f>VLOOKUP($B508,選擇權未平倉餘額!$A$4:$I$500,8,FALSE)</f>
        <v>#N/A</v>
      </c>
      <c r="U508" s="64" t="e">
        <f>VLOOKUP($B508,選擇權未平倉餘額!$A$4:$I$500,9,FALSE)</f>
        <v>#N/A</v>
      </c>
      <c r="V508" s="39" t="e">
        <f>VLOOKUP($B508,臺指選擇權P_C_Ratios!$A$4:$C$500,3,FALSE)</f>
        <v>#N/A</v>
      </c>
      <c r="W508" s="41" t="e">
        <f>VLOOKUP($B508,散戶多空比!$A$6:$L$500,12,FALSE)</f>
        <v>#N/A</v>
      </c>
      <c r="X508" s="40" t="e">
        <f>VLOOKUP($B508,期貨大額交易人未沖銷部位!$A$4:$O$499,4,FALSE)</f>
        <v>#N/A</v>
      </c>
      <c r="Y508" s="40" t="e">
        <f>VLOOKUP($B508,期貨大額交易人未沖銷部位!$A$4:$O$499,7,FALSE)</f>
        <v>#N/A</v>
      </c>
      <c r="Z508" s="40" t="e">
        <f>VLOOKUP($B508,期貨大額交易人未沖銷部位!$A$4:$O$499,10,FALSE)</f>
        <v>#N/A</v>
      </c>
      <c r="AA508" s="40" t="e">
        <f>VLOOKUP($B508,期貨大額交易人未沖銷部位!$A$4:$O$499,13,FALSE)</f>
        <v>#N/A</v>
      </c>
      <c r="AB508" s="40" t="e">
        <f>VLOOKUP($B508,期貨大額交易人未沖銷部位!$A$4:$O$499,14,FALSE)</f>
        <v>#N/A</v>
      </c>
      <c r="AC508" s="40" t="e">
        <f>VLOOKUP($B508,期貨大額交易人未沖銷部位!$A$4:$O$499,15,FALSE)</f>
        <v>#N/A</v>
      </c>
      <c r="AD508" s="33" t="e">
        <f>VLOOKUP($B508,三大美股走勢!$A$4:$J$495,4,FALSE)</f>
        <v>#N/A</v>
      </c>
      <c r="AE508" s="33" t="e">
        <f>VLOOKUP($B508,三大美股走勢!$A$4:$J$495,7,FALSE)</f>
        <v>#N/A</v>
      </c>
      <c r="AF508" s="33" t="e">
        <f>VLOOKUP($B508,三大美股走勢!$A$4:$J$495,10,FALSE)</f>
        <v>#N/A</v>
      </c>
    </row>
    <row r="509" spans="2:32">
      <c r="B509" s="32">
        <v>43288</v>
      </c>
      <c r="C509" s="33" t="e">
        <f>VLOOKUP($B509,大盤與近月台指!$A$4:$I$499,2,FALSE)</f>
        <v>#N/A</v>
      </c>
      <c r="D509" s="34" t="e">
        <f>VLOOKUP($B509,大盤與近月台指!$A$4:$I$499,3,FALSE)</f>
        <v>#N/A</v>
      </c>
      <c r="E509" s="35" t="e">
        <f>VLOOKUP($B509,大盤與近月台指!$A$4:$I$499,4,FALSE)</f>
        <v>#N/A</v>
      </c>
      <c r="F509" s="33" t="e">
        <f>VLOOKUP($B509,大盤與近月台指!$A$4:$I$499,5,FALSE)</f>
        <v>#N/A</v>
      </c>
      <c r="G509" s="49" t="e">
        <f>VLOOKUP($B509,三大法人買賣超!$A$4:$I$500,3,FALSE)</f>
        <v>#N/A</v>
      </c>
      <c r="H509" s="34" t="e">
        <f>VLOOKUP($B509,三大法人買賣超!$A$4:$I$500,5,FALSE)</f>
        <v>#N/A</v>
      </c>
      <c r="I509" s="27" t="e">
        <f>VLOOKUP($B509,三大法人買賣超!$A$4:$I$500,7,FALSE)</f>
        <v>#N/A</v>
      </c>
      <c r="J509" s="27" t="e">
        <f>VLOOKUP($B509,三大法人買賣超!$A$4:$I$500,9,FALSE)</f>
        <v>#N/A</v>
      </c>
      <c r="K509" s="37">
        <f>新台幣匯率美元指數!B510</f>
        <v>0</v>
      </c>
      <c r="L509" s="38">
        <f>新台幣匯率美元指數!C510</f>
        <v>0</v>
      </c>
      <c r="M509" s="39">
        <f>新台幣匯率美元指數!D510</f>
        <v>0</v>
      </c>
      <c r="N509" s="27" t="e">
        <f>VLOOKUP($B509,期貨未平倉口數!$A$4:$M$499,4,FALSE)</f>
        <v>#N/A</v>
      </c>
      <c r="O509" s="27" t="e">
        <f>VLOOKUP($B509,期貨未平倉口數!$A$4:$M$499,9,FALSE)</f>
        <v>#N/A</v>
      </c>
      <c r="P509" s="27" t="e">
        <f>VLOOKUP($B509,期貨未平倉口數!$A$4:$M$499,10,FALSE)</f>
        <v>#N/A</v>
      </c>
      <c r="Q509" s="27" t="e">
        <f>VLOOKUP($B509,期貨未平倉口數!$A$4:$M$499,11,FALSE)</f>
        <v>#N/A</v>
      </c>
      <c r="R509" s="64" t="e">
        <f>VLOOKUP($B509,選擇權未平倉餘額!$A$4:$I$500,6,FALSE)</f>
        <v>#N/A</v>
      </c>
      <c r="S509" s="64" t="e">
        <f>VLOOKUP($B509,選擇權未平倉餘額!$A$4:$I$500,7,FALSE)</f>
        <v>#N/A</v>
      </c>
      <c r="T509" s="64" t="e">
        <f>VLOOKUP($B509,選擇權未平倉餘額!$A$4:$I$500,8,FALSE)</f>
        <v>#N/A</v>
      </c>
      <c r="U509" s="64" t="e">
        <f>VLOOKUP($B509,選擇權未平倉餘額!$A$4:$I$500,9,FALSE)</f>
        <v>#N/A</v>
      </c>
      <c r="V509" s="39" t="e">
        <f>VLOOKUP($B509,臺指選擇權P_C_Ratios!$A$4:$C$500,3,FALSE)</f>
        <v>#N/A</v>
      </c>
      <c r="W509" s="41" t="e">
        <f>VLOOKUP($B509,散戶多空比!$A$6:$L$500,12,FALSE)</f>
        <v>#N/A</v>
      </c>
      <c r="X509" s="40" t="e">
        <f>VLOOKUP($B509,期貨大額交易人未沖銷部位!$A$4:$O$499,4,FALSE)</f>
        <v>#N/A</v>
      </c>
      <c r="Y509" s="40" t="e">
        <f>VLOOKUP($B509,期貨大額交易人未沖銷部位!$A$4:$O$499,7,FALSE)</f>
        <v>#N/A</v>
      </c>
      <c r="Z509" s="40" t="e">
        <f>VLOOKUP($B509,期貨大額交易人未沖銷部位!$A$4:$O$499,10,FALSE)</f>
        <v>#N/A</v>
      </c>
      <c r="AA509" s="40" t="e">
        <f>VLOOKUP($B509,期貨大額交易人未沖銷部位!$A$4:$O$499,13,FALSE)</f>
        <v>#N/A</v>
      </c>
      <c r="AB509" s="40" t="e">
        <f>VLOOKUP($B509,期貨大額交易人未沖銷部位!$A$4:$O$499,14,FALSE)</f>
        <v>#N/A</v>
      </c>
      <c r="AC509" s="40" t="e">
        <f>VLOOKUP($B509,期貨大額交易人未沖銷部位!$A$4:$O$499,15,FALSE)</f>
        <v>#N/A</v>
      </c>
      <c r="AD509" s="33" t="e">
        <f>VLOOKUP($B509,三大美股走勢!$A$4:$J$495,4,FALSE)</f>
        <v>#N/A</v>
      </c>
      <c r="AE509" s="33" t="e">
        <f>VLOOKUP($B509,三大美股走勢!$A$4:$J$495,7,FALSE)</f>
        <v>#N/A</v>
      </c>
      <c r="AF509" s="33" t="e">
        <f>VLOOKUP($B509,三大美股走勢!$A$4:$J$495,10,FALSE)</f>
        <v>#N/A</v>
      </c>
    </row>
    <row r="510" spans="2:32">
      <c r="B510" s="32">
        <v>43289</v>
      </c>
      <c r="C510" s="33" t="e">
        <f>VLOOKUP($B510,大盤與近月台指!$A$4:$I$499,2,FALSE)</f>
        <v>#N/A</v>
      </c>
      <c r="D510" s="34" t="e">
        <f>VLOOKUP($B510,大盤與近月台指!$A$4:$I$499,3,FALSE)</f>
        <v>#N/A</v>
      </c>
      <c r="E510" s="35" t="e">
        <f>VLOOKUP($B510,大盤與近月台指!$A$4:$I$499,4,FALSE)</f>
        <v>#N/A</v>
      </c>
      <c r="F510" s="33" t="e">
        <f>VLOOKUP($B510,大盤與近月台指!$A$4:$I$499,5,FALSE)</f>
        <v>#N/A</v>
      </c>
      <c r="G510" s="49" t="e">
        <f>VLOOKUP($B510,三大法人買賣超!$A$4:$I$500,3,FALSE)</f>
        <v>#N/A</v>
      </c>
      <c r="H510" s="34" t="e">
        <f>VLOOKUP($B510,三大法人買賣超!$A$4:$I$500,5,FALSE)</f>
        <v>#N/A</v>
      </c>
      <c r="I510" s="27" t="e">
        <f>VLOOKUP($B510,三大法人買賣超!$A$4:$I$500,7,FALSE)</f>
        <v>#N/A</v>
      </c>
      <c r="J510" s="27" t="e">
        <f>VLOOKUP($B510,三大法人買賣超!$A$4:$I$500,9,FALSE)</f>
        <v>#N/A</v>
      </c>
      <c r="K510" s="37">
        <f>新台幣匯率美元指數!B511</f>
        <v>0</v>
      </c>
      <c r="L510" s="38">
        <f>新台幣匯率美元指數!C511</f>
        <v>0</v>
      </c>
      <c r="M510" s="39">
        <f>新台幣匯率美元指數!D511</f>
        <v>0</v>
      </c>
      <c r="N510" s="27" t="e">
        <f>VLOOKUP($B510,期貨未平倉口數!$A$4:$M$499,4,FALSE)</f>
        <v>#N/A</v>
      </c>
      <c r="O510" s="27" t="e">
        <f>VLOOKUP($B510,期貨未平倉口數!$A$4:$M$499,9,FALSE)</f>
        <v>#N/A</v>
      </c>
      <c r="P510" s="27" t="e">
        <f>VLOOKUP($B510,期貨未平倉口數!$A$4:$M$499,10,FALSE)</f>
        <v>#N/A</v>
      </c>
      <c r="Q510" s="27" t="e">
        <f>VLOOKUP($B510,期貨未平倉口數!$A$4:$M$499,11,FALSE)</f>
        <v>#N/A</v>
      </c>
      <c r="R510" s="64" t="e">
        <f>VLOOKUP($B510,選擇權未平倉餘額!$A$4:$I$500,6,FALSE)</f>
        <v>#N/A</v>
      </c>
      <c r="S510" s="64" t="e">
        <f>VLOOKUP($B510,選擇權未平倉餘額!$A$4:$I$500,7,FALSE)</f>
        <v>#N/A</v>
      </c>
      <c r="T510" s="64" t="e">
        <f>VLOOKUP($B510,選擇權未平倉餘額!$A$4:$I$500,8,FALSE)</f>
        <v>#N/A</v>
      </c>
      <c r="U510" s="64" t="e">
        <f>VLOOKUP($B510,選擇權未平倉餘額!$A$4:$I$500,9,FALSE)</f>
        <v>#N/A</v>
      </c>
      <c r="V510" s="39" t="e">
        <f>VLOOKUP($B510,臺指選擇權P_C_Ratios!$A$4:$C$500,3,FALSE)</f>
        <v>#N/A</v>
      </c>
      <c r="W510" s="41" t="e">
        <f>VLOOKUP($B510,散戶多空比!$A$6:$L$500,12,FALSE)</f>
        <v>#N/A</v>
      </c>
      <c r="X510" s="40" t="e">
        <f>VLOOKUP($B510,期貨大額交易人未沖銷部位!$A$4:$O$499,4,FALSE)</f>
        <v>#N/A</v>
      </c>
      <c r="Y510" s="40" t="e">
        <f>VLOOKUP($B510,期貨大額交易人未沖銷部位!$A$4:$O$499,7,FALSE)</f>
        <v>#N/A</v>
      </c>
      <c r="Z510" s="40" t="e">
        <f>VLOOKUP($B510,期貨大額交易人未沖銷部位!$A$4:$O$499,10,FALSE)</f>
        <v>#N/A</v>
      </c>
      <c r="AA510" s="40" t="e">
        <f>VLOOKUP($B510,期貨大額交易人未沖銷部位!$A$4:$O$499,13,FALSE)</f>
        <v>#N/A</v>
      </c>
      <c r="AB510" s="40" t="e">
        <f>VLOOKUP($B510,期貨大額交易人未沖銷部位!$A$4:$O$499,14,FALSE)</f>
        <v>#N/A</v>
      </c>
      <c r="AC510" s="40" t="e">
        <f>VLOOKUP($B510,期貨大額交易人未沖銷部位!$A$4:$O$499,15,FALSE)</f>
        <v>#N/A</v>
      </c>
      <c r="AD510" s="33" t="e">
        <f>VLOOKUP($B510,三大美股走勢!$A$4:$J$495,4,FALSE)</f>
        <v>#N/A</v>
      </c>
      <c r="AE510" s="33" t="e">
        <f>VLOOKUP($B510,三大美股走勢!$A$4:$J$495,7,FALSE)</f>
        <v>#N/A</v>
      </c>
      <c r="AF510" s="33" t="e">
        <f>VLOOKUP($B510,三大美股走勢!$A$4:$J$495,10,FALSE)</f>
        <v>#N/A</v>
      </c>
    </row>
    <row r="511" spans="2:32">
      <c r="B511" s="32">
        <v>43290</v>
      </c>
      <c r="C511" s="33" t="e">
        <f>VLOOKUP($B511,大盤與近月台指!$A$4:$I$499,2,FALSE)</f>
        <v>#N/A</v>
      </c>
      <c r="D511" s="34" t="e">
        <f>VLOOKUP($B511,大盤與近月台指!$A$4:$I$499,3,FALSE)</f>
        <v>#N/A</v>
      </c>
      <c r="E511" s="35" t="e">
        <f>VLOOKUP($B511,大盤與近月台指!$A$4:$I$499,4,FALSE)</f>
        <v>#N/A</v>
      </c>
      <c r="F511" s="33" t="e">
        <f>VLOOKUP($B511,大盤與近月台指!$A$4:$I$499,5,FALSE)</f>
        <v>#N/A</v>
      </c>
      <c r="G511" s="49" t="e">
        <f>VLOOKUP($B511,三大法人買賣超!$A$4:$I$500,3,FALSE)</f>
        <v>#N/A</v>
      </c>
      <c r="H511" s="34" t="e">
        <f>VLOOKUP($B511,三大法人買賣超!$A$4:$I$500,5,FALSE)</f>
        <v>#N/A</v>
      </c>
      <c r="I511" s="27" t="e">
        <f>VLOOKUP($B511,三大法人買賣超!$A$4:$I$500,7,FALSE)</f>
        <v>#N/A</v>
      </c>
      <c r="J511" s="27" t="e">
        <f>VLOOKUP($B511,三大法人買賣超!$A$4:$I$500,9,FALSE)</f>
        <v>#N/A</v>
      </c>
      <c r="K511" s="37">
        <f>新台幣匯率美元指數!B512</f>
        <v>0</v>
      </c>
      <c r="L511" s="38">
        <f>新台幣匯率美元指數!C512</f>
        <v>0</v>
      </c>
      <c r="M511" s="39">
        <f>新台幣匯率美元指數!D512</f>
        <v>0</v>
      </c>
      <c r="N511" s="27" t="e">
        <f>VLOOKUP($B511,期貨未平倉口數!$A$4:$M$499,4,FALSE)</f>
        <v>#N/A</v>
      </c>
      <c r="O511" s="27" t="e">
        <f>VLOOKUP($B511,期貨未平倉口數!$A$4:$M$499,9,FALSE)</f>
        <v>#N/A</v>
      </c>
      <c r="P511" s="27" t="e">
        <f>VLOOKUP($B511,期貨未平倉口數!$A$4:$M$499,10,FALSE)</f>
        <v>#N/A</v>
      </c>
      <c r="Q511" s="27" t="e">
        <f>VLOOKUP($B511,期貨未平倉口數!$A$4:$M$499,11,FALSE)</f>
        <v>#N/A</v>
      </c>
      <c r="R511" s="64" t="e">
        <f>VLOOKUP($B511,選擇權未平倉餘額!$A$4:$I$500,6,FALSE)</f>
        <v>#N/A</v>
      </c>
      <c r="S511" s="64" t="e">
        <f>VLOOKUP($B511,選擇權未平倉餘額!$A$4:$I$500,7,FALSE)</f>
        <v>#N/A</v>
      </c>
      <c r="T511" s="64" t="e">
        <f>VLOOKUP($B511,選擇權未平倉餘額!$A$4:$I$500,8,FALSE)</f>
        <v>#N/A</v>
      </c>
      <c r="U511" s="64" t="e">
        <f>VLOOKUP($B511,選擇權未平倉餘額!$A$4:$I$500,9,FALSE)</f>
        <v>#N/A</v>
      </c>
      <c r="V511" s="39" t="e">
        <f>VLOOKUP($B511,臺指選擇權P_C_Ratios!$A$4:$C$500,3,FALSE)</f>
        <v>#N/A</v>
      </c>
      <c r="W511" s="41" t="e">
        <f>VLOOKUP($B511,散戶多空比!$A$6:$L$500,12,FALSE)</f>
        <v>#N/A</v>
      </c>
      <c r="X511" s="40" t="e">
        <f>VLOOKUP($B511,期貨大額交易人未沖銷部位!$A$4:$O$499,4,FALSE)</f>
        <v>#N/A</v>
      </c>
      <c r="Y511" s="40" t="e">
        <f>VLOOKUP($B511,期貨大額交易人未沖銷部位!$A$4:$O$499,7,FALSE)</f>
        <v>#N/A</v>
      </c>
      <c r="Z511" s="40" t="e">
        <f>VLOOKUP($B511,期貨大額交易人未沖銷部位!$A$4:$O$499,10,FALSE)</f>
        <v>#N/A</v>
      </c>
      <c r="AA511" s="40" t="e">
        <f>VLOOKUP($B511,期貨大額交易人未沖銷部位!$A$4:$O$499,13,FALSE)</f>
        <v>#N/A</v>
      </c>
      <c r="AB511" s="40" t="e">
        <f>VLOOKUP($B511,期貨大額交易人未沖銷部位!$A$4:$O$499,14,FALSE)</f>
        <v>#N/A</v>
      </c>
      <c r="AC511" s="40" t="e">
        <f>VLOOKUP($B511,期貨大額交易人未沖銷部位!$A$4:$O$499,15,FALSE)</f>
        <v>#N/A</v>
      </c>
      <c r="AD511" s="33" t="e">
        <f>VLOOKUP($B511,三大美股走勢!$A$4:$J$495,4,FALSE)</f>
        <v>#N/A</v>
      </c>
      <c r="AE511" s="33" t="e">
        <f>VLOOKUP($B511,三大美股走勢!$A$4:$J$495,7,FALSE)</f>
        <v>#N/A</v>
      </c>
      <c r="AF511" s="33" t="e">
        <f>VLOOKUP($B511,三大美股走勢!$A$4:$J$495,10,FALSE)</f>
        <v>#N/A</v>
      </c>
    </row>
    <row r="512" spans="2:32">
      <c r="B512" s="32">
        <v>43291</v>
      </c>
      <c r="C512" s="33" t="e">
        <f>VLOOKUP($B512,大盤與近月台指!$A$4:$I$499,2,FALSE)</f>
        <v>#N/A</v>
      </c>
      <c r="D512" s="34" t="e">
        <f>VLOOKUP($B512,大盤與近月台指!$A$4:$I$499,3,FALSE)</f>
        <v>#N/A</v>
      </c>
      <c r="E512" s="35" t="e">
        <f>VLOOKUP($B512,大盤與近月台指!$A$4:$I$499,4,FALSE)</f>
        <v>#N/A</v>
      </c>
      <c r="F512" s="33" t="e">
        <f>VLOOKUP($B512,大盤與近月台指!$A$4:$I$499,5,FALSE)</f>
        <v>#N/A</v>
      </c>
      <c r="G512" s="49" t="e">
        <f>VLOOKUP($B512,三大法人買賣超!$A$4:$I$500,3,FALSE)</f>
        <v>#N/A</v>
      </c>
      <c r="H512" s="34" t="e">
        <f>VLOOKUP($B512,三大法人買賣超!$A$4:$I$500,5,FALSE)</f>
        <v>#N/A</v>
      </c>
      <c r="I512" s="27" t="e">
        <f>VLOOKUP($B512,三大法人買賣超!$A$4:$I$500,7,FALSE)</f>
        <v>#N/A</v>
      </c>
      <c r="J512" s="27" t="e">
        <f>VLOOKUP($B512,三大法人買賣超!$A$4:$I$500,9,FALSE)</f>
        <v>#N/A</v>
      </c>
      <c r="K512" s="37">
        <f>新台幣匯率美元指數!B513</f>
        <v>0</v>
      </c>
      <c r="L512" s="38">
        <f>新台幣匯率美元指數!C513</f>
        <v>0</v>
      </c>
      <c r="M512" s="39">
        <f>新台幣匯率美元指數!D513</f>
        <v>0</v>
      </c>
      <c r="N512" s="27" t="e">
        <f>VLOOKUP($B512,期貨未平倉口數!$A$4:$M$499,4,FALSE)</f>
        <v>#N/A</v>
      </c>
      <c r="O512" s="27" t="e">
        <f>VLOOKUP($B512,期貨未平倉口數!$A$4:$M$499,9,FALSE)</f>
        <v>#N/A</v>
      </c>
      <c r="P512" s="27" t="e">
        <f>VLOOKUP($B512,期貨未平倉口數!$A$4:$M$499,10,FALSE)</f>
        <v>#N/A</v>
      </c>
      <c r="Q512" s="27" t="e">
        <f>VLOOKUP($B512,期貨未平倉口數!$A$4:$M$499,11,FALSE)</f>
        <v>#N/A</v>
      </c>
      <c r="R512" s="64" t="e">
        <f>VLOOKUP($B512,選擇權未平倉餘額!$A$4:$I$500,6,FALSE)</f>
        <v>#N/A</v>
      </c>
      <c r="S512" s="64" t="e">
        <f>VLOOKUP($B512,選擇權未平倉餘額!$A$4:$I$500,7,FALSE)</f>
        <v>#N/A</v>
      </c>
      <c r="T512" s="64" t="e">
        <f>VLOOKUP($B512,選擇權未平倉餘額!$A$4:$I$500,8,FALSE)</f>
        <v>#N/A</v>
      </c>
      <c r="U512" s="64" t="e">
        <f>VLOOKUP($B512,選擇權未平倉餘額!$A$4:$I$500,9,FALSE)</f>
        <v>#N/A</v>
      </c>
      <c r="V512" s="39" t="e">
        <f>VLOOKUP($B512,臺指選擇權P_C_Ratios!$A$4:$C$500,3,FALSE)</f>
        <v>#N/A</v>
      </c>
      <c r="W512" s="41" t="e">
        <f>VLOOKUP($B512,散戶多空比!$A$6:$L$500,12,FALSE)</f>
        <v>#N/A</v>
      </c>
      <c r="X512" s="40" t="e">
        <f>VLOOKUP($B512,期貨大額交易人未沖銷部位!$A$4:$O$499,4,FALSE)</f>
        <v>#N/A</v>
      </c>
      <c r="Y512" s="40" t="e">
        <f>VLOOKUP($B512,期貨大額交易人未沖銷部位!$A$4:$O$499,7,FALSE)</f>
        <v>#N/A</v>
      </c>
      <c r="Z512" s="40" t="e">
        <f>VLOOKUP($B512,期貨大額交易人未沖銷部位!$A$4:$O$499,10,FALSE)</f>
        <v>#N/A</v>
      </c>
      <c r="AA512" s="40" t="e">
        <f>VLOOKUP($B512,期貨大額交易人未沖銷部位!$A$4:$O$499,13,FALSE)</f>
        <v>#N/A</v>
      </c>
      <c r="AB512" s="40" t="e">
        <f>VLOOKUP($B512,期貨大額交易人未沖銷部位!$A$4:$O$499,14,FALSE)</f>
        <v>#N/A</v>
      </c>
      <c r="AC512" s="40" t="e">
        <f>VLOOKUP($B512,期貨大額交易人未沖銷部位!$A$4:$O$499,15,FALSE)</f>
        <v>#N/A</v>
      </c>
      <c r="AD512" s="33" t="e">
        <f>VLOOKUP($B512,三大美股走勢!$A$4:$J$495,4,FALSE)</f>
        <v>#N/A</v>
      </c>
      <c r="AE512" s="33" t="e">
        <f>VLOOKUP($B512,三大美股走勢!$A$4:$J$495,7,FALSE)</f>
        <v>#N/A</v>
      </c>
      <c r="AF512" s="33" t="e">
        <f>VLOOKUP($B512,三大美股走勢!$A$4:$J$495,10,FALSE)</f>
        <v>#N/A</v>
      </c>
    </row>
    <row r="513" spans="2:32">
      <c r="B513" s="32">
        <v>43292</v>
      </c>
      <c r="C513" s="33" t="e">
        <f>VLOOKUP($B513,大盤與近月台指!$A$4:$I$499,2,FALSE)</f>
        <v>#N/A</v>
      </c>
      <c r="D513" s="34" t="e">
        <f>VLOOKUP($B513,大盤與近月台指!$A$4:$I$499,3,FALSE)</f>
        <v>#N/A</v>
      </c>
      <c r="E513" s="35" t="e">
        <f>VLOOKUP($B513,大盤與近月台指!$A$4:$I$499,4,FALSE)</f>
        <v>#N/A</v>
      </c>
      <c r="F513" s="33" t="e">
        <f>VLOOKUP($B513,大盤與近月台指!$A$4:$I$499,5,FALSE)</f>
        <v>#N/A</v>
      </c>
      <c r="G513" s="49" t="e">
        <f>VLOOKUP($B513,三大法人買賣超!$A$4:$I$500,3,FALSE)</f>
        <v>#N/A</v>
      </c>
      <c r="H513" s="34" t="e">
        <f>VLOOKUP($B513,三大法人買賣超!$A$4:$I$500,5,FALSE)</f>
        <v>#N/A</v>
      </c>
      <c r="I513" s="27" t="e">
        <f>VLOOKUP($B513,三大法人買賣超!$A$4:$I$500,7,FALSE)</f>
        <v>#N/A</v>
      </c>
      <c r="J513" s="27" t="e">
        <f>VLOOKUP($B513,三大法人買賣超!$A$4:$I$500,9,FALSE)</f>
        <v>#N/A</v>
      </c>
      <c r="K513" s="37">
        <f>新台幣匯率美元指數!B514</f>
        <v>0</v>
      </c>
      <c r="L513" s="38">
        <f>新台幣匯率美元指數!C514</f>
        <v>0</v>
      </c>
      <c r="M513" s="39">
        <f>新台幣匯率美元指數!D514</f>
        <v>0</v>
      </c>
      <c r="N513" s="27" t="e">
        <f>VLOOKUP($B513,期貨未平倉口數!$A$4:$M$499,4,FALSE)</f>
        <v>#N/A</v>
      </c>
      <c r="O513" s="27" t="e">
        <f>VLOOKUP($B513,期貨未平倉口數!$A$4:$M$499,9,FALSE)</f>
        <v>#N/A</v>
      </c>
      <c r="P513" s="27" t="e">
        <f>VLOOKUP($B513,期貨未平倉口數!$A$4:$M$499,10,FALSE)</f>
        <v>#N/A</v>
      </c>
      <c r="Q513" s="27" t="e">
        <f>VLOOKUP($B513,期貨未平倉口數!$A$4:$M$499,11,FALSE)</f>
        <v>#N/A</v>
      </c>
      <c r="R513" s="64" t="e">
        <f>VLOOKUP($B513,選擇權未平倉餘額!$A$4:$I$500,6,FALSE)</f>
        <v>#N/A</v>
      </c>
      <c r="S513" s="64" t="e">
        <f>VLOOKUP($B513,選擇權未平倉餘額!$A$4:$I$500,7,FALSE)</f>
        <v>#N/A</v>
      </c>
      <c r="T513" s="64" t="e">
        <f>VLOOKUP($B513,選擇權未平倉餘額!$A$4:$I$500,8,FALSE)</f>
        <v>#N/A</v>
      </c>
      <c r="U513" s="64" t="e">
        <f>VLOOKUP($B513,選擇權未平倉餘額!$A$4:$I$500,9,FALSE)</f>
        <v>#N/A</v>
      </c>
      <c r="V513" s="39" t="e">
        <f>VLOOKUP($B513,臺指選擇權P_C_Ratios!$A$4:$C$500,3,FALSE)</f>
        <v>#N/A</v>
      </c>
      <c r="W513" s="41" t="e">
        <f>VLOOKUP($B513,散戶多空比!$A$6:$L$500,12,FALSE)</f>
        <v>#N/A</v>
      </c>
      <c r="X513" s="40" t="e">
        <f>VLOOKUP($B513,期貨大額交易人未沖銷部位!$A$4:$O$499,4,FALSE)</f>
        <v>#N/A</v>
      </c>
      <c r="Y513" s="40" t="e">
        <f>VLOOKUP($B513,期貨大額交易人未沖銷部位!$A$4:$O$499,7,FALSE)</f>
        <v>#N/A</v>
      </c>
      <c r="Z513" s="40" t="e">
        <f>VLOOKUP($B513,期貨大額交易人未沖銷部位!$A$4:$O$499,10,FALSE)</f>
        <v>#N/A</v>
      </c>
      <c r="AA513" s="40" t="e">
        <f>VLOOKUP($B513,期貨大額交易人未沖銷部位!$A$4:$O$499,13,FALSE)</f>
        <v>#N/A</v>
      </c>
      <c r="AB513" s="40" t="e">
        <f>VLOOKUP($B513,期貨大額交易人未沖銷部位!$A$4:$O$499,14,FALSE)</f>
        <v>#N/A</v>
      </c>
      <c r="AC513" s="40" t="e">
        <f>VLOOKUP($B513,期貨大額交易人未沖銷部位!$A$4:$O$499,15,FALSE)</f>
        <v>#N/A</v>
      </c>
      <c r="AD513" s="33" t="e">
        <f>VLOOKUP($B513,三大美股走勢!$A$4:$J$495,4,FALSE)</f>
        <v>#N/A</v>
      </c>
      <c r="AE513" s="33" t="e">
        <f>VLOOKUP($B513,三大美股走勢!$A$4:$J$495,7,FALSE)</f>
        <v>#N/A</v>
      </c>
      <c r="AF513" s="33" t="e">
        <f>VLOOKUP($B513,三大美股走勢!$A$4:$J$495,10,FALSE)</f>
        <v>#N/A</v>
      </c>
    </row>
    <row r="514" spans="2:32">
      <c r="B514" s="32">
        <v>43293</v>
      </c>
      <c r="C514" s="33" t="e">
        <f>VLOOKUP($B514,大盤與近月台指!$A$4:$I$499,2,FALSE)</f>
        <v>#N/A</v>
      </c>
      <c r="D514" s="34" t="e">
        <f>VLOOKUP($B514,大盤與近月台指!$A$4:$I$499,3,FALSE)</f>
        <v>#N/A</v>
      </c>
      <c r="E514" s="35" t="e">
        <f>VLOOKUP($B514,大盤與近月台指!$A$4:$I$499,4,FALSE)</f>
        <v>#N/A</v>
      </c>
      <c r="F514" s="33" t="e">
        <f>VLOOKUP($B514,大盤與近月台指!$A$4:$I$499,5,FALSE)</f>
        <v>#N/A</v>
      </c>
      <c r="G514" s="49" t="e">
        <f>VLOOKUP($B514,三大法人買賣超!$A$4:$I$500,3,FALSE)</f>
        <v>#N/A</v>
      </c>
      <c r="H514" s="34" t="e">
        <f>VLOOKUP($B514,三大法人買賣超!$A$4:$I$500,5,FALSE)</f>
        <v>#N/A</v>
      </c>
      <c r="I514" s="27" t="e">
        <f>VLOOKUP($B514,三大法人買賣超!$A$4:$I$500,7,FALSE)</f>
        <v>#N/A</v>
      </c>
      <c r="J514" s="27" t="e">
        <f>VLOOKUP($B514,三大法人買賣超!$A$4:$I$500,9,FALSE)</f>
        <v>#N/A</v>
      </c>
      <c r="K514" s="37">
        <f>新台幣匯率美元指數!B515</f>
        <v>0</v>
      </c>
      <c r="L514" s="38">
        <f>新台幣匯率美元指數!C515</f>
        <v>0</v>
      </c>
      <c r="M514" s="39">
        <f>新台幣匯率美元指數!D515</f>
        <v>0</v>
      </c>
      <c r="N514" s="27" t="e">
        <f>VLOOKUP($B514,期貨未平倉口數!$A$4:$M$499,4,FALSE)</f>
        <v>#N/A</v>
      </c>
      <c r="O514" s="27" t="e">
        <f>VLOOKUP($B514,期貨未平倉口數!$A$4:$M$499,9,FALSE)</f>
        <v>#N/A</v>
      </c>
      <c r="P514" s="27" t="e">
        <f>VLOOKUP($B514,期貨未平倉口數!$A$4:$M$499,10,FALSE)</f>
        <v>#N/A</v>
      </c>
      <c r="Q514" s="27" t="e">
        <f>VLOOKUP($B514,期貨未平倉口數!$A$4:$M$499,11,FALSE)</f>
        <v>#N/A</v>
      </c>
      <c r="R514" s="64" t="e">
        <f>VLOOKUP($B514,選擇權未平倉餘額!$A$4:$I$500,6,FALSE)</f>
        <v>#N/A</v>
      </c>
      <c r="S514" s="64" t="e">
        <f>VLOOKUP($B514,選擇權未平倉餘額!$A$4:$I$500,7,FALSE)</f>
        <v>#N/A</v>
      </c>
      <c r="T514" s="64" t="e">
        <f>VLOOKUP($B514,選擇權未平倉餘額!$A$4:$I$500,8,FALSE)</f>
        <v>#N/A</v>
      </c>
      <c r="U514" s="64" t="e">
        <f>VLOOKUP($B514,選擇權未平倉餘額!$A$4:$I$500,9,FALSE)</f>
        <v>#N/A</v>
      </c>
      <c r="V514" s="39" t="e">
        <f>VLOOKUP($B514,臺指選擇權P_C_Ratios!$A$4:$C$500,3,FALSE)</f>
        <v>#N/A</v>
      </c>
      <c r="W514" s="41" t="e">
        <f>VLOOKUP($B514,散戶多空比!$A$6:$L$500,12,FALSE)</f>
        <v>#N/A</v>
      </c>
      <c r="X514" s="40" t="e">
        <f>VLOOKUP($B514,期貨大額交易人未沖銷部位!$A$4:$O$499,4,FALSE)</f>
        <v>#N/A</v>
      </c>
      <c r="Y514" s="40" t="e">
        <f>VLOOKUP($B514,期貨大額交易人未沖銷部位!$A$4:$O$499,7,FALSE)</f>
        <v>#N/A</v>
      </c>
      <c r="Z514" s="40" t="e">
        <f>VLOOKUP($B514,期貨大額交易人未沖銷部位!$A$4:$O$499,10,FALSE)</f>
        <v>#N/A</v>
      </c>
      <c r="AA514" s="40" t="e">
        <f>VLOOKUP($B514,期貨大額交易人未沖銷部位!$A$4:$O$499,13,FALSE)</f>
        <v>#N/A</v>
      </c>
      <c r="AB514" s="40" t="e">
        <f>VLOOKUP($B514,期貨大額交易人未沖銷部位!$A$4:$O$499,14,FALSE)</f>
        <v>#N/A</v>
      </c>
      <c r="AC514" s="40" t="e">
        <f>VLOOKUP($B514,期貨大額交易人未沖銷部位!$A$4:$O$499,15,FALSE)</f>
        <v>#N/A</v>
      </c>
      <c r="AD514" s="33" t="e">
        <f>VLOOKUP($B514,三大美股走勢!$A$4:$J$495,4,FALSE)</f>
        <v>#N/A</v>
      </c>
      <c r="AE514" s="33" t="e">
        <f>VLOOKUP($B514,三大美股走勢!$A$4:$J$495,7,FALSE)</f>
        <v>#N/A</v>
      </c>
      <c r="AF514" s="33" t="e">
        <f>VLOOKUP($B514,三大美股走勢!$A$4:$J$495,10,FALSE)</f>
        <v>#N/A</v>
      </c>
    </row>
    <row r="515" spans="2:32">
      <c r="B515" s="32">
        <v>43294</v>
      </c>
      <c r="C515" s="33" t="e">
        <f>VLOOKUP($B515,大盤與近月台指!$A$4:$I$499,2,FALSE)</f>
        <v>#N/A</v>
      </c>
      <c r="D515" s="34" t="e">
        <f>VLOOKUP($B515,大盤與近月台指!$A$4:$I$499,3,FALSE)</f>
        <v>#N/A</v>
      </c>
      <c r="E515" s="35" t="e">
        <f>VLOOKUP($B515,大盤與近月台指!$A$4:$I$499,4,FALSE)</f>
        <v>#N/A</v>
      </c>
      <c r="F515" s="33" t="e">
        <f>VLOOKUP($B515,大盤與近月台指!$A$4:$I$499,5,FALSE)</f>
        <v>#N/A</v>
      </c>
      <c r="G515" s="49" t="e">
        <f>VLOOKUP($B515,三大法人買賣超!$A$4:$I$500,3,FALSE)</f>
        <v>#N/A</v>
      </c>
      <c r="H515" s="34" t="e">
        <f>VLOOKUP($B515,三大法人買賣超!$A$4:$I$500,5,FALSE)</f>
        <v>#N/A</v>
      </c>
      <c r="I515" s="27" t="e">
        <f>VLOOKUP($B515,三大法人買賣超!$A$4:$I$500,7,FALSE)</f>
        <v>#N/A</v>
      </c>
      <c r="J515" s="27" t="e">
        <f>VLOOKUP($B515,三大法人買賣超!$A$4:$I$500,9,FALSE)</f>
        <v>#N/A</v>
      </c>
      <c r="K515" s="37">
        <f>新台幣匯率美元指數!B516</f>
        <v>0</v>
      </c>
      <c r="L515" s="38">
        <f>新台幣匯率美元指數!C516</f>
        <v>0</v>
      </c>
      <c r="M515" s="39">
        <f>新台幣匯率美元指數!D516</f>
        <v>0</v>
      </c>
      <c r="N515" s="27" t="e">
        <f>VLOOKUP($B515,期貨未平倉口數!$A$4:$M$499,4,FALSE)</f>
        <v>#N/A</v>
      </c>
      <c r="O515" s="27" t="e">
        <f>VLOOKUP($B515,期貨未平倉口數!$A$4:$M$499,9,FALSE)</f>
        <v>#N/A</v>
      </c>
      <c r="P515" s="27" t="e">
        <f>VLOOKUP($B515,期貨未平倉口數!$A$4:$M$499,10,FALSE)</f>
        <v>#N/A</v>
      </c>
      <c r="Q515" s="27" t="e">
        <f>VLOOKUP($B515,期貨未平倉口數!$A$4:$M$499,11,FALSE)</f>
        <v>#N/A</v>
      </c>
      <c r="R515" s="64" t="e">
        <f>VLOOKUP($B515,選擇權未平倉餘額!$A$4:$I$500,6,FALSE)</f>
        <v>#N/A</v>
      </c>
      <c r="S515" s="64" t="e">
        <f>VLOOKUP($B515,選擇權未平倉餘額!$A$4:$I$500,7,FALSE)</f>
        <v>#N/A</v>
      </c>
      <c r="T515" s="64" t="e">
        <f>VLOOKUP($B515,選擇權未平倉餘額!$A$4:$I$500,8,FALSE)</f>
        <v>#N/A</v>
      </c>
      <c r="U515" s="64" t="e">
        <f>VLOOKUP($B515,選擇權未平倉餘額!$A$4:$I$500,9,FALSE)</f>
        <v>#N/A</v>
      </c>
      <c r="V515" s="39" t="e">
        <f>VLOOKUP($B515,臺指選擇權P_C_Ratios!$A$4:$C$500,3,FALSE)</f>
        <v>#N/A</v>
      </c>
      <c r="W515" s="41" t="e">
        <f>VLOOKUP($B515,散戶多空比!$A$6:$L$500,12,FALSE)</f>
        <v>#N/A</v>
      </c>
      <c r="X515" s="40" t="e">
        <f>VLOOKUP($B515,期貨大額交易人未沖銷部位!$A$4:$O$499,4,FALSE)</f>
        <v>#N/A</v>
      </c>
      <c r="Y515" s="40" t="e">
        <f>VLOOKUP($B515,期貨大額交易人未沖銷部位!$A$4:$O$499,7,FALSE)</f>
        <v>#N/A</v>
      </c>
      <c r="Z515" s="40" t="e">
        <f>VLOOKUP($B515,期貨大額交易人未沖銷部位!$A$4:$O$499,10,FALSE)</f>
        <v>#N/A</v>
      </c>
      <c r="AA515" s="40" t="e">
        <f>VLOOKUP($B515,期貨大額交易人未沖銷部位!$A$4:$O$499,13,FALSE)</f>
        <v>#N/A</v>
      </c>
      <c r="AB515" s="40" t="e">
        <f>VLOOKUP($B515,期貨大額交易人未沖銷部位!$A$4:$O$499,14,FALSE)</f>
        <v>#N/A</v>
      </c>
      <c r="AC515" s="40" t="e">
        <f>VLOOKUP($B515,期貨大額交易人未沖銷部位!$A$4:$O$499,15,FALSE)</f>
        <v>#N/A</v>
      </c>
      <c r="AD515" s="33" t="e">
        <f>VLOOKUP($B515,三大美股走勢!$A$4:$J$495,4,FALSE)</f>
        <v>#N/A</v>
      </c>
      <c r="AE515" s="33" t="e">
        <f>VLOOKUP($B515,三大美股走勢!$A$4:$J$495,7,FALSE)</f>
        <v>#N/A</v>
      </c>
      <c r="AF515" s="33" t="e">
        <f>VLOOKUP($B515,三大美股走勢!$A$4:$J$495,10,FALSE)</f>
        <v>#N/A</v>
      </c>
    </row>
    <row r="516" spans="2:32">
      <c r="B516" s="32">
        <v>43295</v>
      </c>
      <c r="C516" s="33" t="e">
        <f>VLOOKUP($B516,大盤與近月台指!$A$4:$I$499,2,FALSE)</f>
        <v>#N/A</v>
      </c>
      <c r="D516" s="34" t="e">
        <f>VLOOKUP($B516,大盤與近月台指!$A$4:$I$499,3,FALSE)</f>
        <v>#N/A</v>
      </c>
      <c r="E516" s="35" t="e">
        <f>VLOOKUP($B516,大盤與近月台指!$A$4:$I$499,4,FALSE)</f>
        <v>#N/A</v>
      </c>
      <c r="F516" s="33" t="e">
        <f>VLOOKUP($B516,大盤與近月台指!$A$4:$I$499,5,FALSE)</f>
        <v>#N/A</v>
      </c>
      <c r="G516" s="49" t="e">
        <f>VLOOKUP($B516,三大法人買賣超!$A$4:$I$500,3,FALSE)</f>
        <v>#N/A</v>
      </c>
      <c r="H516" s="34" t="e">
        <f>VLOOKUP($B516,三大法人買賣超!$A$4:$I$500,5,FALSE)</f>
        <v>#N/A</v>
      </c>
      <c r="I516" s="27" t="e">
        <f>VLOOKUP($B516,三大法人買賣超!$A$4:$I$500,7,FALSE)</f>
        <v>#N/A</v>
      </c>
      <c r="J516" s="27" t="e">
        <f>VLOOKUP($B516,三大法人買賣超!$A$4:$I$500,9,FALSE)</f>
        <v>#N/A</v>
      </c>
      <c r="K516" s="37">
        <f>新台幣匯率美元指數!B517</f>
        <v>0</v>
      </c>
      <c r="L516" s="38">
        <f>新台幣匯率美元指數!C517</f>
        <v>0</v>
      </c>
      <c r="M516" s="39">
        <f>新台幣匯率美元指數!D517</f>
        <v>0</v>
      </c>
      <c r="N516" s="27" t="e">
        <f>VLOOKUP($B516,期貨未平倉口數!$A$4:$M$499,4,FALSE)</f>
        <v>#N/A</v>
      </c>
      <c r="O516" s="27" t="e">
        <f>VLOOKUP($B516,期貨未平倉口數!$A$4:$M$499,9,FALSE)</f>
        <v>#N/A</v>
      </c>
      <c r="P516" s="27" t="e">
        <f>VLOOKUP($B516,期貨未平倉口數!$A$4:$M$499,10,FALSE)</f>
        <v>#N/A</v>
      </c>
      <c r="Q516" s="27" t="e">
        <f>VLOOKUP($B516,期貨未平倉口數!$A$4:$M$499,11,FALSE)</f>
        <v>#N/A</v>
      </c>
      <c r="R516" s="64" t="e">
        <f>VLOOKUP($B516,選擇權未平倉餘額!$A$4:$I$500,6,FALSE)</f>
        <v>#N/A</v>
      </c>
      <c r="S516" s="64" t="e">
        <f>VLOOKUP($B516,選擇權未平倉餘額!$A$4:$I$500,7,FALSE)</f>
        <v>#N/A</v>
      </c>
      <c r="T516" s="64" t="e">
        <f>VLOOKUP($B516,選擇權未平倉餘額!$A$4:$I$500,8,FALSE)</f>
        <v>#N/A</v>
      </c>
      <c r="U516" s="64" t="e">
        <f>VLOOKUP($B516,選擇權未平倉餘額!$A$4:$I$500,9,FALSE)</f>
        <v>#N/A</v>
      </c>
      <c r="V516" s="39" t="e">
        <f>VLOOKUP($B516,臺指選擇權P_C_Ratios!$A$4:$C$500,3,FALSE)</f>
        <v>#N/A</v>
      </c>
      <c r="W516" s="41" t="e">
        <f>VLOOKUP($B516,散戶多空比!$A$6:$L$500,12,FALSE)</f>
        <v>#N/A</v>
      </c>
      <c r="X516" s="40" t="e">
        <f>VLOOKUP($B516,期貨大額交易人未沖銷部位!$A$4:$O$499,4,FALSE)</f>
        <v>#N/A</v>
      </c>
      <c r="Y516" s="40" t="e">
        <f>VLOOKUP($B516,期貨大額交易人未沖銷部位!$A$4:$O$499,7,FALSE)</f>
        <v>#N/A</v>
      </c>
      <c r="Z516" s="40" t="e">
        <f>VLOOKUP($B516,期貨大額交易人未沖銷部位!$A$4:$O$499,10,FALSE)</f>
        <v>#N/A</v>
      </c>
      <c r="AA516" s="40" t="e">
        <f>VLOOKUP($B516,期貨大額交易人未沖銷部位!$A$4:$O$499,13,FALSE)</f>
        <v>#N/A</v>
      </c>
      <c r="AB516" s="40" t="e">
        <f>VLOOKUP($B516,期貨大額交易人未沖銷部位!$A$4:$O$499,14,FALSE)</f>
        <v>#N/A</v>
      </c>
      <c r="AC516" s="40" t="e">
        <f>VLOOKUP($B516,期貨大額交易人未沖銷部位!$A$4:$O$499,15,FALSE)</f>
        <v>#N/A</v>
      </c>
      <c r="AD516" s="33" t="e">
        <f>VLOOKUP($B516,三大美股走勢!$A$4:$J$495,4,FALSE)</f>
        <v>#N/A</v>
      </c>
      <c r="AE516" s="33" t="e">
        <f>VLOOKUP($B516,三大美股走勢!$A$4:$J$495,7,FALSE)</f>
        <v>#N/A</v>
      </c>
      <c r="AF516" s="33" t="e">
        <f>VLOOKUP($B516,三大美股走勢!$A$4:$J$495,10,FALSE)</f>
        <v>#N/A</v>
      </c>
    </row>
    <row r="517" spans="2:32">
      <c r="B517" s="32">
        <v>43296</v>
      </c>
      <c r="C517" s="33" t="e">
        <f>VLOOKUP($B517,大盤與近月台指!$A$4:$I$499,2,FALSE)</f>
        <v>#N/A</v>
      </c>
      <c r="D517" s="34" t="e">
        <f>VLOOKUP($B517,大盤與近月台指!$A$4:$I$499,3,FALSE)</f>
        <v>#N/A</v>
      </c>
      <c r="E517" s="35" t="e">
        <f>VLOOKUP($B517,大盤與近月台指!$A$4:$I$499,4,FALSE)</f>
        <v>#N/A</v>
      </c>
      <c r="F517" s="33" t="e">
        <f>VLOOKUP($B517,大盤與近月台指!$A$4:$I$499,5,FALSE)</f>
        <v>#N/A</v>
      </c>
      <c r="G517" s="49" t="e">
        <f>VLOOKUP($B517,三大法人買賣超!$A$4:$I$500,3,FALSE)</f>
        <v>#N/A</v>
      </c>
      <c r="H517" s="34" t="e">
        <f>VLOOKUP($B517,三大法人買賣超!$A$4:$I$500,5,FALSE)</f>
        <v>#N/A</v>
      </c>
      <c r="I517" s="27" t="e">
        <f>VLOOKUP($B517,三大法人買賣超!$A$4:$I$500,7,FALSE)</f>
        <v>#N/A</v>
      </c>
      <c r="J517" s="27" t="e">
        <f>VLOOKUP($B517,三大法人買賣超!$A$4:$I$500,9,FALSE)</f>
        <v>#N/A</v>
      </c>
      <c r="K517" s="37">
        <f>新台幣匯率美元指數!B518</f>
        <v>0</v>
      </c>
      <c r="L517" s="38">
        <f>新台幣匯率美元指數!C518</f>
        <v>0</v>
      </c>
      <c r="M517" s="39">
        <f>新台幣匯率美元指數!D518</f>
        <v>0</v>
      </c>
      <c r="N517" s="27" t="e">
        <f>VLOOKUP($B517,期貨未平倉口數!$A$4:$M$499,4,FALSE)</f>
        <v>#N/A</v>
      </c>
      <c r="O517" s="27" t="e">
        <f>VLOOKUP($B517,期貨未平倉口數!$A$4:$M$499,9,FALSE)</f>
        <v>#N/A</v>
      </c>
      <c r="P517" s="27" t="e">
        <f>VLOOKUP($B517,期貨未平倉口數!$A$4:$M$499,10,FALSE)</f>
        <v>#N/A</v>
      </c>
      <c r="Q517" s="27" t="e">
        <f>VLOOKUP($B517,期貨未平倉口數!$A$4:$M$499,11,FALSE)</f>
        <v>#N/A</v>
      </c>
      <c r="R517" s="64" t="e">
        <f>VLOOKUP($B517,選擇權未平倉餘額!$A$4:$I$500,6,FALSE)</f>
        <v>#N/A</v>
      </c>
      <c r="S517" s="64" t="e">
        <f>VLOOKUP($B517,選擇權未平倉餘額!$A$4:$I$500,7,FALSE)</f>
        <v>#N/A</v>
      </c>
      <c r="T517" s="64" t="e">
        <f>VLOOKUP($B517,選擇權未平倉餘額!$A$4:$I$500,8,FALSE)</f>
        <v>#N/A</v>
      </c>
      <c r="U517" s="64" t="e">
        <f>VLOOKUP($B517,選擇權未平倉餘額!$A$4:$I$500,9,FALSE)</f>
        <v>#N/A</v>
      </c>
      <c r="V517" s="39" t="e">
        <f>VLOOKUP($B517,臺指選擇權P_C_Ratios!$A$4:$C$500,3,FALSE)</f>
        <v>#N/A</v>
      </c>
      <c r="W517" s="41" t="e">
        <f>VLOOKUP($B517,散戶多空比!$A$6:$L$500,12,FALSE)</f>
        <v>#N/A</v>
      </c>
      <c r="X517" s="40" t="e">
        <f>VLOOKUP($B517,期貨大額交易人未沖銷部位!$A$4:$O$499,4,FALSE)</f>
        <v>#N/A</v>
      </c>
      <c r="Y517" s="40" t="e">
        <f>VLOOKUP($B517,期貨大額交易人未沖銷部位!$A$4:$O$499,7,FALSE)</f>
        <v>#N/A</v>
      </c>
      <c r="Z517" s="40" t="e">
        <f>VLOOKUP($B517,期貨大額交易人未沖銷部位!$A$4:$O$499,10,FALSE)</f>
        <v>#N/A</v>
      </c>
      <c r="AA517" s="40" t="e">
        <f>VLOOKUP($B517,期貨大額交易人未沖銷部位!$A$4:$O$499,13,FALSE)</f>
        <v>#N/A</v>
      </c>
      <c r="AB517" s="40" t="e">
        <f>VLOOKUP($B517,期貨大額交易人未沖銷部位!$A$4:$O$499,14,FALSE)</f>
        <v>#N/A</v>
      </c>
      <c r="AC517" s="40" t="e">
        <f>VLOOKUP($B517,期貨大額交易人未沖銷部位!$A$4:$O$499,15,FALSE)</f>
        <v>#N/A</v>
      </c>
      <c r="AD517" s="33" t="e">
        <f>VLOOKUP($B517,三大美股走勢!$A$4:$J$495,4,FALSE)</f>
        <v>#N/A</v>
      </c>
      <c r="AE517" s="33" t="e">
        <f>VLOOKUP($B517,三大美股走勢!$A$4:$J$495,7,FALSE)</f>
        <v>#N/A</v>
      </c>
      <c r="AF517" s="33" t="e">
        <f>VLOOKUP($B517,三大美股走勢!$A$4:$J$495,10,FALSE)</f>
        <v>#N/A</v>
      </c>
    </row>
    <row r="518" spans="2:32">
      <c r="B518" s="32">
        <v>43297</v>
      </c>
      <c r="C518" s="33" t="e">
        <f>VLOOKUP($B518,大盤與近月台指!$A$4:$I$499,2,FALSE)</f>
        <v>#N/A</v>
      </c>
      <c r="D518" s="34" t="e">
        <f>VLOOKUP($B518,大盤與近月台指!$A$4:$I$499,3,FALSE)</f>
        <v>#N/A</v>
      </c>
      <c r="E518" s="35" t="e">
        <f>VLOOKUP($B518,大盤與近月台指!$A$4:$I$499,4,FALSE)</f>
        <v>#N/A</v>
      </c>
      <c r="F518" s="33" t="e">
        <f>VLOOKUP($B518,大盤與近月台指!$A$4:$I$499,5,FALSE)</f>
        <v>#N/A</v>
      </c>
      <c r="G518" s="49" t="e">
        <f>VLOOKUP($B518,三大法人買賣超!$A$4:$I$500,3,FALSE)</f>
        <v>#N/A</v>
      </c>
      <c r="H518" s="34" t="e">
        <f>VLOOKUP($B518,三大法人買賣超!$A$4:$I$500,5,FALSE)</f>
        <v>#N/A</v>
      </c>
      <c r="I518" s="27" t="e">
        <f>VLOOKUP($B518,三大法人買賣超!$A$4:$I$500,7,FALSE)</f>
        <v>#N/A</v>
      </c>
      <c r="J518" s="27" t="e">
        <f>VLOOKUP($B518,三大法人買賣超!$A$4:$I$500,9,FALSE)</f>
        <v>#N/A</v>
      </c>
      <c r="K518" s="37">
        <f>新台幣匯率美元指數!B519</f>
        <v>0</v>
      </c>
      <c r="L518" s="38">
        <f>新台幣匯率美元指數!C519</f>
        <v>0</v>
      </c>
      <c r="M518" s="39">
        <f>新台幣匯率美元指數!D519</f>
        <v>0</v>
      </c>
      <c r="N518" s="27" t="e">
        <f>VLOOKUP($B518,期貨未平倉口數!$A$4:$M$499,4,FALSE)</f>
        <v>#N/A</v>
      </c>
      <c r="O518" s="27" t="e">
        <f>VLOOKUP($B518,期貨未平倉口數!$A$4:$M$499,9,FALSE)</f>
        <v>#N/A</v>
      </c>
      <c r="P518" s="27" t="e">
        <f>VLOOKUP($B518,期貨未平倉口數!$A$4:$M$499,10,FALSE)</f>
        <v>#N/A</v>
      </c>
      <c r="Q518" s="27" t="e">
        <f>VLOOKUP($B518,期貨未平倉口數!$A$4:$M$499,11,FALSE)</f>
        <v>#N/A</v>
      </c>
      <c r="R518" s="64" t="e">
        <f>VLOOKUP($B518,選擇權未平倉餘額!$A$4:$I$500,6,FALSE)</f>
        <v>#N/A</v>
      </c>
      <c r="S518" s="64" t="e">
        <f>VLOOKUP($B518,選擇權未平倉餘額!$A$4:$I$500,7,FALSE)</f>
        <v>#N/A</v>
      </c>
      <c r="T518" s="64" t="e">
        <f>VLOOKUP($B518,選擇權未平倉餘額!$A$4:$I$500,8,FALSE)</f>
        <v>#N/A</v>
      </c>
      <c r="U518" s="64" t="e">
        <f>VLOOKUP($B518,選擇權未平倉餘額!$A$4:$I$500,9,FALSE)</f>
        <v>#N/A</v>
      </c>
      <c r="V518" s="39" t="e">
        <f>VLOOKUP($B518,臺指選擇權P_C_Ratios!$A$4:$C$500,3,FALSE)</f>
        <v>#N/A</v>
      </c>
      <c r="W518" s="41" t="e">
        <f>VLOOKUP($B518,散戶多空比!$A$6:$L$500,12,FALSE)</f>
        <v>#N/A</v>
      </c>
      <c r="X518" s="40" t="e">
        <f>VLOOKUP($B518,期貨大額交易人未沖銷部位!$A$4:$O$499,4,FALSE)</f>
        <v>#N/A</v>
      </c>
      <c r="Y518" s="40" t="e">
        <f>VLOOKUP($B518,期貨大額交易人未沖銷部位!$A$4:$O$499,7,FALSE)</f>
        <v>#N/A</v>
      </c>
      <c r="Z518" s="40" t="e">
        <f>VLOOKUP($B518,期貨大額交易人未沖銷部位!$A$4:$O$499,10,FALSE)</f>
        <v>#N/A</v>
      </c>
      <c r="AA518" s="40" t="e">
        <f>VLOOKUP($B518,期貨大額交易人未沖銷部位!$A$4:$O$499,13,FALSE)</f>
        <v>#N/A</v>
      </c>
      <c r="AB518" s="40" t="e">
        <f>VLOOKUP($B518,期貨大額交易人未沖銷部位!$A$4:$O$499,14,FALSE)</f>
        <v>#N/A</v>
      </c>
      <c r="AC518" s="40" t="e">
        <f>VLOOKUP($B518,期貨大額交易人未沖銷部位!$A$4:$O$499,15,FALSE)</f>
        <v>#N/A</v>
      </c>
      <c r="AD518" s="33" t="e">
        <f>VLOOKUP($B518,三大美股走勢!$A$4:$J$495,4,FALSE)</f>
        <v>#N/A</v>
      </c>
      <c r="AE518" s="33" t="e">
        <f>VLOOKUP($B518,三大美股走勢!$A$4:$J$495,7,FALSE)</f>
        <v>#N/A</v>
      </c>
      <c r="AF518" s="33" t="e">
        <f>VLOOKUP($B518,三大美股走勢!$A$4:$J$495,10,FALSE)</f>
        <v>#N/A</v>
      </c>
    </row>
    <row r="519" spans="2:32">
      <c r="B519" s="32">
        <v>43298</v>
      </c>
      <c r="C519" s="33" t="e">
        <f>VLOOKUP($B519,大盤與近月台指!$A$4:$I$499,2,FALSE)</f>
        <v>#N/A</v>
      </c>
      <c r="D519" s="34" t="e">
        <f>VLOOKUP($B519,大盤與近月台指!$A$4:$I$499,3,FALSE)</f>
        <v>#N/A</v>
      </c>
      <c r="E519" s="35" t="e">
        <f>VLOOKUP($B519,大盤與近月台指!$A$4:$I$499,4,FALSE)</f>
        <v>#N/A</v>
      </c>
      <c r="F519" s="33" t="e">
        <f>VLOOKUP($B519,大盤與近月台指!$A$4:$I$499,5,FALSE)</f>
        <v>#N/A</v>
      </c>
      <c r="G519" s="49" t="e">
        <f>VLOOKUP($B519,三大法人買賣超!$A$4:$I$500,3,FALSE)</f>
        <v>#N/A</v>
      </c>
      <c r="H519" s="34" t="e">
        <f>VLOOKUP($B519,三大法人買賣超!$A$4:$I$500,5,FALSE)</f>
        <v>#N/A</v>
      </c>
      <c r="I519" s="27" t="e">
        <f>VLOOKUP($B519,三大法人買賣超!$A$4:$I$500,7,FALSE)</f>
        <v>#N/A</v>
      </c>
      <c r="J519" s="27" t="e">
        <f>VLOOKUP($B519,三大法人買賣超!$A$4:$I$500,9,FALSE)</f>
        <v>#N/A</v>
      </c>
      <c r="K519" s="37">
        <f>新台幣匯率美元指數!B520</f>
        <v>0</v>
      </c>
      <c r="L519" s="38">
        <f>新台幣匯率美元指數!C520</f>
        <v>0</v>
      </c>
      <c r="M519" s="39">
        <f>新台幣匯率美元指數!D520</f>
        <v>0</v>
      </c>
      <c r="N519" s="27" t="e">
        <f>VLOOKUP($B519,期貨未平倉口數!$A$4:$M$499,4,FALSE)</f>
        <v>#N/A</v>
      </c>
      <c r="O519" s="27" t="e">
        <f>VLOOKUP($B519,期貨未平倉口數!$A$4:$M$499,9,FALSE)</f>
        <v>#N/A</v>
      </c>
      <c r="P519" s="27" t="e">
        <f>VLOOKUP($B519,期貨未平倉口數!$A$4:$M$499,10,FALSE)</f>
        <v>#N/A</v>
      </c>
      <c r="Q519" s="27" t="e">
        <f>VLOOKUP($B519,期貨未平倉口數!$A$4:$M$499,11,FALSE)</f>
        <v>#N/A</v>
      </c>
      <c r="R519" s="64" t="e">
        <f>VLOOKUP($B519,選擇權未平倉餘額!$A$4:$I$500,6,FALSE)</f>
        <v>#N/A</v>
      </c>
      <c r="S519" s="64" t="e">
        <f>VLOOKUP($B519,選擇權未平倉餘額!$A$4:$I$500,7,FALSE)</f>
        <v>#N/A</v>
      </c>
      <c r="T519" s="64" t="e">
        <f>VLOOKUP($B519,選擇權未平倉餘額!$A$4:$I$500,8,FALSE)</f>
        <v>#N/A</v>
      </c>
      <c r="U519" s="64" t="e">
        <f>VLOOKUP($B519,選擇權未平倉餘額!$A$4:$I$500,9,FALSE)</f>
        <v>#N/A</v>
      </c>
      <c r="V519" s="39" t="e">
        <f>VLOOKUP($B519,臺指選擇權P_C_Ratios!$A$4:$C$500,3,FALSE)</f>
        <v>#N/A</v>
      </c>
      <c r="W519" s="41" t="e">
        <f>VLOOKUP($B519,散戶多空比!$A$6:$L$500,12,FALSE)</f>
        <v>#N/A</v>
      </c>
      <c r="X519" s="40" t="e">
        <f>VLOOKUP($B519,期貨大額交易人未沖銷部位!$A$4:$O$499,4,FALSE)</f>
        <v>#N/A</v>
      </c>
      <c r="Y519" s="40" t="e">
        <f>VLOOKUP($B519,期貨大額交易人未沖銷部位!$A$4:$O$499,7,FALSE)</f>
        <v>#N/A</v>
      </c>
      <c r="Z519" s="40" t="e">
        <f>VLOOKUP($B519,期貨大額交易人未沖銷部位!$A$4:$O$499,10,FALSE)</f>
        <v>#N/A</v>
      </c>
      <c r="AA519" s="40" t="e">
        <f>VLOOKUP($B519,期貨大額交易人未沖銷部位!$A$4:$O$499,13,FALSE)</f>
        <v>#N/A</v>
      </c>
      <c r="AB519" s="40" t="e">
        <f>VLOOKUP($B519,期貨大額交易人未沖銷部位!$A$4:$O$499,14,FALSE)</f>
        <v>#N/A</v>
      </c>
      <c r="AC519" s="40" t="e">
        <f>VLOOKUP($B519,期貨大額交易人未沖銷部位!$A$4:$O$499,15,FALSE)</f>
        <v>#N/A</v>
      </c>
      <c r="AD519" s="33" t="e">
        <f>VLOOKUP($B519,三大美股走勢!$A$4:$J$495,4,FALSE)</f>
        <v>#N/A</v>
      </c>
      <c r="AE519" s="33" t="e">
        <f>VLOOKUP($B519,三大美股走勢!$A$4:$J$495,7,FALSE)</f>
        <v>#N/A</v>
      </c>
      <c r="AF519" s="33" t="e">
        <f>VLOOKUP($B519,三大美股走勢!$A$4:$J$495,10,FALSE)</f>
        <v>#N/A</v>
      </c>
    </row>
    <row r="520" spans="2:32">
      <c r="B520" s="32">
        <v>43299</v>
      </c>
      <c r="C520" s="33" t="e">
        <f>VLOOKUP($B520,大盤與近月台指!$A$4:$I$499,2,FALSE)</f>
        <v>#N/A</v>
      </c>
      <c r="D520" s="34" t="e">
        <f>VLOOKUP($B520,大盤與近月台指!$A$4:$I$499,3,FALSE)</f>
        <v>#N/A</v>
      </c>
      <c r="E520" s="35" t="e">
        <f>VLOOKUP($B520,大盤與近月台指!$A$4:$I$499,4,FALSE)</f>
        <v>#N/A</v>
      </c>
      <c r="F520" s="33" t="e">
        <f>VLOOKUP($B520,大盤與近月台指!$A$4:$I$499,5,FALSE)</f>
        <v>#N/A</v>
      </c>
      <c r="G520" s="49" t="e">
        <f>VLOOKUP($B520,三大法人買賣超!$A$4:$I$500,3,FALSE)</f>
        <v>#N/A</v>
      </c>
      <c r="H520" s="34" t="e">
        <f>VLOOKUP($B520,三大法人買賣超!$A$4:$I$500,5,FALSE)</f>
        <v>#N/A</v>
      </c>
      <c r="I520" s="27" t="e">
        <f>VLOOKUP($B520,三大法人買賣超!$A$4:$I$500,7,FALSE)</f>
        <v>#N/A</v>
      </c>
      <c r="J520" s="27" t="e">
        <f>VLOOKUP($B520,三大法人買賣超!$A$4:$I$500,9,FALSE)</f>
        <v>#N/A</v>
      </c>
      <c r="K520" s="37">
        <f>新台幣匯率美元指數!B521</f>
        <v>0</v>
      </c>
      <c r="L520" s="38">
        <f>新台幣匯率美元指數!C521</f>
        <v>0</v>
      </c>
      <c r="M520" s="39">
        <f>新台幣匯率美元指數!D521</f>
        <v>0</v>
      </c>
      <c r="N520" s="27" t="e">
        <f>VLOOKUP($B520,期貨未平倉口數!$A$4:$M$499,4,FALSE)</f>
        <v>#N/A</v>
      </c>
      <c r="O520" s="27" t="e">
        <f>VLOOKUP($B520,期貨未平倉口數!$A$4:$M$499,9,FALSE)</f>
        <v>#N/A</v>
      </c>
      <c r="P520" s="27" t="e">
        <f>VLOOKUP($B520,期貨未平倉口數!$A$4:$M$499,10,FALSE)</f>
        <v>#N/A</v>
      </c>
      <c r="Q520" s="27" t="e">
        <f>VLOOKUP($B520,期貨未平倉口數!$A$4:$M$499,11,FALSE)</f>
        <v>#N/A</v>
      </c>
      <c r="R520" s="64" t="e">
        <f>VLOOKUP($B520,選擇權未平倉餘額!$A$4:$I$500,6,FALSE)</f>
        <v>#N/A</v>
      </c>
      <c r="S520" s="64" t="e">
        <f>VLOOKUP($B520,選擇權未平倉餘額!$A$4:$I$500,7,FALSE)</f>
        <v>#N/A</v>
      </c>
      <c r="T520" s="64" t="e">
        <f>VLOOKUP($B520,選擇權未平倉餘額!$A$4:$I$500,8,FALSE)</f>
        <v>#N/A</v>
      </c>
      <c r="U520" s="64" t="e">
        <f>VLOOKUP($B520,選擇權未平倉餘額!$A$4:$I$500,9,FALSE)</f>
        <v>#N/A</v>
      </c>
      <c r="V520" s="39" t="e">
        <f>VLOOKUP($B520,臺指選擇權P_C_Ratios!$A$4:$C$500,3,FALSE)</f>
        <v>#N/A</v>
      </c>
      <c r="W520" s="41" t="e">
        <f>VLOOKUP($B520,散戶多空比!$A$6:$L$500,12,FALSE)</f>
        <v>#N/A</v>
      </c>
      <c r="X520" s="40" t="e">
        <f>VLOOKUP($B520,期貨大額交易人未沖銷部位!$A$4:$O$499,4,FALSE)</f>
        <v>#N/A</v>
      </c>
      <c r="Y520" s="40" t="e">
        <f>VLOOKUP($B520,期貨大額交易人未沖銷部位!$A$4:$O$499,7,FALSE)</f>
        <v>#N/A</v>
      </c>
      <c r="Z520" s="40" t="e">
        <f>VLOOKUP($B520,期貨大額交易人未沖銷部位!$A$4:$O$499,10,FALSE)</f>
        <v>#N/A</v>
      </c>
      <c r="AA520" s="40" t="e">
        <f>VLOOKUP($B520,期貨大額交易人未沖銷部位!$A$4:$O$499,13,FALSE)</f>
        <v>#N/A</v>
      </c>
      <c r="AB520" s="40" t="e">
        <f>VLOOKUP($B520,期貨大額交易人未沖銷部位!$A$4:$O$499,14,FALSE)</f>
        <v>#N/A</v>
      </c>
      <c r="AC520" s="40" t="e">
        <f>VLOOKUP($B520,期貨大額交易人未沖銷部位!$A$4:$O$499,15,FALSE)</f>
        <v>#N/A</v>
      </c>
      <c r="AD520" s="33" t="e">
        <f>VLOOKUP($B520,三大美股走勢!$A$4:$J$495,4,FALSE)</f>
        <v>#N/A</v>
      </c>
      <c r="AE520" s="33" t="e">
        <f>VLOOKUP($B520,三大美股走勢!$A$4:$J$495,7,FALSE)</f>
        <v>#N/A</v>
      </c>
      <c r="AF520" s="33" t="e">
        <f>VLOOKUP($B520,三大美股走勢!$A$4:$J$495,10,FALSE)</f>
        <v>#N/A</v>
      </c>
    </row>
    <row r="521" spans="2:32">
      <c r="B521" s="32">
        <v>43300</v>
      </c>
      <c r="C521" s="33" t="e">
        <f>VLOOKUP($B521,大盤與近月台指!$A$4:$I$499,2,FALSE)</f>
        <v>#N/A</v>
      </c>
      <c r="D521" s="34" t="e">
        <f>VLOOKUP($B521,大盤與近月台指!$A$4:$I$499,3,FALSE)</f>
        <v>#N/A</v>
      </c>
      <c r="E521" s="35" t="e">
        <f>VLOOKUP($B521,大盤與近月台指!$A$4:$I$499,4,FALSE)</f>
        <v>#N/A</v>
      </c>
      <c r="F521" s="33" t="e">
        <f>VLOOKUP($B521,大盤與近月台指!$A$4:$I$499,5,FALSE)</f>
        <v>#N/A</v>
      </c>
      <c r="G521" s="49" t="e">
        <f>VLOOKUP($B521,三大法人買賣超!$A$4:$I$500,3,FALSE)</f>
        <v>#N/A</v>
      </c>
      <c r="H521" s="34" t="e">
        <f>VLOOKUP($B521,三大法人買賣超!$A$4:$I$500,5,FALSE)</f>
        <v>#N/A</v>
      </c>
      <c r="I521" s="27" t="e">
        <f>VLOOKUP($B521,三大法人買賣超!$A$4:$I$500,7,FALSE)</f>
        <v>#N/A</v>
      </c>
      <c r="J521" s="27" t="e">
        <f>VLOOKUP($B521,三大法人買賣超!$A$4:$I$500,9,FALSE)</f>
        <v>#N/A</v>
      </c>
      <c r="K521" s="37">
        <f>新台幣匯率美元指數!B522</f>
        <v>0</v>
      </c>
      <c r="L521" s="38">
        <f>新台幣匯率美元指數!C522</f>
        <v>0</v>
      </c>
      <c r="M521" s="39">
        <f>新台幣匯率美元指數!D522</f>
        <v>0</v>
      </c>
      <c r="N521" s="27" t="e">
        <f>VLOOKUP($B521,期貨未平倉口數!$A$4:$M$499,4,FALSE)</f>
        <v>#N/A</v>
      </c>
      <c r="O521" s="27" t="e">
        <f>VLOOKUP($B521,期貨未平倉口數!$A$4:$M$499,9,FALSE)</f>
        <v>#N/A</v>
      </c>
      <c r="P521" s="27" t="e">
        <f>VLOOKUP($B521,期貨未平倉口數!$A$4:$M$499,10,FALSE)</f>
        <v>#N/A</v>
      </c>
      <c r="Q521" s="27" t="e">
        <f>VLOOKUP($B521,期貨未平倉口數!$A$4:$M$499,11,FALSE)</f>
        <v>#N/A</v>
      </c>
      <c r="R521" s="64" t="e">
        <f>VLOOKUP($B521,選擇權未平倉餘額!$A$4:$I$500,6,FALSE)</f>
        <v>#N/A</v>
      </c>
      <c r="S521" s="64" t="e">
        <f>VLOOKUP($B521,選擇權未平倉餘額!$A$4:$I$500,7,FALSE)</f>
        <v>#N/A</v>
      </c>
      <c r="T521" s="64" t="e">
        <f>VLOOKUP($B521,選擇權未平倉餘額!$A$4:$I$500,8,FALSE)</f>
        <v>#N/A</v>
      </c>
      <c r="U521" s="64" t="e">
        <f>VLOOKUP($B521,選擇權未平倉餘額!$A$4:$I$500,9,FALSE)</f>
        <v>#N/A</v>
      </c>
      <c r="V521" s="39" t="e">
        <f>VLOOKUP($B521,臺指選擇權P_C_Ratios!$A$4:$C$500,3,FALSE)</f>
        <v>#N/A</v>
      </c>
      <c r="W521" s="41" t="e">
        <f>VLOOKUP($B521,散戶多空比!$A$6:$L$500,12,FALSE)</f>
        <v>#N/A</v>
      </c>
      <c r="X521" s="40" t="e">
        <f>VLOOKUP($B521,期貨大額交易人未沖銷部位!$A$4:$O$499,4,FALSE)</f>
        <v>#N/A</v>
      </c>
      <c r="Y521" s="40" t="e">
        <f>VLOOKUP($B521,期貨大額交易人未沖銷部位!$A$4:$O$499,7,FALSE)</f>
        <v>#N/A</v>
      </c>
      <c r="Z521" s="40" t="e">
        <f>VLOOKUP($B521,期貨大額交易人未沖銷部位!$A$4:$O$499,10,FALSE)</f>
        <v>#N/A</v>
      </c>
      <c r="AA521" s="40" t="e">
        <f>VLOOKUP($B521,期貨大額交易人未沖銷部位!$A$4:$O$499,13,FALSE)</f>
        <v>#N/A</v>
      </c>
      <c r="AB521" s="40" t="e">
        <f>VLOOKUP($B521,期貨大額交易人未沖銷部位!$A$4:$O$499,14,FALSE)</f>
        <v>#N/A</v>
      </c>
      <c r="AC521" s="40" t="e">
        <f>VLOOKUP($B521,期貨大額交易人未沖銷部位!$A$4:$O$499,15,FALSE)</f>
        <v>#N/A</v>
      </c>
      <c r="AD521" s="33" t="e">
        <f>VLOOKUP($B521,三大美股走勢!$A$4:$J$495,4,FALSE)</f>
        <v>#N/A</v>
      </c>
      <c r="AE521" s="33" t="e">
        <f>VLOOKUP($B521,三大美股走勢!$A$4:$J$495,7,FALSE)</f>
        <v>#N/A</v>
      </c>
      <c r="AF521" s="33" t="e">
        <f>VLOOKUP($B521,三大美股走勢!$A$4:$J$495,10,FALSE)</f>
        <v>#N/A</v>
      </c>
    </row>
    <row r="522" spans="2:32">
      <c r="B522" s="32">
        <v>43301</v>
      </c>
      <c r="C522" s="33" t="e">
        <f>VLOOKUP($B522,大盤與近月台指!$A$4:$I$499,2,FALSE)</f>
        <v>#N/A</v>
      </c>
      <c r="D522" s="34" t="e">
        <f>VLOOKUP($B522,大盤與近月台指!$A$4:$I$499,3,FALSE)</f>
        <v>#N/A</v>
      </c>
      <c r="E522" s="35" t="e">
        <f>VLOOKUP($B522,大盤與近月台指!$A$4:$I$499,4,FALSE)</f>
        <v>#N/A</v>
      </c>
      <c r="F522" s="33" t="e">
        <f>VLOOKUP($B522,大盤與近月台指!$A$4:$I$499,5,FALSE)</f>
        <v>#N/A</v>
      </c>
      <c r="G522" s="49" t="e">
        <f>VLOOKUP($B522,三大法人買賣超!$A$4:$I$500,3,FALSE)</f>
        <v>#N/A</v>
      </c>
      <c r="H522" s="34" t="e">
        <f>VLOOKUP($B522,三大法人買賣超!$A$4:$I$500,5,FALSE)</f>
        <v>#N/A</v>
      </c>
      <c r="I522" s="27" t="e">
        <f>VLOOKUP($B522,三大法人買賣超!$A$4:$I$500,7,FALSE)</f>
        <v>#N/A</v>
      </c>
      <c r="J522" s="27" t="e">
        <f>VLOOKUP($B522,三大法人買賣超!$A$4:$I$500,9,FALSE)</f>
        <v>#N/A</v>
      </c>
      <c r="K522" s="37">
        <f>新台幣匯率美元指數!B523</f>
        <v>0</v>
      </c>
      <c r="L522" s="38">
        <f>新台幣匯率美元指數!C523</f>
        <v>0</v>
      </c>
      <c r="M522" s="39">
        <f>新台幣匯率美元指數!D523</f>
        <v>0</v>
      </c>
      <c r="N522" s="27" t="e">
        <f>VLOOKUP($B522,期貨未平倉口數!$A$4:$M$499,4,FALSE)</f>
        <v>#N/A</v>
      </c>
      <c r="O522" s="27" t="e">
        <f>VLOOKUP($B522,期貨未平倉口數!$A$4:$M$499,9,FALSE)</f>
        <v>#N/A</v>
      </c>
      <c r="P522" s="27" t="e">
        <f>VLOOKUP($B522,期貨未平倉口數!$A$4:$M$499,10,FALSE)</f>
        <v>#N/A</v>
      </c>
      <c r="Q522" s="27" t="e">
        <f>VLOOKUP($B522,期貨未平倉口數!$A$4:$M$499,11,FALSE)</f>
        <v>#N/A</v>
      </c>
      <c r="R522" s="64" t="e">
        <f>VLOOKUP($B522,選擇權未平倉餘額!$A$4:$I$500,6,FALSE)</f>
        <v>#N/A</v>
      </c>
      <c r="S522" s="64" t="e">
        <f>VLOOKUP($B522,選擇權未平倉餘額!$A$4:$I$500,7,FALSE)</f>
        <v>#N/A</v>
      </c>
      <c r="T522" s="64" t="e">
        <f>VLOOKUP($B522,選擇權未平倉餘額!$A$4:$I$500,8,FALSE)</f>
        <v>#N/A</v>
      </c>
      <c r="U522" s="64" t="e">
        <f>VLOOKUP($B522,選擇權未平倉餘額!$A$4:$I$500,9,FALSE)</f>
        <v>#N/A</v>
      </c>
      <c r="V522" s="39" t="e">
        <f>VLOOKUP($B522,臺指選擇權P_C_Ratios!$A$4:$C$500,3,FALSE)</f>
        <v>#N/A</v>
      </c>
      <c r="W522" s="41" t="e">
        <f>VLOOKUP($B522,散戶多空比!$A$6:$L$500,12,FALSE)</f>
        <v>#N/A</v>
      </c>
      <c r="X522" s="40" t="e">
        <f>VLOOKUP($B522,期貨大額交易人未沖銷部位!$A$4:$O$499,4,FALSE)</f>
        <v>#N/A</v>
      </c>
      <c r="Y522" s="40" t="e">
        <f>VLOOKUP($B522,期貨大額交易人未沖銷部位!$A$4:$O$499,7,FALSE)</f>
        <v>#N/A</v>
      </c>
      <c r="Z522" s="40" t="e">
        <f>VLOOKUP($B522,期貨大額交易人未沖銷部位!$A$4:$O$499,10,FALSE)</f>
        <v>#N/A</v>
      </c>
      <c r="AA522" s="40" t="e">
        <f>VLOOKUP($B522,期貨大額交易人未沖銷部位!$A$4:$O$499,13,FALSE)</f>
        <v>#N/A</v>
      </c>
      <c r="AB522" s="40" t="e">
        <f>VLOOKUP($B522,期貨大額交易人未沖銷部位!$A$4:$O$499,14,FALSE)</f>
        <v>#N/A</v>
      </c>
      <c r="AC522" s="40" t="e">
        <f>VLOOKUP($B522,期貨大額交易人未沖銷部位!$A$4:$O$499,15,FALSE)</f>
        <v>#N/A</v>
      </c>
      <c r="AD522" s="33" t="e">
        <f>VLOOKUP($B522,三大美股走勢!$A$4:$J$495,4,FALSE)</f>
        <v>#N/A</v>
      </c>
      <c r="AE522" s="33" t="e">
        <f>VLOOKUP($B522,三大美股走勢!$A$4:$J$495,7,FALSE)</f>
        <v>#N/A</v>
      </c>
      <c r="AF522" s="33" t="e">
        <f>VLOOKUP($B522,三大美股走勢!$A$4:$J$495,10,FALSE)</f>
        <v>#N/A</v>
      </c>
    </row>
    <row r="523" spans="2:32">
      <c r="B523" s="32">
        <v>43302</v>
      </c>
      <c r="C523" s="33" t="e">
        <f>VLOOKUP($B523,大盤與近月台指!$A$4:$I$499,2,FALSE)</f>
        <v>#N/A</v>
      </c>
      <c r="D523" s="34" t="e">
        <f>VLOOKUP($B523,大盤與近月台指!$A$4:$I$499,3,FALSE)</f>
        <v>#N/A</v>
      </c>
      <c r="E523" s="35" t="e">
        <f>VLOOKUP($B523,大盤與近月台指!$A$4:$I$499,4,FALSE)</f>
        <v>#N/A</v>
      </c>
      <c r="F523" s="33" t="e">
        <f>VLOOKUP($B523,大盤與近月台指!$A$4:$I$499,5,FALSE)</f>
        <v>#N/A</v>
      </c>
      <c r="G523" s="49" t="e">
        <f>VLOOKUP($B523,三大法人買賣超!$A$4:$I$500,3,FALSE)</f>
        <v>#N/A</v>
      </c>
      <c r="H523" s="34" t="e">
        <f>VLOOKUP($B523,三大法人買賣超!$A$4:$I$500,5,FALSE)</f>
        <v>#N/A</v>
      </c>
      <c r="I523" s="27" t="e">
        <f>VLOOKUP($B523,三大法人買賣超!$A$4:$I$500,7,FALSE)</f>
        <v>#N/A</v>
      </c>
      <c r="J523" s="27" t="e">
        <f>VLOOKUP($B523,三大法人買賣超!$A$4:$I$500,9,FALSE)</f>
        <v>#N/A</v>
      </c>
      <c r="K523" s="37">
        <f>新台幣匯率美元指數!B524</f>
        <v>0</v>
      </c>
      <c r="L523" s="38">
        <f>新台幣匯率美元指數!C524</f>
        <v>0</v>
      </c>
      <c r="M523" s="39">
        <f>新台幣匯率美元指數!D524</f>
        <v>0</v>
      </c>
      <c r="N523" s="27" t="e">
        <f>VLOOKUP($B523,期貨未平倉口數!$A$4:$M$499,4,FALSE)</f>
        <v>#N/A</v>
      </c>
      <c r="O523" s="27" t="e">
        <f>VLOOKUP($B523,期貨未平倉口數!$A$4:$M$499,9,FALSE)</f>
        <v>#N/A</v>
      </c>
      <c r="P523" s="27" t="e">
        <f>VLOOKUP($B523,期貨未平倉口數!$A$4:$M$499,10,FALSE)</f>
        <v>#N/A</v>
      </c>
      <c r="Q523" s="27" t="e">
        <f>VLOOKUP($B523,期貨未平倉口數!$A$4:$M$499,11,FALSE)</f>
        <v>#N/A</v>
      </c>
      <c r="R523" s="64" t="e">
        <f>VLOOKUP($B523,選擇權未平倉餘額!$A$4:$I$500,6,FALSE)</f>
        <v>#N/A</v>
      </c>
      <c r="S523" s="64" t="e">
        <f>VLOOKUP($B523,選擇權未平倉餘額!$A$4:$I$500,7,FALSE)</f>
        <v>#N/A</v>
      </c>
      <c r="T523" s="64" t="e">
        <f>VLOOKUP($B523,選擇權未平倉餘額!$A$4:$I$500,8,FALSE)</f>
        <v>#N/A</v>
      </c>
      <c r="U523" s="64" t="e">
        <f>VLOOKUP($B523,選擇權未平倉餘額!$A$4:$I$500,9,FALSE)</f>
        <v>#N/A</v>
      </c>
      <c r="V523" s="39" t="e">
        <f>VLOOKUP($B523,臺指選擇權P_C_Ratios!$A$4:$C$500,3,FALSE)</f>
        <v>#N/A</v>
      </c>
      <c r="W523" s="41" t="e">
        <f>VLOOKUP($B523,散戶多空比!$A$6:$L$500,12,FALSE)</f>
        <v>#N/A</v>
      </c>
      <c r="X523" s="40" t="e">
        <f>VLOOKUP($B523,期貨大額交易人未沖銷部位!$A$4:$O$499,4,FALSE)</f>
        <v>#N/A</v>
      </c>
      <c r="Y523" s="40" t="e">
        <f>VLOOKUP($B523,期貨大額交易人未沖銷部位!$A$4:$O$499,7,FALSE)</f>
        <v>#N/A</v>
      </c>
      <c r="Z523" s="40" t="e">
        <f>VLOOKUP($B523,期貨大額交易人未沖銷部位!$A$4:$O$499,10,FALSE)</f>
        <v>#N/A</v>
      </c>
      <c r="AA523" s="40" t="e">
        <f>VLOOKUP($B523,期貨大額交易人未沖銷部位!$A$4:$O$499,13,FALSE)</f>
        <v>#N/A</v>
      </c>
      <c r="AB523" s="40" t="e">
        <f>VLOOKUP($B523,期貨大額交易人未沖銷部位!$A$4:$O$499,14,FALSE)</f>
        <v>#N/A</v>
      </c>
      <c r="AC523" s="40" t="e">
        <f>VLOOKUP($B523,期貨大額交易人未沖銷部位!$A$4:$O$499,15,FALSE)</f>
        <v>#N/A</v>
      </c>
      <c r="AD523" s="33" t="e">
        <f>VLOOKUP($B523,三大美股走勢!$A$4:$J$495,4,FALSE)</f>
        <v>#N/A</v>
      </c>
      <c r="AE523" s="33" t="e">
        <f>VLOOKUP($B523,三大美股走勢!$A$4:$J$495,7,FALSE)</f>
        <v>#N/A</v>
      </c>
      <c r="AF523" s="33" t="e">
        <f>VLOOKUP($B523,三大美股走勢!$A$4:$J$495,10,FALSE)</f>
        <v>#N/A</v>
      </c>
    </row>
    <row r="524" spans="2:32">
      <c r="B524" s="32">
        <v>43303</v>
      </c>
      <c r="C524" s="33" t="e">
        <f>VLOOKUP($B524,大盤與近月台指!$A$4:$I$499,2,FALSE)</f>
        <v>#N/A</v>
      </c>
      <c r="D524" s="34" t="e">
        <f>VLOOKUP($B524,大盤與近月台指!$A$4:$I$499,3,FALSE)</f>
        <v>#N/A</v>
      </c>
      <c r="E524" s="35" t="e">
        <f>VLOOKUP($B524,大盤與近月台指!$A$4:$I$499,4,FALSE)</f>
        <v>#N/A</v>
      </c>
      <c r="F524" s="33" t="e">
        <f>VLOOKUP($B524,大盤與近月台指!$A$4:$I$499,5,FALSE)</f>
        <v>#N/A</v>
      </c>
      <c r="G524" s="49" t="e">
        <f>VLOOKUP($B524,三大法人買賣超!$A$4:$I$500,3,FALSE)</f>
        <v>#N/A</v>
      </c>
      <c r="H524" s="34" t="e">
        <f>VLOOKUP($B524,三大法人買賣超!$A$4:$I$500,5,FALSE)</f>
        <v>#N/A</v>
      </c>
      <c r="I524" s="27" t="e">
        <f>VLOOKUP($B524,三大法人買賣超!$A$4:$I$500,7,FALSE)</f>
        <v>#N/A</v>
      </c>
      <c r="J524" s="27" t="e">
        <f>VLOOKUP($B524,三大法人買賣超!$A$4:$I$500,9,FALSE)</f>
        <v>#N/A</v>
      </c>
      <c r="K524" s="37">
        <f>新台幣匯率美元指數!B525</f>
        <v>0</v>
      </c>
      <c r="L524" s="38">
        <f>新台幣匯率美元指數!C525</f>
        <v>0</v>
      </c>
      <c r="M524" s="39">
        <f>新台幣匯率美元指數!D525</f>
        <v>0</v>
      </c>
      <c r="N524" s="27" t="e">
        <f>VLOOKUP($B524,期貨未平倉口數!$A$4:$M$499,4,FALSE)</f>
        <v>#N/A</v>
      </c>
      <c r="O524" s="27" t="e">
        <f>VLOOKUP($B524,期貨未平倉口數!$A$4:$M$499,9,FALSE)</f>
        <v>#N/A</v>
      </c>
      <c r="P524" s="27" t="e">
        <f>VLOOKUP($B524,期貨未平倉口數!$A$4:$M$499,10,FALSE)</f>
        <v>#N/A</v>
      </c>
      <c r="Q524" s="27" t="e">
        <f>VLOOKUP($B524,期貨未平倉口數!$A$4:$M$499,11,FALSE)</f>
        <v>#N/A</v>
      </c>
      <c r="R524" s="64" t="e">
        <f>VLOOKUP($B524,選擇權未平倉餘額!$A$4:$I$500,6,FALSE)</f>
        <v>#N/A</v>
      </c>
      <c r="S524" s="64" t="e">
        <f>VLOOKUP($B524,選擇權未平倉餘額!$A$4:$I$500,7,FALSE)</f>
        <v>#N/A</v>
      </c>
      <c r="T524" s="64" t="e">
        <f>VLOOKUP($B524,選擇權未平倉餘額!$A$4:$I$500,8,FALSE)</f>
        <v>#N/A</v>
      </c>
      <c r="U524" s="64" t="e">
        <f>VLOOKUP($B524,選擇權未平倉餘額!$A$4:$I$500,9,FALSE)</f>
        <v>#N/A</v>
      </c>
      <c r="V524" s="39" t="e">
        <f>VLOOKUP($B524,臺指選擇權P_C_Ratios!$A$4:$C$500,3,FALSE)</f>
        <v>#N/A</v>
      </c>
      <c r="W524" s="41" t="e">
        <f>VLOOKUP($B524,散戶多空比!$A$6:$L$500,12,FALSE)</f>
        <v>#N/A</v>
      </c>
      <c r="X524" s="40" t="e">
        <f>VLOOKUP($B524,期貨大額交易人未沖銷部位!$A$4:$O$499,4,FALSE)</f>
        <v>#N/A</v>
      </c>
      <c r="Y524" s="40" t="e">
        <f>VLOOKUP($B524,期貨大額交易人未沖銷部位!$A$4:$O$499,7,FALSE)</f>
        <v>#N/A</v>
      </c>
      <c r="Z524" s="40" t="e">
        <f>VLOOKUP($B524,期貨大額交易人未沖銷部位!$A$4:$O$499,10,FALSE)</f>
        <v>#N/A</v>
      </c>
      <c r="AA524" s="40" t="e">
        <f>VLOOKUP($B524,期貨大額交易人未沖銷部位!$A$4:$O$499,13,FALSE)</f>
        <v>#N/A</v>
      </c>
      <c r="AB524" s="40" t="e">
        <f>VLOOKUP($B524,期貨大額交易人未沖銷部位!$A$4:$O$499,14,FALSE)</f>
        <v>#N/A</v>
      </c>
      <c r="AC524" s="40" t="e">
        <f>VLOOKUP($B524,期貨大額交易人未沖銷部位!$A$4:$O$499,15,FALSE)</f>
        <v>#N/A</v>
      </c>
      <c r="AD524" s="33" t="e">
        <f>VLOOKUP($B524,三大美股走勢!$A$4:$J$495,4,FALSE)</f>
        <v>#N/A</v>
      </c>
      <c r="AE524" s="33" t="e">
        <f>VLOOKUP($B524,三大美股走勢!$A$4:$J$495,7,FALSE)</f>
        <v>#N/A</v>
      </c>
      <c r="AF524" s="33" t="e">
        <f>VLOOKUP($B524,三大美股走勢!$A$4:$J$495,10,FALSE)</f>
        <v>#N/A</v>
      </c>
    </row>
    <row r="525" spans="2:32">
      <c r="B525" s="32">
        <v>43304</v>
      </c>
      <c r="C525" s="33" t="e">
        <f>VLOOKUP($B525,大盤與近月台指!$A$4:$I$499,2,FALSE)</f>
        <v>#N/A</v>
      </c>
      <c r="D525" s="34" t="e">
        <f>VLOOKUP($B525,大盤與近月台指!$A$4:$I$499,3,FALSE)</f>
        <v>#N/A</v>
      </c>
      <c r="E525" s="35" t="e">
        <f>VLOOKUP($B525,大盤與近月台指!$A$4:$I$499,4,FALSE)</f>
        <v>#N/A</v>
      </c>
      <c r="F525" s="33" t="e">
        <f>VLOOKUP($B525,大盤與近月台指!$A$4:$I$499,5,FALSE)</f>
        <v>#N/A</v>
      </c>
      <c r="G525" s="49" t="e">
        <f>VLOOKUP($B525,三大法人買賣超!$A$4:$I$500,3,FALSE)</f>
        <v>#N/A</v>
      </c>
      <c r="H525" s="34" t="e">
        <f>VLOOKUP($B525,三大法人買賣超!$A$4:$I$500,5,FALSE)</f>
        <v>#N/A</v>
      </c>
      <c r="I525" s="27" t="e">
        <f>VLOOKUP($B525,三大法人買賣超!$A$4:$I$500,7,FALSE)</f>
        <v>#N/A</v>
      </c>
      <c r="J525" s="27" t="e">
        <f>VLOOKUP($B525,三大法人買賣超!$A$4:$I$500,9,FALSE)</f>
        <v>#N/A</v>
      </c>
      <c r="K525" s="37">
        <f>新台幣匯率美元指數!B526</f>
        <v>0</v>
      </c>
      <c r="L525" s="38">
        <f>新台幣匯率美元指數!C526</f>
        <v>0</v>
      </c>
      <c r="M525" s="39">
        <f>新台幣匯率美元指數!D526</f>
        <v>0</v>
      </c>
      <c r="N525" s="27" t="e">
        <f>VLOOKUP($B525,期貨未平倉口數!$A$4:$M$499,4,FALSE)</f>
        <v>#N/A</v>
      </c>
      <c r="O525" s="27" t="e">
        <f>VLOOKUP($B525,期貨未平倉口數!$A$4:$M$499,9,FALSE)</f>
        <v>#N/A</v>
      </c>
      <c r="P525" s="27" t="e">
        <f>VLOOKUP($B525,期貨未平倉口數!$A$4:$M$499,10,FALSE)</f>
        <v>#N/A</v>
      </c>
      <c r="Q525" s="27" t="e">
        <f>VLOOKUP($B525,期貨未平倉口數!$A$4:$M$499,11,FALSE)</f>
        <v>#N/A</v>
      </c>
      <c r="R525" s="64" t="e">
        <f>VLOOKUP($B525,選擇權未平倉餘額!$A$4:$I$500,6,FALSE)</f>
        <v>#N/A</v>
      </c>
      <c r="S525" s="64" t="e">
        <f>VLOOKUP($B525,選擇權未平倉餘額!$A$4:$I$500,7,FALSE)</f>
        <v>#N/A</v>
      </c>
      <c r="T525" s="64" t="e">
        <f>VLOOKUP($B525,選擇權未平倉餘額!$A$4:$I$500,8,FALSE)</f>
        <v>#N/A</v>
      </c>
      <c r="U525" s="64" t="e">
        <f>VLOOKUP($B525,選擇權未平倉餘額!$A$4:$I$500,9,FALSE)</f>
        <v>#N/A</v>
      </c>
      <c r="V525" s="39" t="e">
        <f>VLOOKUP($B525,臺指選擇權P_C_Ratios!$A$4:$C$500,3,FALSE)</f>
        <v>#N/A</v>
      </c>
      <c r="W525" s="41" t="e">
        <f>VLOOKUP($B525,散戶多空比!$A$6:$L$500,12,FALSE)</f>
        <v>#N/A</v>
      </c>
      <c r="X525" s="40" t="e">
        <f>VLOOKUP($B525,期貨大額交易人未沖銷部位!$A$4:$O$499,4,FALSE)</f>
        <v>#N/A</v>
      </c>
      <c r="Y525" s="40" t="e">
        <f>VLOOKUP($B525,期貨大額交易人未沖銷部位!$A$4:$O$499,7,FALSE)</f>
        <v>#N/A</v>
      </c>
      <c r="Z525" s="40" t="e">
        <f>VLOOKUP($B525,期貨大額交易人未沖銷部位!$A$4:$O$499,10,FALSE)</f>
        <v>#N/A</v>
      </c>
      <c r="AA525" s="40" t="e">
        <f>VLOOKUP($B525,期貨大額交易人未沖銷部位!$A$4:$O$499,13,FALSE)</f>
        <v>#N/A</v>
      </c>
      <c r="AB525" s="40" t="e">
        <f>VLOOKUP($B525,期貨大額交易人未沖銷部位!$A$4:$O$499,14,FALSE)</f>
        <v>#N/A</v>
      </c>
      <c r="AC525" s="40" t="e">
        <f>VLOOKUP($B525,期貨大額交易人未沖銷部位!$A$4:$O$499,15,FALSE)</f>
        <v>#N/A</v>
      </c>
      <c r="AD525" s="33" t="e">
        <f>VLOOKUP($B525,三大美股走勢!$A$4:$J$495,4,FALSE)</f>
        <v>#N/A</v>
      </c>
      <c r="AE525" s="33" t="e">
        <f>VLOOKUP($B525,三大美股走勢!$A$4:$J$495,7,FALSE)</f>
        <v>#N/A</v>
      </c>
      <c r="AF525" s="33" t="e">
        <f>VLOOKUP($B525,三大美股走勢!$A$4:$J$495,10,FALSE)</f>
        <v>#N/A</v>
      </c>
    </row>
    <row r="526" spans="2:32">
      <c r="B526" s="32">
        <v>43305</v>
      </c>
      <c r="C526" s="33" t="e">
        <f>VLOOKUP($B526,大盤與近月台指!$A$4:$I$499,2,FALSE)</f>
        <v>#N/A</v>
      </c>
      <c r="D526" s="34" t="e">
        <f>VLOOKUP($B526,大盤與近月台指!$A$4:$I$499,3,FALSE)</f>
        <v>#N/A</v>
      </c>
      <c r="E526" s="35" t="e">
        <f>VLOOKUP($B526,大盤與近月台指!$A$4:$I$499,4,FALSE)</f>
        <v>#N/A</v>
      </c>
      <c r="F526" s="33" t="e">
        <f>VLOOKUP($B526,大盤與近月台指!$A$4:$I$499,5,FALSE)</f>
        <v>#N/A</v>
      </c>
      <c r="G526" s="49" t="e">
        <f>VLOOKUP($B526,三大法人買賣超!$A$4:$I$500,3,FALSE)</f>
        <v>#N/A</v>
      </c>
      <c r="H526" s="34" t="e">
        <f>VLOOKUP($B526,三大法人買賣超!$A$4:$I$500,5,FALSE)</f>
        <v>#N/A</v>
      </c>
      <c r="I526" s="27" t="e">
        <f>VLOOKUP($B526,三大法人買賣超!$A$4:$I$500,7,FALSE)</f>
        <v>#N/A</v>
      </c>
      <c r="J526" s="27" t="e">
        <f>VLOOKUP($B526,三大法人買賣超!$A$4:$I$500,9,FALSE)</f>
        <v>#N/A</v>
      </c>
      <c r="K526" s="37">
        <f>新台幣匯率美元指數!B527</f>
        <v>0</v>
      </c>
      <c r="L526" s="38">
        <f>新台幣匯率美元指數!C527</f>
        <v>0</v>
      </c>
      <c r="M526" s="39">
        <f>新台幣匯率美元指數!D527</f>
        <v>0</v>
      </c>
      <c r="N526" s="27" t="e">
        <f>VLOOKUP($B526,期貨未平倉口數!$A$4:$M$499,4,FALSE)</f>
        <v>#N/A</v>
      </c>
      <c r="O526" s="27" t="e">
        <f>VLOOKUP($B526,期貨未平倉口數!$A$4:$M$499,9,FALSE)</f>
        <v>#N/A</v>
      </c>
      <c r="P526" s="27" t="e">
        <f>VLOOKUP($B526,期貨未平倉口數!$A$4:$M$499,10,FALSE)</f>
        <v>#N/A</v>
      </c>
      <c r="Q526" s="27" t="e">
        <f>VLOOKUP($B526,期貨未平倉口數!$A$4:$M$499,11,FALSE)</f>
        <v>#N/A</v>
      </c>
      <c r="R526" s="64" t="e">
        <f>VLOOKUP($B526,選擇權未平倉餘額!$A$4:$I$500,6,FALSE)</f>
        <v>#N/A</v>
      </c>
      <c r="S526" s="64" t="e">
        <f>VLOOKUP($B526,選擇權未平倉餘額!$A$4:$I$500,7,FALSE)</f>
        <v>#N/A</v>
      </c>
      <c r="T526" s="64" t="e">
        <f>VLOOKUP($B526,選擇權未平倉餘額!$A$4:$I$500,8,FALSE)</f>
        <v>#N/A</v>
      </c>
      <c r="U526" s="64" t="e">
        <f>VLOOKUP($B526,選擇權未平倉餘額!$A$4:$I$500,9,FALSE)</f>
        <v>#N/A</v>
      </c>
      <c r="V526" s="39" t="e">
        <f>VLOOKUP($B526,臺指選擇權P_C_Ratios!$A$4:$C$500,3,FALSE)</f>
        <v>#N/A</v>
      </c>
      <c r="W526" s="41" t="e">
        <f>VLOOKUP($B526,散戶多空比!$A$6:$L$500,12,FALSE)</f>
        <v>#N/A</v>
      </c>
      <c r="X526" s="40" t="e">
        <f>VLOOKUP($B526,期貨大額交易人未沖銷部位!$A$4:$O$499,4,FALSE)</f>
        <v>#N/A</v>
      </c>
      <c r="Y526" s="40" t="e">
        <f>VLOOKUP($B526,期貨大額交易人未沖銷部位!$A$4:$O$499,7,FALSE)</f>
        <v>#N/A</v>
      </c>
      <c r="Z526" s="40" t="e">
        <f>VLOOKUP($B526,期貨大額交易人未沖銷部位!$A$4:$O$499,10,FALSE)</f>
        <v>#N/A</v>
      </c>
      <c r="AA526" s="40" t="e">
        <f>VLOOKUP($B526,期貨大額交易人未沖銷部位!$A$4:$O$499,13,FALSE)</f>
        <v>#N/A</v>
      </c>
      <c r="AB526" s="40" t="e">
        <f>VLOOKUP($B526,期貨大額交易人未沖銷部位!$A$4:$O$499,14,FALSE)</f>
        <v>#N/A</v>
      </c>
      <c r="AC526" s="40" t="e">
        <f>VLOOKUP($B526,期貨大額交易人未沖銷部位!$A$4:$O$499,15,FALSE)</f>
        <v>#N/A</v>
      </c>
      <c r="AD526" s="33" t="e">
        <f>VLOOKUP($B526,三大美股走勢!$A$4:$J$495,4,FALSE)</f>
        <v>#N/A</v>
      </c>
      <c r="AE526" s="33" t="e">
        <f>VLOOKUP($B526,三大美股走勢!$A$4:$J$495,7,FALSE)</f>
        <v>#N/A</v>
      </c>
      <c r="AF526" s="33" t="e">
        <f>VLOOKUP($B526,三大美股走勢!$A$4:$J$495,10,FALSE)</f>
        <v>#N/A</v>
      </c>
    </row>
    <row r="527" spans="2:32">
      <c r="B527" s="32">
        <v>43306</v>
      </c>
      <c r="C527" s="33" t="e">
        <f>VLOOKUP($B527,大盤與近月台指!$A$4:$I$499,2,FALSE)</f>
        <v>#N/A</v>
      </c>
      <c r="D527" s="34" t="e">
        <f>VLOOKUP($B527,大盤與近月台指!$A$4:$I$499,3,FALSE)</f>
        <v>#N/A</v>
      </c>
      <c r="E527" s="35" t="e">
        <f>VLOOKUP($B527,大盤與近月台指!$A$4:$I$499,4,FALSE)</f>
        <v>#N/A</v>
      </c>
      <c r="F527" s="33" t="e">
        <f>VLOOKUP($B527,大盤與近月台指!$A$4:$I$499,5,FALSE)</f>
        <v>#N/A</v>
      </c>
      <c r="G527" s="49" t="e">
        <f>VLOOKUP($B527,三大法人買賣超!$A$4:$I$500,3,FALSE)</f>
        <v>#N/A</v>
      </c>
      <c r="H527" s="34" t="e">
        <f>VLOOKUP($B527,三大法人買賣超!$A$4:$I$500,5,FALSE)</f>
        <v>#N/A</v>
      </c>
      <c r="I527" s="27" t="e">
        <f>VLOOKUP($B527,三大法人買賣超!$A$4:$I$500,7,FALSE)</f>
        <v>#N/A</v>
      </c>
      <c r="J527" s="27" t="e">
        <f>VLOOKUP($B527,三大法人買賣超!$A$4:$I$500,9,FALSE)</f>
        <v>#N/A</v>
      </c>
      <c r="K527" s="37">
        <f>新台幣匯率美元指數!B528</f>
        <v>0</v>
      </c>
      <c r="L527" s="38">
        <f>新台幣匯率美元指數!C528</f>
        <v>0</v>
      </c>
      <c r="M527" s="39">
        <f>新台幣匯率美元指數!D528</f>
        <v>0</v>
      </c>
      <c r="N527" s="27" t="e">
        <f>VLOOKUP($B527,期貨未平倉口數!$A$4:$M$499,4,FALSE)</f>
        <v>#N/A</v>
      </c>
      <c r="O527" s="27" t="e">
        <f>VLOOKUP($B527,期貨未平倉口數!$A$4:$M$499,9,FALSE)</f>
        <v>#N/A</v>
      </c>
      <c r="P527" s="27" t="e">
        <f>VLOOKUP($B527,期貨未平倉口數!$A$4:$M$499,10,FALSE)</f>
        <v>#N/A</v>
      </c>
      <c r="Q527" s="27" t="e">
        <f>VLOOKUP($B527,期貨未平倉口數!$A$4:$M$499,11,FALSE)</f>
        <v>#N/A</v>
      </c>
      <c r="R527" s="64" t="e">
        <f>VLOOKUP($B527,選擇權未平倉餘額!$A$4:$I$500,6,FALSE)</f>
        <v>#N/A</v>
      </c>
      <c r="S527" s="64" t="e">
        <f>VLOOKUP($B527,選擇權未平倉餘額!$A$4:$I$500,7,FALSE)</f>
        <v>#N/A</v>
      </c>
      <c r="T527" s="64" t="e">
        <f>VLOOKUP($B527,選擇權未平倉餘額!$A$4:$I$500,8,FALSE)</f>
        <v>#N/A</v>
      </c>
      <c r="U527" s="64" t="e">
        <f>VLOOKUP($B527,選擇權未平倉餘額!$A$4:$I$500,9,FALSE)</f>
        <v>#N/A</v>
      </c>
      <c r="V527" s="39" t="e">
        <f>VLOOKUP($B527,臺指選擇權P_C_Ratios!$A$4:$C$500,3,FALSE)</f>
        <v>#N/A</v>
      </c>
      <c r="W527" s="41" t="e">
        <f>VLOOKUP($B527,散戶多空比!$A$6:$L$500,12,FALSE)</f>
        <v>#N/A</v>
      </c>
      <c r="X527" s="40" t="e">
        <f>VLOOKUP($B527,期貨大額交易人未沖銷部位!$A$4:$O$499,4,FALSE)</f>
        <v>#N/A</v>
      </c>
      <c r="Y527" s="40" t="e">
        <f>VLOOKUP($B527,期貨大額交易人未沖銷部位!$A$4:$O$499,7,FALSE)</f>
        <v>#N/A</v>
      </c>
      <c r="Z527" s="40" t="e">
        <f>VLOOKUP($B527,期貨大額交易人未沖銷部位!$A$4:$O$499,10,FALSE)</f>
        <v>#N/A</v>
      </c>
      <c r="AA527" s="40" t="e">
        <f>VLOOKUP($B527,期貨大額交易人未沖銷部位!$A$4:$O$499,13,FALSE)</f>
        <v>#N/A</v>
      </c>
      <c r="AB527" s="40" t="e">
        <f>VLOOKUP($B527,期貨大額交易人未沖銷部位!$A$4:$O$499,14,FALSE)</f>
        <v>#N/A</v>
      </c>
      <c r="AC527" s="40" t="e">
        <f>VLOOKUP($B527,期貨大額交易人未沖銷部位!$A$4:$O$499,15,FALSE)</f>
        <v>#N/A</v>
      </c>
      <c r="AD527" s="33" t="e">
        <f>VLOOKUP($B527,三大美股走勢!$A$4:$J$495,4,FALSE)</f>
        <v>#N/A</v>
      </c>
      <c r="AE527" s="33" t="e">
        <f>VLOOKUP($B527,三大美股走勢!$A$4:$J$495,7,FALSE)</f>
        <v>#N/A</v>
      </c>
      <c r="AF527" s="33" t="e">
        <f>VLOOKUP($B527,三大美股走勢!$A$4:$J$495,10,FALSE)</f>
        <v>#N/A</v>
      </c>
    </row>
    <row r="528" spans="2:32">
      <c r="B528" s="32">
        <v>43307</v>
      </c>
      <c r="C528" s="33" t="e">
        <f>VLOOKUP($B528,大盤與近月台指!$A$4:$I$499,2,FALSE)</f>
        <v>#N/A</v>
      </c>
      <c r="D528" s="34" t="e">
        <f>VLOOKUP($B528,大盤與近月台指!$A$4:$I$499,3,FALSE)</f>
        <v>#N/A</v>
      </c>
      <c r="E528" s="35" t="e">
        <f>VLOOKUP($B528,大盤與近月台指!$A$4:$I$499,4,FALSE)</f>
        <v>#N/A</v>
      </c>
      <c r="F528" s="33" t="e">
        <f>VLOOKUP($B528,大盤與近月台指!$A$4:$I$499,5,FALSE)</f>
        <v>#N/A</v>
      </c>
      <c r="G528" s="49" t="e">
        <f>VLOOKUP($B528,三大法人買賣超!$A$4:$I$500,3,FALSE)</f>
        <v>#N/A</v>
      </c>
      <c r="H528" s="34" t="e">
        <f>VLOOKUP($B528,三大法人買賣超!$A$4:$I$500,5,FALSE)</f>
        <v>#N/A</v>
      </c>
      <c r="I528" s="27" t="e">
        <f>VLOOKUP($B528,三大法人買賣超!$A$4:$I$500,7,FALSE)</f>
        <v>#N/A</v>
      </c>
      <c r="J528" s="27" t="e">
        <f>VLOOKUP($B528,三大法人買賣超!$A$4:$I$500,9,FALSE)</f>
        <v>#N/A</v>
      </c>
      <c r="K528" s="37">
        <f>新台幣匯率美元指數!B529</f>
        <v>0</v>
      </c>
      <c r="L528" s="38">
        <f>新台幣匯率美元指數!C529</f>
        <v>0</v>
      </c>
      <c r="M528" s="39">
        <f>新台幣匯率美元指數!D529</f>
        <v>0</v>
      </c>
      <c r="N528" s="27" t="e">
        <f>VLOOKUP($B528,期貨未平倉口數!$A$4:$M$499,4,FALSE)</f>
        <v>#N/A</v>
      </c>
      <c r="O528" s="27" t="e">
        <f>VLOOKUP($B528,期貨未平倉口數!$A$4:$M$499,9,FALSE)</f>
        <v>#N/A</v>
      </c>
      <c r="P528" s="27" t="e">
        <f>VLOOKUP($B528,期貨未平倉口數!$A$4:$M$499,10,FALSE)</f>
        <v>#N/A</v>
      </c>
      <c r="Q528" s="27" t="e">
        <f>VLOOKUP($B528,期貨未平倉口數!$A$4:$M$499,11,FALSE)</f>
        <v>#N/A</v>
      </c>
      <c r="R528" s="64" t="e">
        <f>VLOOKUP($B528,選擇權未平倉餘額!$A$4:$I$500,6,FALSE)</f>
        <v>#N/A</v>
      </c>
      <c r="S528" s="64" t="e">
        <f>VLOOKUP($B528,選擇權未平倉餘額!$A$4:$I$500,7,FALSE)</f>
        <v>#N/A</v>
      </c>
      <c r="T528" s="64" t="e">
        <f>VLOOKUP($B528,選擇權未平倉餘額!$A$4:$I$500,8,FALSE)</f>
        <v>#N/A</v>
      </c>
      <c r="U528" s="64" t="e">
        <f>VLOOKUP($B528,選擇權未平倉餘額!$A$4:$I$500,9,FALSE)</f>
        <v>#N/A</v>
      </c>
      <c r="V528" s="39" t="e">
        <f>VLOOKUP($B528,臺指選擇權P_C_Ratios!$A$4:$C$500,3,FALSE)</f>
        <v>#N/A</v>
      </c>
      <c r="W528" s="41" t="e">
        <f>VLOOKUP($B528,散戶多空比!$A$6:$L$500,12,FALSE)</f>
        <v>#N/A</v>
      </c>
      <c r="X528" s="40" t="e">
        <f>VLOOKUP($B528,期貨大額交易人未沖銷部位!$A$4:$O$499,4,FALSE)</f>
        <v>#N/A</v>
      </c>
      <c r="Y528" s="40" t="e">
        <f>VLOOKUP($B528,期貨大額交易人未沖銷部位!$A$4:$O$499,7,FALSE)</f>
        <v>#N/A</v>
      </c>
      <c r="Z528" s="40" t="e">
        <f>VLOOKUP($B528,期貨大額交易人未沖銷部位!$A$4:$O$499,10,FALSE)</f>
        <v>#N/A</v>
      </c>
      <c r="AA528" s="40" t="e">
        <f>VLOOKUP($B528,期貨大額交易人未沖銷部位!$A$4:$O$499,13,FALSE)</f>
        <v>#N/A</v>
      </c>
      <c r="AB528" s="40" t="e">
        <f>VLOOKUP($B528,期貨大額交易人未沖銷部位!$A$4:$O$499,14,FALSE)</f>
        <v>#N/A</v>
      </c>
      <c r="AC528" s="40" t="e">
        <f>VLOOKUP($B528,期貨大額交易人未沖銷部位!$A$4:$O$499,15,FALSE)</f>
        <v>#N/A</v>
      </c>
      <c r="AD528" s="33" t="e">
        <f>VLOOKUP($B528,三大美股走勢!$A$4:$J$495,4,FALSE)</f>
        <v>#N/A</v>
      </c>
      <c r="AE528" s="33" t="e">
        <f>VLOOKUP($B528,三大美股走勢!$A$4:$J$495,7,FALSE)</f>
        <v>#N/A</v>
      </c>
      <c r="AF528" s="33" t="e">
        <f>VLOOKUP($B528,三大美股走勢!$A$4:$J$495,10,FALSE)</f>
        <v>#N/A</v>
      </c>
    </row>
    <row r="529" spans="2:32">
      <c r="B529" s="32">
        <v>43308</v>
      </c>
      <c r="C529" s="33" t="e">
        <f>VLOOKUP($B529,大盤與近月台指!$A$4:$I$499,2,FALSE)</f>
        <v>#N/A</v>
      </c>
      <c r="D529" s="34" t="e">
        <f>VLOOKUP($B529,大盤與近月台指!$A$4:$I$499,3,FALSE)</f>
        <v>#N/A</v>
      </c>
      <c r="E529" s="35" t="e">
        <f>VLOOKUP($B529,大盤與近月台指!$A$4:$I$499,4,FALSE)</f>
        <v>#N/A</v>
      </c>
      <c r="F529" s="33" t="e">
        <f>VLOOKUP($B529,大盤與近月台指!$A$4:$I$499,5,FALSE)</f>
        <v>#N/A</v>
      </c>
      <c r="G529" s="49" t="e">
        <f>VLOOKUP($B529,三大法人買賣超!$A$4:$I$500,3,FALSE)</f>
        <v>#N/A</v>
      </c>
      <c r="H529" s="34" t="e">
        <f>VLOOKUP($B529,三大法人買賣超!$A$4:$I$500,5,FALSE)</f>
        <v>#N/A</v>
      </c>
      <c r="I529" s="27" t="e">
        <f>VLOOKUP($B529,三大法人買賣超!$A$4:$I$500,7,FALSE)</f>
        <v>#N/A</v>
      </c>
      <c r="J529" s="27" t="e">
        <f>VLOOKUP($B529,三大法人買賣超!$A$4:$I$500,9,FALSE)</f>
        <v>#N/A</v>
      </c>
      <c r="K529" s="37">
        <f>新台幣匯率美元指數!B530</f>
        <v>0</v>
      </c>
      <c r="L529" s="38">
        <f>新台幣匯率美元指數!C530</f>
        <v>0</v>
      </c>
      <c r="M529" s="39">
        <f>新台幣匯率美元指數!D530</f>
        <v>0</v>
      </c>
      <c r="N529" s="27" t="e">
        <f>VLOOKUP($B529,期貨未平倉口數!$A$4:$M$499,4,FALSE)</f>
        <v>#N/A</v>
      </c>
      <c r="O529" s="27" t="e">
        <f>VLOOKUP($B529,期貨未平倉口數!$A$4:$M$499,9,FALSE)</f>
        <v>#N/A</v>
      </c>
      <c r="P529" s="27" t="e">
        <f>VLOOKUP($B529,期貨未平倉口數!$A$4:$M$499,10,FALSE)</f>
        <v>#N/A</v>
      </c>
      <c r="Q529" s="27" t="e">
        <f>VLOOKUP($B529,期貨未平倉口數!$A$4:$M$499,11,FALSE)</f>
        <v>#N/A</v>
      </c>
      <c r="R529" s="64" t="e">
        <f>VLOOKUP($B529,選擇權未平倉餘額!$A$4:$I$500,6,FALSE)</f>
        <v>#N/A</v>
      </c>
      <c r="S529" s="64" t="e">
        <f>VLOOKUP($B529,選擇權未平倉餘額!$A$4:$I$500,7,FALSE)</f>
        <v>#N/A</v>
      </c>
      <c r="T529" s="64" t="e">
        <f>VLOOKUP($B529,選擇權未平倉餘額!$A$4:$I$500,8,FALSE)</f>
        <v>#N/A</v>
      </c>
      <c r="U529" s="64" t="e">
        <f>VLOOKUP($B529,選擇權未平倉餘額!$A$4:$I$500,9,FALSE)</f>
        <v>#N/A</v>
      </c>
      <c r="V529" s="39" t="e">
        <f>VLOOKUP($B529,臺指選擇權P_C_Ratios!$A$4:$C$500,3,FALSE)</f>
        <v>#N/A</v>
      </c>
      <c r="W529" s="41" t="e">
        <f>VLOOKUP($B529,散戶多空比!$A$6:$L$500,12,FALSE)</f>
        <v>#N/A</v>
      </c>
      <c r="X529" s="40" t="e">
        <f>VLOOKUP($B529,期貨大額交易人未沖銷部位!$A$4:$O$499,4,FALSE)</f>
        <v>#N/A</v>
      </c>
      <c r="Y529" s="40" t="e">
        <f>VLOOKUP($B529,期貨大額交易人未沖銷部位!$A$4:$O$499,7,FALSE)</f>
        <v>#N/A</v>
      </c>
      <c r="Z529" s="40" t="e">
        <f>VLOOKUP($B529,期貨大額交易人未沖銷部位!$A$4:$O$499,10,FALSE)</f>
        <v>#N/A</v>
      </c>
      <c r="AA529" s="40" t="e">
        <f>VLOOKUP($B529,期貨大額交易人未沖銷部位!$A$4:$O$499,13,FALSE)</f>
        <v>#N/A</v>
      </c>
      <c r="AB529" s="40" t="e">
        <f>VLOOKUP($B529,期貨大額交易人未沖銷部位!$A$4:$O$499,14,FALSE)</f>
        <v>#N/A</v>
      </c>
      <c r="AC529" s="40" t="e">
        <f>VLOOKUP($B529,期貨大額交易人未沖銷部位!$A$4:$O$499,15,FALSE)</f>
        <v>#N/A</v>
      </c>
      <c r="AD529" s="33" t="e">
        <f>VLOOKUP($B529,三大美股走勢!$A$4:$J$495,4,FALSE)</f>
        <v>#N/A</v>
      </c>
      <c r="AE529" s="33" t="e">
        <f>VLOOKUP($B529,三大美股走勢!$A$4:$J$495,7,FALSE)</f>
        <v>#N/A</v>
      </c>
      <c r="AF529" s="33" t="e">
        <f>VLOOKUP($B529,三大美股走勢!$A$4:$J$495,10,FALSE)</f>
        <v>#N/A</v>
      </c>
    </row>
    <row r="530" spans="2:32">
      <c r="B530" s="32">
        <v>43309</v>
      </c>
      <c r="C530" s="33" t="e">
        <f>VLOOKUP($B530,大盤與近月台指!$A$4:$I$499,2,FALSE)</f>
        <v>#N/A</v>
      </c>
      <c r="D530" s="34" t="e">
        <f>VLOOKUP($B530,大盤與近月台指!$A$4:$I$499,3,FALSE)</f>
        <v>#N/A</v>
      </c>
      <c r="E530" s="35" t="e">
        <f>VLOOKUP($B530,大盤與近月台指!$A$4:$I$499,4,FALSE)</f>
        <v>#N/A</v>
      </c>
      <c r="F530" s="33" t="e">
        <f>VLOOKUP($B530,大盤與近月台指!$A$4:$I$499,5,FALSE)</f>
        <v>#N/A</v>
      </c>
      <c r="G530" s="49" t="e">
        <f>VLOOKUP($B530,三大法人買賣超!$A$4:$I$500,3,FALSE)</f>
        <v>#N/A</v>
      </c>
      <c r="H530" s="34" t="e">
        <f>VLOOKUP($B530,三大法人買賣超!$A$4:$I$500,5,FALSE)</f>
        <v>#N/A</v>
      </c>
      <c r="I530" s="27" t="e">
        <f>VLOOKUP($B530,三大法人買賣超!$A$4:$I$500,7,FALSE)</f>
        <v>#N/A</v>
      </c>
      <c r="J530" s="27" t="e">
        <f>VLOOKUP($B530,三大法人買賣超!$A$4:$I$500,9,FALSE)</f>
        <v>#N/A</v>
      </c>
      <c r="K530" s="37">
        <f>新台幣匯率美元指數!B531</f>
        <v>0</v>
      </c>
      <c r="L530" s="38">
        <f>新台幣匯率美元指數!C531</f>
        <v>0</v>
      </c>
      <c r="M530" s="39">
        <f>新台幣匯率美元指數!D531</f>
        <v>0</v>
      </c>
      <c r="N530" s="27" t="e">
        <f>VLOOKUP($B530,期貨未平倉口數!$A$4:$M$499,4,FALSE)</f>
        <v>#N/A</v>
      </c>
      <c r="O530" s="27" t="e">
        <f>VLOOKUP($B530,期貨未平倉口數!$A$4:$M$499,9,FALSE)</f>
        <v>#N/A</v>
      </c>
      <c r="P530" s="27" t="e">
        <f>VLOOKUP($B530,期貨未平倉口數!$A$4:$M$499,10,FALSE)</f>
        <v>#N/A</v>
      </c>
      <c r="Q530" s="27" t="e">
        <f>VLOOKUP($B530,期貨未平倉口數!$A$4:$M$499,11,FALSE)</f>
        <v>#N/A</v>
      </c>
      <c r="R530" s="64" t="e">
        <f>VLOOKUP($B530,選擇權未平倉餘額!$A$4:$I$500,6,FALSE)</f>
        <v>#N/A</v>
      </c>
      <c r="S530" s="64" t="e">
        <f>VLOOKUP($B530,選擇權未平倉餘額!$A$4:$I$500,7,FALSE)</f>
        <v>#N/A</v>
      </c>
      <c r="T530" s="64" t="e">
        <f>VLOOKUP($B530,選擇權未平倉餘額!$A$4:$I$500,8,FALSE)</f>
        <v>#N/A</v>
      </c>
      <c r="U530" s="64" t="e">
        <f>VLOOKUP($B530,選擇權未平倉餘額!$A$4:$I$500,9,FALSE)</f>
        <v>#N/A</v>
      </c>
      <c r="V530" s="39" t="e">
        <f>VLOOKUP($B530,臺指選擇權P_C_Ratios!$A$4:$C$500,3,FALSE)</f>
        <v>#N/A</v>
      </c>
      <c r="W530" s="41" t="e">
        <f>VLOOKUP($B530,散戶多空比!$A$6:$L$500,12,FALSE)</f>
        <v>#N/A</v>
      </c>
      <c r="X530" s="40" t="e">
        <f>VLOOKUP($B530,期貨大額交易人未沖銷部位!$A$4:$O$499,4,FALSE)</f>
        <v>#N/A</v>
      </c>
      <c r="Y530" s="40" t="e">
        <f>VLOOKUP($B530,期貨大額交易人未沖銷部位!$A$4:$O$499,7,FALSE)</f>
        <v>#N/A</v>
      </c>
      <c r="Z530" s="40" t="e">
        <f>VLOOKUP($B530,期貨大額交易人未沖銷部位!$A$4:$O$499,10,FALSE)</f>
        <v>#N/A</v>
      </c>
      <c r="AA530" s="40" t="e">
        <f>VLOOKUP($B530,期貨大額交易人未沖銷部位!$A$4:$O$499,13,FALSE)</f>
        <v>#N/A</v>
      </c>
      <c r="AB530" s="40" t="e">
        <f>VLOOKUP($B530,期貨大額交易人未沖銷部位!$A$4:$O$499,14,FALSE)</f>
        <v>#N/A</v>
      </c>
      <c r="AC530" s="40" t="e">
        <f>VLOOKUP($B530,期貨大額交易人未沖銷部位!$A$4:$O$499,15,FALSE)</f>
        <v>#N/A</v>
      </c>
      <c r="AD530" s="33" t="e">
        <f>VLOOKUP($B530,三大美股走勢!$A$4:$J$495,4,FALSE)</f>
        <v>#N/A</v>
      </c>
      <c r="AE530" s="33" t="e">
        <f>VLOOKUP($B530,三大美股走勢!$A$4:$J$495,7,FALSE)</f>
        <v>#N/A</v>
      </c>
      <c r="AF530" s="33" t="e">
        <f>VLOOKUP($B530,三大美股走勢!$A$4:$J$495,10,FALSE)</f>
        <v>#N/A</v>
      </c>
    </row>
    <row r="531" spans="2:32">
      <c r="B531" s="32">
        <v>43310</v>
      </c>
      <c r="C531" s="33" t="e">
        <f>VLOOKUP($B531,大盤與近月台指!$A$4:$I$499,2,FALSE)</f>
        <v>#N/A</v>
      </c>
      <c r="D531" s="34" t="e">
        <f>VLOOKUP($B531,大盤與近月台指!$A$4:$I$499,3,FALSE)</f>
        <v>#N/A</v>
      </c>
      <c r="E531" s="35" t="e">
        <f>VLOOKUP($B531,大盤與近月台指!$A$4:$I$499,4,FALSE)</f>
        <v>#N/A</v>
      </c>
      <c r="F531" s="33" t="e">
        <f>VLOOKUP($B531,大盤與近月台指!$A$4:$I$499,5,FALSE)</f>
        <v>#N/A</v>
      </c>
      <c r="G531" s="49" t="e">
        <f>VLOOKUP($B531,三大法人買賣超!$A$4:$I$500,3,FALSE)</f>
        <v>#N/A</v>
      </c>
      <c r="H531" s="34" t="e">
        <f>VLOOKUP($B531,三大法人買賣超!$A$4:$I$500,5,FALSE)</f>
        <v>#N/A</v>
      </c>
      <c r="I531" s="27" t="e">
        <f>VLOOKUP($B531,三大法人買賣超!$A$4:$I$500,7,FALSE)</f>
        <v>#N/A</v>
      </c>
      <c r="J531" s="27" t="e">
        <f>VLOOKUP($B531,三大法人買賣超!$A$4:$I$500,9,FALSE)</f>
        <v>#N/A</v>
      </c>
      <c r="K531" s="37">
        <f>新台幣匯率美元指數!B532</f>
        <v>0</v>
      </c>
      <c r="L531" s="38">
        <f>新台幣匯率美元指數!C532</f>
        <v>0</v>
      </c>
      <c r="M531" s="39">
        <f>新台幣匯率美元指數!D532</f>
        <v>0</v>
      </c>
      <c r="N531" s="27" t="e">
        <f>VLOOKUP($B531,期貨未平倉口數!$A$4:$M$499,4,FALSE)</f>
        <v>#N/A</v>
      </c>
      <c r="O531" s="27" t="e">
        <f>VLOOKUP($B531,期貨未平倉口數!$A$4:$M$499,9,FALSE)</f>
        <v>#N/A</v>
      </c>
      <c r="P531" s="27" t="e">
        <f>VLOOKUP($B531,期貨未平倉口數!$A$4:$M$499,10,FALSE)</f>
        <v>#N/A</v>
      </c>
      <c r="Q531" s="27" t="e">
        <f>VLOOKUP($B531,期貨未平倉口數!$A$4:$M$499,11,FALSE)</f>
        <v>#N/A</v>
      </c>
      <c r="R531" s="64" t="e">
        <f>VLOOKUP($B531,選擇權未平倉餘額!$A$4:$I$500,6,FALSE)</f>
        <v>#N/A</v>
      </c>
      <c r="S531" s="64" t="e">
        <f>VLOOKUP($B531,選擇權未平倉餘額!$A$4:$I$500,7,FALSE)</f>
        <v>#N/A</v>
      </c>
      <c r="T531" s="64" t="e">
        <f>VLOOKUP($B531,選擇權未平倉餘額!$A$4:$I$500,8,FALSE)</f>
        <v>#N/A</v>
      </c>
      <c r="U531" s="64" t="e">
        <f>VLOOKUP($B531,選擇權未平倉餘額!$A$4:$I$500,9,FALSE)</f>
        <v>#N/A</v>
      </c>
      <c r="V531" s="39" t="e">
        <f>VLOOKUP($B531,臺指選擇權P_C_Ratios!$A$4:$C$500,3,FALSE)</f>
        <v>#N/A</v>
      </c>
      <c r="W531" s="41" t="e">
        <f>VLOOKUP($B531,散戶多空比!$A$6:$L$500,12,FALSE)</f>
        <v>#N/A</v>
      </c>
      <c r="X531" s="40" t="e">
        <f>VLOOKUP($B531,期貨大額交易人未沖銷部位!$A$4:$O$499,4,FALSE)</f>
        <v>#N/A</v>
      </c>
      <c r="Y531" s="40" t="e">
        <f>VLOOKUP($B531,期貨大額交易人未沖銷部位!$A$4:$O$499,7,FALSE)</f>
        <v>#N/A</v>
      </c>
      <c r="Z531" s="40" t="e">
        <f>VLOOKUP($B531,期貨大額交易人未沖銷部位!$A$4:$O$499,10,FALSE)</f>
        <v>#N/A</v>
      </c>
      <c r="AA531" s="40" t="e">
        <f>VLOOKUP($B531,期貨大額交易人未沖銷部位!$A$4:$O$499,13,FALSE)</f>
        <v>#N/A</v>
      </c>
      <c r="AB531" s="40" t="e">
        <f>VLOOKUP($B531,期貨大額交易人未沖銷部位!$A$4:$O$499,14,FALSE)</f>
        <v>#N/A</v>
      </c>
      <c r="AC531" s="40" t="e">
        <f>VLOOKUP($B531,期貨大額交易人未沖銷部位!$A$4:$O$499,15,FALSE)</f>
        <v>#N/A</v>
      </c>
      <c r="AD531" s="33" t="e">
        <f>VLOOKUP($B531,三大美股走勢!$A$4:$J$495,4,FALSE)</f>
        <v>#N/A</v>
      </c>
      <c r="AE531" s="33" t="e">
        <f>VLOOKUP($B531,三大美股走勢!$A$4:$J$495,7,FALSE)</f>
        <v>#N/A</v>
      </c>
      <c r="AF531" s="33" t="e">
        <f>VLOOKUP($B531,三大美股走勢!$A$4:$J$495,10,FALSE)</f>
        <v>#N/A</v>
      </c>
    </row>
    <row r="532" spans="2:32">
      <c r="B532" s="32">
        <v>43311</v>
      </c>
      <c r="C532" s="33" t="e">
        <f>VLOOKUP($B532,大盤與近月台指!$A$4:$I$499,2,FALSE)</f>
        <v>#N/A</v>
      </c>
      <c r="D532" s="34" t="e">
        <f>VLOOKUP($B532,大盤與近月台指!$A$4:$I$499,3,FALSE)</f>
        <v>#N/A</v>
      </c>
      <c r="E532" s="35" t="e">
        <f>VLOOKUP($B532,大盤與近月台指!$A$4:$I$499,4,FALSE)</f>
        <v>#N/A</v>
      </c>
      <c r="F532" s="33" t="e">
        <f>VLOOKUP($B532,大盤與近月台指!$A$4:$I$499,5,FALSE)</f>
        <v>#N/A</v>
      </c>
      <c r="G532" s="49" t="e">
        <f>VLOOKUP($B532,三大法人買賣超!$A$4:$I$500,3,FALSE)</f>
        <v>#N/A</v>
      </c>
      <c r="H532" s="34" t="e">
        <f>VLOOKUP($B532,三大法人買賣超!$A$4:$I$500,5,FALSE)</f>
        <v>#N/A</v>
      </c>
      <c r="I532" s="27" t="e">
        <f>VLOOKUP($B532,三大法人買賣超!$A$4:$I$500,7,FALSE)</f>
        <v>#N/A</v>
      </c>
      <c r="J532" s="27" t="e">
        <f>VLOOKUP($B532,三大法人買賣超!$A$4:$I$500,9,FALSE)</f>
        <v>#N/A</v>
      </c>
      <c r="K532" s="37">
        <f>新台幣匯率美元指數!B533</f>
        <v>0</v>
      </c>
      <c r="L532" s="38">
        <f>新台幣匯率美元指數!C533</f>
        <v>0</v>
      </c>
      <c r="M532" s="39">
        <f>新台幣匯率美元指數!D533</f>
        <v>0</v>
      </c>
      <c r="N532" s="27" t="e">
        <f>VLOOKUP($B532,期貨未平倉口數!$A$4:$M$499,4,FALSE)</f>
        <v>#N/A</v>
      </c>
      <c r="O532" s="27" t="e">
        <f>VLOOKUP($B532,期貨未平倉口數!$A$4:$M$499,9,FALSE)</f>
        <v>#N/A</v>
      </c>
      <c r="P532" s="27" t="e">
        <f>VLOOKUP($B532,期貨未平倉口數!$A$4:$M$499,10,FALSE)</f>
        <v>#N/A</v>
      </c>
      <c r="Q532" s="27" t="e">
        <f>VLOOKUP($B532,期貨未平倉口數!$A$4:$M$499,11,FALSE)</f>
        <v>#N/A</v>
      </c>
      <c r="R532" s="64" t="e">
        <f>VLOOKUP($B532,選擇權未平倉餘額!$A$4:$I$500,6,FALSE)</f>
        <v>#N/A</v>
      </c>
      <c r="S532" s="64" t="e">
        <f>VLOOKUP($B532,選擇權未平倉餘額!$A$4:$I$500,7,FALSE)</f>
        <v>#N/A</v>
      </c>
      <c r="T532" s="64" t="e">
        <f>VLOOKUP($B532,選擇權未平倉餘額!$A$4:$I$500,8,FALSE)</f>
        <v>#N/A</v>
      </c>
      <c r="U532" s="64" t="e">
        <f>VLOOKUP($B532,選擇權未平倉餘額!$A$4:$I$500,9,FALSE)</f>
        <v>#N/A</v>
      </c>
      <c r="V532" s="39" t="e">
        <f>VLOOKUP($B532,臺指選擇權P_C_Ratios!$A$4:$C$500,3,FALSE)</f>
        <v>#N/A</v>
      </c>
      <c r="W532" s="41" t="e">
        <f>VLOOKUP($B532,散戶多空比!$A$6:$L$500,12,FALSE)</f>
        <v>#N/A</v>
      </c>
      <c r="X532" s="40" t="e">
        <f>VLOOKUP($B532,期貨大額交易人未沖銷部位!$A$4:$O$499,4,FALSE)</f>
        <v>#N/A</v>
      </c>
      <c r="Y532" s="40" t="e">
        <f>VLOOKUP($B532,期貨大額交易人未沖銷部位!$A$4:$O$499,7,FALSE)</f>
        <v>#N/A</v>
      </c>
      <c r="Z532" s="40" t="e">
        <f>VLOOKUP($B532,期貨大額交易人未沖銷部位!$A$4:$O$499,10,FALSE)</f>
        <v>#N/A</v>
      </c>
      <c r="AA532" s="40" t="e">
        <f>VLOOKUP($B532,期貨大額交易人未沖銷部位!$A$4:$O$499,13,FALSE)</f>
        <v>#N/A</v>
      </c>
      <c r="AB532" s="40" t="e">
        <f>VLOOKUP($B532,期貨大額交易人未沖銷部位!$A$4:$O$499,14,FALSE)</f>
        <v>#N/A</v>
      </c>
      <c r="AC532" s="40" t="e">
        <f>VLOOKUP($B532,期貨大額交易人未沖銷部位!$A$4:$O$499,15,FALSE)</f>
        <v>#N/A</v>
      </c>
      <c r="AD532" s="33" t="e">
        <f>VLOOKUP($B532,三大美股走勢!$A$4:$J$495,4,FALSE)</f>
        <v>#N/A</v>
      </c>
      <c r="AE532" s="33" t="e">
        <f>VLOOKUP($B532,三大美股走勢!$A$4:$J$495,7,FALSE)</f>
        <v>#N/A</v>
      </c>
      <c r="AF532" s="33" t="e">
        <f>VLOOKUP($B532,三大美股走勢!$A$4:$J$495,10,FALSE)</f>
        <v>#N/A</v>
      </c>
    </row>
    <row r="533" spans="2:32">
      <c r="B533" s="32">
        <v>43312</v>
      </c>
      <c r="C533" s="33" t="e">
        <f>VLOOKUP($B533,大盤與近月台指!$A$4:$I$499,2,FALSE)</f>
        <v>#N/A</v>
      </c>
      <c r="D533" s="34" t="e">
        <f>VLOOKUP($B533,大盤與近月台指!$A$4:$I$499,3,FALSE)</f>
        <v>#N/A</v>
      </c>
      <c r="E533" s="35" t="e">
        <f>VLOOKUP($B533,大盤與近月台指!$A$4:$I$499,4,FALSE)</f>
        <v>#N/A</v>
      </c>
      <c r="F533" s="33" t="e">
        <f>VLOOKUP($B533,大盤與近月台指!$A$4:$I$499,5,FALSE)</f>
        <v>#N/A</v>
      </c>
      <c r="G533" s="49" t="e">
        <f>VLOOKUP($B533,三大法人買賣超!$A$4:$I$500,3,FALSE)</f>
        <v>#N/A</v>
      </c>
      <c r="H533" s="34" t="e">
        <f>VLOOKUP($B533,三大法人買賣超!$A$4:$I$500,5,FALSE)</f>
        <v>#N/A</v>
      </c>
      <c r="I533" s="27" t="e">
        <f>VLOOKUP($B533,三大法人買賣超!$A$4:$I$500,7,FALSE)</f>
        <v>#N/A</v>
      </c>
      <c r="J533" s="27" t="e">
        <f>VLOOKUP($B533,三大法人買賣超!$A$4:$I$500,9,FALSE)</f>
        <v>#N/A</v>
      </c>
      <c r="K533" s="37">
        <f>新台幣匯率美元指數!B534</f>
        <v>0</v>
      </c>
      <c r="L533" s="38">
        <f>新台幣匯率美元指數!C534</f>
        <v>0</v>
      </c>
      <c r="M533" s="39">
        <f>新台幣匯率美元指數!D534</f>
        <v>0</v>
      </c>
      <c r="N533" s="27" t="e">
        <f>VLOOKUP($B533,期貨未平倉口數!$A$4:$M$499,4,FALSE)</f>
        <v>#N/A</v>
      </c>
      <c r="O533" s="27" t="e">
        <f>VLOOKUP($B533,期貨未平倉口數!$A$4:$M$499,9,FALSE)</f>
        <v>#N/A</v>
      </c>
      <c r="P533" s="27" t="e">
        <f>VLOOKUP($B533,期貨未平倉口數!$A$4:$M$499,10,FALSE)</f>
        <v>#N/A</v>
      </c>
      <c r="Q533" s="27" t="e">
        <f>VLOOKUP($B533,期貨未平倉口數!$A$4:$M$499,11,FALSE)</f>
        <v>#N/A</v>
      </c>
      <c r="R533" s="64" t="e">
        <f>VLOOKUP($B533,選擇權未平倉餘額!$A$4:$I$500,6,FALSE)</f>
        <v>#N/A</v>
      </c>
      <c r="S533" s="64" t="e">
        <f>VLOOKUP($B533,選擇權未平倉餘額!$A$4:$I$500,7,FALSE)</f>
        <v>#N/A</v>
      </c>
      <c r="T533" s="64" t="e">
        <f>VLOOKUP($B533,選擇權未平倉餘額!$A$4:$I$500,8,FALSE)</f>
        <v>#N/A</v>
      </c>
      <c r="U533" s="64" t="e">
        <f>VLOOKUP($B533,選擇權未平倉餘額!$A$4:$I$500,9,FALSE)</f>
        <v>#N/A</v>
      </c>
      <c r="V533" s="39" t="e">
        <f>VLOOKUP($B533,臺指選擇權P_C_Ratios!$A$4:$C$500,3,FALSE)</f>
        <v>#N/A</v>
      </c>
      <c r="W533" s="41" t="e">
        <f>VLOOKUP($B533,散戶多空比!$A$6:$L$500,12,FALSE)</f>
        <v>#N/A</v>
      </c>
      <c r="X533" s="40" t="e">
        <f>VLOOKUP($B533,期貨大額交易人未沖銷部位!$A$4:$O$499,4,FALSE)</f>
        <v>#N/A</v>
      </c>
      <c r="Y533" s="40" t="e">
        <f>VLOOKUP($B533,期貨大額交易人未沖銷部位!$A$4:$O$499,7,FALSE)</f>
        <v>#N/A</v>
      </c>
      <c r="Z533" s="40" t="e">
        <f>VLOOKUP($B533,期貨大額交易人未沖銷部位!$A$4:$O$499,10,FALSE)</f>
        <v>#N/A</v>
      </c>
      <c r="AA533" s="40" t="e">
        <f>VLOOKUP($B533,期貨大額交易人未沖銷部位!$A$4:$O$499,13,FALSE)</f>
        <v>#N/A</v>
      </c>
      <c r="AB533" s="40" t="e">
        <f>VLOOKUP($B533,期貨大額交易人未沖銷部位!$A$4:$O$499,14,FALSE)</f>
        <v>#N/A</v>
      </c>
      <c r="AC533" s="40" t="e">
        <f>VLOOKUP($B533,期貨大額交易人未沖銷部位!$A$4:$O$499,15,FALSE)</f>
        <v>#N/A</v>
      </c>
      <c r="AD533" s="33" t="e">
        <f>VLOOKUP($B533,三大美股走勢!$A$4:$J$495,4,FALSE)</f>
        <v>#N/A</v>
      </c>
      <c r="AE533" s="33" t="e">
        <f>VLOOKUP($B533,三大美股走勢!$A$4:$J$495,7,FALSE)</f>
        <v>#N/A</v>
      </c>
      <c r="AF533" s="33" t="e">
        <f>VLOOKUP($B533,三大美股走勢!$A$4:$J$495,10,FALSE)</f>
        <v>#N/A</v>
      </c>
    </row>
    <row r="534" spans="2:32">
      <c r="B534" s="32">
        <v>43313</v>
      </c>
      <c r="C534" s="33" t="e">
        <f>VLOOKUP($B534,大盤與近月台指!$A$4:$I$499,2,FALSE)</f>
        <v>#N/A</v>
      </c>
      <c r="D534" s="34" t="e">
        <f>VLOOKUP($B534,大盤與近月台指!$A$4:$I$499,3,FALSE)</f>
        <v>#N/A</v>
      </c>
      <c r="E534" s="35" t="e">
        <f>VLOOKUP($B534,大盤與近月台指!$A$4:$I$499,4,FALSE)</f>
        <v>#N/A</v>
      </c>
      <c r="F534" s="33" t="e">
        <f>VLOOKUP($B534,大盤與近月台指!$A$4:$I$499,5,FALSE)</f>
        <v>#N/A</v>
      </c>
      <c r="G534" s="49" t="e">
        <f>VLOOKUP($B534,三大法人買賣超!$A$4:$I$500,3,FALSE)</f>
        <v>#N/A</v>
      </c>
      <c r="H534" s="34" t="e">
        <f>VLOOKUP($B534,三大法人買賣超!$A$4:$I$500,5,FALSE)</f>
        <v>#N/A</v>
      </c>
      <c r="I534" s="27" t="e">
        <f>VLOOKUP($B534,三大法人買賣超!$A$4:$I$500,7,FALSE)</f>
        <v>#N/A</v>
      </c>
      <c r="J534" s="27" t="e">
        <f>VLOOKUP($B534,三大法人買賣超!$A$4:$I$500,9,FALSE)</f>
        <v>#N/A</v>
      </c>
      <c r="K534" s="37">
        <f>新台幣匯率美元指數!B535</f>
        <v>0</v>
      </c>
      <c r="L534" s="38">
        <f>新台幣匯率美元指數!C535</f>
        <v>0</v>
      </c>
      <c r="M534" s="39">
        <f>新台幣匯率美元指數!D535</f>
        <v>0</v>
      </c>
      <c r="N534" s="27" t="e">
        <f>VLOOKUP($B534,期貨未平倉口數!$A$4:$M$499,4,FALSE)</f>
        <v>#N/A</v>
      </c>
      <c r="O534" s="27" t="e">
        <f>VLOOKUP($B534,期貨未平倉口數!$A$4:$M$499,9,FALSE)</f>
        <v>#N/A</v>
      </c>
      <c r="P534" s="27" t="e">
        <f>VLOOKUP($B534,期貨未平倉口數!$A$4:$M$499,10,FALSE)</f>
        <v>#N/A</v>
      </c>
      <c r="Q534" s="27" t="e">
        <f>VLOOKUP($B534,期貨未平倉口數!$A$4:$M$499,11,FALSE)</f>
        <v>#N/A</v>
      </c>
      <c r="R534" s="64" t="e">
        <f>VLOOKUP($B534,選擇權未平倉餘額!$A$4:$I$500,6,FALSE)</f>
        <v>#N/A</v>
      </c>
      <c r="S534" s="64" t="e">
        <f>VLOOKUP($B534,選擇權未平倉餘額!$A$4:$I$500,7,FALSE)</f>
        <v>#N/A</v>
      </c>
      <c r="T534" s="64" t="e">
        <f>VLOOKUP($B534,選擇權未平倉餘額!$A$4:$I$500,8,FALSE)</f>
        <v>#N/A</v>
      </c>
      <c r="U534" s="64" t="e">
        <f>VLOOKUP($B534,選擇權未平倉餘額!$A$4:$I$500,9,FALSE)</f>
        <v>#N/A</v>
      </c>
      <c r="V534" s="39" t="e">
        <f>VLOOKUP($B534,臺指選擇權P_C_Ratios!$A$4:$C$500,3,FALSE)</f>
        <v>#N/A</v>
      </c>
      <c r="W534" s="41" t="e">
        <f>VLOOKUP($B534,散戶多空比!$A$6:$L$500,12,FALSE)</f>
        <v>#N/A</v>
      </c>
      <c r="X534" s="40" t="e">
        <f>VLOOKUP($B534,期貨大額交易人未沖銷部位!$A$4:$O$499,4,FALSE)</f>
        <v>#N/A</v>
      </c>
      <c r="Y534" s="40" t="e">
        <f>VLOOKUP($B534,期貨大額交易人未沖銷部位!$A$4:$O$499,7,FALSE)</f>
        <v>#N/A</v>
      </c>
      <c r="Z534" s="40" t="e">
        <f>VLOOKUP($B534,期貨大額交易人未沖銷部位!$A$4:$O$499,10,FALSE)</f>
        <v>#N/A</v>
      </c>
      <c r="AA534" s="40" t="e">
        <f>VLOOKUP($B534,期貨大額交易人未沖銷部位!$A$4:$O$499,13,FALSE)</f>
        <v>#N/A</v>
      </c>
      <c r="AB534" s="40" t="e">
        <f>VLOOKUP($B534,期貨大額交易人未沖銷部位!$A$4:$O$499,14,FALSE)</f>
        <v>#N/A</v>
      </c>
      <c r="AC534" s="40" t="e">
        <f>VLOOKUP($B534,期貨大額交易人未沖銷部位!$A$4:$O$499,15,FALSE)</f>
        <v>#N/A</v>
      </c>
      <c r="AD534" s="33" t="e">
        <f>VLOOKUP($B534,三大美股走勢!$A$4:$J$495,4,FALSE)</f>
        <v>#N/A</v>
      </c>
      <c r="AE534" s="33" t="e">
        <f>VLOOKUP($B534,三大美股走勢!$A$4:$J$495,7,FALSE)</f>
        <v>#N/A</v>
      </c>
      <c r="AF534" s="33" t="e">
        <f>VLOOKUP($B534,三大美股走勢!$A$4:$J$495,10,FALSE)</f>
        <v>#N/A</v>
      </c>
    </row>
    <row r="535" spans="2:32">
      <c r="B535" s="32">
        <v>43314</v>
      </c>
      <c r="C535" s="33" t="e">
        <f>VLOOKUP($B535,大盤與近月台指!$A$4:$I$499,2,FALSE)</f>
        <v>#N/A</v>
      </c>
      <c r="D535" s="34" t="e">
        <f>VLOOKUP($B535,大盤與近月台指!$A$4:$I$499,3,FALSE)</f>
        <v>#N/A</v>
      </c>
      <c r="E535" s="35" t="e">
        <f>VLOOKUP($B535,大盤與近月台指!$A$4:$I$499,4,FALSE)</f>
        <v>#N/A</v>
      </c>
      <c r="F535" s="33" t="e">
        <f>VLOOKUP($B535,大盤與近月台指!$A$4:$I$499,5,FALSE)</f>
        <v>#N/A</v>
      </c>
      <c r="G535" s="49" t="e">
        <f>VLOOKUP($B535,三大法人買賣超!$A$4:$I$500,3,FALSE)</f>
        <v>#N/A</v>
      </c>
      <c r="H535" s="34" t="e">
        <f>VLOOKUP($B535,三大法人買賣超!$A$4:$I$500,5,FALSE)</f>
        <v>#N/A</v>
      </c>
      <c r="I535" s="27" t="e">
        <f>VLOOKUP($B535,三大法人買賣超!$A$4:$I$500,7,FALSE)</f>
        <v>#N/A</v>
      </c>
      <c r="J535" s="27" t="e">
        <f>VLOOKUP($B535,三大法人買賣超!$A$4:$I$500,9,FALSE)</f>
        <v>#N/A</v>
      </c>
      <c r="K535" s="37">
        <f>新台幣匯率美元指數!B536</f>
        <v>0</v>
      </c>
      <c r="L535" s="38">
        <f>新台幣匯率美元指數!C536</f>
        <v>0</v>
      </c>
      <c r="M535" s="39">
        <f>新台幣匯率美元指數!D536</f>
        <v>0</v>
      </c>
      <c r="N535" s="27" t="e">
        <f>VLOOKUP($B535,期貨未平倉口數!$A$4:$M$499,4,FALSE)</f>
        <v>#N/A</v>
      </c>
      <c r="O535" s="27" t="e">
        <f>VLOOKUP($B535,期貨未平倉口數!$A$4:$M$499,9,FALSE)</f>
        <v>#N/A</v>
      </c>
      <c r="P535" s="27" t="e">
        <f>VLOOKUP($B535,期貨未平倉口數!$A$4:$M$499,10,FALSE)</f>
        <v>#N/A</v>
      </c>
      <c r="Q535" s="27" t="e">
        <f>VLOOKUP($B535,期貨未平倉口數!$A$4:$M$499,11,FALSE)</f>
        <v>#N/A</v>
      </c>
      <c r="R535" s="64" t="e">
        <f>VLOOKUP($B535,選擇權未平倉餘額!$A$4:$I$500,6,FALSE)</f>
        <v>#N/A</v>
      </c>
      <c r="S535" s="64" t="e">
        <f>VLOOKUP($B535,選擇權未平倉餘額!$A$4:$I$500,7,FALSE)</f>
        <v>#N/A</v>
      </c>
      <c r="T535" s="64" t="e">
        <f>VLOOKUP($B535,選擇權未平倉餘額!$A$4:$I$500,8,FALSE)</f>
        <v>#N/A</v>
      </c>
      <c r="U535" s="64" t="e">
        <f>VLOOKUP($B535,選擇權未平倉餘額!$A$4:$I$500,9,FALSE)</f>
        <v>#N/A</v>
      </c>
      <c r="V535" s="39" t="e">
        <f>VLOOKUP($B535,臺指選擇權P_C_Ratios!$A$4:$C$500,3,FALSE)</f>
        <v>#N/A</v>
      </c>
      <c r="W535" s="41" t="e">
        <f>VLOOKUP($B535,散戶多空比!$A$6:$L$500,12,FALSE)</f>
        <v>#N/A</v>
      </c>
      <c r="X535" s="40" t="e">
        <f>VLOOKUP($B535,期貨大額交易人未沖銷部位!$A$4:$O$499,4,FALSE)</f>
        <v>#N/A</v>
      </c>
      <c r="Y535" s="40" t="e">
        <f>VLOOKUP($B535,期貨大額交易人未沖銷部位!$A$4:$O$499,7,FALSE)</f>
        <v>#N/A</v>
      </c>
      <c r="Z535" s="40" t="e">
        <f>VLOOKUP($B535,期貨大額交易人未沖銷部位!$A$4:$O$499,10,FALSE)</f>
        <v>#N/A</v>
      </c>
      <c r="AA535" s="40" t="e">
        <f>VLOOKUP($B535,期貨大額交易人未沖銷部位!$A$4:$O$499,13,FALSE)</f>
        <v>#N/A</v>
      </c>
      <c r="AB535" s="40" t="e">
        <f>VLOOKUP($B535,期貨大額交易人未沖銷部位!$A$4:$O$499,14,FALSE)</f>
        <v>#N/A</v>
      </c>
      <c r="AC535" s="40" t="e">
        <f>VLOOKUP($B535,期貨大額交易人未沖銷部位!$A$4:$O$499,15,FALSE)</f>
        <v>#N/A</v>
      </c>
      <c r="AD535" s="33" t="e">
        <f>VLOOKUP($B535,三大美股走勢!$A$4:$J$495,4,FALSE)</f>
        <v>#N/A</v>
      </c>
      <c r="AE535" s="33" t="e">
        <f>VLOOKUP($B535,三大美股走勢!$A$4:$J$495,7,FALSE)</f>
        <v>#N/A</v>
      </c>
      <c r="AF535" s="33" t="e">
        <f>VLOOKUP($B535,三大美股走勢!$A$4:$J$495,10,FALSE)</f>
        <v>#N/A</v>
      </c>
    </row>
    <row r="536" spans="2:32">
      <c r="B536" s="32">
        <v>43315</v>
      </c>
      <c r="C536" s="33" t="e">
        <f>VLOOKUP($B536,大盤與近月台指!$A$4:$I$499,2,FALSE)</f>
        <v>#N/A</v>
      </c>
      <c r="D536" s="34" t="e">
        <f>VLOOKUP($B536,大盤與近月台指!$A$4:$I$499,3,FALSE)</f>
        <v>#N/A</v>
      </c>
      <c r="E536" s="35" t="e">
        <f>VLOOKUP($B536,大盤與近月台指!$A$4:$I$499,4,FALSE)</f>
        <v>#N/A</v>
      </c>
      <c r="F536" s="33" t="e">
        <f>VLOOKUP($B536,大盤與近月台指!$A$4:$I$499,5,FALSE)</f>
        <v>#N/A</v>
      </c>
      <c r="G536" s="49" t="e">
        <f>VLOOKUP($B536,三大法人買賣超!$A$4:$I$500,3,FALSE)</f>
        <v>#N/A</v>
      </c>
      <c r="H536" s="34" t="e">
        <f>VLOOKUP($B536,三大法人買賣超!$A$4:$I$500,5,FALSE)</f>
        <v>#N/A</v>
      </c>
      <c r="I536" s="27" t="e">
        <f>VLOOKUP($B536,三大法人買賣超!$A$4:$I$500,7,FALSE)</f>
        <v>#N/A</v>
      </c>
      <c r="J536" s="27" t="e">
        <f>VLOOKUP($B536,三大法人買賣超!$A$4:$I$500,9,FALSE)</f>
        <v>#N/A</v>
      </c>
      <c r="K536" s="37">
        <f>新台幣匯率美元指數!B537</f>
        <v>0</v>
      </c>
      <c r="L536" s="38">
        <f>新台幣匯率美元指數!C537</f>
        <v>0</v>
      </c>
      <c r="M536" s="39">
        <f>新台幣匯率美元指數!D537</f>
        <v>0</v>
      </c>
      <c r="N536" s="27" t="e">
        <f>VLOOKUP($B536,期貨未平倉口數!$A$4:$M$499,4,FALSE)</f>
        <v>#N/A</v>
      </c>
      <c r="O536" s="27" t="e">
        <f>VLOOKUP($B536,期貨未平倉口數!$A$4:$M$499,9,FALSE)</f>
        <v>#N/A</v>
      </c>
      <c r="P536" s="27" t="e">
        <f>VLOOKUP($B536,期貨未平倉口數!$A$4:$M$499,10,FALSE)</f>
        <v>#N/A</v>
      </c>
      <c r="Q536" s="27" t="e">
        <f>VLOOKUP($B536,期貨未平倉口數!$A$4:$M$499,11,FALSE)</f>
        <v>#N/A</v>
      </c>
      <c r="R536" s="64" t="e">
        <f>VLOOKUP($B536,選擇權未平倉餘額!$A$4:$I$500,6,FALSE)</f>
        <v>#N/A</v>
      </c>
      <c r="S536" s="64" t="e">
        <f>VLOOKUP($B536,選擇權未平倉餘額!$A$4:$I$500,7,FALSE)</f>
        <v>#N/A</v>
      </c>
      <c r="T536" s="64" t="e">
        <f>VLOOKUP($B536,選擇權未平倉餘額!$A$4:$I$500,8,FALSE)</f>
        <v>#N/A</v>
      </c>
      <c r="U536" s="64" t="e">
        <f>VLOOKUP($B536,選擇權未平倉餘額!$A$4:$I$500,9,FALSE)</f>
        <v>#N/A</v>
      </c>
      <c r="V536" s="39" t="e">
        <f>VLOOKUP($B536,臺指選擇權P_C_Ratios!$A$4:$C$500,3,FALSE)</f>
        <v>#N/A</v>
      </c>
      <c r="W536" s="41" t="e">
        <f>VLOOKUP($B536,散戶多空比!$A$6:$L$500,12,FALSE)</f>
        <v>#N/A</v>
      </c>
      <c r="X536" s="40" t="e">
        <f>VLOOKUP($B536,期貨大額交易人未沖銷部位!$A$4:$O$499,4,FALSE)</f>
        <v>#N/A</v>
      </c>
      <c r="Y536" s="40" t="e">
        <f>VLOOKUP($B536,期貨大額交易人未沖銷部位!$A$4:$O$499,7,FALSE)</f>
        <v>#N/A</v>
      </c>
      <c r="Z536" s="40" t="e">
        <f>VLOOKUP($B536,期貨大額交易人未沖銷部位!$A$4:$O$499,10,FALSE)</f>
        <v>#N/A</v>
      </c>
      <c r="AA536" s="40" t="e">
        <f>VLOOKUP($B536,期貨大額交易人未沖銷部位!$A$4:$O$499,13,FALSE)</f>
        <v>#N/A</v>
      </c>
      <c r="AB536" s="40" t="e">
        <f>VLOOKUP($B536,期貨大額交易人未沖銷部位!$A$4:$O$499,14,FALSE)</f>
        <v>#N/A</v>
      </c>
      <c r="AC536" s="40" t="e">
        <f>VLOOKUP($B536,期貨大額交易人未沖銷部位!$A$4:$O$499,15,FALSE)</f>
        <v>#N/A</v>
      </c>
      <c r="AD536" s="33" t="e">
        <f>VLOOKUP($B536,三大美股走勢!$A$4:$J$495,4,FALSE)</f>
        <v>#N/A</v>
      </c>
      <c r="AE536" s="33" t="e">
        <f>VLOOKUP($B536,三大美股走勢!$A$4:$J$495,7,FALSE)</f>
        <v>#N/A</v>
      </c>
      <c r="AF536" s="33" t="e">
        <f>VLOOKUP($B536,三大美股走勢!$A$4:$J$495,10,FALSE)</f>
        <v>#N/A</v>
      </c>
    </row>
    <row r="537" spans="2:32">
      <c r="B537" s="32">
        <v>43316</v>
      </c>
      <c r="C537" s="33" t="e">
        <f>VLOOKUP($B537,大盤與近月台指!$A$4:$I$499,2,FALSE)</f>
        <v>#N/A</v>
      </c>
      <c r="D537" s="34" t="e">
        <f>VLOOKUP($B537,大盤與近月台指!$A$4:$I$499,3,FALSE)</f>
        <v>#N/A</v>
      </c>
      <c r="E537" s="35" t="e">
        <f>VLOOKUP($B537,大盤與近月台指!$A$4:$I$499,4,FALSE)</f>
        <v>#N/A</v>
      </c>
      <c r="F537" s="33" t="e">
        <f>VLOOKUP($B537,大盤與近月台指!$A$4:$I$499,5,FALSE)</f>
        <v>#N/A</v>
      </c>
      <c r="G537" s="49" t="e">
        <f>VLOOKUP($B537,三大法人買賣超!$A$4:$I$500,3,FALSE)</f>
        <v>#N/A</v>
      </c>
      <c r="H537" s="34" t="e">
        <f>VLOOKUP($B537,三大法人買賣超!$A$4:$I$500,5,FALSE)</f>
        <v>#N/A</v>
      </c>
      <c r="I537" s="27" t="e">
        <f>VLOOKUP($B537,三大法人買賣超!$A$4:$I$500,7,FALSE)</f>
        <v>#N/A</v>
      </c>
      <c r="J537" s="27" t="e">
        <f>VLOOKUP($B537,三大法人買賣超!$A$4:$I$500,9,FALSE)</f>
        <v>#N/A</v>
      </c>
      <c r="K537" s="37">
        <f>新台幣匯率美元指數!B538</f>
        <v>0</v>
      </c>
      <c r="L537" s="38">
        <f>新台幣匯率美元指數!C538</f>
        <v>0</v>
      </c>
      <c r="M537" s="39">
        <f>新台幣匯率美元指數!D538</f>
        <v>0</v>
      </c>
      <c r="N537" s="27" t="e">
        <f>VLOOKUP($B537,期貨未平倉口數!$A$4:$M$499,4,FALSE)</f>
        <v>#N/A</v>
      </c>
      <c r="O537" s="27" t="e">
        <f>VLOOKUP($B537,期貨未平倉口數!$A$4:$M$499,9,FALSE)</f>
        <v>#N/A</v>
      </c>
      <c r="P537" s="27" t="e">
        <f>VLOOKUP($B537,期貨未平倉口數!$A$4:$M$499,10,FALSE)</f>
        <v>#N/A</v>
      </c>
      <c r="Q537" s="27" t="e">
        <f>VLOOKUP($B537,期貨未平倉口數!$A$4:$M$499,11,FALSE)</f>
        <v>#N/A</v>
      </c>
      <c r="R537" s="64" t="e">
        <f>VLOOKUP($B537,選擇權未平倉餘額!$A$4:$I$500,6,FALSE)</f>
        <v>#N/A</v>
      </c>
      <c r="S537" s="64" t="e">
        <f>VLOOKUP($B537,選擇權未平倉餘額!$A$4:$I$500,7,FALSE)</f>
        <v>#N/A</v>
      </c>
      <c r="T537" s="64" t="e">
        <f>VLOOKUP($B537,選擇權未平倉餘額!$A$4:$I$500,8,FALSE)</f>
        <v>#N/A</v>
      </c>
      <c r="U537" s="64" t="e">
        <f>VLOOKUP($B537,選擇權未平倉餘額!$A$4:$I$500,9,FALSE)</f>
        <v>#N/A</v>
      </c>
      <c r="V537" s="39" t="e">
        <f>VLOOKUP($B537,臺指選擇權P_C_Ratios!$A$4:$C$500,3,FALSE)</f>
        <v>#N/A</v>
      </c>
      <c r="W537" s="41" t="e">
        <f>VLOOKUP($B537,散戶多空比!$A$6:$L$500,12,FALSE)</f>
        <v>#N/A</v>
      </c>
      <c r="X537" s="40" t="e">
        <f>VLOOKUP($B537,期貨大額交易人未沖銷部位!$A$4:$O$499,4,FALSE)</f>
        <v>#N/A</v>
      </c>
      <c r="Y537" s="40" t="e">
        <f>VLOOKUP($B537,期貨大額交易人未沖銷部位!$A$4:$O$499,7,FALSE)</f>
        <v>#N/A</v>
      </c>
      <c r="Z537" s="40" t="e">
        <f>VLOOKUP($B537,期貨大額交易人未沖銷部位!$A$4:$O$499,10,FALSE)</f>
        <v>#N/A</v>
      </c>
      <c r="AA537" s="40" t="e">
        <f>VLOOKUP($B537,期貨大額交易人未沖銷部位!$A$4:$O$499,13,FALSE)</f>
        <v>#N/A</v>
      </c>
      <c r="AB537" s="40" t="e">
        <f>VLOOKUP($B537,期貨大額交易人未沖銷部位!$A$4:$O$499,14,FALSE)</f>
        <v>#N/A</v>
      </c>
      <c r="AC537" s="40" t="e">
        <f>VLOOKUP($B537,期貨大額交易人未沖銷部位!$A$4:$O$499,15,FALSE)</f>
        <v>#N/A</v>
      </c>
      <c r="AD537" s="33" t="e">
        <f>VLOOKUP($B537,三大美股走勢!$A$4:$J$495,4,FALSE)</f>
        <v>#N/A</v>
      </c>
      <c r="AE537" s="33" t="e">
        <f>VLOOKUP($B537,三大美股走勢!$A$4:$J$495,7,FALSE)</f>
        <v>#N/A</v>
      </c>
      <c r="AF537" s="33" t="e">
        <f>VLOOKUP($B537,三大美股走勢!$A$4:$J$495,10,FALSE)</f>
        <v>#N/A</v>
      </c>
    </row>
    <row r="538" spans="2:32">
      <c r="B538" s="32">
        <v>43317</v>
      </c>
      <c r="C538" s="33" t="e">
        <f>VLOOKUP($B538,大盤與近月台指!$A$4:$I$499,2,FALSE)</f>
        <v>#N/A</v>
      </c>
      <c r="D538" s="34" t="e">
        <f>VLOOKUP($B538,大盤與近月台指!$A$4:$I$499,3,FALSE)</f>
        <v>#N/A</v>
      </c>
      <c r="E538" s="35" t="e">
        <f>VLOOKUP($B538,大盤與近月台指!$A$4:$I$499,4,FALSE)</f>
        <v>#N/A</v>
      </c>
      <c r="F538" s="33" t="e">
        <f>VLOOKUP($B538,大盤與近月台指!$A$4:$I$499,5,FALSE)</f>
        <v>#N/A</v>
      </c>
      <c r="G538" s="49" t="e">
        <f>VLOOKUP($B538,三大法人買賣超!$A$4:$I$500,3,FALSE)</f>
        <v>#N/A</v>
      </c>
      <c r="H538" s="34" t="e">
        <f>VLOOKUP($B538,三大法人買賣超!$A$4:$I$500,5,FALSE)</f>
        <v>#N/A</v>
      </c>
      <c r="I538" s="27" t="e">
        <f>VLOOKUP($B538,三大法人買賣超!$A$4:$I$500,7,FALSE)</f>
        <v>#N/A</v>
      </c>
      <c r="J538" s="27" t="e">
        <f>VLOOKUP($B538,三大法人買賣超!$A$4:$I$500,9,FALSE)</f>
        <v>#N/A</v>
      </c>
      <c r="K538" s="37">
        <f>新台幣匯率美元指數!B539</f>
        <v>0</v>
      </c>
      <c r="L538" s="38">
        <f>新台幣匯率美元指數!C539</f>
        <v>0</v>
      </c>
      <c r="M538" s="39">
        <f>新台幣匯率美元指數!D539</f>
        <v>0</v>
      </c>
      <c r="N538" s="27" t="e">
        <f>VLOOKUP($B538,期貨未平倉口數!$A$4:$M$499,4,FALSE)</f>
        <v>#N/A</v>
      </c>
      <c r="O538" s="27" t="e">
        <f>VLOOKUP($B538,期貨未平倉口數!$A$4:$M$499,9,FALSE)</f>
        <v>#N/A</v>
      </c>
      <c r="P538" s="27" t="e">
        <f>VLOOKUP($B538,期貨未平倉口數!$A$4:$M$499,10,FALSE)</f>
        <v>#N/A</v>
      </c>
      <c r="Q538" s="27" t="e">
        <f>VLOOKUP($B538,期貨未平倉口數!$A$4:$M$499,11,FALSE)</f>
        <v>#N/A</v>
      </c>
      <c r="R538" s="64" t="e">
        <f>VLOOKUP($B538,選擇權未平倉餘額!$A$4:$I$500,6,FALSE)</f>
        <v>#N/A</v>
      </c>
      <c r="S538" s="64" t="e">
        <f>VLOOKUP($B538,選擇權未平倉餘額!$A$4:$I$500,7,FALSE)</f>
        <v>#N/A</v>
      </c>
      <c r="T538" s="64" t="e">
        <f>VLOOKUP($B538,選擇權未平倉餘額!$A$4:$I$500,8,FALSE)</f>
        <v>#N/A</v>
      </c>
      <c r="U538" s="64" t="e">
        <f>VLOOKUP($B538,選擇權未平倉餘額!$A$4:$I$500,9,FALSE)</f>
        <v>#N/A</v>
      </c>
      <c r="V538" s="39" t="e">
        <f>VLOOKUP($B538,臺指選擇權P_C_Ratios!$A$4:$C$500,3,FALSE)</f>
        <v>#N/A</v>
      </c>
      <c r="W538" s="41" t="e">
        <f>VLOOKUP($B538,散戶多空比!$A$6:$L$500,12,FALSE)</f>
        <v>#N/A</v>
      </c>
      <c r="X538" s="40" t="e">
        <f>VLOOKUP($B538,期貨大額交易人未沖銷部位!$A$4:$O$499,4,FALSE)</f>
        <v>#N/A</v>
      </c>
      <c r="Y538" s="40" t="e">
        <f>VLOOKUP($B538,期貨大額交易人未沖銷部位!$A$4:$O$499,7,FALSE)</f>
        <v>#N/A</v>
      </c>
      <c r="Z538" s="40" t="e">
        <f>VLOOKUP($B538,期貨大額交易人未沖銷部位!$A$4:$O$499,10,FALSE)</f>
        <v>#N/A</v>
      </c>
      <c r="AA538" s="40" t="e">
        <f>VLOOKUP($B538,期貨大額交易人未沖銷部位!$A$4:$O$499,13,FALSE)</f>
        <v>#N/A</v>
      </c>
      <c r="AB538" s="40" t="e">
        <f>VLOOKUP($B538,期貨大額交易人未沖銷部位!$A$4:$O$499,14,FALSE)</f>
        <v>#N/A</v>
      </c>
      <c r="AC538" s="40" t="e">
        <f>VLOOKUP($B538,期貨大額交易人未沖銷部位!$A$4:$O$499,15,FALSE)</f>
        <v>#N/A</v>
      </c>
      <c r="AD538" s="33" t="e">
        <f>VLOOKUP($B538,三大美股走勢!$A$4:$J$495,4,FALSE)</f>
        <v>#N/A</v>
      </c>
      <c r="AE538" s="33" t="e">
        <f>VLOOKUP($B538,三大美股走勢!$A$4:$J$495,7,FALSE)</f>
        <v>#N/A</v>
      </c>
      <c r="AF538" s="33" t="e">
        <f>VLOOKUP($B538,三大美股走勢!$A$4:$J$495,10,FALSE)</f>
        <v>#N/A</v>
      </c>
    </row>
    <row r="539" spans="2:32">
      <c r="B539" s="32">
        <v>43318</v>
      </c>
      <c r="C539" s="33" t="e">
        <f>VLOOKUP($B539,大盤與近月台指!$A$4:$I$499,2,FALSE)</f>
        <v>#N/A</v>
      </c>
      <c r="D539" s="34" t="e">
        <f>VLOOKUP($B539,大盤與近月台指!$A$4:$I$499,3,FALSE)</f>
        <v>#N/A</v>
      </c>
      <c r="E539" s="35" t="e">
        <f>VLOOKUP($B539,大盤與近月台指!$A$4:$I$499,4,FALSE)</f>
        <v>#N/A</v>
      </c>
      <c r="F539" s="33" t="e">
        <f>VLOOKUP($B539,大盤與近月台指!$A$4:$I$499,5,FALSE)</f>
        <v>#N/A</v>
      </c>
      <c r="G539" s="49" t="e">
        <f>VLOOKUP($B539,三大法人買賣超!$A$4:$I$500,3,FALSE)</f>
        <v>#N/A</v>
      </c>
      <c r="H539" s="34" t="e">
        <f>VLOOKUP($B539,三大法人買賣超!$A$4:$I$500,5,FALSE)</f>
        <v>#N/A</v>
      </c>
      <c r="I539" s="27" t="e">
        <f>VLOOKUP($B539,三大法人買賣超!$A$4:$I$500,7,FALSE)</f>
        <v>#N/A</v>
      </c>
      <c r="J539" s="27" t="e">
        <f>VLOOKUP($B539,三大法人買賣超!$A$4:$I$500,9,FALSE)</f>
        <v>#N/A</v>
      </c>
      <c r="K539" s="37">
        <f>新台幣匯率美元指數!B540</f>
        <v>0</v>
      </c>
      <c r="L539" s="38">
        <f>新台幣匯率美元指數!C540</f>
        <v>0</v>
      </c>
      <c r="M539" s="39">
        <f>新台幣匯率美元指數!D540</f>
        <v>0</v>
      </c>
      <c r="N539" s="27" t="e">
        <f>VLOOKUP($B539,期貨未平倉口數!$A$4:$M$499,4,FALSE)</f>
        <v>#N/A</v>
      </c>
      <c r="O539" s="27" t="e">
        <f>VLOOKUP($B539,期貨未平倉口數!$A$4:$M$499,9,FALSE)</f>
        <v>#N/A</v>
      </c>
      <c r="P539" s="27" t="e">
        <f>VLOOKUP($B539,期貨未平倉口數!$A$4:$M$499,10,FALSE)</f>
        <v>#N/A</v>
      </c>
      <c r="Q539" s="27" t="e">
        <f>VLOOKUP($B539,期貨未平倉口數!$A$4:$M$499,11,FALSE)</f>
        <v>#N/A</v>
      </c>
      <c r="R539" s="64" t="e">
        <f>VLOOKUP($B539,選擇權未平倉餘額!$A$4:$I$500,6,FALSE)</f>
        <v>#N/A</v>
      </c>
      <c r="S539" s="64" t="e">
        <f>VLOOKUP($B539,選擇權未平倉餘額!$A$4:$I$500,7,FALSE)</f>
        <v>#N/A</v>
      </c>
      <c r="T539" s="64" t="e">
        <f>VLOOKUP($B539,選擇權未平倉餘額!$A$4:$I$500,8,FALSE)</f>
        <v>#N/A</v>
      </c>
      <c r="U539" s="64" t="e">
        <f>VLOOKUP($B539,選擇權未平倉餘額!$A$4:$I$500,9,FALSE)</f>
        <v>#N/A</v>
      </c>
      <c r="V539" s="39" t="e">
        <f>VLOOKUP($B539,臺指選擇權P_C_Ratios!$A$4:$C$500,3,FALSE)</f>
        <v>#N/A</v>
      </c>
      <c r="W539" s="41" t="e">
        <f>VLOOKUP($B539,散戶多空比!$A$6:$L$500,12,FALSE)</f>
        <v>#N/A</v>
      </c>
      <c r="X539" s="40" t="e">
        <f>VLOOKUP($B539,期貨大額交易人未沖銷部位!$A$4:$O$499,4,FALSE)</f>
        <v>#N/A</v>
      </c>
      <c r="Y539" s="40" t="e">
        <f>VLOOKUP($B539,期貨大額交易人未沖銷部位!$A$4:$O$499,7,FALSE)</f>
        <v>#N/A</v>
      </c>
      <c r="Z539" s="40" t="e">
        <f>VLOOKUP($B539,期貨大額交易人未沖銷部位!$A$4:$O$499,10,FALSE)</f>
        <v>#N/A</v>
      </c>
      <c r="AA539" s="40" t="e">
        <f>VLOOKUP($B539,期貨大額交易人未沖銷部位!$A$4:$O$499,13,FALSE)</f>
        <v>#N/A</v>
      </c>
      <c r="AB539" s="40" t="e">
        <f>VLOOKUP($B539,期貨大額交易人未沖銷部位!$A$4:$O$499,14,FALSE)</f>
        <v>#N/A</v>
      </c>
      <c r="AC539" s="40" t="e">
        <f>VLOOKUP($B539,期貨大額交易人未沖銷部位!$A$4:$O$499,15,FALSE)</f>
        <v>#N/A</v>
      </c>
      <c r="AD539" s="33" t="e">
        <f>VLOOKUP($B539,三大美股走勢!$A$4:$J$495,4,FALSE)</f>
        <v>#N/A</v>
      </c>
      <c r="AE539" s="33" t="e">
        <f>VLOOKUP($B539,三大美股走勢!$A$4:$J$495,7,FALSE)</f>
        <v>#N/A</v>
      </c>
      <c r="AF539" s="33" t="e">
        <f>VLOOKUP($B539,三大美股走勢!$A$4:$J$495,10,FALSE)</f>
        <v>#N/A</v>
      </c>
    </row>
    <row r="540" spans="2:32">
      <c r="B540" s="32">
        <v>43319</v>
      </c>
      <c r="C540" s="33" t="e">
        <f>VLOOKUP($B540,大盤與近月台指!$A$4:$I$499,2,FALSE)</f>
        <v>#N/A</v>
      </c>
      <c r="D540" s="34" t="e">
        <f>VLOOKUP($B540,大盤與近月台指!$A$4:$I$499,3,FALSE)</f>
        <v>#N/A</v>
      </c>
      <c r="E540" s="35" t="e">
        <f>VLOOKUP($B540,大盤與近月台指!$A$4:$I$499,4,FALSE)</f>
        <v>#N/A</v>
      </c>
      <c r="F540" s="33" t="e">
        <f>VLOOKUP($B540,大盤與近月台指!$A$4:$I$499,5,FALSE)</f>
        <v>#N/A</v>
      </c>
      <c r="G540" s="49" t="e">
        <f>VLOOKUP($B540,三大法人買賣超!$A$4:$I$500,3,FALSE)</f>
        <v>#N/A</v>
      </c>
      <c r="H540" s="34" t="e">
        <f>VLOOKUP($B540,三大法人買賣超!$A$4:$I$500,5,FALSE)</f>
        <v>#N/A</v>
      </c>
      <c r="I540" s="27" t="e">
        <f>VLOOKUP($B540,三大法人買賣超!$A$4:$I$500,7,FALSE)</f>
        <v>#N/A</v>
      </c>
      <c r="J540" s="27" t="e">
        <f>VLOOKUP($B540,三大法人買賣超!$A$4:$I$500,9,FALSE)</f>
        <v>#N/A</v>
      </c>
      <c r="K540" s="37">
        <f>新台幣匯率美元指數!B541</f>
        <v>0</v>
      </c>
      <c r="L540" s="38">
        <f>新台幣匯率美元指數!C541</f>
        <v>0</v>
      </c>
      <c r="M540" s="39">
        <f>新台幣匯率美元指數!D541</f>
        <v>0</v>
      </c>
      <c r="N540" s="27" t="e">
        <f>VLOOKUP($B540,期貨未平倉口數!$A$4:$M$499,4,FALSE)</f>
        <v>#N/A</v>
      </c>
      <c r="O540" s="27" t="e">
        <f>VLOOKUP($B540,期貨未平倉口數!$A$4:$M$499,9,FALSE)</f>
        <v>#N/A</v>
      </c>
      <c r="P540" s="27" t="e">
        <f>VLOOKUP($B540,期貨未平倉口數!$A$4:$M$499,10,FALSE)</f>
        <v>#N/A</v>
      </c>
      <c r="Q540" s="27" t="e">
        <f>VLOOKUP($B540,期貨未平倉口數!$A$4:$M$499,11,FALSE)</f>
        <v>#N/A</v>
      </c>
      <c r="R540" s="64" t="e">
        <f>VLOOKUP($B540,選擇權未平倉餘額!$A$4:$I$500,6,FALSE)</f>
        <v>#N/A</v>
      </c>
      <c r="S540" s="64" t="e">
        <f>VLOOKUP($B540,選擇權未平倉餘額!$A$4:$I$500,7,FALSE)</f>
        <v>#N/A</v>
      </c>
      <c r="T540" s="64" t="e">
        <f>VLOOKUP($B540,選擇權未平倉餘額!$A$4:$I$500,8,FALSE)</f>
        <v>#N/A</v>
      </c>
      <c r="U540" s="64" t="e">
        <f>VLOOKUP($B540,選擇權未平倉餘額!$A$4:$I$500,9,FALSE)</f>
        <v>#N/A</v>
      </c>
      <c r="V540" s="39" t="e">
        <f>VLOOKUP($B540,臺指選擇權P_C_Ratios!$A$4:$C$500,3,FALSE)</f>
        <v>#N/A</v>
      </c>
      <c r="W540" s="41" t="e">
        <f>VLOOKUP($B540,散戶多空比!$A$6:$L$500,12,FALSE)</f>
        <v>#N/A</v>
      </c>
      <c r="X540" s="40" t="e">
        <f>VLOOKUP($B540,期貨大額交易人未沖銷部位!$A$4:$O$499,4,FALSE)</f>
        <v>#N/A</v>
      </c>
      <c r="Y540" s="40" t="e">
        <f>VLOOKUP($B540,期貨大額交易人未沖銷部位!$A$4:$O$499,7,FALSE)</f>
        <v>#N/A</v>
      </c>
      <c r="Z540" s="40" t="e">
        <f>VLOOKUP($B540,期貨大額交易人未沖銷部位!$A$4:$O$499,10,FALSE)</f>
        <v>#N/A</v>
      </c>
      <c r="AA540" s="40" t="e">
        <f>VLOOKUP($B540,期貨大額交易人未沖銷部位!$A$4:$O$499,13,FALSE)</f>
        <v>#N/A</v>
      </c>
      <c r="AB540" s="40" t="e">
        <f>VLOOKUP($B540,期貨大額交易人未沖銷部位!$A$4:$O$499,14,FALSE)</f>
        <v>#N/A</v>
      </c>
      <c r="AC540" s="40" t="e">
        <f>VLOOKUP($B540,期貨大額交易人未沖銷部位!$A$4:$O$499,15,FALSE)</f>
        <v>#N/A</v>
      </c>
      <c r="AD540" s="33" t="e">
        <f>VLOOKUP($B540,三大美股走勢!$A$4:$J$495,4,FALSE)</f>
        <v>#N/A</v>
      </c>
      <c r="AE540" s="33" t="e">
        <f>VLOOKUP($B540,三大美股走勢!$A$4:$J$495,7,FALSE)</f>
        <v>#N/A</v>
      </c>
      <c r="AF540" s="33" t="e">
        <f>VLOOKUP($B540,三大美股走勢!$A$4:$J$495,10,FALSE)</f>
        <v>#N/A</v>
      </c>
    </row>
    <row r="541" spans="2:32">
      <c r="B541" s="32">
        <v>43320</v>
      </c>
      <c r="C541" s="33" t="e">
        <f>VLOOKUP($B541,大盤與近月台指!$A$4:$I$499,2,FALSE)</f>
        <v>#N/A</v>
      </c>
      <c r="D541" s="34" t="e">
        <f>VLOOKUP($B541,大盤與近月台指!$A$4:$I$499,3,FALSE)</f>
        <v>#N/A</v>
      </c>
      <c r="E541" s="35" t="e">
        <f>VLOOKUP($B541,大盤與近月台指!$A$4:$I$499,4,FALSE)</f>
        <v>#N/A</v>
      </c>
      <c r="F541" s="33" t="e">
        <f>VLOOKUP($B541,大盤與近月台指!$A$4:$I$499,5,FALSE)</f>
        <v>#N/A</v>
      </c>
      <c r="G541" s="49" t="e">
        <f>VLOOKUP($B541,三大法人買賣超!$A$4:$I$500,3,FALSE)</f>
        <v>#N/A</v>
      </c>
      <c r="H541" s="34" t="e">
        <f>VLOOKUP($B541,三大法人買賣超!$A$4:$I$500,5,FALSE)</f>
        <v>#N/A</v>
      </c>
      <c r="I541" s="27" t="e">
        <f>VLOOKUP($B541,三大法人買賣超!$A$4:$I$500,7,FALSE)</f>
        <v>#N/A</v>
      </c>
      <c r="J541" s="27" t="e">
        <f>VLOOKUP($B541,三大法人買賣超!$A$4:$I$500,9,FALSE)</f>
        <v>#N/A</v>
      </c>
      <c r="K541" s="37">
        <f>新台幣匯率美元指數!B542</f>
        <v>0</v>
      </c>
      <c r="L541" s="38">
        <f>新台幣匯率美元指數!C542</f>
        <v>0</v>
      </c>
      <c r="M541" s="39">
        <f>新台幣匯率美元指數!D542</f>
        <v>0</v>
      </c>
      <c r="N541" s="27" t="e">
        <f>VLOOKUP($B541,期貨未平倉口數!$A$4:$M$499,4,FALSE)</f>
        <v>#N/A</v>
      </c>
      <c r="O541" s="27" t="e">
        <f>VLOOKUP($B541,期貨未平倉口數!$A$4:$M$499,9,FALSE)</f>
        <v>#N/A</v>
      </c>
      <c r="P541" s="27" t="e">
        <f>VLOOKUP($B541,期貨未平倉口數!$A$4:$M$499,10,FALSE)</f>
        <v>#N/A</v>
      </c>
      <c r="Q541" s="27" t="e">
        <f>VLOOKUP($B541,期貨未平倉口數!$A$4:$M$499,11,FALSE)</f>
        <v>#N/A</v>
      </c>
      <c r="R541" s="64" t="e">
        <f>VLOOKUP($B541,選擇權未平倉餘額!$A$4:$I$500,6,FALSE)</f>
        <v>#N/A</v>
      </c>
      <c r="S541" s="64" t="e">
        <f>VLOOKUP($B541,選擇權未平倉餘額!$A$4:$I$500,7,FALSE)</f>
        <v>#N/A</v>
      </c>
      <c r="T541" s="64" t="e">
        <f>VLOOKUP($B541,選擇權未平倉餘額!$A$4:$I$500,8,FALSE)</f>
        <v>#N/A</v>
      </c>
      <c r="U541" s="64" t="e">
        <f>VLOOKUP($B541,選擇權未平倉餘額!$A$4:$I$500,9,FALSE)</f>
        <v>#N/A</v>
      </c>
      <c r="V541" s="39" t="e">
        <f>VLOOKUP($B541,臺指選擇權P_C_Ratios!$A$4:$C$500,3,FALSE)</f>
        <v>#N/A</v>
      </c>
      <c r="W541" s="41" t="e">
        <f>VLOOKUP($B541,散戶多空比!$A$6:$L$500,12,FALSE)</f>
        <v>#N/A</v>
      </c>
      <c r="X541" s="40" t="e">
        <f>VLOOKUP($B541,期貨大額交易人未沖銷部位!$A$4:$O$499,4,FALSE)</f>
        <v>#N/A</v>
      </c>
      <c r="Y541" s="40" t="e">
        <f>VLOOKUP($B541,期貨大額交易人未沖銷部位!$A$4:$O$499,7,FALSE)</f>
        <v>#N/A</v>
      </c>
      <c r="Z541" s="40" t="e">
        <f>VLOOKUP($B541,期貨大額交易人未沖銷部位!$A$4:$O$499,10,FALSE)</f>
        <v>#N/A</v>
      </c>
      <c r="AA541" s="40" t="e">
        <f>VLOOKUP($B541,期貨大額交易人未沖銷部位!$A$4:$O$499,13,FALSE)</f>
        <v>#N/A</v>
      </c>
      <c r="AB541" s="40" t="e">
        <f>VLOOKUP($B541,期貨大額交易人未沖銷部位!$A$4:$O$499,14,FALSE)</f>
        <v>#N/A</v>
      </c>
      <c r="AC541" s="40" t="e">
        <f>VLOOKUP($B541,期貨大額交易人未沖銷部位!$A$4:$O$499,15,FALSE)</f>
        <v>#N/A</v>
      </c>
      <c r="AD541" s="33" t="e">
        <f>VLOOKUP($B541,三大美股走勢!$A$4:$J$495,4,FALSE)</f>
        <v>#N/A</v>
      </c>
      <c r="AE541" s="33" t="e">
        <f>VLOOKUP($B541,三大美股走勢!$A$4:$J$495,7,FALSE)</f>
        <v>#N/A</v>
      </c>
      <c r="AF541" s="33" t="e">
        <f>VLOOKUP($B541,三大美股走勢!$A$4:$J$495,10,FALSE)</f>
        <v>#N/A</v>
      </c>
    </row>
    <row r="542" spans="2:32">
      <c r="B542" s="32">
        <v>43321</v>
      </c>
      <c r="C542" s="33" t="e">
        <f>VLOOKUP($B542,大盤與近月台指!$A$4:$I$499,2,FALSE)</f>
        <v>#N/A</v>
      </c>
      <c r="D542" s="34" t="e">
        <f>VLOOKUP($B542,大盤與近月台指!$A$4:$I$499,3,FALSE)</f>
        <v>#N/A</v>
      </c>
      <c r="E542" s="35" t="e">
        <f>VLOOKUP($B542,大盤與近月台指!$A$4:$I$499,4,FALSE)</f>
        <v>#N/A</v>
      </c>
      <c r="F542" s="33" t="e">
        <f>VLOOKUP($B542,大盤與近月台指!$A$4:$I$499,5,FALSE)</f>
        <v>#N/A</v>
      </c>
      <c r="G542" s="49" t="e">
        <f>VLOOKUP($B542,三大法人買賣超!$A$4:$I$500,3,FALSE)</f>
        <v>#N/A</v>
      </c>
      <c r="H542" s="34" t="e">
        <f>VLOOKUP($B542,三大法人買賣超!$A$4:$I$500,5,FALSE)</f>
        <v>#N/A</v>
      </c>
      <c r="I542" s="27" t="e">
        <f>VLOOKUP($B542,三大法人買賣超!$A$4:$I$500,7,FALSE)</f>
        <v>#N/A</v>
      </c>
      <c r="J542" s="27" t="e">
        <f>VLOOKUP($B542,三大法人買賣超!$A$4:$I$500,9,FALSE)</f>
        <v>#N/A</v>
      </c>
      <c r="K542" s="37">
        <f>新台幣匯率美元指數!B543</f>
        <v>0</v>
      </c>
      <c r="L542" s="38">
        <f>新台幣匯率美元指數!C543</f>
        <v>0</v>
      </c>
      <c r="M542" s="39">
        <f>新台幣匯率美元指數!D543</f>
        <v>0</v>
      </c>
      <c r="N542" s="27" t="e">
        <f>VLOOKUP($B542,期貨未平倉口數!$A$4:$M$499,4,FALSE)</f>
        <v>#N/A</v>
      </c>
      <c r="O542" s="27" t="e">
        <f>VLOOKUP($B542,期貨未平倉口數!$A$4:$M$499,9,FALSE)</f>
        <v>#N/A</v>
      </c>
      <c r="P542" s="27" t="e">
        <f>VLOOKUP($B542,期貨未平倉口數!$A$4:$M$499,10,FALSE)</f>
        <v>#N/A</v>
      </c>
      <c r="Q542" s="27" t="e">
        <f>VLOOKUP($B542,期貨未平倉口數!$A$4:$M$499,11,FALSE)</f>
        <v>#N/A</v>
      </c>
      <c r="R542" s="64" t="e">
        <f>VLOOKUP($B542,選擇權未平倉餘額!$A$4:$I$500,6,FALSE)</f>
        <v>#N/A</v>
      </c>
      <c r="S542" s="64" t="e">
        <f>VLOOKUP($B542,選擇權未平倉餘額!$A$4:$I$500,7,FALSE)</f>
        <v>#N/A</v>
      </c>
      <c r="T542" s="64" t="e">
        <f>VLOOKUP($B542,選擇權未平倉餘額!$A$4:$I$500,8,FALSE)</f>
        <v>#N/A</v>
      </c>
      <c r="U542" s="64" t="e">
        <f>VLOOKUP($B542,選擇權未平倉餘額!$A$4:$I$500,9,FALSE)</f>
        <v>#N/A</v>
      </c>
      <c r="V542" s="39" t="e">
        <f>VLOOKUP($B542,臺指選擇權P_C_Ratios!$A$4:$C$500,3,FALSE)</f>
        <v>#N/A</v>
      </c>
      <c r="W542" s="41" t="e">
        <f>VLOOKUP($B542,散戶多空比!$A$6:$L$500,12,FALSE)</f>
        <v>#N/A</v>
      </c>
      <c r="X542" s="40" t="e">
        <f>VLOOKUP($B542,期貨大額交易人未沖銷部位!$A$4:$O$499,4,FALSE)</f>
        <v>#N/A</v>
      </c>
      <c r="Y542" s="40" t="e">
        <f>VLOOKUP($B542,期貨大額交易人未沖銷部位!$A$4:$O$499,7,FALSE)</f>
        <v>#N/A</v>
      </c>
      <c r="Z542" s="40" t="e">
        <f>VLOOKUP($B542,期貨大額交易人未沖銷部位!$A$4:$O$499,10,FALSE)</f>
        <v>#N/A</v>
      </c>
      <c r="AA542" s="40" t="e">
        <f>VLOOKUP($B542,期貨大額交易人未沖銷部位!$A$4:$O$499,13,FALSE)</f>
        <v>#N/A</v>
      </c>
      <c r="AB542" s="40" t="e">
        <f>VLOOKUP($B542,期貨大額交易人未沖銷部位!$A$4:$O$499,14,FALSE)</f>
        <v>#N/A</v>
      </c>
      <c r="AC542" s="40" t="e">
        <f>VLOOKUP($B542,期貨大額交易人未沖銷部位!$A$4:$O$499,15,FALSE)</f>
        <v>#N/A</v>
      </c>
      <c r="AD542" s="33" t="e">
        <f>VLOOKUP($B542,三大美股走勢!$A$4:$J$495,4,FALSE)</f>
        <v>#N/A</v>
      </c>
      <c r="AE542" s="33" t="e">
        <f>VLOOKUP($B542,三大美股走勢!$A$4:$J$495,7,FALSE)</f>
        <v>#N/A</v>
      </c>
      <c r="AF542" s="33" t="e">
        <f>VLOOKUP($B542,三大美股走勢!$A$4:$J$495,10,FALSE)</f>
        <v>#N/A</v>
      </c>
    </row>
    <row r="543" spans="2:32">
      <c r="B543" s="32">
        <v>43322</v>
      </c>
      <c r="C543" s="33" t="e">
        <f>VLOOKUP($B543,大盤與近月台指!$A$4:$I$499,2,FALSE)</f>
        <v>#N/A</v>
      </c>
      <c r="D543" s="34" t="e">
        <f>VLOOKUP($B543,大盤與近月台指!$A$4:$I$499,3,FALSE)</f>
        <v>#N/A</v>
      </c>
      <c r="E543" s="35" t="e">
        <f>VLOOKUP($B543,大盤與近月台指!$A$4:$I$499,4,FALSE)</f>
        <v>#N/A</v>
      </c>
      <c r="F543" s="33" t="e">
        <f>VLOOKUP($B543,大盤與近月台指!$A$4:$I$499,5,FALSE)</f>
        <v>#N/A</v>
      </c>
      <c r="G543" s="49" t="e">
        <f>VLOOKUP($B543,三大法人買賣超!$A$4:$I$500,3,FALSE)</f>
        <v>#N/A</v>
      </c>
      <c r="H543" s="34" t="e">
        <f>VLOOKUP($B543,三大法人買賣超!$A$4:$I$500,5,FALSE)</f>
        <v>#N/A</v>
      </c>
      <c r="I543" s="27" t="e">
        <f>VLOOKUP($B543,三大法人買賣超!$A$4:$I$500,7,FALSE)</f>
        <v>#N/A</v>
      </c>
      <c r="J543" s="27" t="e">
        <f>VLOOKUP($B543,三大法人買賣超!$A$4:$I$500,9,FALSE)</f>
        <v>#N/A</v>
      </c>
      <c r="K543" s="37">
        <f>新台幣匯率美元指數!B544</f>
        <v>0</v>
      </c>
      <c r="L543" s="38">
        <f>新台幣匯率美元指數!C544</f>
        <v>0</v>
      </c>
      <c r="M543" s="39">
        <f>新台幣匯率美元指數!D544</f>
        <v>0</v>
      </c>
      <c r="N543" s="27" t="e">
        <f>VLOOKUP($B543,期貨未平倉口數!$A$4:$M$499,4,FALSE)</f>
        <v>#N/A</v>
      </c>
      <c r="O543" s="27" t="e">
        <f>VLOOKUP($B543,期貨未平倉口數!$A$4:$M$499,9,FALSE)</f>
        <v>#N/A</v>
      </c>
      <c r="P543" s="27" t="e">
        <f>VLOOKUP($B543,期貨未平倉口數!$A$4:$M$499,10,FALSE)</f>
        <v>#N/A</v>
      </c>
      <c r="Q543" s="27" t="e">
        <f>VLOOKUP($B543,期貨未平倉口數!$A$4:$M$499,11,FALSE)</f>
        <v>#N/A</v>
      </c>
      <c r="R543" s="64" t="e">
        <f>VLOOKUP($B543,選擇權未平倉餘額!$A$4:$I$500,6,FALSE)</f>
        <v>#N/A</v>
      </c>
      <c r="S543" s="64" t="e">
        <f>VLOOKUP($B543,選擇權未平倉餘額!$A$4:$I$500,7,FALSE)</f>
        <v>#N/A</v>
      </c>
      <c r="T543" s="64" t="e">
        <f>VLOOKUP($B543,選擇權未平倉餘額!$A$4:$I$500,8,FALSE)</f>
        <v>#N/A</v>
      </c>
      <c r="U543" s="64" t="e">
        <f>VLOOKUP($B543,選擇權未平倉餘額!$A$4:$I$500,9,FALSE)</f>
        <v>#N/A</v>
      </c>
      <c r="V543" s="39" t="e">
        <f>VLOOKUP($B543,臺指選擇權P_C_Ratios!$A$4:$C$500,3,FALSE)</f>
        <v>#N/A</v>
      </c>
      <c r="W543" s="41" t="e">
        <f>VLOOKUP($B543,散戶多空比!$A$6:$L$500,12,FALSE)</f>
        <v>#N/A</v>
      </c>
      <c r="X543" s="40" t="e">
        <f>VLOOKUP($B543,期貨大額交易人未沖銷部位!$A$4:$O$499,4,FALSE)</f>
        <v>#N/A</v>
      </c>
      <c r="Y543" s="40" t="e">
        <f>VLOOKUP($B543,期貨大額交易人未沖銷部位!$A$4:$O$499,7,FALSE)</f>
        <v>#N/A</v>
      </c>
      <c r="Z543" s="40" t="e">
        <f>VLOOKUP($B543,期貨大額交易人未沖銷部位!$A$4:$O$499,10,FALSE)</f>
        <v>#N/A</v>
      </c>
      <c r="AA543" s="40" t="e">
        <f>VLOOKUP($B543,期貨大額交易人未沖銷部位!$A$4:$O$499,13,FALSE)</f>
        <v>#N/A</v>
      </c>
      <c r="AB543" s="40" t="e">
        <f>VLOOKUP($B543,期貨大額交易人未沖銷部位!$A$4:$O$499,14,FALSE)</f>
        <v>#N/A</v>
      </c>
      <c r="AC543" s="40" t="e">
        <f>VLOOKUP($B543,期貨大額交易人未沖銷部位!$A$4:$O$499,15,FALSE)</f>
        <v>#N/A</v>
      </c>
      <c r="AD543" s="33" t="e">
        <f>VLOOKUP($B543,三大美股走勢!$A$4:$J$495,4,FALSE)</f>
        <v>#N/A</v>
      </c>
      <c r="AE543" s="33" t="e">
        <f>VLOOKUP($B543,三大美股走勢!$A$4:$J$495,7,FALSE)</f>
        <v>#N/A</v>
      </c>
      <c r="AF543" s="33" t="e">
        <f>VLOOKUP($B543,三大美股走勢!$A$4:$J$495,10,FALSE)</f>
        <v>#N/A</v>
      </c>
    </row>
    <row r="544" spans="2:32">
      <c r="B544" s="32">
        <v>43323</v>
      </c>
      <c r="C544" s="33" t="e">
        <f>VLOOKUP($B544,大盤與近月台指!$A$4:$I$499,2,FALSE)</f>
        <v>#N/A</v>
      </c>
      <c r="D544" s="34" t="e">
        <f>VLOOKUP($B544,大盤與近月台指!$A$4:$I$499,3,FALSE)</f>
        <v>#N/A</v>
      </c>
      <c r="E544" s="35" t="e">
        <f>VLOOKUP($B544,大盤與近月台指!$A$4:$I$499,4,FALSE)</f>
        <v>#N/A</v>
      </c>
      <c r="F544" s="33" t="e">
        <f>VLOOKUP($B544,大盤與近月台指!$A$4:$I$499,5,FALSE)</f>
        <v>#N/A</v>
      </c>
      <c r="G544" s="49" t="e">
        <f>VLOOKUP($B544,三大法人買賣超!$A$4:$I$500,3,FALSE)</f>
        <v>#N/A</v>
      </c>
      <c r="H544" s="34" t="e">
        <f>VLOOKUP($B544,三大法人買賣超!$A$4:$I$500,5,FALSE)</f>
        <v>#N/A</v>
      </c>
      <c r="I544" s="27" t="e">
        <f>VLOOKUP($B544,三大法人買賣超!$A$4:$I$500,7,FALSE)</f>
        <v>#N/A</v>
      </c>
      <c r="J544" s="27" t="e">
        <f>VLOOKUP($B544,三大法人買賣超!$A$4:$I$500,9,FALSE)</f>
        <v>#N/A</v>
      </c>
      <c r="K544" s="37">
        <f>新台幣匯率美元指數!B545</f>
        <v>0</v>
      </c>
      <c r="L544" s="38">
        <f>新台幣匯率美元指數!C545</f>
        <v>0</v>
      </c>
      <c r="M544" s="39">
        <f>新台幣匯率美元指數!D545</f>
        <v>0</v>
      </c>
      <c r="N544" s="27" t="e">
        <f>VLOOKUP($B544,期貨未平倉口數!$A$4:$M$499,4,FALSE)</f>
        <v>#N/A</v>
      </c>
      <c r="O544" s="27" t="e">
        <f>VLOOKUP($B544,期貨未平倉口數!$A$4:$M$499,9,FALSE)</f>
        <v>#N/A</v>
      </c>
      <c r="P544" s="27" t="e">
        <f>VLOOKUP($B544,期貨未平倉口數!$A$4:$M$499,10,FALSE)</f>
        <v>#N/A</v>
      </c>
      <c r="Q544" s="27" t="e">
        <f>VLOOKUP($B544,期貨未平倉口數!$A$4:$M$499,11,FALSE)</f>
        <v>#N/A</v>
      </c>
      <c r="R544" s="64" t="e">
        <f>VLOOKUP($B544,選擇權未平倉餘額!$A$4:$I$500,6,FALSE)</f>
        <v>#N/A</v>
      </c>
      <c r="S544" s="64" t="e">
        <f>VLOOKUP($B544,選擇權未平倉餘額!$A$4:$I$500,7,FALSE)</f>
        <v>#N/A</v>
      </c>
      <c r="T544" s="64" t="e">
        <f>VLOOKUP($B544,選擇權未平倉餘額!$A$4:$I$500,8,FALSE)</f>
        <v>#N/A</v>
      </c>
      <c r="U544" s="64" t="e">
        <f>VLOOKUP($B544,選擇權未平倉餘額!$A$4:$I$500,9,FALSE)</f>
        <v>#N/A</v>
      </c>
      <c r="V544" s="39" t="e">
        <f>VLOOKUP($B544,臺指選擇權P_C_Ratios!$A$4:$C$500,3,FALSE)</f>
        <v>#N/A</v>
      </c>
      <c r="W544" s="41" t="e">
        <f>VLOOKUP($B544,散戶多空比!$A$6:$L$500,12,FALSE)</f>
        <v>#N/A</v>
      </c>
      <c r="X544" s="40" t="e">
        <f>VLOOKUP($B544,期貨大額交易人未沖銷部位!$A$4:$O$499,4,FALSE)</f>
        <v>#N/A</v>
      </c>
      <c r="Y544" s="40" t="e">
        <f>VLOOKUP($B544,期貨大額交易人未沖銷部位!$A$4:$O$499,7,FALSE)</f>
        <v>#N/A</v>
      </c>
      <c r="Z544" s="40" t="e">
        <f>VLOOKUP($B544,期貨大額交易人未沖銷部位!$A$4:$O$499,10,FALSE)</f>
        <v>#N/A</v>
      </c>
      <c r="AA544" s="40" t="e">
        <f>VLOOKUP($B544,期貨大額交易人未沖銷部位!$A$4:$O$499,13,FALSE)</f>
        <v>#N/A</v>
      </c>
      <c r="AB544" s="40" t="e">
        <f>VLOOKUP($B544,期貨大額交易人未沖銷部位!$A$4:$O$499,14,FALSE)</f>
        <v>#N/A</v>
      </c>
      <c r="AC544" s="40" t="e">
        <f>VLOOKUP($B544,期貨大額交易人未沖銷部位!$A$4:$O$499,15,FALSE)</f>
        <v>#N/A</v>
      </c>
      <c r="AD544" s="33" t="e">
        <f>VLOOKUP($B544,三大美股走勢!$A$4:$J$495,4,FALSE)</f>
        <v>#N/A</v>
      </c>
      <c r="AE544" s="33" t="e">
        <f>VLOOKUP($B544,三大美股走勢!$A$4:$J$495,7,FALSE)</f>
        <v>#N/A</v>
      </c>
      <c r="AF544" s="33" t="e">
        <f>VLOOKUP($B544,三大美股走勢!$A$4:$J$495,10,FALSE)</f>
        <v>#N/A</v>
      </c>
    </row>
    <row r="545" spans="2:32">
      <c r="B545" s="32">
        <v>43324</v>
      </c>
      <c r="C545" s="33" t="e">
        <f>VLOOKUP($B545,大盤與近月台指!$A$4:$I$499,2,FALSE)</f>
        <v>#N/A</v>
      </c>
      <c r="D545" s="34" t="e">
        <f>VLOOKUP($B545,大盤與近月台指!$A$4:$I$499,3,FALSE)</f>
        <v>#N/A</v>
      </c>
      <c r="E545" s="35" t="e">
        <f>VLOOKUP($B545,大盤與近月台指!$A$4:$I$499,4,FALSE)</f>
        <v>#N/A</v>
      </c>
      <c r="F545" s="33" t="e">
        <f>VLOOKUP($B545,大盤與近月台指!$A$4:$I$499,5,FALSE)</f>
        <v>#N/A</v>
      </c>
      <c r="G545" s="49" t="e">
        <f>VLOOKUP($B545,三大法人買賣超!$A$4:$I$500,3,FALSE)</f>
        <v>#N/A</v>
      </c>
      <c r="H545" s="34" t="e">
        <f>VLOOKUP($B545,三大法人買賣超!$A$4:$I$500,5,FALSE)</f>
        <v>#N/A</v>
      </c>
      <c r="I545" s="27" t="e">
        <f>VLOOKUP($B545,三大法人買賣超!$A$4:$I$500,7,FALSE)</f>
        <v>#N/A</v>
      </c>
      <c r="J545" s="27" t="e">
        <f>VLOOKUP($B545,三大法人買賣超!$A$4:$I$500,9,FALSE)</f>
        <v>#N/A</v>
      </c>
      <c r="K545" s="37">
        <f>新台幣匯率美元指數!B546</f>
        <v>0</v>
      </c>
      <c r="L545" s="38">
        <f>新台幣匯率美元指數!C546</f>
        <v>0</v>
      </c>
      <c r="M545" s="39">
        <f>新台幣匯率美元指數!D546</f>
        <v>0</v>
      </c>
      <c r="N545" s="27" t="e">
        <f>VLOOKUP($B545,期貨未平倉口數!$A$4:$M$499,4,FALSE)</f>
        <v>#N/A</v>
      </c>
      <c r="O545" s="27" t="e">
        <f>VLOOKUP($B545,期貨未平倉口數!$A$4:$M$499,9,FALSE)</f>
        <v>#N/A</v>
      </c>
      <c r="P545" s="27" t="e">
        <f>VLOOKUP($B545,期貨未平倉口數!$A$4:$M$499,10,FALSE)</f>
        <v>#N/A</v>
      </c>
      <c r="Q545" s="27" t="e">
        <f>VLOOKUP($B545,期貨未平倉口數!$A$4:$M$499,11,FALSE)</f>
        <v>#N/A</v>
      </c>
      <c r="R545" s="64" t="e">
        <f>VLOOKUP($B545,選擇權未平倉餘額!$A$4:$I$500,6,FALSE)</f>
        <v>#N/A</v>
      </c>
      <c r="S545" s="64" t="e">
        <f>VLOOKUP($B545,選擇權未平倉餘額!$A$4:$I$500,7,FALSE)</f>
        <v>#N/A</v>
      </c>
      <c r="T545" s="64" t="e">
        <f>VLOOKUP($B545,選擇權未平倉餘額!$A$4:$I$500,8,FALSE)</f>
        <v>#N/A</v>
      </c>
      <c r="U545" s="64" t="e">
        <f>VLOOKUP($B545,選擇權未平倉餘額!$A$4:$I$500,9,FALSE)</f>
        <v>#N/A</v>
      </c>
      <c r="V545" s="39" t="e">
        <f>VLOOKUP($B545,臺指選擇權P_C_Ratios!$A$4:$C$500,3,FALSE)</f>
        <v>#N/A</v>
      </c>
      <c r="W545" s="41" t="e">
        <f>VLOOKUP($B545,散戶多空比!$A$6:$L$500,12,FALSE)</f>
        <v>#N/A</v>
      </c>
      <c r="X545" s="40" t="e">
        <f>VLOOKUP($B545,期貨大額交易人未沖銷部位!$A$4:$O$499,4,FALSE)</f>
        <v>#N/A</v>
      </c>
      <c r="Y545" s="40" t="e">
        <f>VLOOKUP($B545,期貨大額交易人未沖銷部位!$A$4:$O$499,7,FALSE)</f>
        <v>#N/A</v>
      </c>
      <c r="Z545" s="40" t="e">
        <f>VLOOKUP($B545,期貨大額交易人未沖銷部位!$A$4:$O$499,10,FALSE)</f>
        <v>#N/A</v>
      </c>
      <c r="AA545" s="40" t="e">
        <f>VLOOKUP($B545,期貨大額交易人未沖銷部位!$A$4:$O$499,13,FALSE)</f>
        <v>#N/A</v>
      </c>
      <c r="AB545" s="40" t="e">
        <f>VLOOKUP($B545,期貨大額交易人未沖銷部位!$A$4:$O$499,14,FALSE)</f>
        <v>#N/A</v>
      </c>
      <c r="AC545" s="40" t="e">
        <f>VLOOKUP($B545,期貨大額交易人未沖銷部位!$A$4:$O$499,15,FALSE)</f>
        <v>#N/A</v>
      </c>
      <c r="AD545" s="33" t="e">
        <f>VLOOKUP($B545,三大美股走勢!$A$4:$J$495,4,FALSE)</f>
        <v>#N/A</v>
      </c>
      <c r="AE545" s="33" t="e">
        <f>VLOOKUP($B545,三大美股走勢!$A$4:$J$495,7,FALSE)</f>
        <v>#N/A</v>
      </c>
      <c r="AF545" s="33" t="e">
        <f>VLOOKUP($B545,三大美股走勢!$A$4:$J$495,10,FALSE)</f>
        <v>#N/A</v>
      </c>
    </row>
    <row r="546" spans="2:32">
      <c r="B546" s="32">
        <v>43325</v>
      </c>
      <c r="C546" s="33" t="e">
        <f>VLOOKUP($B546,大盤與近月台指!$A$4:$I$499,2,FALSE)</f>
        <v>#N/A</v>
      </c>
      <c r="D546" s="34" t="e">
        <f>VLOOKUP($B546,大盤與近月台指!$A$4:$I$499,3,FALSE)</f>
        <v>#N/A</v>
      </c>
      <c r="E546" s="35" t="e">
        <f>VLOOKUP($B546,大盤與近月台指!$A$4:$I$499,4,FALSE)</f>
        <v>#N/A</v>
      </c>
      <c r="F546" s="33" t="e">
        <f>VLOOKUP($B546,大盤與近月台指!$A$4:$I$499,5,FALSE)</f>
        <v>#N/A</v>
      </c>
      <c r="G546" s="49" t="e">
        <f>VLOOKUP($B546,三大法人買賣超!$A$4:$I$500,3,FALSE)</f>
        <v>#N/A</v>
      </c>
      <c r="H546" s="34" t="e">
        <f>VLOOKUP($B546,三大法人買賣超!$A$4:$I$500,5,FALSE)</f>
        <v>#N/A</v>
      </c>
      <c r="I546" s="27" t="e">
        <f>VLOOKUP($B546,三大法人買賣超!$A$4:$I$500,7,FALSE)</f>
        <v>#N/A</v>
      </c>
      <c r="J546" s="27" t="e">
        <f>VLOOKUP($B546,三大法人買賣超!$A$4:$I$500,9,FALSE)</f>
        <v>#N/A</v>
      </c>
      <c r="K546" s="37">
        <f>新台幣匯率美元指數!B547</f>
        <v>0</v>
      </c>
      <c r="L546" s="38">
        <f>新台幣匯率美元指數!C547</f>
        <v>0</v>
      </c>
      <c r="M546" s="39">
        <f>新台幣匯率美元指數!D547</f>
        <v>0</v>
      </c>
      <c r="N546" s="27" t="e">
        <f>VLOOKUP($B546,期貨未平倉口數!$A$4:$M$499,4,FALSE)</f>
        <v>#N/A</v>
      </c>
      <c r="O546" s="27" t="e">
        <f>VLOOKUP($B546,期貨未平倉口數!$A$4:$M$499,9,FALSE)</f>
        <v>#N/A</v>
      </c>
      <c r="P546" s="27" t="e">
        <f>VLOOKUP($B546,期貨未平倉口數!$A$4:$M$499,10,FALSE)</f>
        <v>#N/A</v>
      </c>
      <c r="Q546" s="27" t="e">
        <f>VLOOKUP($B546,期貨未平倉口數!$A$4:$M$499,11,FALSE)</f>
        <v>#N/A</v>
      </c>
      <c r="R546" s="64" t="e">
        <f>VLOOKUP($B546,選擇權未平倉餘額!$A$4:$I$500,6,FALSE)</f>
        <v>#N/A</v>
      </c>
      <c r="S546" s="64" t="e">
        <f>VLOOKUP($B546,選擇權未平倉餘額!$A$4:$I$500,7,FALSE)</f>
        <v>#N/A</v>
      </c>
      <c r="T546" s="64" t="e">
        <f>VLOOKUP($B546,選擇權未平倉餘額!$A$4:$I$500,8,FALSE)</f>
        <v>#N/A</v>
      </c>
      <c r="U546" s="64" t="e">
        <f>VLOOKUP($B546,選擇權未平倉餘額!$A$4:$I$500,9,FALSE)</f>
        <v>#N/A</v>
      </c>
      <c r="V546" s="39" t="e">
        <f>VLOOKUP($B546,臺指選擇權P_C_Ratios!$A$4:$C$500,3,FALSE)</f>
        <v>#N/A</v>
      </c>
      <c r="W546" s="41" t="e">
        <f>VLOOKUP($B546,散戶多空比!$A$6:$L$500,12,FALSE)</f>
        <v>#N/A</v>
      </c>
      <c r="X546" s="40" t="e">
        <f>VLOOKUP($B546,期貨大額交易人未沖銷部位!$A$4:$O$499,4,FALSE)</f>
        <v>#N/A</v>
      </c>
      <c r="Y546" s="40" t="e">
        <f>VLOOKUP($B546,期貨大額交易人未沖銷部位!$A$4:$O$499,7,FALSE)</f>
        <v>#N/A</v>
      </c>
      <c r="Z546" s="40" t="e">
        <f>VLOOKUP($B546,期貨大額交易人未沖銷部位!$A$4:$O$499,10,FALSE)</f>
        <v>#N/A</v>
      </c>
      <c r="AA546" s="40" t="e">
        <f>VLOOKUP($B546,期貨大額交易人未沖銷部位!$A$4:$O$499,13,FALSE)</f>
        <v>#N/A</v>
      </c>
      <c r="AB546" s="40" t="e">
        <f>VLOOKUP($B546,期貨大額交易人未沖銷部位!$A$4:$O$499,14,FALSE)</f>
        <v>#N/A</v>
      </c>
      <c r="AC546" s="40" t="e">
        <f>VLOOKUP($B546,期貨大額交易人未沖銷部位!$A$4:$O$499,15,FALSE)</f>
        <v>#N/A</v>
      </c>
      <c r="AD546" s="33" t="e">
        <f>VLOOKUP($B546,三大美股走勢!$A$4:$J$495,4,FALSE)</f>
        <v>#N/A</v>
      </c>
      <c r="AE546" s="33" t="e">
        <f>VLOOKUP($B546,三大美股走勢!$A$4:$J$495,7,FALSE)</f>
        <v>#N/A</v>
      </c>
      <c r="AF546" s="33" t="e">
        <f>VLOOKUP($B546,三大美股走勢!$A$4:$J$495,10,FALSE)</f>
        <v>#N/A</v>
      </c>
    </row>
    <row r="547" spans="2:32">
      <c r="B547" s="32">
        <v>43326</v>
      </c>
      <c r="C547" s="33" t="e">
        <f>VLOOKUP($B547,大盤與近月台指!$A$4:$I$499,2,FALSE)</f>
        <v>#N/A</v>
      </c>
      <c r="D547" s="34" t="e">
        <f>VLOOKUP($B547,大盤與近月台指!$A$4:$I$499,3,FALSE)</f>
        <v>#N/A</v>
      </c>
      <c r="E547" s="35" t="e">
        <f>VLOOKUP($B547,大盤與近月台指!$A$4:$I$499,4,FALSE)</f>
        <v>#N/A</v>
      </c>
      <c r="F547" s="33" t="e">
        <f>VLOOKUP($B547,大盤與近月台指!$A$4:$I$499,5,FALSE)</f>
        <v>#N/A</v>
      </c>
      <c r="G547" s="49" t="e">
        <f>VLOOKUP($B547,三大法人買賣超!$A$4:$I$500,3,FALSE)</f>
        <v>#N/A</v>
      </c>
      <c r="H547" s="34" t="e">
        <f>VLOOKUP($B547,三大法人買賣超!$A$4:$I$500,5,FALSE)</f>
        <v>#N/A</v>
      </c>
      <c r="I547" s="27" t="e">
        <f>VLOOKUP($B547,三大法人買賣超!$A$4:$I$500,7,FALSE)</f>
        <v>#N/A</v>
      </c>
      <c r="J547" s="27" t="e">
        <f>VLOOKUP($B547,三大法人買賣超!$A$4:$I$500,9,FALSE)</f>
        <v>#N/A</v>
      </c>
      <c r="K547" s="37">
        <f>新台幣匯率美元指數!B548</f>
        <v>0</v>
      </c>
      <c r="L547" s="38">
        <f>新台幣匯率美元指數!C548</f>
        <v>0</v>
      </c>
      <c r="M547" s="39">
        <f>新台幣匯率美元指數!D548</f>
        <v>0</v>
      </c>
      <c r="N547" s="27" t="e">
        <f>VLOOKUP($B547,期貨未平倉口數!$A$4:$M$499,4,FALSE)</f>
        <v>#N/A</v>
      </c>
      <c r="O547" s="27" t="e">
        <f>VLOOKUP($B547,期貨未平倉口數!$A$4:$M$499,9,FALSE)</f>
        <v>#N/A</v>
      </c>
      <c r="P547" s="27" t="e">
        <f>VLOOKUP($B547,期貨未平倉口數!$A$4:$M$499,10,FALSE)</f>
        <v>#N/A</v>
      </c>
      <c r="Q547" s="27" t="e">
        <f>VLOOKUP($B547,期貨未平倉口數!$A$4:$M$499,11,FALSE)</f>
        <v>#N/A</v>
      </c>
      <c r="R547" s="64" t="e">
        <f>VLOOKUP($B547,選擇權未平倉餘額!$A$4:$I$500,6,FALSE)</f>
        <v>#N/A</v>
      </c>
      <c r="S547" s="64" t="e">
        <f>VLOOKUP($B547,選擇權未平倉餘額!$A$4:$I$500,7,FALSE)</f>
        <v>#N/A</v>
      </c>
      <c r="T547" s="64" t="e">
        <f>VLOOKUP($B547,選擇權未平倉餘額!$A$4:$I$500,8,FALSE)</f>
        <v>#N/A</v>
      </c>
      <c r="U547" s="64" t="e">
        <f>VLOOKUP($B547,選擇權未平倉餘額!$A$4:$I$500,9,FALSE)</f>
        <v>#N/A</v>
      </c>
      <c r="V547" s="39" t="e">
        <f>VLOOKUP($B547,臺指選擇權P_C_Ratios!$A$4:$C$500,3,FALSE)</f>
        <v>#N/A</v>
      </c>
      <c r="W547" s="41" t="e">
        <f>VLOOKUP($B547,散戶多空比!$A$6:$L$500,12,FALSE)</f>
        <v>#N/A</v>
      </c>
      <c r="X547" s="40" t="e">
        <f>VLOOKUP($B547,期貨大額交易人未沖銷部位!$A$4:$O$499,4,FALSE)</f>
        <v>#N/A</v>
      </c>
      <c r="Y547" s="40" t="e">
        <f>VLOOKUP($B547,期貨大額交易人未沖銷部位!$A$4:$O$499,7,FALSE)</f>
        <v>#N/A</v>
      </c>
      <c r="Z547" s="40" t="e">
        <f>VLOOKUP($B547,期貨大額交易人未沖銷部位!$A$4:$O$499,10,FALSE)</f>
        <v>#N/A</v>
      </c>
      <c r="AA547" s="40" t="e">
        <f>VLOOKUP($B547,期貨大額交易人未沖銷部位!$A$4:$O$499,13,FALSE)</f>
        <v>#N/A</v>
      </c>
      <c r="AB547" s="40" t="e">
        <f>VLOOKUP($B547,期貨大額交易人未沖銷部位!$A$4:$O$499,14,FALSE)</f>
        <v>#N/A</v>
      </c>
      <c r="AC547" s="40" t="e">
        <f>VLOOKUP($B547,期貨大額交易人未沖銷部位!$A$4:$O$499,15,FALSE)</f>
        <v>#N/A</v>
      </c>
      <c r="AD547" s="33" t="e">
        <f>VLOOKUP($B547,三大美股走勢!$A$4:$J$495,4,FALSE)</f>
        <v>#N/A</v>
      </c>
      <c r="AE547" s="33" t="e">
        <f>VLOOKUP($B547,三大美股走勢!$A$4:$J$495,7,FALSE)</f>
        <v>#N/A</v>
      </c>
      <c r="AF547" s="33" t="e">
        <f>VLOOKUP($B547,三大美股走勢!$A$4:$J$495,10,FALSE)</f>
        <v>#N/A</v>
      </c>
    </row>
    <row r="548" spans="2:32">
      <c r="B548" s="32">
        <v>43327</v>
      </c>
      <c r="C548" s="33" t="e">
        <f>VLOOKUP($B548,大盤與近月台指!$A$4:$I$499,2,FALSE)</f>
        <v>#N/A</v>
      </c>
      <c r="D548" s="34" t="e">
        <f>VLOOKUP($B548,大盤與近月台指!$A$4:$I$499,3,FALSE)</f>
        <v>#N/A</v>
      </c>
      <c r="E548" s="35" t="e">
        <f>VLOOKUP($B548,大盤與近月台指!$A$4:$I$499,4,FALSE)</f>
        <v>#N/A</v>
      </c>
      <c r="F548" s="33" t="e">
        <f>VLOOKUP($B548,大盤與近月台指!$A$4:$I$499,5,FALSE)</f>
        <v>#N/A</v>
      </c>
      <c r="G548" s="49" t="e">
        <f>VLOOKUP($B548,三大法人買賣超!$A$4:$I$500,3,FALSE)</f>
        <v>#N/A</v>
      </c>
      <c r="H548" s="34" t="e">
        <f>VLOOKUP($B548,三大法人買賣超!$A$4:$I$500,5,FALSE)</f>
        <v>#N/A</v>
      </c>
      <c r="I548" s="27" t="e">
        <f>VLOOKUP($B548,三大法人買賣超!$A$4:$I$500,7,FALSE)</f>
        <v>#N/A</v>
      </c>
      <c r="J548" s="27" t="e">
        <f>VLOOKUP($B548,三大法人買賣超!$A$4:$I$500,9,FALSE)</f>
        <v>#N/A</v>
      </c>
      <c r="K548" s="37">
        <f>新台幣匯率美元指數!B549</f>
        <v>0</v>
      </c>
      <c r="L548" s="38">
        <f>新台幣匯率美元指數!C549</f>
        <v>0</v>
      </c>
      <c r="M548" s="39">
        <f>新台幣匯率美元指數!D549</f>
        <v>0</v>
      </c>
      <c r="N548" s="27" t="e">
        <f>VLOOKUP($B548,期貨未平倉口數!$A$4:$M$499,4,FALSE)</f>
        <v>#N/A</v>
      </c>
      <c r="O548" s="27" t="e">
        <f>VLOOKUP($B548,期貨未平倉口數!$A$4:$M$499,9,FALSE)</f>
        <v>#N/A</v>
      </c>
      <c r="P548" s="27" t="e">
        <f>VLOOKUP($B548,期貨未平倉口數!$A$4:$M$499,10,FALSE)</f>
        <v>#N/A</v>
      </c>
      <c r="Q548" s="27" t="e">
        <f>VLOOKUP($B548,期貨未平倉口數!$A$4:$M$499,11,FALSE)</f>
        <v>#N/A</v>
      </c>
      <c r="R548" s="64" t="e">
        <f>VLOOKUP($B548,選擇權未平倉餘額!$A$4:$I$500,6,FALSE)</f>
        <v>#N/A</v>
      </c>
      <c r="S548" s="64" t="e">
        <f>VLOOKUP($B548,選擇權未平倉餘額!$A$4:$I$500,7,FALSE)</f>
        <v>#N/A</v>
      </c>
      <c r="T548" s="64" t="e">
        <f>VLOOKUP($B548,選擇權未平倉餘額!$A$4:$I$500,8,FALSE)</f>
        <v>#N/A</v>
      </c>
      <c r="U548" s="64" t="e">
        <f>VLOOKUP($B548,選擇權未平倉餘額!$A$4:$I$500,9,FALSE)</f>
        <v>#N/A</v>
      </c>
      <c r="V548" s="39" t="e">
        <f>VLOOKUP($B548,臺指選擇權P_C_Ratios!$A$4:$C$500,3,FALSE)</f>
        <v>#N/A</v>
      </c>
      <c r="W548" s="41" t="e">
        <f>VLOOKUP($B548,散戶多空比!$A$6:$L$500,12,FALSE)</f>
        <v>#N/A</v>
      </c>
      <c r="X548" s="40" t="e">
        <f>VLOOKUP($B548,期貨大額交易人未沖銷部位!$A$4:$O$499,4,FALSE)</f>
        <v>#N/A</v>
      </c>
      <c r="Y548" s="40" t="e">
        <f>VLOOKUP($B548,期貨大額交易人未沖銷部位!$A$4:$O$499,7,FALSE)</f>
        <v>#N/A</v>
      </c>
      <c r="Z548" s="40" t="e">
        <f>VLOOKUP($B548,期貨大額交易人未沖銷部位!$A$4:$O$499,10,FALSE)</f>
        <v>#N/A</v>
      </c>
      <c r="AA548" s="40" t="e">
        <f>VLOOKUP($B548,期貨大額交易人未沖銷部位!$A$4:$O$499,13,FALSE)</f>
        <v>#N/A</v>
      </c>
      <c r="AB548" s="40" t="e">
        <f>VLOOKUP($B548,期貨大額交易人未沖銷部位!$A$4:$O$499,14,FALSE)</f>
        <v>#N/A</v>
      </c>
      <c r="AC548" s="40" t="e">
        <f>VLOOKUP($B548,期貨大額交易人未沖銷部位!$A$4:$O$499,15,FALSE)</f>
        <v>#N/A</v>
      </c>
      <c r="AD548" s="33" t="e">
        <f>VLOOKUP($B548,三大美股走勢!$A$4:$J$495,4,FALSE)</f>
        <v>#N/A</v>
      </c>
      <c r="AE548" s="33" t="e">
        <f>VLOOKUP($B548,三大美股走勢!$A$4:$J$495,7,FALSE)</f>
        <v>#N/A</v>
      </c>
      <c r="AF548" s="33" t="e">
        <f>VLOOKUP($B548,三大美股走勢!$A$4:$J$495,10,FALSE)</f>
        <v>#N/A</v>
      </c>
    </row>
    <row r="549" spans="2:32">
      <c r="B549" s="32">
        <v>43328</v>
      </c>
      <c r="C549" s="33" t="e">
        <f>VLOOKUP($B549,大盤與近月台指!$A$4:$I$499,2,FALSE)</f>
        <v>#N/A</v>
      </c>
      <c r="D549" s="34" t="e">
        <f>VLOOKUP($B549,大盤與近月台指!$A$4:$I$499,3,FALSE)</f>
        <v>#N/A</v>
      </c>
      <c r="E549" s="35" t="e">
        <f>VLOOKUP($B549,大盤與近月台指!$A$4:$I$499,4,FALSE)</f>
        <v>#N/A</v>
      </c>
      <c r="F549" s="33" t="e">
        <f>VLOOKUP($B549,大盤與近月台指!$A$4:$I$499,5,FALSE)</f>
        <v>#N/A</v>
      </c>
      <c r="G549" s="49" t="e">
        <f>VLOOKUP($B549,三大法人買賣超!$A$4:$I$500,3,FALSE)</f>
        <v>#N/A</v>
      </c>
      <c r="H549" s="34" t="e">
        <f>VLOOKUP($B549,三大法人買賣超!$A$4:$I$500,5,FALSE)</f>
        <v>#N/A</v>
      </c>
      <c r="I549" s="27" t="e">
        <f>VLOOKUP($B549,三大法人買賣超!$A$4:$I$500,7,FALSE)</f>
        <v>#N/A</v>
      </c>
      <c r="J549" s="27" t="e">
        <f>VLOOKUP($B549,三大法人買賣超!$A$4:$I$500,9,FALSE)</f>
        <v>#N/A</v>
      </c>
      <c r="K549" s="37">
        <f>新台幣匯率美元指數!B550</f>
        <v>0</v>
      </c>
      <c r="L549" s="38">
        <f>新台幣匯率美元指數!C550</f>
        <v>0</v>
      </c>
      <c r="M549" s="39">
        <f>新台幣匯率美元指數!D550</f>
        <v>0</v>
      </c>
      <c r="N549" s="27" t="e">
        <f>VLOOKUP($B549,期貨未平倉口數!$A$4:$M$499,4,FALSE)</f>
        <v>#N/A</v>
      </c>
      <c r="O549" s="27" t="e">
        <f>VLOOKUP($B549,期貨未平倉口數!$A$4:$M$499,9,FALSE)</f>
        <v>#N/A</v>
      </c>
      <c r="P549" s="27" t="e">
        <f>VLOOKUP($B549,期貨未平倉口數!$A$4:$M$499,10,FALSE)</f>
        <v>#N/A</v>
      </c>
      <c r="Q549" s="27" t="e">
        <f>VLOOKUP($B549,期貨未平倉口數!$A$4:$M$499,11,FALSE)</f>
        <v>#N/A</v>
      </c>
      <c r="R549" s="64" t="e">
        <f>VLOOKUP($B549,選擇權未平倉餘額!$A$4:$I$500,6,FALSE)</f>
        <v>#N/A</v>
      </c>
      <c r="S549" s="64" t="e">
        <f>VLOOKUP($B549,選擇權未平倉餘額!$A$4:$I$500,7,FALSE)</f>
        <v>#N/A</v>
      </c>
      <c r="T549" s="64" t="e">
        <f>VLOOKUP($B549,選擇權未平倉餘額!$A$4:$I$500,8,FALSE)</f>
        <v>#N/A</v>
      </c>
      <c r="U549" s="64" t="e">
        <f>VLOOKUP($B549,選擇權未平倉餘額!$A$4:$I$500,9,FALSE)</f>
        <v>#N/A</v>
      </c>
      <c r="V549" s="39" t="e">
        <f>VLOOKUP($B549,臺指選擇權P_C_Ratios!$A$4:$C$500,3,FALSE)</f>
        <v>#N/A</v>
      </c>
      <c r="W549" s="41" t="e">
        <f>VLOOKUP($B549,散戶多空比!$A$6:$L$500,12,FALSE)</f>
        <v>#N/A</v>
      </c>
      <c r="X549" s="40" t="e">
        <f>VLOOKUP($B549,期貨大額交易人未沖銷部位!$A$4:$O$499,4,FALSE)</f>
        <v>#N/A</v>
      </c>
      <c r="Y549" s="40" t="e">
        <f>VLOOKUP($B549,期貨大額交易人未沖銷部位!$A$4:$O$499,7,FALSE)</f>
        <v>#N/A</v>
      </c>
      <c r="Z549" s="40" t="e">
        <f>VLOOKUP($B549,期貨大額交易人未沖銷部位!$A$4:$O$499,10,FALSE)</f>
        <v>#N/A</v>
      </c>
      <c r="AA549" s="40" t="e">
        <f>VLOOKUP($B549,期貨大額交易人未沖銷部位!$A$4:$O$499,13,FALSE)</f>
        <v>#N/A</v>
      </c>
      <c r="AB549" s="40" t="e">
        <f>VLOOKUP($B549,期貨大額交易人未沖銷部位!$A$4:$O$499,14,FALSE)</f>
        <v>#N/A</v>
      </c>
      <c r="AC549" s="40" t="e">
        <f>VLOOKUP($B549,期貨大額交易人未沖銷部位!$A$4:$O$499,15,FALSE)</f>
        <v>#N/A</v>
      </c>
      <c r="AD549" s="33" t="e">
        <f>VLOOKUP($B549,三大美股走勢!$A$4:$J$495,4,FALSE)</f>
        <v>#N/A</v>
      </c>
      <c r="AE549" s="33" t="e">
        <f>VLOOKUP($B549,三大美股走勢!$A$4:$J$495,7,FALSE)</f>
        <v>#N/A</v>
      </c>
      <c r="AF549" s="33" t="e">
        <f>VLOOKUP($B549,三大美股走勢!$A$4:$J$495,10,FALSE)</f>
        <v>#N/A</v>
      </c>
    </row>
    <row r="550" spans="2:32">
      <c r="B550" s="32">
        <v>43329</v>
      </c>
      <c r="C550" s="33" t="e">
        <f>VLOOKUP($B550,大盤與近月台指!$A$4:$I$499,2,FALSE)</f>
        <v>#N/A</v>
      </c>
      <c r="D550" s="34" t="e">
        <f>VLOOKUP($B550,大盤與近月台指!$A$4:$I$499,3,FALSE)</f>
        <v>#N/A</v>
      </c>
      <c r="E550" s="35" t="e">
        <f>VLOOKUP($B550,大盤與近月台指!$A$4:$I$499,4,FALSE)</f>
        <v>#N/A</v>
      </c>
      <c r="F550" s="33" t="e">
        <f>VLOOKUP($B550,大盤與近月台指!$A$4:$I$499,5,FALSE)</f>
        <v>#N/A</v>
      </c>
      <c r="G550" s="49" t="e">
        <f>VLOOKUP($B550,三大法人買賣超!$A$4:$I$500,3,FALSE)</f>
        <v>#N/A</v>
      </c>
      <c r="H550" s="34" t="e">
        <f>VLOOKUP($B550,三大法人買賣超!$A$4:$I$500,5,FALSE)</f>
        <v>#N/A</v>
      </c>
      <c r="I550" s="27" t="e">
        <f>VLOOKUP($B550,三大法人買賣超!$A$4:$I$500,7,FALSE)</f>
        <v>#N/A</v>
      </c>
      <c r="J550" s="27" t="e">
        <f>VLOOKUP($B550,三大法人買賣超!$A$4:$I$500,9,FALSE)</f>
        <v>#N/A</v>
      </c>
      <c r="K550" s="37">
        <f>新台幣匯率美元指數!B551</f>
        <v>0</v>
      </c>
      <c r="L550" s="38">
        <f>新台幣匯率美元指數!C551</f>
        <v>0</v>
      </c>
      <c r="M550" s="39">
        <f>新台幣匯率美元指數!D551</f>
        <v>0</v>
      </c>
      <c r="N550" s="27" t="e">
        <f>VLOOKUP($B550,期貨未平倉口數!$A$4:$M$499,4,FALSE)</f>
        <v>#N/A</v>
      </c>
      <c r="O550" s="27" t="e">
        <f>VLOOKUP($B550,期貨未平倉口數!$A$4:$M$499,9,FALSE)</f>
        <v>#N/A</v>
      </c>
      <c r="P550" s="27" t="e">
        <f>VLOOKUP($B550,期貨未平倉口數!$A$4:$M$499,10,FALSE)</f>
        <v>#N/A</v>
      </c>
      <c r="Q550" s="27" t="e">
        <f>VLOOKUP($B550,期貨未平倉口數!$A$4:$M$499,11,FALSE)</f>
        <v>#N/A</v>
      </c>
      <c r="R550" s="64" t="e">
        <f>VLOOKUP($B550,選擇權未平倉餘額!$A$4:$I$500,6,FALSE)</f>
        <v>#N/A</v>
      </c>
      <c r="S550" s="64" t="e">
        <f>VLOOKUP($B550,選擇權未平倉餘額!$A$4:$I$500,7,FALSE)</f>
        <v>#N/A</v>
      </c>
      <c r="T550" s="64" t="e">
        <f>VLOOKUP($B550,選擇權未平倉餘額!$A$4:$I$500,8,FALSE)</f>
        <v>#N/A</v>
      </c>
      <c r="U550" s="64" t="e">
        <f>VLOOKUP($B550,選擇權未平倉餘額!$A$4:$I$500,9,FALSE)</f>
        <v>#N/A</v>
      </c>
      <c r="V550" s="39" t="e">
        <f>VLOOKUP($B550,臺指選擇權P_C_Ratios!$A$4:$C$500,3,FALSE)</f>
        <v>#N/A</v>
      </c>
      <c r="W550" s="41" t="e">
        <f>VLOOKUP($B550,散戶多空比!$A$6:$L$500,12,FALSE)</f>
        <v>#N/A</v>
      </c>
      <c r="X550" s="40" t="e">
        <f>VLOOKUP($B550,期貨大額交易人未沖銷部位!$A$4:$O$499,4,FALSE)</f>
        <v>#N/A</v>
      </c>
      <c r="Y550" s="40" t="e">
        <f>VLOOKUP($B550,期貨大額交易人未沖銷部位!$A$4:$O$499,7,FALSE)</f>
        <v>#N/A</v>
      </c>
      <c r="Z550" s="40" t="e">
        <f>VLOOKUP($B550,期貨大額交易人未沖銷部位!$A$4:$O$499,10,FALSE)</f>
        <v>#N/A</v>
      </c>
      <c r="AA550" s="40" t="e">
        <f>VLOOKUP($B550,期貨大額交易人未沖銷部位!$A$4:$O$499,13,FALSE)</f>
        <v>#N/A</v>
      </c>
      <c r="AB550" s="40" t="e">
        <f>VLOOKUP($B550,期貨大額交易人未沖銷部位!$A$4:$O$499,14,FALSE)</f>
        <v>#N/A</v>
      </c>
      <c r="AC550" s="40" t="e">
        <f>VLOOKUP($B550,期貨大額交易人未沖銷部位!$A$4:$O$499,15,FALSE)</f>
        <v>#N/A</v>
      </c>
      <c r="AD550" s="33" t="e">
        <f>VLOOKUP($B550,三大美股走勢!$A$4:$J$495,4,FALSE)</f>
        <v>#N/A</v>
      </c>
      <c r="AE550" s="33" t="e">
        <f>VLOOKUP($B550,三大美股走勢!$A$4:$J$495,7,FALSE)</f>
        <v>#N/A</v>
      </c>
      <c r="AF550" s="33" t="e">
        <f>VLOOKUP($B550,三大美股走勢!$A$4:$J$495,10,FALSE)</f>
        <v>#N/A</v>
      </c>
    </row>
    <row r="551" spans="2:32">
      <c r="B551" s="32">
        <v>43330</v>
      </c>
      <c r="C551" s="33" t="e">
        <f>VLOOKUP($B551,大盤與近月台指!$A$4:$I$499,2,FALSE)</f>
        <v>#N/A</v>
      </c>
      <c r="D551" s="34" t="e">
        <f>VLOOKUP($B551,大盤與近月台指!$A$4:$I$499,3,FALSE)</f>
        <v>#N/A</v>
      </c>
      <c r="E551" s="35" t="e">
        <f>VLOOKUP($B551,大盤與近月台指!$A$4:$I$499,4,FALSE)</f>
        <v>#N/A</v>
      </c>
      <c r="F551" s="33" t="e">
        <f>VLOOKUP($B551,大盤與近月台指!$A$4:$I$499,5,FALSE)</f>
        <v>#N/A</v>
      </c>
      <c r="G551" s="49" t="e">
        <f>VLOOKUP($B551,三大法人買賣超!$A$4:$I$500,3,FALSE)</f>
        <v>#N/A</v>
      </c>
      <c r="H551" s="34" t="e">
        <f>VLOOKUP($B551,三大法人買賣超!$A$4:$I$500,5,FALSE)</f>
        <v>#N/A</v>
      </c>
      <c r="I551" s="27" t="e">
        <f>VLOOKUP($B551,三大法人買賣超!$A$4:$I$500,7,FALSE)</f>
        <v>#N/A</v>
      </c>
      <c r="J551" s="27" t="e">
        <f>VLOOKUP($B551,三大法人買賣超!$A$4:$I$500,9,FALSE)</f>
        <v>#N/A</v>
      </c>
      <c r="K551" s="37">
        <f>新台幣匯率美元指數!B552</f>
        <v>0</v>
      </c>
      <c r="L551" s="38">
        <f>新台幣匯率美元指數!C552</f>
        <v>0</v>
      </c>
      <c r="M551" s="39">
        <f>新台幣匯率美元指數!D552</f>
        <v>0</v>
      </c>
      <c r="N551" s="27" t="e">
        <f>VLOOKUP($B551,期貨未平倉口數!$A$4:$M$499,4,FALSE)</f>
        <v>#N/A</v>
      </c>
      <c r="O551" s="27" t="e">
        <f>VLOOKUP($B551,期貨未平倉口數!$A$4:$M$499,9,FALSE)</f>
        <v>#N/A</v>
      </c>
      <c r="P551" s="27" t="e">
        <f>VLOOKUP($B551,期貨未平倉口數!$A$4:$M$499,10,FALSE)</f>
        <v>#N/A</v>
      </c>
      <c r="Q551" s="27" t="e">
        <f>VLOOKUP($B551,期貨未平倉口數!$A$4:$M$499,11,FALSE)</f>
        <v>#N/A</v>
      </c>
      <c r="R551" s="64" t="e">
        <f>VLOOKUP($B551,選擇權未平倉餘額!$A$4:$I$500,6,FALSE)</f>
        <v>#N/A</v>
      </c>
      <c r="S551" s="64" t="e">
        <f>VLOOKUP($B551,選擇權未平倉餘額!$A$4:$I$500,7,FALSE)</f>
        <v>#N/A</v>
      </c>
      <c r="T551" s="64" t="e">
        <f>VLOOKUP($B551,選擇權未平倉餘額!$A$4:$I$500,8,FALSE)</f>
        <v>#N/A</v>
      </c>
      <c r="U551" s="64" t="e">
        <f>VLOOKUP($B551,選擇權未平倉餘額!$A$4:$I$500,9,FALSE)</f>
        <v>#N/A</v>
      </c>
      <c r="V551" s="39" t="e">
        <f>VLOOKUP($B551,臺指選擇權P_C_Ratios!$A$4:$C$500,3,FALSE)</f>
        <v>#N/A</v>
      </c>
      <c r="W551" s="41" t="e">
        <f>VLOOKUP($B551,散戶多空比!$A$6:$L$500,12,FALSE)</f>
        <v>#N/A</v>
      </c>
      <c r="X551" s="40" t="e">
        <f>VLOOKUP($B551,期貨大額交易人未沖銷部位!$A$4:$O$499,4,FALSE)</f>
        <v>#N/A</v>
      </c>
      <c r="Y551" s="40" t="e">
        <f>VLOOKUP($B551,期貨大額交易人未沖銷部位!$A$4:$O$499,7,FALSE)</f>
        <v>#N/A</v>
      </c>
      <c r="Z551" s="40" t="e">
        <f>VLOOKUP($B551,期貨大額交易人未沖銷部位!$A$4:$O$499,10,FALSE)</f>
        <v>#N/A</v>
      </c>
      <c r="AA551" s="40" t="e">
        <f>VLOOKUP($B551,期貨大額交易人未沖銷部位!$A$4:$O$499,13,FALSE)</f>
        <v>#N/A</v>
      </c>
      <c r="AB551" s="40" t="e">
        <f>VLOOKUP($B551,期貨大額交易人未沖銷部位!$A$4:$O$499,14,FALSE)</f>
        <v>#N/A</v>
      </c>
      <c r="AC551" s="40" t="e">
        <f>VLOOKUP($B551,期貨大額交易人未沖銷部位!$A$4:$O$499,15,FALSE)</f>
        <v>#N/A</v>
      </c>
      <c r="AD551" s="33" t="e">
        <f>VLOOKUP($B551,三大美股走勢!$A$4:$J$495,4,FALSE)</f>
        <v>#N/A</v>
      </c>
      <c r="AE551" s="33" t="e">
        <f>VLOOKUP($B551,三大美股走勢!$A$4:$J$495,7,FALSE)</f>
        <v>#N/A</v>
      </c>
      <c r="AF551" s="33" t="e">
        <f>VLOOKUP($B551,三大美股走勢!$A$4:$J$495,10,FALSE)</f>
        <v>#N/A</v>
      </c>
    </row>
    <row r="552" spans="2:32">
      <c r="B552" s="32">
        <v>43331</v>
      </c>
      <c r="C552" s="33" t="e">
        <f>VLOOKUP($B552,大盤與近月台指!$A$4:$I$499,2,FALSE)</f>
        <v>#N/A</v>
      </c>
      <c r="D552" s="34" t="e">
        <f>VLOOKUP($B552,大盤與近月台指!$A$4:$I$499,3,FALSE)</f>
        <v>#N/A</v>
      </c>
      <c r="E552" s="35" t="e">
        <f>VLOOKUP($B552,大盤與近月台指!$A$4:$I$499,4,FALSE)</f>
        <v>#N/A</v>
      </c>
      <c r="F552" s="33" t="e">
        <f>VLOOKUP($B552,大盤與近月台指!$A$4:$I$499,5,FALSE)</f>
        <v>#N/A</v>
      </c>
      <c r="G552" s="49" t="e">
        <f>VLOOKUP($B552,三大法人買賣超!$A$4:$I$500,3,FALSE)</f>
        <v>#N/A</v>
      </c>
      <c r="H552" s="34" t="e">
        <f>VLOOKUP($B552,三大法人買賣超!$A$4:$I$500,5,FALSE)</f>
        <v>#N/A</v>
      </c>
      <c r="I552" s="27" t="e">
        <f>VLOOKUP($B552,三大法人買賣超!$A$4:$I$500,7,FALSE)</f>
        <v>#N/A</v>
      </c>
      <c r="J552" s="27" t="e">
        <f>VLOOKUP($B552,三大法人買賣超!$A$4:$I$500,9,FALSE)</f>
        <v>#N/A</v>
      </c>
      <c r="K552" s="37">
        <f>新台幣匯率美元指數!B553</f>
        <v>0</v>
      </c>
      <c r="L552" s="38">
        <f>新台幣匯率美元指數!C553</f>
        <v>0</v>
      </c>
      <c r="M552" s="39">
        <f>新台幣匯率美元指數!D553</f>
        <v>0</v>
      </c>
      <c r="N552" s="27" t="e">
        <f>VLOOKUP($B552,期貨未平倉口數!$A$4:$M$499,4,FALSE)</f>
        <v>#N/A</v>
      </c>
      <c r="O552" s="27" t="e">
        <f>VLOOKUP($B552,期貨未平倉口數!$A$4:$M$499,9,FALSE)</f>
        <v>#N/A</v>
      </c>
      <c r="P552" s="27" t="e">
        <f>VLOOKUP($B552,期貨未平倉口數!$A$4:$M$499,10,FALSE)</f>
        <v>#N/A</v>
      </c>
      <c r="Q552" s="27" t="e">
        <f>VLOOKUP($B552,期貨未平倉口數!$A$4:$M$499,11,FALSE)</f>
        <v>#N/A</v>
      </c>
      <c r="R552" s="64" t="e">
        <f>VLOOKUP($B552,選擇權未平倉餘額!$A$4:$I$500,6,FALSE)</f>
        <v>#N/A</v>
      </c>
      <c r="S552" s="64" t="e">
        <f>VLOOKUP($B552,選擇權未平倉餘額!$A$4:$I$500,7,FALSE)</f>
        <v>#N/A</v>
      </c>
      <c r="T552" s="64" t="e">
        <f>VLOOKUP($B552,選擇權未平倉餘額!$A$4:$I$500,8,FALSE)</f>
        <v>#N/A</v>
      </c>
      <c r="U552" s="64" t="e">
        <f>VLOOKUP($B552,選擇權未平倉餘額!$A$4:$I$500,9,FALSE)</f>
        <v>#N/A</v>
      </c>
      <c r="V552" s="39" t="e">
        <f>VLOOKUP($B552,臺指選擇權P_C_Ratios!$A$4:$C$500,3,FALSE)</f>
        <v>#N/A</v>
      </c>
      <c r="W552" s="41" t="e">
        <f>VLOOKUP($B552,散戶多空比!$A$6:$L$500,12,FALSE)</f>
        <v>#N/A</v>
      </c>
      <c r="X552" s="40" t="e">
        <f>VLOOKUP($B552,期貨大額交易人未沖銷部位!$A$4:$O$499,4,FALSE)</f>
        <v>#N/A</v>
      </c>
      <c r="Y552" s="40" t="e">
        <f>VLOOKUP($B552,期貨大額交易人未沖銷部位!$A$4:$O$499,7,FALSE)</f>
        <v>#N/A</v>
      </c>
      <c r="Z552" s="40" t="e">
        <f>VLOOKUP($B552,期貨大額交易人未沖銷部位!$A$4:$O$499,10,FALSE)</f>
        <v>#N/A</v>
      </c>
      <c r="AA552" s="40" t="e">
        <f>VLOOKUP($B552,期貨大額交易人未沖銷部位!$A$4:$O$499,13,FALSE)</f>
        <v>#N/A</v>
      </c>
      <c r="AB552" s="40" t="e">
        <f>VLOOKUP($B552,期貨大額交易人未沖銷部位!$A$4:$O$499,14,FALSE)</f>
        <v>#N/A</v>
      </c>
      <c r="AC552" s="40" t="e">
        <f>VLOOKUP($B552,期貨大額交易人未沖銷部位!$A$4:$O$499,15,FALSE)</f>
        <v>#N/A</v>
      </c>
      <c r="AD552" s="33" t="e">
        <f>VLOOKUP($B552,三大美股走勢!$A$4:$J$495,4,FALSE)</f>
        <v>#N/A</v>
      </c>
      <c r="AE552" s="33" t="e">
        <f>VLOOKUP($B552,三大美股走勢!$A$4:$J$495,7,FALSE)</f>
        <v>#N/A</v>
      </c>
      <c r="AF552" s="33" t="e">
        <f>VLOOKUP($B552,三大美股走勢!$A$4:$J$495,10,FALSE)</f>
        <v>#N/A</v>
      </c>
    </row>
    <row r="553" spans="2:32">
      <c r="B553" s="32">
        <v>43332</v>
      </c>
      <c r="C553" s="33" t="e">
        <f>VLOOKUP($B553,大盤與近月台指!$A$4:$I$499,2,FALSE)</f>
        <v>#N/A</v>
      </c>
      <c r="D553" s="34" t="e">
        <f>VLOOKUP($B553,大盤與近月台指!$A$4:$I$499,3,FALSE)</f>
        <v>#N/A</v>
      </c>
      <c r="E553" s="35" t="e">
        <f>VLOOKUP($B553,大盤與近月台指!$A$4:$I$499,4,FALSE)</f>
        <v>#N/A</v>
      </c>
      <c r="F553" s="33" t="e">
        <f>VLOOKUP($B553,大盤與近月台指!$A$4:$I$499,5,FALSE)</f>
        <v>#N/A</v>
      </c>
      <c r="G553" s="49" t="e">
        <f>VLOOKUP($B553,三大法人買賣超!$A$4:$I$500,3,FALSE)</f>
        <v>#N/A</v>
      </c>
      <c r="H553" s="34" t="e">
        <f>VLOOKUP($B553,三大法人買賣超!$A$4:$I$500,5,FALSE)</f>
        <v>#N/A</v>
      </c>
      <c r="I553" s="27" t="e">
        <f>VLOOKUP($B553,三大法人買賣超!$A$4:$I$500,7,FALSE)</f>
        <v>#N/A</v>
      </c>
      <c r="J553" s="27" t="e">
        <f>VLOOKUP($B553,三大法人買賣超!$A$4:$I$500,9,FALSE)</f>
        <v>#N/A</v>
      </c>
      <c r="K553" s="37">
        <f>新台幣匯率美元指數!B554</f>
        <v>0</v>
      </c>
      <c r="L553" s="38">
        <f>新台幣匯率美元指數!C554</f>
        <v>0</v>
      </c>
      <c r="M553" s="39">
        <f>新台幣匯率美元指數!D554</f>
        <v>0</v>
      </c>
      <c r="N553" s="27" t="e">
        <f>VLOOKUP($B553,期貨未平倉口數!$A$4:$M$499,4,FALSE)</f>
        <v>#N/A</v>
      </c>
      <c r="O553" s="27" t="e">
        <f>VLOOKUP($B553,期貨未平倉口數!$A$4:$M$499,9,FALSE)</f>
        <v>#N/A</v>
      </c>
      <c r="P553" s="27" t="e">
        <f>VLOOKUP($B553,期貨未平倉口數!$A$4:$M$499,10,FALSE)</f>
        <v>#N/A</v>
      </c>
      <c r="Q553" s="27" t="e">
        <f>VLOOKUP($B553,期貨未平倉口數!$A$4:$M$499,11,FALSE)</f>
        <v>#N/A</v>
      </c>
      <c r="R553" s="64" t="e">
        <f>VLOOKUP($B553,選擇權未平倉餘額!$A$4:$I$500,6,FALSE)</f>
        <v>#N/A</v>
      </c>
      <c r="S553" s="64" t="e">
        <f>VLOOKUP($B553,選擇權未平倉餘額!$A$4:$I$500,7,FALSE)</f>
        <v>#N/A</v>
      </c>
      <c r="T553" s="64" t="e">
        <f>VLOOKUP($B553,選擇權未平倉餘額!$A$4:$I$500,8,FALSE)</f>
        <v>#N/A</v>
      </c>
      <c r="U553" s="64" t="e">
        <f>VLOOKUP($B553,選擇權未平倉餘額!$A$4:$I$500,9,FALSE)</f>
        <v>#N/A</v>
      </c>
      <c r="V553" s="39" t="e">
        <f>VLOOKUP($B553,臺指選擇權P_C_Ratios!$A$4:$C$500,3,FALSE)</f>
        <v>#N/A</v>
      </c>
      <c r="W553" s="41" t="e">
        <f>VLOOKUP($B553,散戶多空比!$A$6:$L$500,12,FALSE)</f>
        <v>#N/A</v>
      </c>
      <c r="X553" s="40" t="e">
        <f>VLOOKUP($B553,期貨大額交易人未沖銷部位!$A$4:$O$499,4,FALSE)</f>
        <v>#N/A</v>
      </c>
      <c r="Y553" s="40" t="e">
        <f>VLOOKUP($B553,期貨大額交易人未沖銷部位!$A$4:$O$499,7,FALSE)</f>
        <v>#N/A</v>
      </c>
      <c r="Z553" s="40" t="e">
        <f>VLOOKUP($B553,期貨大額交易人未沖銷部位!$A$4:$O$499,10,FALSE)</f>
        <v>#N/A</v>
      </c>
      <c r="AA553" s="40" t="e">
        <f>VLOOKUP($B553,期貨大額交易人未沖銷部位!$A$4:$O$499,13,FALSE)</f>
        <v>#N/A</v>
      </c>
      <c r="AB553" s="40" t="e">
        <f>VLOOKUP($B553,期貨大額交易人未沖銷部位!$A$4:$O$499,14,FALSE)</f>
        <v>#N/A</v>
      </c>
      <c r="AC553" s="40" t="e">
        <f>VLOOKUP($B553,期貨大額交易人未沖銷部位!$A$4:$O$499,15,FALSE)</f>
        <v>#N/A</v>
      </c>
      <c r="AD553" s="33" t="e">
        <f>VLOOKUP($B553,三大美股走勢!$A$4:$J$495,4,FALSE)</f>
        <v>#N/A</v>
      </c>
      <c r="AE553" s="33" t="e">
        <f>VLOOKUP($B553,三大美股走勢!$A$4:$J$495,7,FALSE)</f>
        <v>#N/A</v>
      </c>
      <c r="AF553" s="33" t="e">
        <f>VLOOKUP($B553,三大美股走勢!$A$4:$J$495,10,FALSE)</f>
        <v>#N/A</v>
      </c>
    </row>
    <row r="554" spans="2:32">
      <c r="B554" s="32">
        <v>43333</v>
      </c>
      <c r="C554" s="33" t="e">
        <f>VLOOKUP($B554,大盤與近月台指!$A$4:$I$499,2,FALSE)</f>
        <v>#N/A</v>
      </c>
      <c r="D554" s="34" t="e">
        <f>VLOOKUP($B554,大盤與近月台指!$A$4:$I$499,3,FALSE)</f>
        <v>#N/A</v>
      </c>
      <c r="E554" s="35" t="e">
        <f>VLOOKUP($B554,大盤與近月台指!$A$4:$I$499,4,FALSE)</f>
        <v>#N/A</v>
      </c>
      <c r="F554" s="33" t="e">
        <f>VLOOKUP($B554,大盤與近月台指!$A$4:$I$499,5,FALSE)</f>
        <v>#N/A</v>
      </c>
      <c r="G554" s="49" t="e">
        <f>VLOOKUP($B554,三大法人買賣超!$A$4:$I$500,3,FALSE)</f>
        <v>#N/A</v>
      </c>
      <c r="H554" s="34" t="e">
        <f>VLOOKUP($B554,三大法人買賣超!$A$4:$I$500,5,FALSE)</f>
        <v>#N/A</v>
      </c>
      <c r="I554" s="27" t="e">
        <f>VLOOKUP($B554,三大法人買賣超!$A$4:$I$500,7,FALSE)</f>
        <v>#N/A</v>
      </c>
      <c r="J554" s="27" t="e">
        <f>VLOOKUP($B554,三大法人買賣超!$A$4:$I$500,9,FALSE)</f>
        <v>#N/A</v>
      </c>
      <c r="K554" s="37">
        <f>新台幣匯率美元指數!B555</f>
        <v>0</v>
      </c>
      <c r="L554" s="38">
        <f>新台幣匯率美元指數!C555</f>
        <v>0</v>
      </c>
      <c r="M554" s="39">
        <f>新台幣匯率美元指數!D555</f>
        <v>0</v>
      </c>
      <c r="N554" s="27" t="e">
        <f>VLOOKUP($B554,期貨未平倉口數!$A$4:$M$499,4,FALSE)</f>
        <v>#N/A</v>
      </c>
      <c r="O554" s="27" t="e">
        <f>VLOOKUP($B554,期貨未平倉口數!$A$4:$M$499,9,FALSE)</f>
        <v>#N/A</v>
      </c>
      <c r="P554" s="27" t="e">
        <f>VLOOKUP($B554,期貨未平倉口數!$A$4:$M$499,10,FALSE)</f>
        <v>#N/A</v>
      </c>
      <c r="Q554" s="27" t="e">
        <f>VLOOKUP($B554,期貨未平倉口數!$A$4:$M$499,11,FALSE)</f>
        <v>#N/A</v>
      </c>
      <c r="R554" s="64" t="e">
        <f>VLOOKUP($B554,選擇權未平倉餘額!$A$4:$I$500,6,FALSE)</f>
        <v>#N/A</v>
      </c>
      <c r="S554" s="64" t="e">
        <f>VLOOKUP($B554,選擇權未平倉餘額!$A$4:$I$500,7,FALSE)</f>
        <v>#N/A</v>
      </c>
      <c r="T554" s="64" t="e">
        <f>VLOOKUP($B554,選擇權未平倉餘額!$A$4:$I$500,8,FALSE)</f>
        <v>#N/A</v>
      </c>
      <c r="U554" s="64" t="e">
        <f>VLOOKUP($B554,選擇權未平倉餘額!$A$4:$I$500,9,FALSE)</f>
        <v>#N/A</v>
      </c>
      <c r="V554" s="39" t="e">
        <f>VLOOKUP($B554,臺指選擇權P_C_Ratios!$A$4:$C$500,3,FALSE)</f>
        <v>#N/A</v>
      </c>
      <c r="W554" s="41" t="e">
        <f>VLOOKUP($B554,散戶多空比!$A$6:$L$500,12,FALSE)</f>
        <v>#N/A</v>
      </c>
      <c r="X554" s="40" t="e">
        <f>VLOOKUP($B554,期貨大額交易人未沖銷部位!$A$4:$O$499,4,FALSE)</f>
        <v>#N/A</v>
      </c>
      <c r="Y554" s="40" t="e">
        <f>VLOOKUP($B554,期貨大額交易人未沖銷部位!$A$4:$O$499,7,FALSE)</f>
        <v>#N/A</v>
      </c>
      <c r="Z554" s="40" t="e">
        <f>VLOOKUP($B554,期貨大額交易人未沖銷部位!$A$4:$O$499,10,FALSE)</f>
        <v>#N/A</v>
      </c>
      <c r="AA554" s="40" t="e">
        <f>VLOOKUP($B554,期貨大額交易人未沖銷部位!$A$4:$O$499,13,FALSE)</f>
        <v>#N/A</v>
      </c>
      <c r="AB554" s="40" t="e">
        <f>VLOOKUP($B554,期貨大額交易人未沖銷部位!$A$4:$O$499,14,FALSE)</f>
        <v>#N/A</v>
      </c>
      <c r="AC554" s="40" t="e">
        <f>VLOOKUP($B554,期貨大額交易人未沖銷部位!$A$4:$O$499,15,FALSE)</f>
        <v>#N/A</v>
      </c>
      <c r="AD554" s="33" t="e">
        <f>VLOOKUP($B554,三大美股走勢!$A$4:$J$495,4,FALSE)</f>
        <v>#N/A</v>
      </c>
      <c r="AE554" s="33" t="e">
        <f>VLOOKUP($B554,三大美股走勢!$A$4:$J$495,7,FALSE)</f>
        <v>#N/A</v>
      </c>
      <c r="AF554" s="33" t="e">
        <f>VLOOKUP($B554,三大美股走勢!$A$4:$J$495,10,FALSE)</f>
        <v>#N/A</v>
      </c>
    </row>
    <row r="555" spans="2:32">
      <c r="B555" s="32">
        <v>43334</v>
      </c>
      <c r="C555" s="33" t="e">
        <f>VLOOKUP($B555,大盤與近月台指!$A$4:$I$499,2,FALSE)</f>
        <v>#N/A</v>
      </c>
      <c r="D555" s="34" t="e">
        <f>VLOOKUP($B555,大盤與近月台指!$A$4:$I$499,3,FALSE)</f>
        <v>#N/A</v>
      </c>
      <c r="E555" s="35" t="e">
        <f>VLOOKUP($B555,大盤與近月台指!$A$4:$I$499,4,FALSE)</f>
        <v>#N/A</v>
      </c>
      <c r="F555" s="33" t="e">
        <f>VLOOKUP($B555,大盤與近月台指!$A$4:$I$499,5,FALSE)</f>
        <v>#N/A</v>
      </c>
      <c r="G555" s="49" t="e">
        <f>VLOOKUP($B555,三大法人買賣超!$A$4:$I$500,3,FALSE)</f>
        <v>#N/A</v>
      </c>
      <c r="H555" s="34" t="e">
        <f>VLOOKUP($B555,三大法人買賣超!$A$4:$I$500,5,FALSE)</f>
        <v>#N/A</v>
      </c>
      <c r="I555" s="27" t="e">
        <f>VLOOKUP($B555,三大法人買賣超!$A$4:$I$500,7,FALSE)</f>
        <v>#N/A</v>
      </c>
      <c r="J555" s="27" t="e">
        <f>VLOOKUP($B555,三大法人買賣超!$A$4:$I$500,9,FALSE)</f>
        <v>#N/A</v>
      </c>
      <c r="K555" s="37">
        <f>新台幣匯率美元指數!B556</f>
        <v>0</v>
      </c>
      <c r="L555" s="38">
        <f>新台幣匯率美元指數!C556</f>
        <v>0</v>
      </c>
      <c r="M555" s="39">
        <f>新台幣匯率美元指數!D556</f>
        <v>0</v>
      </c>
      <c r="N555" s="27" t="e">
        <f>VLOOKUP($B555,期貨未平倉口數!$A$4:$M$499,4,FALSE)</f>
        <v>#N/A</v>
      </c>
      <c r="O555" s="27" t="e">
        <f>VLOOKUP($B555,期貨未平倉口數!$A$4:$M$499,9,FALSE)</f>
        <v>#N/A</v>
      </c>
      <c r="P555" s="27" t="e">
        <f>VLOOKUP($B555,期貨未平倉口數!$A$4:$M$499,10,FALSE)</f>
        <v>#N/A</v>
      </c>
      <c r="Q555" s="27" t="e">
        <f>VLOOKUP($B555,期貨未平倉口數!$A$4:$M$499,11,FALSE)</f>
        <v>#N/A</v>
      </c>
      <c r="R555" s="64" t="e">
        <f>VLOOKUP($B555,選擇權未平倉餘額!$A$4:$I$500,6,FALSE)</f>
        <v>#N/A</v>
      </c>
      <c r="S555" s="64" t="e">
        <f>VLOOKUP($B555,選擇權未平倉餘額!$A$4:$I$500,7,FALSE)</f>
        <v>#N/A</v>
      </c>
      <c r="T555" s="64" t="e">
        <f>VLOOKUP($B555,選擇權未平倉餘額!$A$4:$I$500,8,FALSE)</f>
        <v>#N/A</v>
      </c>
      <c r="U555" s="64" t="e">
        <f>VLOOKUP($B555,選擇權未平倉餘額!$A$4:$I$500,9,FALSE)</f>
        <v>#N/A</v>
      </c>
      <c r="V555" s="39" t="e">
        <f>VLOOKUP($B555,臺指選擇權P_C_Ratios!$A$4:$C$500,3,FALSE)</f>
        <v>#N/A</v>
      </c>
      <c r="W555" s="41" t="e">
        <f>VLOOKUP($B555,散戶多空比!$A$6:$L$500,12,FALSE)</f>
        <v>#N/A</v>
      </c>
      <c r="X555" s="40" t="e">
        <f>VLOOKUP($B555,期貨大額交易人未沖銷部位!$A$4:$O$499,4,FALSE)</f>
        <v>#N/A</v>
      </c>
      <c r="Y555" s="40" t="e">
        <f>VLOOKUP($B555,期貨大額交易人未沖銷部位!$A$4:$O$499,7,FALSE)</f>
        <v>#N/A</v>
      </c>
      <c r="Z555" s="40" t="e">
        <f>VLOOKUP($B555,期貨大額交易人未沖銷部位!$A$4:$O$499,10,FALSE)</f>
        <v>#N/A</v>
      </c>
      <c r="AA555" s="40" t="e">
        <f>VLOOKUP($B555,期貨大額交易人未沖銷部位!$A$4:$O$499,13,FALSE)</f>
        <v>#N/A</v>
      </c>
      <c r="AB555" s="40" t="e">
        <f>VLOOKUP($B555,期貨大額交易人未沖銷部位!$A$4:$O$499,14,FALSE)</f>
        <v>#N/A</v>
      </c>
      <c r="AC555" s="40" t="e">
        <f>VLOOKUP($B555,期貨大額交易人未沖銷部位!$A$4:$O$499,15,FALSE)</f>
        <v>#N/A</v>
      </c>
      <c r="AD555" s="33" t="e">
        <f>VLOOKUP($B555,三大美股走勢!$A$4:$J$495,4,FALSE)</f>
        <v>#N/A</v>
      </c>
      <c r="AE555" s="33" t="e">
        <f>VLOOKUP($B555,三大美股走勢!$A$4:$J$495,7,FALSE)</f>
        <v>#N/A</v>
      </c>
      <c r="AF555" s="33" t="e">
        <f>VLOOKUP($B555,三大美股走勢!$A$4:$J$495,10,FALSE)</f>
        <v>#N/A</v>
      </c>
    </row>
    <row r="556" spans="2:32">
      <c r="B556" s="32">
        <v>43335</v>
      </c>
      <c r="C556" s="33" t="e">
        <f>VLOOKUP($B556,大盤與近月台指!$A$4:$I$499,2,FALSE)</f>
        <v>#N/A</v>
      </c>
      <c r="D556" s="34" t="e">
        <f>VLOOKUP($B556,大盤與近月台指!$A$4:$I$499,3,FALSE)</f>
        <v>#N/A</v>
      </c>
      <c r="E556" s="35" t="e">
        <f>VLOOKUP($B556,大盤與近月台指!$A$4:$I$499,4,FALSE)</f>
        <v>#N/A</v>
      </c>
      <c r="F556" s="33" t="e">
        <f>VLOOKUP($B556,大盤與近月台指!$A$4:$I$499,5,FALSE)</f>
        <v>#N/A</v>
      </c>
      <c r="G556" s="49" t="e">
        <f>VLOOKUP($B556,三大法人買賣超!$A$4:$I$500,3,FALSE)</f>
        <v>#N/A</v>
      </c>
      <c r="H556" s="34" t="e">
        <f>VLOOKUP($B556,三大法人買賣超!$A$4:$I$500,5,FALSE)</f>
        <v>#N/A</v>
      </c>
      <c r="I556" s="27" t="e">
        <f>VLOOKUP($B556,三大法人買賣超!$A$4:$I$500,7,FALSE)</f>
        <v>#N/A</v>
      </c>
      <c r="J556" s="27" t="e">
        <f>VLOOKUP($B556,三大法人買賣超!$A$4:$I$500,9,FALSE)</f>
        <v>#N/A</v>
      </c>
      <c r="K556" s="37">
        <f>新台幣匯率美元指數!B557</f>
        <v>0</v>
      </c>
      <c r="L556" s="38">
        <f>新台幣匯率美元指數!C557</f>
        <v>0</v>
      </c>
      <c r="M556" s="39">
        <f>新台幣匯率美元指數!D557</f>
        <v>0</v>
      </c>
      <c r="N556" s="27" t="e">
        <f>VLOOKUP($B556,期貨未平倉口數!$A$4:$M$499,4,FALSE)</f>
        <v>#N/A</v>
      </c>
      <c r="O556" s="27" t="e">
        <f>VLOOKUP($B556,期貨未平倉口數!$A$4:$M$499,9,FALSE)</f>
        <v>#N/A</v>
      </c>
      <c r="P556" s="27" t="e">
        <f>VLOOKUP($B556,期貨未平倉口數!$A$4:$M$499,10,FALSE)</f>
        <v>#N/A</v>
      </c>
      <c r="Q556" s="27" t="e">
        <f>VLOOKUP($B556,期貨未平倉口數!$A$4:$M$499,11,FALSE)</f>
        <v>#N/A</v>
      </c>
      <c r="R556" s="64" t="e">
        <f>VLOOKUP($B556,選擇權未平倉餘額!$A$4:$I$500,6,FALSE)</f>
        <v>#N/A</v>
      </c>
      <c r="S556" s="64" t="e">
        <f>VLOOKUP($B556,選擇權未平倉餘額!$A$4:$I$500,7,FALSE)</f>
        <v>#N/A</v>
      </c>
      <c r="T556" s="64" t="e">
        <f>VLOOKUP($B556,選擇權未平倉餘額!$A$4:$I$500,8,FALSE)</f>
        <v>#N/A</v>
      </c>
      <c r="U556" s="64" t="e">
        <f>VLOOKUP($B556,選擇權未平倉餘額!$A$4:$I$500,9,FALSE)</f>
        <v>#N/A</v>
      </c>
      <c r="V556" s="39" t="e">
        <f>VLOOKUP($B556,臺指選擇權P_C_Ratios!$A$4:$C$500,3,FALSE)</f>
        <v>#N/A</v>
      </c>
      <c r="W556" s="41" t="e">
        <f>VLOOKUP($B556,散戶多空比!$A$6:$L$500,12,FALSE)</f>
        <v>#N/A</v>
      </c>
      <c r="X556" s="40" t="e">
        <f>VLOOKUP($B556,期貨大額交易人未沖銷部位!$A$4:$O$499,4,FALSE)</f>
        <v>#N/A</v>
      </c>
      <c r="Y556" s="40" t="e">
        <f>VLOOKUP($B556,期貨大額交易人未沖銷部位!$A$4:$O$499,7,FALSE)</f>
        <v>#N/A</v>
      </c>
      <c r="Z556" s="40" t="e">
        <f>VLOOKUP($B556,期貨大額交易人未沖銷部位!$A$4:$O$499,10,FALSE)</f>
        <v>#N/A</v>
      </c>
      <c r="AA556" s="40" t="e">
        <f>VLOOKUP($B556,期貨大額交易人未沖銷部位!$A$4:$O$499,13,FALSE)</f>
        <v>#N/A</v>
      </c>
      <c r="AB556" s="40" t="e">
        <f>VLOOKUP($B556,期貨大額交易人未沖銷部位!$A$4:$O$499,14,FALSE)</f>
        <v>#N/A</v>
      </c>
      <c r="AC556" s="40" t="e">
        <f>VLOOKUP($B556,期貨大額交易人未沖銷部位!$A$4:$O$499,15,FALSE)</f>
        <v>#N/A</v>
      </c>
      <c r="AD556" s="33" t="e">
        <f>VLOOKUP($B556,三大美股走勢!$A$4:$J$495,4,FALSE)</f>
        <v>#N/A</v>
      </c>
      <c r="AE556" s="33" t="e">
        <f>VLOOKUP($B556,三大美股走勢!$A$4:$J$495,7,FALSE)</f>
        <v>#N/A</v>
      </c>
      <c r="AF556" s="33" t="e">
        <f>VLOOKUP($B556,三大美股走勢!$A$4:$J$495,10,FALSE)</f>
        <v>#N/A</v>
      </c>
    </row>
    <row r="557" spans="2:32">
      <c r="B557" s="32">
        <v>43336</v>
      </c>
      <c r="C557" s="33" t="e">
        <f>VLOOKUP($B557,大盤與近月台指!$A$4:$I$499,2,FALSE)</f>
        <v>#N/A</v>
      </c>
      <c r="D557" s="34" t="e">
        <f>VLOOKUP($B557,大盤與近月台指!$A$4:$I$499,3,FALSE)</f>
        <v>#N/A</v>
      </c>
      <c r="E557" s="35" t="e">
        <f>VLOOKUP($B557,大盤與近月台指!$A$4:$I$499,4,FALSE)</f>
        <v>#N/A</v>
      </c>
      <c r="F557" s="33" t="e">
        <f>VLOOKUP($B557,大盤與近月台指!$A$4:$I$499,5,FALSE)</f>
        <v>#N/A</v>
      </c>
      <c r="G557" s="49" t="e">
        <f>VLOOKUP($B557,三大法人買賣超!$A$4:$I$500,3,FALSE)</f>
        <v>#N/A</v>
      </c>
      <c r="H557" s="34" t="e">
        <f>VLOOKUP($B557,三大法人買賣超!$A$4:$I$500,5,FALSE)</f>
        <v>#N/A</v>
      </c>
      <c r="I557" s="27" t="e">
        <f>VLOOKUP($B557,三大法人買賣超!$A$4:$I$500,7,FALSE)</f>
        <v>#N/A</v>
      </c>
      <c r="J557" s="27" t="e">
        <f>VLOOKUP($B557,三大法人買賣超!$A$4:$I$500,9,FALSE)</f>
        <v>#N/A</v>
      </c>
      <c r="K557" s="37">
        <f>新台幣匯率美元指數!B558</f>
        <v>0</v>
      </c>
      <c r="L557" s="38">
        <f>新台幣匯率美元指數!C558</f>
        <v>0</v>
      </c>
      <c r="M557" s="39">
        <f>新台幣匯率美元指數!D558</f>
        <v>0</v>
      </c>
      <c r="N557" s="27" t="e">
        <f>VLOOKUP($B557,期貨未平倉口數!$A$4:$M$499,4,FALSE)</f>
        <v>#N/A</v>
      </c>
      <c r="O557" s="27" t="e">
        <f>VLOOKUP($B557,期貨未平倉口數!$A$4:$M$499,9,FALSE)</f>
        <v>#N/A</v>
      </c>
      <c r="P557" s="27" t="e">
        <f>VLOOKUP($B557,期貨未平倉口數!$A$4:$M$499,10,FALSE)</f>
        <v>#N/A</v>
      </c>
      <c r="Q557" s="27" t="e">
        <f>VLOOKUP($B557,期貨未平倉口數!$A$4:$M$499,11,FALSE)</f>
        <v>#N/A</v>
      </c>
      <c r="R557" s="64" t="e">
        <f>VLOOKUP($B557,選擇權未平倉餘額!$A$4:$I$500,6,FALSE)</f>
        <v>#N/A</v>
      </c>
      <c r="S557" s="64" t="e">
        <f>VLOOKUP($B557,選擇權未平倉餘額!$A$4:$I$500,7,FALSE)</f>
        <v>#N/A</v>
      </c>
      <c r="T557" s="64" t="e">
        <f>VLOOKUP($B557,選擇權未平倉餘額!$A$4:$I$500,8,FALSE)</f>
        <v>#N/A</v>
      </c>
      <c r="U557" s="64" t="e">
        <f>VLOOKUP($B557,選擇權未平倉餘額!$A$4:$I$500,9,FALSE)</f>
        <v>#N/A</v>
      </c>
      <c r="V557" s="39" t="e">
        <f>VLOOKUP($B557,臺指選擇權P_C_Ratios!$A$4:$C$500,3,FALSE)</f>
        <v>#N/A</v>
      </c>
      <c r="W557" s="41" t="e">
        <f>VLOOKUP($B557,散戶多空比!$A$6:$L$500,12,FALSE)</f>
        <v>#N/A</v>
      </c>
      <c r="X557" s="40" t="e">
        <f>VLOOKUP($B557,期貨大額交易人未沖銷部位!$A$4:$O$499,4,FALSE)</f>
        <v>#N/A</v>
      </c>
      <c r="Y557" s="40" t="e">
        <f>VLOOKUP($B557,期貨大額交易人未沖銷部位!$A$4:$O$499,7,FALSE)</f>
        <v>#N/A</v>
      </c>
      <c r="Z557" s="40" t="e">
        <f>VLOOKUP($B557,期貨大額交易人未沖銷部位!$A$4:$O$499,10,FALSE)</f>
        <v>#N/A</v>
      </c>
      <c r="AA557" s="40" t="e">
        <f>VLOOKUP($B557,期貨大額交易人未沖銷部位!$A$4:$O$499,13,FALSE)</f>
        <v>#N/A</v>
      </c>
      <c r="AB557" s="40" t="e">
        <f>VLOOKUP($B557,期貨大額交易人未沖銷部位!$A$4:$O$499,14,FALSE)</f>
        <v>#N/A</v>
      </c>
      <c r="AC557" s="40" t="e">
        <f>VLOOKUP($B557,期貨大額交易人未沖銷部位!$A$4:$O$499,15,FALSE)</f>
        <v>#N/A</v>
      </c>
      <c r="AD557" s="33" t="e">
        <f>VLOOKUP($B557,三大美股走勢!$A$4:$J$495,4,FALSE)</f>
        <v>#N/A</v>
      </c>
      <c r="AE557" s="33" t="e">
        <f>VLOOKUP($B557,三大美股走勢!$A$4:$J$495,7,FALSE)</f>
        <v>#N/A</v>
      </c>
      <c r="AF557" s="33" t="e">
        <f>VLOOKUP($B557,三大美股走勢!$A$4:$J$495,10,FALSE)</f>
        <v>#N/A</v>
      </c>
    </row>
    <row r="558" spans="2:32">
      <c r="B558" s="32">
        <v>43337</v>
      </c>
      <c r="C558" s="33" t="e">
        <f>VLOOKUP($B558,大盤與近月台指!$A$4:$I$499,2,FALSE)</f>
        <v>#N/A</v>
      </c>
      <c r="D558" s="34" t="e">
        <f>VLOOKUP($B558,大盤與近月台指!$A$4:$I$499,3,FALSE)</f>
        <v>#N/A</v>
      </c>
      <c r="E558" s="35" t="e">
        <f>VLOOKUP($B558,大盤與近月台指!$A$4:$I$499,4,FALSE)</f>
        <v>#N/A</v>
      </c>
      <c r="F558" s="33" t="e">
        <f>VLOOKUP($B558,大盤與近月台指!$A$4:$I$499,5,FALSE)</f>
        <v>#N/A</v>
      </c>
      <c r="G558" s="49" t="e">
        <f>VLOOKUP($B558,三大法人買賣超!$A$4:$I$500,3,FALSE)</f>
        <v>#N/A</v>
      </c>
      <c r="H558" s="34" t="e">
        <f>VLOOKUP($B558,三大法人買賣超!$A$4:$I$500,5,FALSE)</f>
        <v>#N/A</v>
      </c>
      <c r="I558" s="27" t="e">
        <f>VLOOKUP($B558,三大法人買賣超!$A$4:$I$500,7,FALSE)</f>
        <v>#N/A</v>
      </c>
      <c r="J558" s="27" t="e">
        <f>VLOOKUP($B558,三大法人買賣超!$A$4:$I$500,9,FALSE)</f>
        <v>#N/A</v>
      </c>
      <c r="K558" s="37">
        <f>新台幣匯率美元指數!B559</f>
        <v>0</v>
      </c>
      <c r="L558" s="38">
        <f>新台幣匯率美元指數!C559</f>
        <v>0</v>
      </c>
      <c r="M558" s="39">
        <f>新台幣匯率美元指數!D559</f>
        <v>0</v>
      </c>
      <c r="N558" s="27" t="e">
        <f>VLOOKUP($B558,期貨未平倉口數!$A$4:$M$499,4,FALSE)</f>
        <v>#N/A</v>
      </c>
      <c r="O558" s="27" t="e">
        <f>VLOOKUP($B558,期貨未平倉口數!$A$4:$M$499,9,FALSE)</f>
        <v>#N/A</v>
      </c>
      <c r="P558" s="27" t="e">
        <f>VLOOKUP($B558,期貨未平倉口數!$A$4:$M$499,10,FALSE)</f>
        <v>#N/A</v>
      </c>
      <c r="Q558" s="27" t="e">
        <f>VLOOKUP($B558,期貨未平倉口數!$A$4:$M$499,11,FALSE)</f>
        <v>#N/A</v>
      </c>
      <c r="R558" s="64" t="e">
        <f>VLOOKUP($B558,選擇權未平倉餘額!$A$4:$I$500,6,FALSE)</f>
        <v>#N/A</v>
      </c>
      <c r="S558" s="64" t="e">
        <f>VLOOKUP($B558,選擇權未平倉餘額!$A$4:$I$500,7,FALSE)</f>
        <v>#N/A</v>
      </c>
      <c r="T558" s="64" t="e">
        <f>VLOOKUP($B558,選擇權未平倉餘額!$A$4:$I$500,8,FALSE)</f>
        <v>#N/A</v>
      </c>
      <c r="U558" s="64" t="e">
        <f>VLOOKUP($B558,選擇權未平倉餘額!$A$4:$I$500,9,FALSE)</f>
        <v>#N/A</v>
      </c>
      <c r="V558" s="39" t="e">
        <f>VLOOKUP($B558,臺指選擇權P_C_Ratios!$A$4:$C$500,3,FALSE)</f>
        <v>#N/A</v>
      </c>
      <c r="W558" s="41" t="e">
        <f>VLOOKUP($B558,散戶多空比!$A$6:$L$500,12,FALSE)</f>
        <v>#N/A</v>
      </c>
      <c r="X558" s="40" t="e">
        <f>VLOOKUP($B558,期貨大額交易人未沖銷部位!$A$4:$O$499,4,FALSE)</f>
        <v>#N/A</v>
      </c>
      <c r="Y558" s="40" t="e">
        <f>VLOOKUP($B558,期貨大額交易人未沖銷部位!$A$4:$O$499,7,FALSE)</f>
        <v>#N/A</v>
      </c>
      <c r="Z558" s="40" t="e">
        <f>VLOOKUP($B558,期貨大額交易人未沖銷部位!$A$4:$O$499,10,FALSE)</f>
        <v>#N/A</v>
      </c>
      <c r="AA558" s="40" t="e">
        <f>VLOOKUP($B558,期貨大額交易人未沖銷部位!$A$4:$O$499,13,FALSE)</f>
        <v>#N/A</v>
      </c>
      <c r="AB558" s="40" t="e">
        <f>VLOOKUP($B558,期貨大額交易人未沖銷部位!$A$4:$O$499,14,FALSE)</f>
        <v>#N/A</v>
      </c>
      <c r="AC558" s="40" t="e">
        <f>VLOOKUP($B558,期貨大額交易人未沖銷部位!$A$4:$O$499,15,FALSE)</f>
        <v>#N/A</v>
      </c>
      <c r="AD558" s="33" t="e">
        <f>VLOOKUP($B558,三大美股走勢!$A$4:$J$495,4,FALSE)</f>
        <v>#N/A</v>
      </c>
      <c r="AE558" s="33" t="e">
        <f>VLOOKUP($B558,三大美股走勢!$A$4:$J$495,7,FALSE)</f>
        <v>#N/A</v>
      </c>
      <c r="AF558" s="33" t="e">
        <f>VLOOKUP($B558,三大美股走勢!$A$4:$J$495,10,FALSE)</f>
        <v>#N/A</v>
      </c>
    </row>
    <row r="559" spans="2:32">
      <c r="B559" s="32">
        <v>43338</v>
      </c>
      <c r="C559" s="33" t="e">
        <f>VLOOKUP($B559,大盤與近月台指!$A$4:$I$499,2,FALSE)</f>
        <v>#N/A</v>
      </c>
      <c r="D559" s="34" t="e">
        <f>VLOOKUP($B559,大盤與近月台指!$A$4:$I$499,3,FALSE)</f>
        <v>#N/A</v>
      </c>
      <c r="E559" s="35" t="e">
        <f>VLOOKUP($B559,大盤與近月台指!$A$4:$I$499,4,FALSE)</f>
        <v>#N/A</v>
      </c>
      <c r="F559" s="33" t="e">
        <f>VLOOKUP($B559,大盤與近月台指!$A$4:$I$499,5,FALSE)</f>
        <v>#N/A</v>
      </c>
      <c r="G559" s="49" t="e">
        <f>VLOOKUP($B559,三大法人買賣超!$A$4:$I$500,3,FALSE)</f>
        <v>#N/A</v>
      </c>
      <c r="H559" s="34" t="e">
        <f>VLOOKUP($B559,三大法人買賣超!$A$4:$I$500,5,FALSE)</f>
        <v>#N/A</v>
      </c>
      <c r="I559" s="27" t="e">
        <f>VLOOKUP($B559,三大法人買賣超!$A$4:$I$500,7,FALSE)</f>
        <v>#N/A</v>
      </c>
      <c r="J559" s="27" t="e">
        <f>VLOOKUP($B559,三大法人買賣超!$A$4:$I$500,9,FALSE)</f>
        <v>#N/A</v>
      </c>
      <c r="K559" s="37">
        <f>新台幣匯率美元指數!B560</f>
        <v>0</v>
      </c>
      <c r="L559" s="38">
        <f>新台幣匯率美元指數!C560</f>
        <v>0</v>
      </c>
      <c r="M559" s="39">
        <f>新台幣匯率美元指數!D560</f>
        <v>0</v>
      </c>
      <c r="N559" s="27" t="e">
        <f>VLOOKUP($B559,期貨未平倉口數!$A$4:$M$499,4,FALSE)</f>
        <v>#N/A</v>
      </c>
      <c r="O559" s="27" t="e">
        <f>VLOOKUP($B559,期貨未平倉口數!$A$4:$M$499,9,FALSE)</f>
        <v>#N/A</v>
      </c>
      <c r="P559" s="27" t="e">
        <f>VLOOKUP($B559,期貨未平倉口數!$A$4:$M$499,10,FALSE)</f>
        <v>#N/A</v>
      </c>
      <c r="Q559" s="27" t="e">
        <f>VLOOKUP($B559,期貨未平倉口數!$A$4:$M$499,11,FALSE)</f>
        <v>#N/A</v>
      </c>
      <c r="R559" s="64" t="e">
        <f>VLOOKUP($B559,選擇權未平倉餘額!$A$4:$I$500,6,FALSE)</f>
        <v>#N/A</v>
      </c>
      <c r="S559" s="64" t="e">
        <f>VLOOKUP($B559,選擇權未平倉餘額!$A$4:$I$500,7,FALSE)</f>
        <v>#N/A</v>
      </c>
      <c r="T559" s="64" t="e">
        <f>VLOOKUP($B559,選擇權未平倉餘額!$A$4:$I$500,8,FALSE)</f>
        <v>#N/A</v>
      </c>
      <c r="U559" s="64" t="e">
        <f>VLOOKUP($B559,選擇權未平倉餘額!$A$4:$I$500,9,FALSE)</f>
        <v>#N/A</v>
      </c>
      <c r="V559" s="39" t="e">
        <f>VLOOKUP($B559,臺指選擇權P_C_Ratios!$A$4:$C$500,3,FALSE)</f>
        <v>#N/A</v>
      </c>
      <c r="W559" s="41" t="e">
        <f>VLOOKUP($B559,散戶多空比!$A$6:$L$500,12,FALSE)</f>
        <v>#N/A</v>
      </c>
      <c r="X559" s="40" t="e">
        <f>VLOOKUP($B559,期貨大額交易人未沖銷部位!$A$4:$O$499,4,FALSE)</f>
        <v>#N/A</v>
      </c>
      <c r="Y559" s="40" t="e">
        <f>VLOOKUP($B559,期貨大額交易人未沖銷部位!$A$4:$O$499,7,FALSE)</f>
        <v>#N/A</v>
      </c>
      <c r="Z559" s="40" t="e">
        <f>VLOOKUP($B559,期貨大額交易人未沖銷部位!$A$4:$O$499,10,FALSE)</f>
        <v>#N/A</v>
      </c>
      <c r="AA559" s="40" t="e">
        <f>VLOOKUP($B559,期貨大額交易人未沖銷部位!$A$4:$O$499,13,FALSE)</f>
        <v>#N/A</v>
      </c>
      <c r="AB559" s="40" t="e">
        <f>VLOOKUP($B559,期貨大額交易人未沖銷部位!$A$4:$O$499,14,FALSE)</f>
        <v>#N/A</v>
      </c>
      <c r="AC559" s="40" t="e">
        <f>VLOOKUP($B559,期貨大額交易人未沖銷部位!$A$4:$O$499,15,FALSE)</f>
        <v>#N/A</v>
      </c>
      <c r="AD559" s="33" t="e">
        <f>VLOOKUP($B559,三大美股走勢!$A$4:$J$495,4,FALSE)</f>
        <v>#N/A</v>
      </c>
      <c r="AE559" s="33" t="e">
        <f>VLOOKUP($B559,三大美股走勢!$A$4:$J$495,7,FALSE)</f>
        <v>#N/A</v>
      </c>
      <c r="AF559" s="33" t="e">
        <f>VLOOKUP($B559,三大美股走勢!$A$4:$J$495,10,FALSE)</f>
        <v>#N/A</v>
      </c>
    </row>
    <row r="560" spans="2:32">
      <c r="B560" s="32">
        <v>43339</v>
      </c>
      <c r="C560" s="33" t="e">
        <f>VLOOKUP($B560,大盤與近月台指!$A$4:$I$499,2,FALSE)</f>
        <v>#N/A</v>
      </c>
      <c r="D560" s="34" t="e">
        <f>VLOOKUP($B560,大盤與近月台指!$A$4:$I$499,3,FALSE)</f>
        <v>#N/A</v>
      </c>
      <c r="E560" s="35" t="e">
        <f>VLOOKUP($B560,大盤與近月台指!$A$4:$I$499,4,FALSE)</f>
        <v>#N/A</v>
      </c>
      <c r="F560" s="33" t="e">
        <f>VLOOKUP($B560,大盤與近月台指!$A$4:$I$499,5,FALSE)</f>
        <v>#N/A</v>
      </c>
      <c r="G560" s="49" t="e">
        <f>VLOOKUP($B560,三大法人買賣超!$A$4:$I$500,3,FALSE)</f>
        <v>#N/A</v>
      </c>
      <c r="H560" s="34" t="e">
        <f>VLOOKUP($B560,三大法人買賣超!$A$4:$I$500,5,FALSE)</f>
        <v>#N/A</v>
      </c>
      <c r="I560" s="27" t="e">
        <f>VLOOKUP($B560,三大法人買賣超!$A$4:$I$500,7,FALSE)</f>
        <v>#N/A</v>
      </c>
      <c r="J560" s="27" t="e">
        <f>VLOOKUP($B560,三大法人買賣超!$A$4:$I$500,9,FALSE)</f>
        <v>#N/A</v>
      </c>
      <c r="K560" s="37">
        <f>新台幣匯率美元指數!B561</f>
        <v>0</v>
      </c>
      <c r="L560" s="38">
        <f>新台幣匯率美元指數!C561</f>
        <v>0</v>
      </c>
      <c r="M560" s="39">
        <f>新台幣匯率美元指數!D561</f>
        <v>0</v>
      </c>
      <c r="N560" s="27" t="e">
        <f>VLOOKUP($B560,期貨未平倉口數!$A$4:$M$499,4,FALSE)</f>
        <v>#N/A</v>
      </c>
      <c r="O560" s="27" t="e">
        <f>VLOOKUP($B560,期貨未平倉口數!$A$4:$M$499,9,FALSE)</f>
        <v>#N/A</v>
      </c>
      <c r="P560" s="27" t="e">
        <f>VLOOKUP($B560,期貨未平倉口數!$A$4:$M$499,10,FALSE)</f>
        <v>#N/A</v>
      </c>
      <c r="Q560" s="27" t="e">
        <f>VLOOKUP($B560,期貨未平倉口數!$A$4:$M$499,11,FALSE)</f>
        <v>#N/A</v>
      </c>
      <c r="R560" s="64" t="e">
        <f>VLOOKUP($B560,選擇權未平倉餘額!$A$4:$I$500,6,FALSE)</f>
        <v>#N/A</v>
      </c>
      <c r="S560" s="64" t="e">
        <f>VLOOKUP($B560,選擇權未平倉餘額!$A$4:$I$500,7,FALSE)</f>
        <v>#N/A</v>
      </c>
      <c r="T560" s="64" t="e">
        <f>VLOOKUP($B560,選擇權未平倉餘額!$A$4:$I$500,8,FALSE)</f>
        <v>#N/A</v>
      </c>
      <c r="U560" s="64" t="e">
        <f>VLOOKUP($B560,選擇權未平倉餘額!$A$4:$I$500,9,FALSE)</f>
        <v>#N/A</v>
      </c>
      <c r="V560" s="39" t="e">
        <f>VLOOKUP($B560,臺指選擇權P_C_Ratios!$A$4:$C$500,3,FALSE)</f>
        <v>#N/A</v>
      </c>
      <c r="W560" s="41" t="e">
        <f>VLOOKUP($B560,散戶多空比!$A$6:$L$500,12,FALSE)</f>
        <v>#N/A</v>
      </c>
      <c r="X560" s="40" t="e">
        <f>VLOOKUP($B560,期貨大額交易人未沖銷部位!$A$4:$O$499,4,FALSE)</f>
        <v>#N/A</v>
      </c>
      <c r="Y560" s="40" t="e">
        <f>VLOOKUP($B560,期貨大額交易人未沖銷部位!$A$4:$O$499,7,FALSE)</f>
        <v>#N/A</v>
      </c>
      <c r="Z560" s="40" t="e">
        <f>VLOOKUP($B560,期貨大額交易人未沖銷部位!$A$4:$O$499,10,FALSE)</f>
        <v>#N/A</v>
      </c>
      <c r="AA560" s="40" t="e">
        <f>VLOOKUP($B560,期貨大額交易人未沖銷部位!$A$4:$O$499,13,FALSE)</f>
        <v>#N/A</v>
      </c>
      <c r="AB560" s="40" t="e">
        <f>VLOOKUP($B560,期貨大額交易人未沖銷部位!$A$4:$O$499,14,FALSE)</f>
        <v>#N/A</v>
      </c>
      <c r="AC560" s="40" t="e">
        <f>VLOOKUP($B560,期貨大額交易人未沖銷部位!$A$4:$O$499,15,FALSE)</f>
        <v>#N/A</v>
      </c>
      <c r="AD560" s="33" t="e">
        <f>VLOOKUP($B560,三大美股走勢!$A$4:$J$495,4,FALSE)</f>
        <v>#N/A</v>
      </c>
      <c r="AE560" s="33" t="e">
        <f>VLOOKUP($B560,三大美股走勢!$A$4:$J$495,7,FALSE)</f>
        <v>#N/A</v>
      </c>
      <c r="AF560" s="33" t="e">
        <f>VLOOKUP($B560,三大美股走勢!$A$4:$J$495,10,FALSE)</f>
        <v>#N/A</v>
      </c>
    </row>
    <row r="561" spans="2:32">
      <c r="B561" s="32">
        <v>43340</v>
      </c>
      <c r="C561" s="33" t="e">
        <f>VLOOKUP($B561,大盤與近月台指!$A$4:$I$499,2,FALSE)</f>
        <v>#N/A</v>
      </c>
      <c r="D561" s="34" t="e">
        <f>VLOOKUP($B561,大盤與近月台指!$A$4:$I$499,3,FALSE)</f>
        <v>#N/A</v>
      </c>
      <c r="E561" s="35" t="e">
        <f>VLOOKUP($B561,大盤與近月台指!$A$4:$I$499,4,FALSE)</f>
        <v>#N/A</v>
      </c>
      <c r="F561" s="33" t="e">
        <f>VLOOKUP($B561,大盤與近月台指!$A$4:$I$499,5,FALSE)</f>
        <v>#N/A</v>
      </c>
      <c r="G561" s="49" t="e">
        <f>VLOOKUP($B561,三大法人買賣超!$A$4:$I$500,3,FALSE)</f>
        <v>#N/A</v>
      </c>
      <c r="H561" s="34" t="e">
        <f>VLOOKUP($B561,三大法人買賣超!$A$4:$I$500,5,FALSE)</f>
        <v>#N/A</v>
      </c>
      <c r="I561" s="27" t="e">
        <f>VLOOKUP($B561,三大法人買賣超!$A$4:$I$500,7,FALSE)</f>
        <v>#N/A</v>
      </c>
      <c r="J561" s="27" t="e">
        <f>VLOOKUP($B561,三大法人買賣超!$A$4:$I$500,9,FALSE)</f>
        <v>#N/A</v>
      </c>
      <c r="K561" s="37">
        <f>新台幣匯率美元指數!B562</f>
        <v>0</v>
      </c>
      <c r="L561" s="38">
        <f>新台幣匯率美元指數!C562</f>
        <v>0</v>
      </c>
      <c r="M561" s="39">
        <f>新台幣匯率美元指數!D562</f>
        <v>0</v>
      </c>
      <c r="N561" s="27" t="e">
        <f>VLOOKUP($B561,期貨未平倉口數!$A$4:$M$499,4,FALSE)</f>
        <v>#N/A</v>
      </c>
      <c r="O561" s="27" t="e">
        <f>VLOOKUP($B561,期貨未平倉口數!$A$4:$M$499,9,FALSE)</f>
        <v>#N/A</v>
      </c>
      <c r="P561" s="27" t="e">
        <f>VLOOKUP($B561,期貨未平倉口數!$A$4:$M$499,10,FALSE)</f>
        <v>#N/A</v>
      </c>
      <c r="Q561" s="27" t="e">
        <f>VLOOKUP($B561,期貨未平倉口數!$A$4:$M$499,11,FALSE)</f>
        <v>#N/A</v>
      </c>
      <c r="R561" s="64" t="e">
        <f>VLOOKUP($B561,選擇權未平倉餘額!$A$4:$I$500,6,FALSE)</f>
        <v>#N/A</v>
      </c>
      <c r="S561" s="64" t="e">
        <f>VLOOKUP($B561,選擇權未平倉餘額!$A$4:$I$500,7,FALSE)</f>
        <v>#N/A</v>
      </c>
      <c r="T561" s="64" t="e">
        <f>VLOOKUP($B561,選擇權未平倉餘額!$A$4:$I$500,8,FALSE)</f>
        <v>#N/A</v>
      </c>
      <c r="U561" s="64" t="e">
        <f>VLOOKUP($B561,選擇權未平倉餘額!$A$4:$I$500,9,FALSE)</f>
        <v>#N/A</v>
      </c>
      <c r="V561" s="39" t="e">
        <f>VLOOKUP($B561,臺指選擇權P_C_Ratios!$A$4:$C$500,3,FALSE)</f>
        <v>#N/A</v>
      </c>
      <c r="W561" s="41" t="e">
        <f>VLOOKUP($B561,散戶多空比!$A$6:$L$500,12,FALSE)</f>
        <v>#N/A</v>
      </c>
      <c r="X561" s="40" t="e">
        <f>VLOOKUP($B561,期貨大額交易人未沖銷部位!$A$4:$O$499,4,FALSE)</f>
        <v>#N/A</v>
      </c>
      <c r="Y561" s="40" t="e">
        <f>VLOOKUP($B561,期貨大額交易人未沖銷部位!$A$4:$O$499,7,FALSE)</f>
        <v>#N/A</v>
      </c>
      <c r="Z561" s="40" t="e">
        <f>VLOOKUP($B561,期貨大額交易人未沖銷部位!$A$4:$O$499,10,FALSE)</f>
        <v>#N/A</v>
      </c>
      <c r="AA561" s="40" t="e">
        <f>VLOOKUP($B561,期貨大額交易人未沖銷部位!$A$4:$O$499,13,FALSE)</f>
        <v>#N/A</v>
      </c>
      <c r="AB561" s="40" t="e">
        <f>VLOOKUP($B561,期貨大額交易人未沖銷部位!$A$4:$O$499,14,FALSE)</f>
        <v>#N/A</v>
      </c>
      <c r="AC561" s="40" t="e">
        <f>VLOOKUP($B561,期貨大額交易人未沖銷部位!$A$4:$O$499,15,FALSE)</f>
        <v>#N/A</v>
      </c>
      <c r="AD561" s="33" t="e">
        <f>VLOOKUP($B561,三大美股走勢!$A$4:$J$495,4,FALSE)</f>
        <v>#N/A</v>
      </c>
      <c r="AE561" s="33" t="e">
        <f>VLOOKUP($B561,三大美股走勢!$A$4:$J$495,7,FALSE)</f>
        <v>#N/A</v>
      </c>
      <c r="AF561" s="33" t="e">
        <f>VLOOKUP($B561,三大美股走勢!$A$4:$J$495,10,FALSE)</f>
        <v>#N/A</v>
      </c>
    </row>
    <row r="562" spans="2:32">
      <c r="B562" s="32">
        <v>43341</v>
      </c>
      <c r="C562" s="33" t="e">
        <f>VLOOKUP($B562,大盤與近月台指!$A$4:$I$499,2,FALSE)</f>
        <v>#N/A</v>
      </c>
      <c r="D562" s="34" t="e">
        <f>VLOOKUP($B562,大盤與近月台指!$A$4:$I$499,3,FALSE)</f>
        <v>#N/A</v>
      </c>
      <c r="E562" s="35" t="e">
        <f>VLOOKUP($B562,大盤與近月台指!$A$4:$I$499,4,FALSE)</f>
        <v>#N/A</v>
      </c>
      <c r="F562" s="33" t="e">
        <f>VLOOKUP($B562,大盤與近月台指!$A$4:$I$499,5,FALSE)</f>
        <v>#N/A</v>
      </c>
      <c r="G562" s="49" t="e">
        <f>VLOOKUP($B562,三大法人買賣超!$A$4:$I$500,3,FALSE)</f>
        <v>#N/A</v>
      </c>
      <c r="H562" s="34" t="e">
        <f>VLOOKUP($B562,三大法人買賣超!$A$4:$I$500,5,FALSE)</f>
        <v>#N/A</v>
      </c>
      <c r="I562" s="27" t="e">
        <f>VLOOKUP($B562,三大法人買賣超!$A$4:$I$500,7,FALSE)</f>
        <v>#N/A</v>
      </c>
      <c r="J562" s="27" t="e">
        <f>VLOOKUP($B562,三大法人買賣超!$A$4:$I$500,9,FALSE)</f>
        <v>#N/A</v>
      </c>
      <c r="K562" s="37">
        <f>新台幣匯率美元指數!B563</f>
        <v>0</v>
      </c>
      <c r="L562" s="38">
        <f>新台幣匯率美元指數!C563</f>
        <v>0</v>
      </c>
      <c r="M562" s="39">
        <f>新台幣匯率美元指數!D563</f>
        <v>0</v>
      </c>
      <c r="N562" s="27" t="e">
        <f>VLOOKUP($B562,期貨未平倉口數!$A$4:$M$499,4,FALSE)</f>
        <v>#N/A</v>
      </c>
      <c r="O562" s="27" t="e">
        <f>VLOOKUP($B562,期貨未平倉口數!$A$4:$M$499,9,FALSE)</f>
        <v>#N/A</v>
      </c>
      <c r="P562" s="27" t="e">
        <f>VLOOKUP($B562,期貨未平倉口數!$A$4:$M$499,10,FALSE)</f>
        <v>#N/A</v>
      </c>
      <c r="Q562" s="27" t="e">
        <f>VLOOKUP($B562,期貨未平倉口數!$A$4:$M$499,11,FALSE)</f>
        <v>#N/A</v>
      </c>
      <c r="R562" s="64" t="e">
        <f>VLOOKUP($B562,選擇權未平倉餘額!$A$4:$I$500,6,FALSE)</f>
        <v>#N/A</v>
      </c>
      <c r="S562" s="64" t="e">
        <f>VLOOKUP($B562,選擇權未平倉餘額!$A$4:$I$500,7,FALSE)</f>
        <v>#N/A</v>
      </c>
      <c r="T562" s="64" t="e">
        <f>VLOOKUP($B562,選擇權未平倉餘額!$A$4:$I$500,8,FALSE)</f>
        <v>#N/A</v>
      </c>
      <c r="U562" s="64" t="e">
        <f>VLOOKUP($B562,選擇權未平倉餘額!$A$4:$I$500,9,FALSE)</f>
        <v>#N/A</v>
      </c>
      <c r="V562" s="39" t="e">
        <f>VLOOKUP($B562,臺指選擇權P_C_Ratios!$A$4:$C$500,3,FALSE)</f>
        <v>#N/A</v>
      </c>
      <c r="W562" s="41" t="e">
        <f>VLOOKUP($B562,散戶多空比!$A$6:$L$500,12,FALSE)</f>
        <v>#N/A</v>
      </c>
      <c r="X562" s="40" t="e">
        <f>VLOOKUP($B562,期貨大額交易人未沖銷部位!$A$4:$O$499,4,FALSE)</f>
        <v>#N/A</v>
      </c>
      <c r="Y562" s="40" t="e">
        <f>VLOOKUP($B562,期貨大額交易人未沖銷部位!$A$4:$O$499,7,FALSE)</f>
        <v>#N/A</v>
      </c>
      <c r="Z562" s="40" t="e">
        <f>VLOOKUP($B562,期貨大額交易人未沖銷部位!$A$4:$O$499,10,FALSE)</f>
        <v>#N/A</v>
      </c>
      <c r="AA562" s="40" t="e">
        <f>VLOOKUP($B562,期貨大額交易人未沖銷部位!$A$4:$O$499,13,FALSE)</f>
        <v>#N/A</v>
      </c>
      <c r="AB562" s="40" t="e">
        <f>VLOOKUP($B562,期貨大額交易人未沖銷部位!$A$4:$O$499,14,FALSE)</f>
        <v>#N/A</v>
      </c>
      <c r="AC562" s="40" t="e">
        <f>VLOOKUP($B562,期貨大額交易人未沖銷部位!$A$4:$O$499,15,FALSE)</f>
        <v>#N/A</v>
      </c>
      <c r="AD562" s="33" t="e">
        <f>VLOOKUP($B562,三大美股走勢!$A$4:$J$495,4,FALSE)</f>
        <v>#N/A</v>
      </c>
      <c r="AE562" s="33" t="e">
        <f>VLOOKUP($B562,三大美股走勢!$A$4:$J$495,7,FALSE)</f>
        <v>#N/A</v>
      </c>
      <c r="AF562" s="33" t="e">
        <f>VLOOKUP($B562,三大美股走勢!$A$4:$J$495,10,FALSE)</f>
        <v>#N/A</v>
      </c>
    </row>
    <row r="563" spans="2:32">
      <c r="B563" s="32">
        <v>43342</v>
      </c>
      <c r="C563" s="33" t="e">
        <f>VLOOKUP($B563,大盤與近月台指!$A$4:$I$499,2,FALSE)</f>
        <v>#N/A</v>
      </c>
      <c r="D563" s="34" t="e">
        <f>VLOOKUP($B563,大盤與近月台指!$A$4:$I$499,3,FALSE)</f>
        <v>#N/A</v>
      </c>
      <c r="E563" s="35" t="e">
        <f>VLOOKUP($B563,大盤與近月台指!$A$4:$I$499,4,FALSE)</f>
        <v>#N/A</v>
      </c>
      <c r="F563" s="33" t="e">
        <f>VLOOKUP($B563,大盤與近月台指!$A$4:$I$499,5,FALSE)</f>
        <v>#N/A</v>
      </c>
      <c r="G563" s="49" t="e">
        <f>VLOOKUP($B563,三大法人買賣超!$A$4:$I$500,3,FALSE)</f>
        <v>#N/A</v>
      </c>
      <c r="H563" s="34" t="e">
        <f>VLOOKUP($B563,三大法人買賣超!$A$4:$I$500,5,FALSE)</f>
        <v>#N/A</v>
      </c>
      <c r="I563" s="27" t="e">
        <f>VLOOKUP($B563,三大法人買賣超!$A$4:$I$500,7,FALSE)</f>
        <v>#N/A</v>
      </c>
      <c r="J563" s="27" t="e">
        <f>VLOOKUP($B563,三大法人買賣超!$A$4:$I$500,9,FALSE)</f>
        <v>#N/A</v>
      </c>
      <c r="K563" s="37">
        <f>新台幣匯率美元指數!B564</f>
        <v>0</v>
      </c>
      <c r="L563" s="38">
        <f>新台幣匯率美元指數!C564</f>
        <v>0</v>
      </c>
      <c r="M563" s="39">
        <f>新台幣匯率美元指數!D564</f>
        <v>0</v>
      </c>
      <c r="N563" s="27" t="e">
        <f>VLOOKUP($B563,期貨未平倉口數!$A$4:$M$499,4,FALSE)</f>
        <v>#N/A</v>
      </c>
      <c r="O563" s="27" t="e">
        <f>VLOOKUP($B563,期貨未平倉口數!$A$4:$M$499,9,FALSE)</f>
        <v>#N/A</v>
      </c>
      <c r="P563" s="27" t="e">
        <f>VLOOKUP($B563,期貨未平倉口數!$A$4:$M$499,10,FALSE)</f>
        <v>#N/A</v>
      </c>
      <c r="Q563" s="27" t="e">
        <f>VLOOKUP($B563,期貨未平倉口數!$A$4:$M$499,11,FALSE)</f>
        <v>#N/A</v>
      </c>
      <c r="R563" s="64" t="e">
        <f>VLOOKUP($B563,選擇權未平倉餘額!$A$4:$I$500,6,FALSE)</f>
        <v>#N/A</v>
      </c>
      <c r="S563" s="64" t="e">
        <f>VLOOKUP($B563,選擇權未平倉餘額!$A$4:$I$500,7,FALSE)</f>
        <v>#N/A</v>
      </c>
      <c r="T563" s="64" t="e">
        <f>VLOOKUP($B563,選擇權未平倉餘額!$A$4:$I$500,8,FALSE)</f>
        <v>#N/A</v>
      </c>
      <c r="U563" s="64" t="e">
        <f>VLOOKUP($B563,選擇權未平倉餘額!$A$4:$I$500,9,FALSE)</f>
        <v>#N/A</v>
      </c>
      <c r="V563" s="39" t="e">
        <f>VLOOKUP($B563,臺指選擇權P_C_Ratios!$A$4:$C$500,3,FALSE)</f>
        <v>#N/A</v>
      </c>
      <c r="W563" s="41" t="e">
        <f>VLOOKUP($B563,散戶多空比!$A$6:$L$500,12,FALSE)</f>
        <v>#N/A</v>
      </c>
      <c r="X563" s="40" t="e">
        <f>VLOOKUP($B563,期貨大額交易人未沖銷部位!$A$4:$O$499,4,FALSE)</f>
        <v>#N/A</v>
      </c>
      <c r="Y563" s="40" t="e">
        <f>VLOOKUP($B563,期貨大額交易人未沖銷部位!$A$4:$O$499,7,FALSE)</f>
        <v>#N/A</v>
      </c>
      <c r="Z563" s="40" t="e">
        <f>VLOOKUP($B563,期貨大額交易人未沖銷部位!$A$4:$O$499,10,FALSE)</f>
        <v>#N/A</v>
      </c>
      <c r="AA563" s="40" t="e">
        <f>VLOOKUP($B563,期貨大額交易人未沖銷部位!$A$4:$O$499,13,FALSE)</f>
        <v>#N/A</v>
      </c>
      <c r="AB563" s="40" t="e">
        <f>VLOOKUP($B563,期貨大額交易人未沖銷部位!$A$4:$O$499,14,FALSE)</f>
        <v>#N/A</v>
      </c>
      <c r="AC563" s="40" t="e">
        <f>VLOOKUP($B563,期貨大額交易人未沖銷部位!$A$4:$O$499,15,FALSE)</f>
        <v>#N/A</v>
      </c>
      <c r="AD563" s="33" t="e">
        <f>VLOOKUP($B563,三大美股走勢!$A$4:$J$495,4,FALSE)</f>
        <v>#N/A</v>
      </c>
      <c r="AE563" s="33" t="e">
        <f>VLOOKUP($B563,三大美股走勢!$A$4:$J$495,7,FALSE)</f>
        <v>#N/A</v>
      </c>
      <c r="AF563" s="33" t="e">
        <f>VLOOKUP($B563,三大美股走勢!$A$4:$J$495,10,FALSE)</f>
        <v>#N/A</v>
      </c>
    </row>
    <row r="564" spans="2:32">
      <c r="B564" s="32">
        <v>43343</v>
      </c>
      <c r="C564" s="33" t="e">
        <f>VLOOKUP($B564,大盤與近月台指!$A$4:$I$499,2,FALSE)</f>
        <v>#N/A</v>
      </c>
      <c r="D564" s="34" t="e">
        <f>VLOOKUP($B564,大盤與近月台指!$A$4:$I$499,3,FALSE)</f>
        <v>#N/A</v>
      </c>
      <c r="E564" s="35" t="e">
        <f>VLOOKUP($B564,大盤與近月台指!$A$4:$I$499,4,FALSE)</f>
        <v>#N/A</v>
      </c>
      <c r="F564" s="33" t="e">
        <f>VLOOKUP($B564,大盤與近月台指!$A$4:$I$499,5,FALSE)</f>
        <v>#N/A</v>
      </c>
      <c r="G564" s="49" t="e">
        <f>VLOOKUP($B564,三大法人買賣超!$A$4:$I$500,3,FALSE)</f>
        <v>#N/A</v>
      </c>
      <c r="H564" s="34" t="e">
        <f>VLOOKUP($B564,三大法人買賣超!$A$4:$I$500,5,FALSE)</f>
        <v>#N/A</v>
      </c>
      <c r="I564" s="27" t="e">
        <f>VLOOKUP($B564,三大法人買賣超!$A$4:$I$500,7,FALSE)</f>
        <v>#N/A</v>
      </c>
      <c r="J564" s="27" t="e">
        <f>VLOOKUP($B564,三大法人買賣超!$A$4:$I$500,9,FALSE)</f>
        <v>#N/A</v>
      </c>
      <c r="K564" s="37">
        <f>新台幣匯率美元指數!B565</f>
        <v>0</v>
      </c>
      <c r="L564" s="38">
        <f>新台幣匯率美元指數!C565</f>
        <v>0</v>
      </c>
      <c r="M564" s="39">
        <f>新台幣匯率美元指數!D565</f>
        <v>0</v>
      </c>
      <c r="N564" s="27" t="e">
        <f>VLOOKUP($B564,期貨未平倉口數!$A$4:$M$499,4,FALSE)</f>
        <v>#N/A</v>
      </c>
      <c r="O564" s="27" t="e">
        <f>VLOOKUP($B564,期貨未平倉口數!$A$4:$M$499,9,FALSE)</f>
        <v>#N/A</v>
      </c>
      <c r="P564" s="27" t="e">
        <f>VLOOKUP($B564,期貨未平倉口數!$A$4:$M$499,10,FALSE)</f>
        <v>#N/A</v>
      </c>
      <c r="Q564" s="27" t="e">
        <f>VLOOKUP($B564,期貨未平倉口數!$A$4:$M$499,11,FALSE)</f>
        <v>#N/A</v>
      </c>
      <c r="R564" s="64" t="e">
        <f>VLOOKUP($B564,選擇權未平倉餘額!$A$4:$I$500,6,FALSE)</f>
        <v>#N/A</v>
      </c>
      <c r="S564" s="64" t="e">
        <f>VLOOKUP($B564,選擇權未平倉餘額!$A$4:$I$500,7,FALSE)</f>
        <v>#N/A</v>
      </c>
      <c r="T564" s="64" t="e">
        <f>VLOOKUP($B564,選擇權未平倉餘額!$A$4:$I$500,8,FALSE)</f>
        <v>#N/A</v>
      </c>
      <c r="U564" s="64" t="e">
        <f>VLOOKUP($B564,選擇權未平倉餘額!$A$4:$I$500,9,FALSE)</f>
        <v>#N/A</v>
      </c>
      <c r="V564" s="39" t="e">
        <f>VLOOKUP($B564,臺指選擇權P_C_Ratios!$A$4:$C$500,3,FALSE)</f>
        <v>#N/A</v>
      </c>
      <c r="W564" s="41" t="e">
        <f>VLOOKUP($B564,散戶多空比!$A$6:$L$500,12,FALSE)</f>
        <v>#N/A</v>
      </c>
      <c r="X564" s="40" t="e">
        <f>VLOOKUP($B564,期貨大額交易人未沖銷部位!$A$4:$O$499,4,FALSE)</f>
        <v>#N/A</v>
      </c>
      <c r="Y564" s="40" t="e">
        <f>VLOOKUP($B564,期貨大額交易人未沖銷部位!$A$4:$O$499,7,FALSE)</f>
        <v>#N/A</v>
      </c>
      <c r="Z564" s="40" t="e">
        <f>VLOOKUP($B564,期貨大額交易人未沖銷部位!$A$4:$O$499,10,FALSE)</f>
        <v>#N/A</v>
      </c>
      <c r="AA564" s="40" t="e">
        <f>VLOOKUP($B564,期貨大額交易人未沖銷部位!$A$4:$O$499,13,FALSE)</f>
        <v>#N/A</v>
      </c>
      <c r="AB564" s="40" t="e">
        <f>VLOOKUP($B564,期貨大額交易人未沖銷部位!$A$4:$O$499,14,FALSE)</f>
        <v>#N/A</v>
      </c>
      <c r="AC564" s="40" t="e">
        <f>VLOOKUP($B564,期貨大額交易人未沖銷部位!$A$4:$O$499,15,FALSE)</f>
        <v>#N/A</v>
      </c>
      <c r="AD564" s="33" t="e">
        <f>VLOOKUP($B564,三大美股走勢!$A$4:$J$495,4,FALSE)</f>
        <v>#N/A</v>
      </c>
      <c r="AE564" s="33" t="e">
        <f>VLOOKUP($B564,三大美股走勢!$A$4:$J$495,7,FALSE)</f>
        <v>#N/A</v>
      </c>
      <c r="AF564" s="33" t="e">
        <f>VLOOKUP($B564,三大美股走勢!$A$4:$J$495,10,FALSE)</f>
        <v>#N/A</v>
      </c>
    </row>
    <row r="565" spans="2:32">
      <c r="B565" s="32">
        <v>43344</v>
      </c>
      <c r="C565" s="33" t="e">
        <f>VLOOKUP($B565,大盤與近月台指!$A$4:$I$499,2,FALSE)</f>
        <v>#N/A</v>
      </c>
      <c r="D565" s="34" t="e">
        <f>VLOOKUP($B565,大盤與近月台指!$A$4:$I$499,3,FALSE)</f>
        <v>#N/A</v>
      </c>
      <c r="E565" s="35" t="e">
        <f>VLOOKUP($B565,大盤與近月台指!$A$4:$I$499,4,FALSE)</f>
        <v>#N/A</v>
      </c>
      <c r="F565" s="33" t="e">
        <f>VLOOKUP($B565,大盤與近月台指!$A$4:$I$499,5,FALSE)</f>
        <v>#N/A</v>
      </c>
      <c r="G565" s="49" t="e">
        <f>VLOOKUP($B565,三大法人買賣超!$A$4:$I$500,3,FALSE)</f>
        <v>#N/A</v>
      </c>
      <c r="H565" s="34" t="e">
        <f>VLOOKUP($B565,三大法人買賣超!$A$4:$I$500,5,FALSE)</f>
        <v>#N/A</v>
      </c>
      <c r="I565" s="27" t="e">
        <f>VLOOKUP($B565,三大法人買賣超!$A$4:$I$500,7,FALSE)</f>
        <v>#N/A</v>
      </c>
      <c r="J565" s="27" t="e">
        <f>VLOOKUP($B565,三大法人買賣超!$A$4:$I$500,9,FALSE)</f>
        <v>#N/A</v>
      </c>
      <c r="K565" s="37">
        <f>新台幣匯率美元指數!B566</f>
        <v>0</v>
      </c>
      <c r="L565" s="38">
        <f>新台幣匯率美元指數!C566</f>
        <v>0</v>
      </c>
      <c r="M565" s="39">
        <f>新台幣匯率美元指數!D566</f>
        <v>0</v>
      </c>
      <c r="N565" s="27" t="e">
        <f>VLOOKUP($B565,期貨未平倉口數!$A$4:$M$499,4,FALSE)</f>
        <v>#N/A</v>
      </c>
      <c r="O565" s="27" t="e">
        <f>VLOOKUP($B565,期貨未平倉口數!$A$4:$M$499,9,FALSE)</f>
        <v>#N/A</v>
      </c>
      <c r="P565" s="27" t="e">
        <f>VLOOKUP($B565,期貨未平倉口數!$A$4:$M$499,10,FALSE)</f>
        <v>#N/A</v>
      </c>
      <c r="Q565" s="27" t="e">
        <f>VLOOKUP($B565,期貨未平倉口數!$A$4:$M$499,11,FALSE)</f>
        <v>#N/A</v>
      </c>
      <c r="R565" s="64" t="e">
        <f>VLOOKUP($B565,選擇權未平倉餘額!$A$4:$I$500,6,FALSE)</f>
        <v>#N/A</v>
      </c>
      <c r="S565" s="64" t="e">
        <f>VLOOKUP($B565,選擇權未平倉餘額!$A$4:$I$500,7,FALSE)</f>
        <v>#N/A</v>
      </c>
      <c r="T565" s="64" t="e">
        <f>VLOOKUP($B565,選擇權未平倉餘額!$A$4:$I$500,8,FALSE)</f>
        <v>#N/A</v>
      </c>
      <c r="U565" s="64" t="e">
        <f>VLOOKUP($B565,選擇權未平倉餘額!$A$4:$I$500,9,FALSE)</f>
        <v>#N/A</v>
      </c>
      <c r="V565" s="39" t="e">
        <f>VLOOKUP($B565,臺指選擇權P_C_Ratios!$A$4:$C$500,3,FALSE)</f>
        <v>#N/A</v>
      </c>
      <c r="W565" s="41" t="e">
        <f>VLOOKUP($B565,散戶多空比!$A$6:$L$500,12,FALSE)</f>
        <v>#N/A</v>
      </c>
      <c r="X565" s="40" t="e">
        <f>VLOOKUP($B565,期貨大額交易人未沖銷部位!$A$4:$O$499,4,FALSE)</f>
        <v>#N/A</v>
      </c>
      <c r="Y565" s="40" t="e">
        <f>VLOOKUP($B565,期貨大額交易人未沖銷部位!$A$4:$O$499,7,FALSE)</f>
        <v>#N/A</v>
      </c>
      <c r="Z565" s="40" t="e">
        <f>VLOOKUP($B565,期貨大額交易人未沖銷部位!$A$4:$O$499,10,FALSE)</f>
        <v>#N/A</v>
      </c>
      <c r="AA565" s="40" t="e">
        <f>VLOOKUP($B565,期貨大額交易人未沖銷部位!$A$4:$O$499,13,FALSE)</f>
        <v>#N/A</v>
      </c>
      <c r="AB565" s="40" t="e">
        <f>VLOOKUP($B565,期貨大額交易人未沖銷部位!$A$4:$O$499,14,FALSE)</f>
        <v>#N/A</v>
      </c>
      <c r="AC565" s="40" t="e">
        <f>VLOOKUP($B565,期貨大額交易人未沖銷部位!$A$4:$O$499,15,FALSE)</f>
        <v>#N/A</v>
      </c>
      <c r="AD565" s="33" t="e">
        <f>VLOOKUP($B565,三大美股走勢!$A$4:$J$495,4,FALSE)</f>
        <v>#N/A</v>
      </c>
      <c r="AE565" s="33" t="e">
        <f>VLOOKUP($B565,三大美股走勢!$A$4:$J$495,7,FALSE)</f>
        <v>#N/A</v>
      </c>
      <c r="AF565" s="33" t="e">
        <f>VLOOKUP($B565,三大美股走勢!$A$4:$J$495,10,FALSE)</f>
        <v>#N/A</v>
      </c>
    </row>
    <row r="566" spans="2:32">
      <c r="B566" s="32">
        <v>43345</v>
      </c>
      <c r="C566" s="33" t="e">
        <f>VLOOKUP($B566,大盤與近月台指!$A$4:$I$499,2,FALSE)</f>
        <v>#N/A</v>
      </c>
      <c r="D566" s="34" t="e">
        <f>VLOOKUP($B566,大盤與近月台指!$A$4:$I$499,3,FALSE)</f>
        <v>#N/A</v>
      </c>
      <c r="E566" s="35" t="e">
        <f>VLOOKUP($B566,大盤與近月台指!$A$4:$I$499,4,FALSE)</f>
        <v>#N/A</v>
      </c>
      <c r="F566" s="33" t="e">
        <f>VLOOKUP($B566,大盤與近月台指!$A$4:$I$499,5,FALSE)</f>
        <v>#N/A</v>
      </c>
      <c r="G566" s="49" t="e">
        <f>VLOOKUP($B566,三大法人買賣超!$A$4:$I$500,3,FALSE)</f>
        <v>#N/A</v>
      </c>
      <c r="H566" s="34" t="e">
        <f>VLOOKUP($B566,三大法人買賣超!$A$4:$I$500,5,FALSE)</f>
        <v>#N/A</v>
      </c>
      <c r="I566" s="27" t="e">
        <f>VLOOKUP($B566,三大法人買賣超!$A$4:$I$500,7,FALSE)</f>
        <v>#N/A</v>
      </c>
      <c r="J566" s="27" t="e">
        <f>VLOOKUP($B566,三大法人買賣超!$A$4:$I$500,9,FALSE)</f>
        <v>#N/A</v>
      </c>
      <c r="K566" s="37">
        <f>新台幣匯率美元指數!B567</f>
        <v>0</v>
      </c>
      <c r="L566" s="38">
        <f>新台幣匯率美元指數!C567</f>
        <v>0</v>
      </c>
      <c r="M566" s="39">
        <f>新台幣匯率美元指數!D567</f>
        <v>0</v>
      </c>
      <c r="N566" s="27" t="e">
        <f>VLOOKUP($B566,期貨未平倉口數!$A$4:$M$499,4,FALSE)</f>
        <v>#N/A</v>
      </c>
      <c r="O566" s="27" t="e">
        <f>VLOOKUP($B566,期貨未平倉口數!$A$4:$M$499,9,FALSE)</f>
        <v>#N/A</v>
      </c>
      <c r="P566" s="27" t="e">
        <f>VLOOKUP($B566,期貨未平倉口數!$A$4:$M$499,10,FALSE)</f>
        <v>#N/A</v>
      </c>
      <c r="Q566" s="27" t="e">
        <f>VLOOKUP($B566,期貨未平倉口數!$A$4:$M$499,11,FALSE)</f>
        <v>#N/A</v>
      </c>
      <c r="R566" s="64" t="e">
        <f>VLOOKUP($B566,選擇權未平倉餘額!$A$4:$I$500,6,FALSE)</f>
        <v>#N/A</v>
      </c>
      <c r="S566" s="64" t="e">
        <f>VLOOKUP($B566,選擇權未平倉餘額!$A$4:$I$500,7,FALSE)</f>
        <v>#N/A</v>
      </c>
      <c r="T566" s="64" t="e">
        <f>VLOOKUP($B566,選擇權未平倉餘額!$A$4:$I$500,8,FALSE)</f>
        <v>#N/A</v>
      </c>
      <c r="U566" s="64" t="e">
        <f>VLOOKUP($B566,選擇權未平倉餘額!$A$4:$I$500,9,FALSE)</f>
        <v>#N/A</v>
      </c>
      <c r="V566" s="39" t="e">
        <f>VLOOKUP($B566,臺指選擇權P_C_Ratios!$A$4:$C$500,3,FALSE)</f>
        <v>#N/A</v>
      </c>
      <c r="W566" s="41" t="e">
        <f>VLOOKUP($B566,散戶多空比!$A$6:$L$500,12,FALSE)</f>
        <v>#N/A</v>
      </c>
      <c r="X566" s="40" t="e">
        <f>VLOOKUP($B566,期貨大額交易人未沖銷部位!$A$4:$O$499,4,FALSE)</f>
        <v>#N/A</v>
      </c>
      <c r="Y566" s="40" t="e">
        <f>VLOOKUP($B566,期貨大額交易人未沖銷部位!$A$4:$O$499,7,FALSE)</f>
        <v>#N/A</v>
      </c>
      <c r="Z566" s="40" t="e">
        <f>VLOOKUP($B566,期貨大額交易人未沖銷部位!$A$4:$O$499,10,FALSE)</f>
        <v>#N/A</v>
      </c>
      <c r="AA566" s="40" t="e">
        <f>VLOOKUP($B566,期貨大額交易人未沖銷部位!$A$4:$O$499,13,FALSE)</f>
        <v>#N/A</v>
      </c>
      <c r="AB566" s="40" t="e">
        <f>VLOOKUP($B566,期貨大額交易人未沖銷部位!$A$4:$O$499,14,FALSE)</f>
        <v>#N/A</v>
      </c>
      <c r="AC566" s="40" t="e">
        <f>VLOOKUP($B566,期貨大額交易人未沖銷部位!$A$4:$O$499,15,FALSE)</f>
        <v>#N/A</v>
      </c>
      <c r="AD566" s="33" t="e">
        <f>VLOOKUP($B566,三大美股走勢!$A$4:$J$495,4,FALSE)</f>
        <v>#N/A</v>
      </c>
      <c r="AE566" s="33" t="e">
        <f>VLOOKUP($B566,三大美股走勢!$A$4:$J$495,7,FALSE)</f>
        <v>#N/A</v>
      </c>
      <c r="AF566" s="33" t="e">
        <f>VLOOKUP($B566,三大美股走勢!$A$4:$J$495,10,FALSE)</f>
        <v>#N/A</v>
      </c>
    </row>
    <row r="567" spans="2:32">
      <c r="B567" s="32">
        <v>43346</v>
      </c>
      <c r="C567" s="33" t="e">
        <f>VLOOKUP($B567,大盤與近月台指!$A$4:$I$499,2,FALSE)</f>
        <v>#N/A</v>
      </c>
      <c r="D567" s="34" t="e">
        <f>VLOOKUP($B567,大盤與近月台指!$A$4:$I$499,3,FALSE)</f>
        <v>#N/A</v>
      </c>
      <c r="E567" s="35" t="e">
        <f>VLOOKUP($B567,大盤與近月台指!$A$4:$I$499,4,FALSE)</f>
        <v>#N/A</v>
      </c>
      <c r="F567" s="33" t="e">
        <f>VLOOKUP($B567,大盤與近月台指!$A$4:$I$499,5,FALSE)</f>
        <v>#N/A</v>
      </c>
      <c r="G567" s="49" t="e">
        <f>VLOOKUP($B567,三大法人買賣超!$A$4:$I$500,3,FALSE)</f>
        <v>#N/A</v>
      </c>
      <c r="H567" s="34" t="e">
        <f>VLOOKUP($B567,三大法人買賣超!$A$4:$I$500,5,FALSE)</f>
        <v>#N/A</v>
      </c>
      <c r="I567" s="27" t="e">
        <f>VLOOKUP($B567,三大法人買賣超!$A$4:$I$500,7,FALSE)</f>
        <v>#N/A</v>
      </c>
      <c r="J567" s="27" t="e">
        <f>VLOOKUP($B567,三大法人買賣超!$A$4:$I$500,9,FALSE)</f>
        <v>#N/A</v>
      </c>
      <c r="K567" s="37">
        <f>新台幣匯率美元指數!B568</f>
        <v>0</v>
      </c>
      <c r="L567" s="38">
        <f>新台幣匯率美元指數!C568</f>
        <v>0</v>
      </c>
      <c r="M567" s="39">
        <f>新台幣匯率美元指數!D568</f>
        <v>0</v>
      </c>
      <c r="N567" s="27" t="e">
        <f>VLOOKUP($B567,期貨未平倉口數!$A$4:$M$499,4,FALSE)</f>
        <v>#N/A</v>
      </c>
      <c r="O567" s="27" t="e">
        <f>VLOOKUP($B567,期貨未平倉口數!$A$4:$M$499,9,FALSE)</f>
        <v>#N/A</v>
      </c>
      <c r="P567" s="27" t="e">
        <f>VLOOKUP($B567,期貨未平倉口數!$A$4:$M$499,10,FALSE)</f>
        <v>#N/A</v>
      </c>
      <c r="Q567" s="27" t="e">
        <f>VLOOKUP($B567,期貨未平倉口數!$A$4:$M$499,11,FALSE)</f>
        <v>#N/A</v>
      </c>
      <c r="R567" s="64" t="e">
        <f>VLOOKUP($B567,選擇權未平倉餘額!$A$4:$I$500,6,FALSE)</f>
        <v>#N/A</v>
      </c>
      <c r="S567" s="64" t="e">
        <f>VLOOKUP($B567,選擇權未平倉餘額!$A$4:$I$500,7,FALSE)</f>
        <v>#N/A</v>
      </c>
      <c r="T567" s="64" t="e">
        <f>VLOOKUP($B567,選擇權未平倉餘額!$A$4:$I$500,8,FALSE)</f>
        <v>#N/A</v>
      </c>
      <c r="U567" s="64" t="e">
        <f>VLOOKUP($B567,選擇權未平倉餘額!$A$4:$I$500,9,FALSE)</f>
        <v>#N/A</v>
      </c>
      <c r="V567" s="39" t="e">
        <f>VLOOKUP($B567,臺指選擇權P_C_Ratios!$A$4:$C$500,3,FALSE)</f>
        <v>#N/A</v>
      </c>
      <c r="W567" s="41" t="e">
        <f>VLOOKUP($B567,散戶多空比!$A$6:$L$500,12,FALSE)</f>
        <v>#N/A</v>
      </c>
      <c r="X567" s="40" t="e">
        <f>VLOOKUP($B567,期貨大額交易人未沖銷部位!$A$4:$O$499,4,FALSE)</f>
        <v>#N/A</v>
      </c>
      <c r="Y567" s="40" t="e">
        <f>VLOOKUP($B567,期貨大額交易人未沖銷部位!$A$4:$O$499,7,FALSE)</f>
        <v>#N/A</v>
      </c>
      <c r="Z567" s="40" t="e">
        <f>VLOOKUP($B567,期貨大額交易人未沖銷部位!$A$4:$O$499,10,FALSE)</f>
        <v>#N/A</v>
      </c>
      <c r="AA567" s="40" t="e">
        <f>VLOOKUP($B567,期貨大額交易人未沖銷部位!$A$4:$O$499,13,FALSE)</f>
        <v>#N/A</v>
      </c>
      <c r="AB567" s="40" t="e">
        <f>VLOOKUP($B567,期貨大額交易人未沖銷部位!$A$4:$O$499,14,FALSE)</f>
        <v>#N/A</v>
      </c>
      <c r="AC567" s="40" t="e">
        <f>VLOOKUP($B567,期貨大額交易人未沖銷部位!$A$4:$O$499,15,FALSE)</f>
        <v>#N/A</v>
      </c>
      <c r="AD567" s="33" t="e">
        <f>VLOOKUP($B567,三大美股走勢!$A$4:$J$495,4,FALSE)</f>
        <v>#N/A</v>
      </c>
      <c r="AE567" s="33" t="e">
        <f>VLOOKUP($B567,三大美股走勢!$A$4:$J$495,7,FALSE)</f>
        <v>#N/A</v>
      </c>
      <c r="AF567" s="33" t="e">
        <f>VLOOKUP($B567,三大美股走勢!$A$4:$J$495,10,FALSE)</f>
        <v>#N/A</v>
      </c>
    </row>
    <row r="568" spans="2:32">
      <c r="B568" s="32">
        <v>43347</v>
      </c>
      <c r="C568" s="33" t="e">
        <f>VLOOKUP($B568,大盤與近月台指!$A$4:$I$499,2,FALSE)</f>
        <v>#N/A</v>
      </c>
      <c r="D568" s="34" t="e">
        <f>VLOOKUP($B568,大盤與近月台指!$A$4:$I$499,3,FALSE)</f>
        <v>#N/A</v>
      </c>
      <c r="E568" s="35" t="e">
        <f>VLOOKUP($B568,大盤與近月台指!$A$4:$I$499,4,FALSE)</f>
        <v>#N/A</v>
      </c>
      <c r="F568" s="33" t="e">
        <f>VLOOKUP($B568,大盤與近月台指!$A$4:$I$499,5,FALSE)</f>
        <v>#N/A</v>
      </c>
      <c r="G568" s="49" t="e">
        <f>VLOOKUP($B568,三大法人買賣超!$A$4:$I$500,3,FALSE)</f>
        <v>#N/A</v>
      </c>
      <c r="H568" s="34" t="e">
        <f>VLOOKUP($B568,三大法人買賣超!$A$4:$I$500,5,FALSE)</f>
        <v>#N/A</v>
      </c>
      <c r="I568" s="27" t="e">
        <f>VLOOKUP($B568,三大法人買賣超!$A$4:$I$500,7,FALSE)</f>
        <v>#N/A</v>
      </c>
      <c r="J568" s="27" t="e">
        <f>VLOOKUP($B568,三大法人買賣超!$A$4:$I$500,9,FALSE)</f>
        <v>#N/A</v>
      </c>
      <c r="K568" s="37">
        <f>新台幣匯率美元指數!B569</f>
        <v>0</v>
      </c>
      <c r="L568" s="38">
        <f>新台幣匯率美元指數!C569</f>
        <v>0</v>
      </c>
      <c r="M568" s="39">
        <f>新台幣匯率美元指數!D569</f>
        <v>0</v>
      </c>
      <c r="N568" s="27" t="e">
        <f>VLOOKUP($B568,期貨未平倉口數!$A$4:$M$499,4,FALSE)</f>
        <v>#N/A</v>
      </c>
      <c r="O568" s="27" t="e">
        <f>VLOOKUP($B568,期貨未平倉口數!$A$4:$M$499,9,FALSE)</f>
        <v>#N/A</v>
      </c>
      <c r="P568" s="27" t="e">
        <f>VLOOKUP($B568,期貨未平倉口數!$A$4:$M$499,10,FALSE)</f>
        <v>#N/A</v>
      </c>
      <c r="Q568" s="27" t="e">
        <f>VLOOKUP($B568,期貨未平倉口數!$A$4:$M$499,11,FALSE)</f>
        <v>#N/A</v>
      </c>
      <c r="R568" s="64" t="e">
        <f>VLOOKUP($B568,選擇權未平倉餘額!$A$4:$I$500,6,FALSE)</f>
        <v>#N/A</v>
      </c>
      <c r="S568" s="64" t="e">
        <f>VLOOKUP($B568,選擇權未平倉餘額!$A$4:$I$500,7,FALSE)</f>
        <v>#N/A</v>
      </c>
      <c r="T568" s="64" t="e">
        <f>VLOOKUP($B568,選擇權未平倉餘額!$A$4:$I$500,8,FALSE)</f>
        <v>#N/A</v>
      </c>
      <c r="U568" s="64" t="e">
        <f>VLOOKUP($B568,選擇權未平倉餘額!$A$4:$I$500,9,FALSE)</f>
        <v>#N/A</v>
      </c>
      <c r="V568" s="39" t="e">
        <f>VLOOKUP($B568,臺指選擇權P_C_Ratios!$A$4:$C$500,3,FALSE)</f>
        <v>#N/A</v>
      </c>
      <c r="W568" s="41" t="e">
        <f>VLOOKUP($B568,散戶多空比!$A$6:$L$500,12,FALSE)</f>
        <v>#N/A</v>
      </c>
      <c r="X568" s="40" t="e">
        <f>VLOOKUP($B568,期貨大額交易人未沖銷部位!$A$4:$O$499,4,FALSE)</f>
        <v>#N/A</v>
      </c>
      <c r="Y568" s="40" t="e">
        <f>VLOOKUP($B568,期貨大額交易人未沖銷部位!$A$4:$O$499,7,FALSE)</f>
        <v>#N/A</v>
      </c>
      <c r="Z568" s="40" t="e">
        <f>VLOOKUP($B568,期貨大額交易人未沖銷部位!$A$4:$O$499,10,FALSE)</f>
        <v>#N/A</v>
      </c>
      <c r="AA568" s="40" t="e">
        <f>VLOOKUP($B568,期貨大額交易人未沖銷部位!$A$4:$O$499,13,FALSE)</f>
        <v>#N/A</v>
      </c>
      <c r="AB568" s="40" t="e">
        <f>VLOOKUP($B568,期貨大額交易人未沖銷部位!$A$4:$O$499,14,FALSE)</f>
        <v>#N/A</v>
      </c>
      <c r="AC568" s="40" t="e">
        <f>VLOOKUP($B568,期貨大額交易人未沖銷部位!$A$4:$O$499,15,FALSE)</f>
        <v>#N/A</v>
      </c>
      <c r="AD568" s="33" t="e">
        <f>VLOOKUP($B568,三大美股走勢!$A$4:$J$495,4,FALSE)</f>
        <v>#N/A</v>
      </c>
      <c r="AE568" s="33" t="e">
        <f>VLOOKUP($B568,三大美股走勢!$A$4:$J$495,7,FALSE)</f>
        <v>#N/A</v>
      </c>
      <c r="AF568" s="33" t="e">
        <f>VLOOKUP($B568,三大美股走勢!$A$4:$J$495,10,FALSE)</f>
        <v>#N/A</v>
      </c>
    </row>
    <row r="569" spans="2:32">
      <c r="B569" s="32">
        <v>43348</v>
      </c>
      <c r="C569" s="33" t="e">
        <f>VLOOKUP($B569,大盤與近月台指!$A$4:$I$499,2,FALSE)</f>
        <v>#N/A</v>
      </c>
      <c r="D569" s="34" t="e">
        <f>VLOOKUP($B569,大盤與近月台指!$A$4:$I$499,3,FALSE)</f>
        <v>#N/A</v>
      </c>
      <c r="E569" s="35" t="e">
        <f>VLOOKUP($B569,大盤與近月台指!$A$4:$I$499,4,FALSE)</f>
        <v>#N/A</v>
      </c>
      <c r="F569" s="33" t="e">
        <f>VLOOKUP($B569,大盤與近月台指!$A$4:$I$499,5,FALSE)</f>
        <v>#N/A</v>
      </c>
      <c r="G569" s="49" t="e">
        <f>VLOOKUP($B569,三大法人買賣超!$A$4:$I$500,3,FALSE)</f>
        <v>#N/A</v>
      </c>
      <c r="H569" s="34" t="e">
        <f>VLOOKUP($B569,三大法人買賣超!$A$4:$I$500,5,FALSE)</f>
        <v>#N/A</v>
      </c>
      <c r="I569" s="27" t="e">
        <f>VLOOKUP($B569,三大法人買賣超!$A$4:$I$500,7,FALSE)</f>
        <v>#N/A</v>
      </c>
      <c r="J569" s="27" t="e">
        <f>VLOOKUP($B569,三大法人買賣超!$A$4:$I$500,9,FALSE)</f>
        <v>#N/A</v>
      </c>
      <c r="K569" s="37">
        <f>新台幣匯率美元指數!B570</f>
        <v>0</v>
      </c>
      <c r="L569" s="38">
        <f>新台幣匯率美元指數!C570</f>
        <v>0</v>
      </c>
      <c r="M569" s="39">
        <f>新台幣匯率美元指數!D570</f>
        <v>0</v>
      </c>
      <c r="N569" s="27" t="e">
        <f>VLOOKUP($B569,期貨未平倉口數!$A$4:$M$499,4,FALSE)</f>
        <v>#N/A</v>
      </c>
      <c r="O569" s="27" t="e">
        <f>VLOOKUP($B569,期貨未平倉口數!$A$4:$M$499,9,FALSE)</f>
        <v>#N/A</v>
      </c>
      <c r="P569" s="27" t="e">
        <f>VLOOKUP($B569,期貨未平倉口數!$A$4:$M$499,10,FALSE)</f>
        <v>#N/A</v>
      </c>
      <c r="Q569" s="27" t="e">
        <f>VLOOKUP($B569,期貨未平倉口數!$A$4:$M$499,11,FALSE)</f>
        <v>#N/A</v>
      </c>
      <c r="R569" s="64" t="e">
        <f>VLOOKUP($B569,選擇權未平倉餘額!$A$4:$I$500,6,FALSE)</f>
        <v>#N/A</v>
      </c>
      <c r="S569" s="64" t="e">
        <f>VLOOKUP($B569,選擇權未平倉餘額!$A$4:$I$500,7,FALSE)</f>
        <v>#N/A</v>
      </c>
      <c r="T569" s="64" t="e">
        <f>VLOOKUP($B569,選擇權未平倉餘額!$A$4:$I$500,8,FALSE)</f>
        <v>#N/A</v>
      </c>
      <c r="U569" s="64" t="e">
        <f>VLOOKUP($B569,選擇權未平倉餘額!$A$4:$I$500,9,FALSE)</f>
        <v>#N/A</v>
      </c>
      <c r="V569" s="39" t="e">
        <f>VLOOKUP($B569,臺指選擇權P_C_Ratios!$A$4:$C$500,3,FALSE)</f>
        <v>#N/A</v>
      </c>
      <c r="W569" s="41" t="e">
        <f>VLOOKUP($B569,散戶多空比!$A$6:$L$500,12,FALSE)</f>
        <v>#N/A</v>
      </c>
      <c r="X569" s="40" t="e">
        <f>VLOOKUP($B569,期貨大額交易人未沖銷部位!$A$4:$O$499,4,FALSE)</f>
        <v>#N/A</v>
      </c>
      <c r="Y569" s="40" t="e">
        <f>VLOOKUP($B569,期貨大額交易人未沖銷部位!$A$4:$O$499,7,FALSE)</f>
        <v>#N/A</v>
      </c>
      <c r="Z569" s="40" t="e">
        <f>VLOOKUP($B569,期貨大額交易人未沖銷部位!$A$4:$O$499,10,FALSE)</f>
        <v>#N/A</v>
      </c>
      <c r="AA569" s="40" t="e">
        <f>VLOOKUP($B569,期貨大額交易人未沖銷部位!$A$4:$O$499,13,FALSE)</f>
        <v>#N/A</v>
      </c>
      <c r="AB569" s="40" t="e">
        <f>VLOOKUP($B569,期貨大額交易人未沖銷部位!$A$4:$O$499,14,FALSE)</f>
        <v>#N/A</v>
      </c>
      <c r="AC569" s="40" t="e">
        <f>VLOOKUP($B569,期貨大額交易人未沖銷部位!$A$4:$O$499,15,FALSE)</f>
        <v>#N/A</v>
      </c>
      <c r="AD569" s="33" t="e">
        <f>VLOOKUP($B569,三大美股走勢!$A$4:$J$495,4,FALSE)</f>
        <v>#N/A</v>
      </c>
      <c r="AE569" s="33" t="e">
        <f>VLOOKUP($B569,三大美股走勢!$A$4:$J$495,7,FALSE)</f>
        <v>#N/A</v>
      </c>
      <c r="AF569" s="33" t="e">
        <f>VLOOKUP($B569,三大美股走勢!$A$4:$J$495,10,FALSE)</f>
        <v>#N/A</v>
      </c>
    </row>
    <row r="570" spans="2:32">
      <c r="B570" s="32">
        <v>43349</v>
      </c>
      <c r="C570" s="33" t="e">
        <f>VLOOKUP($B570,大盤與近月台指!$A$4:$I$499,2,FALSE)</f>
        <v>#N/A</v>
      </c>
      <c r="D570" s="34" t="e">
        <f>VLOOKUP($B570,大盤與近月台指!$A$4:$I$499,3,FALSE)</f>
        <v>#N/A</v>
      </c>
      <c r="E570" s="35" t="e">
        <f>VLOOKUP($B570,大盤與近月台指!$A$4:$I$499,4,FALSE)</f>
        <v>#N/A</v>
      </c>
      <c r="F570" s="33" t="e">
        <f>VLOOKUP($B570,大盤與近月台指!$A$4:$I$499,5,FALSE)</f>
        <v>#N/A</v>
      </c>
      <c r="G570" s="49" t="e">
        <f>VLOOKUP($B570,三大法人買賣超!$A$4:$I$500,3,FALSE)</f>
        <v>#N/A</v>
      </c>
      <c r="H570" s="34" t="e">
        <f>VLOOKUP($B570,三大法人買賣超!$A$4:$I$500,5,FALSE)</f>
        <v>#N/A</v>
      </c>
      <c r="I570" s="27" t="e">
        <f>VLOOKUP($B570,三大法人買賣超!$A$4:$I$500,7,FALSE)</f>
        <v>#N/A</v>
      </c>
      <c r="J570" s="27" t="e">
        <f>VLOOKUP($B570,三大法人買賣超!$A$4:$I$500,9,FALSE)</f>
        <v>#N/A</v>
      </c>
      <c r="K570" s="37">
        <f>新台幣匯率美元指數!B571</f>
        <v>0</v>
      </c>
      <c r="L570" s="38">
        <f>新台幣匯率美元指數!C571</f>
        <v>0</v>
      </c>
      <c r="M570" s="39">
        <f>新台幣匯率美元指數!D571</f>
        <v>0</v>
      </c>
      <c r="N570" s="27" t="e">
        <f>VLOOKUP($B570,期貨未平倉口數!$A$4:$M$499,4,FALSE)</f>
        <v>#N/A</v>
      </c>
      <c r="O570" s="27" t="e">
        <f>VLOOKUP($B570,期貨未平倉口數!$A$4:$M$499,9,FALSE)</f>
        <v>#N/A</v>
      </c>
      <c r="P570" s="27" t="e">
        <f>VLOOKUP($B570,期貨未平倉口數!$A$4:$M$499,10,FALSE)</f>
        <v>#N/A</v>
      </c>
      <c r="Q570" s="27" t="e">
        <f>VLOOKUP($B570,期貨未平倉口數!$A$4:$M$499,11,FALSE)</f>
        <v>#N/A</v>
      </c>
      <c r="R570" s="64" t="e">
        <f>VLOOKUP($B570,選擇權未平倉餘額!$A$4:$I$500,6,FALSE)</f>
        <v>#N/A</v>
      </c>
      <c r="S570" s="64" t="e">
        <f>VLOOKUP($B570,選擇權未平倉餘額!$A$4:$I$500,7,FALSE)</f>
        <v>#N/A</v>
      </c>
      <c r="T570" s="64" t="e">
        <f>VLOOKUP($B570,選擇權未平倉餘額!$A$4:$I$500,8,FALSE)</f>
        <v>#N/A</v>
      </c>
      <c r="U570" s="64" t="e">
        <f>VLOOKUP($B570,選擇權未平倉餘額!$A$4:$I$500,9,FALSE)</f>
        <v>#N/A</v>
      </c>
      <c r="V570" s="39" t="e">
        <f>VLOOKUP($B570,臺指選擇權P_C_Ratios!$A$4:$C$500,3,FALSE)</f>
        <v>#N/A</v>
      </c>
      <c r="W570" s="41" t="e">
        <f>VLOOKUP($B570,散戶多空比!$A$6:$L$500,12,FALSE)</f>
        <v>#N/A</v>
      </c>
      <c r="X570" s="40" t="e">
        <f>VLOOKUP($B570,期貨大額交易人未沖銷部位!$A$4:$O$499,4,FALSE)</f>
        <v>#N/A</v>
      </c>
      <c r="Y570" s="40" t="e">
        <f>VLOOKUP($B570,期貨大額交易人未沖銷部位!$A$4:$O$499,7,FALSE)</f>
        <v>#N/A</v>
      </c>
      <c r="Z570" s="40" t="e">
        <f>VLOOKUP($B570,期貨大額交易人未沖銷部位!$A$4:$O$499,10,FALSE)</f>
        <v>#N/A</v>
      </c>
      <c r="AA570" s="40" t="e">
        <f>VLOOKUP($B570,期貨大額交易人未沖銷部位!$A$4:$O$499,13,FALSE)</f>
        <v>#N/A</v>
      </c>
      <c r="AB570" s="40" t="e">
        <f>VLOOKUP($B570,期貨大額交易人未沖銷部位!$A$4:$O$499,14,FALSE)</f>
        <v>#N/A</v>
      </c>
      <c r="AC570" s="40" t="e">
        <f>VLOOKUP($B570,期貨大額交易人未沖銷部位!$A$4:$O$499,15,FALSE)</f>
        <v>#N/A</v>
      </c>
      <c r="AD570" s="33" t="e">
        <f>VLOOKUP($B570,三大美股走勢!$A$4:$J$495,4,FALSE)</f>
        <v>#N/A</v>
      </c>
      <c r="AE570" s="33" t="e">
        <f>VLOOKUP($B570,三大美股走勢!$A$4:$J$495,7,FALSE)</f>
        <v>#N/A</v>
      </c>
      <c r="AF570" s="33" t="e">
        <f>VLOOKUP($B570,三大美股走勢!$A$4:$J$495,10,FALSE)</f>
        <v>#N/A</v>
      </c>
    </row>
    <row r="571" spans="2:32">
      <c r="B571" s="32">
        <v>43350</v>
      </c>
      <c r="C571" s="33" t="e">
        <f>VLOOKUP($B571,大盤與近月台指!$A$4:$I$499,2,FALSE)</f>
        <v>#N/A</v>
      </c>
      <c r="D571" s="34" t="e">
        <f>VLOOKUP($B571,大盤與近月台指!$A$4:$I$499,3,FALSE)</f>
        <v>#N/A</v>
      </c>
      <c r="E571" s="35" t="e">
        <f>VLOOKUP($B571,大盤與近月台指!$A$4:$I$499,4,FALSE)</f>
        <v>#N/A</v>
      </c>
      <c r="F571" s="33" t="e">
        <f>VLOOKUP($B571,大盤與近月台指!$A$4:$I$499,5,FALSE)</f>
        <v>#N/A</v>
      </c>
      <c r="G571" s="49" t="e">
        <f>VLOOKUP($B571,三大法人買賣超!$A$4:$I$500,3,FALSE)</f>
        <v>#N/A</v>
      </c>
      <c r="H571" s="34" t="e">
        <f>VLOOKUP($B571,三大法人買賣超!$A$4:$I$500,5,FALSE)</f>
        <v>#N/A</v>
      </c>
      <c r="I571" s="27" t="e">
        <f>VLOOKUP($B571,三大法人買賣超!$A$4:$I$500,7,FALSE)</f>
        <v>#N/A</v>
      </c>
      <c r="J571" s="27" t="e">
        <f>VLOOKUP($B571,三大法人買賣超!$A$4:$I$500,9,FALSE)</f>
        <v>#N/A</v>
      </c>
      <c r="K571" s="37">
        <f>新台幣匯率美元指數!B572</f>
        <v>0</v>
      </c>
      <c r="L571" s="38">
        <f>新台幣匯率美元指數!C572</f>
        <v>0</v>
      </c>
      <c r="M571" s="39">
        <f>新台幣匯率美元指數!D572</f>
        <v>0</v>
      </c>
      <c r="N571" s="27" t="e">
        <f>VLOOKUP($B571,期貨未平倉口數!$A$4:$M$499,4,FALSE)</f>
        <v>#N/A</v>
      </c>
      <c r="O571" s="27" t="e">
        <f>VLOOKUP($B571,期貨未平倉口數!$A$4:$M$499,9,FALSE)</f>
        <v>#N/A</v>
      </c>
      <c r="P571" s="27" t="e">
        <f>VLOOKUP($B571,期貨未平倉口數!$A$4:$M$499,10,FALSE)</f>
        <v>#N/A</v>
      </c>
      <c r="Q571" s="27" t="e">
        <f>VLOOKUP($B571,期貨未平倉口數!$A$4:$M$499,11,FALSE)</f>
        <v>#N/A</v>
      </c>
      <c r="R571" s="64" t="e">
        <f>VLOOKUP($B571,選擇權未平倉餘額!$A$4:$I$500,6,FALSE)</f>
        <v>#N/A</v>
      </c>
      <c r="S571" s="64" t="e">
        <f>VLOOKUP($B571,選擇權未平倉餘額!$A$4:$I$500,7,FALSE)</f>
        <v>#N/A</v>
      </c>
      <c r="T571" s="64" t="e">
        <f>VLOOKUP($B571,選擇權未平倉餘額!$A$4:$I$500,8,FALSE)</f>
        <v>#N/A</v>
      </c>
      <c r="U571" s="64" t="e">
        <f>VLOOKUP($B571,選擇權未平倉餘額!$A$4:$I$500,9,FALSE)</f>
        <v>#N/A</v>
      </c>
      <c r="V571" s="39" t="e">
        <f>VLOOKUP($B571,臺指選擇權P_C_Ratios!$A$4:$C$500,3,FALSE)</f>
        <v>#N/A</v>
      </c>
      <c r="W571" s="41" t="e">
        <f>VLOOKUP($B571,散戶多空比!$A$6:$L$500,12,FALSE)</f>
        <v>#N/A</v>
      </c>
      <c r="X571" s="40" t="e">
        <f>VLOOKUP($B571,期貨大額交易人未沖銷部位!$A$4:$O$499,4,FALSE)</f>
        <v>#N/A</v>
      </c>
      <c r="Y571" s="40" t="e">
        <f>VLOOKUP($B571,期貨大額交易人未沖銷部位!$A$4:$O$499,7,FALSE)</f>
        <v>#N/A</v>
      </c>
      <c r="Z571" s="40" t="e">
        <f>VLOOKUP($B571,期貨大額交易人未沖銷部位!$A$4:$O$499,10,FALSE)</f>
        <v>#N/A</v>
      </c>
      <c r="AA571" s="40" t="e">
        <f>VLOOKUP($B571,期貨大額交易人未沖銷部位!$A$4:$O$499,13,FALSE)</f>
        <v>#N/A</v>
      </c>
      <c r="AB571" s="40" t="e">
        <f>VLOOKUP($B571,期貨大額交易人未沖銷部位!$A$4:$O$499,14,FALSE)</f>
        <v>#N/A</v>
      </c>
      <c r="AC571" s="40" t="e">
        <f>VLOOKUP($B571,期貨大額交易人未沖銷部位!$A$4:$O$499,15,FALSE)</f>
        <v>#N/A</v>
      </c>
      <c r="AD571" s="33" t="e">
        <f>VLOOKUP($B571,三大美股走勢!$A$4:$J$495,4,FALSE)</f>
        <v>#N/A</v>
      </c>
      <c r="AE571" s="33" t="e">
        <f>VLOOKUP($B571,三大美股走勢!$A$4:$J$495,7,FALSE)</f>
        <v>#N/A</v>
      </c>
      <c r="AF571" s="33" t="e">
        <f>VLOOKUP($B571,三大美股走勢!$A$4:$J$495,10,FALSE)</f>
        <v>#N/A</v>
      </c>
    </row>
    <row r="572" spans="2:32">
      <c r="B572" s="32">
        <v>43351</v>
      </c>
      <c r="C572" s="33" t="e">
        <f>VLOOKUP($B572,大盤與近月台指!$A$4:$I$499,2,FALSE)</f>
        <v>#N/A</v>
      </c>
      <c r="D572" s="34" t="e">
        <f>VLOOKUP($B572,大盤與近月台指!$A$4:$I$499,3,FALSE)</f>
        <v>#N/A</v>
      </c>
      <c r="E572" s="35" t="e">
        <f>VLOOKUP($B572,大盤與近月台指!$A$4:$I$499,4,FALSE)</f>
        <v>#N/A</v>
      </c>
      <c r="F572" s="33" t="e">
        <f>VLOOKUP($B572,大盤與近月台指!$A$4:$I$499,5,FALSE)</f>
        <v>#N/A</v>
      </c>
      <c r="G572" s="49" t="e">
        <f>VLOOKUP($B572,三大法人買賣超!$A$4:$I$500,3,FALSE)</f>
        <v>#N/A</v>
      </c>
      <c r="H572" s="34" t="e">
        <f>VLOOKUP($B572,三大法人買賣超!$A$4:$I$500,5,FALSE)</f>
        <v>#N/A</v>
      </c>
      <c r="I572" s="27" t="e">
        <f>VLOOKUP($B572,三大法人買賣超!$A$4:$I$500,7,FALSE)</f>
        <v>#N/A</v>
      </c>
      <c r="J572" s="27" t="e">
        <f>VLOOKUP($B572,三大法人買賣超!$A$4:$I$500,9,FALSE)</f>
        <v>#N/A</v>
      </c>
      <c r="K572" s="37">
        <f>新台幣匯率美元指數!B573</f>
        <v>0</v>
      </c>
      <c r="L572" s="38">
        <f>新台幣匯率美元指數!C573</f>
        <v>0</v>
      </c>
      <c r="M572" s="39">
        <f>新台幣匯率美元指數!D573</f>
        <v>0</v>
      </c>
      <c r="N572" s="27" t="e">
        <f>VLOOKUP($B572,期貨未平倉口數!$A$4:$M$499,4,FALSE)</f>
        <v>#N/A</v>
      </c>
      <c r="O572" s="27" t="e">
        <f>VLOOKUP($B572,期貨未平倉口數!$A$4:$M$499,9,FALSE)</f>
        <v>#N/A</v>
      </c>
      <c r="P572" s="27" t="e">
        <f>VLOOKUP($B572,期貨未平倉口數!$A$4:$M$499,10,FALSE)</f>
        <v>#N/A</v>
      </c>
      <c r="Q572" s="27" t="e">
        <f>VLOOKUP($B572,期貨未平倉口數!$A$4:$M$499,11,FALSE)</f>
        <v>#N/A</v>
      </c>
      <c r="R572" s="64" t="e">
        <f>VLOOKUP($B572,選擇權未平倉餘額!$A$4:$I$500,6,FALSE)</f>
        <v>#N/A</v>
      </c>
      <c r="S572" s="64" t="e">
        <f>VLOOKUP($B572,選擇權未平倉餘額!$A$4:$I$500,7,FALSE)</f>
        <v>#N/A</v>
      </c>
      <c r="T572" s="64" t="e">
        <f>VLOOKUP($B572,選擇權未平倉餘額!$A$4:$I$500,8,FALSE)</f>
        <v>#N/A</v>
      </c>
      <c r="U572" s="64" t="e">
        <f>VLOOKUP($B572,選擇權未平倉餘額!$A$4:$I$500,9,FALSE)</f>
        <v>#N/A</v>
      </c>
      <c r="V572" s="39" t="e">
        <f>VLOOKUP($B572,臺指選擇權P_C_Ratios!$A$4:$C$500,3,FALSE)</f>
        <v>#N/A</v>
      </c>
      <c r="W572" s="41" t="e">
        <f>VLOOKUP($B572,散戶多空比!$A$6:$L$500,12,FALSE)</f>
        <v>#N/A</v>
      </c>
      <c r="X572" s="40" t="e">
        <f>VLOOKUP($B572,期貨大額交易人未沖銷部位!$A$4:$O$499,4,FALSE)</f>
        <v>#N/A</v>
      </c>
      <c r="Y572" s="40" t="e">
        <f>VLOOKUP($B572,期貨大額交易人未沖銷部位!$A$4:$O$499,7,FALSE)</f>
        <v>#N/A</v>
      </c>
      <c r="Z572" s="40" t="e">
        <f>VLOOKUP($B572,期貨大額交易人未沖銷部位!$A$4:$O$499,10,FALSE)</f>
        <v>#N/A</v>
      </c>
      <c r="AA572" s="40" t="e">
        <f>VLOOKUP($B572,期貨大額交易人未沖銷部位!$A$4:$O$499,13,FALSE)</f>
        <v>#N/A</v>
      </c>
      <c r="AB572" s="40" t="e">
        <f>VLOOKUP($B572,期貨大額交易人未沖銷部位!$A$4:$O$499,14,FALSE)</f>
        <v>#N/A</v>
      </c>
      <c r="AC572" s="40" t="e">
        <f>VLOOKUP($B572,期貨大額交易人未沖銷部位!$A$4:$O$499,15,FALSE)</f>
        <v>#N/A</v>
      </c>
      <c r="AD572" s="33" t="e">
        <f>VLOOKUP($B572,三大美股走勢!$A$4:$J$495,4,FALSE)</f>
        <v>#N/A</v>
      </c>
      <c r="AE572" s="33" t="e">
        <f>VLOOKUP($B572,三大美股走勢!$A$4:$J$495,7,FALSE)</f>
        <v>#N/A</v>
      </c>
      <c r="AF572" s="33" t="e">
        <f>VLOOKUP($B572,三大美股走勢!$A$4:$J$495,10,FALSE)</f>
        <v>#N/A</v>
      </c>
    </row>
    <row r="573" spans="2:32">
      <c r="B573" s="32">
        <v>43352</v>
      </c>
      <c r="C573" s="33" t="e">
        <f>VLOOKUP($B573,大盤與近月台指!$A$4:$I$499,2,FALSE)</f>
        <v>#N/A</v>
      </c>
      <c r="D573" s="34" t="e">
        <f>VLOOKUP($B573,大盤與近月台指!$A$4:$I$499,3,FALSE)</f>
        <v>#N/A</v>
      </c>
      <c r="E573" s="35" t="e">
        <f>VLOOKUP($B573,大盤與近月台指!$A$4:$I$499,4,FALSE)</f>
        <v>#N/A</v>
      </c>
      <c r="F573" s="33" t="e">
        <f>VLOOKUP($B573,大盤與近月台指!$A$4:$I$499,5,FALSE)</f>
        <v>#N/A</v>
      </c>
      <c r="G573" s="49" t="e">
        <f>VLOOKUP($B573,三大法人買賣超!$A$4:$I$500,3,FALSE)</f>
        <v>#N/A</v>
      </c>
      <c r="H573" s="34" t="e">
        <f>VLOOKUP($B573,三大法人買賣超!$A$4:$I$500,5,FALSE)</f>
        <v>#N/A</v>
      </c>
      <c r="I573" s="27" t="e">
        <f>VLOOKUP($B573,三大法人買賣超!$A$4:$I$500,7,FALSE)</f>
        <v>#N/A</v>
      </c>
      <c r="J573" s="27" t="e">
        <f>VLOOKUP($B573,三大法人買賣超!$A$4:$I$500,9,FALSE)</f>
        <v>#N/A</v>
      </c>
      <c r="K573" s="37">
        <f>新台幣匯率美元指數!B574</f>
        <v>0</v>
      </c>
      <c r="L573" s="38">
        <f>新台幣匯率美元指數!C574</f>
        <v>0</v>
      </c>
      <c r="M573" s="39">
        <f>新台幣匯率美元指數!D574</f>
        <v>0</v>
      </c>
      <c r="N573" s="27" t="e">
        <f>VLOOKUP($B573,期貨未平倉口數!$A$4:$M$499,4,FALSE)</f>
        <v>#N/A</v>
      </c>
      <c r="O573" s="27" t="e">
        <f>VLOOKUP($B573,期貨未平倉口數!$A$4:$M$499,9,FALSE)</f>
        <v>#N/A</v>
      </c>
      <c r="P573" s="27" t="e">
        <f>VLOOKUP($B573,期貨未平倉口數!$A$4:$M$499,10,FALSE)</f>
        <v>#N/A</v>
      </c>
      <c r="Q573" s="27" t="e">
        <f>VLOOKUP($B573,期貨未平倉口數!$A$4:$M$499,11,FALSE)</f>
        <v>#N/A</v>
      </c>
      <c r="R573" s="64" t="e">
        <f>VLOOKUP($B573,選擇權未平倉餘額!$A$4:$I$500,6,FALSE)</f>
        <v>#N/A</v>
      </c>
      <c r="S573" s="64" t="e">
        <f>VLOOKUP($B573,選擇權未平倉餘額!$A$4:$I$500,7,FALSE)</f>
        <v>#N/A</v>
      </c>
      <c r="T573" s="64" t="e">
        <f>VLOOKUP($B573,選擇權未平倉餘額!$A$4:$I$500,8,FALSE)</f>
        <v>#N/A</v>
      </c>
      <c r="U573" s="64" t="e">
        <f>VLOOKUP($B573,選擇權未平倉餘額!$A$4:$I$500,9,FALSE)</f>
        <v>#N/A</v>
      </c>
      <c r="V573" s="39" t="e">
        <f>VLOOKUP($B573,臺指選擇權P_C_Ratios!$A$4:$C$500,3,FALSE)</f>
        <v>#N/A</v>
      </c>
      <c r="W573" s="41" t="e">
        <f>VLOOKUP($B573,散戶多空比!$A$6:$L$500,12,FALSE)</f>
        <v>#N/A</v>
      </c>
      <c r="X573" s="40" t="e">
        <f>VLOOKUP($B573,期貨大額交易人未沖銷部位!$A$4:$O$499,4,FALSE)</f>
        <v>#N/A</v>
      </c>
      <c r="Y573" s="40" t="e">
        <f>VLOOKUP($B573,期貨大額交易人未沖銷部位!$A$4:$O$499,7,FALSE)</f>
        <v>#N/A</v>
      </c>
      <c r="Z573" s="40" t="e">
        <f>VLOOKUP($B573,期貨大額交易人未沖銷部位!$A$4:$O$499,10,FALSE)</f>
        <v>#N/A</v>
      </c>
      <c r="AA573" s="40" t="e">
        <f>VLOOKUP($B573,期貨大額交易人未沖銷部位!$A$4:$O$499,13,FALSE)</f>
        <v>#N/A</v>
      </c>
      <c r="AB573" s="40" t="e">
        <f>VLOOKUP($B573,期貨大額交易人未沖銷部位!$A$4:$O$499,14,FALSE)</f>
        <v>#N/A</v>
      </c>
      <c r="AC573" s="40" t="e">
        <f>VLOOKUP($B573,期貨大額交易人未沖銷部位!$A$4:$O$499,15,FALSE)</f>
        <v>#N/A</v>
      </c>
      <c r="AD573" s="33" t="e">
        <f>VLOOKUP($B573,三大美股走勢!$A$4:$J$495,4,FALSE)</f>
        <v>#N/A</v>
      </c>
      <c r="AE573" s="33" t="e">
        <f>VLOOKUP($B573,三大美股走勢!$A$4:$J$495,7,FALSE)</f>
        <v>#N/A</v>
      </c>
      <c r="AF573" s="33" t="e">
        <f>VLOOKUP($B573,三大美股走勢!$A$4:$J$495,10,FALSE)</f>
        <v>#N/A</v>
      </c>
    </row>
    <row r="574" spans="2:32">
      <c r="B574" s="32">
        <v>43353</v>
      </c>
      <c r="C574" s="33" t="e">
        <f>VLOOKUP($B574,大盤與近月台指!$A$4:$I$499,2,FALSE)</f>
        <v>#N/A</v>
      </c>
      <c r="D574" s="34" t="e">
        <f>VLOOKUP($B574,大盤與近月台指!$A$4:$I$499,3,FALSE)</f>
        <v>#N/A</v>
      </c>
      <c r="E574" s="35" t="e">
        <f>VLOOKUP($B574,大盤與近月台指!$A$4:$I$499,4,FALSE)</f>
        <v>#N/A</v>
      </c>
      <c r="F574" s="33" t="e">
        <f>VLOOKUP($B574,大盤與近月台指!$A$4:$I$499,5,FALSE)</f>
        <v>#N/A</v>
      </c>
      <c r="G574" s="49" t="e">
        <f>VLOOKUP($B574,三大法人買賣超!$A$4:$I$500,3,FALSE)</f>
        <v>#N/A</v>
      </c>
      <c r="H574" s="34" t="e">
        <f>VLOOKUP($B574,三大法人買賣超!$A$4:$I$500,5,FALSE)</f>
        <v>#N/A</v>
      </c>
      <c r="I574" s="27" t="e">
        <f>VLOOKUP($B574,三大法人買賣超!$A$4:$I$500,7,FALSE)</f>
        <v>#N/A</v>
      </c>
      <c r="J574" s="27" t="e">
        <f>VLOOKUP($B574,三大法人買賣超!$A$4:$I$500,9,FALSE)</f>
        <v>#N/A</v>
      </c>
      <c r="K574" s="37">
        <f>新台幣匯率美元指數!B575</f>
        <v>0</v>
      </c>
      <c r="L574" s="38">
        <f>新台幣匯率美元指數!C575</f>
        <v>0</v>
      </c>
      <c r="M574" s="39">
        <f>新台幣匯率美元指數!D575</f>
        <v>0</v>
      </c>
      <c r="N574" s="27" t="e">
        <f>VLOOKUP($B574,期貨未平倉口數!$A$4:$M$499,4,FALSE)</f>
        <v>#N/A</v>
      </c>
      <c r="O574" s="27" t="e">
        <f>VLOOKUP($B574,期貨未平倉口數!$A$4:$M$499,9,FALSE)</f>
        <v>#N/A</v>
      </c>
      <c r="P574" s="27" t="e">
        <f>VLOOKUP($B574,期貨未平倉口數!$A$4:$M$499,10,FALSE)</f>
        <v>#N/A</v>
      </c>
      <c r="Q574" s="27" t="e">
        <f>VLOOKUP($B574,期貨未平倉口數!$A$4:$M$499,11,FALSE)</f>
        <v>#N/A</v>
      </c>
      <c r="R574" s="64" t="e">
        <f>VLOOKUP($B574,選擇權未平倉餘額!$A$4:$I$500,6,FALSE)</f>
        <v>#N/A</v>
      </c>
      <c r="S574" s="64" t="e">
        <f>VLOOKUP($B574,選擇權未平倉餘額!$A$4:$I$500,7,FALSE)</f>
        <v>#N/A</v>
      </c>
      <c r="T574" s="64" t="e">
        <f>VLOOKUP($B574,選擇權未平倉餘額!$A$4:$I$500,8,FALSE)</f>
        <v>#N/A</v>
      </c>
      <c r="U574" s="64" t="e">
        <f>VLOOKUP($B574,選擇權未平倉餘額!$A$4:$I$500,9,FALSE)</f>
        <v>#N/A</v>
      </c>
      <c r="V574" s="39" t="e">
        <f>VLOOKUP($B574,臺指選擇權P_C_Ratios!$A$4:$C$500,3,FALSE)</f>
        <v>#N/A</v>
      </c>
      <c r="W574" s="41" t="e">
        <f>VLOOKUP($B574,散戶多空比!$A$6:$L$500,12,FALSE)</f>
        <v>#N/A</v>
      </c>
      <c r="X574" s="40" t="e">
        <f>VLOOKUP($B574,期貨大額交易人未沖銷部位!$A$4:$O$499,4,FALSE)</f>
        <v>#N/A</v>
      </c>
      <c r="Y574" s="40" t="e">
        <f>VLOOKUP($B574,期貨大額交易人未沖銷部位!$A$4:$O$499,7,FALSE)</f>
        <v>#N/A</v>
      </c>
      <c r="Z574" s="40" t="e">
        <f>VLOOKUP($B574,期貨大額交易人未沖銷部位!$A$4:$O$499,10,FALSE)</f>
        <v>#N/A</v>
      </c>
      <c r="AA574" s="40" t="e">
        <f>VLOOKUP($B574,期貨大額交易人未沖銷部位!$A$4:$O$499,13,FALSE)</f>
        <v>#N/A</v>
      </c>
      <c r="AB574" s="40" t="e">
        <f>VLOOKUP($B574,期貨大額交易人未沖銷部位!$A$4:$O$499,14,FALSE)</f>
        <v>#N/A</v>
      </c>
      <c r="AC574" s="40" t="e">
        <f>VLOOKUP($B574,期貨大額交易人未沖銷部位!$A$4:$O$499,15,FALSE)</f>
        <v>#N/A</v>
      </c>
      <c r="AD574" s="33" t="e">
        <f>VLOOKUP($B574,三大美股走勢!$A$4:$J$495,4,FALSE)</f>
        <v>#N/A</v>
      </c>
      <c r="AE574" s="33" t="e">
        <f>VLOOKUP($B574,三大美股走勢!$A$4:$J$495,7,FALSE)</f>
        <v>#N/A</v>
      </c>
      <c r="AF574" s="33" t="e">
        <f>VLOOKUP($B574,三大美股走勢!$A$4:$J$495,10,FALSE)</f>
        <v>#N/A</v>
      </c>
    </row>
    <row r="575" spans="2:32">
      <c r="B575" s="32">
        <v>43354</v>
      </c>
      <c r="C575" s="33" t="e">
        <f>VLOOKUP($B575,大盤與近月台指!$A$4:$I$499,2,FALSE)</f>
        <v>#N/A</v>
      </c>
      <c r="D575" s="34" t="e">
        <f>VLOOKUP($B575,大盤與近月台指!$A$4:$I$499,3,FALSE)</f>
        <v>#N/A</v>
      </c>
      <c r="E575" s="35" t="e">
        <f>VLOOKUP($B575,大盤與近月台指!$A$4:$I$499,4,FALSE)</f>
        <v>#N/A</v>
      </c>
      <c r="F575" s="33" t="e">
        <f>VLOOKUP($B575,大盤與近月台指!$A$4:$I$499,5,FALSE)</f>
        <v>#N/A</v>
      </c>
      <c r="G575" s="49" t="e">
        <f>VLOOKUP($B575,三大法人買賣超!$A$4:$I$500,3,FALSE)</f>
        <v>#N/A</v>
      </c>
      <c r="H575" s="34" t="e">
        <f>VLOOKUP($B575,三大法人買賣超!$A$4:$I$500,5,FALSE)</f>
        <v>#N/A</v>
      </c>
      <c r="I575" s="27" t="e">
        <f>VLOOKUP($B575,三大法人買賣超!$A$4:$I$500,7,FALSE)</f>
        <v>#N/A</v>
      </c>
      <c r="J575" s="27" t="e">
        <f>VLOOKUP($B575,三大法人買賣超!$A$4:$I$500,9,FALSE)</f>
        <v>#N/A</v>
      </c>
      <c r="K575" s="37">
        <f>新台幣匯率美元指數!B576</f>
        <v>0</v>
      </c>
      <c r="L575" s="38">
        <f>新台幣匯率美元指數!C576</f>
        <v>0</v>
      </c>
      <c r="M575" s="39">
        <f>新台幣匯率美元指數!D576</f>
        <v>0</v>
      </c>
      <c r="N575" s="27" t="e">
        <f>VLOOKUP($B575,期貨未平倉口數!$A$4:$M$499,4,FALSE)</f>
        <v>#N/A</v>
      </c>
      <c r="O575" s="27" t="e">
        <f>VLOOKUP($B575,期貨未平倉口數!$A$4:$M$499,9,FALSE)</f>
        <v>#N/A</v>
      </c>
      <c r="P575" s="27" t="e">
        <f>VLOOKUP($B575,期貨未平倉口數!$A$4:$M$499,10,FALSE)</f>
        <v>#N/A</v>
      </c>
      <c r="Q575" s="27" t="e">
        <f>VLOOKUP($B575,期貨未平倉口數!$A$4:$M$499,11,FALSE)</f>
        <v>#N/A</v>
      </c>
      <c r="R575" s="64" t="e">
        <f>VLOOKUP($B575,選擇權未平倉餘額!$A$4:$I$500,6,FALSE)</f>
        <v>#N/A</v>
      </c>
      <c r="S575" s="64" t="e">
        <f>VLOOKUP($B575,選擇權未平倉餘額!$A$4:$I$500,7,FALSE)</f>
        <v>#N/A</v>
      </c>
      <c r="T575" s="64" t="e">
        <f>VLOOKUP($B575,選擇權未平倉餘額!$A$4:$I$500,8,FALSE)</f>
        <v>#N/A</v>
      </c>
      <c r="U575" s="64" t="e">
        <f>VLOOKUP($B575,選擇權未平倉餘額!$A$4:$I$500,9,FALSE)</f>
        <v>#N/A</v>
      </c>
      <c r="V575" s="39" t="e">
        <f>VLOOKUP($B575,臺指選擇權P_C_Ratios!$A$4:$C$500,3,FALSE)</f>
        <v>#N/A</v>
      </c>
      <c r="W575" s="41" t="e">
        <f>VLOOKUP($B575,散戶多空比!$A$6:$L$500,12,FALSE)</f>
        <v>#N/A</v>
      </c>
      <c r="X575" s="40" t="e">
        <f>VLOOKUP($B575,期貨大額交易人未沖銷部位!$A$4:$O$499,4,FALSE)</f>
        <v>#N/A</v>
      </c>
      <c r="Y575" s="40" t="e">
        <f>VLOOKUP($B575,期貨大額交易人未沖銷部位!$A$4:$O$499,7,FALSE)</f>
        <v>#N/A</v>
      </c>
      <c r="Z575" s="40" t="e">
        <f>VLOOKUP($B575,期貨大額交易人未沖銷部位!$A$4:$O$499,10,FALSE)</f>
        <v>#N/A</v>
      </c>
      <c r="AA575" s="40" t="e">
        <f>VLOOKUP($B575,期貨大額交易人未沖銷部位!$A$4:$O$499,13,FALSE)</f>
        <v>#N/A</v>
      </c>
      <c r="AB575" s="40" t="e">
        <f>VLOOKUP($B575,期貨大額交易人未沖銷部位!$A$4:$O$499,14,FALSE)</f>
        <v>#N/A</v>
      </c>
      <c r="AC575" s="40" t="e">
        <f>VLOOKUP($B575,期貨大額交易人未沖銷部位!$A$4:$O$499,15,FALSE)</f>
        <v>#N/A</v>
      </c>
      <c r="AD575" s="33" t="e">
        <f>VLOOKUP($B575,三大美股走勢!$A$4:$J$495,4,FALSE)</f>
        <v>#N/A</v>
      </c>
      <c r="AE575" s="33" t="e">
        <f>VLOOKUP($B575,三大美股走勢!$A$4:$J$495,7,FALSE)</f>
        <v>#N/A</v>
      </c>
      <c r="AF575" s="33" t="e">
        <f>VLOOKUP($B575,三大美股走勢!$A$4:$J$495,10,FALSE)</f>
        <v>#N/A</v>
      </c>
    </row>
    <row r="576" spans="2:32">
      <c r="B576" s="32">
        <v>43355</v>
      </c>
      <c r="C576" s="33" t="e">
        <f>VLOOKUP($B576,大盤與近月台指!$A$4:$I$499,2,FALSE)</f>
        <v>#N/A</v>
      </c>
      <c r="D576" s="34" t="e">
        <f>VLOOKUP($B576,大盤與近月台指!$A$4:$I$499,3,FALSE)</f>
        <v>#N/A</v>
      </c>
      <c r="E576" s="35" t="e">
        <f>VLOOKUP($B576,大盤與近月台指!$A$4:$I$499,4,FALSE)</f>
        <v>#N/A</v>
      </c>
      <c r="F576" s="33" t="e">
        <f>VLOOKUP($B576,大盤與近月台指!$A$4:$I$499,5,FALSE)</f>
        <v>#N/A</v>
      </c>
      <c r="G576" s="49" t="e">
        <f>VLOOKUP($B576,三大法人買賣超!$A$4:$I$500,3,FALSE)</f>
        <v>#N/A</v>
      </c>
      <c r="H576" s="34" t="e">
        <f>VLOOKUP($B576,三大法人買賣超!$A$4:$I$500,5,FALSE)</f>
        <v>#N/A</v>
      </c>
      <c r="I576" s="27" t="e">
        <f>VLOOKUP($B576,三大法人買賣超!$A$4:$I$500,7,FALSE)</f>
        <v>#N/A</v>
      </c>
      <c r="J576" s="27" t="e">
        <f>VLOOKUP($B576,三大法人買賣超!$A$4:$I$500,9,FALSE)</f>
        <v>#N/A</v>
      </c>
      <c r="K576" s="37">
        <f>新台幣匯率美元指數!B577</f>
        <v>0</v>
      </c>
      <c r="L576" s="38">
        <f>新台幣匯率美元指數!C577</f>
        <v>0</v>
      </c>
      <c r="M576" s="39">
        <f>新台幣匯率美元指數!D577</f>
        <v>0</v>
      </c>
      <c r="N576" s="27" t="e">
        <f>VLOOKUP($B576,期貨未平倉口數!$A$4:$M$499,4,FALSE)</f>
        <v>#N/A</v>
      </c>
      <c r="O576" s="27" t="e">
        <f>VLOOKUP($B576,期貨未平倉口數!$A$4:$M$499,9,FALSE)</f>
        <v>#N/A</v>
      </c>
      <c r="P576" s="27" t="e">
        <f>VLOOKUP($B576,期貨未平倉口數!$A$4:$M$499,10,FALSE)</f>
        <v>#N/A</v>
      </c>
      <c r="Q576" s="27" t="e">
        <f>VLOOKUP($B576,期貨未平倉口數!$A$4:$M$499,11,FALSE)</f>
        <v>#N/A</v>
      </c>
      <c r="R576" s="64" t="e">
        <f>VLOOKUP($B576,選擇權未平倉餘額!$A$4:$I$500,6,FALSE)</f>
        <v>#N/A</v>
      </c>
      <c r="S576" s="64" t="e">
        <f>VLOOKUP($B576,選擇權未平倉餘額!$A$4:$I$500,7,FALSE)</f>
        <v>#N/A</v>
      </c>
      <c r="T576" s="64" t="e">
        <f>VLOOKUP($B576,選擇權未平倉餘額!$A$4:$I$500,8,FALSE)</f>
        <v>#N/A</v>
      </c>
      <c r="U576" s="64" t="e">
        <f>VLOOKUP($B576,選擇權未平倉餘額!$A$4:$I$500,9,FALSE)</f>
        <v>#N/A</v>
      </c>
      <c r="V576" s="39" t="e">
        <f>VLOOKUP($B576,臺指選擇權P_C_Ratios!$A$4:$C$500,3,FALSE)</f>
        <v>#N/A</v>
      </c>
      <c r="W576" s="41" t="e">
        <f>VLOOKUP($B576,散戶多空比!$A$6:$L$500,12,FALSE)</f>
        <v>#N/A</v>
      </c>
      <c r="X576" s="40" t="e">
        <f>VLOOKUP($B576,期貨大額交易人未沖銷部位!$A$4:$O$499,4,FALSE)</f>
        <v>#N/A</v>
      </c>
      <c r="Y576" s="40" t="e">
        <f>VLOOKUP($B576,期貨大額交易人未沖銷部位!$A$4:$O$499,7,FALSE)</f>
        <v>#N/A</v>
      </c>
      <c r="Z576" s="40" t="e">
        <f>VLOOKUP($B576,期貨大額交易人未沖銷部位!$A$4:$O$499,10,FALSE)</f>
        <v>#N/A</v>
      </c>
      <c r="AA576" s="40" t="e">
        <f>VLOOKUP($B576,期貨大額交易人未沖銷部位!$A$4:$O$499,13,FALSE)</f>
        <v>#N/A</v>
      </c>
      <c r="AB576" s="40" t="e">
        <f>VLOOKUP($B576,期貨大額交易人未沖銷部位!$A$4:$O$499,14,FALSE)</f>
        <v>#N/A</v>
      </c>
      <c r="AC576" s="40" t="e">
        <f>VLOOKUP($B576,期貨大額交易人未沖銷部位!$A$4:$O$499,15,FALSE)</f>
        <v>#N/A</v>
      </c>
      <c r="AD576" s="33" t="e">
        <f>VLOOKUP($B576,三大美股走勢!$A$4:$J$495,4,FALSE)</f>
        <v>#N/A</v>
      </c>
      <c r="AE576" s="33" t="e">
        <f>VLOOKUP($B576,三大美股走勢!$A$4:$J$495,7,FALSE)</f>
        <v>#N/A</v>
      </c>
      <c r="AF576" s="33" t="e">
        <f>VLOOKUP($B576,三大美股走勢!$A$4:$J$495,10,FALSE)</f>
        <v>#N/A</v>
      </c>
    </row>
    <row r="577" spans="2:32">
      <c r="B577" s="32">
        <v>43356</v>
      </c>
      <c r="C577" s="33" t="e">
        <f>VLOOKUP($B577,大盤與近月台指!$A$4:$I$499,2,FALSE)</f>
        <v>#N/A</v>
      </c>
      <c r="D577" s="34" t="e">
        <f>VLOOKUP($B577,大盤與近月台指!$A$4:$I$499,3,FALSE)</f>
        <v>#N/A</v>
      </c>
      <c r="E577" s="35" t="e">
        <f>VLOOKUP($B577,大盤與近月台指!$A$4:$I$499,4,FALSE)</f>
        <v>#N/A</v>
      </c>
      <c r="F577" s="33" t="e">
        <f>VLOOKUP($B577,大盤與近月台指!$A$4:$I$499,5,FALSE)</f>
        <v>#N/A</v>
      </c>
      <c r="G577" s="49" t="e">
        <f>VLOOKUP($B577,三大法人買賣超!$A$4:$I$500,3,FALSE)</f>
        <v>#N/A</v>
      </c>
      <c r="H577" s="34" t="e">
        <f>VLOOKUP($B577,三大法人買賣超!$A$4:$I$500,5,FALSE)</f>
        <v>#N/A</v>
      </c>
      <c r="I577" s="27" t="e">
        <f>VLOOKUP($B577,三大法人買賣超!$A$4:$I$500,7,FALSE)</f>
        <v>#N/A</v>
      </c>
      <c r="J577" s="27" t="e">
        <f>VLOOKUP($B577,三大法人買賣超!$A$4:$I$500,9,FALSE)</f>
        <v>#N/A</v>
      </c>
      <c r="K577" s="37">
        <f>新台幣匯率美元指數!B578</f>
        <v>0</v>
      </c>
      <c r="L577" s="38">
        <f>新台幣匯率美元指數!C578</f>
        <v>0</v>
      </c>
      <c r="M577" s="39">
        <f>新台幣匯率美元指數!D578</f>
        <v>0</v>
      </c>
      <c r="N577" s="27" t="e">
        <f>VLOOKUP($B577,期貨未平倉口數!$A$4:$M$499,4,FALSE)</f>
        <v>#N/A</v>
      </c>
      <c r="O577" s="27" t="e">
        <f>VLOOKUP($B577,期貨未平倉口數!$A$4:$M$499,9,FALSE)</f>
        <v>#N/A</v>
      </c>
      <c r="P577" s="27" t="e">
        <f>VLOOKUP($B577,期貨未平倉口數!$A$4:$M$499,10,FALSE)</f>
        <v>#N/A</v>
      </c>
      <c r="Q577" s="27" t="e">
        <f>VLOOKUP($B577,期貨未平倉口數!$A$4:$M$499,11,FALSE)</f>
        <v>#N/A</v>
      </c>
      <c r="R577" s="64" t="e">
        <f>VLOOKUP($B577,選擇權未平倉餘額!$A$4:$I$500,6,FALSE)</f>
        <v>#N/A</v>
      </c>
      <c r="S577" s="64" t="e">
        <f>VLOOKUP($B577,選擇權未平倉餘額!$A$4:$I$500,7,FALSE)</f>
        <v>#N/A</v>
      </c>
      <c r="T577" s="64" t="e">
        <f>VLOOKUP($B577,選擇權未平倉餘額!$A$4:$I$500,8,FALSE)</f>
        <v>#N/A</v>
      </c>
      <c r="U577" s="64" t="e">
        <f>VLOOKUP($B577,選擇權未平倉餘額!$A$4:$I$500,9,FALSE)</f>
        <v>#N/A</v>
      </c>
      <c r="V577" s="39" t="e">
        <f>VLOOKUP($B577,臺指選擇權P_C_Ratios!$A$4:$C$500,3,FALSE)</f>
        <v>#N/A</v>
      </c>
      <c r="W577" s="41" t="e">
        <f>VLOOKUP($B577,散戶多空比!$A$6:$L$500,12,FALSE)</f>
        <v>#N/A</v>
      </c>
      <c r="X577" s="40" t="e">
        <f>VLOOKUP($B577,期貨大額交易人未沖銷部位!$A$4:$O$499,4,FALSE)</f>
        <v>#N/A</v>
      </c>
      <c r="Y577" s="40" t="e">
        <f>VLOOKUP($B577,期貨大額交易人未沖銷部位!$A$4:$O$499,7,FALSE)</f>
        <v>#N/A</v>
      </c>
      <c r="Z577" s="40" t="e">
        <f>VLOOKUP($B577,期貨大額交易人未沖銷部位!$A$4:$O$499,10,FALSE)</f>
        <v>#N/A</v>
      </c>
      <c r="AA577" s="40" t="e">
        <f>VLOOKUP($B577,期貨大額交易人未沖銷部位!$A$4:$O$499,13,FALSE)</f>
        <v>#N/A</v>
      </c>
      <c r="AB577" s="40" t="e">
        <f>VLOOKUP($B577,期貨大額交易人未沖銷部位!$A$4:$O$499,14,FALSE)</f>
        <v>#N/A</v>
      </c>
      <c r="AC577" s="40" t="e">
        <f>VLOOKUP($B577,期貨大額交易人未沖銷部位!$A$4:$O$499,15,FALSE)</f>
        <v>#N/A</v>
      </c>
      <c r="AD577" s="33" t="e">
        <f>VLOOKUP($B577,三大美股走勢!$A$4:$J$495,4,FALSE)</f>
        <v>#N/A</v>
      </c>
      <c r="AE577" s="33" t="e">
        <f>VLOOKUP($B577,三大美股走勢!$A$4:$J$495,7,FALSE)</f>
        <v>#N/A</v>
      </c>
      <c r="AF577" s="33" t="e">
        <f>VLOOKUP($B577,三大美股走勢!$A$4:$J$495,10,FALSE)</f>
        <v>#N/A</v>
      </c>
    </row>
    <row r="578" spans="2:32">
      <c r="B578" s="32">
        <v>43357</v>
      </c>
      <c r="C578" s="33" t="e">
        <f>VLOOKUP($B578,大盤與近月台指!$A$4:$I$499,2,FALSE)</f>
        <v>#N/A</v>
      </c>
      <c r="D578" s="34" t="e">
        <f>VLOOKUP($B578,大盤與近月台指!$A$4:$I$499,3,FALSE)</f>
        <v>#N/A</v>
      </c>
      <c r="E578" s="35" t="e">
        <f>VLOOKUP($B578,大盤與近月台指!$A$4:$I$499,4,FALSE)</f>
        <v>#N/A</v>
      </c>
      <c r="F578" s="33" t="e">
        <f>VLOOKUP($B578,大盤與近月台指!$A$4:$I$499,5,FALSE)</f>
        <v>#N/A</v>
      </c>
      <c r="G578" s="49" t="e">
        <f>VLOOKUP($B578,三大法人買賣超!$A$4:$I$500,3,FALSE)</f>
        <v>#N/A</v>
      </c>
      <c r="H578" s="34" t="e">
        <f>VLOOKUP($B578,三大法人買賣超!$A$4:$I$500,5,FALSE)</f>
        <v>#N/A</v>
      </c>
      <c r="I578" s="27" t="e">
        <f>VLOOKUP($B578,三大法人買賣超!$A$4:$I$500,7,FALSE)</f>
        <v>#N/A</v>
      </c>
      <c r="J578" s="27" t="e">
        <f>VLOOKUP($B578,三大法人買賣超!$A$4:$I$500,9,FALSE)</f>
        <v>#N/A</v>
      </c>
      <c r="K578" s="37">
        <f>新台幣匯率美元指數!B579</f>
        <v>0</v>
      </c>
      <c r="L578" s="38">
        <f>新台幣匯率美元指數!C579</f>
        <v>0</v>
      </c>
      <c r="M578" s="39">
        <f>新台幣匯率美元指數!D579</f>
        <v>0</v>
      </c>
      <c r="N578" s="27" t="e">
        <f>VLOOKUP($B578,期貨未平倉口數!$A$4:$M$499,4,FALSE)</f>
        <v>#N/A</v>
      </c>
      <c r="O578" s="27" t="e">
        <f>VLOOKUP($B578,期貨未平倉口數!$A$4:$M$499,9,FALSE)</f>
        <v>#N/A</v>
      </c>
      <c r="P578" s="27" t="e">
        <f>VLOOKUP($B578,期貨未平倉口數!$A$4:$M$499,10,FALSE)</f>
        <v>#N/A</v>
      </c>
      <c r="Q578" s="27" t="e">
        <f>VLOOKUP($B578,期貨未平倉口數!$A$4:$M$499,11,FALSE)</f>
        <v>#N/A</v>
      </c>
      <c r="R578" s="64" t="e">
        <f>VLOOKUP($B578,選擇權未平倉餘額!$A$4:$I$500,6,FALSE)</f>
        <v>#N/A</v>
      </c>
      <c r="S578" s="64" t="e">
        <f>VLOOKUP($B578,選擇權未平倉餘額!$A$4:$I$500,7,FALSE)</f>
        <v>#N/A</v>
      </c>
      <c r="T578" s="64" t="e">
        <f>VLOOKUP($B578,選擇權未平倉餘額!$A$4:$I$500,8,FALSE)</f>
        <v>#N/A</v>
      </c>
      <c r="U578" s="64" t="e">
        <f>VLOOKUP($B578,選擇權未平倉餘額!$A$4:$I$500,9,FALSE)</f>
        <v>#N/A</v>
      </c>
      <c r="V578" s="39" t="e">
        <f>VLOOKUP($B578,臺指選擇權P_C_Ratios!$A$4:$C$500,3,FALSE)</f>
        <v>#N/A</v>
      </c>
      <c r="W578" s="41" t="e">
        <f>VLOOKUP($B578,散戶多空比!$A$6:$L$500,12,FALSE)</f>
        <v>#N/A</v>
      </c>
      <c r="X578" s="40" t="e">
        <f>VLOOKUP($B578,期貨大額交易人未沖銷部位!$A$4:$O$499,4,FALSE)</f>
        <v>#N/A</v>
      </c>
      <c r="Y578" s="40" t="e">
        <f>VLOOKUP($B578,期貨大額交易人未沖銷部位!$A$4:$O$499,7,FALSE)</f>
        <v>#N/A</v>
      </c>
      <c r="Z578" s="40" t="e">
        <f>VLOOKUP($B578,期貨大額交易人未沖銷部位!$A$4:$O$499,10,FALSE)</f>
        <v>#N/A</v>
      </c>
      <c r="AA578" s="40" t="e">
        <f>VLOOKUP($B578,期貨大額交易人未沖銷部位!$A$4:$O$499,13,FALSE)</f>
        <v>#N/A</v>
      </c>
      <c r="AB578" s="40" t="e">
        <f>VLOOKUP($B578,期貨大額交易人未沖銷部位!$A$4:$O$499,14,FALSE)</f>
        <v>#N/A</v>
      </c>
      <c r="AC578" s="40" t="e">
        <f>VLOOKUP($B578,期貨大額交易人未沖銷部位!$A$4:$O$499,15,FALSE)</f>
        <v>#N/A</v>
      </c>
      <c r="AD578" s="33" t="e">
        <f>VLOOKUP($B578,三大美股走勢!$A$4:$J$495,4,FALSE)</f>
        <v>#N/A</v>
      </c>
      <c r="AE578" s="33" t="e">
        <f>VLOOKUP($B578,三大美股走勢!$A$4:$J$495,7,FALSE)</f>
        <v>#N/A</v>
      </c>
      <c r="AF578" s="33" t="e">
        <f>VLOOKUP($B578,三大美股走勢!$A$4:$J$495,10,FALSE)</f>
        <v>#N/A</v>
      </c>
    </row>
    <row r="579" spans="2:32">
      <c r="B579" s="32">
        <v>43358</v>
      </c>
      <c r="C579" s="33" t="e">
        <f>VLOOKUP($B579,大盤與近月台指!$A$4:$I$499,2,FALSE)</f>
        <v>#N/A</v>
      </c>
      <c r="D579" s="34" t="e">
        <f>VLOOKUP($B579,大盤與近月台指!$A$4:$I$499,3,FALSE)</f>
        <v>#N/A</v>
      </c>
      <c r="E579" s="35" t="e">
        <f>VLOOKUP($B579,大盤與近月台指!$A$4:$I$499,4,FALSE)</f>
        <v>#N/A</v>
      </c>
      <c r="F579" s="33" t="e">
        <f>VLOOKUP($B579,大盤與近月台指!$A$4:$I$499,5,FALSE)</f>
        <v>#N/A</v>
      </c>
      <c r="G579" s="49" t="e">
        <f>VLOOKUP($B579,三大法人買賣超!$A$4:$I$500,3,FALSE)</f>
        <v>#N/A</v>
      </c>
      <c r="H579" s="34" t="e">
        <f>VLOOKUP($B579,三大法人買賣超!$A$4:$I$500,5,FALSE)</f>
        <v>#N/A</v>
      </c>
      <c r="I579" s="27" t="e">
        <f>VLOOKUP($B579,三大法人買賣超!$A$4:$I$500,7,FALSE)</f>
        <v>#N/A</v>
      </c>
      <c r="J579" s="27" t="e">
        <f>VLOOKUP($B579,三大法人買賣超!$A$4:$I$500,9,FALSE)</f>
        <v>#N/A</v>
      </c>
      <c r="K579" s="37">
        <f>新台幣匯率美元指數!B580</f>
        <v>0</v>
      </c>
      <c r="L579" s="38">
        <f>新台幣匯率美元指數!C580</f>
        <v>0</v>
      </c>
      <c r="M579" s="39">
        <f>新台幣匯率美元指數!D580</f>
        <v>0</v>
      </c>
      <c r="N579" s="27" t="e">
        <f>VLOOKUP($B579,期貨未平倉口數!$A$4:$M$499,4,FALSE)</f>
        <v>#N/A</v>
      </c>
      <c r="O579" s="27" t="e">
        <f>VLOOKUP($B579,期貨未平倉口數!$A$4:$M$499,9,FALSE)</f>
        <v>#N/A</v>
      </c>
      <c r="P579" s="27" t="e">
        <f>VLOOKUP($B579,期貨未平倉口數!$A$4:$M$499,10,FALSE)</f>
        <v>#N/A</v>
      </c>
      <c r="Q579" s="27" t="e">
        <f>VLOOKUP($B579,期貨未平倉口數!$A$4:$M$499,11,FALSE)</f>
        <v>#N/A</v>
      </c>
      <c r="R579" s="64" t="e">
        <f>VLOOKUP($B579,選擇權未平倉餘額!$A$4:$I$500,6,FALSE)</f>
        <v>#N/A</v>
      </c>
      <c r="S579" s="64" t="e">
        <f>VLOOKUP($B579,選擇權未平倉餘額!$A$4:$I$500,7,FALSE)</f>
        <v>#N/A</v>
      </c>
      <c r="T579" s="64" t="e">
        <f>VLOOKUP($B579,選擇權未平倉餘額!$A$4:$I$500,8,FALSE)</f>
        <v>#N/A</v>
      </c>
      <c r="U579" s="64" t="e">
        <f>VLOOKUP($B579,選擇權未平倉餘額!$A$4:$I$500,9,FALSE)</f>
        <v>#N/A</v>
      </c>
      <c r="V579" s="39" t="e">
        <f>VLOOKUP($B579,臺指選擇權P_C_Ratios!$A$4:$C$500,3,FALSE)</f>
        <v>#N/A</v>
      </c>
      <c r="W579" s="41" t="e">
        <f>VLOOKUP($B579,散戶多空比!$A$6:$L$500,12,FALSE)</f>
        <v>#N/A</v>
      </c>
      <c r="X579" s="40" t="e">
        <f>VLOOKUP($B579,期貨大額交易人未沖銷部位!$A$4:$O$499,4,FALSE)</f>
        <v>#N/A</v>
      </c>
      <c r="Y579" s="40" t="e">
        <f>VLOOKUP($B579,期貨大額交易人未沖銷部位!$A$4:$O$499,7,FALSE)</f>
        <v>#N/A</v>
      </c>
      <c r="Z579" s="40" t="e">
        <f>VLOOKUP($B579,期貨大額交易人未沖銷部位!$A$4:$O$499,10,FALSE)</f>
        <v>#N/A</v>
      </c>
      <c r="AA579" s="40" t="e">
        <f>VLOOKUP($B579,期貨大額交易人未沖銷部位!$A$4:$O$499,13,FALSE)</f>
        <v>#N/A</v>
      </c>
      <c r="AB579" s="40" t="e">
        <f>VLOOKUP($B579,期貨大額交易人未沖銷部位!$A$4:$O$499,14,FALSE)</f>
        <v>#N/A</v>
      </c>
      <c r="AC579" s="40" t="e">
        <f>VLOOKUP($B579,期貨大額交易人未沖銷部位!$A$4:$O$499,15,FALSE)</f>
        <v>#N/A</v>
      </c>
      <c r="AD579" s="33" t="e">
        <f>VLOOKUP($B579,三大美股走勢!$A$4:$J$495,4,FALSE)</f>
        <v>#N/A</v>
      </c>
      <c r="AE579" s="33" t="e">
        <f>VLOOKUP($B579,三大美股走勢!$A$4:$J$495,7,FALSE)</f>
        <v>#N/A</v>
      </c>
      <c r="AF579" s="33" t="e">
        <f>VLOOKUP($B579,三大美股走勢!$A$4:$J$495,10,FALSE)</f>
        <v>#N/A</v>
      </c>
    </row>
    <row r="580" spans="2:32">
      <c r="B580" s="32">
        <v>43359</v>
      </c>
      <c r="C580" s="33" t="e">
        <f>VLOOKUP($B580,大盤與近月台指!$A$4:$I$499,2,FALSE)</f>
        <v>#N/A</v>
      </c>
      <c r="D580" s="34" t="e">
        <f>VLOOKUP($B580,大盤與近月台指!$A$4:$I$499,3,FALSE)</f>
        <v>#N/A</v>
      </c>
      <c r="E580" s="35" t="e">
        <f>VLOOKUP($B580,大盤與近月台指!$A$4:$I$499,4,FALSE)</f>
        <v>#N/A</v>
      </c>
      <c r="F580" s="33" t="e">
        <f>VLOOKUP($B580,大盤與近月台指!$A$4:$I$499,5,FALSE)</f>
        <v>#N/A</v>
      </c>
      <c r="G580" s="49" t="e">
        <f>VLOOKUP($B580,三大法人買賣超!$A$4:$I$500,3,FALSE)</f>
        <v>#N/A</v>
      </c>
      <c r="H580" s="34" t="e">
        <f>VLOOKUP($B580,三大法人買賣超!$A$4:$I$500,5,FALSE)</f>
        <v>#N/A</v>
      </c>
      <c r="I580" s="27" t="e">
        <f>VLOOKUP($B580,三大法人買賣超!$A$4:$I$500,7,FALSE)</f>
        <v>#N/A</v>
      </c>
      <c r="J580" s="27" t="e">
        <f>VLOOKUP($B580,三大法人買賣超!$A$4:$I$500,9,FALSE)</f>
        <v>#N/A</v>
      </c>
      <c r="K580" s="37">
        <f>新台幣匯率美元指數!B581</f>
        <v>0</v>
      </c>
      <c r="L580" s="38">
        <f>新台幣匯率美元指數!C581</f>
        <v>0</v>
      </c>
      <c r="M580" s="39">
        <f>新台幣匯率美元指數!D581</f>
        <v>0</v>
      </c>
      <c r="N580" s="27" t="e">
        <f>VLOOKUP($B580,期貨未平倉口數!$A$4:$M$499,4,FALSE)</f>
        <v>#N/A</v>
      </c>
      <c r="O580" s="27" t="e">
        <f>VLOOKUP($B580,期貨未平倉口數!$A$4:$M$499,9,FALSE)</f>
        <v>#N/A</v>
      </c>
      <c r="P580" s="27" t="e">
        <f>VLOOKUP($B580,期貨未平倉口數!$A$4:$M$499,10,FALSE)</f>
        <v>#N/A</v>
      </c>
      <c r="Q580" s="27" t="e">
        <f>VLOOKUP($B580,期貨未平倉口數!$A$4:$M$499,11,FALSE)</f>
        <v>#N/A</v>
      </c>
      <c r="R580" s="64" t="e">
        <f>VLOOKUP($B580,選擇權未平倉餘額!$A$4:$I$500,6,FALSE)</f>
        <v>#N/A</v>
      </c>
      <c r="S580" s="64" t="e">
        <f>VLOOKUP($B580,選擇權未平倉餘額!$A$4:$I$500,7,FALSE)</f>
        <v>#N/A</v>
      </c>
      <c r="T580" s="64" t="e">
        <f>VLOOKUP($B580,選擇權未平倉餘額!$A$4:$I$500,8,FALSE)</f>
        <v>#N/A</v>
      </c>
      <c r="U580" s="64" t="e">
        <f>VLOOKUP($B580,選擇權未平倉餘額!$A$4:$I$500,9,FALSE)</f>
        <v>#N/A</v>
      </c>
      <c r="V580" s="39" t="e">
        <f>VLOOKUP($B580,臺指選擇權P_C_Ratios!$A$4:$C$500,3,FALSE)</f>
        <v>#N/A</v>
      </c>
      <c r="W580" s="41" t="e">
        <f>VLOOKUP($B580,散戶多空比!$A$6:$L$500,12,FALSE)</f>
        <v>#N/A</v>
      </c>
      <c r="X580" s="40" t="e">
        <f>VLOOKUP($B580,期貨大額交易人未沖銷部位!$A$4:$O$499,4,FALSE)</f>
        <v>#N/A</v>
      </c>
      <c r="Y580" s="40" t="e">
        <f>VLOOKUP($B580,期貨大額交易人未沖銷部位!$A$4:$O$499,7,FALSE)</f>
        <v>#N/A</v>
      </c>
      <c r="Z580" s="40" t="e">
        <f>VLOOKUP($B580,期貨大額交易人未沖銷部位!$A$4:$O$499,10,FALSE)</f>
        <v>#N/A</v>
      </c>
      <c r="AA580" s="40" t="e">
        <f>VLOOKUP($B580,期貨大額交易人未沖銷部位!$A$4:$O$499,13,FALSE)</f>
        <v>#N/A</v>
      </c>
      <c r="AB580" s="40" t="e">
        <f>VLOOKUP($B580,期貨大額交易人未沖銷部位!$A$4:$O$499,14,FALSE)</f>
        <v>#N/A</v>
      </c>
      <c r="AC580" s="40" t="e">
        <f>VLOOKUP($B580,期貨大額交易人未沖銷部位!$A$4:$O$499,15,FALSE)</f>
        <v>#N/A</v>
      </c>
      <c r="AD580" s="33" t="e">
        <f>VLOOKUP($B580,三大美股走勢!$A$4:$J$495,4,FALSE)</f>
        <v>#N/A</v>
      </c>
      <c r="AE580" s="33" t="e">
        <f>VLOOKUP($B580,三大美股走勢!$A$4:$J$495,7,FALSE)</f>
        <v>#N/A</v>
      </c>
      <c r="AF580" s="33" t="e">
        <f>VLOOKUP($B580,三大美股走勢!$A$4:$J$495,10,FALSE)</f>
        <v>#N/A</v>
      </c>
    </row>
    <row r="581" spans="2:32">
      <c r="B581" s="32">
        <v>43360</v>
      </c>
      <c r="C581" s="33" t="e">
        <f>VLOOKUP($B581,大盤與近月台指!$A$4:$I$499,2,FALSE)</f>
        <v>#N/A</v>
      </c>
      <c r="D581" s="34" t="e">
        <f>VLOOKUP($B581,大盤與近月台指!$A$4:$I$499,3,FALSE)</f>
        <v>#N/A</v>
      </c>
      <c r="E581" s="35" t="e">
        <f>VLOOKUP($B581,大盤與近月台指!$A$4:$I$499,4,FALSE)</f>
        <v>#N/A</v>
      </c>
      <c r="F581" s="33" t="e">
        <f>VLOOKUP($B581,大盤與近月台指!$A$4:$I$499,5,FALSE)</f>
        <v>#N/A</v>
      </c>
      <c r="G581" s="49" t="e">
        <f>VLOOKUP($B581,三大法人買賣超!$A$4:$I$500,3,FALSE)</f>
        <v>#N/A</v>
      </c>
      <c r="H581" s="34" t="e">
        <f>VLOOKUP($B581,三大法人買賣超!$A$4:$I$500,5,FALSE)</f>
        <v>#N/A</v>
      </c>
      <c r="I581" s="27" t="e">
        <f>VLOOKUP($B581,三大法人買賣超!$A$4:$I$500,7,FALSE)</f>
        <v>#N/A</v>
      </c>
      <c r="J581" s="27" t="e">
        <f>VLOOKUP($B581,三大法人買賣超!$A$4:$I$500,9,FALSE)</f>
        <v>#N/A</v>
      </c>
      <c r="K581" s="37">
        <f>新台幣匯率美元指數!B582</f>
        <v>0</v>
      </c>
      <c r="L581" s="38">
        <f>新台幣匯率美元指數!C582</f>
        <v>0</v>
      </c>
      <c r="M581" s="39">
        <f>新台幣匯率美元指數!D582</f>
        <v>0</v>
      </c>
      <c r="N581" s="27" t="e">
        <f>VLOOKUP($B581,期貨未平倉口數!$A$4:$M$499,4,FALSE)</f>
        <v>#N/A</v>
      </c>
      <c r="O581" s="27" t="e">
        <f>VLOOKUP($B581,期貨未平倉口數!$A$4:$M$499,9,FALSE)</f>
        <v>#N/A</v>
      </c>
      <c r="P581" s="27" t="e">
        <f>VLOOKUP($B581,期貨未平倉口數!$A$4:$M$499,10,FALSE)</f>
        <v>#N/A</v>
      </c>
      <c r="Q581" s="27" t="e">
        <f>VLOOKUP($B581,期貨未平倉口數!$A$4:$M$499,11,FALSE)</f>
        <v>#N/A</v>
      </c>
      <c r="R581" s="64" t="e">
        <f>VLOOKUP($B581,選擇權未平倉餘額!$A$4:$I$500,6,FALSE)</f>
        <v>#N/A</v>
      </c>
      <c r="S581" s="64" t="e">
        <f>VLOOKUP($B581,選擇權未平倉餘額!$A$4:$I$500,7,FALSE)</f>
        <v>#N/A</v>
      </c>
      <c r="T581" s="64" t="e">
        <f>VLOOKUP($B581,選擇權未平倉餘額!$A$4:$I$500,8,FALSE)</f>
        <v>#N/A</v>
      </c>
      <c r="U581" s="64" t="e">
        <f>VLOOKUP($B581,選擇權未平倉餘額!$A$4:$I$500,9,FALSE)</f>
        <v>#N/A</v>
      </c>
      <c r="V581" s="39" t="e">
        <f>VLOOKUP($B581,臺指選擇權P_C_Ratios!$A$4:$C$500,3,FALSE)</f>
        <v>#N/A</v>
      </c>
      <c r="W581" s="41" t="e">
        <f>VLOOKUP($B581,散戶多空比!$A$6:$L$500,12,FALSE)</f>
        <v>#N/A</v>
      </c>
      <c r="X581" s="40" t="e">
        <f>VLOOKUP($B581,期貨大額交易人未沖銷部位!$A$4:$O$499,4,FALSE)</f>
        <v>#N/A</v>
      </c>
      <c r="Y581" s="40" t="e">
        <f>VLOOKUP($B581,期貨大額交易人未沖銷部位!$A$4:$O$499,7,FALSE)</f>
        <v>#N/A</v>
      </c>
      <c r="Z581" s="40" t="e">
        <f>VLOOKUP($B581,期貨大額交易人未沖銷部位!$A$4:$O$499,10,FALSE)</f>
        <v>#N/A</v>
      </c>
      <c r="AA581" s="40" t="e">
        <f>VLOOKUP($B581,期貨大額交易人未沖銷部位!$A$4:$O$499,13,FALSE)</f>
        <v>#N/A</v>
      </c>
      <c r="AB581" s="40" t="e">
        <f>VLOOKUP($B581,期貨大額交易人未沖銷部位!$A$4:$O$499,14,FALSE)</f>
        <v>#N/A</v>
      </c>
      <c r="AC581" s="40" t="e">
        <f>VLOOKUP($B581,期貨大額交易人未沖銷部位!$A$4:$O$499,15,FALSE)</f>
        <v>#N/A</v>
      </c>
      <c r="AD581" s="33" t="e">
        <f>VLOOKUP($B581,三大美股走勢!$A$4:$J$495,4,FALSE)</f>
        <v>#N/A</v>
      </c>
      <c r="AE581" s="33" t="e">
        <f>VLOOKUP($B581,三大美股走勢!$A$4:$J$495,7,FALSE)</f>
        <v>#N/A</v>
      </c>
      <c r="AF581" s="33" t="e">
        <f>VLOOKUP($B581,三大美股走勢!$A$4:$J$495,10,FALSE)</f>
        <v>#N/A</v>
      </c>
    </row>
    <row r="582" spans="2:32">
      <c r="B582" s="32">
        <v>43361</v>
      </c>
      <c r="C582" s="33" t="e">
        <f>VLOOKUP($B582,大盤與近月台指!$A$4:$I$499,2,FALSE)</f>
        <v>#N/A</v>
      </c>
      <c r="D582" s="34" t="e">
        <f>VLOOKUP($B582,大盤與近月台指!$A$4:$I$499,3,FALSE)</f>
        <v>#N/A</v>
      </c>
      <c r="E582" s="35" t="e">
        <f>VLOOKUP($B582,大盤與近月台指!$A$4:$I$499,4,FALSE)</f>
        <v>#N/A</v>
      </c>
      <c r="F582" s="33" t="e">
        <f>VLOOKUP($B582,大盤與近月台指!$A$4:$I$499,5,FALSE)</f>
        <v>#N/A</v>
      </c>
      <c r="G582" s="49" t="e">
        <f>VLOOKUP($B582,三大法人買賣超!$A$4:$I$500,3,FALSE)</f>
        <v>#N/A</v>
      </c>
      <c r="H582" s="34" t="e">
        <f>VLOOKUP($B582,三大法人買賣超!$A$4:$I$500,5,FALSE)</f>
        <v>#N/A</v>
      </c>
      <c r="I582" s="27" t="e">
        <f>VLOOKUP($B582,三大法人買賣超!$A$4:$I$500,7,FALSE)</f>
        <v>#N/A</v>
      </c>
      <c r="J582" s="27" t="e">
        <f>VLOOKUP($B582,三大法人買賣超!$A$4:$I$500,9,FALSE)</f>
        <v>#N/A</v>
      </c>
      <c r="K582" s="37">
        <f>新台幣匯率美元指數!B583</f>
        <v>0</v>
      </c>
      <c r="L582" s="38">
        <f>新台幣匯率美元指數!C583</f>
        <v>0</v>
      </c>
      <c r="M582" s="39">
        <f>新台幣匯率美元指數!D583</f>
        <v>0</v>
      </c>
      <c r="N582" s="27" t="e">
        <f>VLOOKUP($B582,期貨未平倉口數!$A$4:$M$499,4,FALSE)</f>
        <v>#N/A</v>
      </c>
      <c r="O582" s="27" t="e">
        <f>VLOOKUP($B582,期貨未平倉口數!$A$4:$M$499,9,FALSE)</f>
        <v>#N/A</v>
      </c>
      <c r="P582" s="27" t="e">
        <f>VLOOKUP($B582,期貨未平倉口數!$A$4:$M$499,10,FALSE)</f>
        <v>#N/A</v>
      </c>
      <c r="Q582" s="27" t="e">
        <f>VLOOKUP($B582,期貨未平倉口數!$A$4:$M$499,11,FALSE)</f>
        <v>#N/A</v>
      </c>
      <c r="R582" s="64" t="e">
        <f>VLOOKUP($B582,選擇權未平倉餘額!$A$4:$I$500,6,FALSE)</f>
        <v>#N/A</v>
      </c>
      <c r="S582" s="64" t="e">
        <f>VLOOKUP($B582,選擇權未平倉餘額!$A$4:$I$500,7,FALSE)</f>
        <v>#N/A</v>
      </c>
      <c r="T582" s="64" t="e">
        <f>VLOOKUP($B582,選擇權未平倉餘額!$A$4:$I$500,8,FALSE)</f>
        <v>#N/A</v>
      </c>
      <c r="U582" s="64" t="e">
        <f>VLOOKUP($B582,選擇權未平倉餘額!$A$4:$I$500,9,FALSE)</f>
        <v>#N/A</v>
      </c>
      <c r="V582" s="39" t="e">
        <f>VLOOKUP($B582,臺指選擇權P_C_Ratios!$A$4:$C$500,3,FALSE)</f>
        <v>#N/A</v>
      </c>
      <c r="W582" s="41" t="e">
        <f>VLOOKUP($B582,散戶多空比!$A$6:$L$500,12,FALSE)</f>
        <v>#N/A</v>
      </c>
      <c r="X582" s="40" t="e">
        <f>VLOOKUP($B582,期貨大額交易人未沖銷部位!$A$4:$O$499,4,FALSE)</f>
        <v>#N/A</v>
      </c>
      <c r="Y582" s="40" t="e">
        <f>VLOOKUP($B582,期貨大額交易人未沖銷部位!$A$4:$O$499,7,FALSE)</f>
        <v>#N/A</v>
      </c>
      <c r="Z582" s="40" t="e">
        <f>VLOOKUP($B582,期貨大額交易人未沖銷部位!$A$4:$O$499,10,FALSE)</f>
        <v>#N/A</v>
      </c>
      <c r="AA582" s="40" t="e">
        <f>VLOOKUP($B582,期貨大額交易人未沖銷部位!$A$4:$O$499,13,FALSE)</f>
        <v>#N/A</v>
      </c>
      <c r="AB582" s="40" t="e">
        <f>VLOOKUP($B582,期貨大額交易人未沖銷部位!$A$4:$O$499,14,FALSE)</f>
        <v>#N/A</v>
      </c>
      <c r="AC582" s="40" t="e">
        <f>VLOOKUP($B582,期貨大額交易人未沖銷部位!$A$4:$O$499,15,FALSE)</f>
        <v>#N/A</v>
      </c>
      <c r="AD582" s="33" t="e">
        <f>VLOOKUP($B582,三大美股走勢!$A$4:$J$495,4,FALSE)</f>
        <v>#N/A</v>
      </c>
      <c r="AE582" s="33" t="e">
        <f>VLOOKUP($B582,三大美股走勢!$A$4:$J$495,7,FALSE)</f>
        <v>#N/A</v>
      </c>
      <c r="AF582" s="33" t="e">
        <f>VLOOKUP($B582,三大美股走勢!$A$4:$J$495,10,FALSE)</f>
        <v>#N/A</v>
      </c>
    </row>
    <row r="583" spans="2:32">
      <c r="B583" s="32">
        <v>43362</v>
      </c>
      <c r="C583" s="33" t="e">
        <f>VLOOKUP($B583,大盤與近月台指!$A$4:$I$499,2,FALSE)</f>
        <v>#N/A</v>
      </c>
      <c r="D583" s="34" t="e">
        <f>VLOOKUP($B583,大盤與近月台指!$A$4:$I$499,3,FALSE)</f>
        <v>#N/A</v>
      </c>
      <c r="E583" s="35" t="e">
        <f>VLOOKUP($B583,大盤與近月台指!$A$4:$I$499,4,FALSE)</f>
        <v>#N/A</v>
      </c>
      <c r="F583" s="33" t="e">
        <f>VLOOKUP($B583,大盤與近月台指!$A$4:$I$499,5,FALSE)</f>
        <v>#N/A</v>
      </c>
      <c r="G583" s="49" t="e">
        <f>VLOOKUP($B583,三大法人買賣超!$A$4:$I$500,3,FALSE)</f>
        <v>#N/A</v>
      </c>
      <c r="H583" s="34" t="e">
        <f>VLOOKUP($B583,三大法人買賣超!$A$4:$I$500,5,FALSE)</f>
        <v>#N/A</v>
      </c>
      <c r="I583" s="27" t="e">
        <f>VLOOKUP($B583,三大法人買賣超!$A$4:$I$500,7,FALSE)</f>
        <v>#N/A</v>
      </c>
      <c r="J583" s="27" t="e">
        <f>VLOOKUP($B583,三大法人買賣超!$A$4:$I$500,9,FALSE)</f>
        <v>#N/A</v>
      </c>
      <c r="K583" s="37">
        <f>新台幣匯率美元指數!B584</f>
        <v>0</v>
      </c>
      <c r="L583" s="38">
        <f>新台幣匯率美元指數!C584</f>
        <v>0</v>
      </c>
      <c r="M583" s="39">
        <f>新台幣匯率美元指數!D584</f>
        <v>0</v>
      </c>
      <c r="N583" s="27" t="e">
        <f>VLOOKUP($B583,期貨未平倉口數!$A$4:$M$499,4,FALSE)</f>
        <v>#N/A</v>
      </c>
      <c r="O583" s="27" t="e">
        <f>VLOOKUP($B583,期貨未平倉口數!$A$4:$M$499,9,FALSE)</f>
        <v>#N/A</v>
      </c>
      <c r="P583" s="27" t="e">
        <f>VLOOKUP($B583,期貨未平倉口數!$A$4:$M$499,10,FALSE)</f>
        <v>#N/A</v>
      </c>
      <c r="Q583" s="27" t="e">
        <f>VLOOKUP($B583,期貨未平倉口數!$A$4:$M$499,11,FALSE)</f>
        <v>#N/A</v>
      </c>
      <c r="R583" s="64" t="e">
        <f>VLOOKUP($B583,選擇權未平倉餘額!$A$4:$I$500,6,FALSE)</f>
        <v>#N/A</v>
      </c>
      <c r="S583" s="64" t="e">
        <f>VLOOKUP($B583,選擇權未平倉餘額!$A$4:$I$500,7,FALSE)</f>
        <v>#N/A</v>
      </c>
      <c r="T583" s="64" t="e">
        <f>VLOOKUP($B583,選擇權未平倉餘額!$A$4:$I$500,8,FALSE)</f>
        <v>#N/A</v>
      </c>
      <c r="U583" s="64" t="e">
        <f>VLOOKUP($B583,選擇權未平倉餘額!$A$4:$I$500,9,FALSE)</f>
        <v>#N/A</v>
      </c>
      <c r="V583" s="39" t="e">
        <f>VLOOKUP($B583,臺指選擇權P_C_Ratios!$A$4:$C$500,3,FALSE)</f>
        <v>#N/A</v>
      </c>
      <c r="W583" s="41" t="e">
        <f>VLOOKUP($B583,散戶多空比!$A$6:$L$500,12,FALSE)</f>
        <v>#N/A</v>
      </c>
      <c r="X583" s="40" t="e">
        <f>VLOOKUP($B583,期貨大額交易人未沖銷部位!$A$4:$O$499,4,FALSE)</f>
        <v>#N/A</v>
      </c>
      <c r="Y583" s="40" t="e">
        <f>VLOOKUP($B583,期貨大額交易人未沖銷部位!$A$4:$O$499,7,FALSE)</f>
        <v>#N/A</v>
      </c>
      <c r="Z583" s="40" t="e">
        <f>VLOOKUP($B583,期貨大額交易人未沖銷部位!$A$4:$O$499,10,FALSE)</f>
        <v>#N/A</v>
      </c>
      <c r="AA583" s="40" t="e">
        <f>VLOOKUP($B583,期貨大額交易人未沖銷部位!$A$4:$O$499,13,FALSE)</f>
        <v>#N/A</v>
      </c>
      <c r="AB583" s="40" t="e">
        <f>VLOOKUP($B583,期貨大額交易人未沖銷部位!$A$4:$O$499,14,FALSE)</f>
        <v>#N/A</v>
      </c>
      <c r="AC583" s="40" t="e">
        <f>VLOOKUP($B583,期貨大額交易人未沖銷部位!$A$4:$O$499,15,FALSE)</f>
        <v>#N/A</v>
      </c>
      <c r="AD583" s="33" t="e">
        <f>VLOOKUP($B583,三大美股走勢!$A$4:$J$495,4,FALSE)</f>
        <v>#N/A</v>
      </c>
      <c r="AE583" s="33" t="e">
        <f>VLOOKUP($B583,三大美股走勢!$A$4:$J$495,7,FALSE)</f>
        <v>#N/A</v>
      </c>
      <c r="AF583" s="33" t="e">
        <f>VLOOKUP($B583,三大美股走勢!$A$4:$J$495,10,FALSE)</f>
        <v>#N/A</v>
      </c>
    </row>
    <row r="584" spans="2:32">
      <c r="B584" s="32">
        <v>43363</v>
      </c>
      <c r="C584" s="33" t="e">
        <f>VLOOKUP($B584,大盤與近月台指!$A$4:$I$499,2,FALSE)</f>
        <v>#N/A</v>
      </c>
      <c r="D584" s="34" t="e">
        <f>VLOOKUP($B584,大盤與近月台指!$A$4:$I$499,3,FALSE)</f>
        <v>#N/A</v>
      </c>
      <c r="E584" s="35" t="e">
        <f>VLOOKUP($B584,大盤與近月台指!$A$4:$I$499,4,FALSE)</f>
        <v>#N/A</v>
      </c>
      <c r="F584" s="33" t="e">
        <f>VLOOKUP($B584,大盤與近月台指!$A$4:$I$499,5,FALSE)</f>
        <v>#N/A</v>
      </c>
      <c r="G584" s="49" t="e">
        <f>VLOOKUP($B584,三大法人買賣超!$A$4:$I$500,3,FALSE)</f>
        <v>#N/A</v>
      </c>
      <c r="H584" s="34" t="e">
        <f>VLOOKUP($B584,三大法人買賣超!$A$4:$I$500,5,FALSE)</f>
        <v>#N/A</v>
      </c>
      <c r="I584" s="27" t="e">
        <f>VLOOKUP($B584,三大法人買賣超!$A$4:$I$500,7,FALSE)</f>
        <v>#N/A</v>
      </c>
      <c r="J584" s="27" t="e">
        <f>VLOOKUP($B584,三大法人買賣超!$A$4:$I$500,9,FALSE)</f>
        <v>#N/A</v>
      </c>
      <c r="K584" s="37">
        <f>新台幣匯率美元指數!B585</f>
        <v>0</v>
      </c>
      <c r="L584" s="38">
        <f>新台幣匯率美元指數!C585</f>
        <v>0</v>
      </c>
      <c r="M584" s="39">
        <f>新台幣匯率美元指數!D585</f>
        <v>0</v>
      </c>
      <c r="N584" s="27" t="e">
        <f>VLOOKUP($B584,期貨未平倉口數!$A$4:$M$499,4,FALSE)</f>
        <v>#N/A</v>
      </c>
      <c r="O584" s="27" t="e">
        <f>VLOOKUP($B584,期貨未平倉口數!$A$4:$M$499,9,FALSE)</f>
        <v>#N/A</v>
      </c>
      <c r="P584" s="27" t="e">
        <f>VLOOKUP($B584,期貨未平倉口數!$A$4:$M$499,10,FALSE)</f>
        <v>#N/A</v>
      </c>
      <c r="Q584" s="27" t="e">
        <f>VLOOKUP($B584,期貨未平倉口數!$A$4:$M$499,11,FALSE)</f>
        <v>#N/A</v>
      </c>
      <c r="R584" s="64" t="e">
        <f>VLOOKUP($B584,選擇權未平倉餘額!$A$4:$I$500,6,FALSE)</f>
        <v>#N/A</v>
      </c>
      <c r="S584" s="64" t="e">
        <f>VLOOKUP($B584,選擇權未平倉餘額!$A$4:$I$500,7,FALSE)</f>
        <v>#N/A</v>
      </c>
      <c r="T584" s="64" t="e">
        <f>VLOOKUP($B584,選擇權未平倉餘額!$A$4:$I$500,8,FALSE)</f>
        <v>#N/A</v>
      </c>
      <c r="U584" s="64" t="e">
        <f>VLOOKUP($B584,選擇權未平倉餘額!$A$4:$I$500,9,FALSE)</f>
        <v>#N/A</v>
      </c>
      <c r="V584" s="39" t="e">
        <f>VLOOKUP($B584,臺指選擇權P_C_Ratios!$A$4:$C$500,3,FALSE)</f>
        <v>#N/A</v>
      </c>
      <c r="W584" s="41" t="e">
        <f>VLOOKUP($B584,散戶多空比!$A$6:$L$500,12,FALSE)</f>
        <v>#N/A</v>
      </c>
      <c r="X584" s="40" t="e">
        <f>VLOOKUP($B584,期貨大額交易人未沖銷部位!$A$4:$O$499,4,FALSE)</f>
        <v>#N/A</v>
      </c>
      <c r="Y584" s="40" t="e">
        <f>VLOOKUP($B584,期貨大額交易人未沖銷部位!$A$4:$O$499,7,FALSE)</f>
        <v>#N/A</v>
      </c>
      <c r="Z584" s="40" t="e">
        <f>VLOOKUP($B584,期貨大額交易人未沖銷部位!$A$4:$O$499,10,FALSE)</f>
        <v>#N/A</v>
      </c>
      <c r="AA584" s="40" t="e">
        <f>VLOOKUP($B584,期貨大額交易人未沖銷部位!$A$4:$O$499,13,FALSE)</f>
        <v>#N/A</v>
      </c>
      <c r="AB584" s="40" t="e">
        <f>VLOOKUP($B584,期貨大額交易人未沖銷部位!$A$4:$O$499,14,FALSE)</f>
        <v>#N/A</v>
      </c>
      <c r="AC584" s="40" t="e">
        <f>VLOOKUP($B584,期貨大額交易人未沖銷部位!$A$4:$O$499,15,FALSE)</f>
        <v>#N/A</v>
      </c>
      <c r="AD584" s="33" t="e">
        <f>VLOOKUP($B584,三大美股走勢!$A$4:$J$495,4,FALSE)</f>
        <v>#N/A</v>
      </c>
      <c r="AE584" s="33" t="e">
        <f>VLOOKUP($B584,三大美股走勢!$A$4:$J$495,7,FALSE)</f>
        <v>#N/A</v>
      </c>
      <c r="AF584" s="33" t="e">
        <f>VLOOKUP($B584,三大美股走勢!$A$4:$J$495,10,FALSE)</f>
        <v>#N/A</v>
      </c>
    </row>
    <row r="585" spans="2:32">
      <c r="B585" s="32">
        <v>43364</v>
      </c>
      <c r="C585" s="33" t="e">
        <f>VLOOKUP($B585,大盤與近月台指!$A$4:$I$499,2,FALSE)</f>
        <v>#N/A</v>
      </c>
      <c r="D585" s="34" t="e">
        <f>VLOOKUP($B585,大盤與近月台指!$A$4:$I$499,3,FALSE)</f>
        <v>#N/A</v>
      </c>
      <c r="E585" s="35" t="e">
        <f>VLOOKUP($B585,大盤與近月台指!$A$4:$I$499,4,FALSE)</f>
        <v>#N/A</v>
      </c>
      <c r="F585" s="33" t="e">
        <f>VLOOKUP($B585,大盤與近月台指!$A$4:$I$499,5,FALSE)</f>
        <v>#N/A</v>
      </c>
      <c r="G585" s="49" t="e">
        <f>VLOOKUP($B585,三大法人買賣超!$A$4:$I$500,3,FALSE)</f>
        <v>#N/A</v>
      </c>
      <c r="H585" s="34" t="e">
        <f>VLOOKUP($B585,三大法人買賣超!$A$4:$I$500,5,FALSE)</f>
        <v>#N/A</v>
      </c>
      <c r="I585" s="27" t="e">
        <f>VLOOKUP($B585,三大法人買賣超!$A$4:$I$500,7,FALSE)</f>
        <v>#N/A</v>
      </c>
      <c r="J585" s="27" t="e">
        <f>VLOOKUP($B585,三大法人買賣超!$A$4:$I$500,9,FALSE)</f>
        <v>#N/A</v>
      </c>
      <c r="K585" s="37">
        <f>新台幣匯率美元指數!B586</f>
        <v>0</v>
      </c>
      <c r="L585" s="38">
        <f>新台幣匯率美元指數!C586</f>
        <v>0</v>
      </c>
      <c r="M585" s="39">
        <f>新台幣匯率美元指數!D586</f>
        <v>0</v>
      </c>
      <c r="N585" s="27" t="e">
        <f>VLOOKUP($B585,期貨未平倉口數!$A$4:$M$499,4,FALSE)</f>
        <v>#N/A</v>
      </c>
      <c r="O585" s="27" t="e">
        <f>VLOOKUP($B585,期貨未平倉口數!$A$4:$M$499,9,FALSE)</f>
        <v>#N/A</v>
      </c>
      <c r="P585" s="27" t="e">
        <f>VLOOKUP($B585,期貨未平倉口數!$A$4:$M$499,10,FALSE)</f>
        <v>#N/A</v>
      </c>
      <c r="Q585" s="27" t="e">
        <f>VLOOKUP($B585,期貨未平倉口數!$A$4:$M$499,11,FALSE)</f>
        <v>#N/A</v>
      </c>
      <c r="R585" s="64" t="e">
        <f>VLOOKUP($B585,選擇權未平倉餘額!$A$4:$I$500,6,FALSE)</f>
        <v>#N/A</v>
      </c>
      <c r="S585" s="64" t="e">
        <f>VLOOKUP($B585,選擇權未平倉餘額!$A$4:$I$500,7,FALSE)</f>
        <v>#N/A</v>
      </c>
      <c r="T585" s="64" t="e">
        <f>VLOOKUP($B585,選擇權未平倉餘額!$A$4:$I$500,8,FALSE)</f>
        <v>#N/A</v>
      </c>
      <c r="U585" s="64" t="e">
        <f>VLOOKUP($B585,選擇權未平倉餘額!$A$4:$I$500,9,FALSE)</f>
        <v>#N/A</v>
      </c>
      <c r="V585" s="39" t="e">
        <f>VLOOKUP($B585,臺指選擇權P_C_Ratios!$A$4:$C$500,3,FALSE)</f>
        <v>#N/A</v>
      </c>
      <c r="W585" s="41" t="e">
        <f>VLOOKUP($B585,散戶多空比!$A$6:$L$500,12,FALSE)</f>
        <v>#N/A</v>
      </c>
      <c r="X585" s="40" t="e">
        <f>VLOOKUP($B585,期貨大額交易人未沖銷部位!$A$4:$O$499,4,FALSE)</f>
        <v>#N/A</v>
      </c>
      <c r="Y585" s="40" t="e">
        <f>VLOOKUP($B585,期貨大額交易人未沖銷部位!$A$4:$O$499,7,FALSE)</f>
        <v>#N/A</v>
      </c>
      <c r="Z585" s="40" t="e">
        <f>VLOOKUP($B585,期貨大額交易人未沖銷部位!$A$4:$O$499,10,FALSE)</f>
        <v>#N/A</v>
      </c>
      <c r="AA585" s="40" t="e">
        <f>VLOOKUP($B585,期貨大額交易人未沖銷部位!$A$4:$O$499,13,FALSE)</f>
        <v>#N/A</v>
      </c>
      <c r="AB585" s="40" t="e">
        <f>VLOOKUP($B585,期貨大額交易人未沖銷部位!$A$4:$O$499,14,FALSE)</f>
        <v>#N/A</v>
      </c>
      <c r="AC585" s="40" t="e">
        <f>VLOOKUP($B585,期貨大額交易人未沖銷部位!$A$4:$O$499,15,FALSE)</f>
        <v>#N/A</v>
      </c>
      <c r="AD585" s="33" t="e">
        <f>VLOOKUP($B585,三大美股走勢!$A$4:$J$495,4,FALSE)</f>
        <v>#N/A</v>
      </c>
      <c r="AE585" s="33" t="e">
        <f>VLOOKUP($B585,三大美股走勢!$A$4:$J$495,7,FALSE)</f>
        <v>#N/A</v>
      </c>
      <c r="AF585" s="33" t="e">
        <f>VLOOKUP($B585,三大美股走勢!$A$4:$J$495,10,FALSE)</f>
        <v>#N/A</v>
      </c>
    </row>
    <row r="586" spans="2:32">
      <c r="B586" s="32">
        <v>43365</v>
      </c>
      <c r="C586" s="33" t="e">
        <f>VLOOKUP($B586,大盤與近月台指!$A$4:$I$499,2,FALSE)</f>
        <v>#N/A</v>
      </c>
      <c r="D586" s="34" t="e">
        <f>VLOOKUP($B586,大盤與近月台指!$A$4:$I$499,3,FALSE)</f>
        <v>#N/A</v>
      </c>
      <c r="E586" s="35" t="e">
        <f>VLOOKUP($B586,大盤與近月台指!$A$4:$I$499,4,FALSE)</f>
        <v>#N/A</v>
      </c>
      <c r="F586" s="33" t="e">
        <f>VLOOKUP($B586,大盤與近月台指!$A$4:$I$499,5,FALSE)</f>
        <v>#N/A</v>
      </c>
      <c r="G586" s="49" t="e">
        <f>VLOOKUP($B586,三大法人買賣超!$A$4:$I$500,3,FALSE)</f>
        <v>#N/A</v>
      </c>
      <c r="H586" s="34" t="e">
        <f>VLOOKUP($B586,三大法人買賣超!$A$4:$I$500,5,FALSE)</f>
        <v>#N/A</v>
      </c>
      <c r="I586" s="27" t="e">
        <f>VLOOKUP($B586,三大法人買賣超!$A$4:$I$500,7,FALSE)</f>
        <v>#N/A</v>
      </c>
      <c r="J586" s="27" t="e">
        <f>VLOOKUP($B586,三大法人買賣超!$A$4:$I$500,9,FALSE)</f>
        <v>#N/A</v>
      </c>
      <c r="K586" s="37">
        <f>新台幣匯率美元指數!B587</f>
        <v>0</v>
      </c>
      <c r="L586" s="38">
        <f>新台幣匯率美元指數!C587</f>
        <v>0</v>
      </c>
      <c r="M586" s="39">
        <f>新台幣匯率美元指數!D587</f>
        <v>0</v>
      </c>
      <c r="N586" s="27" t="e">
        <f>VLOOKUP($B586,期貨未平倉口數!$A$4:$M$499,4,FALSE)</f>
        <v>#N/A</v>
      </c>
      <c r="O586" s="27" t="e">
        <f>VLOOKUP($B586,期貨未平倉口數!$A$4:$M$499,9,FALSE)</f>
        <v>#N/A</v>
      </c>
      <c r="P586" s="27" t="e">
        <f>VLOOKUP($B586,期貨未平倉口數!$A$4:$M$499,10,FALSE)</f>
        <v>#N/A</v>
      </c>
      <c r="Q586" s="27" t="e">
        <f>VLOOKUP($B586,期貨未平倉口數!$A$4:$M$499,11,FALSE)</f>
        <v>#N/A</v>
      </c>
      <c r="R586" s="64" t="e">
        <f>VLOOKUP($B586,選擇權未平倉餘額!$A$4:$I$500,6,FALSE)</f>
        <v>#N/A</v>
      </c>
      <c r="S586" s="64" t="e">
        <f>VLOOKUP($B586,選擇權未平倉餘額!$A$4:$I$500,7,FALSE)</f>
        <v>#N/A</v>
      </c>
      <c r="T586" s="64" t="e">
        <f>VLOOKUP($B586,選擇權未平倉餘額!$A$4:$I$500,8,FALSE)</f>
        <v>#N/A</v>
      </c>
      <c r="U586" s="64" t="e">
        <f>VLOOKUP($B586,選擇權未平倉餘額!$A$4:$I$500,9,FALSE)</f>
        <v>#N/A</v>
      </c>
      <c r="V586" s="39" t="e">
        <f>VLOOKUP($B586,臺指選擇權P_C_Ratios!$A$4:$C$500,3,FALSE)</f>
        <v>#N/A</v>
      </c>
      <c r="W586" s="41" t="e">
        <f>VLOOKUP($B586,散戶多空比!$A$6:$L$500,12,FALSE)</f>
        <v>#N/A</v>
      </c>
      <c r="X586" s="40" t="e">
        <f>VLOOKUP($B586,期貨大額交易人未沖銷部位!$A$4:$O$499,4,FALSE)</f>
        <v>#N/A</v>
      </c>
      <c r="Y586" s="40" t="e">
        <f>VLOOKUP($B586,期貨大額交易人未沖銷部位!$A$4:$O$499,7,FALSE)</f>
        <v>#N/A</v>
      </c>
      <c r="Z586" s="40" t="e">
        <f>VLOOKUP($B586,期貨大額交易人未沖銷部位!$A$4:$O$499,10,FALSE)</f>
        <v>#N/A</v>
      </c>
      <c r="AA586" s="40" t="e">
        <f>VLOOKUP($B586,期貨大額交易人未沖銷部位!$A$4:$O$499,13,FALSE)</f>
        <v>#N/A</v>
      </c>
      <c r="AB586" s="40" t="e">
        <f>VLOOKUP($B586,期貨大額交易人未沖銷部位!$A$4:$O$499,14,FALSE)</f>
        <v>#N/A</v>
      </c>
      <c r="AC586" s="40" t="e">
        <f>VLOOKUP($B586,期貨大額交易人未沖銷部位!$A$4:$O$499,15,FALSE)</f>
        <v>#N/A</v>
      </c>
      <c r="AD586" s="33" t="e">
        <f>VLOOKUP($B586,三大美股走勢!$A$4:$J$495,4,FALSE)</f>
        <v>#N/A</v>
      </c>
      <c r="AE586" s="33" t="e">
        <f>VLOOKUP($B586,三大美股走勢!$A$4:$J$495,7,FALSE)</f>
        <v>#N/A</v>
      </c>
      <c r="AF586" s="33" t="e">
        <f>VLOOKUP($B586,三大美股走勢!$A$4:$J$495,10,FALSE)</f>
        <v>#N/A</v>
      </c>
    </row>
    <row r="587" spans="2:32">
      <c r="B587" s="32">
        <v>43366</v>
      </c>
      <c r="C587" s="33" t="e">
        <f>VLOOKUP($B587,大盤與近月台指!$A$4:$I$499,2,FALSE)</f>
        <v>#N/A</v>
      </c>
      <c r="D587" s="34" t="e">
        <f>VLOOKUP($B587,大盤與近月台指!$A$4:$I$499,3,FALSE)</f>
        <v>#N/A</v>
      </c>
      <c r="E587" s="35" t="e">
        <f>VLOOKUP($B587,大盤與近月台指!$A$4:$I$499,4,FALSE)</f>
        <v>#N/A</v>
      </c>
      <c r="F587" s="33" t="e">
        <f>VLOOKUP($B587,大盤與近月台指!$A$4:$I$499,5,FALSE)</f>
        <v>#N/A</v>
      </c>
      <c r="G587" s="49" t="e">
        <f>VLOOKUP($B587,三大法人買賣超!$A$4:$I$500,3,FALSE)</f>
        <v>#N/A</v>
      </c>
      <c r="H587" s="34" t="e">
        <f>VLOOKUP($B587,三大法人買賣超!$A$4:$I$500,5,FALSE)</f>
        <v>#N/A</v>
      </c>
      <c r="I587" s="27" t="e">
        <f>VLOOKUP($B587,三大法人買賣超!$A$4:$I$500,7,FALSE)</f>
        <v>#N/A</v>
      </c>
      <c r="J587" s="27" t="e">
        <f>VLOOKUP($B587,三大法人買賣超!$A$4:$I$500,9,FALSE)</f>
        <v>#N/A</v>
      </c>
      <c r="K587" s="37">
        <f>新台幣匯率美元指數!B588</f>
        <v>0</v>
      </c>
      <c r="L587" s="38">
        <f>新台幣匯率美元指數!C588</f>
        <v>0</v>
      </c>
      <c r="M587" s="39">
        <f>新台幣匯率美元指數!D588</f>
        <v>0</v>
      </c>
      <c r="N587" s="27" t="e">
        <f>VLOOKUP($B587,期貨未平倉口數!$A$4:$M$499,4,FALSE)</f>
        <v>#N/A</v>
      </c>
      <c r="O587" s="27" t="e">
        <f>VLOOKUP($B587,期貨未平倉口數!$A$4:$M$499,9,FALSE)</f>
        <v>#N/A</v>
      </c>
      <c r="P587" s="27" t="e">
        <f>VLOOKUP($B587,期貨未平倉口數!$A$4:$M$499,10,FALSE)</f>
        <v>#N/A</v>
      </c>
      <c r="Q587" s="27" t="e">
        <f>VLOOKUP($B587,期貨未平倉口數!$A$4:$M$499,11,FALSE)</f>
        <v>#N/A</v>
      </c>
      <c r="R587" s="64" t="e">
        <f>VLOOKUP($B587,選擇權未平倉餘額!$A$4:$I$500,6,FALSE)</f>
        <v>#N/A</v>
      </c>
      <c r="S587" s="64" t="e">
        <f>VLOOKUP($B587,選擇權未平倉餘額!$A$4:$I$500,7,FALSE)</f>
        <v>#N/A</v>
      </c>
      <c r="T587" s="64" t="e">
        <f>VLOOKUP($B587,選擇權未平倉餘額!$A$4:$I$500,8,FALSE)</f>
        <v>#N/A</v>
      </c>
      <c r="U587" s="64" t="e">
        <f>VLOOKUP($B587,選擇權未平倉餘額!$A$4:$I$500,9,FALSE)</f>
        <v>#N/A</v>
      </c>
      <c r="V587" s="39" t="e">
        <f>VLOOKUP($B587,臺指選擇權P_C_Ratios!$A$4:$C$500,3,FALSE)</f>
        <v>#N/A</v>
      </c>
      <c r="W587" s="41" t="e">
        <f>VLOOKUP($B587,散戶多空比!$A$6:$L$500,12,FALSE)</f>
        <v>#N/A</v>
      </c>
      <c r="X587" s="40" t="e">
        <f>VLOOKUP($B587,期貨大額交易人未沖銷部位!$A$4:$O$499,4,FALSE)</f>
        <v>#N/A</v>
      </c>
      <c r="Y587" s="40" t="e">
        <f>VLOOKUP($B587,期貨大額交易人未沖銷部位!$A$4:$O$499,7,FALSE)</f>
        <v>#N/A</v>
      </c>
      <c r="Z587" s="40" t="e">
        <f>VLOOKUP($B587,期貨大額交易人未沖銷部位!$A$4:$O$499,10,FALSE)</f>
        <v>#N/A</v>
      </c>
      <c r="AA587" s="40" t="e">
        <f>VLOOKUP($B587,期貨大額交易人未沖銷部位!$A$4:$O$499,13,FALSE)</f>
        <v>#N/A</v>
      </c>
      <c r="AB587" s="40" t="e">
        <f>VLOOKUP($B587,期貨大額交易人未沖銷部位!$A$4:$O$499,14,FALSE)</f>
        <v>#N/A</v>
      </c>
      <c r="AC587" s="40" t="e">
        <f>VLOOKUP($B587,期貨大額交易人未沖銷部位!$A$4:$O$499,15,FALSE)</f>
        <v>#N/A</v>
      </c>
      <c r="AD587" s="33" t="e">
        <f>VLOOKUP($B587,三大美股走勢!$A$4:$J$495,4,FALSE)</f>
        <v>#N/A</v>
      </c>
      <c r="AE587" s="33" t="e">
        <f>VLOOKUP($B587,三大美股走勢!$A$4:$J$495,7,FALSE)</f>
        <v>#N/A</v>
      </c>
      <c r="AF587" s="33" t="e">
        <f>VLOOKUP($B587,三大美股走勢!$A$4:$J$495,10,FALSE)</f>
        <v>#N/A</v>
      </c>
    </row>
    <row r="588" spans="2:32">
      <c r="B588" s="32">
        <v>43367</v>
      </c>
      <c r="C588" s="33" t="e">
        <f>VLOOKUP($B588,大盤與近月台指!$A$4:$I$499,2,FALSE)</f>
        <v>#N/A</v>
      </c>
      <c r="D588" s="34" t="e">
        <f>VLOOKUP($B588,大盤與近月台指!$A$4:$I$499,3,FALSE)</f>
        <v>#N/A</v>
      </c>
      <c r="E588" s="35" t="e">
        <f>VLOOKUP($B588,大盤與近月台指!$A$4:$I$499,4,FALSE)</f>
        <v>#N/A</v>
      </c>
      <c r="F588" s="33" t="e">
        <f>VLOOKUP($B588,大盤與近月台指!$A$4:$I$499,5,FALSE)</f>
        <v>#N/A</v>
      </c>
      <c r="G588" s="49" t="e">
        <f>VLOOKUP($B588,三大法人買賣超!$A$4:$I$500,3,FALSE)</f>
        <v>#N/A</v>
      </c>
      <c r="H588" s="34" t="e">
        <f>VLOOKUP($B588,三大法人買賣超!$A$4:$I$500,5,FALSE)</f>
        <v>#N/A</v>
      </c>
      <c r="I588" s="27" t="e">
        <f>VLOOKUP($B588,三大法人買賣超!$A$4:$I$500,7,FALSE)</f>
        <v>#N/A</v>
      </c>
      <c r="J588" s="27" t="e">
        <f>VLOOKUP($B588,三大法人買賣超!$A$4:$I$500,9,FALSE)</f>
        <v>#N/A</v>
      </c>
      <c r="K588" s="37">
        <f>新台幣匯率美元指數!B589</f>
        <v>0</v>
      </c>
      <c r="L588" s="38">
        <f>新台幣匯率美元指數!C589</f>
        <v>0</v>
      </c>
      <c r="M588" s="39">
        <f>新台幣匯率美元指數!D589</f>
        <v>0</v>
      </c>
      <c r="N588" s="27" t="e">
        <f>VLOOKUP($B588,期貨未平倉口數!$A$4:$M$499,4,FALSE)</f>
        <v>#N/A</v>
      </c>
      <c r="O588" s="27" t="e">
        <f>VLOOKUP($B588,期貨未平倉口數!$A$4:$M$499,9,FALSE)</f>
        <v>#N/A</v>
      </c>
      <c r="P588" s="27" t="e">
        <f>VLOOKUP($B588,期貨未平倉口數!$A$4:$M$499,10,FALSE)</f>
        <v>#N/A</v>
      </c>
      <c r="Q588" s="27" t="e">
        <f>VLOOKUP($B588,期貨未平倉口數!$A$4:$M$499,11,FALSE)</f>
        <v>#N/A</v>
      </c>
      <c r="R588" s="64" t="e">
        <f>VLOOKUP($B588,選擇權未平倉餘額!$A$4:$I$500,6,FALSE)</f>
        <v>#N/A</v>
      </c>
      <c r="S588" s="64" t="e">
        <f>VLOOKUP($B588,選擇權未平倉餘額!$A$4:$I$500,7,FALSE)</f>
        <v>#N/A</v>
      </c>
      <c r="T588" s="64" t="e">
        <f>VLOOKUP($B588,選擇權未平倉餘額!$A$4:$I$500,8,FALSE)</f>
        <v>#N/A</v>
      </c>
      <c r="U588" s="64" t="e">
        <f>VLOOKUP($B588,選擇權未平倉餘額!$A$4:$I$500,9,FALSE)</f>
        <v>#N/A</v>
      </c>
      <c r="V588" s="39" t="e">
        <f>VLOOKUP($B588,臺指選擇權P_C_Ratios!$A$4:$C$500,3,FALSE)</f>
        <v>#N/A</v>
      </c>
      <c r="W588" s="41" t="e">
        <f>VLOOKUP($B588,散戶多空比!$A$6:$L$500,12,FALSE)</f>
        <v>#N/A</v>
      </c>
      <c r="X588" s="40" t="e">
        <f>VLOOKUP($B588,期貨大額交易人未沖銷部位!$A$4:$O$499,4,FALSE)</f>
        <v>#N/A</v>
      </c>
      <c r="Y588" s="40" t="e">
        <f>VLOOKUP($B588,期貨大額交易人未沖銷部位!$A$4:$O$499,7,FALSE)</f>
        <v>#N/A</v>
      </c>
      <c r="Z588" s="40" t="e">
        <f>VLOOKUP($B588,期貨大額交易人未沖銷部位!$A$4:$O$499,10,FALSE)</f>
        <v>#N/A</v>
      </c>
      <c r="AA588" s="40" t="e">
        <f>VLOOKUP($B588,期貨大額交易人未沖銷部位!$A$4:$O$499,13,FALSE)</f>
        <v>#N/A</v>
      </c>
      <c r="AB588" s="40" t="e">
        <f>VLOOKUP($B588,期貨大額交易人未沖銷部位!$A$4:$O$499,14,FALSE)</f>
        <v>#N/A</v>
      </c>
      <c r="AC588" s="40" t="e">
        <f>VLOOKUP($B588,期貨大額交易人未沖銷部位!$A$4:$O$499,15,FALSE)</f>
        <v>#N/A</v>
      </c>
      <c r="AD588" s="33" t="e">
        <f>VLOOKUP($B588,三大美股走勢!$A$4:$J$495,4,FALSE)</f>
        <v>#N/A</v>
      </c>
      <c r="AE588" s="33" t="e">
        <f>VLOOKUP($B588,三大美股走勢!$A$4:$J$495,7,FALSE)</f>
        <v>#N/A</v>
      </c>
      <c r="AF588" s="33" t="e">
        <f>VLOOKUP($B588,三大美股走勢!$A$4:$J$495,10,FALSE)</f>
        <v>#N/A</v>
      </c>
    </row>
    <row r="589" spans="2:32">
      <c r="B589" s="32">
        <v>43368</v>
      </c>
      <c r="C589" s="33" t="e">
        <f>VLOOKUP($B589,大盤與近月台指!$A$4:$I$499,2,FALSE)</f>
        <v>#N/A</v>
      </c>
      <c r="D589" s="34" t="e">
        <f>VLOOKUP($B589,大盤與近月台指!$A$4:$I$499,3,FALSE)</f>
        <v>#N/A</v>
      </c>
      <c r="E589" s="35" t="e">
        <f>VLOOKUP($B589,大盤與近月台指!$A$4:$I$499,4,FALSE)</f>
        <v>#N/A</v>
      </c>
      <c r="F589" s="33" t="e">
        <f>VLOOKUP($B589,大盤與近月台指!$A$4:$I$499,5,FALSE)</f>
        <v>#N/A</v>
      </c>
      <c r="G589" s="49" t="e">
        <f>VLOOKUP($B589,三大法人買賣超!$A$4:$I$500,3,FALSE)</f>
        <v>#N/A</v>
      </c>
      <c r="H589" s="34" t="e">
        <f>VLOOKUP($B589,三大法人買賣超!$A$4:$I$500,5,FALSE)</f>
        <v>#N/A</v>
      </c>
      <c r="I589" s="27" t="e">
        <f>VLOOKUP($B589,三大法人買賣超!$A$4:$I$500,7,FALSE)</f>
        <v>#N/A</v>
      </c>
      <c r="J589" s="27" t="e">
        <f>VLOOKUP($B589,三大法人買賣超!$A$4:$I$500,9,FALSE)</f>
        <v>#N/A</v>
      </c>
      <c r="K589" s="37">
        <f>新台幣匯率美元指數!B590</f>
        <v>0</v>
      </c>
      <c r="L589" s="38">
        <f>新台幣匯率美元指數!C590</f>
        <v>0</v>
      </c>
      <c r="M589" s="39">
        <f>新台幣匯率美元指數!D590</f>
        <v>0</v>
      </c>
      <c r="N589" s="27" t="e">
        <f>VLOOKUP($B589,期貨未平倉口數!$A$4:$M$499,4,FALSE)</f>
        <v>#N/A</v>
      </c>
      <c r="O589" s="27" t="e">
        <f>VLOOKUP($B589,期貨未平倉口數!$A$4:$M$499,9,FALSE)</f>
        <v>#N/A</v>
      </c>
      <c r="P589" s="27" t="e">
        <f>VLOOKUP($B589,期貨未平倉口數!$A$4:$M$499,10,FALSE)</f>
        <v>#N/A</v>
      </c>
      <c r="Q589" s="27" t="e">
        <f>VLOOKUP($B589,期貨未平倉口數!$A$4:$M$499,11,FALSE)</f>
        <v>#N/A</v>
      </c>
      <c r="R589" s="64" t="e">
        <f>VLOOKUP($B589,選擇權未平倉餘額!$A$4:$I$500,6,FALSE)</f>
        <v>#N/A</v>
      </c>
      <c r="S589" s="64" t="e">
        <f>VLOOKUP($B589,選擇權未平倉餘額!$A$4:$I$500,7,FALSE)</f>
        <v>#N/A</v>
      </c>
      <c r="T589" s="64" t="e">
        <f>VLOOKUP($B589,選擇權未平倉餘額!$A$4:$I$500,8,FALSE)</f>
        <v>#N/A</v>
      </c>
      <c r="U589" s="64" t="e">
        <f>VLOOKUP($B589,選擇權未平倉餘額!$A$4:$I$500,9,FALSE)</f>
        <v>#N/A</v>
      </c>
      <c r="V589" s="39" t="e">
        <f>VLOOKUP($B589,臺指選擇權P_C_Ratios!$A$4:$C$500,3,FALSE)</f>
        <v>#N/A</v>
      </c>
      <c r="W589" s="41" t="e">
        <f>VLOOKUP($B589,散戶多空比!$A$6:$L$500,12,FALSE)</f>
        <v>#N/A</v>
      </c>
      <c r="X589" s="40" t="e">
        <f>VLOOKUP($B589,期貨大額交易人未沖銷部位!$A$4:$O$499,4,FALSE)</f>
        <v>#N/A</v>
      </c>
      <c r="Y589" s="40" t="e">
        <f>VLOOKUP($B589,期貨大額交易人未沖銷部位!$A$4:$O$499,7,FALSE)</f>
        <v>#N/A</v>
      </c>
      <c r="Z589" s="40" t="e">
        <f>VLOOKUP($B589,期貨大額交易人未沖銷部位!$A$4:$O$499,10,FALSE)</f>
        <v>#N/A</v>
      </c>
      <c r="AA589" s="40" t="e">
        <f>VLOOKUP($B589,期貨大額交易人未沖銷部位!$A$4:$O$499,13,FALSE)</f>
        <v>#N/A</v>
      </c>
      <c r="AB589" s="40" t="e">
        <f>VLOOKUP($B589,期貨大額交易人未沖銷部位!$A$4:$O$499,14,FALSE)</f>
        <v>#N/A</v>
      </c>
      <c r="AC589" s="40" t="e">
        <f>VLOOKUP($B589,期貨大額交易人未沖銷部位!$A$4:$O$499,15,FALSE)</f>
        <v>#N/A</v>
      </c>
      <c r="AD589" s="33" t="e">
        <f>VLOOKUP($B589,三大美股走勢!$A$4:$J$495,4,FALSE)</f>
        <v>#N/A</v>
      </c>
      <c r="AE589" s="33" t="e">
        <f>VLOOKUP($B589,三大美股走勢!$A$4:$J$495,7,FALSE)</f>
        <v>#N/A</v>
      </c>
      <c r="AF589" s="33" t="e">
        <f>VLOOKUP($B589,三大美股走勢!$A$4:$J$495,10,FALSE)</f>
        <v>#N/A</v>
      </c>
    </row>
    <row r="590" spans="2:32">
      <c r="B590" s="32">
        <v>43369</v>
      </c>
      <c r="C590" s="33" t="e">
        <f>VLOOKUP($B590,大盤與近月台指!$A$4:$I$499,2,FALSE)</f>
        <v>#N/A</v>
      </c>
      <c r="D590" s="34" t="e">
        <f>VLOOKUP($B590,大盤與近月台指!$A$4:$I$499,3,FALSE)</f>
        <v>#N/A</v>
      </c>
      <c r="E590" s="35" t="e">
        <f>VLOOKUP($B590,大盤與近月台指!$A$4:$I$499,4,FALSE)</f>
        <v>#N/A</v>
      </c>
      <c r="F590" s="33" t="e">
        <f>VLOOKUP($B590,大盤與近月台指!$A$4:$I$499,5,FALSE)</f>
        <v>#N/A</v>
      </c>
      <c r="G590" s="49" t="e">
        <f>VLOOKUP($B590,三大法人買賣超!$A$4:$I$500,3,FALSE)</f>
        <v>#N/A</v>
      </c>
      <c r="H590" s="34" t="e">
        <f>VLOOKUP($B590,三大法人買賣超!$A$4:$I$500,5,FALSE)</f>
        <v>#N/A</v>
      </c>
      <c r="I590" s="27" t="e">
        <f>VLOOKUP($B590,三大法人買賣超!$A$4:$I$500,7,FALSE)</f>
        <v>#N/A</v>
      </c>
      <c r="J590" s="27" t="e">
        <f>VLOOKUP($B590,三大法人買賣超!$A$4:$I$500,9,FALSE)</f>
        <v>#N/A</v>
      </c>
      <c r="K590" s="37">
        <f>新台幣匯率美元指數!B591</f>
        <v>0</v>
      </c>
      <c r="L590" s="38">
        <f>新台幣匯率美元指數!C591</f>
        <v>0</v>
      </c>
      <c r="M590" s="39">
        <f>新台幣匯率美元指數!D591</f>
        <v>0</v>
      </c>
      <c r="N590" s="27" t="e">
        <f>VLOOKUP($B590,期貨未平倉口數!$A$4:$M$499,4,FALSE)</f>
        <v>#N/A</v>
      </c>
      <c r="O590" s="27" t="e">
        <f>VLOOKUP($B590,期貨未平倉口數!$A$4:$M$499,9,FALSE)</f>
        <v>#N/A</v>
      </c>
      <c r="P590" s="27" t="e">
        <f>VLOOKUP($B590,期貨未平倉口數!$A$4:$M$499,10,FALSE)</f>
        <v>#N/A</v>
      </c>
      <c r="Q590" s="27" t="e">
        <f>VLOOKUP($B590,期貨未平倉口數!$A$4:$M$499,11,FALSE)</f>
        <v>#N/A</v>
      </c>
      <c r="R590" s="64" t="e">
        <f>VLOOKUP($B590,選擇權未平倉餘額!$A$4:$I$500,6,FALSE)</f>
        <v>#N/A</v>
      </c>
      <c r="S590" s="64" t="e">
        <f>VLOOKUP($B590,選擇權未平倉餘額!$A$4:$I$500,7,FALSE)</f>
        <v>#N/A</v>
      </c>
      <c r="T590" s="64" t="e">
        <f>VLOOKUP($B590,選擇權未平倉餘額!$A$4:$I$500,8,FALSE)</f>
        <v>#N/A</v>
      </c>
      <c r="U590" s="64" t="e">
        <f>VLOOKUP($B590,選擇權未平倉餘額!$A$4:$I$500,9,FALSE)</f>
        <v>#N/A</v>
      </c>
      <c r="V590" s="39" t="e">
        <f>VLOOKUP($B590,臺指選擇權P_C_Ratios!$A$4:$C$500,3,FALSE)</f>
        <v>#N/A</v>
      </c>
      <c r="W590" s="41" t="e">
        <f>VLOOKUP($B590,散戶多空比!$A$6:$L$500,12,FALSE)</f>
        <v>#N/A</v>
      </c>
      <c r="X590" s="40" t="e">
        <f>VLOOKUP($B590,期貨大額交易人未沖銷部位!$A$4:$O$499,4,FALSE)</f>
        <v>#N/A</v>
      </c>
      <c r="Y590" s="40" t="e">
        <f>VLOOKUP($B590,期貨大額交易人未沖銷部位!$A$4:$O$499,7,FALSE)</f>
        <v>#N/A</v>
      </c>
      <c r="Z590" s="40" t="e">
        <f>VLOOKUP($B590,期貨大額交易人未沖銷部位!$A$4:$O$499,10,FALSE)</f>
        <v>#N/A</v>
      </c>
      <c r="AA590" s="40" t="e">
        <f>VLOOKUP($B590,期貨大額交易人未沖銷部位!$A$4:$O$499,13,FALSE)</f>
        <v>#N/A</v>
      </c>
      <c r="AB590" s="40" t="e">
        <f>VLOOKUP($B590,期貨大額交易人未沖銷部位!$A$4:$O$499,14,FALSE)</f>
        <v>#N/A</v>
      </c>
      <c r="AC590" s="40" t="e">
        <f>VLOOKUP($B590,期貨大額交易人未沖銷部位!$A$4:$O$499,15,FALSE)</f>
        <v>#N/A</v>
      </c>
      <c r="AD590" s="33" t="e">
        <f>VLOOKUP($B590,三大美股走勢!$A$4:$J$495,4,FALSE)</f>
        <v>#N/A</v>
      </c>
      <c r="AE590" s="33" t="e">
        <f>VLOOKUP($B590,三大美股走勢!$A$4:$J$495,7,FALSE)</f>
        <v>#N/A</v>
      </c>
      <c r="AF590" s="33" t="e">
        <f>VLOOKUP($B590,三大美股走勢!$A$4:$J$495,10,FALSE)</f>
        <v>#N/A</v>
      </c>
    </row>
    <row r="591" spans="2:32">
      <c r="B591" s="32">
        <v>43370</v>
      </c>
      <c r="C591" s="33" t="e">
        <f>VLOOKUP($B591,大盤與近月台指!$A$4:$I$499,2,FALSE)</f>
        <v>#N/A</v>
      </c>
      <c r="D591" s="34" t="e">
        <f>VLOOKUP($B591,大盤與近月台指!$A$4:$I$499,3,FALSE)</f>
        <v>#N/A</v>
      </c>
      <c r="E591" s="35" t="e">
        <f>VLOOKUP($B591,大盤與近月台指!$A$4:$I$499,4,FALSE)</f>
        <v>#N/A</v>
      </c>
      <c r="F591" s="33" t="e">
        <f>VLOOKUP($B591,大盤與近月台指!$A$4:$I$499,5,FALSE)</f>
        <v>#N/A</v>
      </c>
      <c r="G591" s="49" t="e">
        <f>VLOOKUP($B591,三大法人買賣超!$A$4:$I$500,3,FALSE)</f>
        <v>#N/A</v>
      </c>
      <c r="H591" s="34" t="e">
        <f>VLOOKUP($B591,三大法人買賣超!$A$4:$I$500,5,FALSE)</f>
        <v>#N/A</v>
      </c>
      <c r="I591" s="27" t="e">
        <f>VLOOKUP($B591,三大法人買賣超!$A$4:$I$500,7,FALSE)</f>
        <v>#N/A</v>
      </c>
      <c r="J591" s="27" t="e">
        <f>VLOOKUP($B591,三大法人買賣超!$A$4:$I$500,9,FALSE)</f>
        <v>#N/A</v>
      </c>
      <c r="K591" s="37">
        <f>新台幣匯率美元指數!B592</f>
        <v>0</v>
      </c>
      <c r="L591" s="38">
        <f>新台幣匯率美元指數!C592</f>
        <v>0</v>
      </c>
      <c r="M591" s="39">
        <f>新台幣匯率美元指數!D592</f>
        <v>0</v>
      </c>
      <c r="N591" s="27" t="e">
        <f>VLOOKUP($B591,期貨未平倉口數!$A$4:$M$499,4,FALSE)</f>
        <v>#N/A</v>
      </c>
      <c r="O591" s="27" t="e">
        <f>VLOOKUP($B591,期貨未平倉口數!$A$4:$M$499,9,FALSE)</f>
        <v>#N/A</v>
      </c>
      <c r="P591" s="27" t="e">
        <f>VLOOKUP($B591,期貨未平倉口數!$A$4:$M$499,10,FALSE)</f>
        <v>#N/A</v>
      </c>
      <c r="Q591" s="27" t="e">
        <f>VLOOKUP($B591,期貨未平倉口數!$A$4:$M$499,11,FALSE)</f>
        <v>#N/A</v>
      </c>
      <c r="R591" s="64" t="e">
        <f>VLOOKUP($B591,選擇權未平倉餘額!$A$4:$I$500,6,FALSE)</f>
        <v>#N/A</v>
      </c>
      <c r="S591" s="64" t="e">
        <f>VLOOKUP($B591,選擇權未平倉餘額!$A$4:$I$500,7,FALSE)</f>
        <v>#N/A</v>
      </c>
      <c r="T591" s="64" t="e">
        <f>VLOOKUP($B591,選擇權未平倉餘額!$A$4:$I$500,8,FALSE)</f>
        <v>#N/A</v>
      </c>
      <c r="U591" s="64" t="e">
        <f>VLOOKUP($B591,選擇權未平倉餘額!$A$4:$I$500,9,FALSE)</f>
        <v>#N/A</v>
      </c>
      <c r="V591" s="39" t="e">
        <f>VLOOKUP($B591,臺指選擇權P_C_Ratios!$A$4:$C$500,3,FALSE)</f>
        <v>#N/A</v>
      </c>
      <c r="W591" s="41" t="e">
        <f>VLOOKUP($B591,散戶多空比!$A$6:$L$500,12,FALSE)</f>
        <v>#N/A</v>
      </c>
      <c r="X591" s="40" t="e">
        <f>VLOOKUP($B591,期貨大額交易人未沖銷部位!$A$4:$O$499,4,FALSE)</f>
        <v>#N/A</v>
      </c>
      <c r="Y591" s="40" t="e">
        <f>VLOOKUP($B591,期貨大額交易人未沖銷部位!$A$4:$O$499,7,FALSE)</f>
        <v>#N/A</v>
      </c>
      <c r="Z591" s="40" t="e">
        <f>VLOOKUP($B591,期貨大額交易人未沖銷部位!$A$4:$O$499,10,FALSE)</f>
        <v>#N/A</v>
      </c>
      <c r="AA591" s="40" t="e">
        <f>VLOOKUP($B591,期貨大額交易人未沖銷部位!$A$4:$O$499,13,FALSE)</f>
        <v>#N/A</v>
      </c>
      <c r="AB591" s="40" t="e">
        <f>VLOOKUP($B591,期貨大額交易人未沖銷部位!$A$4:$O$499,14,FALSE)</f>
        <v>#N/A</v>
      </c>
      <c r="AC591" s="40" t="e">
        <f>VLOOKUP($B591,期貨大額交易人未沖銷部位!$A$4:$O$499,15,FALSE)</f>
        <v>#N/A</v>
      </c>
      <c r="AD591" s="33" t="e">
        <f>VLOOKUP($B591,三大美股走勢!$A$4:$J$495,4,FALSE)</f>
        <v>#N/A</v>
      </c>
      <c r="AE591" s="33" t="e">
        <f>VLOOKUP($B591,三大美股走勢!$A$4:$J$495,7,FALSE)</f>
        <v>#N/A</v>
      </c>
      <c r="AF591" s="33" t="e">
        <f>VLOOKUP($B591,三大美股走勢!$A$4:$J$495,10,FALSE)</f>
        <v>#N/A</v>
      </c>
    </row>
    <row r="592" spans="2:32">
      <c r="B592" s="32">
        <v>43371</v>
      </c>
      <c r="C592" s="33" t="e">
        <f>VLOOKUP($B592,大盤與近月台指!$A$4:$I$499,2,FALSE)</f>
        <v>#N/A</v>
      </c>
      <c r="D592" s="34" t="e">
        <f>VLOOKUP($B592,大盤與近月台指!$A$4:$I$499,3,FALSE)</f>
        <v>#N/A</v>
      </c>
      <c r="E592" s="35" t="e">
        <f>VLOOKUP($B592,大盤與近月台指!$A$4:$I$499,4,FALSE)</f>
        <v>#N/A</v>
      </c>
      <c r="F592" s="33" t="e">
        <f>VLOOKUP($B592,大盤與近月台指!$A$4:$I$499,5,FALSE)</f>
        <v>#N/A</v>
      </c>
      <c r="G592" s="49" t="e">
        <f>VLOOKUP($B592,三大法人買賣超!$A$4:$I$500,3,FALSE)</f>
        <v>#N/A</v>
      </c>
      <c r="H592" s="34" t="e">
        <f>VLOOKUP($B592,三大法人買賣超!$A$4:$I$500,5,FALSE)</f>
        <v>#N/A</v>
      </c>
      <c r="I592" s="27" t="e">
        <f>VLOOKUP($B592,三大法人買賣超!$A$4:$I$500,7,FALSE)</f>
        <v>#N/A</v>
      </c>
      <c r="J592" s="27" t="e">
        <f>VLOOKUP($B592,三大法人買賣超!$A$4:$I$500,9,FALSE)</f>
        <v>#N/A</v>
      </c>
      <c r="K592" s="37">
        <f>新台幣匯率美元指數!B593</f>
        <v>0</v>
      </c>
      <c r="L592" s="38">
        <f>新台幣匯率美元指數!C593</f>
        <v>0</v>
      </c>
      <c r="M592" s="39">
        <f>新台幣匯率美元指數!D593</f>
        <v>0</v>
      </c>
      <c r="N592" s="27" t="e">
        <f>VLOOKUP($B592,期貨未平倉口數!$A$4:$M$499,4,FALSE)</f>
        <v>#N/A</v>
      </c>
      <c r="O592" s="27" t="e">
        <f>VLOOKUP($B592,期貨未平倉口數!$A$4:$M$499,9,FALSE)</f>
        <v>#N/A</v>
      </c>
      <c r="P592" s="27" t="e">
        <f>VLOOKUP($B592,期貨未平倉口數!$A$4:$M$499,10,FALSE)</f>
        <v>#N/A</v>
      </c>
      <c r="Q592" s="27" t="e">
        <f>VLOOKUP($B592,期貨未平倉口數!$A$4:$M$499,11,FALSE)</f>
        <v>#N/A</v>
      </c>
      <c r="R592" s="64" t="e">
        <f>VLOOKUP($B592,選擇權未平倉餘額!$A$4:$I$500,6,FALSE)</f>
        <v>#N/A</v>
      </c>
      <c r="S592" s="64" t="e">
        <f>VLOOKUP($B592,選擇權未平倉餘額!$A$4:$I$500,7,FALSE)</f>
        <v>#N/A</v>
      </c>
      <c r="T592" s="64" t="e">
        <f>VLOOKUP($B592,選擇權未平倉餘額!$A$4:$I$500,8,FALSE)</f>
        <v>#N/A</v>
      </c>
      <c r="U592" s="64" t="e">
        <f>VLOOKUP($B592,選擇權未平倉餘額!$A$4:$I$500,9,FALSE)</f>
        <v>#N/A</v>
      </c>
      <c r="V592" s="39" t="e">
        <f>VLOOKUP($B592,臺指選擇權P_C_Ratios!$A$4:$C$500,3,FALSE)</f>
        <v>#N/A</v>
      </c>
      <c r="W592" s="41" t="e">
        <f>VLOOKUP($B592,散戶多空比!$A$6:$L$500,12,FALSE)</f>
        <v>#N/A</v>
      </c>
      <c r="X592" s="40" t="e">
        <f>VLOOKUP($B592,期貨大額交易人未沖銷部位!$A$4:$O$499,4,FALSE)</f>
        <v>#N/A</v>
      </c>
      <c r="Y592" s="40" t="e">
        <f>VLOOKUP($B592,期貨大額交易人未沖銷部位!$A$4:$O$499,7,FALSE)</f>
        <v>#N/A</v>
      </c>
      <c r="Z592" s="40" t="e">
        <f>VLOOKUP($B592,期貨大額交易人未沖銷部位!$A$4:$O$499,10,FALSE)</f>
        <v>#N/A</v>
      </c>
      <c r="AA592" s="40" t="e">
        <f>VLOOKUP($B592,期貨大額交易人未沖銷部位!$A$4:$O$499,13,FALSE)</f>
        <v>#N/A</v>
      </c>
      <c r="AB592" s="40" t="e">
        <f>VLOOKUP($B592,期貨大額交易人未沖銷部位!$A$4:$O$499,14,FALSE)</f>
        <v>#N/A</v>
      </c>
      <c r="AC592" s="40" t="e">
        <f>VLOOKUP($B592,期貨大額交易人未沖銷部位!$A$4:$O$499,15,FALSE)</f>
        <v>#N/A</v>
      </c>
      <c r="AD592" s="33" t="e">
        <f>VLOOKUP($B592,三大美股走勢!$A$4:$J$495,4,FALSE)</f>
        <v>#N/A</v>
      </c>
      <c r="AE592" s="33" t="e">
        <f>VLOOKUP($B592,三大美股走勢!$A$4:$J$495,7,FALSE)</f>
        <v>#N/A</v>
      </c>
      <c r="AF592" s="33" t="e">
        <f>VLOOKUP($B592,三大美股走勢!$A$4:$J$495,10,FALSE)</f>
        <v>#N/A</v>
      </c>
    </row>
    <row r="593" spans="2:32">
      <c r="B593" s="32">
        <v>43372</v>
      </c>
      <c r="C593" s="33" t="e">
        <f>VLOOKUP($B593,大盤與近月台指!$A$4:$I$499,2,FALSE)</f>
        <v>#N/A</v>
      </c>
      <c r="D593" s="34" t="e">
        <f>VLOOKUP($B593,大盤與近月台指!$A$4:$I$499,3,FALSE)</f>
        <v>#N/A</v>
      </c>
      <c r="E593" s="35" t="e">
        <f>VLOOKUP($B593,大盤與近月台指!$A$4:$I$499,4,FALSE)</f>
        <v>#N/A</v>
      </c>
      <c r="F593" s="33" t="e">
        <f>VLOOKUP($B593,大盤與近月台指!$A$4:$I$499,5,FALSE)</f>
        <v>#N/A</v>
      </c>
      <c r="G593" s="49" t="e">
        <f>VLOOKUP($B593,三大法人買賣超!$A$4:$I$500,3,FALSE)</f>
        <v>#N/A</v>
      </c>
      <c r="H593" s="34" t="e">
        <f>VLOOKUP($B593,三大法人買賣超!$A$4:$I$500,5,FALSE)</f>
        <v>#N/A</v>
      </c>
      <c r="I593" s="27" t="e">
        <f>VLOOKUP($B593,三大法人買賣超!$A$4:$I$500,7,FALSE)</f>
        <v>#N/A</v>
      </c>
      <c r="J593" s="27" t="e">
        <f>VLOOKUP($B593,三大法人買賣超!$A$4:$I$500,9,FALSE)</f>
        <v>#N/A</v>
      </c>
      <c r="K593" s="37">
        <f>新台幣匯率美元指數!B594</f>
        <v>0</v>
      </c>
      <c r="L593" s="38">
        <f>新台幣匯率美元指數!C594</f>
        <v>0</v>
      </c>
      <c r="M593" s="39">
        <f>新台幣匯率美元指數!D594</f>
        <v>0</v>
      </c>
      <c r="N593" s="27" t="e">
        <f>VLOOKUP($B593,期貨未平倉口數!$A$4:$M$499,4,FALSE)</f>
        <v>#N/A</v>
      </c>
      <c r="O593" s="27" t="e">
        <f>VLOOKUP($B593,期貨未平倉口數!$A$4:$M$499,9,FALSE)</f>
        <v>#N/A</v>
      </c>
      <c r="P593" s="27" t="e">
        <f>VLOOKUP($B593,期貨未平倉口數!$A$4:$M$499,10,FALSE)</f>
        <v>#N/A</v>
      </c>
      <c r="Q593" s="27" t="e">
        <f>VLOOKUP($B593,期貨未平倉口數!$A$4:$M$499,11,FALSE)</f>
        <v>#N/A</v>
      </c>
      <c r="R593" s="64" t="e">
        <f>VLOOKUP($B593,選擇權未平倉餘額!$A$4:$I$500,6,FALSE)</f>
        <v>#N/A</v>
      </c>
      <c r="S593" s="64" t="e">
        <f>VLOOKUP($B593,選擇權未平倉餘額!$A$4:$I$500,7,FALSE)</f>
        <v>#N/A</v>
      </c>
      <c r="T593" s="64" t="e">
        <f>VLOOKUP($B593,選擇權未平倉餘額!$A$4:$I$500,8,FALSE)</f>
        <v>#N/A</v>
      </c>
      <c r="U593" s="64" t="e">
        <f>VLOOKUP($B593,選擇權未平倉餘額!$A$4:$I$500,9,FALSE)</f>
        <v>#N/A</v>
      </c>
      <c r="V593" s="39" t="e">
        <f>VLOOKUP($B593,臺指選擇權P_C_Ratios!$A$4:$C$500,3,FALSE)</f>
        <v>#N/A</v>
      </c>
      <c r="W593" s="41" t="e">
        <f>VLOOKUP($B593,散戶多空比!$A$6:$L$500,12,FALSE)</f>
        <v>#N/A</v>
      </c>
      <c r="X593" s="40" t="e">
        <f>VLOOKUP($B593,期貨大額交易人未沖銷部位!$A$4:$O$499,4,FALSE)</f>
        <v>#N/A</v>
      </c>
      <c r="Y593" s="40" t="e">
        <f>VLOOKUP($B593,期貨大額交易人未沖銷部位!$A$4:$O$499,7,FALSE)</f>
        <v>#N/A</v>
      </c>
      <c r="Z593" s="40" t="e">
        <f>VLOOKUP($B593,期貨大額交易人未沖銷部位!$A$4:$O$499,10,FALSE)</f>
        <v>#N/A</v>
      </c>
      <c r="AA593" s="40" t="e">
        <f>VLOOKUP($B593,期貨大額交易人未沖銷部位!$A$4:$O$499,13,FALSE)</f>
        <v>#N/A</v>
      </c>
      <c r="AB593" s="40" t="e">
        <f>VLOOKUP($B593,期貨大額交易人未沖銷部位!$A$4:$O$499,14,FALSE)</f>
        <v>#N/A</v>
      </c>
      <c r="AC593" s="40" t="e">
        <f>VLOOKUP($B593,期貨大額交易人未沖銷部位!$A$4:$O$499,15,FALSE)</f>
        <v>#N/A</v>
      </c>
      <c r="AD593" s="33" t="e">
        <f>VLOOKUP($B593,三大美股走勢!$A$4:$J$495,4,FALSE)</f>
        <v>#N/A</v>
      </c>
      <c r="AE593" s="33" t="e">
        <f>VLOOKUP($B593,三大美股走勢!$A$4:$J$495,7,FALSE)</f>
        <v>#N/A</v>
      </c>
      <c r="AF593" s="33" t="e">
        <f>VLOOKUP($B593,三大美股走勢!$A$4:$J$495,10,FALSE)</f>
        <v>#N/A</v>
      </c>
    </row>
    <row r="594" spans="2:32">
      <c r="B594" s="32">
        <v>43373</v>
      </c>
      <c r="C594" s="33" t="e">
        <f>VLOOKUP($B594,大盤與近月台指!$A$4:$I$499,2,FALSE)</f>
        <v>#N/A</v>
      </c>
      <c r="D594" s="34" t="e">
        <f>VLOOKUP($B594,大盤與近月台指!$A$4:$I$499,3,FALSE)</f>
        <v>#N/A</v>
      </c>
      <c r="E594" s="35" t="e">
        <f>VLOOKUP($B594,大盤與近月台指!$A$4:$I$499,4,FALSE)</f>
        <v>#N/A</v>
      </c>
      <c r="F594" s="33" t="e">
        <f>VLOOKUP($B594,大盤與近月台指!$A$4:$I$499,5,FALSE)</f>
        <v>#N/A</v>
      </c>
      <c r="G594" s="49" t="e">
        <f>VLOOKUP($B594,三大法人買賣超!$A$4:$I$500,3,FALSE)</f>
        <v>#N/A</v>
      </c>
      <c r="H594" s="34" t="e">
        <f>VLOOKUP($B594,三大法人買賣超!$A$4:$I$500,5,FALSE)</f>
        <v>#N/A</v>
      </c>
      <c r="I594" s="27" t="e">
        <f>VLOOKUP($B594,三大法人買賣超!$A$4:$I$500,7,FALSE)</f>
        <v>#N/A</v>
      </c>
      <c r="J594" s="27" t="e">
        <f>VLOOKUP($B594,三大法人買賣超!$A$4:$I$500,9,FALSE)</f>
        <v>#N/A</v>
      </c>
      <c r="K594" s="37">
        <f>新台幣匯率美元指數!B595</f>
        <v>0</v>
      </c>
      <c r="L594" s="38">
        <f>新台幣匯率美元指數!C595</f>
        <v>0</v>
      </c>
      <c r="M594" s="39">
        <f>新台幣匯率美元指數!D595</f>
        <v>0</v>
      </c>
      <c r="N594" s="27" t="e">
        <f>VLOOKUP($B594,期貨未平倉口數!$A$4:$M$499,4,FALSE)</f>
        <v>#N/A</v>
      </c>
      <c r="O594" s="27" t="e">
        <f>VLOOKUP($B594,期貨未平倉口數!$A$4:$M$499,9,FALSE)</f>
        <v>#N/A</v>
      </c>
      <c r="P594" s="27" t="e">
        <f>VLOOKUP($B594,期貨未平倉口數!$A$4:$M$499,10,FALSE)</f>
        <v>#N/A</v>
      </c>
      <c r="Q594" s="27" t="e">
        <f>VLOOKUP($B594,期貨未平倉口數!$A$4:$M$499,11,FALSE)</f>
        <v>#N/A</v>
      </c>
      <c r="R594" s="64" t="e">
        <f>VLOOKUP($B594,選擇權未平倉餘額!$A$4:$I$500,6,FALSE)</f>
        <v>#N/A</v>
      </c>
      <c r="S594" s="64" t="e">
        <f>VLOOKUP($B594,選擇權未平倉餘額!$A$4:$I$500,7,FALSE)</f>
        <v>#N/A</v>
      </c>
      <c r="T594" s="64" t="e">
        <f>VLOOKUP($B594,選擇權未平倉餘額!$A$4:$I$500,8,FALSE)</f>
        <v>#N/A</v>
      </c>
      <c r="U594" s="64" t="e">
        <f>VLOOKUP($B594,選擇權未平倉餘額!$A$4:$I$500,9,FALSE)</f>
        <v>#N/A</v>
      </c>
      <c r="V594" s="39" t="e">
        <f>VLOOKUP($B594,臺指選擇權P_C_Ratios!$A$4:$C$500,3,FALSE)</f>
        <v>#N/A</v>
      </c>
      <c r="W594" s="41" t="e">
        <f>VLOOKUP($B594,散戶多空比!$A$6:$L$500,12,FALSE)</f>
        <v>#N/A</v>
      </c>
      <c r="X594" s="40" t="e">
        <f>VLOOKUP($B594,期貨大額交易人未沖銷部位!$A$4:$O$499,4,FALSE)</f>
        <v>#N/A</v>
      </c>
      <c r="Y594" s="40" t="e">
        <f>VLOOKUP($B594,期貨大額交易人未沖銷部位!$A$4:$O$499,7,FALSE)</f>
        <v>#N/A</v>
      </c>
      <c r="Z594" s="40" t="e">
        <f>VLOOKUP($B594,期貨大額交易人未沖銷部位!$A$4:$O$499,10,FALSE)</f>
        <v>#N/A</v>
      </c>
      <c r="AA594" s="40" t="e">
        <f>VLOOKUP($B594,期貨大額交易人未沖銷部位!$A$4:$O$499,13,FALSE)</f>
        <v>#N/A</v>
      </c>
      <c r="AB594" s="40" t="e">
        <f>VLOOKUP($B594,期貨大額交易人未沖銷部位!$A$4:$O$499,14,FALSE)</f>
        <v>#N/A</v>
      </c>
      <c r="AC594" s="40" t="e">
        <f>VLOOKUP($B594,期貨大額交易人未沖銷部位!$A$4:$O$499,15,FALSE)</f>
        <v>#N/A</v>
      </c>
      <c r="AD594" s="33" t="e">
        <f>VLOOKUP($B594,三大美股走勢!$A$4:$J$495,4,FALSE)</f>
        <v>#N/A</v>
      </c>
      <c r="AE594" s="33" t="e">
        <f>VLOOKUP($B594,三大美股走勢!$A$4:$J$495,7,FALSE)</f>
        <v>#N/A</v>
      </c>
      <c r="AF594" s="33" t="e">
        <f>VLOOKUP($B594,三大美股走勢!$A$4:$J$495,10,FALSE)</f>
        <v>#N/A</v>
      </c>
    </row>
    <row r="595" spans="2:32">
      <c r="B595" s="32">
        <v>43374</v>
      </c>
      <c r="C595" s="33" t="e">
        <f>VLOOKUP($B595,大盤與近月台指!$A$4:$I$499,2,FALSE)</f>
        <v>#N/A</v>
      </c>
      <c r="D595" s="34" t="e">
        <f>VLOOKUP($B595,大盤與近月台指!$A$4:$I$499,3,FALSE)</f>
        <v>#N/A</v>
      </c>
      <c r="E595" s="35" t="e">
        <f>VLOOKUP($B595,大盤與近月台指!$A$4:$I$499,4,FALSE)</f>
        <v>#N/A</v>
      </c>
      <c r="F595" s="33" t="e">
        <f>VLOOKUP($B595,大盤與近月台指!$A$4:$I$499,5,FALSE)</f>
        <v>#N/A</v>
      </c>
      <c r="G595" s="49" t="e">
        <f>VLOOKUP($B595,三大法人買賣超!$A$4:$I$500,3,FALSE)</f>
        <v>#N/A</v>
      </c>
      <c r="H595" s="34" t="e">
        <f>VLOOKUP($B595,三大法人買賣超!$A$4:$I$500,5,FALSE)</f>
        <v>#N/A</v>
      </c>
      <c r="I595" s="27" t="e">
        <f>VLOOKUP($B595,三大法人買賣超!$A$4:$I$500,7,FALSE)</f>
        <v>#N/A</v>
      </c>
      <c r="J595" s="27" t="e">
        <f>VLOOKUP($B595,三大法人買賣超!$A$4:$I$500,9,FALSE)</f>
        <v>#N/A</v>
      </c>
      <c r="K595" s="37">
        <f>新台幣匯率美元指數!B596</f>
        <v>0</v>
      </c>
      <c r="L595" s="38">
        <f>新台幣匯率美元指數!C596</f>
        <v>0</v>
      </c>
      <c r="M595" s="39">
        <f>新台幣匯率美元指數!D596</f>
        <v>0</v>
      </c>
      <c r="N595" s="27" t="e">
        <f>VLOOKUP($B595,期貨未平倉口數!$A$4:$M$499,4,FALSE)</f>
        <v>#N/A</v>
      </c>
      <c r="O595" s="27" t="e">
        <f>VLOOKUP($B595,期貨未平倉口數!$A$4:$M$499,9,FALSE)</f>
        <v>#N/A</v>
      </c>
      <c r="P595" s="27" t="e">
        <f>VLOOKUP($B595,期貨未平倉口數!$A$4:$M$499,10,FALSE)</f>
        <v>#N/A</v>
      </c>
      <c r="Q595" s="27" t="e">
        <f>VLOOKUP($B595,期貨未平倉口數!$A$4:$M$499,11,FALSE)</f>
        <v>#N/A</v>
      </c>
      <c r="R595" s="64" t="e">
        <f>VLOOKUP($B595,選擇權未平倉餘額!$A$4:$I$500,6,FALSE)</f>
        <v>#N/A</v>
      </c>
      <c r="S595" s="64" t="e">
        <f>VLOOKUP($B595,選擇權未平倉餘額!$A$4:$I$500,7,FALSE)</f>
        <v>#N/A</v>
      </c>
      <c r="T595" s="64" t="e">
        <f>VLOOKUP($B595,選擇權未平倉餘額!$A$4:$I$500,8,FALSE)</f>
        <v>#N/A</v>
      </c>
      <c r="U595" s="64" t="e">
        <f>VLOOKUP($B595,選擇權未平倉餘額!$A$4:$I$500,9,FALSE)</f>
        <v>#N/A</v>
      </c>
      <c r="V595" s="39" t="e">
        <f>VLOOKUP($B595,臺指選擇權P_C_Ratios!$A$4:$C$500,3,FALSE)</f>
        <v>#N/A</v>
      </c>
      <c r="W595" s="41" t="e">
        <f>VLOOKUP($B595,散戶多空比!$A$6:$L$500,12,FALSE)</f>
        <v>#N/A</v>
      </c>
      <c r="X595" s="40" t="e">
        <f>VLOOKUP($B595,期貨大額交易人未沖銷部位!$A$4:$O$499,4,FALSE)</f>
        <v>#N/A</v>
      </c>
      <c r="Y595" s="40" t="e">
        <f>VLOOKUP($B595,期貨大額交易人未沖銷部位!$A$4:$O$499,7,FALSE)</f>
        <v>#N/A</v>
      </c>
      <c r="Z595" s="40" t="e">
        <f>VLOOKUP($B595,期貨大額交易人未沖銷部位!$A$4:$O$499,10,FALSE)</f>
        <v>#N/A</v>
      </c>
      <c r="AA595" s="40" t="e">
        <f>VLOOKUP($B595,期貨大額交易人未沖銷部位!$A$4:$O$499,13,FALSE)</f>
        <v>#N/A</v>
      </c>
      <c r="AB595" s="40" t="e">
        <f>VLOOKUP($B595,期貨大額交易人未沖銷部位!$A$4:$O$499,14,FALSE)</f>
        <v>#N/A</v>
      </c>
      <c r="AC595" s="40" t="e">
        <f>VLOOKUP($B595,期貨大額交易人未沖銷部位!$A$4:$O$499,15,FALSE)</f>
        <v>#N/A</v>
      </c>
      <c r="AD595" s="33" t="e">
        <f>VLOOKUP($B595,三大美股走勢!$A$4:$J$495,4,FALSE)</f>
        <v>#N/A</v>
      </c>
      <c r="AE595" s="33" t="e">
        <f>VLOOKUP($B595,三大美股走勢!$A$4:$J$495,7,FALSE)</f>
        <v>#N/A</v>
      </c>
      <c r="AF595" s="33" t="e">
        <f>VLOOKUP($B595,三大美股走勢!$A$4:$J$495,10,FALSE)</f>
        <v>#N/A</v>
      </c>
    </row>
    <row r="596" spans="2:32">
      <c r="B596" s="32">
        <v>43375</v>
      </c>
      <c r="C596" s="33" t="e">
        <f>VLOOKUP($B596,大盤與近月台指!$A$4:$I$499,2,FALSE)</f>
        <v>#N/A</v>
      </c>
      <c r="D596" s="34" t="e">
        <f>VLOOKUP($B596,大盤與近月台指!$A$4:$I$499,3,FALSE)</f>
        <v>#N/A</v>
      </c>
      <c r="E596" s="35" t="e">
        <f>VLOOKUP($B596,大盤與近月台指!$A$4:$I$499,4,FALSE)</f>
        <v>#N/A</v>
      </c>
      <c r="F596" s="33" t="e">
        <f>VLOOKUP($B596,大盤與近月台指!$A$4:$I$499,5,FALSE)</f>
        <v>#N/A</v>
      </c>
      <c r="G596" s="49" t="e">
        <f>VLOOKUP($B596,三大法人買賣超!$A$4:$I$500,3,FALSE)</f>
        <v>#N/A</v>
      </c>
      <c r="H596" s="34" t="e">
        <f>VLOOKUP($B596,三大法人買賣超!$A$4:$I$500,5,FALSE)</f>
        <v>#N/A</v>
      </c>
      <c r="I596" s="27" t="e">
        <f>VLOOKUP($B596,三大法人買賣超!$A$4:$I$500,7,FALSE)</f>
        <v>#N/A</v>
      </c>
      <c r="J596" s="27" t="e">
        <f>VLOOKUP($B596,三大法人買賣超!$A$4:$I$500,9,FALSE)</f>
        <v>#N/A</v>
      </c>
      <c r="K596" s="37">
        <f>新台幣匯率美元指數!B597</f>
        <v>0</v>
      </c>
      <c r="L596" s="38">
        <f>新台幣匯率美元指數!C597</f>
        <v>0</v>
      </c>
      <c r="M596" s="39">
        <f>新台幣匯率美元指數!D597</f>
        <v>0</v>
      </c>
      <c r="N596" s="27" t="e">
        <f>VLOOKUP($B596,期貨未平倉口數!$A$4:$M$499,4,FALSE)</f>
        <v>#N/A</v>
      </c>
      <c r="O596" s="27" t="e">
        <f>VLOOKUP($B596,期貨未平倉口數!$A$4:$M$499,9,FALSE)</f>
        <v>#N/A</v>
      </c>
      <c r="P596" s="27" t="e">
        <f>VLOOKUP($B596,期貨未平倉口數!$A$4:$M$499,10,FALSE)</f>
        <v>#N/A</v>
      </c>
      <c r="Q596" s="27" t="e">
        <f>VLOOKUP($B596,期貨未平倉口數!$A$4:$M$499,11,FALSE)</f>
        <v>#N/A</v>
      </c>
      <c r="R596" s="64" t="e">
        <f>VLOOKUP($B596,選擇權未平倉餘額!$A$4:$I$500,6,FALSE)</f>
        <v>#N/A</v>
      </c>
      <c r="S596" s="64" t="e">
        <f>VLOOKUP($B596,選擇權未平倉餘額!$A$4:$I$500,7,FALSE)</f>
        <v>#N/A</v>
      </c>
      <c r="T596" s="64" t="e">
        <f>VLOOKUP($B596,選擇權未平倉餘額!$A$4:$I$500,8,FALSE)</f>
        <v>#N/A</v>
      </c>
      <c r="U596" s="64" t="e">
        <f>VLOOKUP($B596,選擇權未平倉餘額!$A$4:$I$500,9,FALSE)</f>
        <v>#N/A</v>
      </c>
      <c r="V596" s="39" t="e">
        <f>VLOOKUP($B596,臺指選擇權P_C_Ratios!$A$4:$C$500,3,FALSE)</f>
        <v>#N/A</v>
      </c>
      <c r="W596" s="41" t="e">
        <f>VLOOKUP($B596,散戶多空比!$A$6:$L$500,12,FALSE)</f>
        <v>#N/A</v>
      </c>
      <c r="X596" s="40" t="e">
        <f>VLOOKUP($B596,期貨大額交易人未沖銷部位!$A$4:$O$499,4,FALSE)</f>
        <v>#N/A</v>
      </c>
      <c r="Y596" s="40" t="e">
        <f>VLOOKUP($B596,期貨大額交易人未沖銷部位!$A$4:$O$499,7,FALSE)</f>
        <v>#N/A</v>
      </c>
      <c r="Z596" s="40" t="e">
        <f>VLOOKUP($B596,期貨大額交易人未沖銷部位!$A$4:$O$499,10,FALSE)</f>
        <v>#N/A</v>
      </c>
      <c r="AA596" s="40" t="e">
        <f>VLOOKUP($B596,期貨大額交易人未沖銷部位!$A$4:$O$499,13,FALSE)</f>
        <v>#N/A</v>
      </c>
      <c r="AB596" s="40" t="e">
        <f>VLOOKUP($B596,期貨大額交易人未沖銷部位!$A$4:$O$499,14,FALSE)</f>
        <v>#N/A</v>
      </c>
      <c r="AC596" s="40" t="e">
        <f>VLOOKUP($B596,期貨大額交易人未沖銷部位!$A$4:$O$499,15,FALSE)</f>
        <v>#N/A</v>
      </c>
      <c r="AD596" s="33" t="e">
        <f>VLOOKUP($B596,三大美股走勢!$A$4:$J$495,4,FALSE)</f>
        <v>#N/A</v>
      </c>
      <c r="AE596" s="33" t="e">
        <f>VLOOKUP($B596,三大美股走勢!$A$4:$J$495,7,FALSE)</f>
        <v>#N/A</v>
      </c>
      <c r="AF596" s="33" t="e">
        <f>VLOOKUP($B596,三大美股走勢!$A$4:$J$495,10,FALSE)</f>
        <v>#N/A</v>
      </c>
    </row>
    <row r="597" spans="2:32">
      <c r="B597" s="32">
        <v>43376</v>
      </c>
      <c r="C597" s="33" t="e">
        <f>VLOOKUP($B597,大盤與近月台指!$A$4:$I$499,2,FALSE)</f>
        <v>#N/A</v>
      </c>
      <c r="D597" s="34" t="e">
        <f>VLOOKUP($B597,大盤與近月台指!$A$4:$I$499,3,FALSE)</f>
        <v>#N/A</v>
      </c>
      <c r="E597" s="35" t="e">
        <f>VLOOKUP($B597,大盤與近月台指!$A$4:$I$499,4,FALSE)</f>
        <v>#N/A</v>
      </c>
      <c r="F597" s="33" t="e">
        <f>VLOOKUP($B597,大盤與近月台指!$A$4:$I$499,5,FALSE)</f>
        <v>#N/A</v>
      </c>
      <c r="G597" s="49" t="e">
        <f>VLOOKUP($B597,三大法人買賣超!$A$4:$I$500,3,FALSE)</f>
        <v>#N/A</v>
      </c>
      <c r="H597" s="34" t="e">
        <f>VLOOKUP($B597,三大法人買賣超!$A$4:$I$500,5,FALSE)</f>
        <v>#N/A</v>
      </c>
      <c r="I597" s="27" t="e">
        <f>VLOOKUP($B597,三大法人買賣超!$A$4:$I$500,7,FALSE)</f>
        <v>#N/A</v>
      </c>
      <c r="J597" s="27" t="e">
        <f>VLOOKUP($B597,三大法人買賣超!$A$4:$I$500,9,FALSE)</f>
        <v>#N/A</v>
      </c>
      <c r="K597" s="37">
        <f>新台幣匯率美元指數!B598</f>
        <v>0</v>
      </c>
      <c r="L597" s="38">
        <f>新台幣匯率美元指數!C598</f>
        <v>0</v>
      </c>
      <c r="M597" s="39">
        <f>新台幣匯率美元指數!D598</f>
        <v>0</v>
      </c>
      <c r="N597" s="27" t="e">
        <f>VLOOKUP($B597,期貨未平倉口數!$A$4:$M$499,4,FALSE)</f>
        <v>#N/A</v>
      </c>
      <c r="O597" s="27" t="e">
        <f>VLOOKUP($B597,期貨未平倉口數!$A$4:$M$499,9,FALSE)</f>
        <v>#N/A</v>
      </c>
      <c r="P597" s="27" t="e">
        <f>VLOOKUP($B597,期貨未平倉口數!$A$4:$M$499,10,FALSE)</f>
        <v>#N/A</v>
      </c>
      <c r="Q597" s="27" t="e">
        <f>VLOOKUP($B597,期貨未平倉口數!$A$4:$M$499,11,FALSE)</f>
        <v>#N/A</v>
      </c>
      <c r="R597" s="64" t="e">
        <f>VLOOKUP($B597,選擇權未平倉餘額!$A$4:$I$500,6,FALSE)</f>
        <v>#N/A</v>
      </c>
      <c r="S597" s="64" t="e">
        <f>VLOOKUP($B597,選擇權未平倉餘額!$A$4:$I$500,7,FALSE)</f>
        <v>#N/A</v>
      </c>
      <c r="T597" s="64" t="e">
        <f>VLOOKUP($B597,選擇權未平倉餘額!$A$4:$I$500,8,FALSE)</f>
        <v>#N/A</v>
      </c>
      <c r="U597" s="64" t="e">
        <f>VLOOKUP($B597,選擇權未平倉餘額!$A$4:$I$500,9,FALSE)</f>
        <v>#N/A</v>
      </c>
      <c r="V597" s="39" t="e">
        <f>VLOOKUP($B597,臺指選擇權P_C_Ratios!$A$4:$C$500,3,FALSE)</f>
        <v>#N/A</v>
      </c>
      <c r="W597" s="41" t="e">
        <f>VLOOKUP($B597,散戶多空比!$A$6:$L$500,12,FALSE)</f>
        <v>#N/A</v>
      </c>
      <c r="X597" s="40" t="e">
        <f>VLOOKUP($B597,期貨大額交易人未沖銷部位!$A$4:$O$499,4,FALSE)</f>
        <v>#N/A</v>
      </c>
      <c r="Y597" s="40" t="e">
        <f>VLOOKUP($B597,期貨大額交易人未沖銷部位!$A$4:$O$499,7,FALSE)</f>
        <v>#N/A</v>
      </c>
      <c r="Z597" s="40" t="e">
        <f>VLOOKUP($B597,期貨大額交易人未沖銷部位!$A$4:$O$499,10,FALSE)</f>
        <v>#N/A</v>
      </c>
      <c r="AA597" s="40" t="e">
        <f>VLOOKUP($B597,期貨大額交易人未沖銷部位!$A$4:$O$499,13,FALSE)</f>
        <v>#N/A</v>
      </c>
      <c r="AB597" s="40" t="e">
        <f>VLOOKUP($B597,期貨大額交易人未沖銷部位!$A$4:$O$499,14,FALSE)</f>
        <v>#N/A</v>
      </c>
      <c r="AC597" s="40" t="e">
        <f>VLOOKUP($B597,期貨大額交易人未沖銷部位!$A$4:$O$499,15,FALSE)</f>
        <v>#N/A</v>
      </c>
      <c r="AD597" s="33" t="e">
        <f>VLOOKUP($B597,三大美股走勢!$A$4:$J$495,4,FALSE)</f>
        <v>#N/A</v>
      </c>
      <c r="AE597" s="33" t="e">
        <f>VLOOKUP($B597,三大美股走勢!$A$4:$J$495,7,FALSE)</f>
        <v>#N/A</v>
      </c>
      <c r="AF597" s="33" t="e">
        <f>VLOOKUP($B597,三大美股走勢!$A$4:$J$495,10,FALSE)</f>
        <v>#N/A</v>
      </c>
    </row>
    <row r="598" spans="2:32">
      <c r="B598" s="32">
        <v>43377</v>
      </c>
      <c r="C598" s="33" t="e">
        <f>VLOOKUP($B598,大盤與近月台指!$A$4:$I$499,2,FALSE)</f>
        <v>#N/A</v>
      </c>
      <c r="D598" s="34" t="e">
        <f>VLOOKUP($B598,大盤與近月台指!$A$4:$I$499,3,FALSE)</f>
        <v>#N/A</v>
      </c>
      <c r="E598" s="35" t="e">
        <f>VLOOKUP($B598,大盤與近月台指!$A$4:$I$499,4,FALSE)</f>
        <v>#N/A</v>
      </c>
      <c r="F598" s="33" t="e">
        <f>VLOOKUP($B598,大盤與近月台指!$A$4:$I$499,5,FALSE)</f>
        <v>#N/A</v>
      </c>
      <c r="G598" s="49" t="e">
        <f>VLOOKUP($B598,三大法人買賣超!$A$4:$I$500,3,FALSE)</f>
        <v>#N/A</v>
      </c>
      <c r="H598" s="34" t="e">
        <f>VLOOKUP($B598,三大法人買賣超!$A$4:$I$500,5,FALSE)</f>
        <v>#N/A</v>
      </c>
      <c r="I598" s="27" t="e">
        <f>VLOOKUP($B598,三大法人買賣超!$A$4:$I$500,7,FALSE)</f>
        <v>#N/A</v>
      </c>
      <c r="J598" s="27" t="e">
        <f>VLOOKUP($B598,三大法人買賣超!$A$4:$I$500,9,FALSE)</f>
        <v>#N/A</v>
      </c>
      <c r="K598" s="37">
        <f>新台幣匯率美元指數!B599</f>
        <v>0</v>
      </c>
      <c r="L598" s="38">
        <f>新台幣匯率美元指數!C599</f>
        <v>0</v>
      </c>
      <c r="M598" s="39">
        <f>新台幣匯率美元指數!D599</f>
        <v>0</v>
      </c>
      <c r="N598" s="27" t="e">
        <f>VLOOKUP($B598,期貨未平倉口數!$A$4:$M$499,4,FALSE)</f>
        <v>#N/A</v>
      </c>
      <c r="O598" s="27" t="e">
        <f>VLOOKUP($B598,期貨未平倉口數!$A$4:$M$499,9,FALSE)</f>
        <v>#N/A</v>
      </c>
      <c r="P598" s="27" t="e">
        <f>VLOOKUP($B598,期貨未平倉口數!$A$4:$M$499,10,FALSE)</f>
        <v>#N/A</v>
      </c>
      <c r="Q598" s="27" t="e">
        <f>VLOOKUP($B598,期貨未平倉口數!$A$4:$M$499,11,FALSE)</f>
        <v>#N/A</v>
      </c>
      <c r="R598" s="64" t="e">
        <f>VLOOKUP($B598,選擇權未平倉餘額!$A$4:$I$500,6,FALSE)</f>
        <v>#N/A</v>
      </c>
      <c r="S598" s="64" t="e">
        <f>VLOOKUP($B598,選擇權未平倉餘額!$A$4:$I$500,7,FALSE)</f>
        <v>#N/A</v>
      </c>
      <c r="T598" s="64" t="e">
        <f>VLOOKUP($B598,選擇權未平倉餘額!$A$4:$I$500,8,FALSE)</f>
        <v>#N/A</v>
      </c>
      <c r="U598" s="64" t="e">
        <f>VLOOKUP($B598,選擇權未平倉餘額!$A$4:$I$500,9,FALSE)</f>
        <v>#N/A</v>
      </c>
      <c r="V598" s="39" t="e">
        <f>VLOOKUP($B598,臺指選擇權P_C_Ratios!$A$4:$C$500,3,FALSE)</f>
        <v>#N/A</v>
      </c>
      <c r="W598" s="41" t="e">
        <f>VLOOKUP($B598,散戶多空比!$A$6:$L$500,12,FALSE)</f>
        <v>#N/A</v>
      </c>
      <c r="X598" s="40" t="e">
        <f>VLOOKUP($B598,期貨大額交易人未沖銷部位!$A$4:$O$499,4,FALSE)</f>
        <v>#N/A</v>
      </c>
      <c r="Y598" s="40" t="e">
        <f>VLOOKUP($B598,期貨大額交易人未沖銷部位!$A$4:$O$499,7,FALSE)</f>
        <v>#N/A</v>
      </c>
      <c r="Z598" s="40" t="e">
        <f>VLOOKUP($B598,期貨大額交易人未沖銷部位!$A$4:$O$499,10,FALSE)</f>
        <v>#N/A</v>
      </c>
      <c r="AA598" s="40" t="e">
        <f>VLOOKUP($B598,期貨大額交易人未沖銷部位!$A$4:$O$499,13,FALSE)</f>
        <v>#N/A</v>
      </c>
      <c r="AB598" s="40" t="e">
        <f>VLOOKUP($B598,期貨大額交易人未沖銷部位!$A$4:$O$499,14,FALSE)</f>
        <v>#N/A</v>
      </c>
      <c r="AC598" s="40" t="e">
        <f>VLOOKUP($B598,期貨大額交易人未沖銷部位!$A$4:$O$499,15,FALSE)</f>
        <v>#N/A</v>
      </c>
      <c r="AD598" s="33" t="e">
        <f>VLOOKUP($B598,三大美股走勢!$A$4:$J$495,4,FALSE)</f>
        <v>#N/A</v>
      </c>
      <c r="AE598" s="33" t="e">
        <f>VLOOKUP($B598,三大美股走勢!$A$4:$J$495,7,FALSE)</f>
        <v>#N/A</v>
      </c>
      <c r="AF598" s="33" t="e">
        <f>VLOOKUP($B598,三大美股走勢!$A$4:$J$495,10,FALSE)</f>
        <v>#N/A</v>
      </c>
    </row>
    <row r="599" spans="2:32">
      <c r="B599" s="32">
        <v>43378</v>
      </c>
      <c r="C599" s="33" t="e">
        <f>VLOOKUP($B599,大盤與近月台指!$A$4:$I$499,2,FALSE)</f>
        <v>#N/A</v>
      </c>
      <c r="D599" s="34" t="e">
        <f>VLOOKUP($B599,大盤與近月台指!$A$4:$I$499,3,FALSE)</f>
        <v>#N/A</v>
      </c>
      <c r="E599" s="35" t="e">
        <f>VLOOKUP($B599,大盤與近月台指!$A$4:$I$499,4,FALSE)</f>
        <v>#N/A</v>
      </c>
      <c r="F599" s="33" t="e">
        <f>VLOOKUP($B599,大盤與近月台指!$A$4:$I$499,5,FALSE)</f>
        <v>#N/A</v>
      </c>
      <c r="G599" s="49" t="e">
        <f>VLOOKUP($B599,三大法人買賣超!$A$4:$I$500,3,FALSE)</f>
        <v>#N/A</v>
      </c>
      <c r="H599" s="34" t="e">
        <f>VLOOKUP($B599,三大法人買賣超!$A$4:$I$500,5,FALSE)</f>
        <v>#N/A</v>
      </c>
      <c r="I599" s="27" t="e">
        <f>VLOOKUP($B599,三大法人買賣超!$A$4:$I$500,7,FALSE)</f>
        <v>#N/A</v>
      </c>
      <c r="J599" s="27" t="e">
        <f>VLOOKUP($B599,三大法人買賣超!$A$4:$I$500,9,FALSE)</f>
        <v>#N/A</v>
      </c>
      <c r="K599" s="37">
        <f>新台幣匯率美元指數!B600</f>
        <v>0</v>
      </c>
      <c r="L599" s="38">
        <f>新台幣匯率美元指數!C600</f>
        <v>0</v>
      </c>
      <c r="M599" s="39">
        <f>新台幣匯率美元指數!D600</f>
        <v>0</v>
      </c>
      <c r="N599" s="27" t="e">
        <f>VLOOKUP($B599,期貨未平倉口數!$A$4:$M$499,4,FALSE)</f>
        <v>#N/A</v>
      </c>
      <c r="O599" s="27" t="e">
        <f>VLOOKUP($B599,期貨未平倉口數!$A$4:$M$499,9,FALSE)</f>
        <v>#N/A</v>
      </c>
      <c r="P599" s="27" t="e">
        <f>VLOOKUP($B599,期貨未平倉口數!$A$4:$M$499,10,FALSE)</f>
        <v>#N/A</v>
      </c>
      <c r="Q599" s="27" t="e">
        <f>VLOOKUP($B599,期貨未平倉口數!$A$4:$M$499,11,FALSE)</f>
        <v>#N/A</v>
      </c>
      <c r="R599" s="64" t="e">
        <f>VLOOKUP($B599,選擇權未平倉餘額!$A$4:$I$500,6,FALSE)</f>
        <v>#N/A</v>
      </c>
      <c r="S599" s="64" t="e">
        <f>VLOOKUP($B599,選擇權未平倉餘額!$A$4:$I$500,7,FALSE)</f>
        <v>#N/A</v>
      </c>
      <c r="T599" s="64" t="e">
        <f>VLOOKUP($B599,選擇權未平倉餘額!$A$4:$I$500,8,FALSE)</f>
        <v>#N/A</v>
      </c>
      <c r="U599" s="64" t="e">
        <f>VLOOKUP($B599,選擇權未平倉餘額!$A$4:$I$500,9,FALSE)</f>
        <v>#N/A</v>
      </c>
      <c r="V599" s="39" t="e">
        <f>VLOOKUP($B599,臺指選擇權P_C_Ratios!$A$4:$C$500,3,FALSE)</f>
        <v>#N/A</v>
      </c>
      <c r="W599" s="41" t="e">
        <f>VLOOKUP($B599,散戶多空比!$A$6:$L$500,12,FALSE)</f>
        <v>#N/A</v>
      </c>
      <c r="X599" s="40" t="e">
        <f>VLOOKUP($B599,期貨大額交易人未沖銷部位!$A$4:$O$499,4,FALSE)</f>
        <v>#N/A</v>
      </c>
      <c r="Y599" s="40" t="e">
        <f>VLOOKUP($B599,期貨大額交易人未沖銷部位!$A$4:$O$499,7,FALSE)</f>
        <v>#N/A</v>
      </c>
      <c r="Z599" s="40" t="e">
        <f>VLOOKUP($B599,期貨大額交易人未沖銷部位!$A$4:$O$499,10,FALSE)</f>
        <v>#N/A</v>
      </c>
      <c r="AA599" s="40" t="e">
        <f>VLOOKUP($B599,期貨大額交易人未沖銷部位!$A$4:$O$499,13,FALSE)</f>
        <v>#N/A</v>
      </c>
      <c r="AB599" s="40" t="e">
        <f>VLOOKUP($B599,期貨大額交易人未沖銷部位!$A$4:$O$499,14,FALSE)</f>
        <v>#N/A</v>
      </c>
      <c r="AC599" s="40" t="e">
        <f>VLOOKUP($B599,期貨大額交易人未沖銷部位!$A$4:$O$499,15,FALSE)</f>
        <v>#N/A</v>
      </c>
      <c r="AD599" s="33" t="e">
        <f>VLOOKUP($B599,三大美股走勢!$A$4:$J$495,4,FALSE)</f>
        <v>#N/A</v>
      </c>
      <c r="AE599" s="33" t="e">
        <f>VLOOKUP($B599,三大美股走勢!$A$4:$J$495,7,FALSE)</f>
        <v>#N/A</v>
      </c>
      <c r="AF599" s="33" t="e">
        <f>VLOOKUP($B599,三大美股走勢!$A$4:$J$495,10,FALSE)</f>
        <v>#N/A</v>
      </c>
    </row>
    <row r="600" spans="2:32">
      <c r="B600" s="32">
        <v>43379</v>
      </c>
      <c r="C600" s="33" t="e">
        <f>VLOOKUP($B600,大盤與近月台指!$A$4:$I$499,2,FALSE)</f>
        <v>#N/A</v>
      </c>
      <c r="D600" s="34" t="e">
        <f>VLOOKUP($B600,大盤與近月台指!$A$4:$I$499,3,FALSE)</f>
        <v>#N/A</v>
      </c>
      <c r="E600" s="35" t="e">
        <f>VLOOKUP($B600,大盤與近月台指!$A$4:$I$499,4,FALSE)</f>
        <v>#N/A</v>
      </c>
      <c r="F600" s="33" t="e">
        <f>VLOOKUP($B600,大盤與近月台指!$A$4:$I$499,5,FALSE)</f>
        <v>#N/A</v>
      </c>
      <c r="G600" s="49" t="e">
        <f>VLOOKUP($B600,三大法人買賣超!$A$4:$I$500,3,FALSE)</f>
        <v>#N/A</v>
      </c>
      <c r="H600" s="34" t="e">
        <f>VLOOKUP($B600,三大法人買賣超!$A$4:$I$500,5,FALSE)</f>
        <v>#N/A</v>
      </c>
      <c r="I600" s="27" t="e">
        <f>VLOOKUP($B600,三大法人買賣超!$A$4:$I$500,7,FALSE)</f>
        <v>#N/A</v>
      </c>
      <c r="J600" s="27" t="e">
        <f>VLOOKUP($B600,三大法人買賣超!$A$4:$I$500,9,FALSE)</f>
        <v>#N/A</v>
      </c>
      <c r="K600" s="37">
        <f>新台幣匯率美元指數!B601</f>
        <v>0</v>
      </c>
      <c r="L600" s="38">
        <f>新台幣匯率美元指數!C601</f>
        <v>0</v>
      </c>
      <c r="M600" s="39">
        <f>新台幣匯率美元指數!D601</f>
        <v>0</v>
      </c>
      <c r="N600" s="27" t="e">
        <f>VLOOKUP($B600,期貨未平倉口數!$A$4:$M$499,4,FALSE)</f>
        <v>#N/A</v>
      </c>
      <c r="O600" s="27" t="e">
        <f>VLOOKUP($B600,期貨未平倉口數!$A$4:$M$499,9,FALSE)</f>
        <v>#N/A</v>
      </c>
      <c r="P600" s="27" t="e">
        <f>VLOOKUP($B600,期貨未平倉口數!$A$4:$M$499,10,FALSE)</f>
        <v>#N/A</v>
      </c>
      <c r="Q600" s="27" t="e">
        <f>VLOOKUP($B600,期貨未平倉口數!$A$4:$M$499,11,FALSE)</f>
        <v>#N/A</v>
      </c>
      <c r="R600" s="64" t="e">
        <f>VLOOKUP($B600,選擇權未平倉餘額!$A$4:$I$500,6,FALSE)</f>
        <v>#N/A</v>
      </c>
      <c r="S600" s="64" t="e">
        <f>VLOOKUP($B600,選擇權未平倉餘額!$A$4:$I$500,7,FALSE)</f>
        <v>#N/A</v>
      </c>
      <c r="T600" s="64" t="e">
        <f>VLOOKUP($B600,選擇權未平倉餘額!$A$4:$I$500,8,FALSE)</f>
        <v>#N/A</v>
      </c>
      <c r="U600" s="64" t="e">
        <f>VLOOKUP($B600,選擇權未平倉餘額!$A$4:$I$500,9,FALSE)</f>
        <v>#N/A</v>
      </c>
      <c r="V600" s="39" t="e">
        <f>VLOOKUP($B600,臺指選擇權P_C_Ratios!$A$4:$C$500,3,FALSE)</f>
        <v>#N/A</v>
      </c>
      <c r="W600" s="41" t="e">
        <f>VLOOKUP($B600,散戶多空比!$A$6:$L$500,12,FALSE)</f>
        <v>#N/A</v>
      </c>
      <c r="X600" s="40" t="e">
        <f>VLOOKUP($B600,期貨大額交易人未沖銷部位!$A$4:$O$499,4,FALSE)</f>
        <v>#N/A</v>
      </c>
      <c r="Y600" s="40" t="e">
        <f>VLOOKUP($B600,期貨大額交易人未沖銷部位!$A$4:$O$499,7,FALSE)</f>
        <v>#N/A</v>
      </c>
      <c r="Z600" s="40" t="e">
        <f>VLOOKUP($B600,期貨大額交易人未沖銷部位!$A$4:$O$499,10,FALSE)</f>
        <v>#N/A</v>
      </c>
      <c r="AA600" s="40" t="e">
        <f>VLOOKUP($B600,期貨大額交易人未沖銷部位!$A$4:$O$499,13,FALSE)</f>
        <v>#N/A</v>
      </c>
      <c r="AB600" s="40" t="e">
        <f>VLOOKUP($B600,期貨大額交易人未沖銷部位!$A$4:$O$499,14,FALSE)</f>
        <v>#N/A</v>
      </c>
      <c r="AC600" s="40" t="e">
        <f>VLOOKUP($B600,期貨大額交易人未沖銷部位!$A$4:$O$499,15,FALSE)</f>
        <v>#N/A</v>
      </c>
      <c r="AD600" s="33" t="e">
        <f>VLOOKUP($B600,三大美股走勢!$A$4:$J$495,4,FALSE)</f>
        <v>#N/A</v>
      </c>
      <c r="AE600" s="33" t="e">
        <f>VLOOKUP($B600,三大美股走勢!$A$4:$J$495,7,FALSE)</f>
        <v>#N/A</v>
      </c>
      <c r="AF600" s="33" t="e">
        <f>VLOOKUP($B600,三大美股走勢!$A$4:$J$495,10,FALSE)</f>
        <v>#N/A</v>
      </c>
    </row>
    <row r="601" spans="2:32">
      <c r="B601" s="32">
        <v>43380</v>
      </c>
      <c r="C601" s="33" t="e">
        <f>VLOOKUP($B601,大盤與近月台指!$A$4:$I$499,2,FALSE)</f>
        <v>#N/A</v>
      </c>
      <c r="D601" s="34" t="e">
        <f>VLOOKUP($B601,大盤與近月台指!$A$4:$I$499,3,FALSE)</f>
        <v>#N/A</v>
      </c>
      <c r="E601" s="35" t="e">
        <f>VLOOKUP($B601,大盤與近月台指!$A$4:$I$499,4,FALSE)</f>
        <v>#N/A</v>
      </c>
      <c r="F601" s="33" t="e">
        <f>VLOOKUP($B601,大盤與近月台指!$A$4:$I$499,5,FALSE)</f>
        <v>#N/A</v>
      </c>
      <c r="G601" s="49" t="e">
        <f>VLOOKUP($B601,三大法人買賣超!$A$4:$I$500,3,FALSE)</f>
        <v>#N/A</v>
      </c>
      <c r="H601" s="34" t="e">
        <f>VLOOKUP($B601,三大法人買賣超!$A$4:$I$500,5,FALSE)</f>
        <v>#N/A</v>
      </c>
      <c r="I601" s="27" t="e">
        <f>VLOOKUP($B601,三大法人買賣超!$A$4:$I$500,7,FALSE)</f>
        <v>#N/A</v>
      </c>
      <c r="J601" s="27" t="e">
        <f>VLOOKUP($B601,三大法人買賣超!$A$4:$I$500,9,FALSE)</f>
        <v>#N/A</v>
      </c>
      <c r="K601" s="37">
        <f>新台幣匯率美元指數!B602</f>
        <v>0</v>
      </c>
      <c r="L601" s="38">
        <f>新台幣匯率美元指數!C602</f>
        <v>0</v>
      </c>
      <c r="M601" s="39">
        <f>新台幣匯率美元指數!D602</f>
        <v>0</v>
      </c>
      <c r="N601" s="27" t="e">
        <f>VLOOKUP($B601,期貨未平倉口數!$A$4:$M$499,4,FALSE)</f>
        <v>#N/A</v>
      </c>
      <c r="O601" s="27" t="e">
        <f>VLOOKUP($B601,期貨未平倉口數!$A$4:$M$499,9,FALSE)</f>
        <v>#N/A</v>
      </c>
      <c r="P601" s="27" t="e">
        <f>VLOOKUP($B601,期貨未平倉口數!$A$4:$M$499,10,FALSE)</f>
        <v>#N/A</v>
      </c>
      <c r="Q601" s="27" t="e">
        <f>VLOOKUP($B601,期貨未平倉口數!$A$4:$M$499,11,FALSE)</f>
        <v>#N/A</v>
      </c>
      <c r="R601" s="64" t="e">
        <f>VLOOKUP($B601,選擇權未平倉餘額!$A$4:$I$500,6,FALSE)</f>
        <v>#N/A</v>
      </c>
      <c r="S601" s="64" t="e">
        <f>VLOOKUP($B601,選擇權未平倉餘額!$A$4:$I$500,7,FALSE)</f>
        <v>#N/A</v>
      </c>
      <c r="T601" s="64" t="e">
        <f>VLOOKUP($B601,選擇權未平倉餘額!$A$4:$I$500,8,FALSE)</f>
        <v>#N/A</v>
      </c>
      <c r="U601" s="64" t="e">
        <f>VLOOKUP($B601,選擇權未平倉餘額!$A$4:$I$500,9,FALSE)</f>
        <v>#N/A</v>
      </c>
      <c r="V601" s="39" t="e">
        <f>VLOOKUP($B601,臺指選擇權P_C_Ratios!$A$4:$C$500,3,FALSE)</f>
        <v>#N/A</v>
      </c>
      <c r="W601" s="41" t="e">
        <f>VLOOKUP($B601,散戶多空比!$A$6:$L$500,12,FALSE)</f>
        <v>#N/A</v>
      </c>
      <c r="X601" s="40" t="e">
        <f>VLOOKUP($B601,期貨大額交易人未沖銷部位!$A$4:$O$499,4,FALSE)</f>
        <v>#N/A</v>
      </c>
      <c r="Y601" s="40" t="e">
        <f>VLOOKUP($B601,期貨大額交易人未沖銷部位!$A$4:$O$499,7,FALSE)</f>
        <v>#N/A</v>
      </c>
      <c r="Z601" s="40" t="e">
        <f>VLOOKUP($B601,期貨大額交易人未沖銷部位!$A$4:$O$499,10,FALSE)</f>
        <v>#N/A</v>
      </c>
      <c r="AA601" s="40" t="e">
        <f>VLOOKUP($B601,期貨大額交易人未沖銷部位!$A$4:$O$499,13,FALSE)</f>
        <v>#N/A</v>
      </c>
      <c r="AB601" s="40" t="e">
        <f>VLOOKUP($B601,期貨大額交易人未沖銷部位!$A$4:$O$499,14,FALSE)</f>
        <v>#N/A</v>
      </c>
      <c r="AC601" s="40" t="e">
        <f>VLOOKUP($B601,期貨大額交易人未沖銷部位!$A$4:$O$499,15,FALSE)</f>
        <v>#N/A</v>
      </c>
      <c r="AD601" s="33" t="e">
        <f>VLOOKUP($B601,三大美股走勢!$A$4:$J$495,4,FALSE)</f>
        <v>#N/A</v>
      </c>
      <c r="AE601" s="33" t="e">
        <f>VLOOKUP($B601,三大美股走勢!$A$4:$J$495,7,FALSE)</f>
        <v>#N/A</v>
      </c>
      <c r="AF601" s="33" t="e">
        <f>VLOOKUP($B601,三大美股走勢!$A$4:$J$495,10,FALSE)</f>
        <v>#N/A</v>
      </c>
    </row>
    <row r="602" spans="2:32">
      <c r="B602" s="32">
        <v>43381</v>
      </c>
      <c r="C602" s="33" t="e">
        <f>VLOOKUP($B602,大盤與近月台指!$A$4:$I$499,2,FALSE)</f>
        <v>#N/A</v>
      </c>
      <c r="D602" s="34" t="e">
        <f>VLOOKUP($B602,大盤與近月台指!$A$4:$I$499,3,FALSE)</f>
        <v>#N/A</v>
      </c>
      <c r="E602" s="35" t="e">
        <f>VLOOKUP($B602,大盤與近月台指!$A$4:$I$499,4,FALSE)</f>
        <v>#N/A</v>
      </c>
      <c r="F602" s="33" t="e">
        <f>VLOOKUP($B602,大盤與近月台指!$A$4:$I$499,5,FALSE)</f>
        <v>#N/A</v>
      </c>
      <c r="G602" s="49" t="e">
        <f>VLOOKUP($B602,三大法人買賣超!$A$4:$I$500,3,FALSE)</f>
        <v>#N/A</v>
      </c>
      <c r="H602" s="34" t="e">
        <f>VLOOKUP($B602,三大法人買賣超!$A$4:$I$500,5,FALSE)</f>
        <v>#N/A</v>
      </c>
      <c r="I602" s="27" t="e">
        <f>VLOOKUP($B602,三大法人買賣超!$A$4:$I$500,7,FALSE)</f>
        <v>#N/A</v>
      </c>
      <c r="J602" s="27" t="e">
        <f>VLOOKUP($B602,三大法人買賣超!$A$4:$I$500,9,FALSE)</f>
        <v>#N/A</v>
      </c>
      <c r="K602" s="37">
        <f>新台幣匯率美元指數!B603</f>
        <v>0</v>
      </c>
      <c r="L602" s="38">
        <f>新台幣匯率美元指數!C603</f>
        <v>0</v>
      </c>
      <c r="M602" s="39">
        <f>新台幣匯率美元指數!D603</f>
        <v>0</v>
      </c>
      <c r="N602" s="27" t="e">
        <f>VLOOKUP($B602,期貨未平倉口數!$A$4:$M$499,4,FALSE)</f>
        <v>#N/A</v>
      </c>
      <c r="O602" s="27" t="e">
        <f>VLOOKUP($B602,期貨未平倉口數!$A$4:$M$499,9,FALSE)</f>
        <v>#N/A</v>
      </c>
      <c r="P602" s="27" t="e">
        <f>VLOOKUP($B602,期貨未平倉口數!$A$4:$M$499,10,FALSE)</f>
        <v>#N/A</v>
      </c>
      <c r="Q602" s="27" t="e">
        <f>VLOOKUP($B602,期貨未平倉口數!$A$4:$M$499,11,FALSE)</f>
        <v>#N/A</v>
      </c>
      <c r="R602" s="64" t="e">
        <f>VLOOKUP($B602,選擇權未平倉餘額!$A$4:$I$500,6,FALSE)</f>
        <v>#N/A</v>
      </c>
      <c r="S602" s="64" t="e">
        <f>VLOOKUP($B602,選擇權未平倉餘額!$A$4:$I$500,7,FALSE)</f>
        <v>#N/A</v>
      </c>
      <c r="T602" s="64" t="e">
        <f>VLOOKUP($B602,選擇權未平倉餘額!$A$4:$I$500,8,FALSE)</f>
        <v>#N/A</v>
      </c>
      <c r="U602" s="64" t="e">
        <f>VLOOKUP($B602,選擇權未平倉餘額!$A$4:$I$500,9,FALSE)</f>
        <v>#N/A</v>
      </c>
      <c r="V602" s="39" t="e">
        <f>VLOOKUP($B602,臺指選擇權P_C_Ratios!$A$4:$C$500,3,FALSE)</f>
        <v>#N/A</v>
      </c>
      <c r="W602" s="41" t="e">
        <f>VLOOKUP($B602,散戶多空比!$A$6:$L$500,12,FALSE)</f>
        <v>#N/A</v>
      </c>
      <c r="X602" s="40" t="e">
        <f>VLOOKUP($B602,期貨大額交易人未沖銷部位!$A$4:$O$499,4,FALSE)</f>
        <v>#N/A</v>
      </c>
      <c r="Y602" s="40" t="e">
        <f>VLOOKUP($B602,期貨大額交易人未沖銷部位!$A$4:$O$499,7,FALSE)</f>
        <v>#N/A</v>
      </c>
      <c r="Z602" s="40" t="e">
        <f>VLOOKUP($B602,期貨大額交易人未沖銷部位!$A$4:$O$499,10,FALSE)</f>
        <v>#N/A</v>
      </c>
      <c r="AA602" s="40" t="e">
        <f>VLOOKUP($B602,期貨大額交易人未沖銷部位!$A$4:$O$499,13,FALSE)</f>
        <v>#N/A</v>
      </c>
      <c r="AB602" s="40" t="e">
        <f>VLOOKUP($B602,期貨大額交易人未沖銷部位!$A$4:$O$499,14,FALSE)</f>
        <v>#N/A</v>
      </c>
      <c r="AC602" s="40" t="e">
        <f>VLOOKUP($B602,期貨大額交易人未沖銷部位!$A$4:$O$499,15,FALSE)</f>
        <v>#N/A</v>
      </c>
      <c r="AD602" s="33" t="e">
        <f>VLOOKUP($B602,三大美股走勢!$A$4:$J$495,4,FALSE)</f>
        <v>#N/A</v>
      </c>
      <c r="AE602" s="33" t="e">
        <f>VLOOKUP($B602,三大美股走勢!$A$4:$J$495,7,FALSE)</f>
        <v>#N/A</v>
      </c>
      <c r="AF602" s="33" t="e">
        <f>VLOOKUP($B602,三大美股走勢!$A$4:$J$495,10,FALSE)</f>
        <v>#N/A</v>
      </c>
    </row>
    <row r="603" spans="2:32">
      <c r="B603" s="32">
        <v>43382</v>
      </c>
      <c r="C603" s="33" t="e">
        <f>VLOOKUP($B603,大盤與近月台指!$A$4:$I$499,2,FALSE)</f>
        <v>#N/A</v>
      </c>
      <c r="D603" s="34" t="e">
        <f>VLOOKUP($B603,大盤與近月台指!$A$4:$I$499,3,FALSE)</f>
        <v>#N/A</v>
      </c>
      <c r="E603" s="35" t="e">
        <f>VLOOKUP($B603,大盤與近月台指!$A$4:$I$499,4,FALSE)</f>
        <v>#N/A</v>
      </c>
      <c r="F603" s="33" t="e">
        <f>VLOOKUP($B603,大盤與近月台指!$A$4:$I$499,5,FALSE)</f>
        <v>#N/A</v>
      </c>
      <c r="G603" s="49" t="e">
        <f>VLOOKUP($B603,三大法人買賣超!$A$4:$I$500,3,FALSE)</f>
        <v>#N/A</v>
      </c>
      <c r="H603" s="34" t="e">
        <f>VLOOKUP($B603,三大法人買賣超!$A$4:$I$500,5,FALSE)</f>
        <v>#N/A</v>
      </c>
      <c r="I603" s="27" t="e">
        <f>VLOOKUP($B603,三大法人買賣超!$A$4:$I$500,7,FALSE)</f>
        <v>#N/A</v>
      </c>
      <c r="J603" s="27" t="e">
        <f>VLOOKUP($B603,三大法人買賣超!$A$4:$I$500,9,FALSE)</f>
        <v>#N/A</v>
      </c>
      <c r="K603" s="37">
        <f>新台幣匯率美元指數!B604</f>
        <v>0</v>
      </c>
      <c r="L603" s="38">
        <f>新台幣匯率美元指數!C604</f>
        <v>0</v>
      </c>
      <c r="M603" s="39">
        <f>新台幣匯率美元指數!D604</f>
        <v>0</v>
      </c>
      <c r="N603" s="27" t="e">
        <f>VLOOKUP($B603,期貨未平倉口數!$A$4:$M$499,4,FALSE)</f>
        <v>#N/A</v>
      </c>
      <c r="O603" s="27" t="e">
        <f>VLOOKUP($B603,期貨未平倉口數!$A$4:$M$499,9,FALSE)</f>
        <v>#N/A</v>
      </c>
      <c r="P603" s="27" t="e">
        <f>VLOOKUP($B603,期貨未平倉口數!$A$4:$M$499,10,FALSE)</f>
        <v>#N/A</v>
      </c>
      <c r="Q603" s="27" t="e">
        <f>VLOOKUP($B603,期貨未平倉口數!$A$4:$M$499,11,FALSE)</f>
        <v>#N/A</v>
      </c>
      <c r="R603" s="64" t="e">
        <f>VLOOKUP($B603,選擇權未平倉餘額!$A$4:$I$500,6,FALSE)</f>
        <v>#N/A</v>
      </c>
      <c r="S603" s="64" t="e">
        <f>VLOOKUP($B603,選擇權未平倉餘額!$A$4:$I$500,7,FALSE)</f>
        <v>#N/A</v>
      </c>
      <c r="T603" s="64" t="e">
        <f>VLOOKUP($B603,選擇權未平倉餘額!$A$4:$I$500,8,FALSE)</f>
        <v>#N/A</v>
      </c>
      <c r="U603" s="64" t="e">
        <f>VLOOKUP($B603,選擇權未平倉餘額!$A$4:$I$500,9,FALSE)</f>
        <v>#N/A</v>
      </c>
      <c r="V603" s="39" t="e">
        <f>VLOOKUP($B603,臺指選擇權P_C_Ratios!$A$4:$C$500,3,FALSE)</f>
        <v>#N/A</v>
      </c>
      <c r="W603" s="41" t="e">
        <f>VLOOKUP($B603,散戶多空比!$A$6:$L$500,12,FALSE)</f>
        <v>#N/A</v>
      </c>
      <c r="X603" s="40" t="e">
        <f>VLOOKUP($B603,期貨大額交易人未沖銷部位!$A$4:$O$499,4,FALSE)</f>
        <v>#N/A</v>
      </c>
      <c r="Y603" s="40" t="e">
        <f>VLOOKUP($B603,期貨大額交易人未沖銷部位!$A$4:$O$499,7,FALSE)</f>
        <v>#N/A</v>
      </c>
      <c r="Z603" s="40" t="e">
        <f>VLOOKUP($B603,期貨大額交易人未沖銷部位!$A$4:$O$499,10,FALSE)</f>
        <v>#N/A</v>
      </c>
      <c r="AA603" s="40" t="e">
        <f>VLOOKUP($B603,期貨大額交易人未沖銷部位!$A$4:$O$499,13,FALSE)</f>
        <v>#N/A</v>
      </c>
      <c r="AB603" s="40" t="e">
        <f>VLOOKUP($B603,期貨大額交易人未沖銷部位!$A$4:$O$499,14,FALSE)</f>
        <v>#N/A</v>
      </c>
      <c r="AC603" s="40" t="e">
        <f>VLOOKUP($B603,期貨大額交易人未沖銷部位!$A$4:$O$499,15,FALSE)</f>
        <v>#N/A</v>
      </c>
      <c r="AD603" s="33" t="e">
        <f>VLOOKUP($B603,三大美股走勢!$A$4:$J$495,4,FALSE)</f>
        <v>#N/A</v>
      </c>
      <c r="AE603" s="33" t="e">
        <f>VLOOKUP($B603,三大美股走勢!$A$4:$J$495,7,FALSE)</f>
        <v>#N/A</v>
      </c>
      <c r="AF603" s="33" t="e">
        <f>VLOOKUP($B603,三大美股走勢!$A$4:$J$495,10,FALSE)</f>
        <v>#N/A</v>
      </c>
    </row>
    <row r="604" spans="2:32">
      <c r="B604" s="32">
        <v>43383</v>
      </c>
      <c r="C604" s="33" t="e">
        <f>VLOOKUP($B604,大盤與近月台指!$A$4:$I$499,2,FALSE)</f>
        <v>#N/A</v>
      </c>
      <c r="D604" s="34" t="e">
        <f>VLOOKUP($B604,大盤與近月台指!$A$4:$I$499,3,FALSE)</f>
        <v>#N/A</v>
      </c>
      <c r="E604" s="35" t="e">
        <f>VLOOKUP($B604,大盤與近月台指!$A$4:$I$499,4,FALSE)</f>
        <v>#N/A</v>
      </c>
      <c r="F604" s="33" t="e">
        <f>VLOOKUP($B604,大盤與近月台指!$A$4:$I$499,5,FALSE)</f>
        <v>#N/A</v>
      </c>
      <c r="G604" s="49" t="e">
        <f>VLOOKUP($B604,三大法人買賣超!$A$4:$I$500,3,FALSE)</f>
        <v>#N/A</v>
      </c>
      <c r="H604" s="34" t="e">
        <f>VLOOKUP($B604,三大法人買賣超!$A$4:$I$500,5,FALSE)</f>
        <v>#N/A</v>
      </c>
      <c r="I604" s="27" t="e">
        <f>VLOOKUP($B604,三大法人買賣超!$A$4:$I$500,7,FALSE)</f>
        <v>#N/A</v>
      </c>
      <c r="J604" s="27" t="e">
        <f>VLOOKUP($B604,三大法人買賣超!$A$4:$I$500,9,FALSE)</f>
        <v>#N/A</v>
      </c>
      <c r="K604" s="37">
        <f>新台幣匯率美元指數!B605</f>
        <v>0</v>
      </c>
      <c r="L604" s="38">
        <f>新台幣匯率美元指數!C605</f>
        <v>0</v>
      </c>
      <c r="M604" s="39">
        <f>新台幣匯率美元指數!D605</f>
        <v>0</v>
      </c>
      <c r="N604" s="27" t="e">
        <f>VLOOKUP($B604,期貨未平倉口數!$A$4:$M$499,4,FALSE)</f>
        <v>#N/A</v>
      </c>
      <c r="O604" s="27" t="e">
        <f>VLOOKUP($B604,期貨未平倉口數!$A$4:$M$499,9,FALSE)</f>
        <v>#N/A</v>
      </c>
      <c r="P604" s="27" t="e">
        <f>VLOOKUP($B604,期貨未平倉口數!$A$4:$M$499,10,FALSE)</f>
        <v>#N/A</v>
      </c>
      <c r="Q604" s="27" t="e">
        <f>VLOOKUP($B604,期貨未平倉口數!$A$4:$M$499,11,FALSE)</f>
        <v>#N/A</v>
      </c>
      <c r="R604" s="64" t="e">
        <f>VLOOKUP($B604,選擇權未平倉餘額!$A$4:$I$500,6,FALSE)</f>
        <v>#N/A</v>
      </c>
      <c r="S604" s="64" t="e">
        <f>VLOOKUP($B604,選擇權未平倉餘額!$A$4:$I$500,7,FALSE)</f>
        <v>#N/A</v>
      </c>
      <c r="T604" s="64" t="e">
        <f>VLOOKUP($B604,選擇權未平倉餘額!$A$4:$I$500,8,FALSE)</f>
        <v>#N/A</v>
      </c>
      <c r="U604" s="64" t="e">
        <f>VLOOKUP($B604,選擇權未平倉餘額!$A$4:$I$500,9,FALSE)</f>
        <v>#N/A</v>
      </c>
      <c r="V604" s="39" t="e">
        <f>VLOOKUP($B604,臺指選擇權P_C_Ratios!$A$4:$C$500,3,FALSE)</f>
        <v>#N/A</v>
      </c>
      <c r="W604" s="41" t="e">
        <f>VLOOKUP($B604,散戶多空比!$A$6:$L$500,12,FALSE)</f>
        <v>#N/A</v>
      </c>
      <c r="X604" s="40" t="e">
        <f>VLOOKUP($B604,期貨大額交易人未沖銷部位!$A$4:$O$499,4,FALSE)</f>
        <v>#N/A</v>
      </c>
      <c r="Y604" s="40" t="e">
        <f>VLOOKUP($B604,期貨大額交易人未沖銷部位!$A$4:$O$499,7,FALSE)</f>
        <v>#N/A</v>
      </c>
      <c r="Z604" s="40" t="e">
        <f>VLOOKUP($B604,期貨大額交易人未沖銷部位!$A$4:$O$499,10,FALSE)</f>
        <v>#N/A</v>
      </c>
      <c r="AA604" s="40" t="e">
        <f>VLOOKUP($B604,期貨大額交易人未沖銷部位!$A$4:$O$499,13,FALSE)</f>
        <v>#N/A</v>
      </c>
      <c r="AB604" s="40" t="e">
        <f>VLOOKUP($B604,期貨大額交易人未沖銷部位!$A$4:$O$499,14,FALSE)</f>
        <v>#N/A</v>
      </c>
      <c r="AC604" s="40" t="e">
        <f>VLOOKUP($B604,期貨大額交易人未沖銷部位!$A$4:$O$499,15,FALSE)</f>
        <v>#N/A</v>
      </c>
      <c r="AD604" s="33" t="e">
        <f>VLOOKUP($B604,三大美股走勢!$A$4:$J$495,4,FALSE)</f>
        <v>#N/A</v>
      </c>
      <c r="AE604" s="33" t="e">
        <f>VLOOKUP($B604,三大美股走勢!$A$4:$J$495,7,FALSE)</f>
        <v>#N/A</v>
      </c>
      <c r="AF604" s="33" t="e">
        <f>VLOOKUP($B604,三大美股走勢!$A$4:$J$495,10,FALSE)</f>
        <v>#N/A</v>
      </c>
    </row>
    <row r="605" spans="2:32">
      <c r="B605" s="32">
        <v>43384</v>
      </c>
      <c r="C605" s="33" t="e">
        <f>VLOOKUP($B605,大盤與近月台指!$A$4:$I$499,2,FALSE)</f>
        <v>#N/A</v>
      </c>
      <c r="D605" s="34" t="e">
        <f>VLOOKUP($B605,大盤與近月台指!$A$4:$I$499,3,FALSE)</f>
        <v>#N/A</v>
      </c>
      <c r="E605" s="35" t="e">
        <f>VLOOKUP($B605,大盤與近月台指!$A$4:$I$499,4,FALSE)</f>
        <v>#N/A</v>
      </c>
      <c r="F605" s="33" t="e">
        <f>VLOOKUP($B605,大盤與近月台指!$A$4:$I$499,5,FALSE)</f>
        <v>#N/A</v>
      </c>
      <c r="G605" s="49" t="e">
        <f>VLOOKUP($B605,三大法人買賣超!$A$4:$I$500,3,FALSE)</f>
        <v>#N/A</v>
      </c>
      <c r="H605" s="34" t="e">
        <f>VLOOKUP($B605,三大法人買賣超!$A$4:$I$500,5,FALSE)</f>
        <v>#N/A</v>
      </c>
      <c r="I605" s="27" t="e">
        <f>VLOOKUP($B605,三大法人買賣超!$A$4:$I$500,7,FALSE)</f>
        <v>#N/A</v>
      </c>
      <c r="J605" s="27" t="e">
        <f>VLOOKUP($B605,三大法人買賣超!$A$4:$I$500,9,FALSE)</f>
        <v>#N/A</v>
      </c>
      <c r="K605" s="37">
        <f>新台幣匯率美元指數!B606</f>
        <v>0</v>
      </c>
      <c r="L605" s="38">
        <f>新台幣匯率美元指數!C606</f>
        <v>0</v>
      </c>
      <c r="M605" s="39">
        <f>新台幣匯率美元指數!D606</f>
        <v>0</v>
      </c>
      <c r="N605" s="27" t="e">
        <f>VLOOKUP($B605,期貨未平倉口數!$A$4:$M$499,4,FALSE)</f>
        <v>#N/A</v>
      </c>
      <c r="O605" s="27" t="e">
        <f>VLOOKUP($B605,期貨未平倉口數!$A$4:$M$499,9,FALSE)</f>
        <v>#N/A</v>
      </c>
      <c r="P605" s="27" t="e">
        <f>VLOOKUP($B605,期貨未平倉口數!$A$4:$M$499,10,FALSE)</f>
        <v>#N/A</v>
      </c>
      <c r="Q605" s="27" t="e">
        <f>VLOOKUP($B605,期貨未平倉口數!$A$4:$M$499,11,FALSE)</f>
        <v>#N/A</v>
      </c>
      <c r="R605" s="64" t="e">
        <f>VLOOKUP($B605,選擇權未平倉餘額!$A$4:$I$500,6,FALSE)</f>
        <v>#N/A</v>
      </c>
      <c r="S605" s="64" t="e">
        <f>VLOOKUP($B605,選擇權未平倉餘額!$A$4:$I$500,7,FALSE)</f>
        <v>#N/A</v>
      </c>
      <c r="T605" s="64" t="e">
        <f>VLOOKUP($B605,選擇權未平倉餘額!$A$4:$I$500,8,FALSE)</f>
        <v>#N/A</v>
      </c>
      <c r="U605" s="64" t="e">
        <f>VLOOKUP($B605,選擇權未平倉餘額!$A$4:$I$500,9,FALSE)</f>
        <v>#N/A</v>
      </c>
      <c r="V605" s="39" t="e">
        <f>VLOOKUP($B605,臺指選擇權P_C_Ratios!$A$4:$C$500,3,FALSE)</f>
        <v>#N/A</v>
      </c>
      <c r="W605" s="41" t="e">
        <f>VLOOKUP($B605,散戶多空比!$A$6:$L$500,12,FALSE)</f>
        <v>#N/A</v>
      </c>
      <c r="X605" s="40" t="e">
        <f>VLOOKUP($B605,期貨大額交易人未沖銷部位!$A$4:$O$499,4,FALSE)</f>
        <v>#N/A</v>
      </c>
      <c r="Y605" s="40" t="e">
        <f>VLOOKUP($B605,期貨大額交易人未沖銷部位!$A$4:$O$499,7,FALSE)</f>
        <v>#N/A</v>
      </c>
      <c r="Z605" s="40" t="e">
        <f>VLOOKUP($B605,期貨大額交易人未沖銷部位!$A$4:$O$499,10,FALSE)</f>
        <v>#N/A</v>
      </c>
      <c r="AA605" s="40" t="e">
        <f>VLOOKUP($B605,期貨大額交易人未沖銷部位!$A$4:$O$499,13,FALSE)</f>
        <v>#N/A</v>
      </c>
      <c r="AB605" s="40" t="e">
        <f>VLOOKUP($B605,期貨大額交易人未沖銷部位!$A$4:$O$499,14,FALSE)</f>
        <v>#N/A</v>
      </c>
      <c r="AC605" s="40" t="e">
        <f>VLOOKUP($B605,期貨大額交易人未沖銷部位!$A$4:$O$499,15,FALSE)</f>
        <v>#N/A</v>
      </c>
      <c r="AD605" s="33" t="e">
        <f>VLOOKUP($B605,三大美股走勢!$A$4:$J$495,4,FALSE)</f>
        <v>#N/A</v>
      </c>
      <c r="AE605" s="33" t="e">
        <f>VLOOKUP($B605,三大美股走勢!$A$4:$J$495,7,FALSE)</f>
        <v>#N/A</v>
      </c>
      <c r="AF605" s="33" t="e">
        <f>VLOOKUP($B605,三大美股走勢!$A$4:$J$495,10,FALSE)</f>
        <v>#N/A</v>
      </c>
    </row>
    <row r="606" spans="2:32">
      <c r="B606" s="32">
        <v>43385</v>
      </c>
      <c r="C606" s="33" t="e">
        <f>VLOOKUP($B606,大盤與近月台指!$A$4:$I$499,2,FALSE)</f>
        <v>#N/A</v>
      </c>
      <c r="D606" s="34" t="e">
        <f>VLOOKUP($B606,大盤與近月台指!$A$4:$I$499,3,FALSE)</f>
        <v>#N/A</v>
      </c>
      <c r="E606" s="35" t="e">
        <f>VLOOKUP($B606,大盤與近月台指!$A$4:$I$499,4,FALSE)</f>
        <v>#N/A</v>
      </c>
      <c r="F606" s="33" t="e">
        <f>VLOOKUP($B606,大盤與近月台指!$A$4:$I$499,5,FALSE)</f>
        <v>#N/A</v>
      </c>
      <c r="G606" s="49" t="e">
        <f>VLOOKUP($B606,三大法人買賣超!$A$4:$I$500,3,FALSE)</f>
        <v>#N/A</v>
      </c>
      <c r="H606" s="34" t="e">
        <f>VLOOKUP($B606,三大法人買賣超!$A$4:$I$500,5,FALSE)</f>
        <v>#N/A</v>
      </c>
      <c r="I606" s="27" t="e">
        <f>VLOOKUP($B606,三大法人買賣超!$A$4:$I$500,7,FALSE)</f>
        <v>#N/A</v>
      </c>
      <c r="J606" s="27" t="e">
        <f>VLOOKUP($B606,三大法人買賣超!$A$4:$I$500,9,FALSE)</f>
        <v>#N/A</v>
      </c>
      <c r="K606" s="37">
        <f>新台幣匯率美元指數!B607</f>
        <v>0</v>
      </c>
      <c r="L606" s="38">
        <f>新台幣匯率美元指數!C607</f>
        <v>0</v>
      </c>
      <c r="M606" s="39">
        <f>新台幣匯率美元指數!D607</f>
        <v>0</v>
      </c>
      <c r="N606" s="27" t="e">
        <f>VLOOKUP($B606,期貨未平倉口數!$A$4:$M$499,4,FALSE)</f>
        <v>#N/A</v>
      </c>
      <c r="O606" s="27" t="e">
        <f>VLOOKUP($B606,期貨未平倉口數!$A$4:$M$499,9,FALSE)</f>
        <v>#N/A</v>
      </c>
      <c r="P606" s="27" t="e">
        <f>VLOOKUP($B606,期貨未平倉口數!$A$4:$M$499,10,FALSE)</f>
        <v>#N/A</v>
      </c>
      <c r="Q606" s="27" t="e">
        <f>VLOOKUP($B606,期貨未平倉口數!$A$4:$M$499,11,FALSE)</f>
        <v>#N/A</v>
      </c>
      <c r="R606" s="64" t="e">
        <f>VLOOKUP($B606,選擇權未平倉餘額!$A$4:$I$500,6,FALSE)</f>
        <v>#N/A</v>
      </c>
      <c r="S606" s="64" t="e">
        <f>VLOOKUP($B606,選擇權未平倉餘額!$A$4:$I$500,7,FALSE)</f>
        <v>#N/A</v>
      </c>
      <c r="T606" s="64" t="e">
        <f>VLOOKUP($B606,選擇權未平倉餘額!$A$4:$I$500,8,FALSE)</f>
        <v>#N/A</v>
      </c>
      <c r="U606" s="64" t="e">
        <f>VLOOKUP($B606,選擇權未平倉餘額!$A$4:$I$500,9,FALSE)</f>
        <v>#N/A</v>
      </c>
      <c r="V606" s="39" t="e">
        <f>VLOOKUP($B606,臺指選擇權P_C_Ratios!$A$4:$C$500,3,FALSE)</f>
        <v>#N/A</v>
      </c>
      <c r="W606" s="41" t="e">
        <f>VLOOKUP($B606,散戶多空比!$A$6:$L$500,12,FALSE)</f>
        <v>#N/A</v>
      </c>
      <c r="X606" s="40" t="e">
        <f>VLOOKUP($B606,期貨大額交易人未沖銷部位!$A$4:$O$499,4,FALSE)</f>
        <v>#N/A</v>
      </c>
      <c r="Y606" s="40" t="e">
        <f>VLOOKUP($B606,期貨大額交易人未沖銷部位!$A$4:$O$499,7,FALSE)</f>
        <v>#N/A</v>
      </c>
      <c r="Z606" s="40" t="e">
        <f>VLOOKUP($B606,期貨大額交易人未沖銷部位!$A$4:$O$499,10,FALSE)</f>
        <v>#N/A</v>
      </c>
      <c r="AA606" s="40" t="e">
        <f>VLOOKUP($B606,期貨大額交易人未沖銷部位!$A$4:$O$499,13,FALSE)</f>
        <v>#N/A</v>
      </c>
      <c r="AB606" s="40" t="e">
        <f>VLOOKUP($B606,期貨大額交易人未沖銷部位!$A$4:$O$499,14,FALSE)</f>
        <v>#N/A</v>
      </c>
      <c r="AC606" s="40" t="e">
        <f>VLOOKUP($B606,期貨大額交易人未沖銷部位!$A$4:$O$499,15,FALSE)</f>
        <v>#N/A</v>
      </c>
      <c r="AD606" s="33" t="e">
        <f>VLOOKUP($B606,三大美股走勢!$A$4:$J$495,4,FALSE)</f>
        <v>#N/A</v>
      </c>
      <c r="AE606" s="33" t="e">
        <f>VLOOKUP($B606,三大美股走勢!$A$4:$J$495,7,FALSE)</f>
        <v>#N/A</v>
      </c>
      <c r="AF606" s="33" t="e">
        <f>VLOOKUP($B606,三大美股走勢!$A$4:$J$495,10,FALSE)</f>
        <v>#N/A</v>
      </c>
    </row>
    <row r="607" spans="2:32">
      <c r="B607" s="32">
        <v>43386</v>
      </c>
      <c r="C607" s="33" t="e">
        <f>VLOOKUP($B607,大盤與近月台指!$A$4:$I$499,2,FALSE)</f>
        <v>#N/A</v>
      </c>
      <c r="D607" s="34" t="e">
        <f>VLOOKUP($B607,大盤與近月台指!$A$4:$I$499,3,FALSE)</f>
        <v>#N/A</v>
      </c>
      <c r="E607" s="35" t="e">
        <f>VLOOKUP($B607,大盤與近月台指!$A$4:$I$499,4,FALSE)</f>
        <v>#N/A</v>
      </c>
      <c r="F607" s="33" t="e">
        <f>VLOOKUP($B607,大盤與近月台指!$A$4:$I$499,5,FALSE)</f>
        <v>#N/A</v>
      </c>
      <c r="G607" s="49" t="e">
        <f>VLOOKUP($B607,三大法人買賣超!$A$4:$I$500,3,FALSE)</f>
        <v>#N/A</v>
      </c>
      <c r="H607" s="34" t="e">
        <f>VLOOKUP($B607,三大法人買賣超!$A$4:$I$500,5,FALSE)</f>
        <v>#N/A</v>
      </c>
      <c r="I607" s="27" t="e">
        <f>VLOOKUP($B607,三大法人買賣超!$A$4:$I$500,7,FALSE)</f>
        <v>#N/A</v>
      </c>
      <c r="J607" s="27" t="e">
        <f>VLOOKUP($B607,三大法人買賣超!$A$4:$I$500,9,FALSE)</f>
        <v>#N/A</v>
      </c>
      <c r="K607" s="37">
        <f>新台幣匯率美元指數!B608</f>
        <v>0</v>
      </c>
      <c r="L607" s="38">
        <f>新台幣匯率美元指數!C608</f>
        <v>0</v>
      </c>
      <c r="M607" s="39">
        <f>新台幣匯率美元指數!D608</f>
        <v>0</v>
      </c>
      <c r="N607" s="27" t="e">
        <f>VLOOKUP($B607,期貨未平倉口數!$A$4:$M$499,4,FALSE)</f>
        <v>#N/A</v>
      </c>
      <c r="O607" s="27" t="e">
        <f>VLOOKUP($B607,期貨未平倉口數!$A$4:$M$499,9,FALSE)</f>
        <v>#N/A</v>
      </c>
      <c r="P607" s="27" t="e">
        <f>VLOOKUP($B607,期貨未平倉口數!$A$4:$M$499,10,FALSE)</f>
        <v>#N/A</v>
      </c>
      <c r="Q607" s="27" t="e">
        <f>VLOOKUP($B607,期貨未平倉口數!$A$4:$M$499,11,FALSE)</f>
        <v>#N/A</v>
      </c>
      <c r="R607" s="64" t="e">
        <f>VLOOKUP($B607,選擇權未平倉餘額!$A$4:$I$500,6,FALSE)</f>
        <v>#N/A</v>
      </c>
      <c r="S607" s="64" t="e">
        <f>VLOOKUP($B607,選擇權未平倉餘額!$A$4:$I$500,7,FALSE)</f>
        <v>#N/A</v>
      </c>
      <c r="T607" s="64" t="e">
        <f>VLOOKUP($B607,選擇權未平倉餘額!$A$4:$I$500,8,FALSE)</f>
        <v>#N/A</v>
      </c>
      <c r="U607" s="64" t="e">
        <f>VLOOKUP($B607,選擇權未平倉餘額!$A$4:$I$500,9,FALSE)</f>
        <v>#N/A</v>
      </c>
      <c r="V607" s="39" t="e">
        <f>VLOOKUP($B607,臺指選擇權P_C_Ratios!$A$4:$C$500,3,FALSE)</f>
        <v>#N/A</v>
      </c>
      <c r="W607" s="41" t="e">
        <f>VLOOKUP($B607,散戶多空比!$A$6:$L$500,12,FALSE)</f>
        <v>#N/A</v>
      </c>
      <c r="X607" s="40" t="e">
        <f>VLOOKUP($B607,期貨大額交易人未沖銷部位!$A$4:$O$499,4,FALSE)</f>
        <v>#N/A</v>
      </c>
      <c r="Y607" s="40" t="e">
        <f>VLOOKUP($B607,期貨大額交易人未沖銷部位!$A$4:$O$499,7,FALSE)</f>
        <v>#N/A</v>
      </c>
      <c r="Z607" s="40" t="e">
        <f>VLOOKUP($B607,期貨大額交易人未沖銷部位!$A$4:$O$499,10,FALSE)</f>
        <v>#N/A</v>
      </c>
      <c r="AA607" s="40" t="e">
        <f>VLOOKUP($B607,期貨大額交易人未沖銷部位!$A$4:$O$499,13,FALSE)</f>
        <v>#N/A</v>
      </c>
      <c r="AB607" s="40" t="e">
        <f>VLOOKUP($B607,期貨大額交易人未沖銷部位!$A$4:$O$499,14,FALSE)</f>
        <v>#N/A</v>
      </c>
      <c r="AC607" s="40" t="e">
        <f>VLOOKUP($B607,期貨大額交易人未沖銷部位!$A$4:$O$499,15,FALSE)</f>
        <v>#N/A</v>
      </c>
      <c r="AD607" s="33" t="e">
        <f>VLOOKUP($B607,三大美股走勢!$A$4:$J$495,4,FALSE)</f>
        <v>#N/A</v>
      </c>
      <c r="AE607" s="33" t="e">
        <f>VLOOKUP($B607,三大美股走勢!$A$4:$J$495,7,FALSE)</f>
        <v>#N/A</v>
      </c>
      <c r="AF607" s="33" t="e">
        <f>VLOOKUP($B607,三大美股走勢!$A$4:$J$495,10,FALSE)</f>
        <v>#N/A</v>
      </c>
    </row>
    <row r="608" spans="2:32">
      <c r="B608" s="32">
        <v>43387</v>
      </c>
      <c r="C608" s="33" t="e">
        <f>VLOOKUP($B608,大盤與近月台指!$A$4:$I$499,2,FALSE)</f>
        <v>#N/A</v>
      </c>
      <c r="D608" s="34" t="e">
        <f>VLOOKUP($B608,大盤與近月台指!$A$4:$I$499,3,FALSE)</f>
        <v>#N/A</v>
      </c>
      <c r="E608" s="35" t="e">
        <f>VLOOKUP($B608,大盤與近月台指!$A$4:$I$499,4,FALSE)</f>
        <v>#N/A</v>
      </c>
      <c r="F608" s="33" t="e">
        <f>VLOOKUP($B608,大盤與近月台指!$A$4:$I$499,5,FALSE)</f>
        <v>#N/A</v>
      </c>
      <c r="G608" s="49" t="e">
        <f>VLOOKUP($B608,三大法人買賣超!$A$4:$I$500,3,FALSE)</f>
        <v>#N/A</v>
      </c>
      <c r="H608" s="34" t="e">
        <f>VLOOKUP($B608,三大法人買賣超!$A$4:$I$500,5,FALSE)</f>
        <v>#N/A</v>
      </c>
      <c r="I608" s="27" t="e">
        <f>VLOOKUP($B608,三大法人買賣超!$A$4:$I$500,7,FALSE)</f>
        <v>#N/A</v>
      </c>
      <c r="J608" s="27" t="e">
        <f>VLOOKUP($B608,三大法人買賣超!$A$4:$I$500,9,FALSE)</f>
        <v>#N/A</v>
      </c>
      <c r="K608" s="37">
        <f>新台幣匯率美元指數!B609</f>
        <v>0</v>
      </c>
      <c r="L608" s="38">
        <f>新台幣匯率美元指數!C609</f>
        <v>0</v>
      </c>
      <c r="M608" s="39">
        <f>新台幣匯率美元指數!D609</f>
        <v>0</v>
      </c>
      <c r="N608" s="27" t="e">
        <f>VLOOKUP($B608,期貨未平倉口數!$A$4:$M$499,4,FALSE)</f>
        <v>#N/A</v>
      </c>
      <c r="O608" s="27" t="e">
        <f>VLOOKUP($B608,期貨未平倉口數!$A$4:$M$499,9,FALSE)</f>
        <v>#N/A</v>
      </c>
      <c r="P608" s="27" t="e">
        <f>VLOOKUP($B608,期貨未平倉口數!$A$4:$M$499,10,FALSE)</f>
        <v>#N/A</v>
      </c>
      <c r="Q608" s="27" t="e">
        <f>VLOOKUP($B608,期貨未平倉口數!$A$4:$M$499,11,FALSE)</f>
        <v>#N/A</v>
      </c>
      <c r="R608" s="64" t="e">
        <f>VLOOKUP($B608,選擇權未平倉餘額!$A$4:$I$500,6,FALSE)</f>
        <v>#N/A</v>
      </c>
      <c r="S608" s="64" t="e">
        <f>VLOOKUP($B608,選擇權未平倉餘額!$A$4:$I$500,7,FALSE)</f>
        <v>#N/A</v>
      </c>
      <c r="T608" s="64" t="e">
        <f>VLOOKUP($B608,選擇權未平倉餘額!$A$4:$I$500,8,FALSE)</f>
        <v>#N/A</v>
      </c>
      <c r="U608" s="64" t="e">
        <f>VLOOKUP($B608,選擇權未平倉餘額!$A$4:$I$500,9,FALSE)</f>
        <v>#N/A</v>
      </c>
      <c r="V608" s="39" t="e">
        <f>VLOOKUP($B608,臺指選擇權P_C_Ratios!$A$4:$C$500,3,FALSE)</f>
        <v>#N/A</v>
      </c>
      <c r="W608" s="41" t="e">
        <f>VLOOKUP($B608,散戶多空比!$A$6:$L$500,12,FALSE)</f>
        <v>#N/A</v>
      </c>
      <c r="X608" s="40" t="e">
        <f>VLOOKUP($B608,期貨大額交易人未沖銷部位!$A$4:$O$499,4,FALSE)</f>
        <v>#N/A</v>
      </c>
      <c r="Y608" s="40" t="e">
        <f>VLOOKUP($B608,期貨大額交易人未沖銷部位!$A$4:$O$499,7,FALSE)</f>
        <v>#N/A</v>
      </c>
      <c r="Z608" s="40" t="e">
        <f>VLOOKUP($B608,期貨大額交易人未沖銷部位!$A$4:$O$499,10,FALSE)</f>
        <v>#N/A</v>
      </c>
      <c r="AA608" s="40" t="e">
        <f>VLOOKUP($B608,期貨大額交易人未沖銷部位!$A$4:$O$499,13,FALSE)</f>
        <v>#N/A</v>
      </c>
      <c r="AB608" s="40" t="e">
        <f>VLOOKUP($B608,期貨大額交易人未沖銷部位!$A$4:$O$499,14,FALSE)</f>
        <v>#N/A</v>
      </c>
      <c r="AC608" s="40" t="e">
        <f>VLOOKUP($B608,期貨大額交易人未沖銷部位!$A$4:$O$499,15,FALSE)</f>
        <v>#N/A</v>
      </c>
      <c r="AD608" s="33" t="e">
        <f>VLOOKUP($B608,三大美股走勢!$A$4:$J$495,4,FALSE)</f>
        <v>#N/A</v>
      </c>
      <c r="AE608" s="33" t="e">
        <f>VLOOKUP($B608,三大美股走勢!$A$4:$J$495,7,FALSE)</f>
        <v>#N/A</v>
      </c>
      <c r="AF608" s="33" t="e">
        <f>VLOOKUP($B608,三大美股走勢!$A$4:$J$495,10,FALSE)</f>
        <v>#N/A</v>
      </c>
    </row>
    <row r="609" spans="2:32">
      <c r="B609" s="32">
        <v>43388</v>
      </c>
      <c r="C609" s="33" t="e">
        <f>VLOOKUP($B609,大盤與近月台指!$A$4:$I$499,2,FALSE)</f>
        <v>#N/A</v>
      </c>
      <c r="D609" s="34" t="e">
        <f>VLOOKUP($B609,大盤與近月台指!$A$4:$I$499,3,FALSE)</f>
        <v>#N/A</v>
      </c>
      <c r="E609" s="35" t="e">
        <f>VLOOKUP($B609,大盤與近月台指!$A$4:$I$499,4,FALSE)</f>
        <v>#N/A</v>
      </c>
      <c r="F609" s="33" t="e">
        <f>VLOOKUP($B609,大盤與近月台指!$A$4:$I$499,5,FALSE)</f>
        <v>#N/A</v>
      </c>
      <c r="G609" s="49" t="e">
        <f>VLOOKUP($B609,三大法人買賣超!$A$4:$I$500,3,FALSE)</f>
        <v>#N/A</v>
      </c>
      <c r="H609" s="34" t="e">
        <f>VLOOKUP($B609,三大法人買賣超!$A$4:$I$500,5,FALSE)</f>
        <v>#N/A</v>
      </c>
      <c r="I609" s="27" t="e">
        <f>VLOOKUP($B609,三大法人買賣超!$A$4:$I$500,7,FALSE)</f>
        <v>#N/A</v>
      </c>
      <c r="J609" s="27" t="e">
        <f>VLOOKUP($B609,三大法人買賣超!$A$4:$I$500,9,FALSE)</f>
        <v>#N/A</v>
      </c>
      <c r="K609" s="37">
        <f>新台幣匯率美元指數!B610</f>
        <v>0</v>
      </c>
      <c r="L609" s="38">
        <f>新台幣匯率美元指數!C610</f>
        <v>0</v>
      </c>
      <c r="M609" s="39">
        <f>新台幣匯率美元指數!D610</f>
        <v>0</v>
      </c>
      <c r="N609" s="27" t="e">
        <f>VLOOKUP($B609,期貨未平倉口數!$A$4:$M$499,4,FALSE)</f>
        <v>#N/A</v>
      </c>
      <c r="O609" s="27" t="e">
        <f>VLOOKUP($B609,期貨未平倉口數!$A$4:$M$499,9,FALSE)</f>
        <v>#N/A</v>
      </c>
      <c r="P609" s="27" t="e">
        <f>VLOOKUP($B609,期貨未平倉口數!$A$4:$M$499,10,FALSE)</f>
        <v>#N/A</v>
      </c>
      <c r="Q609" s="27" t="e">
        <f>VLOOKUP($B609,期貨未平倉口數!$A$4:$M$499,11,FALSE)</f>
        <v>#N/A</v>
      </c>
      <c r="R609" s="64" t="e">
        <f>VLOOKUP($B609,選擇權未平倉餘額!$A$4:$I$500,6,FALSE)</f>
        <v>#N/A</v>
      </c>
      <c r="S609" s="64" t="e">
        <f>VLOOKUP($B609,選擇權未平倉餘額!$A$4:$I$500,7,FALSE)</f>
        <v>#N/A</v>
      </c>
      <c r="T609" s="64" t="e">
        <f>VLOOKUP($B609,選擇權未平倉餘額!$A$4:$I$500,8,FALSE)</f>
        <v>#N/A</v>
      </c>
      <c r="U609" s="64" t="e">
        <f>VLOOKUP($B609,選擇權未平倉餘額!$A$4:$I$500,9,FALSE)</f>
        <v>#N/A</v>
      </c>
      <c r="V609" s="39" t="e">
        <f>VLOOKUP($B609,臺指選擇權P_C_Ratios!$A$4:$C$500,3,FALSE)</f>
        <v>#N/A</v>
      </c>
      <c r="W609" s="41" t="e">
        <f>VLOOKUP($B609,散戶多空比!$A$6:$L$500,12,FALSE)</f>
        <v>#N/A</v>
      </c>
      <c r="X609" s="40" t="e">
        <f>VLOOKUP($B609,期貨大額交易人未沖銷部位!$A$4:$O$499,4,FALSE)</f>
        <v>#N/A</v>
      </c>
      <c r="Y609" s="40" t="e">
        <f>VLOOKUP($B609,期貨大額交易人未沖銷部位!$A$4:$O$499,7,FALSE)</f>
        <v>#N/A</v>
      </c>
      <c r="Z609" s="40" t="e">
        <f>VLOOKUP($B609,期貨大額交易人未沖銷部位!$A$4:$O$499,10,FALSE)</f>
        <v>#N/A</v>
      </c>
      <c r="AA609" s="40" t="e">
        <f>VLOOKUP($B609,期貨大額交易人未沖銷部位!$A$4:$O$499,13,FALSE)</f>
        <v>#N/A</v>
      </c>
      <c r="AB609" s="40" t="e">
        <f>VLOOKUP($B609,期貨大額交易人未沖銷部位!$A$4:$O$499,14,FALSE)</f>
        <v>#N/A</v>
      </c>
      <c r="AC609" s="40" t="e">
        <f>VLOOKUP($B609,期貨大額交易人未沖銷部位!$A$4:$O$499,15,FALSE)</f>
        <v>#N/A</v>
      </c>
      <c r="AD609" s="33" t="e">
        <f>VLOOKUP($B609,三大美股走勢!$A$4:$J$495,4,FALSE)</f>
        <v>#N/A</v>
      </c>
      <c r="AE609" s="33" t="e">
        <f>VLOOKUP($B609,三大美股走勢!$A$4:$J$495,7,FALSE)</f>
        <v>#N/A</v>
      </c>
      <c r="AF609" s="33" t="e">
        <f>VLOOKUP($B609,三大美股走勢!$A$4:$J$495,10,FALSE)</f>
        <v>#N/A</v>
      </c>
    </row>
    <row r="610" spans="2:32">
      <c r="B610" s="32">
        <v>43389</v>
      </c>
      <c r="C610" s="33" t="e">
        <f>VLOOKUP($B610,大盤與近月台指!$A$4:$I$499,2,FALSE)</f>
        <v>#N/A</v>
      </c>
      <c r="D610" s="34" t="e">
        <f>VLOOKUP($B610,大盤與近月台指!$A$4:$I$499,3,FALSE)</f>
        <v>#N/A</v>
      </c>
      <c r="E610" s="35" t="e">
        <f>VLOOKUP($B610,大盤與近月台指!$A$4:$I$499,4,FALSE)</f>
        <v>#N/A</v>
      </c>
      <c r="F610" s="33" t="e">
        <f>VLOOKUP($B610,大盤與近月台指!$A$4:$I$499,5,FALSE)</f>
        <v>#N/A</v>
      </c>
      <c r="G610" s="49" t="e">
        <f>VLOOKUP($B610,三大法人買賣超!$A$4:$I$500,3,FALSE)</f>
        <v>#N/A</v>
      </c>
      <c r="H610" s="34" t="e">
        <f>VLOOKUP($B610,三大法人買賣超!$A$4:$I$500,5,FALSE)</f>
        <v>#N/A</v>
      </c>
      <c r="I610" s="27" t="e">
        <f>VLOOKUP($B610,三大法人買賣超!$A$4:$I$500,7,FALSE)</f>
        <v>#N/A</v>
      </c>
      <c r="J610" s="27" t="e">
        <f>VLOOKUP($B610,三大法人買賣超!$A$4:$I$500,9,FALSE)</f>
        <v>#N/A</v>
      </c>
      <c r="K610" s="37">
        <f>新台幣匯率美元指數!B611</f>
        <v>0</v>
      </c>
      <c r="L610" s="38">
        <f>新台幣匯率美元指數!C611</f>
        <v>0</v>
      </c>
      <c r="M610" s="39">
        <f>新台幣匯率美元指數!D611</f>
        <v>0</v>
      </c>
      <c r="N610" s="27" t="e">
        <f>VLOOKUP($B610,期貨未平倉口數!$A$4:$M$499,4,FALSE)</f>
        <v>#N/A</v>
      </c>
      <c r="O610" s="27" t="e">
        <f>VLOOKUP($B610,期貨未平倉口數!$A$4:$M$499,9,FALSE)</f>
        <v>#N/A</v>
      </c>
      <c r="P610" s="27" t="e">
        <f>VLOOKUP($B610,期貨未平倉口數!$A$4:$M$499,10,FALSE)</f>
        <v>#N/A</v>
      </c>
      <c r="Q610" s="27" t="e">
        <f>VLOOKUP($B610,期貨未平倉口數!$A$4:$M$499,11,FALSE)</f>
        <v>#N/A</v>
      </c>
      <c r="R610" s="64" t="e">
        <f>VLOOKUP($B610,選擇權未平倉餘額!$A$4:$I$500,6,FALSE)</f>
        <v>#N/A</v>
      </c>
      <c r="S610" s="64" t="e">
        <f>VLOOKUP($B610,選擇權未平倉餘額!$A$4:$I$500,7,FALSE)</f>
        <v>#N/A</v>
      </c>
      <c r="T610" s="64" t="e">
        <f>VLOOKUP($B610,選擇權未平倉餘額!$A$4:$I$500,8,FALSE)</f>
        <v>#N/A</v>
      </c>
      <c r="U610" s="64" t="e">
        <f>VLOOKUP($B610,選擇權未平倉餘額!$A$4:$I$500,9,FALSE)</f>
        <v>#N/A</v>
      </c>
      <c r="V610" s="39" t="e">
        <f>VLOOKUP($B610,臺指選擇權P_C_Ratios!$A$4:$C$500,3,FALSE)</f>
        <v>#N/A</v>
      </c>
      <c r="W610" s="41" t="e">
        <f>VLOOKUP($B610,散戶多空比!$A$6:$L$500,12,FALSE)</f>
        <v>#N/A</v>
      </c>
      <c r="X610" s="40" t="e">
        <f>VLOOKUP($B610,期貨大額交易人未沖銷部位!$A$4:$O$499,4,FALSE)</f>
        <v>#N/A</v>
      </c>
      <c r="Y610" s="40" t="e">
        <f>VLOOKUP($B610,期貨大額交易人未沖銷部位!$A$4:$O$499,7,FALSE)</f>
        <v>#N/A</v>
      </c>
      <c r="Z610" s="40" t="e">
        <f>VLOOKUP($B610,期貨大額交易人未沖銷部位!$A$4:$O$499,10,FALSE)</f>
        <v>#N/A</v>
      </c>
      <c r="AA610" s="40" t="e">
        <f>VLOOKUP($B610,期貨大額交易人未沖銷部位!$A$4:$O$499,13,FALSE)</f>
        <v>#N/A</v>
      </c>
      <c r="AB610" s="40" t="e">
        <f>VLOOKUP($B610,期貨大額交易人未沖銷部位!$A$4:$O$499,14,FALSE)</f>
        <v>#N/A</v>
      </c>
      <c r="AC610" s="40" t="e">
        <f>VLOOKUP($B610,期貨大額交易人未沖銷部位!$A$4:$O$499,15,FALSE)</f>
        <v>#N/A</v>
      </c>
      <c r="AD610" s="33" t="e">
        <f>VLOOKUP($B610,三大美股走勢!$A$4:$J$495,4,FALSE)</f>
        <v>#N/A</v>
      </c>
      <c r="AE610" s="33" t="e">
        <f>VLOOKUP($B610,三大美股走勢!$A$4:$J$495,7,FALSE)</f>
        <v>#N/A</v>
      </c>
      <c r="AF610" s="33" t="e">
        <f>VLOOKUP($B610,三大美股走勢!$A$4:$J$495,10,FALSE)</f>
        <v>#N/A</v>
      </c>
    </row>
    <row r="611" spans="2:32">
      <c r="B611" s="32">
        <v>43390</v>
      </c>
      <c r="C611" s="33" t="e">
        <f>VLOOKUP($B611,大盤與近月台指!$A$4:$I$499,2,FALSE)</f>
        <v>#N/A</v>
      </c>
      <c r="D611" s="34" t="e">
        <f>VLOOKUP($B611,大盤與近月台指!$A$4:$I$499,3,FALSE)</f>
        <v>#N/A</v>
      </c>
      <c r="E611" s="35" t="e">
        <f>VLOOKUP($B611,大盤與近月台指!$A$4:$I$499,4,FALSE)</f>
        <v>#N/A</v>
      </c>
      <c r="F611" s="33" t="e">
        <f>VLOOKUP($B611,大盤與近月台指!$A$4:$I$499,5,FALSE)</f>
        <v>#N/A</v>
      </c>
      <c r="G611" s="49" t="e">
        <f>VLOOKUP($B611,三大法人買賣超!$A$4:$I$500,3,FALSE)</f>
        <v>#N/A</v>
      </c>
      <c r="H611" s="34" t="e">
        <f>VLOOKUP($B611,三大法人買賣超!$A$4:$I$500,5,FALSE)</f>
        <v>#N/A</v>
      </c>
      <c r="I611" s="27" t="e">
        <f>VLOOKUP($B611,三大法人買賣超!$A$4:$I$500,7,FALSE)</f>
        <v>#N/A</v>
      </c>
      <c r="J611" s="27" t="e">
        <f>VLOOKUP($B611,三大法人買賣超!$A$4:$I$500,9,FALSE)</f>
        <v>#N/A</v>
      </c>
      <c r="K611" s="37">
        <f>新台幣匯率美元指數!B612</f>
        <v>0</v>
      </c>
      <c r="L611" s="38">
        <f>新台幣匯率美元指數!C612</f>
        <v>0</v>
      </c>
      <c r="M611" s="39">
        <f>新台幣匯率美元指數!D612</f>
        <v>0</v>
      </c>
      <c r="N611" s="27" t="e">
        <f>VLOOKUP($B611,期貨未平倉口數!$A$4:$M$499,4,FALSE)</f>
        <v>#N/A</v>
      </c>
      <c r="O611" s="27" t="e">
        <f>VLOOKUP($B611,期貨未平倉口數!$A$4:$M$499,9,FALSE)</f>
        <v>#N/A</v>
      </c>
      <c r="P611" s="27" t="e">
        <f>VLOOKUP($B611,期貨未平倉口數!$A$4:$M$499,10,FALSE)</f>
        <v>#N/A</v>
      </c>
      <c r="Q611" s="27" t="e">
        <f>VLOOKUP($B611,期貨未平倉口數!$A$4:$M$499,11,FALSE)</f>
        <v>#N/A</v>
      </c>
      <c r="R611" s="64" t="e">
        <f>VLOOKUP($B611,選擇權未平倉餘額!$A$4:$I$500,6,FALSE)</f>
        <v>#N/A</v>
      </c>
      <c r="S611" s="64" t="e">
        <f>VLOOKUP($B611,選擇權未平倉餘額!$A$4:$I$500,7,FALSE)</f>
        <v>#N/A</v>
      </c>
      <c r="T611" s="64" t="e">
        <f>VLOOKUP($B611,選擇權未平倉餘額!$A$4:$I$500,8,FALSE)</f>
        <v>#N/A</v>
      </c>
      <c r="U611" s="64" t="e">
        <f>VLOOKUP($B611,選擇權未平倉餘額!$A$4:$I$500,9,FALSE)</f>
        <v>#N/A</v>
      </c>
      <c r="V611" s="39" t="e">
        <f>VLOOKUP($B611,臺指選擇權P_C_Ratios!$A$4:$C$500,3,FALSE)</f>
        <v>#N/A</v>
      </c>
      <c r="W611" s="41" t="e">
        <f>VLOOKUP($B611,散戶多空比!$A$6:$L$500,12,FALSE)</f>
        <v>#N/A</v>
      </c>
      <c r="X611" s="40" t="e">
        <f>VLOOKUP($B611,期貨大額交易人未沖銷部位!$A$4:$O$499,4,FALSE)</f>
        <v>#N/A</v>
      </c>
      <c r="Y611" s="40" t="e">
        <f>VLOOKUP($B611,期貨大額交易人未沖銷部位!$A$4:$O$499,7,FALSE)</f>
        <v>#N/A</v>
      </c>
      <c r="Z611" s="40" t="e">
        <f>VLOOKUP($B611,期貨大額交易人未沖銷部位!$A$4:$O$499,10,FALSE)</f>
        <v>#N/A</v>
      </c>
      <c r="AA611" s="40" t="e">
        <f>VLOOKUP($B611,期貨大額交易人未沖銷部位!$A$4:$O$499,13,FALSE)</f>
        <v>#N/A</v>
      </c>
      <c r="AB611" s="40" t="e">
        <f>VLOOKUP($B611,期貨大額交易人未沖銷部位!$A$4:$O$499,14,FALSE)</f>
        <v>#N/A</v>
      </c>
      <c r="AC611" s="40" t="e">
        <f>VLOOKUP($B611,期貨大額交易人未沖銷部位!$A$4:$O$499,15,FALSE)</f>
        <v>#N/A</v>
      </c>
      <c r="AD611" s="33" t="e">
        <f>VLOOKUP($B611,三大美股走勢!$A$4:$J$495,4,FALSE)</f>
        <v>#N/A</v>
      </c>
      <c r="AE611" s="33" t="e">
        <f>VLOOKUP($B611,三大美股走勢!$A$4:$J$495,7,FALSE)</f>
        <v>#N/A</v>
      </c>
      <c r="AF611" s="33" t="e">
        <f>VLOOKUP($B611,三大美股走勢!$A$4:$J$495,10,FALSE)</f>
        <v>#N/A</v>
      </c>
    </row>
    <row r="612" spans="2:32">
      <c r="B612" s="32">
        <v>43391</v>
      </c>
      <c r="C612" s="33" t="e">
        <f>VLOOKUP($B612,大盤與近月台指!$A$4:$I$499,2,FALSE)</f>
        <v>#N/A</v>
      </c>
      <c r="D612" s="34" t="e">
        <f>VLOOKUP($B612,大盤與近月台指!$A$4:$I$499,3,FALSE)</f>
        <v>#N/A</v>
      </c>
      <c r="E612" s="35" t="e">
        <f>VLOOKUP($B612,大盤與近月台指!$A$4:$I$499,4,FALSE)</f>
        <v>#N/A</v>
      </c>
      <c r="F612" s="33" t="e">
        <f>VLOOKUP($B612,大盤與近月台指!$A$4:$I$499,5,FALSE)</f>
        <v>#N/A</v>
      </c>
      <c r="G612" s="49" t="e">
        <f>VLOOKUP($B612,三大法人買賣超!$A$4:$I$500,3,FALSE)</f>
        <v>#N/A</v>
      </c>
      <c r="H612" s="34" t="e">
        <f>VLOOKUP($B612,三大法人買賣超!$A$4:$I$500,5,FALSE)</f>
        <v>#N/A</v>
      </c>
      <c r="I612" s="27" t="e">
        <f>VLOOKUP($B612,三大法人買賣超!$A$4:$I$500,7,FALSE)</f>
        <v>#N/A</v>
      </c>
      <c r="J612" s="27" t="e">
        <f>VLOOKUP($B612,三大法人買賣超!$A$4:$I$500,9,FALSE)</f>
        <v>#N/A</v>
      </c>
      <c r="K612" s="37">
        <f>新台幣匯率美元指數!B613</f>
        <v>0</v>
      </c>
      <c r="L612" s="38">
        <f>新台幣匯率美元指數!C613</f>
        <v>0</v>
      </c>
      <c r="M612" s="39">
        <f>新台幣匯率美元指數!D613</f>
        <v>0</v>
      </c>
      <c r="N612" s="27" t="e">
        <f>VLOOKUP($B612,期貨未平倉口數!$A$4:$M$499,4,FALSE)</f>
        <v>#N/A</v>
      </c>
      <c r="O612" s="27" t="e">
        <f>VLOOKUP($B612,期貨未平倉口數!$A$4:$M$499,9,FALSE)</f>
        <v>#N/A</v>
      </c>
      <c r="P612" s="27" t="e">
        <f>VLOOKUP($B612,期貨未平倉口數!$A$4:$M$499,10,FALSE)</f>
        <v>#N/A</v>
      </c>
      <c r="Q612" s="27" t="e">
        <f>VLOOKUP($B612,期貨未平倉口數!$A$4:$M$499,11,FALSE)</f>
        <v>#N/A</v>
      </c>
      <c r="R612" s="64" t="e">
        <f>VLOOKUP($B612,選擇權未平倉餘額!$A$4:$I$500,6,FALSE)</f>
        <v>#N/A</v>
      </c>
      <c r="S612" s="64" t="e">
        <f>VLOOKUP($B612,選擇權未平倉餘額!$A$4:$I$500,7,FALSE)</f>
        <v>#N/A</v>
      </c>
      <c r="T612" s="64" t="e">
        <f>VLOOKUP($B612,選擇權未平倉餘額!$A$4:$I$500,8,FALSE)</f>
        <v>#N/A</v>
      </c>
      <c r="U612" s="64" t="e">
        <f>VLOOKUP($B612,選擇權未平倉餘額!$A$4:$I$500,9,FALSE)</f>
        <v>#N/A</v>
      </c>
      <c r="V612" s="39" t="e">
        <f>VLOOKUP($B612,臺指選擇權P_C_Ratios!$A$4:$C$500,3,FALSE)</f>
        <v>#N/A</v>
      </c>
      <c r="W612" s="41" t="e">
        <f>VLOOKUP($B612,散戶多空比!$A$6:$L$500,12,FALSE)</f>
        <v>#N/A</v>
      </c>
      <c r="X612" s="40" t="e">
        <f>VLOOKUP($B612,期貨大額交易人未沖銷部位!$A$4:$O$499,4,FALSE)</f>
        <v>#N/A</v>
      </c>
      <c r="Y612" s="40" t="e">
        <f>VLOOKUP($B612,期貨大額交易人未沖銷部位!$A$4:$O$499,7,FALSE)</f>
        <v>#N/A</v>
      </c>
      <c r="Z612" s="40" t="e">
        <f>VLOOKUP($B612,期貨大額交易人未沖銷部位!$A$4:$O$499,10,FALSE)</f>
        <v>#N/A</v>
      </c>
      <c r="AA612" s="40" t="e">
        <f>VLOOKUP($B612,期貨大額交易人未沖銷部位!$A$4:$O$499,13,FALSE)</f>
        <v>#N/A</v>
      </c>
      <c r="AB612" s="40" t="e">
        <f>VLOOKUP($B612,期貨大額交易人未沖銷部位!$A$4:$O$499,14,FALSE)</f>
        <v>#N/A</v>
      </c>
      <c r="AC612" s="40" t="e">
        <f>VLOOKUP($B612,期貨大額交易人未沖銷部位!$A$4:$O$499,15,FALSE)</f>
        <v>#N/A</v>
      </c>
      <c r="AD612" s="33" t="e">
        <f>VLOOKUP($B612,三大美股走勢!$A$4:$J$495,4,FALSE)</f>
        <v>#N/A</v>
      </c>
      <c r="AE612" s="33" t="e">
        <f>VLOOKUP($B612,三大美股走勢!$A$4:$J$495,7,FALSE)</f>
        <v>#N/A</v>
      </c>
      <c r="AF612" s="33" t="e">
        <f>VLOOKUP($B612,三大美股走勢!$A$4:$J$495,10,FALSE)</f>
        <v>#N/A</v>
      </c>
    </row>
    <row r="613" spans="2:32">
      <c r="B613" s="32">
        <v>43392</v>
      </c>
      <c r="C613" s="33" t="e">
        <f>VLOOKUP($B613,大盤與近月台指!$A$4:$I$499,2,FALSE)</f>
        <v>#N/A</v>
      </c>
      <c r="D613" s="34" t="e">
        <f>VLOOKUP($B613,大盤與近月台指!$A$4:$I$499,3,FALSE)</f>
        <v>#N/A</v>
      </c>
      <c r="E613" s="35" t="e">
        <f>VLOOKUP($B613,大盤與近月台指!$A$4:$I$499,4,FALSE)</f>
        <v>#N/A</v>
      </c>
      <c r="F613" s="33" t="e">
        <f>VLOOKUP($B613,大盤與近月台指!$A$4:$I$499,5,FALSE)</f>
        <v>#N/A</v>
      </c>
      <c r="G613" s="49" t="e">
        <f>VLOOKUP($B613,三大法人買賣超!$A$4:$I$500,3,FALSE)</f>
        <v>#N/A</v>
      </c>
      <c r="H613" s="34" t="e">
        <f>VLOOKUP($B613,三大法人買賣超!$A$4:$I$500,5,FALSE)</f>
        <v>#N/A</v>
      </c>
      <c r="I613" s="27" t="e">
        <f>VLOOKUP($B613,三大法人買賣超!$A$4:$I$500,7,FALSE)</f>
        <v>#N/A</v>
      </c>
      <c r="J613" s="27" t="e">
        <f>VLOOKUP($B613,三大法人買賣超!$A$4:$I$500,9,FALSE)</f>
        <v>#N/A</v>
      </c>
      <c r="K613" s="37">
        <f>新台幣匯率美元指數!B614</f>
        <v>0</v>
      </c>
      <c r="L613" s="38">
        <f>新台幣匯率美元指數!C614</f>
        <v>0</v>
      </c>
      <c r="M613" s="39">
        <f>新台幣匯率美元指數!D614</f>
        <v>0</v>
      </c>
      <c r="N613" s="27" t="e">
        <f>VLOOKUP($B613,期貨未平倉口數!$A$4:$M$499,4,FALSE)</f>
        <v>#N/A</v>
      </c>
      <c r="O613" s="27" t="e">
        <f>VLOOKUP($B613,期貨未平倉口數!$A$4:$M$499,9,FALSE)</f>
        <v>#N/A</v>
      </c>
      <c r="P613" s="27" t="e">
        <f>VLOOKUP($B613,期貨未平倉口數!$A$4:$M$499,10,FALSE)</f>
        <v>#N/A</v>
      </c>
      <c r="Q613" s="27" t="e">
        <f>VLOOKUP($B613,期貨未平倉口數!$A$4:$M$499,11,FALSE)</f>
        <v>#N/A</v>
      </c>
      <c r="R613" s="64" t="e">
        <f>VLOOKUP($B613,選擇權未平倉餘額!$A$4:$I$500,6,FALSE)</f>
        <v>#N/A</v>
      </c>
      <c r="S613" s="64" t="e">
        <f>VLOOKUP($B613,選擇權未平倉餘額!$A$4:$I$500,7,FALSE)</f>
        <v>#N/A</v>
      </c>
      <c r="T613" s="64" t="e">
        <f>VLOOKUP($B613,選擇權未平倉餘額!$A$4:$I$500,8,FALSE)</f>
        <v>#N/A</v>
      </c>
      <c r="U613" s="64" t="e">
        <f>VLOOKUP($B613,選擇權未平倉餘額!$A$4:$I$500,9,FALSE)</f>
        <v>#N/A</v>
      </c>
      <c r="V613" s="39" t="e">
        <f>VLOOKUP($B613,臺指選擇權P_C_Ratios!$A$4:$C$500,3,FALSE)</f>
        <v>#N/A</v>
      </c>
      <c r="W613" s="41" t="e">
        <f>VLOOKUP($B613,散戶多空比!$A$6:$L$500,12,FALSE)</f>
        <v>#N/A</v>
      </c>
      <c r="X613" s="40" t="e">
        <f>VLOOKUP($B613,期貨大額交易人未沖銷部位!$A$4:$O$499,4,FALSE)</f>
        <v>#N/A</v>
      </c>
      <c r="Y613" s="40" t="e">
        <f>VLOOKUP($B613,期貨大額交易人未沖銷部位!$A$4:$O$499,7,FALSE)</f>
        <v>#N/A</v>
      </c>
      <c r="Z613" s="40" t="e">
        <f>VLOOKUP($B613,期貨大額交易人未沖銷部位!$A$4:$O$499,10,FALSE)</f>
        <v>#N/A</v>
      </c>
      <c r="AA613" s="40" t="e">
        <f>VLOOKUP($B613,期貨大額交易人未沖銷部位!$A$4:$O$499,13,FALSE)</f>
        <v>#N/A</v>
      </c>
      <c r="AB613" s="40" t="e">
        <f>VLOOKUP($B613,期貨大額交易人未沖銷部位!$A$4:$O$499,14,FALSE)</f>
        <v>#N/A</v>
      </c>
      <c r="AC613" s="40" t="e">
        <f>VLOOKUP($B613,期貨大額交易人未沖銷部位!$A$4:$O$499,15,FALSE)</f>
        <v>#N/A</v>
      </c>
      <c r="AD613" s="33" t="e">
        <f>VLOOKUP($B613,三大美股走勢!$A$4:$J$495,4,FALSE)</f>
        <v>#N/A</v>
      </c>
      <c r="AE613" s="33" t="e">
        <f>VLOOKUP($B613,三大美股走勢!$A$4:$J$495,7,FALSE)</f>
        <v>#N/A</v>
      </c>
      <c r="AF613" s="33" t="e">
        <f>VLOOKUP($B613,三大美股走勢!$A$4:$J$495,10,FALSE)</f>
        <v>#N/A</v>
      </c>
    </row>
    <row r="614" spans="2:32">
      <c r="B614" s="32">
        <v>43393</v>
      </c>
      <c r="C614" s="33" t="e">
        <f>VLOOKUP($B614,大盤與近月台指!$A$4:$I$499,2,FALSE)</f>
        <v>#N/A</v>
      </c>
      <c r="D614" s="34" t="e">
        <f>VLOOKUP($B614,大盤與近月台指!$A$4:$I$499,3,FALSE)</f>
        <v>#N/A</v>
      </c>
      <c r="E614" s="35" t="e">
        <f>VLOOKUP($B614,大盤與近月台指!$A$4:$I$499,4,FALSE)</f>
        <v>#N/A</v>
      </c>
      <c r="F614" s="33" t="e">
        <f>VLOOKUP($B614,大盤與近月台指!$A$4:$I$499,5,FALSE)</f>
        <v>#N/A</v>
      </c>
      <c r="G614" s="49" t="e">
        <f>VLOOKUP($B614,三大法人買賣超!$A$4:$I$500,3,FALSE)</f>
        <v>#N/A</v>
      </c>
      <c r="H614" s="34" t="e">
        <f>VLOOKUP($B614,三大法人買賣超!$A$4:$I$500,5,FALSE)</f>
        <v>#N/A</v>
      </c>
      <c r="I614" s="27" t="e">
        <f>VLOOKUP($B614,三大法人買賣超!$A$4:$I$500,7,FALSE)</f>
        <v>#N/A</v>
      </c>
      <c r="J614" s="27" t="e">
        <f>VLOOKUP($B614,三大法人買賣超!$A$4:$I$500,9,FALSE)</f>
        <v>#N/A</v>
      </c>
      <c r="K614" s="37">
        <f>新台幣匯率美元指數!B615</f>
        <v>0</v>
      </c>
      <c r="L614" s="38">
        <f>新台幣匯率美元指數!C615</f>
        <v>0</v>
      </c>
      <c r="M614" s="39">
        <f>新台幣匯率美元指數!D615</f>
        <v>0</v>
      </c>
      <c r="N614" s="27" t="e">
        <f>VLOOKUP($B614,期貨未平倉口數!$A$4:$M$499,4,FALSE)</f>
        <v>#N/A</v>
      </c>
      <c r="O614" s="27" t="e">
        <f>VLOOKUP($B614,期貨未平倉口數!$A$4:$M$499,9,FALSE)</f>
        <v>#N/A</v>
      </c>
      <c r="P614" s="27" t="e">
        <f>VLOOKUP($B614,期貨未平倉口數!$A$4:$M$499,10,FALSE)</f>
        <v>#N/A</v>
      </c>
      <c r="Q614" s="27" t="e">
        <f>VLOOKUP($B614,期貨未平倉口數!$A$4:$M$499,11,FALSE)</f>
        <v>#N/A</v>
      </c>
      <c r="R614" s="64" t="e">
        <f>VLOOKUP($B614,選擇權未平倉餘額!$A$4:$I$500,6,FALSE)</f>
        <v>#N/A</v>
      </c>
      <c r="S614" s="64" t="e">
        <f>VLOOKUP($B614,選擇權未平倉餘額!$A$4:$I$500,7,FALSE)</f>
        <v>#N/A</v>
      </c>
      <c r="T614" s="64" t="e">
        <f>VLOOKUP($B614,選擇權未平倉餘額!$A$4:$I$500,8,FALSE)</f>
        <v>#N/A</v>
      </c>
      <c r="U614" s="64" t="e">
        <f>VLOOKUP($B614,選擇權未平倉餘額!$A$4:$I$500,9,FALSE)</f>
        <v>#N/A</v>
      </c>
      <c r="V614" s="39" t="e">
        <f>VLOOKUP($B614,臺指選擇權P_C_Ratios!$A$4:$C$500,3,FALSE)</f>
        <v>#N/A</v>
      </c>
      <c r="W614" s="41" t="e">
        <f>VLOOKUP($B614,散戶多空比!$A$6:$L$500,12,FALSE)</f>
        <v>#N/A</v>
      </c>
      <c r="X614" s="40" t="e">
        <f>VLOOKUP($B614,期貨大額交易人未沖銷部位!$A$4:$O$499,4,FALSE)</f>
        <v>#N/A</v>
      </c>
      <c r="Y614" s="40" t="e">
        <f>VLOOKUP($B614,期貨大額交易人未沖銷部位!$A$4:$O$499,7,FALSE)</f>
        <v>#N/A</v>
      </c>
      <c r="Z614" s="40" t="e">
        <f>VLOOKUP($B614,期貨大額交易人未沖銷部位!$A$4:$O$499,10,FALSE)</f>
        <v>#N/A</v>
      </c>
      <c r="AA614" s="40" t="e">
        <f>VLOOKUP($B614,期貨大額交易人未沖銷部位!$A$4:$O$499,13,FALSE)</f>
        <v>#N/A</v>
      </c>
      <c r="AB614" s="40" t="e">
        <f>VLOOKUP($B614,期貨大額交易人未沖銷部位!$A$4:$O$499,14,FALSE)</f>
        <v>#N/A</v>
      </c>
      <c r="AC614" s="40" t="e">
        <f>VLOOKUP($B614,期貨大額交易人未沖銷部位!$A$4:$O$499,15,FALSE)</f>
        <v>#N/A</v>
      </c>
      <c r="AD614" s="33" t="e">
        <f>VLOOKUP($B614,三大美股走勢!$A$4:$J$495,4,FALSE)</f>
        <v>#N/A</v>
      </c>
      <c r="AE614" s="33" t="e">
        <f>VLOOKUP($B614,三大美股走勢!$A$4:$J$495,7,FALSE)</f>
        <v>#N/A</v>
      </c>
      <c r="AF614" s="33" t="e">
        <f>VLOOKUP($B614,三大美股走勢!$A$4:$J$495,10,FALSE)</f>
        <v>#N/A</v>
      </c>
    </row>
    <row r="615" spans="2:32">
      <c r="B615" s="32">
        <v>43394</v>
      </c>
      <c r="C615" s="33" t="e">
        <f>VLOOKUP($B615,大盤與近月台指!$A$4:$I$499,2,FALSE)</f>
        <v>#N/A</v>
      </c>
      <c r="D615" s="34" t="e">
        <f>VLOOKUP($B615,大盤與近月台指!$A$4:$I$499,3,FALSE)</f>
        <v>#N/A</v>
      </c>
      <c r="E615" s="35" t="e">
        <f>VLOOKUP($B615,大盤與近月台指!$A$4:$I$499,4,FALSE)</f>
        <v>#N/A</v>
      </c>
      <c r="F615" s="33" t="e">
        <f>VLOOKUP($B615,大盤與近月台指!$A$4:$I$499,5,FALSE)</f>
        <v>#N/A</v>
      </c>
      <c r="G615" s="49" t="e">
        <f>VLOOKUP($B615,三大法人買賣超!$A$4:$I$500,3,FALSE)</f>
        <v>#N/A</v>
      </c>
      <c r="H615" s="34" t="e">
        <f>VLOOKUP($B615,三大法人買賣超!$A$4:$I$500,5,FALSE)</f>
        <v>#N/A</v>
      </c>
      <c r="I615" s="27" t="e">
        <f>VLOOKUP($B615,三大法人買賣超!$A$4:$I$500,7,FALSE)</f>
        <v>#N/A</v>
      </c>
      <c r="J615" s="27" t="e">
        <f>VLOOKUP($B615,三大法人買賣超!$A$4:$I$500,9,FALSE)</f>
        <v>#N/A</v>
      </c>
      <c r="K615" s="37">
        <f>新台幣匯率美元指數!B616</f>
        <v>0</v>
      </c>
      <c r="L615" s="38">
        <f>新台幣匯率美元指數!C616</f>
        <v>0</v>
      </c>
      <c r="M615" s="39">
        <f>新台幣匯率美元指數!D616</f>
        <v>0</v>
      </c>
      <c r="N615" s="27" t="e">
        <f>VLOOKUP($B615,期貨未平倉口數!$A$4:$M$499,4,FALSE)</f>
        <v>#N/A</v>
      </c>
      <c r="O615" s="27" t="e">
        <f>VLOOKUP($B615,期貨未平倉口數!$A$4:$M$499,9,FALSE)</f>
        <v>#N/A</v>
      </c>
      <c r="P615" s="27" t="e">
        <f>VLOOKUP($B615,期貨未平倉口數!$A$4:$M$499,10,FALSE)</f>
        <v>#N/A</v>
      </c>
      <c r="Q615" s="27" t="e">
        <f>VLOOKUP($B615,期貨未平倉口數!$A$4:$M$499,11,FALSE)</f>
        <v>#N/A</v>
      </c>
      <c r="R615" s="64" t="e">
        <f>VLOOKUP($B615,選擇權未平倉餘額!$A$4:$I$500,6,FALSE)</f>
        <v>#N/A</v>
      </c>
      <c r="S615" s="64" t="e">
        <f>VLOOKUP($B615,選擇權未平倉餘額!$A$4:$I$500,7,FALSE)</f>
        <v>#N/A</v>
      </c>
      <c r="T615" s="64" t="e">
        <f>VLOOKUP($B615,選擇權未平倉餘額!$A$4:$I$500,8,FALSE)</f>
        <v>#N/A</v>
      </c>
      <c r="U615" s="64" t="e">
        <f>VLOOKUP($B615,選擇權未平倉餘額!$A$4:$I$500,9,FALSE)</f>
        <v>#N/A</v>
      </c>
      <c r="V615" s="39" t="e">
        <f>VLOOKUP($B615,臺指選擇權P_C_Ratios!$A$4:$C$500,3,FALSE)</f>
        <v>#N/A</v>
      </c>
      <c r="W615" s="41" t="e">
        <f>VLOOKUP($B615,散戶多空比!$A$6:$L$500,12,FALSE)</f>
        <v>#N/A</v>
      </c>
      <c r="X615" s="40" t="e">
        <f>VLOOKUP($B615,期貨大額交易人未沖銷部位!$A$4:$O$499,4,FALSE)</f>
        <v>#N/A</v>
      </c>
      <c r="Y615" s="40" t="e">
        <f>VLOOKUP($B615,期貨大額交易人未沖銷部位!$A$4:$O$499,7,FALSE)</f>
        <v>#N/A</v>
      </c>
      <c r="Z615" s="40" t="e">
        <f>VLOOKUP($B615,期貨大額交易人未沖銷部位!$A$4:$O$499,10,FALSE)</f>
        <v>#N/A</v>
      </c>
      <c r="AA615" s="40" t="e">
        <f>VLOOKUP($B615,期貨大額交易人未沖銷部位!$A$4:$O$499,13,FALSE)</f>
        <v>#N/A</v>
      </c>
      <c r="AB615" s="40" t="e">
        <f>VLOOKUP($B615,期貨大額交易人未沖銷部位!$A$4:$O$499,14,FALSE)</f>
        <v>#N/A</v>
      </c>
      <c r="AC615" s="40" t="e">
        <f>VLOOKUP($B615,期貨大額交易人未沖銷部位!$A$4:$O$499,15,FALSE)</f>
        <v>#N/A</v>
      </c>
      <c r="AD615" s="33" t="e">
        <f>VLOOKUP($B615,三大美股走勢!$A$4:$J$495,4,FALSE)</f>
        <v>#N/A</v>
      </c>
      <c r="AE615" s="33" t="e">
        <f>VLOOKUP($B615,三大美股走勢!$A$4:$J$495,7,FALSE)</f>
        <v>#N/A</v>
      </c>
      <c r="AF615" s="33" t="e">
        <f>VLOOKUP($B615,三大美股走勢!$A$4:$J$495,10,FALSE)</f>
        <v>#N/A</v>
      </c>
    </row>
    <row r="616" spans="2:32">
      <c r="B616" s="32">
        <v>43395</v>
      </c>
      <c r="C616" s="33" t="e">
        <f>VLOOKUP($B616,大盤與近月台指!$A$4:$I$499,2,FALSE)</f>
        <v>#N/A</v>
      </c>
      <c r="D616" s="34" t="e">
        <f>VLOOKUP($B616,大盤與近月台指!$A$4:$I$499,3,FALSE)</f>
        <v>#N/A</v>
      </c>
      <c r="E616" s="35" t="e">
        <f>VLOOKUP($B616,大盤與近月台指!$A$4:$I$499,4,FALSE)</f>
        <v>#N/A</v>
      </c>
      <c r="F616" s="33" t="e">
        <f>VLOOKUP($B616,大盤與近月台指!$A$4:$I$499,5,FALSE)</f>
        <v>#N/A</v>
      </c>
      <c r="G616" s="49" t="e">
        <f>VLOOKUP($B616,三大法人買賣超!$A$4:$I$500,3,FALSE)</f>
        <v>#N/A</v>
      </c>
      <c r="H616" s="34" t="e">
        <f>VLOOKUP($B616,三大法人買賣超!$A$4:$I$500,5,FALSE)</f>
        <v>#N/A</v>
      </c>
      <c r="I616" s="27" t="e">
        <f>VLOOKUP($B616,三大法人買賣超!$A$4:$I$500,7,FALSE)</f>
        <v>#N/A</v>
      </c>
      <c r="J616" s="27" t="e">
        <f>VLOOKUP($B616,三大法人買賣超!$A$4:$I$500,9,FALSE)</f>
        <v>#N/A</v>
      </c>
      <c r="K616" s="37">
        <f>新台幣匯率美元指數!B617</f>
        <v>0</v>
      </c>
      <c r="L616" s="38">
        <f>新台幣匯率美元指數!C617</f>
        <v>0</v>
      </c>
      <c r="M616" s="39">
        <f>新台幣匯率美元指數!D617</f>
        <v>0</v>
      </c>
      <c r="N616" s="27" t="e">
        <f>VLOOKUP($B616,期貨未平倉口數!$A$4:$M$499,4,FALSE)</f>
        <v>#N/A</v>
      </c>
      <c r="O616" s="27" t="e">
        <f>VLOOKUP($B616,期貨未平倉口數!$A$4:$M$499,9,FALSE)</f>
        <v>#N/A</v>
      </c>
      <c r="P616" s="27" t="e">
        <f>VLOOKUP($B616,期貨未平倉口數!$A$4:$M$499,10,FALSE)</f>
        <v>#N/A</v>
      </c>
      <c r="Q616" s="27" t="e">
        <f>VLOOKUP($B616,期貨未平倉口數!$A$4:$M$499,11,FALSE)</f>
        <v>#N/A</v>
      </c>
      <c r="R616" s="64" t="e">
        <f>VLOOKUP($B616,選擇權未平倉餘額!$A$4:$I$500,6,FALSE)</f>
        <v>#N/A</v>
      </c>
      <c r="S616" s="64" t="e">
        <f>VLOOKUP($B616,選擇權未平倉餘額!$A$4:$I$500,7,FALSE)</f>
        <v>#N/A</v>
      </c>
      <c r="T616" s="64" t="e">
        <f>VLOOKUP($B616,選擇權未平倉餘額!$A$4:$I$500,8,FALSE)</f>
        <v>#N/A</v>
      </c>
      <c r="U616" s="64" t="e">
        <f>VLOOKUP($B616,選擇權未平倉餘額!$A$4:$I$500,9,FALSE)</f>
        <v>#N/A</v>
      </c>
      <c r="V616" s="39" t="e">
        <f>VLOOKUP($B616,臺指選擇權P_C_Ratios!$A$4:$C$500,3,FALSE)</f>
        <v>#N/A</v>
      </c>
      <c r="W616" s="41" t="e">
        <f>VLOOKUP($B616,散戶多空比!$A$6:$L$500,12,FALSE)</f>
        <v>#N/A</v>
      </c>
      <c r="X616" s="40" t="e">
        <f>VLOOKUP($B616,期貨大額交易人未沖銷部位!$A$4:$O$499,4,FALSE)</f>
        <v>#N/A</v>
      </c>
      <c r="Y616" s="40" t="e">
        <f>VLOOKUP($B616,期貨大額交易人未沖銷部位!$A$4:$O$499,7,FALSE)</f>
        <v>#N/A</v>
      </c>
      <c r="Z616" s="40" t="e">
        <f>VLOOKUP($B616,期貨大額交易人未沖銷部位!$A$4:$O$499,10,FALSE)</f>
        <v>#N/A</v>
      </c>
      <c r="AA616" s="40" t="e">
        <f>VLOOKUP($B616,期貨大額交易人未沖銷部位!$A$4:$O$499,13,FALSE)</f>
        <v>#N/A</v>
      </c>
      <c r="AB616" s="40" t="e">
        <f>VLOOKUP($B616,期貨大額交易人未沖銷部位!$A$4:$O$499,14,FALSE)</f>
        <v>#N/A</v>
      </c>
      <c r="AC616" s="40" t="e">
        <f>VLOOKUP($B616,期貨大額交易人未沖銷部位!$A$4:$O$499,15,FALSE)</f>
        <v>#N/A</v>
      </c>
      <c r="AD616" s="33" t="e">
        <f>VLOOKUP($B616,三大美股走勢!$A$4:$J$495,4,FALSE)</f>
        <v>#N/A</v>
      </c>
      <c r="AE616" s="33" t="e">
        <f>VLOOKUP($B616,三大美股走勢!$A$4:$J$495,7,FALSE)</f>
        <v>#N/A</v>
      </c>
      <c r="AF616" s="33" t="e">
        <f>VLOOKUP($B616,三大美股走勢!$A$4:$J$495,10,FALSE)</f>
        <v>#N/A</v>
      </c>
    </row>
    <row r="617" spans="2:32">
      <c r="B617" s="32">
        <v>43396</v>
      </c>
      <c r="C617" s="33" t="e">
        <f>VLOOKUP($B617,大盤與近月台指!$A$4:$I$499,2,FALSE)</f>
        <v>#N/A</v>
      </c>
      <c r="D617" s="34" t="e">
        <f>VLOOKUP($B617,大盤與近月台指!$A$4:$I$499,3,FALSE)</f>
        <v>#N/A</v>
      </c>
      <c r="E617" s="35" t="e">
        <f>VLOOKUP($B617,大盤與近月台指!$A$4:$I$499,4,FALSE)</f>
        <v>#N/A</v>
      </c>
      <c r="F617" s="33" t="e">
        <f>VLOOKUP($B617,大盤與近月台指!$A$4:$I$499,5,FALSE)</f>
        <v>#N/A</v>
      </c>
      <c r="G617" s="49" t="e">
        <f>VLOOKUP($B617,三大法人買賣超!$A$4:$I$500,3,FALSE)</f>
        <v>#N/A</v>
      </c>
      <c r="H617" s="34" t="e">
        <f>VLOOKUP($B617,三大法人買賣超!$A$4:$I$500,5,FALSE)</f>
        <v>#N/A</v>
      </c>
      <c r="I617" s="27" t="e">
        <f>VLOOKUP($B617,三大法人買賣超!$A$4:$I$500,7,FALSE)</f>
        <v>#N/A</v>
      </c>
      <c r="J617" s="27" t="e">
        <f>VLOOKUP($B617,三大法人買賣超!$A$4:$I$500,9,FALSE)</f>
        <v>#N/A</v>
      </c>
      <c r="K617" s="37">
        <f>新台幣匯率美元指數!B618</f>
        <v>0</v>
      </c>
      <c r="L617" s="38">
        <f>新台幣匯率美元指數!C618</f>
        <v>0</v>
      </c>
      <c r="M617" s="39">
        <f>新台幣匯率美元指數!D618</f>
        <v>0</v>
      </c>
      <c r="N617" s="27" t="e">
        <f>VLOOKUP($B617,期貨未平倉口數!$A$4:$M$499,4,FALSE)</f>
        <v>#N/A</v>
      </c>
      <c r="O617" s="27" t="e">
        <f>VLOOKUP($B617,期貨未平倉口數!$A$4:$M$499,9,FALSE)</f>
        <v>#N/A</v>
      </c>
      <c r="P617" s="27" t="e">
        <f>VLOOKUP($B617,期貨未平倉口數!$A$4:$M$499,10,FALSE)</f>
        <v>#N/A</v>
      </c>
      <c r="Q617" s="27" t="e">
        <f>VLOOKUP($B617,期貨未平倉口數!$A$4:$M$499,11,FALSE)</f>
        <v>#N/A</v>
      </c>
      <c r="R617" s="64" t="e">
        <f>VLOOKUP($B617,選擇權未平倉餘額!$A$4:$I$500,6,FALSE)</f>
        <v>#N/A</v>
      </c>
      <c r="S617" s="64" t="e">
        <f>VLOOKUP($B617,選擇權未平倉餘額!$A$4:$I$500,7,FALSE)</f>
        <v>#N/A</v>
      </c>
      <c r="T617" s="64" t="e">
        <f>VLOOKUP($B617,選擇權未平倉餘額!$A$4:$I$500,8,FALSE)</f>
        <v>#N/A</v>
      </c>
      <c r="U617" s="64" t="e">
        <f>VLOOKUP($B617,選擇權未平倉餘額!$A$4:$I$500,9,FALSE)</f>
        <v>#N/A</v>
      </c>
      <c r="V617" s="39" t="e">
        <f>VLOOKUP($B617,臺指選擇權P_C_Ratios!$A$4:$C$500,3,FALSE)</f>
        <v>#N/A</v>
      </c>
      <c r="W617" s="41" t="e">
        <f>VLOOKUP($B617,散戶多空比!$A$6:$L$500,12,FALSE)</f>
        <v>#N/A</v>
      </c>
      <c r="X617" s="40" t="e">
        <f>VLOOKUP($B617,期貨大額交易人未沖銷部位!$A$4:$O$499,4,FALSE)</f>
        <v>#N/A</v>
      </c>
      <c r="Y617" s="40" t="e">
        <f>VLOOKUP($B617,期貨大額交易人未沖銷部位!$A$4:$O$499,7,FALSE)</f>
        <v>#N/A</v>
      </c>
      <c r="Z617" s="40" t="e">
        <f>VLOOKUP($B617,期貨大額交易人未沖銷部位!$A$4:$O$499,10,FALSE)</f>
        <v>#N/A</v>
      </c>
      <c r="AA617" s="40" t="e">
        <f>VLOOKUP($B617,期貨大額交易人未沖銷部位!$A$4:$O$499,13,FALSE)</f>
        <v>#N/A</v>
      </c>
      <c r="AB617" s="40" t="e">
        <f>VLOOKUP($B617,期貨大額交易人未沖銷部位!$A$4:$O$499,14,FALSE)</f>
        <v>#N/A</v>
      </c>
      <c r="AC617" s="40" t="e">
        <f>VLOOKUP($B617,期貨大額交易人未沖銷部位!$A$4:$O$499,15,FALSE)</f>
        <v>#N/A</v>
      </c>
      <c r="AD617" s="33" t="e">
        <f>VLOOKUP($B617,三大美股走勢!$A$4:$J$495,4,FALSE)</f>
        <v>#N/A</v>
      </c>
      <c r="AE617" s="33" t="e">
        <f>VLOOKUP($B617,三大美股走勢!$A$4:$J$495,7,FALSE)</f>
        <v>#N/A</v>
      </c>
      <c r="AF617" s="33" t="e">
        <f>VLOOKUP($B617,三大美股走勢!$A$4:$J$495,10,FALSE)</f>
        <v>#N/A</v>
      </c>
    </row>
    <row r="618" spans="2:32">
      <c r="B618" s="32">
        <v>43397</v>
      </c>
      <c r="C618" s="33" t="e">
        <f>VLOOKUP($B618,大盤與近月台指!$A$4:$I$499,2,FALSE)</f>
        <v>#N/A</v>
      </c>
      <c r="D618" s="34" t="e">
        <f>VLOOKUP($B618,大盤與近月台指!$A$4:$I$499,3,FALSE)</f>
        <v>#N/A</v>
      </c>
      <c r="E618" s="35" t="e">
        <f>VLOOKUP($B618,大盤與近月台指!$A$4:$I$499,4,FALSE)</f>
        <v>#N/A</v>
      </c>
      <c r="F618" s="33" t="e">
        <f>VLOOKUP($B618,大盤與近月台指!$A$4:$I$499,5,FALSE)</f>
        <v>#N/A</v>
      </c>
      <c r="G618" s="49" t="e">
        <f>VLOOKUP($B618,三大法人買賣超!$A$4:$I$500,3,FALSE)</f>
        <v>#N/A</v>
      </c>
      <c r="H618" s="34" t="e">
        <f>VLOOKUP($B618,三大法人買賣超!$A$4:$I$500,5,FALSE)</f>
        <v>#N/A</v>
      </c>
      <c r="I618" s="27" t="e">
        <f>VLOOKUP($B618,三大法人買賣超!$A$4:$I$500,7,FALSE)</f>
        <v>#N/A</v>
      </c>
      <c r="J618" s="27" t="e">
        <f>VLOOKUP($B618,三大法人買賣超!$A$4:$I$500,9,FALSE)</f>
        <v>#N/A</v>
      </c>
      <c r="K618" s="37">
        <f>新台幣匯率美元指數!B619</f>
        <v>0</v>
      </c>
      <c r="L618" s="38">
        <f>新台幣匯率美元指數!C619</f>
        <v>0</v>
      </c>
      <c r="M618" s="39">
        <f>新台幣匯率美元指數!D619</f>
        <v>0</v>
      </c>
      <c r="N618" s="27" t="e">
        <f>VLOOKUP($B618,期貨未平倉口數!$A$4:$M$499,4,FALSE)</f>
        <v>#N/A</v>
      </c>
      <c r="O618" s="27" t="e">
        <f>VLOOKUP($B618,期貨未平倉口數!$A$4:$M$499,9,FALSE)</f>
        <v>#N/A</v>
      </c>
      <c r="P618" s="27" t="e">
        <f>VLOOKUP($B618,期貨未平倉口數!$A$4:$M$499,10,FALSE)</f>
        <v>#N/A</v>
      </c>
      <c r="Q618" s="27" t="e">
        <f>VLOOKUP($B618,期貨未平倉口數!$A$4:$M$499,11,FALSE)</f>
        <v>#N/A</v>
      </c>
      <c r="R618" s="64" t="e">
        <f>VLOOKUP($B618,選擇權未平倉餘額!$A$4:$I$500,6,FALSE)</f>
        <v>#N/A</v>
      </c>
      <c r="S618" s="64" t="e">
        <f>VLOOKUP($B618,選擇權未平倉餘額!$A$4:$I$500,7,FALSE)</f>
        <v>#N/A</v>
      </c>
      <c r="T618" s="64" t="e">
        <f>VLOOKUP($B618,選擇權未平倉餘額!$A$4:$I$500,8,FALSE)</f>
        <v>#N/A</v>
      </c>
      <c r="U618" s="64" t="e">
        <f>VLOOKUP($B618,選擇權未平倉餘額!$A$4:$I$500,9,FALSE)</f>
        <v>#N/A</v>
      </c>
      <c r="V618" s="39" t="e">
        <f>VLOOKUP($B618,臺指選擇權P_C_Ratios!$A$4:$C$500,3,FALSE)</f>
        <v>#N/A</v>
      </c>
      <c r="W618" s="41" t="e">
        <f>VLOOKUP($B618,散戶多空比!$A$6:$L$500,12,FALSE)</f>
        <v>#N/A</v>
      </c>
      <c r="X618" s="40" t="e">
        <f>VLOOKUP($B618,期貨大額交易人未沖銷部位!$A$4:$O$499,4,FALSE)</f>
        <v>#N/A</v>
      </c>
      <c r="Y618" s="40" t="e">
        <f>VLOOKUP($B618,期貨大額交易人未沖銷部位!$A$4:$O$499,7,FALSE)</f>
        <v>#N/A</v>
      </c>
      <c r="Z618" s="40" t="e">
        <f>VLOOKUP($B618,期貨大額交易人未沖銷部位!$A$4:$O$499,10,FALSE)</f>
        <v>#N/A</v>
      </c>
      <c r="AA618" s="40" t="e">
        <f>VLOOKUP($B618,期貨大額交易人未沖銷部位!$A$4:$O$499,13,FALSE)</f>
        <v>#N/A</v>
      </c>
      <c r="AB618" s="40" t="e">
        <f>VLOOKUP($B618,期貨大額交易人未沖銷部位!$A$4:$O$499,14,FALSE)</f>
        <v>#N/A</v>
      </c>
      <c r="AC618" s="40" t="e">
        <f>VLOOKUP($B618,期貨大額交易人未沖銷部位!$A$4:$O$499,15,FALSE)</f>
        <v>#N/A</v>
      </c>
      <c r="AD618" s="33" t="e">
        <f>VLOOKUP($B618,三大美股走勢!$A$4:$J$495,4,FALSE)</f>
        <v>#N/A</v>
      </c>
      <c r="AE618" s="33" t="e">
        <f>VLOOKUP($B618,三大美股走勢!$A$4:$J$495,7,FALSE)</f>
        <v>#N/A</v>
      </c>
      <c r="AF618" s="33" t="e">
        <f>VLOOKUP($B618,三大美股走勢!$A$4:$J$495,10,FALSE)</f>
        <v>#N/A</v>
      </c>
    </row>
    <row r="619" spans="2:32">
      <c r="B619" s="32">
        <v>43398</v>
      </c>
      <c r="C619" s="33" t="e">
        <f>VLOOKUP($B619,大盤與近月台指!$A$4:$I$499,2,FALSE)</f>
        <v>#N/A</v>
      </c>
      <c r="D619" s="34" t="e">
        <f>VLOOKUP($B619,大盤與近月台指!$A$4:$I$499,3,FALSE)</f>
        <v>#N/A</v>
      </c>
      <c r="E619" s="35" t="e">
        <f>VLOOKUP($B619,大盤與近月台指!$A$4:$I$499,4,FALSE)</f>
        <v>#N/A</v>
      </c>
      <c r="F619" s="33" t="e">
        <f>VLOOKUP($B619,大盤與近月台指!$A$4:$I$499,5,FALSE)</f>
        <v>#N/A</v>
      </c>
      <c r="G619" s="49" t="e">
        <f>VLOOKUP($B619,三大法人買賣超!$A$4:$I$500,3,FALSE)</f>
        <v>#N/A</v>
      </c>
      <c r="H619" s="34" t="e">
        <f>VLOOKUP($B619,三大法人買賣超!$A$4:$I$500,5,FALSE)</f>
        <v>#N/A</v>
      </c>
      <c r="I619" s="27" t="e">
        <f>VLOOKUP($B619,三大法人買賣超!$A$4:$I$500,7,FALSE)</f>
        <v>#N/A</v>
      </c>
      <c r="J619" s="27" t="e">
        <f>VLOOKUP($B619,三大法人買賣超!$A$4:$I$500,9,FALSE)</f>
        <v>#N/A</v>
      </c>
      <c r="K619" s="37">
        <f>新台幣匯率美元指數!B620</f>
        <v>0</v>
      </c>
      <c r="L619" s="38">
        <f>新台幣匯率美元指數!C620</f>
        <v>0</v>
      </c>
      <c r="M619" s="39">
        <f>新台幣匯率美元指數!D620</f>
        <v>0</v>
      </c>
      <c r="N619" s="27" t="e">
        <f>VLOOKUP($B619,期貨未平倉口數!$A$4:$M$499,4,FALSE)</f>
        <v>#N/A</v>
      </c>
      <c r="O619" s="27" t="e">
        <f>VLOOKUP($B619,期貨未平倉口數!$A$4:$M$499,9,FALSE)</f>
        <v>#N/A</v>
      </c>
      <c r="P619" s="27" t="e">
        <f>VLOOKUP($B619,期貨未平倉口數!$A$4:$M$499,10,FALSE)</f>
        <v>#N/A</v>
      </c>
      <c r="Q619" s="27" t="e">
        <f>VLOOKUP($B619,期貨未平倉口數!$A$4:$M$499,11,FALSE)</f>
        <v>#N/A</v>
      </c>
      <c r="R619" s="64" t="e">
        <f>VLOOKUP($B619,選擇權未平倉餘額!$A$4:$I$500,6,FALSE)</f>
        <v>#N/A</v>
      </c>
      <c r="S619" s="64" t="e">
        <f>VLOOKUP($B619,選擇權未平倉餘額!$A$4:$I$500,7,FALSE)</f>
        <v>#N/A</v>
      </c>
      <c r="T619" s="64" t="e">
        <f>VLOOKUP($B619,選擇權未平倉餘額!$A$4:$I$500,8,FALSE)</f>
        <v>#N/A</v>
      </c>
      <c r="U619" s="64" t="e">
        <f>VLOOKUP($B619,選擇權未平倉餘額!$A$4:$I$500,9,FALSE)</f>
        <v>#N/A</v>
      </c>
      <c r="V619" s="39" t="e">
        <f>VLOOKUP($B619,臺指選擇權P_C_Ratios!$A$4:$C$500,3,FALSE)</f>
        <v>#N/A</v>
      </c>
      <c r="W619" s="41" t="e">
        <f>VLOOKUP($B619,散戶多空比!$A$6:$L$500,12,FALSE)</f>
        <v>#N/A</v>
      </c>
      <c r="X619" s="40" t="e">
        <f>VLOOKUP($B619,期貨大額交易人未沖銷部位!$A$4:$O$499,4,FALSE)</f>
        <v>#N/A</v>
      </c>
      <c r="Y619" s="40" t="e">
        <f>VLOOKUP($B619,期貨大額交易人未沖銷部位!$A$4:$O$499,7,FALSE)</f>
        <v>#N/A</v>
      </c>
      <c r="Z619" s="40" t="e">
        <f>VLOOKUP($B619,期貨大額交易人未沖銷部位!$A$4:$O$499,10,FALSE)</f>
        <v>#N/A</v>
      </c>
      <c r="AA619" s="40" t="e">
        <f>VLOOKUP($B619,期貨大額交易人未沖銷部位!$A$4:$O$499,13,FALSE)</f>
        <v>#N/A</v>
      </c>
      <c r="AB619" s="40" t="e">
        <f>VLOOKUP($B619,期貨大額交易人未沖銷部位!$A$4:$O$499,14,FALSE)</f>
        <v>#N/A</v>
      </c>
      <c r="AC619" s="40" t="e">
        <f>VLOOKUP($B619,期貨大額交易人未沖銷部位!$A$4:$O$499,15,FALSE)</f>
        <v>#N/A</v>
      </c>
      <c r="AD619" s="33" t="e">
        <f>VLOOKUP($B619,三大美股走勢!$A$4:$J$495,4,FALSE)</f>
        <v>#N/A</v>
      </c>
      <c r="AE619" s="33" t="e">
        <f>VLOOKUP($B619,三大美股走勢!$A$4:$J$495,7,FALSE)</f>
        <v>#N/A</v>
      </c>
      <c r="AF619" s="33" t="e">
        <f>VLOOKUP($B619,三大美股走勢!$A$4:$J$495,10,FALSE)</f>
        <v>#N/A</v>
      </c>
    </row>
    <row r="620" spans="2:32">
      <c r="B620" s="32">
        <v>43399</v>
      </c>
      <c r="C620" s="33" t="e">
        <f>VLOOKUP($B620,大盤與近月台指!$A$4:$I$499,2,FALSE)</f>
        <v>#N/A</v>
      </c>
      <c r="D620" s="34" t="e">
        <f>VLOOKUP($B620,大盤與近月台指!$A$4:$I$499,3,FALSE)</f>
        <v>#N/A</v>
      </c>
      <c r="E620" s="35" t="e">
        <f>VLOOKUP($B620,大盤與近月台指!$A$4:$I$499,4,FALSE)</f>
        <v>#N/A</v>
      </c>
      <c r="F620" s="33" t="e">
        <f>VLOOKUP($B620,大盤與近月台指!$A$4:$I$499,5,FALSE)</f>
        <v>#N/A</v>
      </c>
      <c r="G620" s="49" t="e">
        <f>VLOOKUP($B620,三大法人買賣超!$A$4:$I$500,3,FALSE)</f>
        <v>#N/A</v>
      </c>
      <c r="H620" s="34" t="e">
        <f>VLOOKUP($B620,三大法人買賣超!$A$4:$I$500,5,FALSE)</f>
        <v>#N/A</v>
      </c>
      <c r="I620" s="27" t="e">
        <f>VLOOKUP($B620,三大法人買賣超!$A$4:$I$500,7,FALSE)</f>
        <v>#N/A</v>
      </c>
      <c r="J620" s="27" t="e">
        <f>VLOOKUP($B620,三大法人買賣超!$A$4:$I$500,9,FALSE)</f>
        <v>#N/A</v>
      </c>
      <c r="K620" s="37">
        <f>新台幣匯率美元指數!B621</f>
        <v>0</v>
      </c>
      <c r="L620" s="38">
        <f>新台幣匯率美元指數!C621</f>
        <v>0</v>
      </c>
      <c r="M620" s="39">
        <f>新台幣匯率美元指數!D621</f>
        <v>0</v>
      </c>
      <c r="N620" s="27" t="e">
        <f>VLOOKUP($B620,期貨未平倉口數!$A$4:$M$499,4,FALSE)</f>
        <v>#N/A</v>
      </c>
      <c r="O620" s="27" t="e">
        <f>VLOOKUP($B620,期貨未平倉口數!$A$4:$M$499,9,FALSE)</f>
        <v>#N/A</v>
      </c>
      <c r="P620" s="27" t="e">
        <f>VLOOKUP($B620,期貨未平倉口數!$A$4:$M$499,10,FALSE)</f>
        <v>#N/A</v>
      </c>
      <c r="Q620" s="27" t="e">
        <f>VLOOKUP($B620,期貨未平倉口數!$A$4:$M$499,11,FALSE)</f>
        <v>#N/A</v>
      </c>
      <c r="R620" s="64" t="e">
        <f>VLOOKUP($B620,選擇權未平倉餘額!$A$4:$I$500,6,FALSE)</f>
        <v>#N/A</v>
      </c>
      <c r="S620" s="64" t="e">
        <f>VLOOKUP($B620,選擇權未平倉餘額!$A$4:$I$500,7,FALSE)</f>
        <v>#N/A</v>
      </c>
      <c r="T620" s="64" t="e">
        <f>VLOOKUP($B620,選擇權未平倉餘額!$A$4:$I$500,8,FALSE)</f>
        <v>#N/A</v>
      </c>
      <c r="U620" s="64" t="e">
        <f>VLOOKUP($B620,選擇權未平倉餘額!$A$4:$I$500,9,FALSE)</f>
        <v>#N/A</v>
      </c>
      <c r="V620" s="39" t="e">
        <f>VLOOKUP($B620,臺指選擇權P_C_Ratios!$A$4:$C$500,3,FALSE)</f>
        <v>#N/A</v>
      </c>
      <c r="W620" s="41" t="e">
        <f>VLOOKUP($B620,散戶多空比!$A$6:$L$500,12,FALSE)</f>
        <v>#N/A</v>
      </c>
      <c r="X620" s="40" t="e">
        <f>VLOOKUP($B620,期貨大額交易人未沖銷部位!$A$4:$O$499,4,FALSE)</f>
        <v>#N/A</v>
      </c>
      <c r="Y620" s="40" t="e">
        <f>VLOOKUP($B620,期貨大額交易人未沖銷部位!$A$4:$O$499,7,FALSE)</f>
        <v>#N/A</v>
      </c>
      <c r="Z620" s="40" t="e">
        <f>VLOOKUP($B620,期貨大額交易人未沖銷部位!$A$4:$O$499,10,FALSE)</f>
        <v>#N/A</v>
      </c>
      <c r="AA620" s="40" t="e">
        <f>VLOOKUP($B620,期貨大額交易人未沖銷部位!$A$4:$O$499,13,FALSE)</f>
        <v>#N/A</v>
      </c>
      <c r="AB620" s="40" t="e">
        <f>VLOOKUP($B620,期貨大額交易人未沖銷部位!$A$4:$O$499,14,FALSE)</f>
        <v>#N/A</v>
      </c>
      <c r="AC620" s="40" t="e">
        <f>VLOOKUP($B620,期貨大額交易人未沖銷部位!$A$4:$O$499,15,FALSE)</f>
        <v>#N/A</v>
      </c>
      <c r="AD620" s="33" t="e">
        <f>VLOOKUP($B620,三大美股走勢!$A$4:$J$495,4,FALSE)</f>
        <v>#N/A</v>
      </c>
      <c r="AE620" s="33" t="e">
        <f>VLOOKUP($B620,三大美股走勢!$A$4:$J$495,7,FALSE)</f>
        <v>#N/A</v>
      </c>
      <c r="AF620" s="33" t="e">
        <f>VLOOKUP($B620,三大美股走勢!$A$4:$J$495,10,FALSE)</f>
        <v>#N/A</v>
      </c>
    </row>
    <row r="621" spans="2:32">
      <c r="B621" s="32">
        <v>43400</v>
      </c>
      <c r="C621" s="33" t="e">
        <f>VLOOKUP($B621,大盤與近月台指!$A$4:$I$499,2,FALSE)</f>
        <v>#N/A</v>
      </c>
      <c r="D621" s="34" t="e">
        <f>VLOOKUP($B621,大盤與近月台指!$A$4:$I$499,3,FALSE)</f>
        <v>#N/A</v>
      </c>
      <c r="E621" s="35" t="e">
        <f>VLOOKUP($B621,大盤與近月台指!$A$4:$I$499,4,FALSE)</f>
        <v>#N/A</v>
      </c>
      <c r="F621" s="33" t="e">
        <f>VLOOKUP($B621,大盤與近月台指!$A$4:$I$499,5,FALSE)</f>
        <v>#N/A</v>
      </c>
      <c r="G621" s="49" t="e">
        <f>VLOOKUP($B621,三大法人買賣超!$A$4:$I$500,3,FALSE)</f>
        <v>#N/A</v>
      </c>
      <c r="H621" s="34" t="e">
        <f>VLOOKUP($B621,三大法人買賣超!$A$4:$I$500,5,FALSE)</f>
        <v>#N/A</v>
      </c>
      <c r="I621" s="27" t="e">
        <f>VLOOKUP($B621,三大法人買賣超!$A$4:$I$500,7,FALSE)</f>
        <v>#N/A</v>
      </c>
      <c r="J621" s="27" t="e">
        <f>VLOOKUP($B621,三大法人買賣超!$A$4:$I$500,9,FALSE)</f>
        <v>#N/A</v>
      </c>
      <c r="K621" s="37">
        <f>新台幣匯率美元指數!B622</f>
        <v>0</v>
      </c>
      <c r="L621" s="38">
        <f>新台幣匯率美元指數!C622</f>
        <v>0</v>
      </c>
      <c r="M621" s="39">
        <f>新台幣匯率美元指數!D622</f>
        <v>0</v>
      </c>
      <c r="N621" s="27" t="e">
        <f>VLOOKUP($B621,期貨未平倉口數!$A$4:$M$499,4,FALSE)</f>
        <v>#N/A</v>
      </c>
      <c r="O621" s="27" t="e">
        <f>VLOOKUP($B621,期貨未平倉口數!$A$4:$M$499,9,FALSE)</f>
        <v>#N/A</v>
      </c>
      <c r="P621" s="27" t="e">
        <f>VLOOKUP($B621,期貨未平倉口數!$A$4:$M$499,10,FALSE)</f>
        <v>#N/A</v>
      </c>
      <c r="Q621" s="27" t="e">
        <f>VLOOKUP($B621,期貨未平倉口數!$A$4:$M$499,11,FALSE)</f>
        <v>#N/A</v>
      </c>
      <c r="R621" s="64" t="e">
        <f>VLOOKUP($B621,選擇權未平倉餘額!$A$4:$I$500,6,FALSE)</f>
        <v>#N/A</v>
      </c>
      <c r="S621" s="64" t="e">
        <f>VLOOKUP($B621,選擇權未平倉餘額!$A$4:$I$500,7,FALSE)</f>
        <v>#N/A</v>
      </c>
      <c r="T621" s="64" t="e">
        <f>VLOOKUP($B621,選擇權未平倉餘額!$A$4:$I$500,8,FALSE)</f>
        <v>#N/A</v>
      </c>
      <c r="U621" s="64" t="e">
        <f>VLOOKUP($B621,選擇權未平倉餘額!$A$4:$I$500,9,FALSE)</f>
        <v>#N/A</v>
      </c>
      <c r="V621" s="39" t="e">
        <f>VLOOKUP($B621,臺指選擇權P_C_Ratios!$A$4:$C$500,3,FALSE)</f>
        <v>#N/A</v>
      </c>
      <c r="W621" s="41" t="e">
        <f>VLOOKUP($B621,散戶多空比!$A$6:$L$500,12,FALSE)</f>
        <v>#N/A</v>
      </c>
      <c r="X621" s="40" t="e">
        <f>VLOOKUP($B621,期貨大額交易人未沖銷部位!$A$4:$O$499,4,FALSE)</f>
        <v>#N/A</v>
      </c>
      <c r="Y621" s="40" t="e">
        <f>VLOOKUP($B621,期貨大額交易人未沖銷部位!$A$4:$O$499,7,FALSE)</f>
        <v>#N/A</v>
      </c>
      <c r="Z621" s="40" t="e">
        <f>VLOOKUP($B621,期貨大額交易人未沖銷部位!$A$4:$O$499,10,FALSE)</f>
        <v>#N/A</v>
      </c>
      <c r="AA621" s="40" t="e">
        <f>VLOOKUP($B621,期貨大額交易人未沖銷部位!$A$4:$O$499,13,FALSE)</f>
        <v>#N/A</v>
      </c>
      <c r="AB621" s="40" t="e">
        <f>VLOOKUP($B621,期貨大額交易人未沖銷部位!$A$4:$O$499,14,FALSE)</f>
        <v>#N/A</v>
      </c>
      <c r="AC621" s="40" t="e">
        <f>VLOOKUP($B621,期貨大額交易人未沖銷部位!$A$4:$O$499,15,FALSE)</f>
        <v>#N/A</v>
      </c>
      <c r="AD621" s="33" t="e">
        <f>VLOOKUP($B621,三大美股走勢!$A$4:$J$495,4,FALSE)</f>
        <v>#N/A</v>
      </c>
      <c r="AE621" s="33" t="e">
        <f>VLOOKUP($B621,三大美股走勢!$A$4:$J$495,7,FALSE)</f>
        <v>#N/A</v>
      </c>
      <c r="AF621" s="33" t="e">
        <f>VLOOKUP($B621,三大美股走勢!$A$4:$J$495,10,FALSE)</f>
        <v>#N/A</v>
      </c>
    </row>
    <row r="622" spans="2:32">
      <c r="B622" s="32">
        <v>43401</v>
      </c>
      <c r="C622" s="33" t="e">
        <f>VLOOKUP($B622,大盤與近月台指!$A$4:$I$499,2,FALSE)</f>
        <v>#N/A</v>
      </c>
      <c r="D622" s="34" t="e">
        <f>VLOOKUP($B622,大盤與近月台指!$A$4:$I$499,3,FALSE)</f>
        <v>#N/A</v>
      </c>
      <c r="E622" s="35" t="e">
        <f>VLOOKUP($B622,大盤與近月台指!$A$4:$I$499,4,FALSE)</f>
        <v>#N/A</v>
      </c>
      <c r="F622" s="33" t="e">
        <f>VLOOKUP($B622,大盤與近月台指!$A$4:$I$499,5,FALSE)</f>
        <v>#N/A</v>
      </c>
      <c r="G622" s="49" t="e">
        <f>VLOOKUP($B622,三大法人買賣超!$A$4:$I$500,3,FALSE)</f>
        <v>#N/A</v>
      </c>
      <c r="H622" s="34" t="e">
        <f>VLOOKUP($B622,三大法人買賣超!$A$4:$I$500,5,FALSE)</f>
        <v>#N/A</v>
      </c>
      <c r="I622" s="27" t="e">
        <f>VLOOKUP($B622,三大法人買賣超!$A$4:$I$500,7,FALSE)</f>
        <v>#N/A</v>
      </c>
      <c r="J622" s="27" t="e">
        <f>VLOOKUP($B622,三大法人買賣超!$A$4:$I$500,9,FALSE)</f>
        <v>#N/A</v>
      </c>
      <c r="K622" s="37">
        <f>新台幣匯率美元指數!B623</f>
        <v>0</v>
      </c>
      <c r="L622" s="38">
        <f>新台幣匯率美元指數!C623</f>
        <v>0</v>
      </c>
      <c r="M622" s="39">
        <f>新台幣匯率美元指數!D623</f>
        <v>0</v>
      </c>
      <c r="N622" s="27" t="e">
        <f>VLOOKUP($B622,期貨未平倉口數!$A$4:$M$499,4,FALSE)</f>
        <v>#N/A</v>
      </c>
      <c r="O622" s="27" t="e">
        <f>VLOOKUP($B622,期貨未平倉口數!$A$4:$M$499,9,FALSE)</f>
        <v>#N/A</v>
      </c>
      <c r="P622" s="27" t="e">
        <f>VLOOKUP($B622,期貨未平倉口數!$A$4:$M$499,10,FALSE)</f>
        <v>#N/A</v>
      </c>
      <c r="Q622" s="27" t="e">
        <f>VLOOKUP($B622,期貨未平倉口數!$A$4:$M$499,11,FALSE)</f>
        <v>#N/A</v>
      </c>
      <c r="R622" s="64" t="e">
        <f>VLOOKUP($B622,選擇權未平倉餘額!$A$4:$I$500,6,FALSE)</f>
        <v>#N/A</v>
      </c>
      <c r="S622" s="64" t="e">
        <f>VLOOKUP($B622,選擇權未平倉餘額!$A$4:$I$500,7,FALSE)</f>
        <v>#N/A</v>
      </c>
      <c r="T622" s="64" t="e">
        <f>VLOOKUP($B622,選擇權未平倉餘額!$A$4:$I$500,8,FALSE)</f>
        <v>#N/A</v>
      </c>
      <c r="U622" s="64" t="e">
        <f>VLOOKUP($B622,選擇權未平倉餘額!$A$4:$I$500,9,FALSE)</f>
        <v>#N/A</v>
      </c>
      <c r="V622" s="39" t="e">
        <f>VLOOKUP($B622,臺指選擇權P_C_Ratios!$A$4:$C$500,3,FALSE)</f>
        <v>#N/A</v>
      </c>
      <c r="W622" s="41" t="e">
        <f>VLOOKUP($B622,散戶多空比!$A$6:$L$500,12,FALSE)</f>
        <v>#N/A</v>
      </c>
      <c r="X622" s="40" t="e">
        <f>VLOOKUP($B622,期貨大額交易人未沖銷部位!$A$4:$O$499,4,FALSE)</f>
        <v>#N/A</v>
      </c>
      <c r="Y622" s="40" t="e">
        <f>VLOOKUP($B622,期貨大額交易人未沖銷部位!$A$4:$O$499,7,FALSE)</f>
        <v>#N/A</v>
      </c>
      <c r="Z622" s="40" t="e">
        <f>VLOOKUP($B622,期貨大額交易人未沖銷部位!$A$4:$O$499,10,FALSE)</f>
        <v>#N/A</v>
      </c>
      <c r="AA622" s="40" t="e">
        <f>VLOOKUP($B622,期貨大額交易人未沖銷部位!$A$4:$O$499,13,FALSE)</f>
        <v>#N/A</v>
      </c>
      <c r="AB622" s="40" t="e">
        <f>VLOOKUP($B622,期貨大額交易人未沖銷部位!$A$4:$O$499,14,FALSE)</f>
        <v>#N/A</v>
      </c>
      <c r="AC622" s="40" t="e">
        <f>VLOOKUP($B622,期貨大額交易人未沖銷部位!$A$4:$O$499,15,FALSE)</f>
        <v>#N/A</v>
      </c>
      <c r="AD622" s="33" t="e">
        <f>VLOOKUP($B622,三大美股走勢!$A$4:$J$495,4,FALSE)</f>
        <v>#N/A</v>
      </c>
      <c r="AE622" s="33" t="e">
        <f>VLOOKUP($B622,三大美股走勢!$A$4:$J$495,7,FALSE)</f>
        <v>#N/A</v>
      </c>
      <c r="AF622" s="33" t="e">
        <f>VLOOKUP($B622,三大美股走勢!$A$4:$J$495,10,FALSE)</f>
        <v>#N/A</v>
      </c>
    </row>
    <row r="623" spans="2:32">
      <c r="B623" s="32">
        <v>43402</v>
      </c>
      <c r="C623" s="33" t="e">
        <f>VLOOKUP($B623,大盤與近月台指!$A$4:$I$499,2,FALSE)</f>
        <v>#N/A</v>
      </c>
      <c r="D623" s="34" t="e">
        <f>VLOOKUP($B623,大盤與近月台指!$A$4:$I$499,3,FALSE)</f>
        <v>#N/A</v>
      </c>
      <c r="E623" s="35" t="e">
        <f>VLOOKUP($B623,大盤與近月台指!$A$4:$I$499,4,FALSE)</f>
        <v>#N/A</v>
      </c>
      <c r="F623" s="33" t="e">
        <f>VLOOKUP($B623,大盤與近月台指!$A$4:$I$499,5,FALSE)</f>
        <v>#N/A</v>
      </c>
      <c r="G623" s="49" t="e">
        <f>VLOOKUP($B623,三大法人買賣超!$A$4:$I$500,3,FALSE)</f>
        <v>#N/A</v>
      </c>
      <c r="H623" s="34" t="e">
        <f>VLOOKUP($B623,三大法人買賣超!$A$4:$I$500,5,FALSE)</f>
        <v>#N/A</v>
      </c>
      <c r="I623" s="27" t="e">
        <f>VLOOKUP($B623,三大法人買賣超!$A$4:$I$500,7,FALSE)</f>
        <v>#N/A</v>
      </c>
      <c r="J623" s="27" t="e">
        <f>VLOOKUP($B623,三大法人買賣超!$A$4:$I$500,9,FALSE)</f>
        <v>#N/A</v>
      </c>
      <c r="K623" s="37">
        <f>新台幣匯率美元指數!B624</f>
        <v>0</v>
      </c>
      <c r="L623" s="38">
        <f>新台幣匯率美元指數!C624</f>
        <v>0</v>
      </c>
      <c r="M623" s="39">
        <f>新台幣匯率美元指數!D624</f>
        <v>0</v>
      </c>
      <c r="N623" s="27" t="e">
        <f>VLOOKUP($B623,期貨未平倉口數!$A$4:$M$499,4,FALSE)</f>
        <v>#N/A</v>
      </c>
      <c r="O623" s="27" t="e">
        <f>VLOOKUP($B623,期貨未平倉口數!$A$4:$M$499,9,FALSE)</f>
        <v>#N/A</v>
      </c>
      <c r="P623" s="27" t="e">
        <f>VLOOKUP($B623,期貨未平倉口數!$A$4:$M$499,10,FALSE)</f>
        <v>#N/A</v>
      </c>
      <c r="Q623" s="27" t="e">
        <f>VLOOKUP($B623,期貨未平倉口數!$A$4:$M$499,11,FALSE)</f>
        <v>#N/A</v>
      </c>
      <c r="R623" s="64" t="e">
        <f>VLOOKUP($B623,選擇權未平倉餘額!$A$4:$I$500,6,FALSE)</f>
        <v>#N/A</v>
      </c>
      <c r="S623" s="64" t="e">
        <f>VLOOKUP($B623,選擇權未平倉餘額!$A$4:$I$500,7,FALSE)</f>
        <v>#N/A</v>
      </c>
      <c r="T623" s="64" t="e">
        <f>VLOOKUP($B623,選擇權未平倉餘額!$A$4:$I$500,8,FALSE)</f>
        <v>#N/A</v>
      </c>
      <c r="U623" s="64" t="e">
        <f>VLOOKUP($B623,選擇權未平倉餘額!$A$4:$I$500,9,FALSE)</f>
        <v>#N/A</v>
      </c>
      <c r="V623" s="39" t="e">
        <f>VLOOKUP($B623,臺指選擇權P_C_Ratios!$A$4:$C$500,3,FALSE)</f>
        <v>#N/A</v>
      </c>
      <c r="W623" s="41" t="e">
        <f>VLOOKUP($B623,散戶多空比!$A$6:$L$500,12,FALSE)</f>
        <v>#N/A</v>
      </c>
      <c r="X623" s="40" t="e">
        <f>VLOOKUP($B623,期貨大額交易人未沖銷部位!$A$4:$O$499,4,FALSE)</f>
        <v>#N/A</v>
      </c>
      <c r="Y623" s="40" t="e">
        <f>VLOOKUP($B623,期貨大額交易人未沖銷部位!$A$4:$O$499,7,FALSE)</f>
        <v>#N/A</v>
      </c>
      <c r="Z623" s="40" t="e">
        <f>VLOOKUP($B623,期貨大額交易人未沖銷部位!$A$4:$O$499,10,FALSE)</f>
        <v>#N/A</v>
      </c>
      <c r="AA623" s="40" t="e">
        <f>VLOOKUP($B623,期貨大額交易人未沖銷部位!$A$4:$O$499,13,FALSE)</f>
        <v>#N/A</v>
      </c>
      <c r="AB623" s="40" t="e">
        <f>VLOOKUP($B623,期貨大額交易人未沖銷部位!$A$4:$O$499,14,FALSE)</f>
        <v>#N/A</v>
      </c>
      <c r="AC623" s="40" t="e">
        <f>VLOOKUP($B623,期貨大額交易人未沖銷部位!$A$4:$O$499,15,FALSE)</f>
        <v>#N/A</v>
      </c>
      <c r="AD623" s="33" t="e">
        <f>VLOOKUP($B623,三大美股走勢!$A$4:$J$495,4,FALSE)</f>
        <v>#N/A</v>
      </c>
      <c r="AE623" s="33" t="e">
        <f>VLOOKUP($B623,三大美股走勢!$A$4:$J$495,7,FALSE)</f>
        <v>#N/A</v>
      </c>
      <c r="AF623" s="33" t="e">
        <f>VLOOKUP($B623,三大美股走勢!$A$4:$J$495,10,FALSE)</f>
        <v>#N/A</v>
      </c>
    </row>
    <row r="624" spans="2:32">
      <c r="B624" s="32">
        <v>43403</v>
      </c>
      <c r="C624" s="33" t="e">
        <f>VLOOKUP($B624,大盤與近月台指!$A$4:$I$499,2,FALSE)</f>
        <v>#N/A</v>
      </c>
      <c r="D624" s="34" t="e">
        <f>VLOOKUP($B624,大盤與近月台指!$A$4:$I$499,3,FALSE)</f>
        <v>#N/A</v>
      </c>
      <c r="E624" s="35" t="e">
        <f>VLOOKUP($B624,大盤與近月台指!$A$4:$I$499,4,FALSE)</f>
        <v>#N/A</v>
      </c>
      <c r="F624" s="33" t="e">
        <f>VLOOKUP($B624,大盤與近月台指!$A$4:$I$499,5,FALSE)</f>
        <v>#N/A</v>
      </c>
      <c r="G624" s="49" t="e">
        <f>VLOOKUP($B624,三大法人買賣超!$A$4:$I$500,3,FALSE)</f>
        <v>#N/A</v>
      </c>
      <c r="H624" s="34" t="e">
        <f>VLOOKUP($B624,三大法人買賣超!$A$4:$I$500,5,FALSE)</f>
        <v>#N/A</v>
      </c>
      <c r="I624" s="27" t="e">
        <f>VLOOKUP($B624,三大法人買賣超!$A$4:$I$500,7,FALSE)</f>
        <v>#N/A</v>
      </c>
      <c r="J624" s="27" t="e">
        <f>VLOOKUP($B624,三大法人買賣超!$A$4:$I$500,9,FALSE)</f>
        <v>#N/A</v>
      </c>
      <c r="K624" s="37">
        <f>新台幣匯率美元指數!B625</f>
        <v>0</v>
      </c>
      <c r="L624" s="38">
        <f>新台幣匯率美元指數!C625</f>
        <v>0</v>
      </c>
      <c r="M624" s="39">
        <f>新台幣匯率美元指數!D625</f>
        <v>0</v>
      </c>
      <c r="N624" s="27" t="e">
        <f>VLOOKUP($B624,期貨未平倉口數!$A$4:$M$499,4,FALSE)</f>
        <v>#N/A</v>
      </c>
      <c r="O624" s="27" t="e">
        <f>VLOOKUP($B624,期貨未平倉口數!$A$4:$M$499,9,FALSE)</f>
        <v>#N/A</v>
      </c>
      <c r="P624" s="27" t="e">
        <f>VLOOKUP($B624,期貨未平倉口數!$A$4:$M$499,10,FALSE)</f>
        <v>#N/A</v>
      </c>
      <c r="Q624" s="27" t="e">
        <f>VLOOKUP($B624,期貨未平倉口數!$A$4:$M$499,11,FALSE)</f>
        <v>#N/A</v>
      </c>
      <c r="R624" s="64" t="e">
        <f>VLOOKUP($B624,選擇權未平倉餘額!$A$4:$I$500,6,FALSE)</f>
        <v>#N/A</v>
      </c>
      <c r="S624" s="64" t="e">
        <f>VLOOKUP($B624,選擇權未平倉餘額!$A$4:$I$500,7,FALSE)</f>
        <v>#N/A</v>
      </c>
      <c r="T624" s="64" t="e">
        <f>VLOOKUP($B624,選擇權未平倉餘額!$A$4:$I$500,8,FALSE)</f>
        <v>#N/A</v>
      </c>
      <c r="U624" s="64" t="e">
        <f>VLOOKUP($B624,選擇權未平倉餘額!$A$4:$I$500,9,FALSE)</f>
        <v>#N/A</v>
      </c>
      <c r="V624" s="39" t="e">
        <f>VLOOKUP($B624,臺指選擇權P_C_Ratios!$A$4:$C$500,3,FALSE)</f>
        <v>#N/A</v>
      </c>
      <c r="W624" s="41" t="e">
        <f>VLOOKUP($B624,散戶多空比!$A$6:$L$500,12,FALSE)</f>
        <v>#N/A</v>
      </c>
      <c r="X624" s="40" t="e">
        <f>VLOOKUP($B624,期貨大額交易人未沖銷部位!$A$4:$O$499,4,FALSE)</f>
        <v>#N/A</v>
      </c>
      <c r="Y624" s="40" t="e">
        <f>VLOOKUP($B624,期貨大額交易人未沖銷部位!$A$4:$O$499,7,FALSE)</f>
        <v>#N/A</v>
      </c>
      <c r="Z624" s="40" t="e">
        <f>VLOOKUP($B624,期貨大額交易人未沖銷部位!$A$4:$O$499,10,FALSE)</f>
        <v>#N/A</v>
      </c>
      <c r="AA624" s="40" t="e">
        <f>VLOOKUP($B624,期貨大額交易人未沖銷部位!$A$4:$O$499,13,FALSE)</f>
        <v>#N/A</v>
      </c>
      <c r="AB624" s="40" t="e">
        <f>VLOOKUP($B624,期貨大額交易人未沖銷部位!$A$4:$O$499,14,FALSE)</f>
        <v>#N/A</v>
      </c>
      <c r="AC624" s="40" t="e">
        <f>VLOOKUP($B624,期貨大額交易人未沖銷部位!$A$4:$O$499,15,FALSE)</f>
        <v>#N/A</v>
      </c>
      <c r="AD624" s="33" t="e">
        <f>VLOOKUP($B624,三大美股走勢!$A$4:$J$495,4,FALSE)</f>
        <v>#N/A</v>
      </c>
      <c r="AE624" s="33" t="e">
        <f>VLOOKUP($B624,三大美股走勢!$A$4:$J$495,7,FALSE)</f>
        <v>#N/A</v>
      </c>
      <c r="AF624" s="33" t="e">
        <f>VLOOKUP($B624,三大美股走勢!$A$4:$J$495,10,FALSE)</f>
        <v>#N/A</v>
      </c>
    </row>
    <row r="625" spans="2:32">
      <c r="B625" s="32">
        <v>43404</v>
      </c>
      <c r="C625" s="33" t="e">
        <f>VLOOKUP($B625,大盤與近月台指!$A$4:$I$499,2,FALSE)</f>
        <v>#N/A</v>
      </c>
      <c r="D625" s="34" t="e">
        <f>VLOOKUP($B625,大盤與近月台指!$A$4:$I$499,3,FALSE)</f>
        <v>#N/A</v>
      </c>
      <c r="E625" s="35" t="e">
        <f>VLOOKUP($B625,大盤與近月台指!$A$4:$I$499,4,FALSE)</f>
        <v>#N/A</v>
      </c>
      <c r="F625" s="33" t="e">
        <f>VLOOKUP($B625,大盤與近月台指!$A$4:$I$499,5,FALSE)</f>
        <v>#N/A</v>
      </c>
      <c r="G625" s="49" t="e">
        <f>VLOOKUP($B625,三大法人買賣超!$A$4:$I$500,3,FALSE)</f>
        <v>#N/A</v>
      </c>
      <c r="H625" s="34" t="e">
        <f>VLOOKUP($B625,三大法人買賣超!$A$4:$I$500,5,FALSE)</f>
        <v>#N/A</v>
      </c>
      <c r="I625" s="27" t="e">
        <f>VLOOKUP($B625,三大法人買賣超!$A$4:$I$500,7,FALSE)</f>
        <v>#N/A</v>
      </c>
      <c r="J625" s="27" t="e">
        <f>VLOOKUP($B625,三大法人買賣超!$A$4:$I$500,9,FALSE)</f>
        <v>#N/A</v>
      </c>
      <c r="K625" s="37">
        <f>新台幣匯率美元指數!B626</f>
        <v>0</v>
      </c>
      <c r="L625" s="38">
        <f>新台幣匯率美元指數!C626</f>
        <v>0</v>
      </c>
      <c r="M625" s="39">
        <f>新台幣匯率美元指數!D626</f>
        <v>0</v>
      </c>
      <c r="N625" s="27" t="e">
        <f>VLOOKUP($B625,期貨未平倉口數!$A$4:$M$499,4,FALSE)</f>
        <v>#N/A</v>
      </c>
      <c r="O625" s="27" t="e">
        <f>VLOOKUP($B625,期貨未平倉口數!$A$4:$M$499,9,FALSE)</f>
        <v>#N/A</v>
      </c>
      <c r="P625" s="27" t="e">
        <f>VLOOKUP($B625,期貨未平倉口數!$A$4:$M$499,10,FALSE)</f>
        <v>#N/A</v>
      </c>
      <c r="Q625" s="27" t="e">
        <f>VLOOKUP($B625,期貨未平倉口數!$A$4:$M$499,11,FALSE)</f>
        <v>#N/A</v>
      </c>
      <c r="R625" s="64" t="e">
        <f>VLOOKUP($B625,選擇權未平倉餘額!$A$4:$I$500,6,FALSE)</f>
        <v>#N/A</v>
      </c>
      <c r="S625" s="64" t="e">
        <f>VLOOKUP($B625,選擇權未平倉餘額!$A$4:$I$500,7,FALSE)</f>
        <v>#N/A</v>
      </c>
      <c r="T625" s="64" t="e">
        <f>VLOOKUP($B625,選擇權未平倉餘額!$A$4:$I$500,8,FALSE)</f>
        <v>#N/A</v>
      </c>
      <c r="U625" s="64" t="e">
        <f>VLOOKUP($B625,選擇權未平倉餘額!$A$4:$I$500,9,FALSE)</f>
        <v>#N/A</v>
      </c>
      <c r="V625" s="39" t="e">
        <f>VLOOKUP($B625,臺指選擇權P_C_Ratios!$A$4:$C$500,3,FALSE)</f>
        <v>#N/A</v>
      </c>
      <c r="W625" s="41" t="e">
        <f>VLOOKUP($B625,散戶多空比!$A$6:$L$500,12,FALSE)</f>
        <v>#N/A</v>
      </c>
      <c r="X625" s="40" t="e">
        <f>VLOOKUP($B625,期貨大額交易人未沖銷部位!$A$4:$O$499,4,FALSE)</f>
        <v>#N/A</v>
      </c>
      <c r="Y625" s="40" t="e">
        <f>VLOOKUP($B625,期貨大額交易人未沖銷部位!$A$4:$O$499,7,FALSE)</f>
        <v>#N/A</v>
      </c>
      <c r="Z625" s="40" t="e">
        <f>VLOOKUP($B625,期貨大額交易人未沖銷部位!$A$4:$O$499,10,FALSE)</f>
        <v>#N/A</v>
      </c>
      <c r="AA625" s="40" t="e">
        <f>VLOOKUP($B625,期貨大額交易人未沖銷部位!$A$4:$O$499,13,FALSE)</f>
        <v>#N/A</v>
      </c>
      <c r="AB625" s="40" t="e">
        <f>VLOOKUP($B625,期貨大額交易人未沖銷部位!$A$4:$O$499,14,FALSE)</f>
        <v>#N/A</v>
      </c>
      <c r="AC625" s="40" t="e">
        <f>VLOOKUP($B625,期貨大額交易人未沖銷部位!$A$4:$O$499,15,FALSE)</f>
        <v>#N/A</v>
      </c>
      <c r="AD625" s="33" t="e">
        <f>VLOOKUP($B625,三大美股走勢!$A$4:$J$495,4,FALSE)</f>
        <v>#N/A</v>
      </c>
      <c r="AE625" s="33" t="e">
        <f>VLOOKUP($B625,三大美股走勢!$A$4:$J$495,7,FALSE)</f>
        <v>#N/A</v>
      </c>
      <c r="AF625" s="33" t="e">
        <f>VLOOKUP($B625,三大美股走勢!$A$4:$J$495,10,FALSE)</f>
        <v>#N/A</v>
      </c>
    </row>
    <row r="626" spans="2:32">
      <c r="B626" s="32">
        <v>43405</v>
      </c>
      <c r="C626" s="33" t="e">
        <f>VLOOKUP($B626,大盤與近月台指!$A$4:$I$499,2,FALSE)</f>
        <v>#N/A</v>
      </c>
      <c r="D626" s="34" t="e">
        <f>VLOOKUP($B626,大盤與近月台指!$A$4:$I$499,3,FALSE)</f>
        <v>#N/A</v>
      </c>
      <c r="E626" s="35" t="e">
        <f>VLOOKUP($B626,大盤與近月台指!$A$4:$I$499,4,FALSE)</f>
        <v>#N/A</v>
      </c>
      <c r="F626" s="33" t="e">
        <f>VLOOKUP($B626,大盤與近月台指!$A$4:$I$499,5,FALSE)</f>
        <v>#N/A</v>
      </c>
      <c r="G626" s="49" t="e">
        <f>VLOOKUP($B626,三大法人買賣超!$A$4:$I$500,3,FALSE)</f>
        <v>#N/A</v>
      </c>
      <c r="H626" s="34" t="e">
        <f>VLOOKUP($B626,三大法人買賣超!$A$4:$I$500,5,FALSE)</f>
        <v>#N/A</v>
      </c>
      <c r="I626" s="27" t="e">
        <f>VLOOKUP($B626,三大法人買賣超!$A$4:$I$500,7,FALSE)</f>
        <v>#N/A</v>
      </c>
      <c r="J626" s="27" t="e">
        <f>VLOOKUP($B626,三大法人買賣超!$A$4:$I$500,9,FALSE)</f>
        <v>#N/A</v>
      </c>
      <c r="K626" s="37">
        <f>新台幣匯率美元指數!B627</f>
        <v>0</v>
      </c>
      <c r="L626" s="38">
        <f>新台幣匯率美元指數!C627</f>
        <v>0</v>
      </c>
      <c r="M626" s="39">
        <f>新台幣匯率美元指數!D627</f>
        <v>0</v>
      </c>
      <c r="N626" s="27" t="e">
        <f>VLOOKUP($B626,期貨未平倉口數!$A$4:$M$499,4,FALSE)</f>
        <v>#N/A</v>
      </c>
      <c r="O626" s="27" t="e">
        <f>VLOOKUP($B626,期貨未平倉口數!$A$4:$M$499,9,FALSE)</f>
        <v>#N/A</v>
      </c>
      <c r="P626" s="27" t="e">
        <f>VLOOKUP($B626,期貨未平倉口數!$A$4:$M$499,10,FALSE)</f>
        <v>#N/A</v>
      </c>
      <c r="Q626" s="27" t="e">
        <f>VLOOKUP($B626,期貨未平倉口數!$A$4:$M$499,11,FALSE)</f>
        <v>#N/A</v>
      </c>
      <c r="R626" s="64" t="e">
        <f>VLOOKUP($B626,選擇權未平倉餘額!$A$4:$I$500,6,FALSE)</f>
        <v>#N/A</v>
      </c>
      <c r="S626" s="64" t="e">
        <f>VLOOKUP($B626,選擇權未平倉餘額!$A$4:$I$500,7,FALSE)</f>
        <v>#N/A</v>
      </c>
      <c r="T626" s="64" t="e">
        <f>VLOOKUP($B626,選擇權未平倉餘額!$A$4:$I$500,8,FALSE)</f>
        <v>#N/A</v>
      </c>
      <c r="U626" s="64" t="e">
        <f>VLOOKUP($B626,選擇權未平倉餘額!$A$4:$I$500,9,FALSE)</f>
        <v>#N/A</v>
      </c>
      <c r="V626" s="39" t="e">
        <f>VLOOKUP($B626,臺指選擇權P_C_Ratios!$A$4:$C$500,3,FALSE)</f>
        <v>#N/A</v>
      </c>
      <c r="W626" s="41" t="e">
        <f>VLOOKUP($B626,散戶多空比!$A$6:$L$500,12,FALSE)</f>
        <v>#N/A</v>
      </c>
      <c r="X626" s="40" t="e">
        <f>VLOOKUP($B626,期貨大額交易人未沖銷部位!$A$4:$O$499,4,FALSE)</f>
        <v>#N/A</v>
      </c>
      <c r="Y626" s="40" t="e">
        <f>VLOOKUP($B626,期貨大額交易人未沖銷部位!$A$4:$O$499,7,FALSE)</f>
        <v>#N/A</v>
      </c>
      <c r="Z626" s="40" t="e">
        <f>VLOOKUP($B626,期貨大額交易人未沖銷部位!$A$4:$O$499,10,FALSE)</f>
        <v>#N/A</v>
      </c>
      <c r="AA626" s="40" t="e">
        <f>VLOOKUP($B626,期貨大額交易人未沖銷部位!$A$4:$O$499,13,FALSE)</f>
        <v>#N/A</v>
      </c>
      <c r="AB626" s="40" t="e">
        <f>VLOOKUP($B626,期貨大額交易人未沖銷部位!$A$4:$O$499,14,FALSE)</f>
        <v>#N/A</v>
      </c>
      <c r="AC626" s="40" t="e">
        <f>VLOOKUP($B626,期貨大額交易人未沖銷部位!$A$4:$O$499,15,FALSE)</f>
        <v>#N/A</v>
      </c>
      <c r="AD626" s="33" t="e">
        <f>VLOOKUP($B626,三大美股走勢!$A$4:$J$495,4,FALSE)</f>
        <v>#N/A</v>
      </c>
      <c r="AE626" s="33" t="e">
        <f>VLOOKUP($B626,三大美股走勢!$A$4:$J$495,7,FALSE)</f>
        <v>#N/A</v>
      </c>
      <c r="AF626" s="33" t="e">
        <f>VLOOKUP($B626,三大美股走勢!$A$4:$J$495,10,FALSE)</f>
        <v>#N/A</v>
      </c>
    </row>
    <row r="627" spans="2:32">
      <c r="B627" s="32">
        <v>43406</v>
      </c>
      <c r="C627" s="33" t="e">
        <f>VLOOKUP($B627,大盤與近月台指!$A$4:$I$499,2,FALSE)</f>
        <v>#N/A</v>
      </c>
      <c r="D627" s="34" t="e">
        <f>VLOOKUP($B627,大盤與近月台指!$A$4:$I$499,3,FALSE)</f>
        <v>#N/A</v>
      </c>
      <c r="E627" s="35" t="e">
        <f>VLOOKUP($B627,大盤與近月台指!$A$4:$I$499,4,FALSE)</f>
        <v>#N/A</v>
      </c>
      <c r="F627" s="33" t="e">
        <f>VLOOKUP($B627,大盤與近月台指!$A$4:$I$499,5,FALSE)</f>
        <v>#N/A</v>
      </c>
      <c r="G627" s="49" t="e">
        <f>VLOOKUP($B627,三大法人買賣超!$A$4:$I$500,3,FALSE)</f>
        <v>#N/A</v>
      </c>
      <c r="H627" s="34" t="e">
        <f>VLOOKUP($B627,三大法人買賣超!$A$4:$I$500,5,FALSE)</f>
        <v>#N/A</v>
      </c>
      <c r="I627" s="27" t="e">
        <f>VLOOKUP($B627,三大法人買賣超!$A$4:$I$500,7,FALSE)</f>
        <v>#N/A</v>
      </c>
      <c r="J627" s="27" t="e">
        <f>VLOOKUP($B627,三大法人買賣超!$A$4:$I$500,9,FALSE)</f>
        <v>#N/A</v>
      </c>
      <c r="K627" s="37">
        <f>新台幣匯率美元指數!B628</f>
        <v>0</v>
      </c>
      <c r="L627" s="38">
        <f>新台幣匯率美元指數!C628</f>
        <v>0</v>
      </c>
      <c r="M627" s="39">
        <f>新台幣匯率美元指數!D628</f>
        <v>0</v>
      </c>
      <c r="N627" s="27" t="e">
        <f>VLOOKUP($B627,期貨未平倉口數!$A$4:$M$499,4,FALSE)</f>
        <v>#N/A</v>
      </c>
      <c r="O627" s="27" t="e">
        <f>VLOOKUP($B627,期貨未平倉口數!$A$4:$M$499,9,FALSE)</f>
        <v>#N/A</v>
      </c>
      <c r="P627" s="27" t="e">
        <f>VLOOKUP($B627,期貨未平倉口數!$A$4:$M$499,10,FALSE)</f>
        <v>#N/A</v>
      </c>
      <c r="Q627" s="27" t="e">
        <f>VLOOKUP($B627,期貨未平倉口數!$A$4:$M$499,11,FALSE)</f>
        <v>#N/A</v>
      </c>
      <c r="R627" s="64" t="e">
        <f>VLOOKUP($B627,選擇權未平倉餘額!$A$4:$I$500,6,FALSE)</f>
        <v>#N/A</v>
      </c>
      <c r="S627" s="64" t="e">
        <f>VLOOKUP($B627,選擇權未平倉餘額!$A$4:$I$500,7,FALSE)</f>
        <v>#N/A</v>
      </c>
      <c r="T627" s="64" t="e">
        <f>VLOOKUP($B627,選擇權未平倉餘額!$A$4:$I$500,8,FALSE)</f>
        <v>#N/A</v>
      </c>
      <c r="U627" s="64" t="e">
        <f>VLOOKUP($B627,選擇權未平倉餘額!$A$4:$I$500,9,FALSE)</f>
        <v>#N/A</v>
      </c>
      <c r="V627" s="39" t="e">
        <f>VLOOKUP($B627,臺指選擇權P_C_Ratios!$A$4:$C$500,3,FALSE)</f>
        <v>#N/A</v>
      </c>
      <c r="W627" s="41" t="e">
        <f>VLOOKUP($B627,散戶多空比!$A$6:$L$500,12,FALSE)</f>
        <v>#N/A</v>
      </c>
      <c r="X627" s="40" t="e">
        <f>VLOOKUP($B627,期貨大額交易人未沖銷部位!$A$4:$O$499,4,FALSE)</f>
        <v>#N/A</v>
      </c>
      <c r="Y627" s="40" t="e">
        <f>VLOOKUP($B627,期貨大額交易人未沖銷部位!$A$4:$O$499,7,FALSE)</f>
        <v>#N/A</v>
      </c>
      <c r="Z627" s="40" t="e">
        <f>VLOOKUP($B627,期貨大額交易人未沖銷部位!$A$4:$O$499,10,FALSE)</f>
        <v>#N/A</v>
      </c>
      <c r="AA627" s="40" t="e">
        <f>VLOOKUP($B627,期貨大額交易人未沖銷部位!$A$4:$O$499,13,FALSE)</f>
        <v>#N/A</v>
      </c>
      <c r="AB627" s="40" t="e">
        <f>VLOOKUP($B627,期貨大額交易人未沖銷部位!$A$4:$O$499,14,FALSE)</f>
        <v>#N/A</v>
      </c>
      <c r="AC627" s="40" t="e">
        <f>VLOOKUP($B627,期貨大額交易人未沖銷部位!$A$4:$O$499,15,FALSE)</f>
        <v>#N/A</v>
      </c>
      <c r="AD627" s="33" t="e">
        <f>VLOOKUP($B627,三大美股走勢!$A$4:$J$495,4,FALSE)</f>
        <v>#N/A</v>
      </c>
      <c r="AE627" s="33" t="e">
        <f>VLOOKUP($B627,三大美股走勢!$A$4:$J$495,7,FALSE)</f>
        <v>#N/A</v>
      </c>
      <c r="AF627" s="33" t="e">
        <f>VLOOKUP($B627,三大美股走勢!$A$4:$J$495,10,FALSE)</f>
        <v>#N/A</v>
      </c>
    </row>
    <row r="628" spans="2:32">
      <c r="B628" s="32">
        <v>43407</v>
      </c>
      <c r="C628" s="33" t="e">
        <f>VLOOKUP($B628,大盤與近月台指!$A$4:$I$499,2,FALSE)</f>
        <v>#N/A</v>
      </c>
      <c r="D628" s="34" t="e">
        <f>VLOOKUP($B628,大盤與近月台指!$A$4:$I$499,3,FALSE)</f>
        <v>#N/A</v>
      </c>
      <c r="E628" s="35" t="e">
        <f>VLOOKUP($B628,大盤與近月台指!$A$4:$I$499,4,FALSE)</f>
        <v>#N/A</v>
      </c>
      <c r="F628" s="33" t="e">
        <f>VLOOKUP($B628,大盤與近月台指!$A$4:$I$499,5,FALSE)</f>
        <v>#N/A</v>
      </c>
      <c r="G628" s="49" t="e">
        <f>VLOOKUP($B628,三大法人買賣超!$A$4:$I$500,3,FALSE)</f>
        <v>#N/A</v>
      </c>
      <c r="H628" s="34" t="e">
        <f>VLOOKUP($B628,三大法人買賣超!$A$4:$I$500,5,FALSE)</f>
        <v>#N/A</v>
      </c>
      <c r="I628" s="27" t="e">
        <f>VLOOKUP($B628,三大法人買賣超!$A$4:$I$500,7,FALSE)</f>
        <v>#N/A</v>
      </c>
      <c r="J628" s="27" t="e">
        <f>VLOOKUP($B628,三大法人買賣超!$A$4:$I$500,9,FALSE)</f>
        <v>#N/A</v>
      </c>
      <c r="K628" s="37">
        <f>新台幣匯率美元指數!B629</f>
        <v>0</v>
      </c>
      <c r="L628" s="38">
        <f>新台幣匯率美元指數!C629</f>
        <v>0</v>
      </c>
      <c r="M628" s="39">
        <f>新台幣匯率美元指數!D629</f>
        <v>0</v>
      </c>
      <c r="N628" s="27" t="e">
        <f>VLOOKUP($B628,期貨未平倉口數!$A$4:$M$499,4,FALSE)</f>
        <v>#N/A</v>
      </c>
      <c r="O628" s="27" t="e">
        <f>VLOOKUP($B628,期貨未平倉口數!$A$4:$M$499,9,FALSE)</f>
        <v>#N/A</v>
      </c>
      <c r="P628" s="27" t="e">
        <f>VLOOKUP($B628,期貨未平倉口數!$A$4:$M$499,10,FALSE)</f>
        <v>#N/A</v>
      </c>
      <c r="Q628" s="27" t="e">
        <f>VLOOKUP($B628,期貨未平倉口數!$A$4:$M$499,11,FALSE)</f>
        <v>#N/A</v>
      </c>
      <c r="R628" s="64" t="e">
        <f>VLOOKUP($B628,選擇權未平倉餘額!$A$4:$I$500,6,FALSE)</f>
        <v>#N/A</v>
      </c>
      <c r="S628" s="64" t="e">
        <f>VLOOKUP($B628,選擇權未平倉餘額!$A$4:$I$500,7,FALSE)</f>
        <v>#N/A</v>
      </c>
      <c r="T628" s="64" t="e">
        <f>VLOOKUP($B628,選擇權未平倉餘額!$A$4:$I$500,8,FALSE)</f>
        <v>#N/A</v>
      </c>
      <c r="U628" s="64" t="e">
        <f>VLOOKUP($B628,選擇權未平倉餘額!$A$4:$I$500,9,FALSE)</f>
        <v>#N/A</v>
      </c>
      <c r="V628" s="39" t="e">
        <f>VLOOKUP($B628,臺指選擇權P_C_Ratios!$A$4:$C$500,3,FALSE)</f>
        <v>#N/A</v>
      </c>
      <c r="W628" s="41" t="e">
        <f>VLOOKUP($B628,散戶多空比!$A$6:$L$500,12,FALSE)</f>
        <v>#N/A</v>
      </c>
      <c r="X628" s="40" t="e">
        <f>VLOOKUP($B628,期貨大額交易人未沖銷部位!$A$4:$O$499,4,FALSE)</f>
        <v>#N/A</v>
      </c>
      <c r="Y628" s="40" t="e">
        <f>VLOOKUP($B628,期貨大額交易人未沖銷部位!$A$4:$O$499,7,FALSE)</f>
        <v>#N/A</v>
      </c>
      <c r="Z628" s="40" t="e">
        <f>VLOOKUP($B628,期貨大額交易人未沖銷部位!$A$4:$O$499,10,FALSE)</f>
        <v>#N/A</v>
      </c>
      <c r="AA628" s="40" t="e">
        <f>VLOOKUP($B628,期貨大額交易人未沖銷部位!$A$4:$O$499,13,FALSE)</f>
        <v>#N/A</v>
      </c>
      <c r="AB628" s="40" t="e">
        <f>VLOOKUP($B628,期貨大額交易人未沖銷部位!$A$4:$O$499,14,FALSE)</f>
        <v>#N/A</v>
      </c>
      <c r="AC628" s="40" t="e">
        <f>VLOOKUP($B628,期貨大額交易人未沖銷部位!$A$4:$O$499,15,FALSE)</f>
        <v>#N/A</v>
      </c>
      <c r="AD628" s="33" t="e">
        <f>VLOOKUP($B628,三大美股走勢!$A$4:$J$495,4,FALSE)</f>
        <v>#N/A</v>
      </c>
      <c r="AE628" s="33" t="e">
        <f>VLOOKUP($B628,三大美股走勢!$A$4:$J$495,7,FALSE)</f>
        <v>#N/A</v>
      </c>
      <c r="AF628" s="33" t="e">
        <f>VLOOKUP($B628,三大美股走勢!$A$4:$J$495,10,FALSE)</f>
        <v>#N/A</v>
      </c>
    </row>
    <row r="629" spans="2:32">
      <c r="B629" s="32">
        <v>43408</v>
      </c>
      <c r="C629" s="33" t="e">
        <f>VLOOKUP($B629,大盤與近月台指!$A$4:$I$499,2,FALSE)</f>
        <v>#N/A</v>
      </c>
      <c r="D629" s="34" t="e">
        <f>VLOOKUP($B629,大盤與近月台指!$A$4:$I$499,3,FALSE)</f>
        <v>#N/A</v>
      </c>
      <c r="E629" s="35" t="e">
        <f>VLOOKUP($B629,大盤與近月台指!$A$4:$I$499,4,FALSE)</f>
        <v>#N/A</v>
      </c>
      <c r="F629" s="33" t="e">
        <f>VLOOKUP($B629,大盤與近月台指!$A$4:$I$499,5,FALSE)</f>
        <v>#N/A</v>
      </c>
      <c r="G629" s="49" t="e">
        <f>VLOOKUP($B629,三大法人買賣超!$A$4:$I$500,3,FALSE)</f>
        <v>#N/A</v>
      </c>
      <c r="H629" s="34" t="e">
        <f>VLOOKUP($B629,三大法人買賣超!$A$4:$I$500,5,FALSE)</f>
        <v>#N/A</v>
      </c>
      <c r="I629" s="27" t="e">
        <f>VLOOKUP($B629,三大法人買賣超!$A$4:$I$500,7,FALSE)</f>
        <v>#N/A</v>
      </c>
      <c r="J629" s="27" t="e">
        <f>VLOOKUP($B629,三大法人買賣超!$A$4:$I$500,9,FALSE)</f>
        <v>#N/A</v>
      </c>
      <c r="K629" s="37">
        <f>新台幣匯率美元指數!B630</f>
        <v>0</v>
      </c>
      <c r="L629" s="38">
        <f>新台幣匯率美元指數!C630</f>
        <v>0</v>
      </c>
      <c r="M629" s="39">
        <f>新台幣匯率美元指數!D630</f>
        <v>0</v>
      </c>
      <c r="N629" s="27" t="e">
        <f>VLOOKUP($B629,期貨未平倉口數!$A$4:$M$499,4,FALSE)</f>
        <v>#N/A</v>
      </c>
      <c r="O629" s="27" t="e">
        <f>VLOOKUP($B629,期貨未平倉口數!$A$4:$M$499,9,FALSE)</f>
        <v>#N/A</v>
      </c>
      <c r="P629" s="27" t="e">
        <f>VLOOKUP($B629,期貨未平倉口數!$A$4:$M$499,10,FALSE)</f>
        <v>#N/A</v>
      </c>
      <c r="Q629" s="27" t="e">
        <f>VLOOKUP($B629,期貨未平倉口數!$A$4:$M$499,11,FALSE)</f>
        <v>#N/A</v>
      </c>
      <c r="R629" s="64" t="e">
        <f>VLOOKUP($B629,選擇權未平倉餘額!$A$4:$I$500,6,FALSE)</f>
        <v>#N/A</v>
      </c>
      <c r="S629" s="64" t="e">
        <f>VLOOKUP($B629,選擇權未平倉餘額!$A$4:$I$500,7,FALSE)</f>
        <v>#N/A</v>
      </c>
      <c r="T629" s="64" t="e">
        <f>VLOOKUP($B629,選擇權未平倉餘額!$A$4:$I$500,8,FALSE)</f>
        <v>#N/A</v>
      </c>
      <c r="U629" s="64" t="e">
        <f>VLOOKUP($B629,選擇權未平倉餘額!$A$4:$I$500,9,FALSE)</f>
        <v>#N/A</v>
      </c>
      <c r="V629" s="39" t="e">
        <f>VLOOKUP($B629,臺指選擇權P_C_Ratios!$A$4:$C$500,3,FALSE)</f>
        <v>#N/A</v>
      </c>
      <c r="W629" s="41" t="e">
        <f>VLOOKUP($B629,散戶多空比!$A$6:$L$500,12,FALSE)</f>
        <v>#N/A</v>
      </c>
      <c r="X629" s="40" t="e">
        <f>VLOOKUP($B629,期貨大額交易人未沖銷部位!$A$4:$O$499,4,FALSE)</f>
        <v>#N/A</v>
      </c>
      <c r="Y629" s="40" t="e">
        <f>VLOOKUP($B629,期貨大額交易人未沖銷部位!$A$4:$O$499,7,FALSE)</f>
        <v>#N/A</v>
      </c>
      <c r="Z629" s="40" t="e">
        <f>VLOOKUP($B629,期貨大額交易人未沖銷部位!$A$4:$O$499,10,FALSE)</f>
        <v>#N/A</v>
      </c>
      <c r="AA629" s="40" t="e">
        <f>VLOOKUP($B629,期貨大額交易人未沖銷部位!$A$4:$O$499,13,FALSE)</f>
        <v>#N/A</v>
      </c>
      <c r="AB629" s="40" t="e">
        <f>VLOOKUP($B629,期貨大額交易人未沖銷部位!$A$4:$O$499,14,FALSE)</f>
        <v>#N/A</v>
      </c>
      <c r="AC629" s="40" t="e">
        <f>VLOOKUP($B629,期貨大額交易人未沖銷部位!$A$4:$O$499,15,FALSE)</f>
        <v>#N/A</v>
      </c>
      <c r="AD629" s="33" t="e">
        <f>VLOOKUP($B629,三大美股走勢!$A$4:$J$495,4,FALSE)</f>
        <v>#N/A</v>
      </c>
      <c r="AE629" s="33" t="e">
        <f>VLOOKUP($B629,三大美股走勢!$A$4:$J$495,7,FALSE)</f>
        <v>#N/A</v>
      </c>
      <c r="AF629" s="33" t="e">
        <f>VLOOKUP($B629,三大美股走勢!$A$4:$J$495,10,FALSE)</f>
        <v>#N/A</v>
      </c>
    </row>
    <row r="630" spans="2:32">
      <c r="B630" s="32">
        <v>43409</v>
      </c>
      <c r="C630" s="33" t="e">
        <f>VLOOKUP($B630,大盤與近月台指!$A$4:$I$499,2,FALSE)</f>
        <v>#N/A</v>
      </c>
      <c r="D630" s="34" t="e">
        <f>VLOOKUP($B630,大盤與近月台指!$A$4:$I$499,3,FALSE)</f>
        <v>#N/A</v>
      </c>
      <c r="E630" s="35" t="e">
        <f>VLOOKUP($B630,大盤與近月台指!$A$4:$I$499,4,FALSE)</f>
        <v>#N/A</v>
      </c>
      <c r="F630" s="33" t="e">
        <f>VLOOKUP($B630,大盤與近月台指!$A$4:$I$499,5,FALSE)</f>
        <v>#N/A</v>
      </c>
      <c r="G630" s="49" t="e">
        <f>VLOOKUP($B630,三大法人買賣超!$A$4:$I$500,3,FALSE)</f>
        <v>#N/A</v>
      </c>
      <c r="H630" s="34" t="e">
        <f>VLOOKUP($B630,三大法人買賣超!$A$4:$I$500,5,FALSE)</f>
        <v>#N/A</v>
      </c>
      <c r="I630" s="27" t="e">
        <f>VLOOKUP($B630,三大法人買賣超!$A$4:$I$500,7,FALSE)</f>
        <v>#N/A</v>
      </c>
      <c r="J630" s="27" t="e">
        <f>VLOOKUP($B630,三大法人買賣超!$A$4:$I$500,9,FALSE)</f>
        <v>#N/A</v>
      </c>
      <c r="K630" s="37">
        <f>新台幣匯率美元指數!B631</f>
        <v>0</v>
      </c>
      <c r="L630" s="38">
        <f>新台幣匯率美元指數!C631</f>
        <v>0</v>
      </c>
      <c r="M630" s="39">
        <f>新台幣匯率美元指數!D631</f>
        <v>0</v>
      </c>
      <c r="N630" s="27" t="e">
        <f>VLOOKUP($B630,期貨未平倉口數!$A$4:$M$499,4,FALSE)</f>
        <v>#N/A</v>
      </c>
      <c r="O630" s="27" t="e">
        <f>VLOOKUP($B630,期貨未平倉口數!$A$4:$M$499,9,FALSE)</f>
        <v>#N/A</v>
      </c>
      <c r="P630" s="27" t="e">
        <f>VLOOKUP($B630,期貨未平倉口數!$A$4:$M$499,10,FALSE)</f>
        <v>#N/A</v>
      </c>
      <c r="Q630" s="27" t="e">
        <f>VLOOKUP($B630,期貨未平倉口數!$A$4:$M$499,11,FALSE)</f>
        <v>#N/A</v>
      </c>
      <c r="R630" s="64" t="e">
        <f>VLOOKUP($B630,選擇權未平倉餘額!$A$4:$I$500,6,FALSE)</f>
        <v>#N/A</v>
      </c>
      <c r="S630" s="64" t="e">
        <f>VLOOKUP($B630,選擇權未平倉餘額!$A$4:$I$500,7,FALSE)</f>
        <v>#N/A</v>
      </c>
      <c r="T630" s="64" t="e">
        <f>VLOOKUP($B630,選擇權未平倉餘額!$A$4:$I$500,8,FALSE)</f>
        <v>#N/A</v>
      </c>
      <c r="U630" s="64" t="e">
        <f>VLOOKUP($B630,選擇權未平倉餘額!$A$4:$I$500,9,FALSE)</f>
        <v>#N/A</v>
      </c>
      <c r="V630" s="39" t="e">
        <f>VLOOKUP($B630,臺指選擇權P_C_Ratios!$A$4:$C$500,3,FALSE)</f>
        <v>#N/A</v>
      </c>
      <c r="W630" s="41" t="e">
        <f>VLOOKUP($B630,散戶多空比!$A$6:$L$500,12,FALSE)</f>
        <v>#N/A</v>
      </c>
      <c r="X630" s="40" t="e">
        <f>VLOOKUP($B630,期貨大額交易人未沖銷部位!$A$4:$O$499,4,FALSE)</f>
        <v>#N/A</v>
      </c>
      <c r="Y630" s="40" t="e">
        <f>VLOOKUP($B630,期貨大額交易人未沖銷部位!$A$4:$O$499,7,FALSE)</f>
        <v>#N/A</v>
      </c>
      <c r="Z630" s="40" t="e">
        <f>VLOOKUP($B630,期貨大額交易人未沖銷部位!$A$4:$O$499,10,FALSE)</f>
        <v>#N/A</v>
      </c>
      <c r="AA630" s="40" t="e">
        <f>VLOOKUP($B630,期貨大額交易人未沖銷部位!$A$4:$O$499,13,FALSE)</f>
        <v>#N/A</v>
      </c>
      <c r="AB630" s="40" t="e">
        <f>VLOOKUP($B630,期貨大額交易人未沖銷部位!$A$4:$O$499,14,FALSE)</f>
        <v>#N/A</v>
      </c>
      <c r="AC630" s="40" t="e">
        <f>VLOOKUP($B630,期貨大額交易人未沖銷部位!$A$4:$O$499,15,FALSE)</f>
        <v>#N/A</v>
      </c>
      <c r="AD630" s="33" t="e">
        <f>VLOOKUP($B630,三大美股走勢!$A$4:$J$495,4,FALSE)</f>
        <v>#N/A</v>
      </c>
      <c r="AE630" s="33" t="e">
        <f>VLOOKUP($B630,三大美股走勢!$A$4:$J$495,7,FALSE)</f>
        <v>#N/A</v>
      </c>
      <c r="AF630" s="33" t="e">
        <f>VLOOKUP($B630,三大美股走勢!$A$4:$J$495,10,FALSE)</f>
        <v>#N/A</v>
      </c>
    </row>
    <row r="631" spans="2:32">
      <c r="B631" s="32">
        <v>43410</v>
      </c>
      <c r="C631" s="33" t="e">
        <f>VLOOKUP($B631,大盤與近月台指!$A$4:$I$499,2,FALSE)</f>
        <v>#N/A</v>
      </c>
      <c r="D631" s="34" t="e">
        <f>VLOOKUP($B631,大盤與近月台指!$A$4:$I$499,3,FALSE)</f>
        <v>#N/A</v>
      </c>
      <c r="E631" s="35" t="e">
        <f>VLOOKUP($B631,大盤與近月台指!$A$4:$I$499,4,FALSE)</f>
        <v>#N/A</v>
      </c>
      <c r="F631" s="33" t="e">
        <f>VLOOKUP($B631,大盤與近月台指!$A$4:$I$499,5,FALSE)</f>
        <v>#N/A</v>
      </c>
      <c r="G631" s="49" t="e">
        <f>VLOOKUP($B631,三大法人買賣超!$A$4:$I$500,3,FALSE)</f>
        <v>#N/A</v>
      </c>
      <c r="H631" s="34" t="e">
        <f>VLOOKUP($B631,三大法人買賣超!$A$4:$I$500,5,FALSE)</f>
        <v>#N/A</v>
      </c>
      <c r="I631" s="27" t="e">
        <f>VLOOKUP($B631,三大法人買賣超!$A$4:$I$500,7,FALSE)</f>
        <v>#N/A</v>
      </c>
      <c r="J631" s="27" t="e">
        <f>VLOOKUP($B631,三大法人買賣超!$A$4:$I$500,9,FALSE)</f>
        <v>#N/A</v>
      </c>
      <c r="K631" s="37">
        <f>新台幣匯率美元指數!B632</f>
        <v>0</v>
      </c>
      <c r="L631" s="38">
        <f>新台幣匯率美元指數!C632</f>
        <v>0</v>
      </c>
      <c r="M631" s="39">
        <f>新台幣匯率美元指數!D632</f>
        <v>0</v>
      </c>
      <c r="N631" s="27" t="e">
        <f>VLOOKUP($B631,期貨未平倉口數!$A$4:$M$499,4,FALSE)</f>
        <v>#N/A</v>
      </c>
      <c r="O631" s="27" t="e">
        <f>VLOOKUP($B631,期貨未平倉口數!$A$4:$M$499,9,FALSE)</f>
        <v>#N/A</v>
      </c>
      <c r="P631" s="27" t="e">
        <f>VLOOKUP($B631,期貨未平倉口數!$A$4:$M$499,10,FALSE)</f>
        <v>#N/A</v>
      </c>
      <c r="Q631" s="27" t="e">
        <f>VLOOKUP($B631,期貨未平倉口數!$A$4:$M$499,11,FALSE)</f>
        <v>#N/A</v>
      </c>
      <c r="R631" s="64" t="e">
        <f>VLOOKUP($B631,選擇權未平倉餘額!$A$4:$I$500,6,FALSE)</f>
        <v>#N/A</v>
      </c>
      <c r="S631" s="64" t="e">
        <f>VLOOKUP($B631,選擇權未平倉餘額!$A$4:$I$500,7,FALSE)</f>
        <v>#N/A</v>
      </c>
      <c r="T631" s="64" t="e">
        <f>VLOOKUP($B631,選擇權未平倉餘額!$A$4:$I$500,8,FALSE)</f>
        <v>#N/A</v>
      </c>
      <c r="U631" s="64" t="e">
        <f>VLOOKUP($B631,選擇權未平倉餘額!$A$4:$I$500,9,FALSE)</f>
        <v>#N/A</v>
      </c>
      <c r="V631" s="39" t="e">
        <f>VLOOKUP($B631,臺指選擇權P_C_Ratios!$A$4:$C$500,3,FALSE)</f>
        <v>#N/A</v>
      </c>
      <c r="W631" s="41" t="e">
        <f>VLOOKUP($B631,散戶多空比!$A$6:$L$500,12,FALSE)</f>
        <v>#N/A</v>
      </c>
      <c r="X631" s="40" t="e">
        <f>VLOOKUP($B631,期貨大額交易人未沖銷部位!$A$4:$O$499,4,FALSE)</f>
        <v>#N/A</v>
      </c>
      <c r="Y631" s="40" t="e">
        <f>VLOOKUP($B631,期貨大額交易人未沖銷部位!$A$4:$O$499,7,FALSE)</f>
        <v>#N/A</v>
      </c>
      <c r="Z631" s="40" t="e">
        <f>VLOOKUP($B631,期貨大額交易人未沖銷部位!$A$4:$O$499,10,FALSE)</f>
        <v>#N/A</v>
      </c>
      <c r="AA631" s="40" t="e">
        <f>VLOOKUP($B631,期貨大額交易人未沖銷部位!$A$4:$O$499,13,FALSE)</f>
        <v>#N/A</v>
      </c>
      <c r="AB631" s="40" t="e">
        <f>VLOOKUP($B631,期貨大額交易人未沖銷部位!$A$4:$O$499,14,FALSE)</f>
        <v>#N/A</v>
      </c>
      <c r="AC631" s="40" t="e">
        <f>VLOOKUP($B631,期貨大額交易人未沖銷部位!$A$4:$O$499,15,FALSE)</f>
        <v>#N/A</v>
      </c>
      <c r="AD631" s="33" t="e">
        <f>VLOOKUP($B631,三大美股走勢!$A$4:$J$495,4,FALSE)</f>
        <v>#N/A</v>
      </c>
      <c r="AE631" s="33" t="e">
        <f>VLOOKUP($B631,三大美股走勢!$A$4:$J$495,7,FALSE)</f>
        <v>#N/A</v>
      </c>
      <c r="AF631" s="33" t="e">
        <f>VLOOKUP($B631,三大美股走勢!$A$4:$J$495,10,FALSE)</f>
        <v>#N/A</v>
      </c>
    </row>
    <row r="632" spans="2:32">
      <c r="B632" s="32">
        <v>43411</v>
      </c>
      <c r="C632" s="33" t="e">
        <f>VLOOKUP($B632,大盤與近月台指!$A$4:$I$499,2,FALSE)</f>
        <v>#N/A</v>
      </c>
      <c r="D632" s="34" t="e">
        <f>VLOOKUP($B632,大盤與近月台指!$A$4:$I$499,3,FALSE)</f>
        <v>#N/A</v>
      </c>
      <c r="E632" s="35" t="e">
        <f>VLOOKUP($B632,大盤與近月台指!$A$4:$I$499,4,FALSE)</f>
        <v>#N/A</v>
      </c>
      <c r="F632" s="33" t="e">
        <f>VLOOKUP($B632,大盤與近月台指!$A$4:$I$499,5,FALSE)</f>
        <v>#N/A</v>
      </c>
      <c r="G632" s="49" t="e">
        <f>VLOOKUP($B632,三大法人買賣超!$A$4:$I$500,3,FALSE)</f>
        <v>#N/A</v>
      </c>
      <c r="H632" s="34" t="e">
        <f>VLOOKUP($B632,三大法人買賣超!$A$4:$I$500,5,FALSE)</f>
        <v>#N/A</v>
      </c>
      <c r="I632" s="27" t="e">
        <f>VLOOKUP($B632,三大法人買賣超!$A$4:$I$500,7,FALSE)</f>
        <v>#N/A</v>
      </c>
      <c r="J632" s="27" t="e">
        <f>VLOOKUP($B632,三大法人買賣超!$A$4:$I$500,9,FALSE)</f>
        <v>#N/A</v>
      </c>
      <c r="K632" s="37">
        <f>新台幣匯率美元指數!B633</f>
        <v>0</v>
      </c>
      <c r="L632" s="38">
        <f>新台幣匯率美元指數!C633</f>
        <v>0</v>
      </c>
      <c r="M632" s="39">
        <f>新台幣匯率美元指數!D633</f>
        <v>0</v>
      </c>
      <c r="N632" s="27" t="e">
        <f>VLOOKUP($B632,期貨未平倉口數!$A$4:$M$499,4,FALSE)</f>
        <v>#N/A</v>
      </c>
      <c r="O632" s="27" t="e">
        <f>VLOOKUP($B632,期貨未平倉口數!$A$4:$M$499,9,FALSE)</f>
        <v>#N/A</v>
      </c>
      <c r="P632" s="27" t="e">
        <f>VLOOKUP($B632,期貨未平倉口數!$A$4:$M$499,10,FALSE)</f>
        <v>#N/A</v>
      </c>
      <c r="Q632" s="27" t="e">
        <f>VLOOKUP($B632,期貨未平倉口數!$A$4:$M$499,11,FALSE)</f>
        <v>#N/A</v>
      </c>
      <c r="R632" s="64" t="e">
        <f>VLOOKUP($B632,選擇權未平倉餘額!$A$4:$I$500,6,FALSE)</f>
        <v>#N/A</v>
      </c>
      <c r="S632" s="64" t="e">
        <f>VLOOKUP($B632,選擇權未平倉餘額!$A$4:$I$500,7,FALSE)</f>
        <v>#N/A</v>
      </c>
      <c r="T632" s="64" t="e">
        <f>VLOOKUP($B632,選擇權未平倉餘額!$A$4:$I$500,8,FALSE)</f>
        <v>#N/A</v>
      </c>
      <c r="U632" s="64" t="e">
        <f>VLOOKUP($B632,選擇權未平倉餘額!$A$4:$I$500,9,FALSE)</f>
        <v>#N/A</v>
      </c>
      <c r="V632" s="39" t="e">
        <f>VLOOKUP($B632,臺指選擇權P_C_Ratios!$A$4:$C$500,3,FALSE)</f>
        <v>#N/A</v>
      </c>
      <c r="W632" s="41" t="e">
        <f>VLOOKUP($B632,散戶多空比!$A$6:$L$500,12,FALSE)</f>
        <v>#N/A</v>
      </c>
      <c r="X632" s="40" t="e">
        <f>VLOOKUP($B632,期貨大額交易人未沖銷部位!$A$4:$O$499,4,FALSE)</f>
        <v>#N/A</v>
      </c>
      <c r="Y632" s="40" t="e">
        <f>VLOOKUP($B632,期貨大額交易人未沖銷部位!$A$4:$O$499,7,FALSE)</f>
        <v>#N/A</v>
      </c>
      <c r="Z632" s="40" t="e">
        <f>VLOOKUP($B632,期貨大額交易人未沖銷部位!$A$4:$O$499,10,FALSE)</f>
        <v>#N/A</v>
      </c>
      <c r="AA632" s="40" t="e">
        <f>VLOOKUP($B632,期貨大額交易人未沖銷部位!$A$4:$O$499,13,FALSE)</f>
        <v>#N/A</v>
      </c>
      <c r="AB632" s="40" t="e">
        <f>VLOOKUP($B632,期貨大額交易人未沖銷部位!$A$4:$O$499,14,FALSE)</f>
        <v>#N/A</v>
      </c>
      <c r="AC632" s="40" t="e">
        <f>VLOOKUP($B632,期貨大額交易人未沖銷部位!$A$4:$O$499,15,FALSE)</f>
        <v>#N/A</v>
      </c>
      <c r="AD632" s="33" t="e">
        <f>VLOOKUP($B632,三大美股走勢!$A$4:$J$495,4,FALSE)</f>
        <v>#N/A</v>
      </c>
      <c r="AE632" s="33" t="e">
        <f>VLOOKUP($B632,三大美股走勢!$A$4:$J$495,7,FALSE)</f>
        <v>#N/A</v>
      </c>
      <c r="AF632" s="33" t="e">
        <f>VLOOKUP($B632,三大美股走勢!$A$4:$J$495,10,FALSE)</f>
        <v>#N/A</v>
      </c>
    </row>
    <row r="633" spans="2:32">
      <c r="B633" s="32">
        <v>43412</v>
      </c>
      <c r="C633" s="33" t="e">
        <f>VLOOKUP($B633,大盤與近月台指!$A$4:$I$499,2,FALSE)</f>
        <v>#N/A</v>
      </c>
      <c r="D633" s="34" t="e">
        <f>VLOOKUP($B633,大盤與近月台指!$A$4:$I$499,3,FALSE)</f>
        <v>#N/A</v>
      </c>
      <c r="E633" s="35" t="e">
        <f>VLOOKUP($B633,大盤與近月台指!$A$4:$I$499,4,FALSE)</f>
        <v>#N/A</v>
      </c>
      <c r="F633" s="33" t="e">
        <f>VLOOKUP($B633,大盤與近月台指!$A$4:$I$499,5,FALSE)</f>
        <v>#N/A</v>
      </c>
      <c r="G633" s="49" t="e">
        <f>VLOOKUP($B633,三大法人買賣超!$A$4:$I$500,3,FALSE)</f>
        <v>#N/A</v>
      </c>
      <c r="H633" s="34" t="e">
        <f>VLOOKUP($B633,三大法人買賣超!$A$4:$I$500,5,FALSE)</f>
        <v>#N/A</v>
      </c>
      <c r="I633" s="27" t="e">
        <f>VLOOKUP($B633,三大法人買賣超!$A$4:$I$500,7,FALSE)</f>
        <v>#N/A</v>
      </c>
      <c r="J633" s="27" t="e">
        <f>VLOOKUP($B633,三大法人買賣超!$A$4:$I$500,9,FALSE)</f>
        <v>#N/A</v>
      </c>
      <c r="K633" s="37">
        <f>新台幣匯率美元指數!B634</f>
        <v>0</v>
      </c>
      <c r="L633" s="38">
        <f>新台幣匯率美元指數!C634</f>
        <v>0</v>
      </c>
      <c r="M633" s="39">
        <f>新台幣匯率美元指數!D634</f>
        <v>0</v>
      </c>
      <c r="N633" s="27" t="e">
        <f>VLOOKUP($B633,期貨未平倉口數!$A$4:$M$499,4,FALSE)</f>
        <v>#N/A</v>
      </c>
      <c r="O633" s="27" t="e">
        <f>VLOOKUP($B633,期貨未平倉口數!$A$4:$M$499,9,FALSE)</f>
        <v>#N/A</v>
      </c>
      <c r="P633" s="27" t="e">
        <f>VLOOKUP($B633,期貨未平倉口數!$A$4:$M$499,10,FALSE)</f>
        <v>#N/A</v>
      </c>
      <c r="Q633" s="27" t="e">
        <f>VLOOKUP($B633,期貨未平倉口數!$A$4:$M$499,11,FALSE)</f>
        <v>#N/A</v>
      </c>
      <c r="R633" s="64" t="e">
        <f>VLOOKUP($B633,選擇權未平倉餘額!$A$4:$I$500,6,FALSE)</f>
        <v>#N/A</v>
      </c>
      <c r="S633" s="64" t="e">
        <f>VLOOKUP($B633,選擇權未平倉餘額!$A$4:$I$500,7,FALSE)</f>
        <v>#N/A</v>
      </c>
      <c r="T633" s="64" t="e">
        <f>VLOOKUP($B633,選擇權未平倉餘額!$A$4:$I$500,8,FALSE)</f>
        <v>#N/A</v>
      </c>
      <c r="U633" s="64" t="e">
        <f>VLOOKUP($B633,選擇權未平倉餘額!$A$4:$I$500,9,FALSE)</f>
        <v>#N/A</v>
      </c>
      <c r="V633" s="39" t="e">
        <f>VLOOKUP($B633,臺指選擇權P_C_Ratios!$A$4:$C$500,3,FALSE)</f>
        <v>#N/A</v>
      </c>
      <c r="W633" s="41" t="e">
        <f>VLOOKUP($B633,散戶多空比!$A$6:$L$500,12,FALSE)</f>
        <v>#N/A</v>
      </c>
      <c r="X633" s="40" t="e">
        <f>VLOOKUP($B633,期貨大額交易人未沖銷部位!$A$4:$O$499,4,FALSE)</f>
        <v>#N/A</v>
      </c>
      <c r="Y633" s="40" t="e">
        <f>VLOOKUP($B633,期貨大額交易人未沖銷部位!$A$4:$O$499,7,FALSE)</f>
        <v>#N/A</v>
      </c>
      <c r="Z633" s="40" t="e">
        <f>VLOOKUP($B633,期貨大額交易人未沖銷部位!$A$4:$O$499,10,FALSE)</f>
        <v>#N/A</v>
      </c>
      <c r="AA633" s="40" t="e">
        <f>VLOOKUP($B633,期貨大額交易人未沖銷部位!$A$4:$O$499,13,FALSE)</f>
        <v>#N/A</v>
      </c>
      <c r="AB633" s="40" t="e">
        <f>VLOOKUP($B633,期貨大額交易人未沖銷部位!$A$4:$O$499,14,FALSE)</f>
        <v>#N/A</v>
      </c>
      <c r="AC633" s="40" t="e">
        <f>VLOOKUP($B633,期貨大額交易人未沖銷部位!$A$4:$O$499,15,FALSE)</f>
        <v>#N/A</v>
      </c>
      <c r="AD633" s="33" t="e">
        <f>VLOOKUP($B633,三大美股走勢!$A$4:$J$495,4,FALSE)</f>
        <v>#N/A</v>
      </c>
      <c r="AE633" s="33" t="e">
        <f>VLOOKUP($B633,三大美股走勢!$A$4:$J$495,7,FALSE)</f>
        <v>#N/A</v>
      </c>
      <c r="AF633" s="33" t="e">
        <f>VLOOKUP($B633,三大美股走勢!$A$4:$J$495,10,FALSE)</f>
        <v>#N/A</v>
      </c>
    </row>
    <row r="634" spans="2:32">
      <c r="B634" s="32">
        <v>43413</v>
      </c>
      <c r="C634" s="33" t="e">
        <f>VLOOKUP($B634,大盤與近月台指!$A$4:$I$499,2,FALSE)</f>
        <v>#N/A</v>
      </c>
      <c r="D634" s="34" t="e">
        <f>VLOOKUP($B634,大盤與近月台指!$A$4:$I$499,3,FALSE)</f>
        <v>#N/A</v>
      </c>
      <c r="E634" s="35" t="e">
        <f>VLOOKUP($B634,大盤與近月台指!$A$4:$I$499,4,FALSE)</f>
        <v>#N/A</v>
      </c>
      <c r="F634" s="33" t="e">
        <f>VLOOKUP($B634,大盤與近月台指!$A$4:$I$499,5,FALSE)</f>
        <v>#N/A</v>
      </c>
      <c r="G634" s="49" t="e">
        <f>VLOOKUP($B634,三大法人買賣超!$A$4:$I$500,3,FALSE)</f>
        <v>#N/A</v>
      </c>
      <c r="H634" s="34" t="e">
        <f>VLOOKUP($B634,三大法人買賣超!$A$4:$I$500,5,FALSE)</f>
        <v>#N/A</v>
      </c>
      <c r="I634" s="27" t="e">
        <f>VLOOKUP($B634,三大法人買賣超!$A$4:$I$500,7,FALSE)</f>
        <v>#N/A</v>
      </c>
      <c r="J634" s="27" t="e">
        <f>VLOOKUP($B634,三大法人買賣超!$A$4:$I$500,9,FALSE)</f>
        <v>#N/A</v>
      </c>
      <c r="K634" s="37">
        <f>新台幣匯率美元指數!B635</f>
        <v>0</v>
      </c>
      <c r="L634" s="38">
        <f>新台幣匯率美元指數!C635</f>
        <v>0</v>
      </c>
      <c r="M634" s="39">
        <f>新台幣匯率美元指數!D635</f>
        <v>0</v>
      </c>
      <c r="N634" s="27" t="e">
        <f>VLOOKUP($B634,期貨未平倉口數!$A$4:$M$499,4,FALSE)</f>
        <v>#N/A</v>
      </c>
      <c r="O634" s="27" t="e">
        <f>VLOOKUP($B634,期貨未平倉口數!$A$4:$M$499,9,FALSE)</f>
        <v>#N/A</v>
      </c>
      <c r="P634" s="27" t="e">
        <f>VLOOKUP($B634,期貨未平倉口數!$A$4:$M$499,10,FALSE)</f>
        <v>#N/A</v>
      </c>
      <c r="Q634" s="27" t="e">
        <f>VLOOKUP($B634,期貨未平倉口數!$A$4:$M$499,11,FALSE)</f>
        <v>#N/A</v>
      </c>
      <c r="R634" s="64" t="e">
        <f>VLOOKUP($B634,選擇權未平倉餘額!$A$4:$I$500,6,FALSE)</f>
        <v>#N/A</v>
      </c>
      <c r="S634" s="64" t="e">
        <f>VLOOKUP($B634,選擇權未平倉餘額!$A$4:$I$500,7,FALSE)</f>
        <v>#N/A</v>
      </c>
      <c r="T634" s="64" t="e">
        <f>VLOOKUP($B634,選擇權未平倉餘額!$A$4:$I$500,8,FALSE)</f>
        <v>#N/A</v>
      </c>
      <c r="U634" s="64" t="e">
        <f>VLOOKUP($B634,選擇權未平倉餘額!$A$4:$I$500,9,FALSE)</f>
        <v>#N/A</v>
      </c>
      <c r="V634" s="39" t="e">
        <f>VLOOKUP($B634,臺指選擇權P_C_Ratios!$A$4:$C$500,3,FALSE)</f>
        <v>#N/A</v>
      </c>
      <c r="W634" s="41" t="e">
        <f>VLOOKUP($B634,散戶多空比!$A$6:$L$500,12,FALSE)</f>
        <v>#N/A</v>
      </c>
      <c r="X634" s="40" t="e">
        <f>VLOOKUP($B634,期貨大額交易人未沖銷部位!$A$4:$O$499,4,FALSE)</f>
        <v>#N/A</v>
      </c>
      <c r="Y634" s="40" t="e">
        <f>VLOOKUP($B634,期貨大額交易人未沖銷部位!$A$4:$O$499,7,FALSE)</f>
        <v>#N/A</v>
      </c>
      <c r="Z634" s="40" t="e">
        <f>VLOOKUP($B634,期貨大額交易人未沖銷部位!$A$4:$O$499,10,FALSE)</f>
        <v>#N/A</v>
      </c>
      <c r="AA634" s="40" t="e">
        <f>VLOOKUP($B634,期貨大額交易人未沖銷部位!$A$4:$O$499,13,FALSE)</f>
        <v>#N/A</v>
      </c>
      <c r="AB634" s="40" t="e">
        <f>VLOOKUP($B634,期貨大額交易人未沖銷部位!$A$4:$O$499,14,FALSE)</f>
        <v>#N/A</v>
      </c>
      <c r="AC634" s="40" t="e">
        <f>VLOOKUP($B634,期貨大額交易人未沖銷部位!$A$4:$O$499,15,FALSE)</f>
        <v>#N/A</v>
      </c>
      <c r="AD634" s="33" t="e">
        <f>VLOOKUP($B634,三大美股走勢!$A$4:$J$495,4,FALSE)</f>
        <v>#N/A</v>
      </c>
      <c r="AE634" s="33" t="e">
        <f>VLOOKUP($B634,三大美股走勢!$A$4:$J$495,7,FALSE)</f>
        <v>#N/A</v>
      </c>
      <c r="AF634" s="33" t="e">
        <f>VLOOKUP($B634,三大美股走勢!$A$4:$J$495,10,FALSE)</f>
        <v>#N/A</v>
      </c>
    </row>
    <row r="635" spans="2:32">
      <c r="B635" s="32">
        <v>43414</v>
      </c>
      <c r="C635" s="33" t="e">
        <f>VLOOKUP($B635,大盤與近月台指!$A$4:$I$499,2,FALSE)</f>
        <v>#N/A</v>
      </c>
      <c r="D635" s="34" t="e">
        <f>VLOOKUP($B635,大盤與近月台指!$A$4:$I$499,3,FALSE)</f>
        <v>#N/A</v>
      </c>
      <c r="E635" s="35" t="e">
        <f>VLOOKUP($B635,大盤與近月台指!$A$4:$I$499,4,FALSE)</f>
        <v>#N/A</v>
      </c>
      <c r="F635" s="33" t="e">
        <f>VLOOKUP($B635,大盤與近月台指!$A$4:$I$499,5,FALSE)</f>
        <v>#N/A</v>
      </c>
      <c r="G635" s="49" t="e">
        <f>VLOOKUP($B635,三大法人買賣超!$A$4:$I$500,3,FALSE)</f>
        <v>#N/A</v>
      </c>
      <c r="H635" s="34" t="e">
        <f>VLOOKUP($B635,三大法人買賣超!$A$4:$I$500,5,FALSE)</f>
        <v>#N/A</v>
      </c>
      <c r="I635" s="27" t="e">
        <f>VLOOKUP($B635,三大法人買賣超!$A$4:$I$500,7,FALSE)</f>
        <v>#N/A</v>
      </c>
      <c r="J635" s="27" t="e">
        <f>VLOOKUP($B635,三大法人買賣超!$A$4:$I$500,9,FALSE)</f>
        <v>#N/A</v>
      </c>
      <c r="K635" s="37">
        <f>新台幣匯率美元指數!B636</f>
        <v>0</v>
      </c>
      <c r="L635" s="38">
        <f>新台幣匯率美元指數!C636</f>
        <v>0</v>
      </c>
      <c r="M635" s="39">
        <f>新台幣匯率美元指數!D636</f>
        <v>0</v>
      </c>
      <c r="N635" s="27" t="e">
        <f>VLOOKUP($B635,期貨未平倉口數!$A$4:$M$499,4,FALSE)</f>
        <v>#N/A</v>
      </c>
      <c r="O635" s="27" t="e">
        <f>VLOOKUP($B635,期貨未平倉口數!$A$4:$M$499,9,FALSE)</f>
        <v>#N/A</v>
      </c>
      <c r="P635" s="27" t="e">
        <f>VLOOKUP($B635,期貨未平倉口數!$A$4:$M$499,10,FALSE)</f>
        <v>#N/A</v>
      </c>
      <c r="Q635" s="27" t="e">
        <f>VLOOKUP($B635,期貨未平倉口數!$A$4:$M$499,11,FALSE)</f>
        <v>#N/A</v>
      </c>
      <c r="R635" s="64" t="e">
        <f>VLOOKUP($B635,選擇權未平倉餘額!$A$4:$I$500,6,FALSE)</f>
        <v>#N/A</v>
      </c>
      <c r="S635" s="64" t="e">
        <f>VLOOKUP($B635,選擇權未平倉餘額!$A$4:$I$500,7,FALSE)</f>
        <v>#N/A</v>
      </c>
      <c r="T635" s="64" t="e">
        <f>VLOOKUP($B635,選擇權未平倉餘額!$A$4:$I$500,8,FALSE)</f>
        <v>#N/A</v>
      </c>
      <c r="U635" s="64" t="e">
        <f>VLOOKUP($B635,選擇權未平倉餘額!$A$4:$I$500,9,FALSE)</f>
        <v>#N/A</v>
      </c>
      <c r="V635" s="39" t="e">
        <f>VLOOKUP($B635,臺指選擇權P_C_Ratios!$A$4:$C$500,3,FALSE)</f>
        <v>#N/A</v>
      </c>
      <c r="W635" s="41" t="e">
        <f>VLOOKUP($B635,散戶多空比!$A$6:$L$500,12,FALSE)</f>
        <v>#N/A</v>
      </c>
      <c r="X635" s="40" t="e">
        <f>VLOOKUP($B635,期貨大額交易人未沖銷部位!$A$4:$O$499,4,FALSE)</f>
        <v>#N/A</v>
      </c>
      <c r="Y635" s="40" t="e">
        <f>VLOOKUP($B635,期貨大額交易人未沖銷部位!$A$4:$O$499,7,FALSE)</f>
        <v>#N/A</v>
      </c>
      <c r="Z635" s="40" t="e">
        <f>VLOOKUP($B635,期貨大額交易人未沖銷部位!$A$4:$O$499,10,FALSE)</f>
        <v>#N/A</v>
      </c>
      <c r="AA635" s="40" t="e">
        <f>VLOOKUP($B635,期貨大額交易人未沖銷部位!$A$4:$O$499,13,FALSE)</f>
        <v>#N/A</v>
      </c>
      <c r="AB635" s="40" t="e">
        <f>VLOOKUP($B635,期貨大額交易人未沖銷部位!$A$4:$O$499,14,FALSE)</f>
        <v>#N/A</v>
      </c>
      <c r="AC635" s="40" t="e">
        <f>VLOOKUP($B635,期貨大額交易人未沖銷部位!$A$4:$O$499,15,FALSE)</f>
        <v>#N/A</v>
      </c>
      <c r="AD635" s="33" t="e">
        <f>VLOOKUP($B635,三大美股走勢!$A$4:$J$495,4,FALSE)</f>
        <v>#N/A</v>
      </c>
      <c r="AE635" s="33" t="e">
        <f>VLOOKUP($B635,三大美股走勢!$A$4:$J$495,7,FALSE)</f>
        <v>#N/A</v>
      </c>
      <c r="AF635" s="33" t="e">
        <f>VLOOKUP($B635,三大美股走勢!$A$4:$J$495,10,FALSE)</f>
        <v>#N/A</v>
      </c>
    </row>
    <row r="636" spans="2:32">
      <c r="B636" s="32">
        <v>43415</v>
      </c>
      <c r="C636" s="33" t="e">
        <f>VLOOKUP($B636,大盤與近月台指!$A$4:$I$499,2,FALSE)</f>
        <v>#N/A</v>
      </c>
      <c r="D636" s="34" t="e">
        <f>VLOOKUP($B636,大盤與近月台指!$A$4:$I$499,3,FALSE)</f>
        <v>#N/A</v>
      </c>
      <c r="E636" s="35" t="e">
        <f>VLOOKUP($B636,大盤與近月台指!$A$4:$I$499,4,FALSE)</f>
        <v>#N/A</v>
      </c>
      <c r="F636" s="33" t="e">
        <f>VLOOKUP($B636,大盤與近月台指!$A$4:$I$499,5,FALSE)</f>
        <v>#N/A</v>
      </c>
      <c r="G636" s="49" t="e">
        <f>VLOOKUP($B636,三大法人買賣超!$A$4:$I$500,3,FALSE)</f>
        <v>#N/A</v>
      </c>
      <c r="H636" s="34" t="e">
        <f>VLOOKUP($B636,三大法人買賣超!$A$4:$I$500,5,FALSE)</f>
        <v>#N/A</v>
      </c>
      <c r="I636" s="27" t="e">
        <f>VLOOKUP($B636,三大法人買賣超!$A$4:$I$500,7,FALSE)</f>
        <v>#N/A</v>
      </c>
      <c r="J636" s="27" t="e">
        <f>VLOOKUP($B636,三大法人買賣超!$A$4:$I$500,9,FALSE)</f>
        <v>#N/A</v>
      </c>
      <c r="K636" s="37">
        <f>新台幣匯率美元指數!B637</f>
        <v>0</v>
      </c>
      <c r="L636" s="38">
        <f>新台幣匯率美元指數!C637</f>
        <v>0</v>
      </c>
      <c r="M636" s="39">
        <f>新台幣匯率美元指數!D637</f>
        <v>0</v>
      </c>
      <c r="N636" s="27" t="e">
        <f>VLOOKUP($B636,期貨未平倉口數!$A$4:$M$499,4,FALSE)</f>
        <v>#N/A</v>
      </c>
      <c r="O636" s="27" t="e">
        <f>VLOOKUP($B636,期貨未平倉口數!$A$4:$M$499,9,FALSE)</f>
        <v>#N/A</v>
      </c>
      <c r="P636" s="27" t="e">
        <f>VLOOKUP($B636,期貨未平倉口數!$A$4:$M$499,10,FALSE)</f>
        <v>#N/A</v>
      </c>
      <c r="Q636" s="27" t="e">
        <f>VLOOKUP($B636,期貨未平倉口數!$A$4:$M$499,11,FALSE)</f>
        <v>#N/A</v>
      </c>
      <c r="R636" s="64" t="e">
        <f>VLOOKUP($B636,選擇權未平倉餘額!$A$4:$I$500,6,FALSE)</f>
        <v>#N/A</v>
      </c>
      <c r="S636" s="64" t="e">
        <f>VLOOKUP($B636,選擇權未平倉餘額!$A$4:$I$500,7,FALSE)</f>
        <v>#N/A</v>
      </c>
      <c r="T636" s="64" t="e">
        <f>VLOOKUP($B636,選擇權未平倉餘額!$A$4:$I$500,8,FALSE)</f>
        <v>#N/A</v>
      </c>
      <c r="U636" s="64" t="e">
        <f>VLOOKUP($B636,選擇權未平倉餘額!$A$4:$I$500,9,FALSE)</f>
        <v>#N/A</v>
      </c>
      <c r="V636" s="39" t="e">
        <f>VLOOKUP($B636,臺指選擇權P_C_Ratios!$A$4:$C$500,3,FALSE)</f>
        <v>#N/A</v>
      </c>
      <c r="W636" s="41" t="e">
        <f>VLOOKUP($B636,散戶多空比!$A$6:$L$500,12,FALSE)</f>
        <v>#N/A</v>
      </c>
      <c r="X636" s="40" t="e">
        <f>VLOOKUP($B636,期貨大額交易人未沖銷部位!$A$4:$O$499,4,FALSE)</f>
        <v>#N/A</v>
      </c>
      <c r="Y636" s="40" t="e">
        <f>VLOOKUP($B636,期貨大額交易人未沖銷部位!$A$4:$O$499,7,FALSE)</f>
        <v>#N/A</v>
      </c>
      <c r="Z636" s="40" t="e">
        <f>VLOOKUP($B636,期貨大額交易人未沖銷部位!$A$4:$O$499,10,FALSE)</f>
        <v>#N/A</v>
      </c>
      <c r="AA636" s="40" t="e">
        <f>VLOOKUP($B636,期貨大額交易人未沖銷部位!$A$4:$O$499,13,FALSE)</f>
        <v>#N/A</v>
      </c>
      <c r="AB636" s="40" t="e">
        <f>VLOOKUP($B636,期貨大額交易人未沖銷部位!$A$4:$O$499,14,FALSE)</f>
        <v>#N/A</v>
      </c>
      <c r="AC636" s="40" t="e">
        <f>VLOOKUP($B636,期貨大額交易人未沖銷部位!$A$4:$O$499,15,FALSE)</f>
        <v>#N/A</v>
      </c>
      <c r="AD636" s="33" t="e">
        <f>VLOOKUP($B636,三大美股走勢!$A$4:$J$495,4,FALSE)</f>
        <v>#N/A</v>
      </c>
      <c r="AE636" s="33" t="e">
        <f>VLOOKUP($B636,三大美股走勢!$A$4:$J$495,7,FALSE)</f>
        <v>#N/A</v>
      </c>
      <c r="AF636" s="33" t="e">
        <f>VLOOKUP($B636,三大美股走勢!$A$4:$J$495,10,FALSE)</f>
        <v>#N/A</v>
      </c>
    </row>
    <row r="637" spans="2:32">
      <c r="B637" s="32">
        <v>43416</v>
      </c>
      <c r="C637" s="33" t="e">
        <f>VLOOKUP($B637,大盤與近月台指!$A$4:$I$499,2,FALSE)</f>
        <v>#N/A</v>
      </c>
      <c r="D637" s="34" t="e">
        <f>VLOOKUP($B637,大盤與近月台指!$A$4:$I$499,3,FALSE)</f>
        <v>#N/A</v>
      </c>
      <c r="E637" s="35" t="e">
        <f>VLOOKUP($B637,大盤與近月台指!$A$4:$I$499,4,FALSE)</f>
        <v>#N/A</v>
      </c>
      <c r="F637" s="33" t="e">
        <f>VLOOKUP($B637,大盤與近月台指!$A$4:$I$499,5,FALSE)</f>
        <v>#N/A</v>
      </c>
      <c r="G637" s="49" t="e">
        <f>VLOOKUP($B637,三大法人買賣超!$A$4:$I$500,3,FALSE)</f>
        <v>#N/A</v>
      </c>
      <c r="H637" s="34" t="e">
        <f>VLOOKUP($B637,三大法人買賣超!$A$4:$I$500,5,FALSE)</f>
        <v>#N/A</v>
      </c>
      <c r="I637" s="27" t="e">
        <f>VLOOKUP($B637,三大法人買賣超!$A$4:$I$500,7,FALSE)</f>
        <v>#N/A</v>
      </c>
      <c r="J637" s="27" t="e">
        <f>VLOOKUP($B637,三大法人買賣超!$A$4:$I$500,9,FALSE)</f>
        <v>#N/A</v>
      </c>
      <c r="K637" s="37">
        <f>新台幣匯率美元指數!B638</f>
        <v>0</v>
      </c>
      <c r="L637" s="38">
        <f>新台幣匯率美元指數!C638</f>
        <v>0</v>
      </c>
      <c r="M637" s="39">
        <f>新台幣匯率美元指數!D638</f>
        <v>0</v>
      </c>
      <c r="N637" s="27" t="e">
        <f>VLOOKUP($B637,期貨未平倉口數!$A$4:$M$499,4,FALSE)</f>
        <v>#N/A</v>
      </c>
      <c r="O637" s="27" t="e">
        <f>VLOOKUP($B637,期貨未平倉口數!$A$4:$M$499,9,FALSE)</f>
        <v>#N/A</v>
      </c>
      <c r="P637" s="27" t="e">
        <f>VLOOKUP($B637,期貨未平倉口數!$A$4:$M$499,10,FALSE)</f>
        <v>#N/A</v>
      </c>
      <c r="Q637" s="27" t="e">
        <f>VLOOKUP($B637,期貨未平倉口數!$A$4:$M$499,11,FALSE)</f>
        <v>#N/A</v>
      </c>
      <c r="R637" s="64" t="e">
        <f>VLOOKUP($B637,選擇權未平倉餘額!$A$4:$I$500,6,FALSE)</f>
        <v>#N/A</v>
      </c>
      <c r="S637" s="64" t="e">
        <f>VLOOKUP($B637,選擇權未平倉餘額!$A$4:$I$500,7,FALSE)</f>
        <v>#N/A</v>
      </c>
      <c r="T637" s="64" t="e">
        <f>VLOOKUP($B637,選擇權未平倉餘額!$A$4:$I$500,8,FALSE)</f>
        <v>#N/A</v>
      </c>
      <c r="U637" s="64" t="e">
        <f>VLOOKUP($B637,選擇權未平倉餘額!$A$4:$I$500,9,FALSE)</f>
        <v>#N/A</v>
      </c>
      <c r="V637" s="39" t="e">
        <f>VLOOKUP($B637,臺指選擇權P_C_Ratios!$A$4:$C$500,3,FALSE)</f>
        <v>#N/A</v>
      </c>
      <c r="W637" s="41" t="e">
        <f>VLOOKUP($B637,散戶多空比!$A$6:$L$500,12,FALSE)</f>
        <v>#N/A</v>
      </c>
      <c r="X637" s="40" t="e">
        <f>VLOOKUP($B637,期貨大額交易人未沖銷部位!$A$4:$O$499,4,FALSE)</f>
        <v>#N/A</v>
      </c>
      <c r="Y637" s="40" t="e">
        <f>VLOOKUP($B637,期貨大額交易人未沖銷部位!$A$4:$O$499,7,FALSE)</f>
        <v>#N/A</v>
      </c>
      <c r="Z637" s="40" t="e">
        <f>VLOOKUP($B637,期貨大額交易人未沖銷部位!$A$4:$O$499,10,FALSE)</f>
        <v>#N/A</v>
      </c>
      <c r="AA637" s="40" t="e">
        <f>VLOOKUP($B637,期貨大額交易人未沖銷部位!$A$4:$O$499,13,FALSE)</f>
        <v>#N/A</v>
      </c>
      <c r="AB637" s="40" t="e">
        <f>VLOOKUP($B637,期貨大額交易人未沖銷部位!$A$4:$O$499,14,FALSE)</f>
        <v>#N/A</v>
      </c>
      <c r="AC637" s="40" t="e">
        <f>VLOOKUP($B637,期貨大額交易人未沖銷部位!$A$4:$O$499,15,FALSE)</f>
        <v>#N/A</v>
      </c>
      <c r="AD637" s="33" t="e">
        <f>VLOOKUP($B637,三大美股走勢!$A$4:$J$495,4,FALSE)</f>
        <v>#N/A</v>
      </c>
      <c r="AE637" s="33" t="e">
        <f>VLOOKUP($B637,三大美股走勢!$A$4:$J$495,7,FALSE)</f>
        <v>#N/A</v>
      </c>
      <c r="AF637" s="33" t="e">
        <f>VLOOKUP($B637,三大美股走勢!$A$4:$J$495,10,FALSE)</f>
        <v>#N/A</v>
      </c>
    </row>
    <row r="638" spans="2:32">
      <c r="B638" s="32">
        <v>43417</v>
      </c>
      <c r="C638" s="33" t="e">
        <f>VLOOKUP($B638,大盤與近月台指!$A$4:$I$499,2,FALSE)</f>
        <v>#N/A</v>
      </c>
      <c r="D638" s="34" t="e">
        <f>VLOOKUP($B638,大盤與近月台指!$A$4:$I$499,3,FALSE)</f>
        <v>#N/A</v>
      </c>
      <c r="E638" s="35" t="e">
        <f>VLOOKUP($B638,大盤與近月台指!$A$4:$I$499,4,FALSE)</f>
        <v>#N/A</v>
      </c>
      <c r="F638" s="33" t="e">
        <f>VLOOKUP($B638,大盤與近月台指!$A$4:$I$499,5,FALSE)</f>
        <v>#N/A</v>
      </c>
      <c r="G638" s="49" t="e">
        <f>VLOOKUP($B638,三大法人買賣超!$A$4:$I$500,3,FALSE)</f>
        <v>#N/A</v>
      </c>
      <c r="H638" s="34" t="e">
        <f>VLOOKUP($B638,三大法人買賣超!$A$4:$I$500,5,FALSE)</f>
        <v>#N/A</v>
      </c>
      <c r="I638" s="27" t="e">
        <f>VLOOKUP($B638,三大法人買賣超!$A$4:$I$500,7,FALSE)</f>
        <v>#N/A</v>
      </c>
      <c r="J638" s="27" t="e">
        <f>VLOOKUP($B638,三大法人買賣超!$A$4:$I$500,9,FALSE)</f>
        <v>#N/A</v>
      </c>
      <c r="K638" s="37">
        <f>新台幣匯率美元指數!B639</f>
        <v>0</v>
      </c>
      <c r="L638" s="38">
        <f>新台幣匯率美元指數!C639</f>
        <v>0</v>
      </c>
      <c r="M638" s="39">
        <f>新台幣匯率美元指數!D639</f>
        <v>0</v>
      </c>
      <c r="N638" s="27" t="e">
        <f>VLOOKUP($B638,期貨未平倉口數!$A$4:$M$499,4,FALSE)</f>
        <v>#N/A</v>
      </c>
      <c r="O638" s="27" t="e">
        <f>VLOOKUP($B638,期貨未平倉口數!$A$4:$M$499,9,FALSE)</f>
        <v>#N/A</v>
      </c>
      <c r="P638" s="27" t="e">
        <f>VLOOKUP($B638,期貨未平倉口數!$A$4:$M$499,10,FALSE)</f>
        <v>#N/A</v>
      </c>
      <c r="Q638" s="27" t="e">
        <f>VLOOKUP($B638,期貨未平倉口數!$A$4:$M$499,11,FALSE)</f>
        <v>#N/A</v>
      </c>
      <c r="R638" s="64" t="e">
        <f>VLOOKUP($B638,選擇權未平倉餘額!$A$4:$I$500,6,FALSE)</f>
        <v>#N/A</v>
      </c>
      <c r="S638" s="64" t="e">
        <f>VLOOKUP($B638,選擇權未平倉餘額!$A$4:$I$500,7,FALSE)</f>
        <v>#N/A</v>
      </c>
      <c r="T638" s="64" t="e">
        <f>VLOOKUP($B638,選擇權未平倉餘額!$A$4:$I$500,8,FALSE)</f>
        <v>#N/A</v>
      </c>
      <c r="U638" s="64" t="e">
        <f>VLOOKUP($B638,選擇權未平倉餘額!$A$4:$I$500,9,FALSE)</f>
        <v>#N/A</v>
      </c>
      <c r="V638" s="39" t="e">
        <f>VLOOKUP($B638,臺指選擇權P_C_Ratios!$A$4:$C$500,3,FALSE)</f>
        <v>#N/A</v>
      </c>
      <c r="W638" s="41" t="e">
        <f>VLOOKUP($B638,散戶多空比!$A$6:$L$500,12,FALSE)</f>
        <v>#N/A</v>
      </c>
      <c r="X638" s="40" t="e">
        <f>VLOOKUP($B638,期貨大額交易人未沖銷部位!$A$4:$O$499,4,FALSE)</f>
        <v>#N/A</v>
      </c>
      <c r="Y638" s="40" t="e">
        <f>VLOOKUP($B638,期貨大額交易人未沖銷部位!$A$4:$O$499,7,FALSE)</f>
        <v>#N/A</v>
      </c>
      <c r="Z638" s="40" t="e">
        <f>VLOOKUP($B638,期貨大額交易人未沖銷部位!$A$4:$O$499,10,FALSE)</f>
        <v>#N/A</v>
      </c>
      <c r="AA638" s="40" t="e">
        <f>VLOOKUP($B638,期貨大額交易人未沖銷部位!$A$4:$O$499,13,FALSE)</f>
        <v>#N/A</v>
      </c>
      <c r="AB638" s="40" t="e">
        <f>VLOOKUP($B638,期貨大額交易人未沖銷部位!$A$4:$O$499,14,FALSE)</f>
        <v>#N/A</v>
      </c>
      <c r="AC638" s="40" t="e">
        <f>VLOOKUP($B638,期貨大額交易人未沖銷部位!$A$4:$O$499,15,FALSE)</f>
        <v>#N/A</v>
      </c>
      <c r="AD638" s="33" t="e">
        <f>VLOOKUP($B638,三大美股走勢!$A$4:$J$495,4,FALSE)</f>
        <v>#N/A</v>
      </c>
      <c r="AE638" s="33" t="e">
        <f>VLOOKUP($B638,三大美股走勢!$A$4:$J$495,7,FALSE)</f>
        <v>#N/A</v>
      </c>
      <c r="AF638" s="33" t="e">
        <f>VLOOKUP($B638,三大美股走勢!$A$4:$J$495,10,FALSE)</f>
        <v>#N/A</v>
      </c>
    </row>
    <row r="639" spans="2:32">
      <c r="B639" s="32">
        <v>43418</v>
      </c>
      <c r="C639" s="33" t="e">
        <f>VLOOKUP($B639,大盤與近月台指!$A$4:$I$499,2,FALSE)</f>
        <v>#N/A</v>
      </c>
      <c r="D639" s="34" t="e">
        <f>VLOOKUP($B639,大盤與近月台指!$A$4:$I$499,3,FALSE)</f>
        <v>#N/A</v>
      </c>
      <c r="E639" s="35" t="e">
        <f>VLOOKUP($B639,大盤與近月台指!$A$4:$I$499,4,FALSE)</f>
        <v>#N/A</v>
      </c>
      <c r="F639" s="33" t="e">
        <f>VLOOKUP($B639,大盤與近月台指!$A$4:$I$499,5,FALSE)</f>
        <v>#N/A</v>
      </c>
      <c r="G639" s="49" t="e">
        <f>VLOOKUP($B639,三大法人買賣超!$A$4:$I$500,3,FALSE)</f>
        <v>#N/A</v>
      </c>
      <c r="H639" s="34" t="e">
        <f>VLOOKUP($B639,三大法人買賣超!$A$4:$I$500,5,FALSE)</f>
        <v>#N/A</v>
      </c>
      <c r="I639" s="27" t="e">
        <f>VLOOKUP($B639,三大法人買賣超!$A$4:$I$500,7,FALSE)</f>
        <v>#N/A</v>
      </c>
      <c r="J639" s="27" t="e">
        <f>VLOOKUP($B639,三大法人買賣超!$A$4:$I$500,9,FALSE)</f>
        <v>#N/A</v>
      </c>
      <c r="K639" s="37">
        <f>新台幣匯率美元指數!B640</f>
        <v>0</v>
      </c>
      <c r="L639" s="38">
        <f>新台幣匯率美元指數!C640</f>
        <v>0</v>
      </c>
      <c r="M639" s="39">
        <f>新台幣匯率美元指數!D640</f>
        <v>0</v>
      </c>
      <c r="N639" s="27" t="e">
        <f>VLOOKUP($B639,期貨未平倉口數!$A$4:$M$499,4,FALSE)</f>
        <v>#N/A</v>
      </c>
      <c r="O639" s="27" t="e">
        <f>VLOOKUP($B639,期貨未平倉口數!$A$4:$M$499,9,FALSE)</f>
        <v>#N/A</v>
      </c>
      <c r="P639" s="27" t="e">
        <f>VLOOKUP($B639,期貨未平倉口數!$A$4:$M$499,10,FALSE)</f>
        <v>#N/A</v>
      </c>
      <c r="Q639" s="27" t="e">
        <f>VLOOKUP($B639,期貨未平倉口數!$A$4:$M$499,11,FALSE)</f>
        <v>#N/A</v>
      </c>
      <c r="R639" s="64" t="e">
        <f>VLOOKUP($B639,選擇權未平倉餘額!$A$4:$I$500,6,FALSE)</f>
        <v>#N/A</v>
      </c>
      <c r="S639" s="64" t="e">
        <f>VLOOKUP($B639,選擇權未平倉餘額!$A$4:$I$500,7,FALSE)</f>
        <v>#N/A</v>
      </c>
      <c r="T639" s="64" t="e">
        <f>VLOOKUP($B639,選擇權未平倉餘額!$A$4:$I$500,8,FALSE)</f>
        <v>#N/A</v>
      </c>
      <c r="U639" s="64" t="e">
        <f>VLOOKUP($B639,選擇權未平倉餘額!$A$4:$I$500,9,FALSE)</f>
        <v>#N/A</v>
      </c>
      <c r="V639" s="39" t="e">
        <f>VLOOKUP($B639,臺指選擇權P_C_Ratios!$A$4:$C$500,3,FALSE)</f>
        <v>#N/A</v>
      </c>
      <c r="W639" s="41" t="e">
        <f>VLOOKUP($B639,散戶多空比!$A$6:$L$500,12,FALSE)</f>
        <v>#N/A</v>
      </c>
      <c r="X639" s="40" t="e">
        <f>VLOOKUP($B639,期貨大額交易人未沖銷部位!$A$4:$O$499,4,FALSE)</f>
        <v>#N/A</v>
      </c>
      <c r="Y639" s="40" t="e">
        <f>VLOOKUP($B639,期貨大額交易人未沖銷部位!$A$4:$O$499,7,FALSE)</f>
        <v>#N/A</v>
      </c>
      <c r="Z639" s="40" t="e">
        <f>VLOOKUP($B639,期貨大額交易人未沖銷部位!$A$4:$O$499,10,FALSE)</f>
        <v>#N/A</v>
      </c>
      <c r="AA639" s="40" t="e">
        <f>VLOOKUP($B639,期貨大額交易人未沖銷部位!$A$4:$O$499,13,FALSE)</f>
        <v>#N/A</v>
      </c>
      <c r="AB639" s="40" t="e">
        <f>VLOOKUP($B639,期貨大額交易人未沖銷部位!$A$4:$O$499,14,FALSE)</f>
        <v>#N/A</v>
      </c>
      <c r="AC639" s="40" t="e">
        <f>VLOOKUP($B639,期貨大額交易人未沖銷部位!$A$4:$O$499,15,FALSE)</f>
        <v>#N/A</v>
      </c>
      <c r="AD639" s="33" t="e">
        <f>VLOOKUP($B639,三大美股走勢!$A$4:$J$495,4,FALSE)</f>
        <v>#N/A</v>
      </c>
      <c r="AE639" s="33" t="e">
        <f>VLOOKUP($B639,三大美股走勢!$A$4:$J$495,7,FALSE)</f>
        <v>#N/A</v>
      </c>
      <c r="AF639" s="33" t="e">
        <f>VLOOKUP($B639,三大美股走勢!$A$4:$J$495,10,FALSE)</f>
        <v>#N/A</v>
      </c>
    </row>
    <row r="640" spans="2:32">
      <c r="B640" s="32">
        <v>43419</v>
      </c>
      <c r="C640" s="33" t="e">
        <f>VLOOKUP($B640,大盤與近月台指!$A$4:$I$499,2,FALSE)</f>
        <v>#N/A</v>
      </c>
      <c r="D640" s="34" t="e">
        <f>VLOOKUP($B640,大盤與近月台指!$A$4:$I$499,3,FALSE)</f>
        <v>#N/A</v>
      </c>
      <c r="E640" s="35" t="e">
        <f>VLOOKUP($B640,大盤與近月台指!$A$4:$I$499,4,FALSE)</f>
        <v>#N/A</v>
      </c>
      <c r="F640" s="33" t="e">
        <f>VLOOKUP($B640,大盤與近月台指!$A$4:$I$499,5,FALSE)</f>
        <v>#N/A</v>
      </c>
      <c r="G640" s="49" t="e">
        <f>VLOOKUP($B640,三大法人買賣超!$A$4:$I$500,3,FALSE)</f>
        <v>#N/A</v>
      </c>
      <c r="H640" s="34" t="e">
        <f>VLOOKUP($B640,三大法人買賣超!$A$4:$I$500,5,FALSE)</f>
        <v>#N/A</v>
      </c>
      <c r="I640" s="27" t="e">
        <f>VLOOKUP($B640,三大法人買賣超!$A$4:$I$500,7,FALSE)</f>
        <v>#N/A</v>
      </c>
      <c r="J640" s="27" t="e">
        <f>VLOOKUP($B640,三大法人買賣超!$A$4:$I$500,9,FALSE)</f>
        <v>#N/A</v>
      </c>
      <c r="K640" s="37">
        <f>新台幣匯率美元指數!B641</f>
        <v>0</v>
      </c>
      <c r="L640" s="38">
        <f>新台幣匯率美元指數!C641</f>
        <v>0</v>
      </c>
      <c r="M640" s="39">
        <f>新台幣匯率美元指數!D641</f>
        <v>0</v>
      </c>
      <c r="N640" s="27" t="e">
        <f>VLOOKUP($B640,期貨未平倉口數!$A$4:$M$499,4,FALSE)</f>
        <v>#N/A</v>
      </c>
      <c r="O640" s="27" t="e">
        <f>VLOOKUP($B640,期貨未平倉口數!$A$4:$M$499,9,FALSE)</f>
        <v>#N/A</v>
      </c>
      <c r="P640" s="27" t="e">
        <f>VLOOKUP($B640,期貨未平倉口數!$A$4:$M$499,10,FALSE)</f>
        <v>#N/A</v>
      </c>
      <c r="Q640" s="27" t="e">
        <f>VLOOKUP($B640,期貨未平倉口數!$A$4:$M$499,11,FALSE)</f>
        <v>#N/A</v>
      </c>
      <c r="R640" s="64" t="e">
        <f>VLOOKUP($B640,選擇權未平倉餘額!$A$4:$I$500,6,FALSE)</f>
        <v>#N/A</v>
      </c>
      <c r="S640" s="64" t="e">
        <f>VLOOKUP($B640,選擇權未平倉餘額!$A$4:$I$500,7,FALSE)</f>
        <v>#N/A</v>
      </c>
      <c r="T640" s="64" t="e">
        <f>VLOOKUP($B640,選擇權未平倉餘額!$A$4:$I$500,8,FALSE)</f>
        <v>#N/A</v>
      </c>
      <c r="U640" s="64" t="e">
        <f>VLOOKUP($B640,選擇權未平倉餘額!$A$4:$I$500,9,FALSE)</f>
        <v>#N/A</v>
      </c>
      <c r="V640" s="39" t="e">
        <f>VLOOKUP($B640,臺指選擇權P_C_Ratios!$A$4:$C$500,3,FALSE)</f>
        <v>#N/A</v>
      </c>
      <c r="W640" s="41" t="e">
        <f>VLOOKUP($B640,散戶多空比!$A$6:$L$500,12,FALSE)</f>
        <v>#N/A</v>
      </c>
      <c r="X640" s="40" t="e">
        <f>VLOOKUP($B640,期貨大額交易人未沖銷部位!$A$4:$O$499,4,FALSE)</f>
        <v>#N/A</v>
      </c>
      <c r="Y640" s="40" t="e">
        <f>VLOOKUP($B640,期貨大額交易人未沖銷部位!$A$4:$O$499,7,FALSE)</f>
        <v>#N/A</v>
      </c>
      <c r="Z640" s="40" t="e">
        <f>VLOOKUP($B640,期貨大額交易人未沖銷部位!$A$4:$O$499,10,FALSE)</f>
        <v>#N/A</v>
      </c>
      <c r="AA640" s="40" t="e">
        <f>VLOOKUP($B640,期貨大額交易人未沖銷部位!$A$4:$O$499,13,FALSE)</f>
        <v>#N/A</v>
      </c>
      <c r="AB640" s="40" t="e">
        <f>VLOOKUP($B640,期貨大額交易人未沖銷部位!$A$4:$O$499,14,FALSE)</f>
        <v>#N/A</v>
      </c>
      <c r="AC640" s="40" t="e">
        <f>VLOOKUP($B640,期貨大額交易人未沖銷部位!$A$4:$O$499,15,FALSE)</f>
        <v>#N/A</v>
      </c>
      <c r="AD640" s="33" t="e">
        <f>VLOOKUP($B640,三大美股走勢!$A$4:$J$495,4,FALSE)</f>
        <v>#N/A</v>
      </c>
      <c r="AE640" s="33" t="e">
        <f>VLOOKUP($B640,三大美股走勢!$A$4:$J$495,7,FALSE)</f>
        <v>#N/A</v>
      </c>
      <c r="AF640" s="33" t="e">
        <f>VLOOKUP($B640,三大美股走勢!$A$4:$J$495,10,FALSE)</f>
        <v>#N/A</v>
      </c>
    </row>
    <row r="641" spans="2:32">
      <c r="B641" s="32">
        <v>43420</v>
      </c>
      <c r="C641" s="33" t="e">
        <f>VLOOKUP($B641,大盤與近月台指!$A$4:$I$499,2,FALSE)</f>
        <v>#N/A</v>
      </c>
      <c r="D641" s="34" t="e">
        <f>VLOOKUP($B641,大盤與近月台指!$A$4:$I$499,3,FALSE)</f>
        <v>#N/A</v>
      </c>
      <c r="E641" s="35" t="e">
        <f>VLOOKUP($B641,大盤與近月台指!$A$4:$I$499,4,FALSE)</f>
        <v>#N/A</v>
      </c>
      <c r="F641" s="33" t="e">
        <f>VLOOKUP($B641,大盤與近月台指!$A$4:$I$499,5,FALSE)</f>
        <v>#N/A</v>
      </c>
      <c r="G641" s="49" t="e">
        <f>VLOOKUP($B641,三大法人買賣超!$A$4:$I$500,3,FALSE)</f>
        <v>#N/A</v>
      </c>
      <c r="H641" s="34" t="e">
        <f>VLOOKUP($B641,三大法人買賣超!$A$4:$I$500,5,FALSE)</f>
        <v>#N/A</v>
      </c>
      <c r="I641" s="27" t="e">
        <f>VLOOKUP($B641,三大法人買賣超!$A$4:$I$500,7,FALSE)</f>
        <v>#N/A</v>
      </c>
      <c r="J641" s="27" t="e">
        <f>VLOOKUP($B641,三大法人買賣超!$A$4:$I$500,9,FALSE)</f>
        <v>#N/A</v>
      </c>
      <c r="K641" s="37">
        <f>新台幣匯率美元指數!B642</f>
        <v>0</v>
      </c>
      <c r="L641" s="38">
        <f>新台幣匯率美元指數!C642</f>
        <v>0</v>
      </c>
      <c r="M641" s="39">
        <f>新台幣匯率美元指數!D642</f>
        <v>0</v>
      </c>
      <c r="N641" s="27" t="e">
        <f>VLOOKUP($B641,期貨未平倉口數!$A$4:$M$499,4,FALSE)</f>
        <v>#N/A</v>
      </c>
      <c r="O641" s="27" t="e">
        <f>VLOOKUP($B641,期貨未平倉口數!$A$4:$M$499,9,FALSE)</f>
        <v>#N/A</v>
      </c>
      <c r="P641" s="27" t="e">
        <f>VLOOKUP($B641,期貨未平倉口數!$A$4:$M$499,10,FALSE)</f>
        <v>#N/A</v>
      </c>
      <c r="Q641" s="27" t="e">
        <f>VLOOKUP($B641,期貨未平倉口數!$A$4:$M$499,11,FALSE)</f>
        <v>#N/A</v>
      </c>
      <c r="R641" s="64" t="e">
        <f>VLOOKUP($B641,選擇權未平倉餘額!$A$4:$I$500,6,FALSE)</f>
        <v>#N/A</v>
      </c>
      <c r="S641" s="64" t="e">
        <f>VLOOKUP($B641,選擇權未平倉餘額!$A$4:$I$500,7,FALSE)</f>
        <v>#N/A</v>
      </c>
      <c r="T641" s="64" t="e">
        <f>VLOOKUP($B641,選擇權未平倉餘額!$A$4:$I$500,8,FALSE)</f>
        <v>#N/A</v>
      </c>
      <c r="U641" s="64" t="e">
        <f>VLOOKUP($B641,選擇權未平倉餘額!$A$4:$I$500,9,FALSE)</f>
        <v>#N/A</v>
      </c>
      <c r="V641" s="39" t="e">
        <f>VLOOKUP($B641,臺指選擇權P_C_Ratios!$A$4:$C$500,3,FALSE)</f>
        <v>#N/A</v>
      </c>
      <c r="W641" s="41" t="e">
        <f>VLOOKUP($B641,散戶多空比!$A$6:$L$500,12,FALSE)</f>
        <v>#N/A</v>
      </c>
      <c r="X641" s="40" t="e">
        <f>VLOOKUP($B641,期貨大額交易人未沖銷部位!$A$4:$O$499,4,FALSE)</f>
        <v>#N/A</v>
      </c>
      <c r="Y641" s="40" t="e">
        <f>VLOOKUP($B641,期貨大額交易人未沖銷部位!$A$4:$O$499,7,FALSE)</f>
        <v>#N/A</v>
      </c>
      <c r="Z641" s="40" t="e">
        <f>VLOOKUP($B641,期貨大額交易人未沖銷部位!$A$4:$O$499,10,FALSE)</f>
        <v>#N/A</v>
      </c>
      <c r="AA641" s="40" t="e">
        <f>VLOOKUP($B641,期貨大額交易人未沖銷部位!$A$4:$O$499,13,FALSE)</f>
        <v>#N/A</v>
      </c>
      <c r="AB641" s="40" t="e">
        <f>VLOOKUP($B641,期貨大額交易人未沖銷部位!$A$4:$O$499,14,FALSE)</f>
        <v>#N/A</v>
      </c>
      <c r="AC641" s="40" t="e">
        <f>VLOOKUP($B641,期貨大額交易人未沖銷部位!$A$4:$O$499,15,FALSE)</f>
        <v>#N/A</v>
      </c>
      <c r="AD641" s="33" t="e">
        <f>VLOOKUP($B641,三大美股走勢!$A$4:$J$495,4,FALSE)</f>
        <v>#N/A</v>
      </c>
      <c r="AE641" s="33" t="e">
        <f>VLOOKUP($B641,三大美股走勢!$A$4:$J$495,7,FALSE)</f>
        <v>#N/A</v>
      </c>
      <c r="AF641" s="33" t="e">
        <f>VLOOKUP($B641,三大美股走勢!$A$4:$J$495,10,FALSE)</f>
        <v>#N/A</v>
      </c>
    </row>
    <row r="642" spans="2:32">
      <c r="B642" s="32">
        <v>43421</v>
      </c>
      <c r="C642" s="33" t="e">
        <f>VLOOKUP($B642,大盤與近月台指!$A$4:$I$499,2,FALSE)</f>
        <v>#N/A</v>
      </c>
      <c r="D642" s="34" t="e">
        <f>VLOOKUP($B642,大盤與近月台指!$A$4:$I$499,3,FALSE)</f>
        <v>#N/A</v>
      </c>
      <c r="E642" s="35" t="e">
        <f>VLOOKUP($B642,大盤與近月台指!$A$4:$I$499,4,FALSE)</f>
        <v>#N/A</v>
      </c>
      <c r="F642" s="33" t="e">
        <f>VLOOKUP($B642,大盤與近月台指!$A$4:$I$499,5,FALSE)</f>
        <v>#N/A</v>
      </c>
      <c r="G642" s="49" t="e">
        <f>VLOOKUP($B642,三大法人買賣超!$A$4:$I$500,3,FALSE)</f>
        <v>#N/A</v>
      </c>
      <c r="H642" s="34" t="e">
        <f>VLOOKUP($B642,三大法人買賣超!$A$4:$I$500,5,FALSE)</f>
        <v>#N/A</v>
      </c>
      <c r="I642" s="27" t="e">
        <f>VLOOKUP($B642,三大法人買賣超!$A$4:$I$500,7,FALSE)</f>
        <v>#N/A</v>
      </c>
      <c r="J642" s="27" t="e">
        <f>VLOOKUP($B642,三大法人買賣超!$A$4:$I$500,9,FALSE)</f>
        <v>#N/A</v>
      </c>
      <c r="K642" s="37">
        <f>新台幣匯率美元指數!B643</f>
        <v>0</v>
      </c>
      <c r="L642" s="38">
        <f>新台幣匯率美元指數!C643</f>
        <v>0</v>
      </c>
      <c r="M642" s="39">
        <f>新台幣匯率美元指數!D643</f>
        <v>0</v>
      </c>
      <c r="N642" s="27" t="e">
        <f>VLOOKUP($B642,期貨未平倉口數!$A$4:$M$499,4,FALSE)</f>
        <v>#N/A</v>
      </c>
      <c r="O642" s="27" t="e">
        <f>VLOOKUP($B642,期貨未平倉口數!$A$4:$M$499,9,FALSE)</f>
        <v>#N/A</v>
      </c>
      <c r="P642" s="27" t="e">
        <f>VLOOKUP($B642,期貨未平倉口數!$A$4:$M$499,10,FALSE)</f>
        <v>#N/A</v>
      </c>
      <c r="Q642" s="27" t="e">
        <f>VLOOKUP($B642,期貨未平倉口數!$A$4:$M$499,11,FALSE)</f>
        <v>#N/A</v>
      </c>
      <c r="R642" s="64" t="e">
        <f>VLOOKUP($B642,選擇權未平倉餘額!$A$4:$I$500,6,FALSE)</f>
        <v>#N/A</v>
      </c>
      <c r="S642" s="64" t="e">
        <f>VLOOKUP($B642,選擇權未平倉餘額!$A$4:$I$500,7,FALSE)</f>
        <v>#N/A</v>
      </c>
      <c r="T642" s="64" t="e">
        <f>VLOOKUP($B642,選擇權未平倉餘額!$A$4:$I$500,8,FALSE)</f>
        <v>#N/A</v>
      </c>
      <c r="U642" s="64" t="e">
        <f>VLOOKUP($B642,選擇權未平倉餘額!$A$4:$I$500,9,FALSE)</f>
        <v>#N/A</v>
      </c>
      <c r="V642" s="39" t="e">
        <f>VLOOKUP($B642,臺指選擇權P_C_Ratios!$A$4:$C$500,3,FALSE)</f>
        <v>#N/A</v>
      </c>
      <c r="W642" s="41" t="e">
        <f>VLOOKUP($B642,散戶多空比!$A$6:$L$500,12,FALSE)</f>
        <v>#N/A</v>
      </c>
      <c r="X642" s="40" t="e">
        <f>VLOOKUP($B642,期貨大額交易人未沖銷部位!$A$4:$O$499,4,FALSE)</f>
        <v>#N/A</v>
      </c>
      <c r="Y642" s="40" t="e">
        <f>VLOOKUP($B642,期貨大額交易人未沖銷部位!$A$4:$O$499,7,FALSE)</f>
        <v>#N/A</v>
      </c>
      <c r="Z642" s="40" t="e">
        <f>VLOOKUP($B642,期貨大額交易人未沖銷部位!$A$4:$O$499,10,FALSE)</f>
        <v>#N/A</v>
      </c>
      <c r="AA642" s="40" t="e">
        <f>VLOOKUP($B642,期貨大額交易人未沖銷部位!$A$4:$O$499,13,FALSE)</f>
        <v>#N/A</v>
      </c>
      <c r="AB642" s="40" t="e">
        <f>VLOOKUP($B642,期貨大額交易人未沖銷部位!$A$4:$O$499,14,FALSE)</f>
        <v>#N/A</v>
      </c>
      <c r="AC642" s="40" t="e">
        <f>VLOOKUP($B642,期貨大額交易人未沖銷部位!$A$4:$O$499,15,FALSE)</f>
        <v>#N/A</v>
      </c>
      <c r="AD642" s="33" t="e">
        <f>VLOOKUP($B642,三大美股走勢!$A$4:$J$495,4,FALSE)</f>
        <v>#N/A</v>
      </c>
      <c r="AE642" s="33" t="e">
        <f>VLOOKUP($B642,三大美股走勢!$A$4:$J$495,7,FALSE)</f>
        <v>#N/A</v>
      </c>
      <c r="AF642" s="33" t="e">
        <f>VLOOKUP($B642,三大美股走勢!$A$4:$J$495,10,FALSE)</f>
        <v>#N/A</v>
      </c>
    </row>
    <row r="643" spans="2:32">
      <c r="B643" s="32">
        <v>43422</v>
      </c>
      <c r="C643" s="33" t="e">
        <f>VLOOKUP($B643,大盤與近月台指!$A$4:$I$499,2,FALSE)</f>
        <v>#N/A</v>
      </c>
      <c r="D643" s="34" t="e">
        <f>VLOOKUP($B643,大盤與近月台指!$A$4:$I$499,3,FALSE)</f>
        <v>#N/A</v>
      </c>
      <c r="E643" s="35" t="e">
        <f>VLOOKUP($B643,大盤與近月台指!$A$4:$I$499,4,FALSE)</f>
        <v>#N/A</v>
      </c>
      <c r="F643" s="33" t="e">
        <f>VLOOKUP($B643,大盤與近月台指!$A$4:$I$499,5,FALSE)</f>
        <v>#N/A</v>
      </c>
      <c r="G643" s="49" t="e">
        <f>VLOOKUP($B643,三大法人買賣超!$A$4:$I$500,3,FALSE)</f>
        <v>#N/A</v>
      </c>
      <c r="H643" s="34" t="e">
        <f>VLOOKUP($B643,三大法人買賣超!$A$4:$I$500,5,FALSE)</f>
        <v>#N/A</v>
      </c>
      <c r="I643" s="27" t="e">
        <f>VLOOKUP($B643,三大法人買賣超!$A$4:$I$500,7,FALSE)</f>
        <v>#N/A</v>
      </c>
      <c r="J643" s="27" t="e">
        <f>VLOOKUP($B643,三大法人買賣超!$A$4:$I$500,9,FALSE)</f>
        <v>#N/A</v>
      </c>
      <c r="K643" s="37">
        <f>新台幣匯率美元指數!B644</f>
        <v>0</v>
      </c>
      <c r="L643" s="38">
        <f>新台幣匯率美元指數!C644</f>
        <v>0</v>
      </c>
      <c r="M643" s="39">
        <f>新台幣匯率美元指數!D644</f>
        <v>0</v>
      </c>
      <c r="N643" s="27" t="e">
        <f>VLOOKUP($B643,期貨未平倉口數!$A$4:$M$499,4,FALSE)</f>
        <v>#N/A</v>
      </c>
      <c r="O643" s="27" t="e">
        <f>VLOOKUP($B643,期貨未平倉口數!$A$4:$M$499,9,FALSE)</f>
        <v>#N/A</v>
      </c>
      <c r="P643" s="27" t="e">
        <f>VLOOKUP($B643,期貨未平倉口數!$A$4:$M$499,10,FALSE)</f>
        <v>#N/A</v>
      </c>
      <c r="Q643" s="27" t="e">
        <f>VLOOKUP($B643,期貨未平倉口數!$A$4:$M$499,11,FALSE)</f>
        <v>#N/A</v>
      </c>
      <c r="R643" s="64" t="e">
        <f>VLOOKUP($B643,選擇權未平倉餘額!$A$4:$I$500,6,FALSE)</f>
        <v>#N/A</v>
      </c>
      <c r="S643" s="64" t="e">
        <f>VLOOKUP($B643,選擇權未平倉餘額!$A$4:$I$500,7,FALSE)</f>
        <v>#N/A</v>
      </c>
      <c r="T643" s="64" t="e">
        <f>VLOOKUP($B643,選擇權未平倉餘額!$A$4:$I$500,8,FALSE)</f>
        <v>#N/A</v>
      </c>
      <c r="U643" s="64" t="e">
        <f>VLOOKUP($B643,選擇權未平倉餘額!$A$4:$I$500,9,FALSE)</f>
        <v>#N/A</v>
      </c>
      <c r="V643" s="39" t="e">
        <f>VLOOKUP($B643,臺指選擇權P_C_Ratios!$A$4:$C$500,3,FALSE)</f>
        <v>#N/A</v>
      </c>
      <c r="W643" s="41" t="e">
        <f>VLOOKUP($B643,散戶多空比!$A$6:$L$500,12,FALSE)</f>
        <v>#N/A</v>
      </c>
      <c r="X643" s="40" t="e">
        <f>VLOOKUP($B643,期貨大額交易人未沖銷部位!$A$4:$O$499,4,FALSE)</f>
        <v>#N/A</v>
      </c>
      <c r="Y643" s="40" t="e">
        <f>VLOOKUP($B643,期貨大額交易人未沖銷部位!$A$4:$O$499,7,FALSE)</f>
        <v>#N/A</v>
      </c>
      <c r="Z643" s="40" t="e">
        <f>VLOOKUP($B643,期貨大額交易人未沖銷部位!$A$4:$O$499,10,FALSE)</f>
        <v>#N/A</v>
      </c>
      <c r="AA643" s="40" t="e">
        <f>VLOOKUP($B643,期貨大額交易人未沖銷部位!$A$4:$O$499,13,FALSE)</f>
        <v>#N/A</v>
      </c>
      <c r="AB643" s="40" t="e">
        <f>VLOOKUP($B643,期貨大額交易人未沖銷部位!$A$4:$O$499,14,FALSE)</f>
        <v>#N/A</v>
      </c>
      <c r="AC643" s="40" t="e">
        <f>VLOOKUP($B643,期貨大額交易人未沖銷部位!$A$4:$O$499,15,FALSE)</f>
        <v>#N/A</v>
      </c>
      <c r="AD643" s="33" t="e">
        <f>VLOOKUP($B643,三大美股走勢!$A$4:$J$495,4,FALSE)</f>
        <v>#N/A</v>
      </c>
      <c r="AE643" s="33" t="e">
        <f>VLOOKUP($B643,三大美股走勢!$A$4:$J$495,7,FALSE)</f>
        <v>#N/A</v>
      </c>
      <c r="AF643" s="33" t="e">
        <f>VLOOKUP($B643,三大美股走勢!$A$4:$J$495,10,FALSE)</f>
        <v>#N/A</v>
      </c>
    </row>
    <row r="644" spans="2:32">
      <c r="B644" s="32">
        <v>43423</v>
      </c>
      <c r="C644" s="33" t="e">
        <f>VLOOKUP($B644,大盤與近月台指!$A$4:$I$499,2,FALSE)</f>
        <v>#N/A</v>
      </c>
      <c r="D644" s="34" t="e">
        <f>VLOOKUP($B644,大盤與近月台指!$A$4:$I$499,3,FALSE)</f>
        <v>#N/A</v>
      </c>
      <c r="E644" s="35" t="e">
        <f>VLOOKUP($B644,大盤與近月台指!$A$4:$I$499,4,FALSE)</f>
        <v>#N/A</v>
      </c>
      <c r="F644" s="33" t="e">
        <f>VLOOKUP($B644,大盤與近月台指!$A$4:$I$499,5,FALSE)</f>
        <v>#N/A</v>
      </c>
      <c r="G644" s="49" t="e">
        <f>VLOOKUP($B644,三大法人買賣超!$A$4:$I$500,3,FALSE)</f>
        <v>#N/A</v>
      </c>
      <c r="H644" s="34" t="e">
        <f>VLOOKUP($B644,三大法人買賣超!$A$4:$I$500,5,FALSE)</f>
        <v>#N/A</v>
      </c>
      <c r="I644" s="27" t="e">
        <f>VLOOKUP($B644,三大法人買賣超!$A$4:$I$500,7,FALSE)</f>
        <v>#N/A</v>
      </c>
      <c r="J644" s="27" t="e">
        <f>VLOOKUP($B644,三大法人買賣超!$A$4:$I$500,9,FALSE)</f>
        <v>#N/A</v>
      </c>
      <c r="K644" s="37">
        <f>新台幣匯率美元指數!B645</f>
        <v>0</v>
      </c>
      <c r="L644" s="38">
        <f>新台幣匯率美元指數!C645</f>
        <v>0</v>
      </c>
      <c r="M644" s="39">
        <f>新台幣匯率美元指數!D645</f>
        <v>0</v>
      </c>
      <c r="N644" s="27" t="e">
        <f>VLOOKUP($B644,期貨未平倉口數!$A$4:$M$499,4,FALSE)</f>
        <v>#N/A</v>
      </c>
      <c r="O644" s="27" t="e">
        <f>VLOOKUP($B644,期貨未平倉口數!$A$4:$M$499,9,FALSE)</f>
        <v>#N/A</v>
      </c>
      <c r="P644" s="27" t="e">
        <f>VLOOKUP($B644,期貨未平倉口數!$A$4:$M$499,10,FALSE)</f>
        <v>#N/A</v>
      </c>
      <c r="Q644" s="27" t="e">
        <f>VLOOKUP($B644,期貨未平倉口數!$A$4:$M$499,11,FALSE)</f>
        <v>#N/A</v>
      </c>
      <c r="R644" s="64" t="e">
        <f>VLOOKUP($B644,選擇權未平倉餘額!$A$4:$I$500,6,FALSE)</f>
        <v>#N/A</v>
      </c>
      <c r="S644" s="64" t="e">
        <f>VLOOKUP($B644,選擇權未平倉餘額!$A$4:$I$500,7,FALSE)</f>
        <v>#N/A</v>
      </c>
      <c r="T644" s="64" t="e">
        <f>VLOOKUP($B644,選擇權未平倉餘額!$A$4:$I$500,8,FALSE)</f>
        <v>#N/A</v>
      </c>
      <c r="U644" s="64" t="e">
        <f>VLOOKUP($B644,選擇權未平倉餘額!$A$4:$I$500,9,FALSE)</f>
        <v>#N/A</v>
      </c>
      <c r="V644" s="39" t="e">
        <f>VLOOKUP($B644,臺指選擇權P_C_Ratios!$A$4:$C$500,3,FALSE)</f>
        <v>#N/A</v>
      </c>
      <c r="W644" s="41" t="e">
        <f>VLOOKUP($B644,散戶多空比!$A$6:$L$500,12,FALSE)</f>
        <v>#N/A</v>
      </c>
      <c r="X644" s="40" t="e">
        <f>VLOOKUP($B644,期貨大額交易人未沖銷部位!$A$4:$O$499,4,FALSE)</f>
        <v>#N/A</v>
      </c>
      <c r="Y644" s="40" t="e">
        <f>VLOOKUP($B644,期貨大額交易人未沖銷部位!$A$4:$O$499,7,FALSE)</f>
        <v>#N/A</v>
      </c>
      <c r="Z644" s="40" t="e">
        <f>VLOOKUP($B644,期貨大額交易人未沖銷部位!$A$4:$O$499,10,FALSE)</f>
        <v>#N/A</v>
      </c>
      <c r="AA644" s="40" t="e">
        <f>VLOOKUP($B644,期貨大額交易人未沖銷部位!$A$4:$O$499,13,FALSE)</f>
        <v>#N/A</v>
      </c>
      <c r="AB644" s="40" t="e">
        <f>VLOOKUP($B644,期貨大額交易人未沖銷部位!$A$4:$O$499,14,FALSE)</f>
        <v>#N/A</v>
      </c>
      <c r="AC644" s="40" t="e">
        <f>VLOOKUP($B644,期貨大額交易人未沖銷部位!$A$4:$O$499,15,FALSE)</f>
        <v>#N/A</v>
      </c>
      <c r="AD644" s="33" t="e">
        <f>VLOOKUP($B644,三大美股走勢!$A$4:$J$495,4,FALSE)</f>
        <v>#N/A</v>
      </c>
      <c r="AE644" s="33" t="e">
        <f>VLOOKUP($B644,三大美股走勢!$A$4:$J$495,7,FALSE)</f>
        <v>#N/A</v>
      </c>
      <c r="AF644" s="33" t="e">
        <f>VLOOKUP($B644,三大美股走勢!$A$4:$J$495,10,FALSE)</f>
        <v>#N/A</v>
      </c>
    </row>
    <row r="645" spans="2:32">
      <c r="B645" s="32">
        <v>43424</v>
      </c>
      <c r="C645" s="33" t="e">
        <f>VLOOKUP($B645,大盤與近月台指!$A$4:$I$499,2,FALSE)</f>
        <v>#N/A</v>
      </c>
      <c r="D645" s="34" t="e">
        <f>VLOOKUP($B645,大盤與近月台指!$A$4:$I$499,3,FALSE)</f>
        <v>#N/A</v>
      </c>
      <c r="E645" s="35" t="e">
        <f>VLOOKUP($B645,大盤與近月台指!$A$4:$I$499,4,FALSE)</f>
        <v>#N/A</v>
      </c>
      <c r="F645" s="33" t="e">
        <f>VLOOKUP($B645,大盤與近月台指!$A$4:$I$499,5,FALSE)</f>
        <v>#N/A</v>
      </c>
      <c r="G645" s="49" t="e">
        <f>VLOOKUP($B645,三大法人買賣超!$A$4:$I$500,3,FALSE)</f>
        <v>#N/A</v>
      </c>
      <c r="H645" s="34" t="e">
        <f>VLOOKUP($B645,三大法人買賣超!$A$4:$I$500,5,FALSE)</f>
        <v>#N/A</v>
      </c>
      <c r="I645" s="27" t="e">
        <f>VLOOKUP($B645,三大法人買賣超!$A$4:$I$500,7,FALSE)</f>
        <v>#N/A</v>
      </c>
      <c r="J645" s="27" t="e">
        <f>VLOOKUP($B645,三大法人買賣超!$A$4:$I$500,9,FALSE)</f>
        <v>#N/A</v>
      </c>
      <c r="K645" s="37">
        <f>新台幣匯率美元指數!B646</f>
        <v>0</v>
      </c>
      <c r="L645" s="38">
        <f>新台幣匯率美元指數!C646</f>
        <v>0</v>
      </c>
      <c r="M645" s="39">
        <f>新台幣匯率美元指數!D646</f>
        <v>0</v>
      </c>
      <c r="N645" s="27" t="e">
        <f>VLOOKUP($B645,期貨未平倉口數!$A$4:$M$499,4,FALSE)</f>
        <v>#N/A</v>
      </c>
      <c r="O645" s="27" t="e">
        <f>VLOOKUP($B645,期貨未平倉口數!$A$4:$M$499,9,FALSE)</f>
        <v>#N/A</v>
      </c>
      <c r="P645" s="27" t="e">
        <f>VLOOKUP($B645,期貨未平倉口數!$A$4:$M$499,10,FALSE)</f>
        <v>#N/A</v>
      </c>
      <c r="Q645" s="27" t="e">
        <f>VLOOKUP($B645,期貨未平倉口數!$A$4:$M$499,11,FALSE)</f>
        <v>#N/A</v>
      </c>
      <c r="R645" s="64" t="e">
        <f>VLOOKUP($B645,選擇權未平倉餘額!$A$4:$I$500,6,FALSE)</f>
        <v>#N/A</v>
      </c>
      <c r="S645" s="64" t="e">
        <f>VLOOKUP($B645,選擇權未平倉餘額!$A$4:$I$500,7,FALSE)</f>
        <v>#N/A</v>
      </c>
      <c r="T645" s="64" t="e">
        <f>VLOOKUP($B645,選擇權未平倉餘額!$A$4:$I$500,8,FALSE)</f>
        <v>#N/A</v>
      </c>
      <c r="U645" s="64" t="e">
        <f>VLOOKUP($B645,選擇權未平倉餘額!$A$4:$I$500,9,FALSE)</f>
        <v>#N/A</v>
      </c>
      <c r="V645" s="39" t="e">
        <f>VLOOKUP($B645,臺指選擇權P_C_Ratios!$A$4:$C$500,3,FALSE)</f>
        <v>#N/A</v>
      </c>
      <c r="W645" s="41" t="e">
        <f>VLOOKUP($B645,散戶多空比!$A$6:$L$500,12,FALSE)</f>
        <v>#N/A</v>
      </c>
      <c r="X645" s="40" t="e">
        <f>VLOOKUP($B645,期貨大額交易人未沖銷部位!$A$4:$O$499,4,FALSE)</f>
        <v>#N/A</v>
      </c>
      <c r="Y645" s="40" t="e">
        <f>VLOOKUP($B645,期貨大額交易人未沖銷部位!$A$4:$O$499,7,FALSE)</f>
        <v>#N/A</v>
      </c>
      <c r="Z645" s="40" t="e">
        <f>VLOOKUP($B645,期貨大額交易人未沖銷部位!$A$4:$O$499,10,FALSE)</f>
        <v>#N/A</v>
      </c>
      <c r="AA645" s="40" t="e">
        <f>VLOOKUP($B645,期貨大額交易人未沖銷部位!$A$4:$O$499,13,FALSE)</f>
        <v>#N/A</v>
      </c>
      <c r="AB645" s="40" t="e">
        <f>VLOOKUP($B645,期貨大額交易人未沖銷部位!$A$4:$O$499,14,FALSE)</f>
        <v>#N/A</v>
      </c>
      <c r="AC645" s="40" t="e">
        <f>VLOOKUP($B645,期貨大額交易人未沖銷部位!$A$4:$O$499,15,FALSE)</f>
        <v>#N/A</v>
      </c>
      <c r="AD645" s="33" t="e">
        <f>VLOOKUP($B645,三大美股走勢!$A$4:$J$495,4,FALSE)</f>
        <v>#N/A</v>
      </c>
      <c r="AE645" s="33" t="e">
        <f>VLOOKUP($B645,三大美股走勢!$A$4:$J$495,7,FALSE)</f>
        <v>#N/A</v>
      </c>
      <c r="AF645" s="33" t="e">
        <f>VLOOKUP($B645,三大美股走勢!$A$4:$J$495,10,FALSE)</f>
        <v>#N/A</v>
      </c>
    </row>
    <row r="646" spans="2:32">
      <c r="B646" s="32">
        <v>43425</v>
      </c>
      <c r="C646" s="33" t="e">
        <f>VLOOKUP($B646,大盤與近月台指!$A$4:$I$499,2,FALSE)</f>
        <v>#N/A</v>
      </c>
      <c r="D646" s="34" t="e">
        <f>VLOOKUP($B646,大盤與近月台指!$A$4:$I$499,3,FALSE)</f>
        <v>#N/A</v>
      </c>
      <c r="E646" s="35" t="e">
        <f>VLOOKUP($B646,大盤與近月台指!$A$4:$I$499,4,FALSE)</f>
        <v>#N/A</v>
      </c>
      <c r="F646" s="33" t="e">
        <f>VLOOKUP($B646,大盤與近月台指!$A$4:$I$499,5,FALSE)</f>
        <v>#N/A</v>
      </c>
      <c r="G646" s="49" t="e">
        <f>VLOOKUP($B646,三大法人買賣超!$A$4:$I$500,3,FALSE)</f>
        <v>#N/A</v>
      </c>
      <c r="H646" s="34" t="e">
        <f>VLOOKUP($B646,三大法人買賣超!$A$4:$I$500,5,FALSE)</f>
        <v>#N/A</v>
      </c>
      <c r="I646" s="27" t="e">
        <f>VLOOKUP($B646,三大法人買賣超!$A$4:$I$500,7,FALSE)</f>
        <v>#N/A</v>
      </c>
      <c r="J646" s="27" t="e">
        <f>VLOOKUP($B646,三大法人買賣超!$A$4:$I$500,9,FALSE)</f>
        <v>#N/A</v>
      </c>
      <c r="K646" s="37">
        <f>新台幣匯率美元指數!B647</f>
        <v>0</v>
      </c>
      <c r="L646" s="38">
        <f>新台幣匯率美元指數!C647</f>
        <v>0</v>
      </c>
      <c r="M646" s="39">
        <f>新台幣匯率美元指數!D647</f>
        <v>0</v>
      </c>
      <c r="N646" s="27" t="e">
        <f>VLOOKUP($B646,期貨未平倉口數!$A$4:$M$499,4,FALSE)</f>
        <v>#N/A</v>
      </c>
      <c r="O646" s="27" t="e">
        <f>VLOOKUP($B646,期貨未平倉口數!$A$4:$M$499,9,FALSE)</f>
        <v>#N/A</v>
      </c>
      <c r="P646" s="27" t="e">
        <f>VLOOKUP($B646,期貨未平倉口數!$A$4:$M$499,10,FALSE)</f>
        <v>#N/A</v>
      </c>
      <c r="Q646" s="27" t="e">
        <f>VLOOKUP($B646,期貨未平倉口數!$A$4:$M$499,11,FALSE)</f>
        <v>#N/A</v>
      </c>
      <c r="R646" s="64" t="e">
        <f>VLOOKUP($B646,選擇權未平倉餘額!$A$4:$I$500,6,FALSE)</f>
        <v>#N/A</v>
      </c>
      <c r="S646" s="64" t="e">
        <f>VLOOKUP($B646,選擇權未平倉餘額!$A$4:$I$500,7,FALSE)</f>
        <v>#N/A</v>
      </c>
      <c r="T646" s="64" t="e">
        <f>VLOOKUP($B646,選擇權未平倉餘額!$A$4:$I$500,8,FALSE)</f>
        <v>#N/A</v>
      </c>
      <c r="U646" s="64" t="e">
        <f>VLOOKUP($B646,選擇權未平倉餘額!$A$4:$I$500,9,FALSE)</f>
        <v>#N/A</v>
      </c>
      <c r="V646" s="39" t="e">
        <f>VLOOKUP($B646,臺指選擇權P_C_Ratios!$A$4:$C$500,3,FALSE)</f>
        <v>#N/A</v>
      </c>
      <c r="W646" s="41" t="e">
        <f>VLOOKUP($B646,散戶多空比!$A$6:$L$500,12,FALSE)</f>
        <v>#N/A</v>
      </c>
      <c r="X646" s="40" t="e">
        <f>VLOOKUP($B646,期貨大額交易人未沖銷部位!$A$4:$O$499,4,FALSE)</f>
        <v>#N/A</v>
      </c>
      <c r="Y646" s="40" t="e">
        <f>VLOOKUP($B646,期貨大額交易人未沖銷部位!$A$4:$O$499,7,FALSE)</f>
        <v>#N/A</v>
      </c>
      <c r="Z646" s="40" t="e">
        <f>VLOOKUP($B646,期貨大額交易人未沖銷部位!$A$4:$O$499,10,FALSE)</f>
        <v>#N/A</v>
      </c>
      <c r="AA646" s="40" t="e">
        <f>VLOOKUP($B646,期貨大額交易人未沖銷部位!$A$4:$O$499,13,FALSE)</f>
        <v>#N/A</v>
      </c>
      <c r="AB646" s="40" t="e">
        <f>VLOOKUP($B646,期貨大額交易人未沖銷部位!$A$4:$O$499,14,FALSE)</f>
        <v>#N/A</v>
      </c>
      <c r="AC646" s="40" t="e">
        <f>VLOOKUP($B646,期貨大額交易人未沖銷部位!$A$4:$O$499,15,FALSE)</f>
        <v>#N/A</v>
      </c>
      <c r="AD646" s="33" t="e">
        <f>VLOOKUP($B646,三大美股走勢!$A$4:$J$495,4,FALSE)</f>
        <v>#N/A</v>
      </c>
      <c r="AE646" s="33" t="e">
        <f>VLOOKUP($B646,三大美股走勢!$A$4:$J$495,7,FALSE)</f>
        <v>#N/A</v>
      </c>
      <c r="AF646" s="33" t="e">
        <f>VLOOKUP($B646,三大美股走勢!$A$4:$J$495,10,FALSE)</f>
        <v>#N/A</v>
      </c>
    </row>
    <row r="647" spans="2:32">
      <c r="B647" s="32">
        <v>43426</v>
      </c>
      <c r="C647" s="33" t="e">
        <f>VLOOKUP($B647,大盤與近月台指!$A$4:$I$499,2,FALSE)</f>
        <v>#N/A</v>
      </c>
      <c r="D647" s="34" t="e">
        <f>VLOOKUP($B647,大盤與近月台指!$A$4:$I$499,3,FALSE)</f>
        <v>#N/A</v>
      </c>
      <c r="E647" s="35" t="e">
        <f>VLOOKUP($B647,大盤與近月台指!$A$4:$I$499,4,FALSE)</f>
        <v>#N/A</v>
      </c>
      <c r="F647" s="33" t="e">
        <f>VLOOKUP($B647,大盤與近月台指!$A$4:$I$499,5,FALSE)</f>
        <v>#N/A</v>
      </c>
      <c r="G647" s="49" t="e">
        <f>VLOOKUP($B647,三大法人買賣超!$A$4:$I$500,3,FALSE)</f>
        <v>#N/A</v>
      </c>
      <c r="H647" s="34" t="e">
        <f>VLOOKUP($B647,三大法人買賣超!$A$4:$I$500,5,FALSE)</f>
        <v>#N/A</v>
      </c>
      <c r="I647" s="27" t="e">
        <f>VLOOKUP($B647,三大法人買賣超!$A$4:$I$500,7,FALSE)</f>
        <v>#N/A</v>
      </c>
      <c r="J647" s="27" t="e">
        <f>VLOOKUP($B647,三大法人買賣超!$A$4:$I$500,9,FALSE)</f>
        <v>#N/A</v>
      </c>
      <c r="K647" s="37">
        <f>新台幣匯率美元指數!B648</f>
        <v>0</v>
      </c>
      <c r="L647" s="38">
        <f>新台幣匯率美元指數!C648</f>
        <v>0</v>
      </c>
      <c r="M647" s="39">
        <f>新台幣匯率美元指數!D648</f>
        <v>0</v>
      </c>
      <c r="N647" s="27" t="e">
        <f>VLOOKUP($B647,期貨未平倉口數!$A$4:$M$499,4,FALSE)</f>
        <v>#N/A</v>
      </c>
      <c r="O647" s="27" t="e">
        <f>VLOOKUP($B647,期貨未平倉口數!$A$4:$M$499,9,FALSE)</f>
        <v>#N/A</v>
      </c>
      <c r="P647" s="27" t="e">
        <f>VLOOKUP($B647,期貨未平倉口數!$A$4:$M$499,10,FALSE)</f>
        <v>#N/A</v>
      </c>
      <c r="Q647" s="27" t="e">
        <f>VLOOKUP($B647,期貨未平倉口數!$A$4:$M$499,11,FALSE)</f>
        <v>#N/A</v>
      </c>
      <c r="R647" s="64" t="e">
        <f>VLOOKUP($B647,選擇權未平倉餘額!$A$4:$I$500,6,FALSE)</f>
        <v>#N/A</v>
      </c>
      <c r="S647" s="64" t="e">
        <f>VLOOKUP($B647,選擇權未平倉餘額!$A$4:$I$500,7,FALSE)</f>
        <v>#N/A</v>
      </c>
      <c r="T647" s="64" t="e">
        <f>VLOOKUP($B647,選擇權未平倉餘額!$A$4:$I$500,8,FALSE)</f>
        <v>#N/A</v>
      </c>
      <c r="U647" s="64" t="e">
        <f>VLOOKUP($B647,選擇權未平倉餘額!$A$4:$I$500,9,FALSE)</f>
        <v>#N/A</v>
      </c>
      <c r="V647" s="39" t="e">
        <f>VLOOKUP($B647,臺指選擇權P_C_Ratios!$A$4:$C$500,3,FALSE)</f>
        <v>#N/A</v>
      </c>
      <c r="W647" s="41" t="e">
        <f>VLOOKUP($B647,散戶多空比!$A$6:$L$500,12,FALSE)</f>
        <v>#N/A</v>
      </c>
      <c r="X647" s="40" t="e">
        <f>VLOOKUP($B647,期貨大額交易人未沖銷部位!$A$4:$O$499,4,FALSE)</f>
        <v>#N/A</v>
      </c>
      <c r="Y647" s="40" t="e">
        <f>VLOOKUP($B647,期貨大額交易人未沖銷部位!$A$4:$O$499,7,FALSE)</f>
        <v>#N/A</v>
      </c>
      <c r="Z647" s="40" t="e">
        <f>VLOOKUP($B647,期貨大額交易人未沖銷部位!$A$4:$O$499,10,FALSE)</f>
        <v>#N/A</v>
      </c>
      <c r="AA647" s="40" t="e">
        <f>VLOOKUP($B647,期貨大額交易人未沖銷部位!$A$4:$O$499,13,FALSE)</f>
        <v>#N/A</v>
      </c>
      <c r="AB647" s="40" t="e">
        <f>VLOOKUP($B647,期貨大額交易人未沖銷部位!$A$4:$O$499,14,FALSE)</f>
        <v>#N/A</v>
      </c>
      <c r="AC647" s="40" t="e">
        <f>VLOOKUP($B647,期貨大額交易人未沖銷部位!$A$4:$O$499,15,FALSE)</f>
        <v>#N/A</v>
      </c>
      <c r="AD647" s="33" t="e">
        <f>VLOOKUP($B647,三大美股走勢!$A$4:$J$495,4,FALSE)</f>
        <v>#N/A</v>
      </c>
      <c r="AE647" s="33" t="e">
        <f>VLOOKUP($B647,三大美股走勢!$A$4:$J$495,7,FALSE)</f>
        <v>#N/A</v>
      </c>
      <c r="AF647" s="33" t="e">
        <f>VLOOKUP($B647,三大美股走勢!$A$4:$J$495,10,FALSE)</f>
        <v>#N/A</v>
      </c>
    </row>
    <row r="648" spans="2:32">
      <c r="B648" s="32">
        <v>43427</v>
      </c>
      <c r="C648" s="33" t="e">
        <f>VLOOKUP($B648,大盤與近月台指!$A$4:$I$499,2,FALSE)</f>
        <v>#N/A</v>
      </c>
      <c r="D648" s="34" t="e">
        <f>VLOOKUP($B648,大盤與近月台指!$A$4:$I$499,3,FALSE)</f>
        <v>#N/A</v>
      </c>
      <c r="E648" s="35" t="e">
        <f>VLOOKUP($B648,大盤與近月台指!$A$4:$I$499,4,FALSE)</f>
        <v>#N/A</v>
      </c>
      <c r="F648" s="33" t="e">
        <f>VLOOKUP($B648,大盤與近月台指!$A$4:$I$499,5,FALSE)</f>
        <v>#N/A</v>
      </c>
      <c r="G648" s="49" t="e">
        <f>VLOOKUP($B648,三大法人買賣超!$A$4:$I$500,3,FALSE)</f>
        <v>#N/A</v>
      </c>
      <c r="H648" s="34" t="e">
        <f>VLOOKUP($B648,三大法人買賣超!$A$4:$I$500,5,FALSE)</f>
        <v>#N/A</v>
      </c>
      <c r="I648" s="27" t="e">
        <f>VLOOKUP($B648,三大法人買賣超!$A$4:$I$500,7,FALSE)</f>
        <v>#N/A</v>
      </c>
      <c r="J648" s="27" t="e">
        <f>VLOOKUP($B648,三大法人買賣超!$A$4:$I$500,9,FALSE)</f>
        <v>#N/A</v>
      </c>
      <c r="K648" s="37">
        <f>新台幣匯率美元指數!B649</f>
        <v>0</v>
      </c>
      <c r="L648" s="38">
        <f>新台幣匯率美元指數!C649</f>
        <v>0</v>
      </c>
      <c r="M648" s="39">
        <f>新台幣匯率美元指數!D649</f>
        <v>0</v>
      </c>
      <c r="N648" s="27" t="e">
        <f>VLOOKUP($B648,期貨未平倉口數!$A$4:$M$499,4,FALSE)</f>
        <v>#N/A</v>
      </c>
      <c r="O648" s="27" t="e">
        <f>VLOOKUP($B648,期貨未平倉口數!$A$4:$M$499,9,FALSE)</f>
        <v>#N/A</v>
      </c>
      <c r="P648" s="27" t="e">
        <f>VLOOKUP($B648,期貨未平倉口數!$A$4:$M$499,10,FALSE)</f>
        <v>#N/A</v>
      </c>
      <c r="Q648" s="27" t="e">
        <f>VLOOKUP($B648,期貨未平倉口數!$A$4:$M$499,11,FALSE)</f>
        <v>#N/A</v>
      </c>
      <c r="R648" s="64" t="e">
        <f>VLOOKUP($B648,選擇權未平倉餘額!$A$4:$I$500,6,FALSE)</f>
        <v>#N/A</v>
      </c>
      <c r="S648" s="64" t="e">
        <f>VLOOKUP($B648,選擇權未平倉餘額!$A$4:$I$500,7,FALSE)</f>
        <v>#N/A</v>
      </c>
      <c r="T648" s="64" t="e">
        <f>VLOOKUP($B648,選擇權未平倉餘額!$A$4:$I$500,8,FALSE)</f>
        <v>#N/A</v>
      </c>
      <c r="U648" s="64" t="e">
        <f>VLOOKUP($B648,選擇權未平倉餘額!$A$4:$I$500,9,FALSE)</f>
        <v>#N/A</v>
      </c>
      <c r="V648" s="39" t="e">
        <f>VLOOKUP($B648,臺指選擇權P_C_Ratios!$A$4:$C$500,3,FALSE)</f>
        <v>#N/A</v>
      </c>
      <c r="W648" s="41" t="e">
        <f>VLOOKUP($B648,散戶多空比!$A$6:$L$500,12,FALSE)</f>
        <v>#N/A</v>
      </c>
      <c r="X648" s="40" t="e">
        <f>VLOOKUP($B648,期貨大額交易人未沖銷部位!$A$4:$O$499,4,FALSE)</f>
        <v>#N/A</v>
      </c>
      <c r="Y648" s="40" t="e">
        <f>VLOOKUP($B648,期貨大額交易人未沖銷部位!$A$4:$O$499,7,FALSE)</f>
        <v>#N/A</v>
      </c>
      <c r="Z648" s="40" t="e">
        <f>VLOOKUP($B648,期貨大額交易人未沖銷部位!$A$4:$O$499,10,FALSE)</f>
        <v>#N/A</v>
      </c>
      <c r="AA648" s="40" t="e">
        <f>VLOOKUP($B648,期貨大額交易人未沖銷部位!$A$4:$O$499,13,FALSE)</f>
        <v>#N/A</v>
      </c>
      <c r="AB648" s="40" t="e">
        <f>VLOOKUP($B648,期貨大額交易人未沖銷部位!$A$4:$O$499,14,FALSE)</f>
        <v>#N/A</v>
      </c>
      <c r="AC648" s="40" t="e">
        <f>VLOOKUP($B648,期貨大額交易人未沖銷部位!$A$4:$O$499,15,FALSE)</f>
        <v>#N/A</v>
      </c>
      <c r="AD648" s="33" t="e">
        <f>VLOOKUP($B648,三大美股走勢!$A$4:$J$495,4,FALSE)</f>
        <v>#N/A</v>
      </c>
      <c r="AE648" s="33" t="e">
        <f>VLOOKUP($B648,三大美股走勢!$A$4:$J$495,7,FALSE)</f>
        <v>#N/A</v>
      </c>
      <c r="AF648" s="33" t="e">
        <f>VLOOKUP($B648,三大美股走勢!$A$4:$J$495,10,FALSE)</f>
        <v>#N/A</v>
      </c>
    </row>
    <row r="649" spans="2:32">
      <c r="B649" s="32">
        <v>43428</v>
      </c>
      <c r="C649" s="33" t="e">
        <f>VLOOKUP($B649,大盤與近月台指!$A$4:$I$499,2,FALSE)</f>
        <v>#N/A</v>
      </c>
      <c r="D649" s="34" t="e">
        <f>VLOOKUP($B649,大盤與近月台指!$A$4:$I$499,3,FALSE)</f>
        <v>#N/A</v>
      </c>
      <c r="E649" s="35" t="e">
        <f>VLOOKUP($B649,大盤與近月台指!$A$4:$I$499,4,FALSE)</f>
        <v>#N/A</v>
      </c>
      <c r="F649" s="33" t="e">
        <f>VLOOKUP($B649,大盤與近月台指!$A$4:$I$499,5,FALSE)</f>
        <v>#N/A</v>
      </c>
      <c r="G649" s="49" t="e">
        <f>VLOOKUP($B649,三大法人買賣超!$A$4:$I$500,3,FALSE)</f>
        <v>#N/A</v>
      </c>
      <c r="H649" s="34" t="e">
        <f>VLOOKUP($B649,三大法人買賣超!$A$4:$I$500,5,FALSE)</f>
        <v>#N/A</v>
      </c>
      <c r="I649" s="27" t="e">
        <f>VLOOKUP($B649,三大法人買賣超!$A$4:$I$500,7,FALSE)</f>
        <v>#N/A</v>
      </c>
      <c r="J649" s="27" t="e">
        <f>VLOOKUP($B649,三大法人買賣超!$A$4:$I$500,9,FALSE)</f>
        <v>#N/A</v>
      </c>
      <c r="K649" s="37">
        <f>新台幣匯率美元指數!B650</f>
        <v>0</v>
      </c>
      <c r="L649" s="38">
        <f>新台幣匯率美元指數!C650</f>
        <v>0</v>
      </c>
      <c r="M649" s="39">
        <f>新台幣匯率美元指數!D650</f>
        <v>0</v>
      </c>
      <c r="N649" s="27" t="e">
        <f>VLOOKUP($B649,期貨未平倉口數!$A$4:$M$499,4,FALSE)</f>
        <v>#N/A</v>
      </c>
      <c r="O649" s="27" t="e">
        <f>VLOOKUP($B649,期貨未平倉口數!$A$4:$M$499,9,FALSE)</f>
        <v>#N/A</v>
      </c>
      <c r="P649" s="27" t="e">
        <f>VLOOKUP($B649,期貨未平倉口數!$A$4:$M$499,10,FALSE)</f>
        <v>#N/A</v>
      </c>
      <c r="Q649" s="27" t="e">
        <f>VLOOKUP($B649,期貨未平倉口數!$A$4:$M$499,11,FALSE)</f>
        <v>#N/A</v>
      </c>
      <c r="R649" s="64" t="e">
        <f>VLOOKUP($B649,選擇權未平倉餘額!$A$4:$I$500,6,FALSE)</f>
        <v>#N/A</v>
      </c>
      <c r="S649" s="64" t="e">
        <f>VLOOKUP($B649,選擇權未平倉餘額!$A$4:$I$500,7,FALSE)</f>
        <v>#N/A</v>
      </c>
      <c r="T649" s="64" t="e">
        <f>VLOOKUP($B649,選擇權未平倉餘額!$A$4:$I$500,8,FALSE)</f>
        <v>#N/A</v>
      </c>
      <c r="U649" s="64" t="e">
        <f>VLOOKUP($B649,選擇權未平倉餘額!$A$4:$I$500,9,FALSE)</f>
        <v>#N/A</v>
      </c>
      <c r="V649" s="39" t="e">
        <f>VLOOKUP($B649,臺指選擇權P_C_Ratios!$A$4:$C$500,3,FALSE)</f>
        <v>#N/A</v>
      </c>
      <c r="W649" s="41" t="e">
        <f>VLOOKUP($B649,散戶多空比!$A$6:$L$500,12,FALSE)</f>
        <v>#N/A</v>
      </c>
      <c r="X649" s="40" t="e">
        <f>VLOOKUP($B649,期貨大額交易人未沖銷部位!$A$4:$O$499,4,FALSE)</f>
        <v>#N/A</v>
      </c>
      <c r="Y649" s="40" t="e">
        <f>VLOOKUP($B649,期貨大額交易人未沖銷部位!$A$4:$O$499,7,FALSE)</f>
        <v>#N/A</v>
      </c>
      <c r="Z649" s="40" t="e">
        <f>VLOOKUP($B649,期貨大額交易人未沖銷部位!$A$4:$O$499,10,FALSE)</f>
        <v>#N/A</v>
      </c>
      <c r="AA649" s="40" t="e">
        <f>VLOOKUP($B649,期貨大額交易人未沖銷部位!$A$4:$O$499,13,FALSE)</f>
        <v>#N/A</v>
      </c>
      <c r="AB649" s="40" t="e">
        <f>VLOOKUP($B649,期貨大額交易人未沖銷部位!$A$4:$O$499,14,FALSE)</f>
        <v>#N/A</v>
      </c>
      <c r="AC649" s="40" t="e">
        <f>VLOOKUP($B649,期貨大額交易人未沖銷部位!$A$4:$O$499,15,FALSE)</f>
        <v>#N/A</v>
      </c>
      <c r="AD649" s="33" t="e">
        <f>VLOOKUP($B649,三大美股走勢!$A$4:$J$495,4,FALSE)</f>
        <v>#N/A</v>
      </c>
      <c r="AE649" s="33" t="e">
        <f>VLOOKUP($B649,三大美股走勢!$A$4:$J$495,7,FALSE)</f>
        <v>#N/A</v>
      </c>
      <c r="AF649" s="33" t="e">
        <f>VLOOKUP($B649,三大美股走勢!$A$4:$J$495,10,FALSE)</f>
        <v>#N/A</v>
      </c>
    </row>
    <row r="650" spans="2:32">
      <c r="B650" s="32">
        <v>43429</v>
      </c>
      <c r="C650" s="33" t="e">
        <f>VLOOKUP($B650,大盤與近月台指!$A$4:$I$499,2,FALSE)</f>
        <v>#N/A</v>
      </c>
      <c r="D650" s="34" t="e">
        <f>VLOOKUP($B650,大盤與近月台指!$A$4:$I$499,3,FALSE)</f>
        <v>#N/A</v>
      </c>
      <c r="E650" s="35" t="e">
        <f>VLOOKUP($B650,大盤與近月台指!$A$4:$I$499,4,FALSE)</f>
        <v>#N/A</v>
      </c>
      <c r="F650" s="33" t="e">
        <f>VLOOKUP($B650,大盤與近月台指!$A$4:$I$499,5,FALSE)</f>
        <v>#N/A</v>
      </c>
      <c r="G650" s="49" t="e">
        <f>VLOOKUP($B650,三大法人買賣超!$A$4:$I$500,3,FALSE)</f>
        <v>#N/A</v>
      </c>
      <c r="H650" s="34" t="e">
        <f>VLOOKUP($B650,三大法人買賣超!$A$4:$I$500,5,FALSE)</f>
        <v>#N/A</v>
      </c>
      <c r="I650" s="27" t="e">
        <f>VLOOKUP($B650,三大法人買賣超!$A$4:$I$500,7,FALSE)</f>
        <v>#N/A</v>
      </c>
      <c r="J650" s="27" t="e">
        <f>VLOOKUP($B650,三大法人買賣超!$A$4:$I$500,9,FALSE)</f>
        <v>#N/A</v>
      </c>
      <c r="K650" s="37">
        <f>新台幣匯率美元指數!B651</f>
        <v>0</v>
      </c>
      <c r="L650" s="38">
        <f>新台幣匯率美元指數!C651</f>
        <v>0</v>
      </c>
      <c r="M650" s="39">
        <f>新台幣匯率美元指數!D651</f>
        <v>0</v>
      </c>
      <c r="N650" s="27" t="e">
        <f>VLOOKUP($B650,期貨未平倉口數!$A$4:$M$499,4,FALSE)</f>
        <v>#N/A</v>
      </c>
      <c r="O650" s="27" t="e">
        <f>VLOOKUP($B650,期貨未平倉口數!$A$4:$M$499,9,FALSE)</f>
        <v>#N/A</v>
      </c>
      <c r="P650" s="27" t="e">
        <f>VLOOKUP($B650,期貨未平倉口數!$A$4:$M$499,10,FALSE)</f>
        <v>#N/A</v>
      </c>
      <c r="Q650" s="27" t="e">
        <f>VLOOKUP($B650,期貨未平倉口數!$A$4:$M$499,11,FALSE)</f>
        <v>#N/A</v>
      </c>
      <c r="R650" s="64" t="e">
        <f>VLOOKUP($B650,選擇權未平倉餘額!$A$4:$I$500,6,FALSE)</f>
        <v>#N/A</v>
      </c>
      <c r="S650" s="64" t="e">
        <f>VLOOKUP($B650,選擇權未平倉餘額!$A$4:$I$500,7,FALSE)</f>
        <v>#N/A</v>
      </c>
      <c r="T650" s="64" t="e">
        <f>VLOOKUP($B650,選擇權未平倉餘額!$A$4:$I$500,8,FALSE)</f>
        <v>#N/A</v>
      </c>
      <c r="U650" s="64" t="e">
        <f>VLOOKUP($B650,選擇權未平倉餘額!$A$4:$I$500,9,FALSE)</f>
        <v>#N/A</v>
      </c>
      <c r="V650" s="39" t="e">
        <f>VLOOKUP($B650,臺指選擇權P_C_Ratios!$A$4:$C$500,3,FALSE)</f>
        <v>#N/A</v>
      </c>
      <c r="W650" s="41" t="e">
        <f>VLOOKUP($B650,散戶多空比!$A$6:$L$500,12,FALSE)</f>
        <v>#N/A</v>
      </c>
      <c r="X650" s="40" t="e">
        <f>VLOOKUP($B650,期貨大額交易人未沖銷部位!$A$4:$O$499,4,FALSE)</f>
        <v>#N/A</v>
      </c>
      <c r="Y650" s="40" t="e">
        <f>VLOOKUP($B650,期貨大額交易人未沖銷部位!$A$4:$O$499,7,FALSE)</f>
        <v>#N/A</v>
      </c>
      <c r="Z650" s="40" t="e">
        <f>VLOOKUP($B650,期貨大額交易人未沖銷部位!$A$4:$O$499,10,FALSE)</f>
        <v>#N/A</v>
      </c>
      <c r="AA650" s="40" t="e">
        <f>VLOOKUP($B650,期貨大額交易人未沖銷部位!$A$4:$O$499,13,FALSE)</f>
        <v>#N/A</v>
      </c>
      <c r="AB650" s="40" t="e">
        <f>VLOOKUP($B650,期貨大額交易人未沖銷部位!$A$4:$O$499,14,FALSE)</f>
        <v>#N/A</v>
      </c>
      <c r="AC650" s="40" t="e">
        <f>VLOOKUP($B650,期貨大額交易人未沖銷部位!$A$4:$O$499,15,FALSE)</f>
        <v>#N/A</v>
      </c>
      <c r="AD650" s="33" t="e">
        <f>VLOOKUP($B650,三大美股走勢!$A$4:$J$495,4,FALSE)</f>
        <v>#N/A</v>
      </c>
      <c r="AE650" s="33" t="e">
        <f>VLOOKUP($B650,三大美股走勢!$A$4:$J$495,7,FALSE)</f>
        <v>#N/A</v>
      </c>
      <c r="AF650" s="33" t="e">
        <f>VLOOKUP($B650,三大美股走勢!$A$4:$J$495,10,FALSE)</f>
        <v>#N/A</v>
      </c>
    </row>
    <row r="651" spans="2:32">
      <c r="B651" s="32">
        <v>43430</v>
      </c>
      <c r="C651" s="33" t="e">
        <f>VLOOKUP($B651,大盤與近月台指!$A$4:$I$499,2,FALSE)</f>
        <v>#N/A</v>
      </c>
      <c r="D651" s="34" t="e">
        <f>VLOOKUP($B651,大盤與近月台指!$A$4:$I$499,3,FALSE)</f>
        <v>#N/A</v>
      </c>
      <c r="E651" s="35" t="e">
        <f>VLOOKUP($B651,大盤與近月台指!$A$4:$I$499,4,FALSE)</f>
        <v>#N/A</v>
      </c>
      <c r="F651" s="33" t="e">
        <f>VLOOKUP($B651,大盤與近月台指!$A$4:$I$499,5,FALSE)</f>
        <v>#N/A</v>
      </c>
      <c r="G651" s="49" t="e">
        <f>VLOOKUP($B651,三大法人買賣超!$A$4:$I$500,3,FALSE)</f>
        <v>#N/A</v>
      </c>
      <c r="H651" s="34" t="e">
        <f>VLOOKUP($B651,三大法人買賣超!$A$4:$I$500,5,FALSE)</f>
        <v>#N/A</v>
      </c>
      <c r="I651" s="27" t="e">
        <f>VLOOKUP($B651,三大法人買賣超!$A$4:$I$500,7,FALSE)</f>
        <v>#N/A</v>
      </c>
      <c r="J651" s="27" t="e">
        <f>VLOOKUP($B651,三大法人買賣超!$A$4:$I$500,9,FALSE)</f>
        <v>#N/A</v>
      </c>
      <c r="K651" s="37">
        <f>新台幣匯率美元指數!B652</f>
        <v>0</v>
      </c>
      <c r="L651" s="38">
        <f>新台幣匯率美元指數!C652</f>
        <v>0</v>
      </c>
      <c r="M651" s="39">
        <f>新台幣匯率美元指數!D652</f>
        <v>0</v>
      </c>
      <c r="N651" s="27" t="e">
        <f>VLOOKUP($B651,期貨未平倉口數!$A$4:$M$499,4,FALSE)</f>
        <v>#N/A</v>
      </c>
      <c r="O651" s="27" t="e">
        <f>VLOOKUP($B651,期貨未平倉口數!$A$4:$M$499,9,FALSE)</f>
        <v>#N/A</v>
      </c>
      <c r="P651" s="27" t="e">
        <f>VLOOKUP($B651,期貨未平倉口數!$A$4:$M$499,10,FALSE)</f>
        <v>#N/A</v>
      </c>
      <c r="Q651" s="27" t="e">
        <f>VLOOKUP($B651,期貨未平倉口數!$A$4:$M$499,11,FALSE)</f>
        <v>#N/A</v>
      </c>
      <c r="R651" s="64" t="e">
        <f>VLOOKUP($B651,選擇權未平倉餘額!$A$4:$I$500,6,FALSE)</f>
        <v>#N/A</v>
      </c>
      <c r="S651" s="64" t="e">
        <f>VLOOKUP($B651,選擇權未平倉餘額!$A$4:$I$500,7,FALSE)</f>
        <v>#N/A</v>
      </c>
      <c r="T651" s="64" t="e">
        <f>VLOOKUP($B651,選擇權未平倉餘額!$A$4:$I$500,8,FALSE)</f>
        <v>#N/A</v>
      </c>
      <c r="U651" s="64" t="e">
        <f>VLOOKUP($B651,選擇權未平倉餘額!$A$4:$I$500,9,FALSE)</f>
        <v>#N/A</v>
      </c>
      <c r="V651" s="39" t="e">
        <f>VLOOKUP($B651,臺指選擇權P_C_Ratios!$A$4:$C$500,3,FALSE)</f>
        <v>#N/A</v>
      </c>
      <c r="W651" s="41" t="e">
        <f>VLOOKUP($B651,散戶多空比!$A$6:$L$500,12,FALSE)</f>
        <v>#N/A</v>
      </c>
      <c r="X651" s="40" t="e">
        <f>VLOOKUP($B651,期貨大額交易人未沖銷部位!$A$4:$O$499,4,FALSE)</f>
        <v>#N/A</v>
      </c>
      <c r="Y651" s="40" t="e">
        <f>VLOOKUP($B651,期貨大額交易人未沖銷部位!$A$4:$O$499,7,FALSE)</f>
        <v>#N/A</v>
      </c>
      <c r="Z651" s="40" t="e">
        <f>VLOOKUP($B651,期貨大額交易人未沖銷部位!$A$4:$O$499,10,FALSE)</f>
        <v>#N/A</v>
      </c>
      <c r="AA651" s="40" t="e">
        <f>VLOOKUP($B651,期貨大額交易人未沖銷部位!$A$4:$O$499,13,FALSE)</f>
        <v>#N/A</v>
      </c>
      <c r="AB651" s="40" t="e">
        <f>VLOOKUP($B651,期貨大額交易人未沖銷部位!$A$4:$O$499,14,FALSE)</f>
        <v>#N/A</v>
      </c>
      <c r="AC651" s="40" t="e">
        <f>VLOOKUP($B651,期貨大額交易人未沖銷部位!$A$4:$O$499,15,FALSE)</f>
        <v>#N/A</v>
      </c>
      <c r="AD651" s="33" t="e">
        <f>VLOOKUP($B651,三大美股走勢!$A$4:$J$495,4,FALSE)</f>
        <v>#N/A</v>
      </c>
      <c r="AE651" s="33" t="e">
        <f>VLOOKUP($B651,三大美股走勢!$A$4:$J$495,7,FALSE)</f>
        <v>#N/A</v>
      </c>
      <c r="AF651" s="33" t="e">
        <f>VLOOKUP($B651,三大美股走勢!$A$4:$J$495,10,FALSE)</f>
        <v>#N/A</v>
      </c>
    </row>
    <row r="652" spans="2:32">
      <c r="B652" s="32">
        <v>43431</v>
      </c>
      <c r="C652" s="33" t="e">
        <f>VLOOKUP($B652,大盤與近月台指!$A$4:$I$499,2,FALSE)</f>
        <v>#N/A</v>
      </c>
      <c r="D652" s="34" t="e">
        <f>VLOOKUP($B652,大盤與近月台指!$A$4:$I$499,3,FALSE)</f>
        <v>#N/A</v>
      </c>
      <c r="E652" s="35" t="e">
        <f>VLOOKUP($B652,大盤與近月台指!$A$4:$I$499,4,FALSE)</f>
        <v>#N/A</v>
      </c>
      <c r="F652" s="33" t="e">
        <f>VLOOKUP($B652,大盤與近月台指!$A$4:$I$499,5,FALSE)</f>
        <v>#N/A</v>
      </c>
      <c r="G652" s="49" t="e">
        <f>VLOOKUP($B652,三大法人買賣超!$A$4:$I$500,3,FALSE)</f>
        <v>#N/A</v>
      </c>
      <c r="H652" s="34" t="e">
        <f>VLOOKUP($B652,三大法人買賣超!$A$4:$I$500,5,FALSE)</f>
        <v>#N/A</v>
      </c>
      <c r="I652" s="27" t="e">
        <f>VLOOKUP($B652,三大法人買賣超!$A$4:$I$500,7,FALSE)</f>
        <v>#N/A</v>
      </c>
      <c r="J652" s="27" t="e">
        <f>VLOOKUP($B652,三大法人買賣超!$A$4:$I$500,9,FALSE)</f>
        <v>#N/A</v>
      </c>
      <c r="K652" s="37">
        <f>新台幣匯率美元指數!B653</f>
        <v>0</v>
      </c>
      <c r="L652" s="38">
        <f>新台幣匯率美元指數!C653</f>
        <v>0</v>
      </c>
      <c r="M652" s="39">
        <f>新台幣匯率美元指數!D653</f>
        <v>0</v>
      </c>
      <c r="N652" s="27" t="e">
        <f>VLOOKUP($B652,期貨未平倉口數!$A$4:$M$499,4,FALSE)</f>
        <v>#N/A</v>
      </c>
      <c r="O652" s="27" t="e">
        <f>VLOOKUP($B652,期貨未平倉口數!$A$4:$M$499,9,FALSE)</f>
        <v>#N/A</v>
      </c>
      <c r="P652" s="27" t="e">
        <f>VLOOKUP($B652,期貨未平倉口數!$A$4:$M$499,10,FALSE)</f>
        <v>#N/A</v>
      </c>
      <c r="Q652" s="27" t="e">
        <f>VLOOKUP($B652,期貨未平倉口數!$A$4:$M$499,11,FALSE)</f>
        <v>#N/A</v>
      </c>
      <c r="R652" s="64" t="e">
        <f>VLOOKUP($B652,選擇權未平倉餘額!$A$4:$I$500,6,FALSE)</f>
        <v>#N/A</v>
      </c>
      <c r="S652" s="64" t="e">
        <f>VLOOKUP($B652,選擇權未平倉餘額!$A$4:$I$500,7,FALSE)</f>
        <v>#N/A</v>
      </c>
      <c r="T652" s="64" t="e">
        <f>VLOOKUP($B652,選擇權未平倉餘額!$A$4:$I$500,8,FALSE)</f>
        <v>#N/A</v>
      </c>
      <c r="U652" s="64" t="e">
        <f>VLOOKUP($B652,選擇權未平倉餘額!$A$4:$I$500,9,FALSE)</f>
        <v>#N/A</v>
      </c>
      <c r="V652" s="39" t="e">
        <f>VLOOKUP($B652,臺指選擇權P_C_Ratios!$A$4:$C$500,3,FALSE)</f>
        <v>#N/A</v>
      </c>
      <c r="W652" s="41" t="e">
        <f>VLOOKUP($B652,散戶多空比!$A$6:$L$500,12,FALSE)</f>
        <v>#N/A</v>
      </c>
      <c r="X652" s="40" t="e">
        <f>VLOOKUP($B652,期貨大額交易人未沖銷部位!$A$4:$O$499,4,FALSE)</f>
        <v>#N/A</v>
      </c>
      <c r="Y652" s="40" t="e">
        <f>VLOOKUP($B652,期貨大額交易人未沖銷部位!$A$4:$O$499,7,FALSE)</f>
        <v>#N/A</v>
      </c>
      <c r="Z652" s="40" t="e">
        <f>VLOOKUP($B652,期貨大額交易人未沖銷部位!$A$4:$O$499,10,FALSE)</f>
        <v>#N/A</v>
      </c>
      <c r="AA652" s="40" t="e">
        <f>VLOOKUP($B652,期貨大額交易人未沖銷部位!$A$4:$O$499,13,FALSE)</f>
        <v>#N/A</v>
      </c>
      <c r="AB652" s="40" t="e">
        <f>VLOOKUP($B652,期貨大額交易人未沖銷部位!$A$4:$O$499,14,FALSE)</f>
        <v>#N/A</v>
      </c>
      <c r="AC652" s="40" t="e">
        <f>VLOOKUP($B652,期貨大額交易人未沖銷部位!$A$4:$O$499,15,FALSE)</f>
        <v>#N/A</v>
      </c>
      <c r="AD652" s="33" t="e">
        <f>VLOOKUP($B652,三大美股走勢!$A$4:$J$495,4,FALSE)</f>
        <v>#N/A</v>
      </c>
      <c r="AE652" s="33" t="e">
        <f>VLOOKUP($B652,三大美股走勢!$A$4:$J$495,7,FALSE)</f>
        <v>#N/A</v>
      </c>
      <c r="AF652" s="33" t="e">
        <f>VLOOKUP($B652,三大美股走勢!$A$4:$J$495,10,FALSE)</f>
        <v>#N/A</v>
      </c>
    </row>
    <row r="653" spans="2:32">
      <c r="B653" s="32">
        <v>43432</v>
      </c>
      <c r="C653" s="33" t="e">
        <f>VLOOKUP($B653,大盤與近月台指!$A$4:$I$499,2,FALSE)</f>
        <v>#N/A</v>
      </c>
      <c r="D653" s="34" t="e">
        <f>VLOOKUP($B653,大盤與近月台指!$A$4:$I$499,3,FALSE)</f>
        <v>#N/A</v>
      </c>
      <c r="E653" s="35" t="e">
        <f>VLOOKUP($B653,大盤與近月台指!$A$4:$I$499,4,FALSE)</f>
        <v>#N/A</v>
      </c>
      <c r="F653" s="33" t="e">
        <f>VLOOKUP($B653,大盤與近月台指!$A$4:$I$499,5,FALSE)</f>
        <v>#N/A</v>
      </c>
      <c r="G653" s="49" t="e">
        <f>VLOOKUP($B653,三大法人買賣超!$A$4:$I$500,3,FALSE)</f>
        <v>#N/A</v>
      </c>
      <c r="H653" s="34" t="e">
        <f>VLOOKUP($B653,三大法人買賣超!$A$4:$I$500,5,FALSE)</f>
        <v>#N/A</v>
      </c>
      <c r="I653" s="27" t="e">
        <f>VLOOKUP($B653,三大法人買賣超!$A$4:$I$500,7,FALSE)</f>
        <v>#N/A</v>
      </c>
      <c r="J653" s="27" t="e">
        <f>VLOOKUP($B653,三大法人買賣超!$A$4:$I$500,9,FALSE)</f>
        <v>#N/A</v>
      </c>
      <c r="K653" s="37">
        <f>新台幣匯率美元指數!B654</f>
        <v>0</v>
      </c>
      <c r="L653" s="38">
        <f>新台幣匯率美元指數!C654</f>
        <v>0</v>
      </c>
      <c r="M653" s="39">
        <f>新台幣匯率美元指數!D654</f>
        <v>0</v>
      </c>
      <c r="N653" s="27" t="e">
        <f>VLOOKUP($B653,期貨未平倉口數!$A$4:$M$499,4,FALSE)</f>
        <v>#N/A</v>
      </c>
      <c r="O653" s="27" t="e">
        <f>VLOOKUP($B653,期貨未平倉口數!$A$4:$M$499,9,FALSE)</f>
        <v>#N/A</v>
      </c>
      <c r="P653" s="27" t="e">
        <f>VLOOKUP($B653,期貨未平倉口數!$A$4:$M$499,10,FALSE)</f>
        <v>#N/A</v>
      </c>
      <c r="Q653" s="27" t="e">
        <f>VLOOKUP($B653,期貨未平倉口數!$A$4:$M$499,11,FALSE)</f>
        <v>#N/A</v>
      </c>
      <c r="R653" s="64" t="e">
        <f>VLOOKUP($B653,選擇權未平倉餘額!$A$4:$I$500,6,FALSE)</f>
        <v>#N/A</v>
      </c>
      <c r="S653" s="64" t="e">
        <f>VLOOKUP($B653,選擇權未平倉餘額!$A$4:$I$500,7,FALSE)</f>
        <v>#N/A</v>
      </c>
      <c r="T653" s="64" t="e">
        <f>VLOOKUP($B653,選擇權未平倉餘額!$A$4:$I$500,8,FALSE)</f>
        <v>#N/A</v>
      </c>
      <c r="U653" s="64" t="e">
        <f>VLOOKUP($B653,選擇權未平倉餘額!$A$4:$I$500,9,FALSE)</f>
        <v>#N/A</v>
      </c>
      <c r="V653" s="39" t="e">
        <f>VLOOKUP($B653,臺指選擇權P_C_Ratios!$A$4:$C$500,3,FALSE)</f>
        <v>#N/A</v>
      </c>
      <c r="W653" s="41" t="e">
        <f>VLOOKUP($B653,散戶多空比!$A$6:$L$500,12,FALSE)</f>
        <v>#N/A</v>
      </c>
      <c r="X653" s="40" t="e">
        <f>VLOOKUP($B653,期貨大額交易人未沖銷部位!$A$4:$O$499,4,FALSE)</f>
        <v>#N/A</v>
      </c>
      <c r="Y653" s="40" t="e">
        <f>VLOOKUP($B653,期貨大額交易人未沖銷部位!$A$4:$O$499,7,FALSE)</f>
        <v>#N/A</v>
      </c>
      <c r="Z653" s="40" t="e">
        <f>VLOOKUP($B653,期貨大額交易人未沖銷部位!$A$4:$O$499,10,FALSE)</f>
        <v>#N/A</v>
      </c>
      <c r="AA653" s="40" t="e">
        <f>VLOOKUP($B653,期貨大額交易人未沖銷部位!$A$4:$O$499,13,FALSE)</f>
        <v>#N/A</v>
      </c>
      <c r="AB653" s="40" t="e">
        <f>VLOOKUP($B653,期貨大額交易人未沖銷部位!$A$4:$O$499,14,FALSE)</f>
        <v>#N/A</v>
      </c>
      <c r="AC653" s="40" t="e">
        <f>VLOOKUP($B653,期貨大額交易人未沖銷部位!$A$4:$O$499,15,FALSE)</f>
        <v>#N/A</v>
      </c>
      <c r="AD653" s="33" t="e">
        <f>VLOOKUP($B653,三大美股走勢!$A$4:$J$495,4,FALSE)</f>
        <v>#N/A</v>
      </c>
      <c r="AE653" s="33" t="e">
        <f>VLOOKUP($B653,三大美股走勢!$A$4:$J$495,7,FALSE)</f>
        <v>#N/A</v>
      </c>
      <c r="AF653" s="33" t="e">
        <f>VLOOKUP($B653,三大美股走勢!$A$4:$J$495,10,FALSE)</f>
        <v>#N/A</v>
      </c>
    </row>
    <row r="654" spans="2:32">
      <c r="B654" s="32">
        <v>43433</v>
      </c>
      <c r="C654" s="33" t="e">
        <f>VLOOKUP($B654,大盤與近月台指!$A$4:$I$499,2,FALSE)</f>
        <v>#N/A</v>
      </c>
      <c r="D654" s="34" t="e">
        <f>VLOOKUP($B654,大盤與近月台指!$A$4:$I$499,3,FALSE)</f>
        <v>#N/A</v>
      </c>
      <c r="E654" s="35" t="e">
        <f>VLOOKUP($B654,大盤與近月台指!$A$4:$I$499,4,FALSE)</f>
        <v>#N/A</v>
      </c>
      <c r="F654" s="33" t="e">
        <f>VLOOKUP($B654,大盤與近月台指!$A$4:$I$499,5,FALSE)</f>
        <v>#N/A</v>
      </c>
      <c r="G654" s="49" t="e">
        <f>VLOOKUP($B654,三大法人買賣超!$A$4:$I$500,3,FALSE)</f>
        <v>#N/A</v>
      </c>
      <c r="H654" s="34" t="e">
        <f>VLOOKUP($B654,三大法人買賣超!$A$4:$I$500,5,FALSE)</f>
        <v>#N/A</v>
      </c>
      <c r="I654" s="27" t="e">
        <f>VLOOKUP($B654,三大法人買賣超!$A$4:$I$500,7,FALSE)</f>
        <v>#N/A</v>
      </c>
      <c r="J654" s="27" t="e">
        <f>VLOOKUP($B654,三大法人買賣超!$A$4:$I$500,9,FALSE)</f>
        <v>#N/A</v>
      </c>
      <c r="K654" s="37">
        <f>新台幣匯率美元指數!B655</f>
        <v>0</v>
      </c>
      <c r="L654" s="38">
        <f>新台幣匯率美元指數!C655</f>
        <v>0</v>
      </c>
      <c r="M654" s="39">
        <f>新台幣匯率美元指數!D655</f>
        <v>0</v>
      </c>
      <c r="N654" s="27" t="e">
        <f>VLOOKUP($B654,期貨未平倉口數!$A$4:$M$499,4,FALSE)</f>
        <v>#N/A</v>
      </c>
      <c r="O654" s="27" t="e">
        <f>VLOOKUP($B654,期貨未平倉口數!$A$4:$M$499,9,FALSE)</f>
        <v>#N/A</v>
      </c>
      <c r="P654" s="27" t="e">
        <f>VLOOKUP($B654,期貨未平倉口數!$A$4:$M$499,10,FALSE)</f>
        <v>#N/A</v>
      </c>
      <c r="Q654" s="27" t="e">
        <f>VLOOKUP($B654,期貨未平倉口數!$A$4:$M$499,11,FALSE)</f>
        <v>#N/A</v>
      </c>
      <c r="R654" s="64" t="e">
        <f>VLOOKUP($B654,選擇權未平倉餘額!$A$4:$I$500,6,FALSE)</f>
        <v>#N/A</v>
      </c>
      <c r="S654" s="64" t="e">
        <f>VLOOKUP($B654,選擇權未平倉餘額!$A$4:$I$500,7,FALSE)</f>
        <v>#N/A</v>
      </c>
      <c r="T654" s="64" t="e">
        <f>VLOOKUP($B654,選擇權未平倉餘額!$A$4:$I$500,8,FALSE)</f>
        <v>#N/A</v>
      </c>
      <c r="U654" s="64" t="e">
        <f>VLOOKUP($B654,選擇權未平倉餘額!$A$4:$I$500,9,FALSE)</f>
        <v>#N/A</v>
      </c>
      <c r="V654" s="39" t="e">
        <f>VLOOKUP($B654,臺指選擇權P_C_Ratios!$A$4:$C$500,3,FALSE)</f>
        <v>#N/A</v>
      </c>
      <c r="W654" s="41" t="e">
        <f>VLOOKUP($B654,散戶多空比!$A$6:$L$500,12,FALSE)</f>
        <v>#N/A</v>
      </c>
      <c r="X654" s="40" t="e">
        <f>VLOOKUP($B654,期貨大額交易人未沖銷部位!$A$4:$O$499,4,FALSE)</f>
        <v>#N/A</v>
      </c>
      <c r="Y654" s="40" t="e">
        <f>VLOOKUP($B654,期貨大額交易人未沖銷部位!$A$4:$O$499,7,FALSE)</f>
        <v>#N/A</v>
      </c>
      <c r="Z654" s="40" t="e">
        <f>VLOOKUP($B654,期貨大額交易人未沖銷部位!$A$4:$O$499,10,FALSE)</f>
        <v>#N/A</v>
      </c>
      <c r="AA654" s="40" t="e">
        <f>VLOOKUP($B654,期貨大額交易人未沖銷部位!$A$4:$O$499,13,FALSE)</f>
        <v>#N/A</v>
      </c>
      <c r="AB654" s="40" t="e">
        <f>VLOOKUP($B654,期貨大額交易人未沖銷部位!$A$4:$O$499,14,FALSE)</f>
        <v>#N/A</v>
      </c>
      <c r="AC654" s="40" t="e">
        <f>VLOOKUP($B654,期貨大額交易人未沖銷部位!$A$4:$O$499,15,FALSE)</f>
        <v>#N/A</v>
      </c>
      <c r="AD654" s="33" t="e">
        <f>VLOOKUP($B654,三大美股走勢!$A$4:$J$495,4,FALSE)</f>
        <v>#N/A</v>
      </c>
      <c r="AE654" s="33" t="e">
        <f>VLOOKUP($B654,三大美股走勢!$A$4:$J$495,7,FALSE)</f>
        <v>#N/A</v>
      </c>
      <c r="AF654" s="33" t="e">
        <f>VLOOKUP($B654,三大美股走勢!$A$4:$J$495,10,FALSE)</f>
        <v>#N/A</v>
      </c>
    </row>
    <row r="655" spans="2:32">
      <c r="B655" s="32">
        <v>43434</v>
      </c>
      <c r="C655" s="33" t="e">
        <f>VLOOKUP($B655,大盤與近月台指!$A$4:$I$499,2,FALSE)</f>
        <v>#N/A</v>
      </c>
      <c r="D655" s="34" t="e">
        <f>VLOOKUP($B655,大盤與近月台指!$A$4:$I$499,3,FALSE)</f>
        <v>#N/A</v>
      </c>
      <c r="E655" s="35" t="e">
        <f>VLOOKUP($B655,大盤與近月台指!$A$4:$I$499,4,FALSE)</f>
        <v>#N/A</v>
      </c>
      <c r="F655" s="33" t="e">
        <f>VLOOKUP($B655,大盤與近月台指!$A$4:$I$499,5,FALSE)</f>
        <v>#N/A</v>
      </c>
      <c r="G655" s="49" t="e">
        <f>VLOOKUP($B655,三大法人買賣超!$A$4:$I$500,3,FALSE)</f>
        <v>#N/A</v>
      </c>
      <c r="H655" s="34" t="e">
        <f>VLOOKUP($B655,三大法人買賣超!$A$4:$I$500,5,FALSE)</f>
        <v>#N/A</v>
      </c>
      <c r="I655" s="27" t="e">
        <f>VLOOKUP($B655,三大法人買賣超!$A$4:$I$500,7,FALSE)</f>
        <v>#N/A</v>
      </c>
      <c r="J655" s="27" t="e">
        <f>VLOOKUP($B655,三大法人買賣超!$A$4:$I$500,9,FALSE)</f>
        <v>#N/A</v>
      </c>
      <c r="K655" s="37">
        <f>新台幣匯率美元指數!B656</f>
        <v>0</v>
      </c>
      <c r="L655" s="38">
        <f>新台幣匯率美元指數!C656</f>
        <v>0</v>
      </c>
      <c r="M655" s="39">
        <f>新台幣匯率美元指數!D656</f>
        <v>0</v>
      </c>
      <c r="N655" s="27" t="e">
        <f>VLOOKUP($B655,期貨未平倉口數!$A$4:$M$499,4,FALSE)</f>
        <v>#N/A</v>
      </c>
      <c r="O655" s="27" t="e">
        <f>VLOOKUP($B655,期貨未平倉口數!$A$4:$M$499,9,FALSE)</f>
        <v>#N/A</v>
      </c>
      <c r="P655" s="27" t="e">
        <f>VLOOKUP($B655,期貨未平倉口數!$A$4:$M$499,10,FALSE)</f>
        <v>#N/A</v>
      </c>
      <c r="Q655" s="27" t="e">
        <f>VLOOKUP($B655,期貨未平倉口數!$A$4:$M$499,11,FALSE)</f>
        <v>#N/A</v>
      </c>
      <c r="R655" s="64" t="e">
        <f>VLOOKUP($B655,選擇權未平倉餘額!$A$4:$I$500,6,FALSE)</f>
        <v>#N/A</v>
      </c>
      <c r="S655" s="64" t="e">
        <f>VLOOKUP($B655,選擇權未平倉餘額!$A$4:$I$500,7,FALSE)</f>
        <v>#N/A</v>
      </c>
      <c r="T655" s="64" t="e">
        <f>VLOOKUP($B655,選擇權未平倉餘額!$A$4:$I$500,8,FALSE)</f>
        <v>#N/A</v>
      </c>
      <c r="U655" s="64" t="e">
        <f>VLOOKUP($B655,選擇權未平倉餘額!$A$4:$I$500,9,FALSE)</f>
        <v>#N/A</v>
      </c>
      <c r="V655" s="39" t="e">
        <f>VLOOKUP($B655,臺指選擇權P_C_Ratios!$A$4:$C$500,3,FALSE)</f>
        <v>#N/A</v>
      </c>
      <c r="W655" s="41" t="e">
        <f>VLOOKUP($B655,散戶多空比!$A$6:$L$500,12,FALSE)</f>
        <v>#N/A</v>
      </c>
      <c r="X655" s="40" t="e">
        <f>VLOOKUP($B655,期貨大額交易人未沖銷部位!$A$4:$O$499,4,FALSE)</f>
        <v>#N/A</v>
      </c>
      <c r="Y655" s="40" t="e">
        <f>VLOOKUP($B655,期貨大額交易人未沖銷部位!$A$4:$O$499,7,FALSE)</f>
        <v>#N/A</v>
      </c>
      <c r="Z655" s="40" t="e">
        <f>VLOOKUP($B655,期貨大額交易人未沖銷部位!$A$4:$O$499,10,FALSE)</f>
        <v>#N/A</v>
      </c>
      <c r="AA655" s="40" t="e">
        <f>VLOOKUP($B655,期貨大額交易人未沖銷部位!$A$4:$O$499,13,FALSE)</f>
        <v>#N/A</v>
      </c>
      <c r="AB655" s="40" t="e">
        <f>VLOOKUP($B655,期貨大額交易人未沖銷部位!$A$4:$O$499,14,FALSE)</f>
        <v>#N/A</v>
      </c>
      <c r="AC655" s="40" t="e">
        <f>VLOOKUP($B655,期貨大額交易人未沖銷部位!$A$4:$O$499,15,FALSE)</f>
        <v>#N/A</v>
      </c>
      <c r="AD655" s="33" t="e">
        <f>VLOOKUP($B655,三大美股走勢!$A$4:$J$495,4,FALSE)</f>
        <v>#N/A</v>
      </c>
      <c r="AE655" s="33" t="e">
        <f>VLOOKUP($B655,三大美股走勢!$A$4:$J$495,7,FALSE)</f>
        <v>#N/A</v>
      </c>
      <c r="AF655" s="33" t="e">
        <f>VLOOKUP($B655,三大美股走勢!$A$4:$J$495,10,FALSE)</f>
        <v>#N/A</v>
      </c>
    </row>
    <row r="656" spans="2:32">
      <c r="B656" s="32">
        <v>43435</v>
      </c>
      <c r="C656" s="33" t="e">
        <f>VLOOKUP($B656,大盤與近月台指!$A$4:$I$499,2,FALSE)</f>
        <v>#N/A</v>
      </c>
      <c r="D656" s="34" t="e">
        <f>VLOOKUP($B656,大盤與近月台指!$A$4:$I$499,3,FALSE)</f>
        <v>#N/A</v>
      </c>
      <c r="E656" s="35" t="e">
        <f>VLOOKUP($B656,大盤與近月台指!$A$4:$I$499,4,FALSE)</f>
        <v>#N/A</v>
      </c>
      <c r="F656" s="33" t="e">
        <f>VLOOKUP($B656,大盤與近月台指!$A$4:$I$499,5,FALSE)</f>
        <v>#N/A</v>
      </c>
      <c r="G656" s="49" t="e">
        <f>VLOOKUP($B656,三大法人買賣超!$A$4:$I$500,3,FALSE)</f>
        <v>#N/A</v>
      </c>
      <c r="H656" s="34" t="e">
        <f>VLOOKUP($B656,三大法人買賣超!$A$4:$I$500,5,FALSE)</f>
        <v>#N/A</v>
      </c>
      <c r="I656" s="27" t="e">
        <f>VLOOKUP($B656,三大法人買賣超!$A$4:$I$500,7,FALSE)</f>
        <v>#N/A</v>
      </c>
      <c r="J656" s="27" t="e">
        <f>VLOOKUP($B656,三大法人買賣超!$A$4:$I$500,9,FALSE)</f>
        <v>#N/A</v>
      </c>
      <c r="K656" s="37">
        <f>新台幣匯率美元指數!B657</f>
        <v>0</v>
      </c>
      <c r="L656" s="38">
        <f>新台幣匯率美元指數!C657</f>
        <v>0</v>
      </c>
      <c r="M656" s="39">
        <f>新台幣匯率美元指數!D657</f>
        <v>0</v>
      </c>
      <c r="N656" s="27" t="e">
        <f>VLOOKUP($B656,期貨未平倉口數!$A$4:$M$499,4,FALSE)</f>
        <v>#N/A</v>
      </c>
      <c r="O656" s="27" t="e">
        <f>VLOOKUP($B656,期貨未平倉口數!$A$4:$M$499,9,FALSE)</f>
        <v>#N/A</v>
      </c>
      <c r="P656" s="27" t="e">
        <f>VLOOKUP($B656,期貨未平倉口數!$A$4:$M$499,10,FALSE)</f>
        <v>#N/A</v>
      </c>
      <c r="Q656" s="27" t="e">
        <f>VLOOKUP($B656,期貨未平倉口數!$A$4:$M$499,11,FALSE)</f>
        <v>#N/A</v>
      </c>
      <c r="R656" s="64" t="e">
        <f>VLOOKUP($B656,選擇權未平倉餘額!$A$4:$I$500,6,FALSE)</f>
        <v>#N/A</v>
      </c>
      <c r="S656" s="64" t="e">
        <f>VLOOKUP($B656,選擇權未平倉餘額!$A$4:$I$500,7,FALSE)</f>
        <v>#N/A</v>
      </c>
      <c r="T656" s="64" t="e">
        <f>VLOOKUP($B656,選擇權未平倉餘額!$A$4:$I$500,8,FALSE)</f>
        <v>#N/A</v>
      </c>
      <c r="U656" s="64" t="e">
        <f>VLOOKUP($B656,選擇權未平倉餘額!$A$4:$I$500,9,FALSE)</f>
        <v>#N/A</v>
      </c>
      <c r="V656" s="39" t="e">
        <f>VLOOKUP($B656,臺指選擇權P_C_Ratios!$A$4:$C$500,3,FALSE)</f>
        <v>#N/A</v>
      </c>
      <c r="W656" s="41" t="e">
        <f>VLOOKUP($B656,散戶多空比!$A$6:$L$500,12,FALSE)</f>
        <v>#N/A</v>
      </c>
      <c r="X656" s="40" t="e">
        <f>VLOOKUP($B656,期貨大額交易人未沖銷部位!$A$4:$O$499,4,FALSE)</f>
        <v>#N/A</v>
      </c>
      <c r="Y656" s="40" t="e">
        <f>VLOOKUP($B656,期貨大額交易人未沖銷部位!$A$4:$O$499,7,FALSE)</f>
        <v>#N/A</v>
      </c>
      <c r="Z656" s="40" t="e">
        <f>VLOOKUP($B656,期貨大額交易人未沖銷部位!$A$4:$O$499,10,FALSE)</f>
        <v>#N/A</v>
      </c>
      <c r="AA656" s="40" t="e">
        <f>VLOOKUP($B656,期貨大額交易人未沖銷部位!$A$4:$O$499,13,FALSE)</f>
        <v>#N/A</v>
      </c>
      <c r="AB656" s="40" t="e">
        <f>VLOOKUP($B656,期貨大額交易人未沖銷部位!$A$4:$O$499,14,FALSE)</f>
        <v>#N/A</v>
      </c>
      <c r="AC656" s="40" t="e">
        <f>VLOOKUP($B656,期貨大額交易人未沖銷部位!$A$4:$O$499,15,FALSE)</f>
        <v>#N/A</v>
      </c>
      <c r="AD656" s="33" t="e">
        <f>VLOOKUP($B656,三大美股走勢!$A$4:$J$495,4,FALSE)</f>
        <v>#N/A</v>
      </c>
      <c r="AE656" s="33" t="e">
        <f>VLOOKUP($B656,三大美股走勢!$A$4:$J$495,7,FALSE)</f>
        <v>#N/A</v>
      </c>
      <c r="AF656" s="33" t="e">
        <f>VLOOKUP($B656,三大美股走勢!$A$4:$J$495,10,FALSE)</f>
        <v>#N/A</v>
      </c>
    </row>
    <row r="657" spans="2:32">
      <c r="B657" s="32">
        <v>43436</v>
      </c>
      <c r="C657" s="33" t="e">
        <f>VLOOKUP($B657,大盤與近月台指!$A$4:$I$499,2,FALSE)</f>
        <v>#N/A</v>
      </c>
      <c r="D657" s="34" t="e">
        <f>VLOOKUP($B657,大盤與近月台指!$A$4:$I$499,3,FALSE)</f>
        <v>#N/A</v>
      </c>
      <c r="E657" s="35" t="e">
        <f>VLOOKUP($B657,大盤與近月台指!$A$4:$I$499,4,FALSE)</f>
        <v>#N/A</v>
      </c>
      <c r="F657" s="33" t="e">
        <f>VLOOKUP($B657,大盤與近月台指!$A$4:$I$499,5,FALSE)</f>
        <v>#N/A</v>
      </c>
      <c r="G657" s="49" t="e">
        <f>VLOOKUP($B657,三大法人買賣超!$A$4:$I$500,3,FALSE)</f>
        <v>#N/A</v>
      </c>
      <c r="H657" s="34" t="e">
        <f>VLOOKUP($B657,三大法人買賣超!$A$4:$I$500,5,FALSE)</f>
        <v>#N/A</v>
      </c>
      <c r="I657" s="27" t="e">
        <f>VLOOKUP($B657,三大法人買賣超!$A$4:$I$500,7,FALSE)</f>
        <v>#N/A</v>
      </c>
      <c r="J657" s="27" t="e">
        <f>VLOOKUP($B657,三大法人買賣超!$A$4:$I$500,9,FALSE)</f>
        <v>#N/A</v>
      </c>
      <c r="K657" s="37">
        <f>新台幣匯率美元指數!B658</f>
        <v>0</v>
      </c>
      <c r="L657" s="38">
        <f>新台幣匯率美元指數!C658</f>
        <v>0</v>
      </c>
      <c r="M657" s="39">
        <f>新台幣匯率美元指數!D658</f>
        <v>0</v>
      </c>
      <c r="N657" s="27" t="e">
        <f>VLOOKUP($B657,期貨未平倉口數!$A$4:$M$499,4,FALSE)</f>
        <v>#N/A</v>
      </c>
      <c r="O657" s="27" t="e">
        <f>VLOOKUP($B657,期貨未平倉口數!$A$4:$M$499,9,FALSE)</f>
        <v>#N/A</v>
      </c>
      <c r="P657" s="27" t="e">
        <f>VLOOKUP($B657,期貨未平倉口數!$A$4:$M$499,10,FALSE)</f>
        <v>#N/A</v>
      </c>
      <c r="Q657" s="27" t="e">
        <f>VLOOKUP($B657,期貨未平倉口數!$A$4:$M$499,11,FALSE)</f>
        <v>#N/A</v>
      </c>
      <c r="R657" s="64" t="e">
        <f>VLOOKUP($B657,選擇權未平倉餘額!$A$4:$I$500,6,FALSE)</f>
        <v>#N/A</v>
      </c>
      <c r="S657" s="64" t="e">
        <f>VLOOKUP($B657,選擇權未平倉餘額!$A$4:$I$500,7,FALSE)</f>
        <v>#N/A</v>
      </c>
      <c r="T657" s="64" t="e">
        <f>VLOOKUP($B657,選擇權未平倉餘額!$A$4:$I$500,8,FALSE)</f>
        <v>#N/A</v>
      </c>
      <c r="U657" s="64" t="e">
        <f>VLOOKUP($B657,選擇權未平倉餘額!$A$4:$I$500,9,FALSE)</f>
        <v>#N/A</v>
      </c>
      <c r="V657" s="39" t="e">
        <f>VLOOKUP($B657,臺指選擇權P_C_Ratios!$A$4:$C$500,3,FALSE)</f>
        <v>#N/A</v>
      </c>
      <c r="W657" s="41" t="e">
        <f>VLOOKUP($B657,散戶多空比!$A$6:$L$500,12,FALSE)</f>
        <v>#N/A</v>
      </c>
      <c r="X657" s="40" t="e">
        <f>VLOOKUP($B657,期貨大額交易人未沖銷部位!$A$4:$O$499,4,FALSE)</f>
        <v>#N/A</v>
      </c>
      <c r="Y657" s="40" t="e">
        <f>VLOOKUP($B657,期貨大額交易人未沖銷部位!$A$4:$O$499,7,FALSE)</f>
        <v>#N/A</v>
      </c>
      <c r="Z657" s="40" t="e">
        <f>VLOOKUP($B657,期貨大額交易人未沖銷部位!$A$4:$O$499,10,FALSE)</f>
        <v>#N/A</v>
      </c>
      <c r="AA657" s="40" t="e">
        <f>VLOOKUP($B657,期貨大額交易人未沖銷部位!$A$4:$O$499,13,FALSE)</f>
        <v>#N/A</v>
      </c>
      <c r="AB657" s="40" t="e">
        <f>VLOOKUP($B657,期貨大額交易人未沖銷部位!$A$4:$O$499,14,FALSE)</f>
        <v>#N/A</v>
      </c>
      <c r="AC657" s="40" t="e">
        <f>VLOOKUP($B657,期貨大額交易人未沖銷部位!$A$4:$O$499,15,FALSE)</f>
        <v>#N/A</v>
      </c>
      <c r="AD657" s="33" t="e">
        <f>VLOOKUP($B657,三大美股走勢!$A$4:$J$495,4,FALSE)</f>
        <v>#N/A</v>
      </c>
      <c r="AE657" s="33" t="e">
        <f>VLOOKUP($B657,三大美股走勢!$A$4:$J$495,7,FALSE)</f>
        <v>#N/A</v>
      </c>
      <c r="AF657" s="33" t="e">
        <f>VLOOKUP($B657,三大美股走勢!$A$4:$J$495,10,FALSE)</f>
        <v>#N/A</v>
      </c>
    </row>
    <row r="658" spans="2:32">
      <c r="B658" s="32">
        <v>43437</v>
      </c>
      <c r="C658" s="33" t="e">
        <f>VLOOKUP($B658,大盤與近月台指!$A$4:$I$499,2,FALSE)</f>
        <v>#N/A</v>
      </c>
      <c r="D658" s="34" t="e">
        <f>VLOOKUP($B658,大盤與近月台指!$A$4:$I$499,3,FALSE)</f>
        <v>#N/A</v>
      </c>
      <c r="E658" s="35" t="e">
        <f>VLOOKUP($B658,大盤與近月台指!$A$4:$I$499,4,FALSE)</f>
        <v>#N/A</v>
      </c>
      <c r="F658" s="33" t="e">
        <f>VLOOKUP($B658,大盤與近月台指!$A$4:$I$499,5,FALSE)</f>
        <v>#N/A</v>
      </c>
      <c r="G658" s="49" t="e">
        <f>VLOOKUP($B658,三大法人買賣超!$A$4:$I$500,3,FALSE)</f>
        <v>#N/A</v>
      </c>
      <c r="H658" s="34" t="e">
        <f>VLOOKUP($B658,三大法人買賣超!$A$4:$I$500,5,FALSE)</f>
        <v>#N/A</v>
      </c>
      <c r="I658" s="27" t="e">
        <f>VLOOKUP($B658,三大法人買賣超!$A$4:$I$500,7,FALSE)</f>
        <v>#N/A</v>
      </c>
      <c r="J658" s="27" t="e">
        <f>VLOOKUP($B658,三大法人買賣超!$A$4:$I$500,9,FALSE)</f>
        <v>#N/A</v>
      </c>
      <c r="K658" s="37">
        <f>新台幣匯率美元指數!B659</f>
        <v>0</v>
      </c>
      <c r="L658" s="38">
        <f>新台幣匯率美元指數!C659</f>
        <v>0</v>
      </c>
      <c r="M658" s="39">
        <f>新台幣匯率美元指數!D659</f>
        <v>0</v>
      </c>
      <c r="N658" s="27" t="e">
        <f>VLOOKUP($B658,期貨未平倉口數!$A$4:$M$499,4,FALSE)</f>
        <v>#N/A</v>
      </c>
      <c r="O658" s="27" t="e">
        <f>VLOOKUP($B658,期貨未平倉口數!$A$4:$M$499,9,FALSE)</f>
        <v>#N/A</v>
      </c>
      <c r="P658" s="27" t="e">
        <f>VLOOKUP($B658,期貨未平倉口數!$A$4:$M$499,10,FALSE)</f>
        <v>#N/A</v>
      </c>
      <c r="Q658" s="27" t="e">
        <f>VLOOKUP($B658,期貨未平倉口數!$A$4:$M$499,11,FALSE)</f>
        <v>#N/A</v>
      </c>
      <c r="R658" s="64" t="e">
        <f>VLOOKUP($B658,選擇權未平倉餘額!$A$4:$I$500,6,FALSE)</f>
        <v>#N/A</v>
      </c>
      <c r="S658" s="64" t="e">
        <f>VLOOKUP($B658,選擇權未平倉餘額!$A$4:$I$500,7,FALSE)</f>
        <v>#N/A</v>
      </c>
      <c r="T658" s="64" t="e">
        <f>VLOOKUP($B658,選擇權未平倉餘額!$A$4:$I$500,8,FALSE)</f>
        <v>#N/A</v>
      </c>
      <c r="U658" s="64" t="e">
        <f>VLOOKUP($B658,選擇權未平倉餘額!$A$4:$I$500,9,FALSE)</f>
        <v>#N/A</v>
      </c>
      <c r="V658" s="39" t="e">
        <f>VLOOKUP($B658,臺指選擇權P_C_Ratios!$A$4:$C$500,3,FALSE)</f>
        <v>#N/A</v>
      </c>
      <c r="W658" s="41" t="e">
        <f>VLOOKUP($B658,散戶多空比!$A$6:$L$500,12,FALSE)</f>
        <v>#N/A</v>
      </c>
      <c r="X658" s="40" t="e">
        <f>VLOOKUP($B658,期貨大額交易人未沖銷部位!$A$4:$O$499,4,FALSE)</f>
        <v>#N/A</v>
      </c>
      <c r="Y658" s="40" t="e">
        <f>VLOOKUP($B658,期貨大額交易人未沖銷部位!$A$4:$O$499,7,FALSE)</f>
        <v>#N/A</v>
      </c>
      <c r="Z658" s="40" t="e">
        <f>VLOOKUP($B658,期貨大額交易人未沖銷部位!$A$4:$O$499,10,FALSE)</f>
        <v>#N/A</v>
      </c>
      <c r="AA658" s="40" t="e">
        <f>VLOOKUP($B658,期貨大額交易人未沖銷部位!$A$4:$O$499,13,FALSE)</f>
        <v>#N/A</v>
      </c>
      <c r="AB658" s="40" t="e">
        <f>VLOOKUP($B658,期貨大額交易人未沖銷部位!$A$4:$O$499,14,FALSE)</f>
        <v>#N/A</v>
      </c>
      <c r="AC658" s="40" t="e">
        <f>VLOOKUP($B658,期貨大額交易人未沖銷部位!$A$4:$O$499,15,FALSE)</f>
        <v>#N/A</v>
      </c>
      <c r="AD658" s="33" t="e">
        <f>VLOOKUP($B658,三大美股走勢!$A$4:$J$495,4,FALSE)</f>
        <v>#N/A</v>
      </c>
      <c r="AE658" s="33" t="e">
        <f>VLOOKUP($B658,三大美股走勢!$A$4:$J$495,7,FALSE)</f>
        <v>#N/A</v>
      </c>
      <c r="AF658" s="33" t="e">
        <f>VLOOKUP($B658,三大美股走勢!$A$4:$J$495,10,FALSE)</f>
        <v>#N/A</v>
      </c>
    </row>
    <row r="659" spans="2:32">
      <c r="B659" s="32">
        <v>43438</v>
      </c>
      <c r="C659" s="33" t="e">
        <f>VLOOKUP($B659,大盤與近月台指!$A$4:$I$499,2,FALSE)</f>
        <v>#N/A</v>
      </c>
      <c r="D659" s="34" t="e">
        <f>VLOOKUP($B659,大盤與近月台指!$A$4:$I$499,3,FALSE)</f>
        <v>#N/A</v>
      </c>
      <c r="E659" s="35" t="e">
        <f>VLOOKUP($B659,大盤與近月台指!$A$4:$I$499,4,FALSE)</f>
        <v>#N/A</v>
      </c>
      <c r="F659" s="33" t="e">
        <f>VLOOKUP($B659,大盤與近月台指!$A$4:$I$499,5,FALSE)</f>
        <v>#N/A</v>
      </c>
      <c r="G659" s="49" t="e">
        <f>VLOOKUP($B659,三大法人買賣超!$A$4:$I$500,3,FALSE)</f>
        <v>#N/A</v>
      </c>
      <c r="H659" s="34" t="e">
        <f>VLOOKUP($B659,三大法人買賣超!$A$4:$I$500,5,FALSE)</f>
        <v>#N/A</v>
      </c>
      <c r="I659" s="27" t="e">
        <f>VLOOKUP($B659,三大法人買賣超!$A$4:$I$500,7,FALSE)</f>
        <v>#N/A</v>
      </c>
      <c r="J659" s="27" t="e">
        <f>VLOOKUP($B659,三大法人買賣超!$A$4:$I$500,9,FALSE)</f>
        <v>#N/A</v>
      </c>
      <c r="K659" s="37">
        <f>新台幣匯率美元指數!B660</f>
        <v>0</v>
      </c>
      <c r="L659" s="38">
        <f>新台幣匯率美元指數!C660</f>
        <v>0</v>
      </c>
      <c r="M659" s="39">
        <f>新台幣匯率美元指數!D660</f>
        <v>0</v>
      </c>
      <c r="N659" s="27" t="e">
        <f>VLOOKUP($B659,期貨未平倉口數!$A$4:$M$499,4,FALSE)</f>
        <v>#N/A</v>
      </c>
      <c r="O659" s="27" t="e">
        <f>VLOOKUP($B659,期貨未平倉口數!$A$4:$M$499,9,FALSE)</f>
        <v>#N/A</v>
      </c>
      <c r="P659" s="27" t="e">
        <f>VLOOKUP($B659,期貨未平倉口數!$A$4:$M$499,10,FALSE)</f>
        <v>#N/A</v>
      </c>
      <c r="Q659" s="27" t="e">
        <f>VLOOKUP($B659,期貨未平倉口數!$A$4:$M$499,11,FALSE)</f>
        <v>#N/A</v>
      </c>
      <c r="R659" s="64" t="e">
        <f>VLOOKUP($B659,選擇權未平倉餘額!$A$4:$I$500,6,FALSE)</f>
        <v>#N/A</v>
      </c>
      <c r="S659" s="64" t="e">
        <f>VLOOKUP($B659,選擇權未平倉餘額!$A$4:$I$500,7,FALSE)</f>
        <v>#N/A</v>
      </c>
      <c r="T659" s="64" t="e">
        <f>VLOOKUP($B659,選擇權未平倉餘額!$A$4:$I$500,8,FALSE)</f>
        <v>#N/A</v>
      </c>
      <c r="U659" s="64" t="e">
        <f>VLOOKUP($B659,選擇權未平倉餘額!$A$4:$I$500,9,FALSE)</f>
        <v>#N/A</v>
      </c>
      <c r="V659" s="39" t="e">
        <f>VLOOKUP($B659,臺指選擇權P_C_Ratios!$A$4:$C$500,3,FALSE)</f>
        <v>#N/A</v>
      </c>
      <c r="W659" s="41" t="e">
        <f>VLOOKUP($B659,散戶多空比!$A$6:$L$500,12,FALSE)</f>
        <v>#N/A</v>
      </c>
      <c r="X659" s="40" t="e">
        <f>VLOOKUP($B659,期貨大額交易人未沖銷部位!$A$4:$O$499,4,FALSE)</f>
        <v>#N/A</v>
      </c>
      <c r="Y659" s="40" t="e">
        <f>VLOOKUP($B659,期貨大額交易人未沖銷部位!$A$4:$O$499,7,FALSE)</f>
        <v>#N/A</v>
      </c>
      <c r="Z659" s="40" t="e">
        <f>VLOOKUP($B659,期貨大額交易人未沖銷部位!$A$4:$O$499,10,FALSE)</f>
        <v>#N/A</v>
      </c>
      <c r="AA659" s="40" t="e">
        <f>VLOOKUP($B659,期貨大額交易人未沖銷部位!$A$4:$O$499,13,FALSE)</f>
        <v>#N/A</v>
      </c>
      <c r="AB659" s="40" t="e">
        <f>VLOOKUP($B659,期貨大額交易人未沖銷部位!$A$4:$O$499,14,FALSE)</f>
        <v>#N/A</v>
      </c>
      <c r="AC659" s="40" t="e">
        <f>VLOOKUP($B659,期貨大額交易人未沖銷部位!$A$4:$O$499,15,FALSE)</f>
        <v>#N/A</v>
      </c>
      <c r="AD659" s="33" t="e">
        <f>VLOOKUP($B659,三大美股走勢!$A$4:$J$495,4,FALSE)</f>
        <v>#N/A</v>
      </c>
      <c r="AE659" s="33" t="e">
        <f>VLOOKUP($B659,三大美股走勢!$A$4:$J$495,7,FALSE)</f>
        <v>#N/A</v>
      </c>
      <c r="AF659" s="33" t="e">
        <f>VLOOKUP($B659,三大美股走勢!$A$4:$J$495,10,FALSE)</f>
        <v>#N/A</v>
      </c>
    </row>
    <row r="660" spans="2:32">
      <c r="B660" s="32">
        <v>43439</v>
      </c>
      <c r="C660" s="33" t="e">
        <f>VLOOKUP($B660,大盤與近月台指!$A$4:$I$499,2,FALSE)</f>
        <v>#N/A</v>
      </c>
      <c r="D660" s="34" t="e">
        <f>VLOOKUP($B660,大盤與近月台指!$A$4:$I$499,3,FALSE)</f>
        <v>#N/A</v>
      </c>
      <c r="E660" s="35" t="e">
        <f>VLOOKUP($B660,大盤與近月台指!$A$4:$I$499,4,FALSE)</f>
        <v>#N/A</v>
      </c>
      <c r="F660" s="33" t="e">
        <f>VLOOKUP($B660,大盤與近月台指!$A$4:$I$499,5,FALSE)</f>
        <v>#N/A</v>
      </c>
      <c r="G660" s="49" t="e">
        <f>VLOOKUP($B660,三大法人買賣超!$A$4:$I$500,3,FALSE)</f>
        <v>#N/A</v>
      </c>
      <c r="H660" s="34" t="e">
        <f>VLOOKUP($B660,三大法人買賣超!$A$4:$I$500,5,FALSE)</f>
        <v>#N/A</v>
      </c>
      <c r="I660" s="27" t="e">
        <f>VLOOKUP($B660,三大法人買賣超!$A$4:$I$500,7,FALSE)</f>
        <v>#N/A</v>
      </c>
      <c r="J660" s="27" t="e">
        <f>VLOOKUP($B660,三大法人買賣超!$A$4:$I$500,9,FALSE)</f>
        <v>#N/A</v>
      </c>
      <c r="K660" s="37">
        <f>新台幣匯率美元指數!B661</f>
        <v>0</v>
      </c>
      <c r="L660" s="38">
        <f>新台幣匯率美元指數!C661</f>
        <v>0</v>
      </c>
      <c r="M660" s="39">
        <f>新台幣匯率美元指數!D661</f>
        <v>0</v>
      </c>
      <c r="N660" s="27" t="e">
        <f>VLOOKUP($B660,期貨未平倉口數!$A$4:$M$499,4,FALSE)</f>
        <v>#N/A</v>
      </c>
      <c r="O660" s="27" t="e">
        <f>VLOOKUP($B660,期貨未平倉口數!$A$4:$M$499,9,FALSE)</f>
        <v>#N/A</v>
      </c>
      <c r="P660" s="27" t="e">
        <f>VLOOKUP($B660,期貨未平倉口數!$A$4:$M$499,10,FALSE)</f>
        <v>#N/A</v>
      </c>
      <c r="Q660" s="27" t="e">
        <f>VLOOKUP($B660,期貨未平倉口數!$A$4:$M$499,11,FALSE)</f>
        <v>#N/A</v>
      </c>
      <c r="R660" s="64" t="e">
        <f>VLOOKUP($B660,選擇權未平倉餘額!$A$4:$I$500,6,FALSE)</f>
        <v>#N/A</v>
      </c>
      <c r="S660" s="64" t="e">
        <f>VLOOKUP($B660,選擇權未平倉餘額!$A$4:$I$500,7,FALSE)</f>
        <v>#N/A</v>
      </c>
      <c r="T660" s="64" t="e">
        <f>VLOOKUP($B660,選擇權未平倉餘額!$A$4:$I$500,8,FALSE)</f>
        <v>#N/A</v>
      </c>
      <c r="U660" s="64" t="e">
        <f>VLOOKUP($B660,選擇權未平倉餘額!$A$4:$I$500,9,FALSE)</f>
        <v>#N/A</v>
      </c>
      <c r="V660" s="39" t="e">
        <f>VLOOKUP($B660,臺指選擇權P_C_Ratios!$A$4:$C$500,3,FALSE)</f>
        <v>#N/A</v>
      </c>
      <c r="W660" s="41" t="e">
        <f>VLOOKUP($B660,散戶多空比!$A$6:$L$500,12,FALSE)</f>
        <v>#N/A</v>
      </c>
      <c r="X660" s="40" t="e">
        <f>VLOOKUP($B660,期貨大額交易人未沖銷部位!$A$4:$O$499,4,FALSE)</f>
        <v>#N/A</v>
      </c>
      <c r="Y660" s="40" t="e">
        <f>VLOOKUP($B660,期貨大額交易人未沖銷部位!$A$4:$O$499,7,FALSE)</f>
        <v>#N/A</v>
      </c>
      <c r="Z660" s="40" t="e">
        <f>VLOOKUP($B660,期貨大額交易人未沖銷部位!$A$4:$O$499,10,FALSE)</f>
        <v>#N/A</v>
      </c>
      <c r="AA660" s="40" t="e">
        <f>VLOOKUP($B660,期貨大額交易人未沖銷部位!$A$4:$O$499,13,FALSE)</f>
        <v>#N/A</v>
      </c>
      <c r="AB660" s="40" t="e">
        <f>VLOOKUP($B660,期貨大額交易人未沖銷部位!$A$4:$O$499,14,FALSE)</f>
        <v>#N/A</v>
      </c>
      <c r="AC660" s="40" t="e">
        <f>VLOOKUP($B660,期貨大額交易人未沖銷部位!$A$4:$O$499,15,FALSE)</f>
        <v>#N/A</v>
      </c>
      <c r="AD660" s="33" t="e">
        <f>VLOOKUP($B660,三大美股走勢!$A$4:$J$495,4,FALSE)</f>
        <v>#N/A</v>
      </c>
      <c r="AE660" s="33" t="e">
        <f>VLOOKUP($B660,三大美股走勢!$A$4:$J$495,7,FALSE)</f>
        <v>#N/A</v>
      </c>
      <c r="AF660" s="33" t="e">
        <f>VLOOKUP($B660,三大美股走勢!$A$4:$J$495,10,FALSE)</f>
        <v>#N/A</v>
      </c>
    </row>
    <row r="661" spans="2:32">
      <c r="B661" s="32">
        <v>43440</v>
      </c>
      <c r="C661" s="33" t="e">
        <f>VLOOKUP($B661,大盤與近月台指!$A$4:$I$499,2,FALSE)</f>
        <v>#N/A</v>
      </c>
      <c r="D661" s="34" t="e">
        <f>VLOOKUP($B661,大盤與近月台指!$A$4:$I$499,3,FALSE)</f>
        <v>#N/A</v>
      </c>
      <c r="E661" s="35" t="e">
        <f>VLOOKUP($B661,大盤與近月台指!$A$4:$I$499,4,FALSE)</f>
        <v>#N/A</v>
      </c>
      <c r="F661" s="33" t="e">
        <f>VLOOKUP($B661,大盤與近月台指!$A$4:$I$499,5,FALSE)</f>
        <v>#N/A</v>
      </c>
      <c r="G661" s="49" t="e">
        <f>VLOOKUP($B661,三大法人買賣超!$A$4:$I$500,3,FALSE)</f>
        <v>#N/A</v>
      </c>
      <c r="H661" s="34" t="e">
        <f>VLOOKUP($B661,三大法人買賣超!$A$4:$I$500,5,FALSE)</f>
        <v>#N/A</v>
      </c>
      <c r="I661" s="27" t="e">
        <f>VLOOKUP($B661,三大法人買賣超!$A$4:$I$500,7,FALSE)</f>
        <v>#N/A</v>
      </c>
      <c r="J661" s="27" t="e">
        <f>VLOOKUP($B661,三大法人買賣超!$A$4:$I$500,9,FALSE)</f>
        <v>#N/A</v>
      </c>
      <c r="K661" s="37">
        <f>新台幣匯率美元指數!B662</f>
        <v>0</v>
      </c>
      <c r="L661" s="38">
        <f>新台幣匯率美元指數!C662</f>
        <v>0</v>
      </c>
      <c r="M661" s="39">
        <f>新台幣匯率美元指數!D662</f>
        <v>0</v>
      </c>
      <c r="N661" s="27" t="e">
        <f>VLOOKUP($B661,期貨未平倉口數!$A$4:$M$499,4,FALSE)</f>
        <v>#N/A</v>
      </c>
      <c r="O661" s="27" t="e">
        <f>VLOOKUP($B661,期貨未平倉口數!$A$4:$M$499,9,FALSE)</f>
        <v>#N/A</v>
      </c>
      <c r="P661" s="27" t="e">
        <f>VLOOKUP($B661,期貨未平倉口數!$A$4:$M$499,10,FALSE)</f>
        <v>#N/A</v>
      </c>
      <c r="Q661" s="27" t="e">
        <f>VLOOKUP($B661,期貨未平倉口數!$A$4:$M$499,11,FALSE)</f>
        <v>#N/A</v>
      </c>
      <c r="R661" s="64" t="e">
        <f>VLOOKUP($B661,選擇權未平倉餘額!$A$4:$I$500,6,FALSE)</f>
        <v>#N/A</v>
      </c>
      <c r="S661" s="64" t="e">
        <f>VLOOKUP($B661,選擇權未平倉餘額!$A$4:$I$500,7,FALSE)</f>
        <v>#N/A</v>
      </c>
      <c r="T661" s="64" t="e">
        <f>VLOOKUP($B661,選擇權未平倉餘額!$A$4:$I$500,8,FALSE)</f>
        <v>#N/A</v>
      </c>
      <c r="U661" s="64" t="e">
        <f>VLOOKUP($B661,選擇權未平倉餘額!$A$4:$I$500,9,FALSE)</f>
        <v>#N/A</v>
      </c>
      <c r="V661" s="39" t="e">
        <f>VLOOKUP($B661,臺指選擇權P_C_Ratios!$A$4:$C$500,3,FALSE)</f>
        <v>#N/A</v>
      </c>
      <c r="W661" s="41" t="e">
        <f>VLOOKUP($B661,散戶多空比!$A$6:$L$500,12,FALSE)</f>
        <v>#N/A</v>
      </c>
      <c r="X661" s="40" t="e">
        <f>VLOOKUP($B661,期貨大額交易人未沖銷部位!$A$4:$O$499,4,FALSE)</f>
        <v>#N/A</v>
      </c>
      <c r="Y661" s="40" t="e">
        <f>VLOOKUP($B661,期貨大額交易人未沖銷部位!$A$4:$O$499,7,FALSE)</f>
        <v>#N/A</v>
      </c>
      <c r="Z661" s="40" t="e">
        <f>VLOOKUP($B661,期貨大額交易人未沖銷部位!$A$4:$O$499,10,FALSE)</f>
        <v>#N/A</v>
      </c>
      <c r="AA661" s="40" t="e">
        <f>VLOOKUP($B661,期貨大額交易人未沖銷部位!$A$4:$O$499,13,FALSE)</f>
        <v>#N/A</v>
      </c>
      <c r="AB661" s="40" t="e">
        <f>VLOOKUP($B661,期貨大額交易人未沖銷部位!$A$4:$O$499,14,FALSE)</f>
        <v>#N/A</v>
      </c>
      <c r="AC661" s="40" t="e">
        <f>VLOOKUP($B661,期貨大額交易人未沖銷部位!$A$4:$O$499,15,FALSE)</f>
        <v>#N/A</v>
      </c>
      <c r="AD661" s="33" t="e">
        <f>VLOOKUP($B661,三大美股走勢!$A$4:$J$495,4,FALSE)</f>
        <v>#N/A</v>
      </c>
      <c r="AE661" s="33" t="e">
        <f>VLOOKUP($B661,三大美股走勢!$A$4:$J$495,7,FALSE)</f>
        <v>#N/A</v>
      </c>
      <c r="AF661" s="33" t="e">
        <f>VLOOKUP($B661,三大美股走勢!$A$4:$J$495,10,FALSE)</f>
        <v>#N/A</v>
      </c>
    </row>
    <row r="662" spans="2:32">
      <c r="B662" s="32">
        <v>43441</v>
      </c>
      <c r="C662" s="33" t="e">
        <f>VLOOKUP($B662,大盤與近月台指!$A$4:$I$499,2,FALSE)</f>
        <v>#N/A</v>
      </c>
      <c r="D662" s="34" t="e">
        <f>VLOOKUP($B662,大盤與近月台指!$A$4:$I$499,3,FALSE)</f>
        <v>#N/A</v>
      </c>
      <c r="E662" s="35" t="e">
        <f>VLOOKUP($B662,大盤與近月台指!$A$4:$I$499,4,FALSE)</f>
        <v>#N/A</v>
      </c>
      <c r="F662" s="33" t="e">
        <f>VLOOKUP($B662,大盤與近月台指!$A$4:$I$499,5,FALSE)</f>
        <v>#N/A</v>
      </c>
      <c r="G662" s="49" t="e">
        <f>VLOOKUP($B662,三大法人買賣超!$A$4:$I$500,3,FALSE)</f>
        <v>#N/A</v>
      </c>
      <c r="H662" s="34" t="e">
        <f>VLOOKUP($B662,三大法人買賣超!$A$4:$I$500,5,FALSE)</f>
        <v>#N/A</v>
      </c>
      <c r="I662" s="27" t="e">
        <f>VLOOKUP($B662,三大法人買賣超!$A$4:$I$500,7,FALSE)</f>
        <v>#N/A</v>
      </c>
      <c r="J662" s="27" t="e">
        <f>VLOOKUP($B662,三大法人買賣超!$A$4:$I$500,9,FALSE)</f>
        <v>#N/A</v>
      </c>
      <c r="K662" s="37">
        <f>新台幣匯率美元指數!B663</f>
        <v>0</v>
      </c>
      <c r="L662" s="38">
        <f>新台幣匯率美元指數!C663</f>
        <v>0</v>
      </c>
      <c r="M662" s="39">
        <f>新台幣匯率美元指數!D663</f>
        <v>0</v>
      </c>
      <c r="N662" s="27" t="e">
        <f>VLOOKUP($B662,期貨未平倉口數!$A$4:$M$499,4,FALSE)</f>
        <v>#N/A</v>
      </c>
      <c r="O662" s="27" t="e">
        <f>VLOOKUP($B662,期貨未平倉口數!$A$4:$M$499,9,FALSE)</f>
        <v>#N/A</v>
      </c>
      <c r="P662" s="27" t="e">
        <f>VLOOKUP($B662,期貨未平倉口數!$A$4:$M$499,10,FALSE)</f>
        <v>#N/A</v>
      </c>
      <c r="Q662" s="27" t="e">
        <f>VLOOKUP($B662,期貨未平倉口數!$A$4:$M$499,11,FALSE)</f>
        <v>#N/A</v>
      </c>
      <c r="R662" s="64" t="e">
        <f>VLOOKUP($B662,選擇權未平倉餘額!$A$4:$I$500,6,FALSE)</f>
        <v>#N/A</v>
      </c>
      <c r="S662" s="64" t="e">
        <f>VLOOKUP($B662,選擇權未平倉餘額!$A$4:$I$500,7,FALSE)</f>
        <v>#N/A</v>
      </c>
      <c r="T662" s="64" t="e">
        <f>VLOOKUP($B662,選擇權未平倉餘額!$A$4:$I$500,8,FALSE)</f>
        <v>#N/A</v>
      </c>
      <c r="U662" s="64" t="e">
        <f>VLOOKUP($B662,選擇權未平倉餘額!$A$4:$I$500,9,FALSE)</f>
        <v>#N/A</v>
      </c>
      <c r="V662" s="39" t="e">
        <f>VLOOKUP($B662,臺指選擇權P_C_Ratios!$A$4:$C$500,3,FALSE)</f>
        <v>#N/A</v>
      </c>
      <c r="W662" s="41" t="e">
        <f>VLOOKUP($B662,散戶多空比!$A$6:$L$500,12,FALSE)</f>
        <v>#N/A</v>
      </c>
      <c r="X662" s="40" t="e">
        <f>VLOOKUP($B662,期貨大額交易人未沖銷部位!$A$4:$O$499,4,FALSE)</f>
        <v>#N/A</v>
      </c>
      <c r="Y662" s="40" t="e">
        <f>VLOOKUP($B662,期貨大額交易人未沖銷部位!$A$4:$O$499,7,FALSE)</f>
        <v>#N/A</v>
      </c>
      <c r="Z662" s="40" t="e">
        <f>VLOOKUP($B662,期貨大額交易人未沖銷部位!$A$4:$O$499,10,FALSE)</f>
        <v>#N/A</v>
      </c>
      <c r="AA662" s="40" t="e">
        <f>VLOOKUP($B662,期貨大額交易人未沖銷部位!$A$4:$O$499,13,FALSE)</f>
        <v>#N/A</v>
      </c>
      <c r="AB662" s="40" t="e">
        <f>VLOOKUP($B662,期貨大額交易人未沖銷部位!$A$4:$O$499,14,FALSE)</f>
        <v>#N/A</v>
      </c>
      <c r="AC662" s="40" t="e">
        <f>VLOOKUP($B662,期貨大額交易人未沖銷部位!$A$4:$O$499,15,FALSE)</f>
        <v>#N/A</v>
      </c>
      <c r="AD662" s="33" t="e">
        <f>VLOOKUP($B662,三大美股走勢!$A$4:$J$495,4,FALSE)</f>
        <v>#N/A</v>
      </c>
      <c r="AE662" s="33" t="e">
        <f>VLOOKUP($B662,三大美股走勢!$A$4:$J$495,7,FALSE)</f>
        <v>#N/A</v>
      </c>
      <c r="AF662" s="33" t="e">
        <f>VLOOKUP($B662,三大美股走勢!$A$4:$J$495,10,FALSE)</f>
        <v>#N/A</v>
      </c>
    </row>
    <row r="663" spans="2:32">
      <c r="B663" s="32">
        <v>43442</v>
      </c>
      <c r="C663" s="33" t="e">
        <f>VLOOKUP($B663,大盤與近月台指!$A$4:$I$499,2,FALSE)</f>
        <v>#N/A</v>
      </c>
      <c r="D663" s="34" t="e">
        <f>VLOOKUP($B663,大盤與近月台指!$A$4:$I$499,3,FALSE)</f>
        <v>#N/A</v>
      </c>
      <c r="E663" s="35" t="e">
        <f>VLOOKUP($B663,大盤與近月台指!$A$4:$I$499,4,FALSE)</f>
        <v>#N/A</v>
      </c>
      <c r="F663" s="33" t="e">
        <f>VLOOKUP($B663,大盤與近月台指!$A$4:$I$499,5,FALSE)</f>
        <v>#N/A</v>
      </c>
      <c r="G663" s="49" t="e">
        <f>VLOOKUP($B663,三大法人買賣超!$A$4:$I$500,3,FALSE)</f>
        <v>#N/A</v>
      </c>
      <c r="H663" s="34" t="e">
        <f>VLOOKUP($B663,三大法人買賣超!$A$4:$I$500,5,FALSE)</f>
        <v>#N/A</v>
      </c>
      <c r="I663" s="27" t="e">
        <f>VLOOKUP($B663,三大法人買賣超!$A$4:$I$500,7,FALSE)</f>
        <v>#N/A</v>
      </c>
      <c r="J663" s="27" t="e">
        <f>VLOOKUP($B663,三大法人買賣超!$A$4:$I$500,9,FALSE)</f>
        <v>#N/A</v>
      </c>
      <c r="K663" s="37">
        <f>新台幣匯率美元指數!B664</f>
        <v>0</v>
      </c>
      <c r="L663" s="38">
        <f>新台幣匯率美元指數!C664</f>
        <v>0</v>
      </c>
      <c r="M663" s="39">
        <f>新台幣匯率美元指數!D664</f>
        <v>0</v>
      </c>
      <c r="N663" s="27" t="e">
        <f>VLOOKUP($B663,期貨未平倉口數!$A$4:$M$499,4,FALSE)</f>
        <v>#N/A</v>
      </c>
      <c r="O663" s="27" t="e">
        <f>VLOOKUP($B663,期貨未平倉口數!$A$4:$M$499,9,FALSE)</f>
        <v>#N/A</v>
      </c>
      <c r="P663" s="27" t="e">
        <f>VLOOKUP($B663,期貨未平倉口數!$A$4:$M$499,10,FALSE)</f>
        <v>#N/A</v>
      </c>
      <c r="Q663" s="27" t="e">
        <f>VLOOKUP($B663,期貨未平倉口數!$A$4:$M$499,11,FALSE)</f>
        <v>#N/A</v>
      </c>
      <c r="R663" s="64" t="e">
        <f>VLOOKUP($B663,選擇權未平倉餘額!$A$4:$I$500,6,FALSE)</f>
        <v>#N/A</v>
      </c>
      <c r="S663" s="64" t="e">
        <f>VLOOKUP($B663,選擇權未平倉餘額!$A$4:$I$500,7,FALSE)</f>
        <v>#N/A</v>
      </c>
      <c r="T663" s="64" t="e">
        <f>VLOOKUP($B663,選擇權未平倉餘額!$A$4:$I$500,8,FALSE)</f>
        <v>#N/A</v>
      </c>
      <c r="U663" s="64" t="e">
        <f>VLOOKUP($B663,選擇權未平倉餘額!$A$4:$I$500,9,FALSE)</f>
        <v>#N/A</v>
      </c>
      <c r="V663" s="39" t="e">
        <f>VLOOKUP($B663,臺指選擇權P_C_Ratios!$A$4:$C$500,3,FALSE)</f>
        <v>#N/A</v>
      </c>
      <c r="W663" s="41" t="e">
        <f>VLOOKUP($B663,散戶多空比!$A$6:$L$500,12,FALSE)</f>
        <v>#N/A</v>
      </c>
      <c r="X663" s="40" t="e">
        <f>VLOOKUP($B663,期貨大額交易人未沖銷部位!$A$4:$O$499,4,FALSE)</f>
        <v>#N/A</v>
      </c>
      <c r="Y663" s="40" t="e">
        <f>VLOOKUP($B663,期貨大額交易人未沖銷部位!$A$4:$O$499,7,FALSE)</f>
        <v>#N/A</v>
      </c>
      <c r="Z663" s="40" t="e">
        <f>VLOOKUP($B663,期貨大額交易人未沖銷部位!$A$4:$O$499,10,FALSE)</f>
        <v>#N/A</v>
      </c>
      <c r="AA663" s="40" t="e">
        <f>VLOOKUP($B663,期貨大額交易人未沖銷部位!$A$4:$O$499,13,FALSE)</f>
        <v>#N/A</v>
      </c>
      <c r="AB663" s="40" t="e">
        <f>VLOOKUP($B663,期貨大額交易人未沖銷部位!$A$4:$O$499,14,FALSE)</f>
        <v>#N/A</v>
      </c>
      <c r="AC663" s="40" t="e">
        <f>VLOOKUP($B663,期貨大額交易人未沖銷部位!$A$4:$O$499,15,FALSE)</f>
        <v>#N/A</v>
      </c>
      <c r="AD663" s="33" t="e">
        <f>VLOOKUP($B663,三大美股走勢!$A$4:$J$495,4,FALSE)</f>
        <v>#N/A</v>
      </c>
      <c r="AE663" s="33" t="e">
        <f>VLOOKUP($B663,三大美股走勢!$A$4:$J$495,7,FALSE)</f>
        <v>#N/A</v>
      </c>
      <c r="AF663" s="33" t="e">
        <f>VLOOKUP($B663,三大美股走勢!$A$4:$J$495,10,FALSE)</f>
        <v>#N/A</v>
      </c>
    </row>
    <row r="664" spans="2:32">
      <c r="B664" s="32">
        <v>43443</v>
      </c>
      <c r="C664" s="33" t="e">
        <f>VLOOKUP($B664,大盤與近月台指!$A$4:$I$499,2,FALSE)</f>
        <v>#N/A</v>
      </c>
      <c r="D664" s="34" t="e">
        <f>VLOOKUP($B664,大盤與近月台指!$A$4:$I$499,3,FALSE)</f>
        <v>#N/A</v>
      </c>
      <c r="E664" s="35" t="e">
        <f>VLOOKUP($B664,大盤與近月台指!$A$4:$I$499,4,FALSE)</f>
        <v>#N/A</v>
      </c>
      <c r="F664" s="33" t="e">
        <f>VLOOKUP($B664,大盤與近月台指!$A$4:$I$499,5,FALSE)</f>
        <v>#N/A</v>
      </c>
      <c r="G664" s="49" t="e">
        <f>VLOOKUP($B664,三大法人買賣超!$A$4:$I$500,3,FALSE)</f>
        <v>#N/A</v>
      </c>
      <c r="H664" s="34" t="e">
        <f>VLOOKUP($B664,三大法人買賣超!$A$4:$I$500,5,FALSE)</f>
        <v>#N/A</v>
      </c>
      <c r="I664" s="27" t="e">
        <f>VLOOKUP($B664,三大法人買賣超!$A$4:$I$500,7,FALSE)</f>
        <v>#N/A</v>
      </c>
      <c r="J664" s="27" t="e">
        <f>VLOOKUP($B664,三大法人買賣超!$A$4:$I$500,9,FALSE)</f>
        <v>#N/A</v>
      </c>
      <c r="K664" s="37">
        <f>新台幣匯率美元指數!B665</f>
        <v>0</v>
      </c>
      <c r="L664" s="38">
        <f>新台幣匯率美元指數!C665</f>
        <v>0</v>
      </c>
      <c r="M664" s="39">
        <f>新台幣匯率美元指數!D665</f>
        <v>0</v>
      </c>
      <c r="N664" s="27" t="e">
        <f>VLOOKUP($B664,期貨未平倉口數!$A$4:$M$499,4,FALSE)</f>
        <v>#N/A</v>
      </c>
      <c r="O664" s="27" t="e">
        <f>VLOOKUP($B664,期貨未平倉口數!$A$4:$M$499,9,FALSE)</f>
        <v>#N/A</v>
      </c>
      <c r="P664" s="27" t="e">
        <f>VLOOKUP($B664,期貨未平倉口數!$A$4:$M$499,10,FALSE)</f>
        <v>#N/A</v>
      </c>
      <c r="Q664" s="27" t="e">
        <f>VLOOKUP($B664,期貨未平倉口數!$A$4:$M$499,11,FALSE)</f>
        <v>#N/A</v>
      </c>
      <c r="R664" s="64" t="e">
        <f>VLOOKUP($B664,選擇權未平倉餘額!$A$4:$I$500,6,FALSE)</f>
        <v>#N/A</v>
      </c>
      <c r="S664" s="64" t="e">
        <f>VLOOKUP($B664,選擇權未平倉餘額!$A$4:$I$500,7,FALSE)</f>
        <v>#N/A</v>
      </c>
      <c r="T664" s="64" t="e">
        <f>VLOOKUP($B664,選擇權未平倉餘額!$A$4:$I$500,8,FALSE)</f>
        <v>#N/A</v>
      </c>
      <c r="U664" s="64" t="e">
        <f>VLOOKUP($B664,選擇權未平倉餘額!$A$4:$I$500,9,FALSE)</f>
        <v>#N/A</v>
      </c>
      <c r="V664" s="39" t="e">
        <f>VLOOKUP($B664,臺指選擇權P_C_Ratios!$A$4:$C$500,3,FALSE)</f>
        <v>#N/A</v>
      </c>
      <c r="W664" s="41" t="e">
        <f>VLOOKUP($B664,散戶多空比!$A$6:$L$500,12,FALSE)</f>
        <v>#N/A</v>
      </c>
      <c r="X664" s="40" t="e">
        <f>VLOOKUP($B664,期貨大額交易人未沖銷部位!$A$4:$O$499,4,FALSE)</f>
        <v>#N/A</v>
      </c>
      <c r="Y664" s="40" t="e">
        <f>VLOOKUP($B664,期貨大額交易人未沖銷部位!$A$4:$O$499,7,FALSE)</f>
        <v>#N/A</v>
      </c>
      <c r="Z664" s="40" t="e">
        <f>VLOOKUP($B664,期貨大額交易人未沖銷部位!$A$4:$O$499,10,FALSE)</f>
        <v>#N/A</v>
      </c>
      <c r="AA664" s="40" t="e">
        <f>VLOOKUP($B664,期貨大額交易人未沖銷部位!$A$4:$O$499,13,FALSE)</f>
        <v>#N/A</v>
      </c>
      <c r="AB664" s="40" t="e">
        <f>VLOOKUP($B664,期貨大額交易人未沖銷部位!$A$4:$O$499,14,FALSE)</f>
        <v>#N/A</v>
      </c>
      <c r="AC664" s="40" t="e">
        <f>VLOOKUP($B664,期貨大額交易人未沖銷部位!$A$4:$O$499,15,FALSE)</f>
        <v>#N/A</v>
      </c>
      <c r="AD664" s="33" t="e">
        <f>VLOOKUP($B664,三大美股走勢!$A$4:$J$495,4,FALSE)</f>
        <v>#N/A</v>
      </c>
      <c r="AE664" s="33" t="e">
        <f>VLOOKUP($B664,三大美股走勢!$A$4:$J$495,7,FALSE)</f>
        <v>#N/A</v>
      </c>
      <c r="AF664" s="33" t="e">
        <f>VLOOKUP($B664,三大美股走勢!$A$4:$J$495,10,FALSE)</f>
        <v>#N/A</v>
      </c>
    </row>
    <row r="665" spans="2:32">
      <c r="B665" s="32">
        <v>43444</v>
      </c>
      <c r="C665" s="33" t="e">
        <f>VLOOKUP($B665,大盤與近月台指!$A$4:$I$499,2,FALSE)</f>
        <v>#N/A</v>
      </c>
      <c r="D665" s="34" t="e">
        <f>VLOOKUP($B665,大盤與近月台指!$A$4:$I$499,3,FALSE)</f>
        <v>#N/A</v>
      </c>
      <c r="E665" s="35" t="e">
        <f>VLOOKUP($B665,大盤與近月台指!$A$4:$I$499,4,FALSE)</f>
        <v>#N/A</v>
      </c>
      <c r="F665" s="33" t="e">
        <f>VLOOKUP($B665,大盤與近月台指!$A$4:$I$499,5,FALSE)</f>
        <v>#N/A</v>
      </c>
      <c r="G665" s="49" t="e">
        <f>VLOOKUP($B665,三大法人買賣超!$A$4:$I$500,3,FALSE)</f>
        <v>#N/A</v>
      </c>
      <c r="H665" s="34" t="e">
        <f>VLOOKUP($B665,三大法人買賣超!$A$4:$I$500,5,FALSE)</f>
        <v>#N/A</v>
      </c>
      <c r="I665" s="27" t="e">
        <f>VLOOKUP($B665,三大法人買賣超!$A$4:$I$500,7,FALSE)</f>
        <v>#N/A</v>
      </c>
      <c r="J665" s="27" t="e">
        <f>VLOOKUP($B665,三大法人買賣超!$A$4:$I$500,9,FALSE)</f>
        <v>#N/A</v>
      </c>
      <c r="K665" s="37">
        <f>新台幣匯率美元指數!B666</f>
        <v>0</v>
      </c>
      <c r="L665" s="38">
        <f>新台幣匯率美元指數!C666</f>
        <v>0</v>
      </c>
      <c r="M665" s="39">
        <f>新台幣匯率美元指數!D666</f>
        <v>0</v>
      </c>
      <c r="N665" s="27" t="e">
        <f>VLOOKUP($B665,期貨未平倉口數!$A$4:$M$499,4,FALSE)</f>
        <v>#N/A</v>
      </c>
      <c r="O665" s="27" t="e">
        <f>VLOOKUP($B665,期貨未平倉口數!$A$4:$M$499,9,FALSE)</f>
        <v>#N/A</v>
      </c>
      <c r="P665" s="27" t="e">
        <f>VLOOKUP($B665,期貨未平倉口數!$A$4:$M$499,10,FALSE)</f>
        <v>#N/A</v>
      </c>
      <c r="Q665" s="27" t="e">
        <f>VLOOKUP($B665,期貨未平倉口數!$A$4:$M$499,11,FALSE)</f>
        <v>#N/A</v>
      </c>
      <c r="R665" s="64" t="e">
        <f>VLOOKUP($B665,選擇權未平倉餘額!$A$4:$I$500,6,FALSE)</f>
        <v>#N/A</v>
      </c>
      <c r="S665" s="64" t="e">
        <f>VLOOKUP($B665,選擇權未平倉餘額!$A$4:$I$500,7,FALSE)</f>
        <v>#N/A</v>
      </c>
      <c r="T665" s="64" t="e">
        <f>VLOOKUP($B665,選擇權未平倉餘額!$A$4:$I$500,8,FALSE)</f>
        <v>#N/A</v>
      </c>
      <c r="U665" s="64" t="e">
        <f>VLOOKUP($B665,選擇權未平倉餘額!$A$4:$I$500,9,FALSE)</f>
        <v>#N/A</v>
      </c>
      <c r="V665" s="39" t="e">
        <f>VLOOKUP($B665,臺指選擇權P_C_Ratios!$A$4:$C$500,3,FALSE)</f>
        <v>#N/A</v>
      </c>
      <c r="W665" s="41" t="e">
        <f>VLOOKUP($B665,散戶多空比!$A$6:$L$500,12,FALSE)</f>
        <v>#N/A</v>
      </c>
      <c r="X665" s="40" t="e">
        <f>VLOOKUP($B665,期貨大額交易人未沖銷部位!$A$4:$O$499,4,FALSE)</f>
        <v>#N/A</v>
      </c>
      <c r="Y665" s="40" t="e">
        <f>VLOOKUP($B665,期貨大額交易人未沖銷部位!$A$4:$O$499,7,FALSE)</f>
        <v>#N/A</v>
      </c>
      <c r="Z665" s="40" t="e">
        <f>VLOOKUP($B665,期貨大額交易人未沖銷部位!$A$4:$O$499,10,FALSE)</f>
        <v>#N/A</v>
      </c>
      <c r="AA665" s="40" t="e">
        <f>VLOOKUP($B665,期貨大額交易人未沖銷部位!$A$4:$O$499,13,FALSE)</f>
        <v>#N/A</v>
      </c>
      <c r="AB665" s="40" t="e">
        <f>VLOOKUP($B665,期貨大額交易人未沖銷部位!$A$4:$O$499,14,FALSE)</f>
        <v>#N/A</v>
      </c>
      <c r="AC665" s="40" t="e">
        <f>VLOOKUP($B665,期貨大額交易人未沖銷部位!$A$4:$O$499,15,FALSE)</f>
        <v>#N/A</v>
      </c>
      <c r="AD665" s="33" t="e">
        <f>VLOOKUP($B665,三大美股走勢!$A$4:$J$495,4,FALSE)</f>
        <v>#N/A</v>
      </c>
      <c r="AE665" s="33" t="e">
        <f>VLOOKUP($B665,三大美股走勢!$A$4:$J$495,7,FALSE)</f>
        <v>#N/A</v>
      </c>
      <c r="AF665" s="33" t="e">
        <f>VLOOKUP($B665,三大美股走勢!$A$4:$J$495,10,FALSE)</f>
        <v>#N/A</v>
      </c>
    </row>
    <row r="666" spans="2:32">
      <c r="B666" s="32">
        <v>43445</v>
      </c>
      <c r="C666" s="33" t="e">
        <f>VLOOKUP($B666,大盤與近月台指!$A$4:$I$499,2,FALSE)</f>
        <v>#N/A</v>
      </c>
      <c r="D666" s="34" t="e">
        <f>VLOOKUP($B666,大盤與近月台指!$A$4:$I$499,3,FALSE)</f>
        <v>#N/A</v>
      </c>
      <c r="E666" s="35" t="e">
        <f>VLOOKUP($B666,大盤與近月台指!$A$4:$I$499,4,FALSE)</f>
        <v>#N/A</v>
      </c>
      <c r="F666" s="33" t="e">
        <f>VLOOKUP($B666,大盤與近月台指!$A$4:$I$499,5,FALSE)</f>
        <v>#N/A</v>
      </c>
      <c r="G666" s="49" t="e">
        <f>VLOOKUP($B666,三大法人買賣超!$A$4:$I$500,3,FALSE)</f>
        <v>#N/A</v>
      </c>
      <c r="H666" s="34" t="e">
        <f>VLOOKUP($B666,三大法人買賣超!$A$4:$I$500,5,FALSE)</f>
        <v>#N/A</v>
      </c>
      <c r="I666" s="27" t="e">
        <f>VLOOKUP($B666,三大法人買賣超!$A$4:$I$500,7,FALSE)</f>
        <v>#N/A</v>
      </c>
      <c r="J666" s="27" t="e">
        <f>VLOOKUP($B666,三大法人買賣超!$A$4:$I$500,9,FALSE)</f>
        <v>#N/A</v>
      </c>
      <c r="K666" s="37">
        <f>新台幣匯率美元指數!B667</f>
        <v>0</v>
      </c>
      <c r="L666" s="38">
        <f>新台幣匯率美元指數!C667</f>
        <v>0</v>
      </c>
      <c r="M666" s="39">
        <f>新台幣匯率美元指數!D667</f>
        <v>0</v>
      </c>
      <c r="N666" s="27" t="e">
        <f>VLOOKUP($B666,期貨未平倉口數!$A$4:$M$499,4,FALSE)</f>
        <v>#N/A</v>
      </c>
      <c r="O666" s="27" t="e">
        <f>VLOOKUP($B666,期貨未平倉口數!$A$4:$M$499,9,FALSE)</f>
        <v>#N/A</v>
      </c>
      <c r="P666" s="27" t="e">
        <f>VLOOKUP($B666,期貨未平倉口數!$A$4:$M$499,10,FALSE)</f>
        <v>#N/A</v>
      </c>
      <c r="Q666" s="27" t="e">
        <f>VLOOKUP($B666,期貨未平倉口數!$A$4:$M$499,11,FALSE)</f>
        <v>#N/A</v>
      </c>
      <c r="R666" s="64" t="e">
        <f>VLOOKUP($B666,選擇權未平倉餘額!$A$4:$I$500,6,FALSE)</f>
        <v>#N/A</v>
      </c>
      <c r="S666" s="64" t="e">
        <f>VLOOKUP($B666,選擇權未平倉餘額!$A$4:$I$500,7,FALSE)</f>
        <v>#N/A</v>
      </c>
      <c r="T666" s="64" t="e">
        <f>VLOOKUP($B666,選擇權未平倉餘額!$A$4:$I$500,8,FALSE)</f>
        <v>#N/A</v>
      </c>
      <c r="U666" s="64" t="e">
        <f>VLOOKUP($B666,選擇權未平倉餘額!$A$4:$I$500,9,FALSE)</f>
        <v>#N/A</v>
      </c>
      <c r="V666" s="39" t="e">
        <f>VLOOKUP($B666,臺指選擇權P_C_Ratios!$A$4:$C$500,3,FALSE)</f>
        <v>#N/A</v>
      </c>
      <c r="W666" s="41" t="e">
        <f>VLOOKUP($B666,散戶多空比!$A$6:$L$500,12,FALSE)</f>
        <v>#N/A</v>
      </c>
      <c r="X666" s="40" t="e">
        <f>VLOOKUP($B666,期貨大額交易人未沖銷部位!$A$4:$O$499,4,FALSE)</f>
        <v>#N/A</v>
      </c>
      <c r="Y666" s="40" t="e">
        <f>VLOOKUP($B666,期貨大額交易人未沖銷部位!$A$4:$O$499,7,FALSE)</f>
        <v>#N/A</v>
      </c>
      <c r="Z666" s="40" t="e">
        <f>VLOOKUP($B666,期貨大額交易人未沖銷部位!$A$4:$O$499,10,FALSE)</f>
        <v>#N/A</v>
      </c>
      <c r="AA666" s="40" t="e">
        <f>VLOOKUP($B666,期貨大額交易人未沖銷部位!$A$4:$O$499,13,FALSE)</f>
        <v>#N/A</v>
      </c>
      <c r="AB666" s="40" t="e">
        <f>VLOOKUP($B666,期貨大額交易人未沖銷部位!$A$4:$O$499,14,FALSE)</f>
        <v>#N/A</v>
      </c>
      <c r="AC666" s="40" t="e">
        <f>VLOOKUP($B666,期貨大額交易人未沖銷部位!$A$4:$O$499,15,FALSE)</f>
        <v>#N/A</v>
      </c>
      <c r="AD666" s="33" t="e">
        <f>VLOOKUP($B666,三大美股走勢!$A$4:$J$495,4,FALSE)</f>
        <v>#N/A</v>
      </c>
      <c r="AE666" s="33" t="e">
        <f>VLOOKUP($B666,三大美股走勢!$A$4:$J$495,7,FALSE)</f>
        <v>#N/A</v>
      </c>
      <c r="AF666" s="33" t="e">
        <f>VLOOKUP($B666,三大美股走勢!$A$4:$J$495,10,FALSE)</f>
        <v>#N/A</v>
      </c>
    </row>
    <row r="667" spans="2:32">
      <c r="B667" s="32">
        <v>43446</v>
      </c>
      <c r="C667" s="33" t="e">
        <f>VLOOKUP($B667,大盤與近月台指!$A$4:$I$499,2,FALSE)</f>
        <v>#N/A</v>
      </c>
      <c r="D667" s="34" t="e">
        <f>VLOOKUP($B667,大盤與近月台指!$A$4:$I$499,3,FALSE)</f>
        <v>#N/A</v>
      </c>
      <c r="E667" s="35" t="e">
        <f>VLOOKUP($B667,大盤與近月台指!$A$4:$I$499,4,FALSE)</f>
        <v>#N/A</v>
      </c>
      <c r="F667" s="33" t="e">
        <f>VLOOKUP($B667,大盤與近月台指!$A$4:$I$499,5,FALSE)</f>
        <v>#N/A</v>
      </c>
      <c r="G667" s="49" t="e">
        <f>VLOOKUP($B667,三大法人買賣超!$A$4:$I$500,3,FALSE)</f>
        <v>#N/A</v>
      </c>
      <c r="H667" s="34" t="e">
        <f>VLOOKUP($B667,三大法人買賣超!$A$4:$I$500,5,FALSE)</f>
        <v>#N/A</v>
      </c>
      <c r="I667" s="27" t="e">
        <f>VLOOKUP($B667,三大法人買賣超!$A$4:$I$500,7,FALSE)</f>
        <v>#N/A</v>
      </c>
      <c r="J667" s="27" t="e">
        <f>VLOOKUP($B667,三大法人買賣超!$A$4:$I$500,9,FALSE)</f>
        <v>#N/A</v>
      </c>
      <c r="K667" s="37">
        <f>新台幣匯率美元指數!B668</f>
        <v>0</v>
      </c>
      <c r="L667" s="38">
        <f>新台幣匯率美元指數!C668</f>
        <v>0</v>
      </c>
      <c r="M667" s="39">
        <f>新台幣匯率美元指數!D668</f>
        <v>0</v>
      </c>
      <c r="N667" s="27" t="e">
        <f>VLOOKUP($B667,期貨未平倉口數!$A$4:$M$499,4,FALSE)</f>
        <v>#N/A</v>
      </c>
      <c r="O667" s="27" t="e">
        <f>VLOOKUP($B667,期貨未平倉口數!$A$4:$M$499,9,FALSE)</f>
        <v>#N/A</v>
      </c>
      <c r="P667" s="27" t="e">
        <f>VLOOKUP($B667,期貨未平倉口數!$A$4:$M$499,10,FALSE)</f>
        <v>#N/A</v>
      </c>
      <c r="Q667" s="27" t="e">
        <f>VLOOKUP($B667,期貨未平倉口數!$A$4:$M$499,11,FALSE)</f>
        <v>#N/A</v>
      </c>
      <c r="R667" s="64" t="e">
        <f>VLOOKUP($B667,選擇權未平倉餘額!$A$4:$I$500,6,FALSE)</f>
        <v>#N/A</v>
      </c>
      <c r="S667" s="64" t="e">
        <f>VLOOKUP($B667,選擇權未平倉餘額!$A$4:$I$500,7,FALSE)</f>
        <v>#N/A</v>
      </c>
      <c r="T667" s="64" t="e">
        <f>VLOOKUP($B667,選擇權未平倉餘額!$A$4:$I$500,8,FALSE)</f>
        <v>#N/A</v>
      </c>
      <c r="U667" s="64" t="e">
        <f>VLOOKUP($B667,選擇權未平倉餘額!$A$4:$I$500,9,FALSE)</f>
        <v>#N/A</v>
      </c>
      <c r="V667" s="39" t="e">
        <f>VLOOKUP($B667,臺指選擇權P_C_Ratios!$A$4:$C$500,3,FALSE)</f>
        <v>#N/A</v>
      </c>
      <c r="W667" s="41" t="e">
        <f>VLOOKUP($B667,散戶多空比!$A$6:$L$500,12,FALSE)</f>
        <v>#N/A</v>
      </c>
      <c r="X667" s="40" t="e">
        <f>VLOOKUP($B667,期貨大額交易人未沖銷部位!$A$4:$O$499,4,FALSE)</f>
        <v>#N/A</v>
      </c>
      <c r="Y667" s="40" t="e">
        <f>VLOOKUP($B667,期貨大額交易人未沖銷部位!$A$4:$O$499,7,FALSE)</f>
        <v>#N/A</v>
      </c>
      <c r="Z667" s="40" t="e">
        <f>VLOOKUP($B667,期貨大額交易人未沖銷部位!$A$4:$O$499,10,FALSE)</f>
        <v>#N/A</v>
      </c>
      <c r="AA667" s="40" t="e">
        <f>VLOOKUP($B667,期貨大額交易人未沖銷部位!$A$4:$O$499,13,FALSE)</f>
        <v>#N/A</v>
      </c>
      <c r="AB667" s="40" t="e">
        <f>VLOOKUP($B667,期貨大額交易人未沖銷部位!$A$4:$O$499,14,FALSE)</f>
        <v>#N/A</v>
      </c>
      <c r="AC667" s="40" t="e">
        <f>VLOOKUP($B667,期貨大額交易人未沖銷部位!$A$4:$O$499,15,FALSE)</f>
        <v>#N/A</v>
      </c>
      <c r="AD667" s="33" t="e">
        <f>VLOOKUP($B667,三大美股走勢!$A$4:$J$495,4,FALSE)</f>
        <v>#N/A</v>
      </c>
      <c r="AE667" s="33" t="e">
        <f>VLOOKUP($B667,三大美股走勢!$A$4:$J$495,7,FALSE)</f>
        <v>#N/A</v>
      </c>
      <c r="AF667" s="33" t="e">
        <f>VLOOKUP($B667,三大美股走勢!$A$4:$J$495,10,FALSE)</f>
        <v>#N/A</v>
      </c>
    </row>
    <row r="668" spans="2:32">
      <c r="B668" s="32">
        <v>43447</v>
      </c>
      <c r="C668" s="33" t="e">
        <f>VLOOKUP($B668,大盤與近月台指!$A$4:$I$499,2,FALSE)</f>
        <v>#N/A</v>
      </c>
      <c r="D668" s="34" t="e">
        <f>VLOOKUP($B668,大盤與近月台指!$A$4:$I$499,3,FALSE)</f>
        <v>#N/A</v>
      </c>
      <c r="E668" s="35" t="e">
        <f>VLOOKUP($B668,大盤與近月台指!$A$4:$I$499,4,FALSE)</f>
        <v>#N/A</v>
      </c>
      <c r="F668" s="33" t="e">
        <f>VLOOKUP($B668,大盤與近月台指!$A$4:$I$499,5,FALSE)</f>
        <v>#N/A</v>
      </c>
      <c r="G668" s="49" t="e">
        <f>VLOOKUP($B668,三大法人買賣超!$A$4:$I$500,3,FALSE)</f>
        <v>#N/A</v>
      </c>
      <c r="H668" s="34" t="e">
        <f>VLOOKUP($B668,三大法人買賣超!$A$4:$I$500,5,FALSE)</f>
        <v>#N/A</v>
      </c>
      <c r="I668" s="27" t="e">
        <f>VLOOKUP($B668,三大法人買賣超!$A$4:$I$500,7,FALSE)</f>
        <v>#N/A</v>
      </c>
      <c r="J668" s="27" t="e">
        <f>VLOOKUP($B668,三大法人買賣超!$A$4:$I$500,9,FALSE)</f>
        <v>#N/A</v>
      </c>
      <c r="K668" s="37">
        <f>新台幣匯率美元指數!B669</f>
        <v>0</v>
      </c>
      <c r="L668" s="38">
        <f>新台幣匯率美元指數!C669</f>
        <v>0</v>
      </c>
      <c r="M668" s="39">
        <f>新台幣匯率美元指數!D669</f>
        <v>0</v>
      </c>
      <c r="N668" s="27" t="e">
        <f>VLOOKUP($B668,期貨未平倉口數!$A$4:$M$499,4,FALSE)</f>
        <v>#N/A</v>
      </c>
      <c r="O668" s="27" t="e">
        <f>VLOOKUP($B668,期貨未平倉口數!$A$4:$M$499,9,FALSE)</f>
        <v>#N/A</v>
      </c>
      <c r="P668" s="27" t="e">
        <f>VLOOKUP($B668,期貨未平倉口數!$A$4:$M$499,10,FALSE)</f>
        <v>#N/A</v>
      </c>
      <c r="Q668" s="27" t="e">
        <f>VLOOKUP($B668,期貨未平倉口數!$A$4:$M$499,11,FALSE)</f>
        <v>#N/A</v>
      </c>
      <c r="R668" s="64" t="e">
        <f>VLOOKUP($B668,選擇權未平倉餘額!$A$4:$I$500,6,FALSE)</f>
        <v>#N/A</v>
      </c>
      <c r="S668" s="64" t="e">
        <f>VLOOKUP($B668,選擇權未平倉餘額!$A$4:$I$500,7,FALSE)</f>
        <v>#N/A</v>
      </c>
      <c r="T668" s="64" t="e">
        <f>VLOOKUP($B668,選擇權未平倉餘額!$A$4:$I$500,8,FALSE)</f>
        <v>#N/A</v>
      </c>
      <c r="U668" s="64" t="e">
        <f>VLOOKUP($B668,選擇權未平倉餘額!$A$4:$I$500,9,FALSE)</f>
        <v>#N/A</v>
      </c>
      <c r="V668" s="39" t="e">
        <f>VLOOKUP($B668,臺指選擇權P_C_Ratios!$A$4:$C$500,3,FALSE)</f>
        <v>#N/A</v>
      </c>
      <c r="W668" s="41" t="e">
        <f>VLOOKUP($B668,散戶多空比!$A$6:$L$500,12,FALSE)</f>
        <v>#N/A</v>
      </c>
      <c r="X668" s="40" t="e">
        <f>VLOOKUP($B668,期貨大額交易人未沖銷部位!$A$4:$O$499,4,FALSE)</f>
        <v>#N/A</v>
      </c>
      <c r="Y668" s="40" t="e">
        <f>VLOOKUP($B668,期貨大額交易人未沖銷部位!$A$4:$O$499,7,FALSE)</f>
        <v>#N/A</v>
      </c>
      <c r="Z668" s="40" t="e">
        <f>VLOOKUP($B668,期貨大額交易人未沖銷部位!$A$4:$O$499,10,FALSE)</f>
        <v>#N/A</v>
      </c>
      <c r="AA668" s="40" t="e">
        <f>VLOOKUP($B668,期貨大額交易人未沖銷部位!$A$4:$O$499,13,FALSE)</f>
        <v>#N/A</v>
      </c>
      <c r="AB668" s="40" t="e">
        <f>VLOOKUP($B668,期貨大額交易人未沖銷部位!$A$4:$O$499,14,FALSE)</f>
        <v>#N/A</v>
      </c>
      <c r="AC668" s="40" t="e">
        <f>VLOOKUP($B668,期貨大額交易人未沖銷部位!$A$4:$O$499,15,FALSE)</f>
        <v>#N/A</v>
      </c>
      <c r="AD668" s="33" t="e">
        <f>VLOOKUP($B668,三大美股走勢!$A$4:$J$495,4,FALSE)</f>
        <v>#N/A</v>
      </c>
      <c r="AE668" s="33" t="e">
        <f>VLOOKUP($B668,三大美股走勢!$A$4:$J$495,7,FALSE)</f>
        <v>#N/A</v>
      </c>
      <c r="AF668" s="33" t="e">
        <f>VLOOKUP($B668,三大美股走勢!$A$4:$J$495,10,FALSE)</f>
        <v>#N/A</v>
      </c>
    </row>
    <row r="669" spans="2:32">
      <c r="B669" s="32">
        <v>43448</v>
      </c>
      <c r="C669" s="33" t="e">
        <f>VLOOKUP($B669,大盤與近月台指!$A$4:$I$499,2,FALSE)</f>
        <v>#N/A</v>
      </c>
      <c r="D669" s="34" t="e">
        <f>VLOOKUP($B669,大盤與近月台指!$A$4:$I$499,3,FALSE)</f>
        <v>#N/A</v>
      </c>
      <c r="E669" s="35" t="e">
        <f>VLOOKUP($B669,大盤與近月台指!$A$4:$I$499,4,FALSE)</f>
        <v>#N/A</v>
      </c>
      <c r="F669" s="33" t="e">
        <f>VLOOKUP($B669,大盤與近月台指!$A$4:$I$499,5,FALSE)</f>
        <v>#N/A</v>
      </c>
      <c r="G669" s="49" t="e">
        <f>VLOOKUP($B669,三大法人買賣超!$A$4:$I$500,3,FALSE)</f>
        <v>#N/A</v>
      </c>
      <c r="H669" s="34" t="e">
        <f>VLOOKUP($B669,三大法人買賣超!$A$4:$I$500,5,FALSE)</f>
        <v>#N/A</v>
      </c>
      <c r="I669" s="27" t="e">
        <f>VLOOKUP($B669,三大法人買賣超!$A$4:$I$500,7,FALSE)</f>
        <v>#N/A</v>
      </c>
      <c r="J669" s="27" t="e">
        <f>VLOOKUP($B669,三大法人買賣超!$A$4:$I$500,9,FALSE)</f>
        <v>#N/A</v>
      </c>
      <c r="K669" s="37">
        <f>新台幣匯率美元指數!B670</f>
        <v>0</v>
      </c>
      <c r="L669" s="38">
        <f>新台幣匯率美元指數!C670</f>
        <v>0</v>
      </c>
      <c r="M669" s="39">
        <f>新台幣匯率美元指數!D670</f>
        <v>0</v>
      </c>
      <c r="N669" s="27" t="e">
        <f>VLOOKUP($B669,期貨未平倉口數!$A$4:$M$499,4,FALSE)</f>
        <v>#N/A</v>
      </c>
      <c r="O669" s="27" t="e">
        <f>VLOOKUP($B669,期貨未平倉口數!$A$4:$M$499,9,FALSE)</f>
        <v>#N/A</v>
      </c>
      <c r="P669" s="27" t="e">
        <f>VLOOKUP($B669,期貨未平倉口數!$A$4:$M$499,10,FALSE)</f>
        <v>#N/A</v>
      </c>
      <c r="Q669" s="27" t="e">
        <f>VLOOKUP($B669,期貨未平倉口數!$A$4:$M$499,11,FALSE)</f>
        <v>#N/A</v>
      </c>
      <c r="R669" s="64" t="e">
        <f>VLOOKUP($B669,選擇權未平倉餘額!$A$4:$I$500,6,FALSE)</f>
        <v>#N/A</v>
      </c>
      <c r="S669" s="64" t="e">
        <f>VLOOKUP($B669,選擇權未平倉餘額!$A$4:$I$500,7,FALSE)</f>
        <v>#N/A</v>
      </c>
      <c r="T669" s="64" t="e">
        <f>VLOOKUP($B669,選擇權未平倉餘額!$A$4:$I$500,8,FALSE)</f>
        <v>#N/A</v>
      </c>
      <c r="U669" s="64" t="e">
        <f>VLOOKUP($B669,選擇權未平倉餘額!$A$4:$I$500,9,FALSE)</f>
        <v>#N/A</v>
      </c>
      <c r="V669" s="39" t="e">
        <f>VLOOKUP($B669,臺指選擇權P_C_Ratios!$A$4:$C$500,3,FALSE)</f>
        <v>#N/A</v>
      </c>
      <c r="W669" s="41" t="e">
        <f>VLOOKUP($B669,散戶多空比!$A$6:$L$500,12,FALSE)</f>
        <v>#N/A</v>
      </c>
      <c r="X669" s="40" t="e">
        <f>VLOOKUP($B669,期貨大額交易人未沖銷部位!$A$4:$O$499,4,FALSE)</f>
        <v>#N/A</v>
      </c>
      <c r="Y669" s="40" t="e">
        <f>VLOOKUP($B669,期貨大額交易人未沖銷部位!$A$4:$O$499,7,FALSE)</f>
        <v>#N/A</v>
      </c>
      <c r="Z669" s="40" t="e">
        <f>VLOOKUP($B669,期貨大額交易人未沖銷部位!$A$4:$O$499,10,FALSE)</f>
        <v>#N/A</v>
      </c>
      <c r="AA669" s="40" t="e">
        <f>VLOOKUP($B669,期貨大額交易人未沖銷部位!$A$4:$O$499,13,FALSE)</f>
        <v>#N/A</v>
      </c>
      <c r="AB669" s="40" t="e">
        <f>VLOOKUP($B669,期貨大額交易人未沖銷部位!$A$4:$O$499,14,FALSE)</f>
        <v>#N/A</v>
      </c>
      <c r="AC669" s="40" t="e">
        <f>VLOOKUP($B669,期貨大額交易人未沖銷部位!$A$4:$O$499,15,FALSE)</f>
        <v>#N/A</v>
      </c>
      <c r="AD669" s="33" t="e">
        <f>VLOOKUP($B669,三大美股走勢!$A$4:$J$495,4,FALSE)</f>
        <v>#N/A</v>
      </c>
      <c r="AE669" s="33" t="e">
        <f>VLOOKUP($B669,三大美股走勢!$A$4:$J$495,7,FALSE)</f>
        <v>#N/A</v>
      </c>
      <c r="AF669" s="33" t="e">
        <f>VLOOKUP($B669,三大美股走勢!$A$4:$J$495,10,FALSE)</f>
        <v>#N/A</v>
      </c>
    </row>
    <row r="670" spans="2:32">
      <c r="B670" s="32">
        <v>43449</v>
      </c>
      <c r="C670" s="33" t="e">
        <f>VLOOKUP($B670,大盤與近月台指!$A$4:$I$499,2,FALSE)</f>
        <v>#N/A</v>
      </c>
      <c r="D670" s="34" t="e">
        <f>VLOOKUP($B670,大盤與近月台指!$A$4:$I$499,3,FALSE)</f>
        <v>#N/A</v>
      </c>
      <c r="E670" s="35" t="e">
        <f>VLOOKUP($B670,大盤與近月台指!$A$4:$I$499,4,FALSE)</f>
        <v>#N/A</v>
      </c>
      <c r="F670" s="33" t="e">
        <f>VLOOKUP($B670,大盤與近月台指!$A$4:$I$499,5,FALSE)</f>
        <v>#N/A</v>
      </c>
      <c r="G670" s="49" t="e">
        <f>VLOOKUP($B670,三大法人買賣超!$A$4:$I$500,3,FALSE)</f>
        <v>#N/A</v>
      </c>
      <c r="H670" s="34" t="e">
        <f>VLOOKUP($B670,三大法人買賣超!$A$4:$I$500,5,FALSE)</f>
        <v>#N/A</v>
      </c>
      <c r="I670" s="27" t="e">
        <f>VLOOKUP($B670,三大法人買賣超!$A$4:$I$500,7,FALSE)</f>
        <v>#N/A</v>
      </c>
      <c r="J670" s="27" t="e">
        <f>VLOOKUP($B670,三大法人買賣超!$A$4:$I$500,9,FALSE)</f>
        <v>#N/A</v>
      </c>
      <c r="K670" s="37">
        <f>新台幣匯率美元指數!B671</f>
        <v>0</v>
      </c>
      <c r="L670" s="38">
        <f>新台幣匯率美元指數!C671</f>
        <v>0</v>
      </c>
      <c r="M670" s="39">
        <f>新台幣匯率美元指數!D671</f>
        <v>0</v>
      </c>
      <c r="N670" s="27" t="e">
        <f>VLOOKUP($B670,期貨未平倉口數!$A$4:$M$499,4,FALSE)</f>
        <v>#N/A</v>
      </c>
      <c r="O670" s="27" t="e">
        <f>VLOOKUP($B670,期貨未平倉口數!$A$4:$M$499,9,FALSE)</f>
        <v>#N/A</v>
      </c>
      <c r="P670" s="27" t="e">
        <f>VLOOKUP($B670,期貨未平倉口數!$A$4:$M$499,10,FALSE)</f>
        <v>#N/A</v>
      </c>
      <c r="Q670" s="27" t="e">
        <f>VLOOKUP($B670,期貨未平倉口數!$A$4:$M$499,11,FALSE)</f>
        <v>#N/A</v>
      </c>
      <c r="R670" s="64" t="e">
        <f>VLOOKUP($B670,選擇權未平倉餘額!$A$4:$I$500,6,FALSE)</f>
        <v>#N/A</v>
      </c>
      <c r="S670" s="64" t="e">
        <f>VLOOKUP($B670,選擇權未平倉餘額!$A$4:$I$500,7,FALSE)</f>
        <v>#N/A</v>
      </c>
      <c r="T670" s="64" t="e">
        <f>VLOOKUP($B670,選擇權未平倉餘額!$A$4:$I$500,8,FALSE)</f>
        <v>#N/A</v>
      </c>
      <c r="U670" s="64" t="e">
        <f>VLOOKUP($B670,選擇權未平倉餘額!$A$4:$I$500,9,FALSE)</f>
        <v>#N/A</v>
      </c>
      <c r="V670" s="39" t="e">
        <f>VLOOKUP($B670,臺指選擇權P_C_Ratios!$A$4:$C$500,3,FALSE)</f>
        <v>#N/A</v>
      </c>
      <c r="W670" s="41" t="e">
        <f>VLOOKUP($B670,散戶多空比!$A$6:$L$500,12,FALSE)</f>
        <v>#N/A</v>
      </c>
      <c r="X670" s="40" t="e">
        <f>VLOOKUP($B670,期貨大額交易人未沖銷部位!$A$4:$O$499,4,FALSE)</f>
        <v>#N/A</v>
      </c>
      <c r="Y670" s="40" t="e">
        <f>VLOOKUP($B670,期貨大額交易人未沖銷部位!$A$4:$O$499,7,FALSE)</f>
        <v>#N/A</v>
      </c>
      <c r="Z670" s="40" t="e">
        <f>VLOOKUP($B670,期貨大額交易人未沖銷部位!$A$4:$O$499,10,FALSE)</f>
        <v>#N/A</v>
      </c>
      <c r="AA670" s="40" t="e">
        <f>VLOOKUP($B670,期貨大額交易人未沖銷部位!$A$4:$O$499,13,FALSE)</f>
        <v>#N/A</v>
      </c>
      <c r="AB670" s="40" t="e">
        <f>VLOOKUP($B670,期貨大額交易人未沖銷部位!$A$4:$O$499,14,FALSE)</f>
        <v>#N/A</v>
      </c>
      <c r="AC670" s="40" t="e">
        <f>VLOOKUP($B670,期貨大額交易人未沖銷部位!$A$4:$O$499,15,FALSE)</f>
        <v>#N/A</v>
      </c>
      <c r="AD670" s="33" t="e">
        <f>VLOOKUP($B670,三大美股走勢!$A$4:$J$495,4,FALSE)</f>
        <v>#N/A</v>
      </c>
      <c r="AE670" s="33" t="e">
        <f>VLOOKUP($B670,三大美股走勢!$A$4:$J$495,7,FALSE)</f>
        <v>#N/A</v>
      </c>
      <c r="AF670" s="33" t="e">
        <f>VLOOKUP($B670,三大美股走勢!$A$4:$J$495,10,FALSE)</f>
        <v>#N/A</v>
      </c>
    </row>
    <row r="671" spans="2:32">
      <c r="B671" s="32">
        <v>43450</v>
      </c>
      <c r="C671" s="33" t="e">
        <f>VLOOKUP($B671,大盤與近月台指!$A$4:$I$499,2,FALSE)</f>
        <v>#N/A</v>
      </c>
      <c r="D671" s="34" t="e">
        <f>VLOOKUP($B671,大盤與近月台指!$A$4:$I$499,3,FALSE)</f>
        <v>#N/A</v>
      </c>
      <c r="E671" s="35" t="e">
        <f>VLOOKUP($B671,大盤與近月台指!$A$4:$I$499,4,FALSE)</f>
        <v>#N/A</v>
      </c>
      <c r="F671" s="33" t="e">
        <f>VLOOKUP($B671,大盤與近月台指!$A$4:$I$499,5,FALSE)</f>
        <v>#N/A</v>
      </c>
      <c r="G671" s="49" t="e">
        <f>VLOOKUP($B671,三大法人買賣超!$A$4:$I$500,3,FALSE)</f>
        <v>#N/A</v>
      </c>
      <c r="H671" s="34" t="e">
        <f>VLOOKUP($B671,三大法人買賣超!$A$4:$I$500,5,FALSE)</f>
        <v>#N/A</v>
      </c>
      <c r="I671" s="27" t="e">
        <f>VLOOKUP($B671,三大法人買賣超!$A$4:$I$500,7,FALSE)</f>
        <v>#N/A</v>
      </c>
      <c r="J671" s="27" t="e">
        <f>VLOOKUP($B671,三大法人買賣超!$A$4:$I$500,9,FALSE)</f>
        <v>#N/A</v>
      </c>
      <c r="K671" s="37">
        <f>新台幣匯率美元指數!B672</f>
        <v>0</v>
      </c>
      <c r="L671" s="38">
        <f>新台幣匯率美元指數!C672</f>
        <v>0</v>
      </c>
      <c r="M671" s="39">
        <f>新台幣匯率美元指數!D672</f>
        <v>0</v>
      </c>
      <c r="N671" s="27" t="e">
        <f>VLOOKUP($B671,期貨未平倉口數!$A$4:$M$499,4,FALSE)</f>
        <v>#N/A</v>
      </c>
      <c r="O671" s="27" t="e">
        <f>VLOOKUP($B671,期貨未平倉口數!$A$4:$M$499,9,FALSE)</f>
        <v>#N/A</v>
      </c>
      <c r="P671" s="27" t="e">
        <f>VLOOKUP($B671,期貨未平倉口數!$A$4:$M$499,10,FALSE)</f>
        <v>#N/A</v>
      </c>
      <c r="Q671" s="27" t="e">
        <f>VLOOKUP($B671,期貨未平倉口數!$A$4:$M$499,11,FALSE)</f>
        <v>#N/A</v>
      </c>
      <c r="R671" s="64" t="e">
        <f>VLOOKUP($B671,選擇權未平倉餘額!$A$4:$I$500,6,FALSE)</f>
        <v>#N/A</v>
      </c>
      <c r="S671" s="64" t="e">
        <f>VLOOKUP($B671,選擇權未平倉餘額!$A$4:$I$500,7,FALSE)</f>
        <v>#N/A</v>
      </c>
      <c r="T671" s="64" t="e">
        <f>VLOOKUP($B671,選擇權未平倉餘額!$A$4:$I$500,8,FALSE)</f>
        <v>#N/A</v>
      </c>
      <c r="U671" s="64" t="e">
        <f>VLOOKUP($B671,選擇權未平倉餘額!$A$4:$I$500,9,FALSE)</f>
        <v>#N/A</v>
      </c>
      <c r="V671" s="39" t="e">
        <f>VLOOKUP($B671,臺指選擇權P_C_Ratios!$A$4:$C$500,3,FALSE)</f>
        <v>#N/A</v>
      </c>
      <c r="W671" s="41" t="e">
        <f>VLOOKUP($B671,散戶多空比!$A$6:$L$500,12,FALSE)</f>
        <v>#N/A</v>
      </c>
      <c r="X671" s="40" t="e">
        <f>VLOOKUP($B671,期貨大額交易人未沖銷部位!$A$4:$O$499,4,FALSE)</f>
        <v>#N/A</v>
      </c>
      <c r="Y671" s="40" t="e">
        <f>VLOOKUP($B671,期貨大額交易人未沖銷部位!$A$4:$O$499,7,FALSE)</f>
        <v>#N/A</v>
      </c>
      <c r="Z671" s="40" t="e">
        <f>VLOOKUP($B671,期貨大額交易人未沖銷部位!$A$4:$O$499,10,FALSE)</f>
        <v>#N/A</v>
      </c>
      <c r="AA671" s="40" t="e">
        <f>VLOOKUP($B671,期貨大額交易人未沖銷部位!$A$4:$O$499,13,FALSE)</f>
        <v>#N/A</v>
      </c>
      <c r="AB671" s="40" t="e">
        <f>VLOOKUP($B671,期貨大額交易人未沖銷部位!$A$4:$O$499,14,FALSE)</f>
        <v>#N/A</v>
      </c>
      <c r="AC671" s="40" t="e">
        <f>VLOOKUP($B671,期貨大額交易人未沖銷部位!$A$4:$O$499,15,FALSE)</f>
        <v>#N/A</v>
      </c>
      <c r="AD671" s="33" t="e">
        <f>VLOOKUP($B671,三大美股走勢!$A$4:$J$495,4,FALSE)</f>
        <v>#N/A</v>
      </c>
      <c r="AE671" s="33" t="e">
        <f>VLOOKUP($B671,三大美股走勢!$A$4:$J$495,7,FALSE)</f>
        <v>#N/A</v>
      </c>
      <c r="AF671" s="33" t="e">
        <f>VLOOKUP($B671,三大美股走勢!$A$4:$J$495,10,FALSE)</f>
        <v>#N/A</v>
      </c>
    </row>
    <row r="672" spans="2:32">
      <c r="B672" s="32">
        <v>43451</v>
      </c>
      <c r="C672" s="33" t="e">
        <f>VLOOKUP($B672,大盤與近月台指!$A$4:$I$499,2,FALSE)</f>
        <v>#N/A</v>
      </c>
      <c r="D672" s="34" t="e">
        <f>VLOOKUP($B672,大盤與近月台指!$A$4:$I$499,3,FALSE)</f>
        <v>#N/A</v>
      </c>
      <c r="E672" s="35" t="e">
        <f>VLOOKUP($B672,大盤與近月台指!$A$4:$I$499,4,FALSE)</f>
        <v>#N/A</v>
      </c>
      <c r="F672" s="33" t="e">
        <f>VLOOKUP($B672,大盤與近月台指!$A$4:$I$499,5,FALSE)</f>
        <v>#N/A</v>
      </c>
      <c r="G672" s="49" t="e">
        <f>VLOOKUP($B672,三大法人買賣超!$A$4:$I$500,3,FALSE)</f>
        <v>#N/A</v>
      </c>
      <c r="H672" s="34" t="e">
        <f>VLOOKUP($B672,三大法人買賣超!$A$4:$I$500,5,FALSE)</f>
        <v>#N/A</v>
      </c>
      <c r="I672" s="27" t="e">
        <f>VLOOKUP($B672,三大法人買賣超!$A$4:$I$500,7,FALSE)</f>
        <v>#N/A</v>
      </c>
      <c r="J672" s="27" t="e">
        <f>VLOOKUP($B672,三大法人買賣超!$A$4:$I$500,9,FALSE)</f>
        <v>#N/A</v>
      </c>
      <c r="K672" s="37">
        <f>新台幣匯率美元指數!B673</f>
        <v>0</v>
      </c>
      <c r="L672" s="38">
        <f>新台幣匯率美元指數!C673</f>
        <v>0</v>
      </c>
      <c r="M672" s="39">
        <f>新台幣匯率美元指數!D673</f>
        <v>0</v>
      </c>
      <c r="N672" s="27" t="e">
        <f>VLOOKUP($B672,期貨未平倉口數!$A$4:$M$499,4,FALSE)</f>
        <v>#N/A</v>
      </c>
      <c r="O672" s="27" t="e">
        <f>VLOOKUP($B672,期貨未平倉口數!$A$4:$M$499,9,FALSE)</f>
        <v>#N/A</v>
      </c>
      <c r="P672" s="27" t="e">
        <f>VLOOKUP($B672,期貨未平倉口數!$A$4:$M$499,10,FALSE)</f>
        <v>#N/A</v>
      </c>
      <c r="Q672" s="27" t="e">
        <f>VLOOKUP($B672,期貨未平倉口數!$A$4:$M$499,11,FALSE)</f>
        <v>#N/A</v>
      </c>
      <c r="R672" s="64" t="e">
        <f>VLOOKUP($B672,選擇權未平倉餘額!$A$4:$I$500,6,FALSE)</f>
        <v>#N/A</v>
      </c>
      <c r="S672" s="64" t="e">
        <f>VLOOKUP($B672,選擇權未平倉餘額!$A$4:$I$500,7,FALSE)</f>
        <v>#N/A</v>
      </c>
      <c r="T672" s="64" t="e">
        <f>VLOOKUP($B672,選擇權未平倉餘額!$A$4:$I$500,8,FALSE)</f>
        <v>#N/A</v>
      </c>
      <c r="U672" s="64" t="e">
        <f>VLOOKUP($B672,選擇權未平倉餘額!$A$4:$I$500,9,FALSE)</f>
        <v>#N/A</v>
      </c>
      <c r="V672" s="39" t="e">
        <f>VLOOKUP($B672,臺指選擇權P_C_Ratios!$A$4:$C$500,3,FALSE)</f>
        <v>#N/A</v>
      </c>
      <c r="W672" s="41" t="e">
        <f>VLOOKUP($B672,散戶多空比!$A$6:$L$500,12,FALSE)</f>
        <v>#N/A</v>
      </c>
      <c r="X672" s="40" t="e">
        <f>VLOOKUP($B672,期貨大額交易人未沖銷部位!$A$4:$O$499,4,FALSE)</f>
        <v>#N/A</v>
      </c>
      <c r="Y672" s="40" t="e">
        <f>VLOOKUP($B672,期貨大額交易人未沖銷部位!$A$4:$O$499,7,FALSE)</f>
        <v>#N/A</v>
      </c>
      <c r="Z672" s="40" t="e">
        <f>VLOOKUP($B672,期貨大額交易人未沖銷部位!$A$4:$O$499,10,FALSE)</f>
        <v>#N/A</v>
      </c>
      <c r="AA672" s="40" t="e">
        <f>VLOOKUP($B672,期貨大額交易人未沖銷部位!$A$4:$O$499,13,FALSE)</f>
        <v>#N/A</v>
      </c>
      <c r="AB672" s="40" t="e">
        <f>VLOOKUP($B672,期貨大額交易人未沖銷部位!$A$4:$O$499,14,FALSE)</f>
        <v>#N/A</v>
      </c>
      <c r="AC672" s="40" t="e">
        <f>VLOOKUP($B672,期貨大額交易人未沖銷部位!$A$4:$O$499,15,FALSE)</f>
        <v>#N/A</v>
      </c>
      <c r="AD672" s="33" t="e">
        <f>VLOOKUP($B672,三大美股走勢!$A$4:$J$495,4,FALSE)</f>
        <v>#N/A</v>
      </c>
      <c r="AE672" s="33" t="e">
        <f>VLOOKUP($B672,三大美股走勢!$A$4:$J$495,7,FALSE)</f>
        <v>#N/A</v>
      </c>
      <c r="AF672" s="33" t="e">
        <f>VLOOKUP($B672,三大美股走勢!$A$4:$J$495,10,FALSE)</f>
        <v>#N/A</v>
      </c>
    </row>
    <row r="673" spans="2:32">
      <c r="B673" s="32">
        <v>43452</v>
      </c>
      <c r="C673" s="33" t="e">
        <f>VLOOKUP($B673,大盤與近月台指!$A$4:$I$499,2,FALSE)</f>
        <v>#N/A</v>
      </c>
      <c r="D673" s="34" t="e">
        <f>VLOOKUP($B673,大盤與近月台指!$A$4:$I$499,3,FALSE)</f>
        <v>#N/A</v>
      </c>
      <c r="E673" s="35" t="e">
        <f>VLOOKUP($B673,大盤與近月台指!$A$4:$I$499,4,FALSE)</f>
        <v>#N/A</v>
      </c>
      <c r="F673" s="33" t="e">
        <f>VLOOKUP($B673,大盤與近月台指!$A$4:$I$499,5,FALSE)</f>
        <v>#N/A</v>
      </c>
      <c r="G673" s="49" t="e">
        <f>VLOOKUP($B673,三大法人買賣超!$A$4:$I$500,3,FALSE)</f>
        <v>#N/A</v>
      </c>
      <c r="H673" s="34" t="e">
        <f>VLOOKUP($B673,三大法人買賣超!$A$4:$I$500,5,FALSE)</f>
        <v>#N/A</v>
      </c>
      <c r="I673" s="27" t="e">
        <f>VLOOKUP($B673,三大法人買賣超!$A$4:$I$500,7,FALSE)</f>
        <v>#N/A</v>
      </c>
      <c r="J673" s="27" t="e">
        <f>VLOOKUP($B673,三大法人買賣超!$A$4:$I$500,9,FALSE)</f>
        <v>#N/A</v>
      </c>
      <c r="K673" s="37">
        <f>新台幣匯率美元指數!B674</f>
        <v>0</v>
      </c>
      <c r="L673" s="38">
        <f>新台幣匯率美元指數!C674</f>
        <v>0</v>
      </c>
      <c r="M673" s="39">
        <f>新台幣匯率美元指數!D674</f>
        <v>0</v>
      </c>
      <c r="N673" s="27" t="e">
        <f>VLOOKUP($B673,期貨未平倉口數!$A$4:$M$499,4,FALSE)</f>
        <v>#N/A</v>
      </c>
      <c r="O673" s="27" t="e">
        <f>VLOOKUP($B673,期貨未平倉口數!$A$4:$M$499,9,FALSE)</f>
        <v>#N/A</v>
      </c>
      <c r="P673" s="27" t="e">
        <f>VLOOKUP($B673,期貨未平倉口數!$A$4:$M$499,10,FALSE)</f>
        <v>#N/A</v>
      </c>
      <c r="Q673" s="27" t="e">
        <f>VLOOKUP($B673,期貨未平倉口數!$A$4:$M$499,11,FALSE)</f>
        <v>#N/A</v>
      </c>
      <c r="R673" s="64" t="e">
        <f>VLOOKUP($B673,選擇權未平倉餘額!$A$4:$I$500,6,FALSE)</f>
        <v>#N/A</v>
      </c>
      <c r="S673" s="64" t="e">
        <f>VLOOKUP($B673,選擇權未平倉餘額!$A$4:$I$500,7,FALSE)</f>
        <v>#N/A</v>
      </c>
      <c r="T673" s="64" t="e">
        <f>VLOOKUP($B673,選擇權未平倉餘額!$A$4:$I$500,8,FALSE)</f>
        <v>#N/A</v>
      </c>
      <c r="U673" s="64" t="e">
        <f>VLOOKUP($B673,選擇權未平倉餘額!$A$4:$I$500,9,FALSE)</f>
        <v>#N/A</v>
      </c>
      <c r="V673" s="39" t="e">
        <f>VLOOKUP($B673,臺指選擇權P_C_Ratios!$A$4:$C$500,3,FALSE)</f>
        <v>#N/A</v>
      </c>
      <c r="W673" s="41" t="e">
        <f>VLOOKUP($B673,散戶多空比!$A$6:$L$500,12,FALSE)</f>
        <v>#N/A</v>
      </c>
      <c r="X673" s="40" t="e">
        <f>VLOOKUP($B673,期貨大額交易人未沖銷部位!$A$4:$O$499,4,FALSE)</f>
        <v>#N/A</v>
      </c>
      <c r="Y673" s="40" t="e">
        <f>VLOOKUP($B673,期貨大額交易人未沖銷部位!$A$4:$O$499,7,FALSE)</f>
        <v>#N/A</v>
      </c>
      <c r="Z673" s="40" t="e">
        <f>VLOOKUP($B673,期貨大額交易人未沖銷部位!$A$4:$O$499,10,FALSE)</f>
        <v>#N/A</v>
      </c>
      <c r="AA673" s="40" t="e">
        <f>VLOOKUP($B673,期貨大額交易人未沖銷部位!$A$4:$O$499,13,FALSE)</f>
        <v>#N/A</v>
      </c>
      <c r="AB673" s="40" t="e">
        <f>VLOOKUP($B673,期貨大額交易人未沖銷部位!$A$4:$O$499,14,FALSE)</f>
        <v>#N/A</v>
      </c>
      <c r="AC673" s="40" t="e">
        <f>VLOOKUP($B673,期貨大額交易人未沖銷部位!$A$4:$O$499,15,FALSE)</f>
        <v>#N/A</v>
      </c>
      <c r="AD673" s="33" t="e">
        <f>VLOOKUP($B673,三大美股走勢!$A$4:$J$495,4,FALSE)</f>
        <v>#N/A</v>
      </c>
      <c r="AE673" s="33" t="e">
        <f>VLOOKUP($B673,三大美股走勢!$A$4:$J$495,7,FALSE)</f>
        <v>#N/A</v>
      </c>
      <c r="AF673" s="33" t="e">
        <f>VLOOKUP($B673,三大美股走勢!$A$4:$J$495,10,FALSE)</f>
        <v>#N/A</v>
      </c>
    </row>
    <row r="674" spans="2:32">
      <c r="B674" s="32">
        <v>43453</v>
      </c>
      <c r="C674" s="33" t="e">
        <f>VLOOKUP($B674,大盤與近月台指!$A$4:$I$499,2,FALSE)</f>
        <v>#N/A</v>
      </c>
      <c r="D674" s="34" t="e">
        <f>VLOOKUP($B674,大盤與近月台指!$A$4:$I$499,3,FALSE)</f>
        <v>#N/A</v>
      </c>
      <c r="E674" s="35" t="e">
        <f>VLOOKUP($B674,大盤與近月台指!$A$4:$I$499,4,FALSE)</f>
        <v>#N/A</v>
      </c>
      <c r="F674" s="33" t="e">
        <f>VLOOKUP($B674,大盤與近月台指!$A$4:$I$499,5,FALSE)</f>
        <v>#N/A</v>
      </c>
      <c r="G674" s="49" t="e">
        <f>VLOOKUP($B674,三大法人買賣超!$A$4:$I$500,3,FALSE)</f>
        <v>#N/A</v>
      </c>
      <c r="H674" s="34" t="e">
        <f>VLOOKUP($B674,三大法人買賣超!$A$4:$I$500,5,FALSE)</f>
        <v>#N/A</v>
      </c>
      <c r="I674" s="27" t="e">
        <f>VLOOKUP($B674,三大法人買賣超!$A$4:$I$500,7,FALSE)</f>
        <v>#N/A</v>
      </c>
      <c r="J674" s="27" t="e">
        <f>VLOOKUP($B674,三大法人買賣超!$A$4:$I$500,9,FALSE)</f>
        <v>#N/A</v>
      </c>
      <c r="K674" s="37">
        <f>新台幣匯率美元指數!B675</f>
        <v>0</v>
      </c>
      <c r="L674" s="38">
        <f>新台幣匯率美元指數!C675</f>
        <v>0</v>
      </c>
      <c r="M674" s="39">
        <f>新台幣匯率美元指數!D675</f>
        <v>0</v>
      </c>
      <c r="N674" s="27" t="e">
        <f>VLOOKUP($B674,期貨未平倉口數!$A$4:$M$499,4,FALSE)</f>
        <v>#N/A</v>
      </c>
      <c r="O674" s="27" t="e">
        <f>VLOOKUP($B674,期貨未平倉口數!$A$4:$M$499,9,FALSE)</f>
        <v>#N/A</v>
      </c>
      <c r="P674" s="27" t="e">
        <f>VLOOKUP($B674,期貨未平倉口數!$A$4:$M$499,10,FALSE)</f>
        <v>#N/A</v>
      </c>
      <c r="Q674" s="27" t="e">
        <f>VLOOKUP($B674,期貨未平倉口數!$A$4:$M$499,11,FALSE)</f>
        <v>#N/A</v>
      </c>
      <c r="R674" s="64" t="e">
        <f>VLOOKUP($B674,選擇權未平倉餘額!$A$4:$I$500,6,FALSE)</f>
        <v>#N/A</v>
      </c>
      <c r="S674" s="64" t="e">
        <f>VLOOKUP($B674,選擇權未平倉餘額!$A$4:$I$500,7,FALSE)</f>
        <v>#N/A</v>
      </c>
      <c r="T674" s="64" t="e">
        <f>VLOOKUP($B674,選擇權未平倉餘額!$A$4:$I$500,8,FALSE)</f>
        <v>#N/A</v>
      </c>
      <c r="U674" s="64" t="e">
        <f>VLOOKUP($B674,選擇權未平倉餘額!$A$4:$I$500,9,FALSE)</f>
        <v>#N/A</v>
      </c>
      <c r="V674" s="39" t="e">
        <f>VLOOKUP($B674,臺指選擇權P_C_Ratios!$A$4:$C$500,3,FALSE)</f>
        <v>#N/A</v>
      </c>
      <c r="W674" s="41" t="e">
        <f>VLOOKUP($B674,散戶多空比!$A$6:$L$500,12,FALSE)</f>
        <v>#N/A</v>
      </c>
      <c r="X674" s="40" t="e">
        <f>VLOOKUP($B674,期貨大額交易人未沖銷部位!$A$4:$O$499,4,FALSE)</f>
        <v>#N/A</v>
      </c>
      <c r="Y674" s="40" t="e">
        <f>VLOOKUP($B674,期貨大額交易人未沖銷部位!$A$4:$O$499,7,FALSE)</f>
        <v>#N/A</v>
      </c>
      <c r="Z674" s="40" t="e">
        <f>VLOOKUP($B674,期貨大額交易人未沖銷部位!$A$4:$O$499,10,FALSE)</f>
        <v>#N/A</v>
      </c>
      <c r="AA674" s="40" t="e">
        <f>VLOOKUP($B674,期貨大額交易人未沖銷部位!$A$4:$O$499,13,FALSE)</f>
        <v>#N/A</v>
      </c>
      <c r="AB674" s="40" t="e">
        <f>VLOOKUP($B674,期貨大額交易人未沖銷部位!$A$4:$O$499,14,FALSE)</f>
        <v>#N/A</v>
      </c>
      <c r="AC674" s="40" t="e">
        <f>VLOOKUP($B674,期貨大額交易人未沖銷部位!$A$4:$O$499,15,FALSE)</f>
        <v>#N/A</v>
      </c>
      <c r="AD674" s="33" t="e">
        <f>VLOOKUP($B674,三大美股走勢!$A$4:$J$495,4,FALSE)</f>
        <v>#N/A</v>
      </c>
      <c r="AE674" s="33" t="e">
        <f>VLOOKUP($B674,三大美股走勢!$A$4:$J$495,7,FALSE)</f>
        <v>#N/A</v>
      </c>
      <c r="AF674" s="33" t="e">
        <f>VLOOKUP($B674,三大美股走勢!$A$4:$J$495,10,FALSE)</f>
        <v>#N/A</v>
      </c>
    </row>
    <row r="675" spans="2:32">
      <c r="B675" s="32">
        <v>43454</v>
      </c>
      <c r="C675" s="33" t="e">
        <f>VLOOKUP($B675,大盤與近月台指!$A$4:$I$499,2,FALSE)</f>
        <v>#N/A</v>
      </c>
      <c r="D675" s="34" t="e">
        <f>VLOOKUP($B675,大盤與近月台指!$A$4:$I$499,3,FALSE)</f>
        <v>#N/A</v>
      </c>
      <c r="E675" s="35" t="e">
        <f>VLOOKUP($B675,大盤與近月台指!$A$4:$I$499,4,FALSE)</f>
        <v>#N/A</v>
      </c>
      <c r="F675" s="33" t="e">
        <f>VLOOKUP($B675,大盤與近月台指!$A$4:$I$499,5,FALSE)</f>
        <v>#N/A</v>
      </c>
      <c r="G675" s="49" t="e">
        <f>VLOOKUP($B675,三大法人買賣超!$A$4:$I$500,3,FALSE)</f>
        <v>#N/A</v>
      </c>
      <c r="H675" s="34" t="e">
        <f>VLOOKUP($B675,三大法人買賣超!$A$4:$I$500,5,FALSE)</f>
        <v>#N/A</v>
      </c>
      <c r="I675" s="27" t="e">
        <f>VLOOKUP($B675,三大法人買賣超!$A$4:$I$500,7,FALSE)</f>
        <v>#N/A</v>
      </c>
      <c r="J675" s="27" t="e">
        <f>VLOOKUP($B675,三大法人買賣超!$A$4:$I$500,9,FALSE)</f>
        <v>#N/A</v>
      </c>
      <c r="K675" s="37">
        <f>新台幣匯率美元指數!B676</f>
        <v>0</v>
      </c>
      <c r="L675" s="38">
        <f>新台幣匯率美元指數!C676</f>
        <v>0</v>
      </c>
      <c r="M675" s="39">
        <f>新台幣匯率美元指數!D676</f>
        <v>0</v>
      </c>
      <c r="N675" s="27" t="e">
        <f>VLOOKUP($B675,期貨未平倉口數!$A$4:$M$499,4,FALSE)</f>
        <v>#N/A</v>
      </c>
      <c r="O675" s="27" t="e">
        <f>VLOOKUP($B675,期貨未平倉口數!$A$4:$M$499,9,FALSE)</f>
        <v>#N/A</v>
      </c>
      <c r="P675" s="27" t="e">
        <f>VLOOKUP($B675,期貨未平倉口數!$A$4:$M$499,10,FALSE)</f>
        <v>#N/A</v>
      </c>
      <c r="Q675" s="27" t="e">
        <f>VLOOKUP($B675,期貨未平倉口數!$A$4:$M$499,11,FALSE)</f>
        <v>#N/A</v>
      </c>
      <c r="R675" s="64" t="e">
        <f>VLOOKUP($B675,選擇權未平倉餘額!$A$4:$I$500,6,FALSE)</f>
        <v>#N/A</v>
      </c>
      <c r="S675" s="64" t="e">
        <f>VLOOKUP($B675,選擇權未平倉餘額!$A$4:$I$500,7,FALSE)</f>
        <v>#N/A</v>
      </c>
      <c r="T675" s="64" t="e">
        <f>VLOOKUP($B675,選擇權未平倉餘額!$A$4:$I$500,8,FALSE)</f>
        <v>#N/A</v>
      </c>
      <c r="U675" s="64" t="e">
        <f>VLOOKUP($B675,選擇權未平倉餘額!$A$4:$I$500,9,FALSE)</f>
        <v>#N/A</v>
      </c>
      <c r="V675" s="39" t="e">
        <f>VLOOKUP($B675,臺指選擇權P_C_Ratios!$A$4:$C$500,3,FALSE)</f>
        <v>#N/A</v>
      </c>
      <c r="W675" s="41" t="e">
        <f>VLOOKUP($B675,散戶多空比!$A$6:$L$500,12,FALSE)</f>
        <v>#N/A</v>
      </c>
      <c r="X675" s="40" t="e">
        <f>VLOOKUP($B675,期貨大額交易人未沖銷部位!$A$4:$O$499,4,FALSE)</f>
        <v>#N/A</v>
      </c>
      <c r="Y675" s="40" t="e">
        <f>VLOOKUP($B675,期貨大額交易人未沖銷部位!$A$4:$O$499,7,FALSE)</f>
        <v>#N/A</v>
      </c>
      <c r="Z675" s="40" t="e">
        <f>VLOOKUP($B675,期貨大額交易人未沖銷部位!$A$4:$O$499,10,FALSE)</f>
        <v>#N/A</v>
      </c>
      <c r="AA675" s="40" t="e">
        <f>VLOOKUP($B675,期貨大額交易人未沖銷部位!$A$4:$O$499,13,FALSE)</f>
        <v>#N/A</v>
      </c>
      <c r="AB675" s="40" t="e">
        <f>VLOOKUP($B675,期貨大額交易人未沖銷部位!$A$4:$O$499,14,FALSE)</f>
        <v>#N/A</v>
      </c>
      <c r="AC675" s="40" t="e">
        <f>VLOOKUP($B675,期貨大額交易人未沖銷部位!$A$4:$O$499,15,FALSE)</f>
        <v>#N/A</v>
      </c>
      <c r="AD675" s="33" t="e">
        <f>VLOOKUP($B675,三大美股走勢!$A$4:$J$495,4,FALSE)</f>
        <v>#N/A</v>
      </c>
      <c r="AE675" s="33" t="e">
        <f>VLOOKUP($B675,三大美股走勢!$A$4:$J$495,7,FALSE)</f>
        <v>#N/A</v>
      </c>
      <c r="AF675" s="33" t="e">
        <f>VLOOKUP($B675,三大美股走勢!$A$4:$J$495,10,FALSE)</f>
        <v>#N/A</v>
      </c>
    </row>
    <row r="676" spans="2:32">
      <c r="B676" s="32">
        <v>43455</v>
      </c>
      <c r="C676" s="33" t="e">
        <f>VLOOKUP($B676,大盤與近月台指!$A$4:$I$499,2,FALSE)</f>
        <v>#N/A</v>
      </c>
      <c r="D676" s="34" t="e">
        <f>VLOOKUP($B676,大盤與近月台指!$A$4:$I$499,3,FALSE)</f>
        <v>#N/A</v>
      </c>
      <c r="E676" s="35" t="e">
        <f>VLOOKUP($B676,大盤與近月台指!$A$4:$I$499,4,FALSE)</f>
        <v>#N/A</v>
      </c>
      <c r="F676" s="33" t="e">
        <f>VLOOKUP($B676,大盤與近月台指!$A$4:$I$499,5,FALSE)</f>
        <v>#N/A</v>
      </c>
      <c r="G676" s="49" t="e">
        <f>VLOOKUP($B676,三大法人買賣超!$A$4:$I$500,3,FALSE)</f>
        <v>#N/A</v>
      </c>
      <c r="H676" s="34" t="e">
        <f>VLOOKUP($B676,三大法人買賣超!$A$4:$I$500,5,FALSE)</f>
        <v>#N/A</v>
      </c>
      <c r="I676" s="27" t="e">
        <f>VLOOKUP($B676,三大法人買賣超!$A$4:$I$500,7,FALSE)</f>
        <v>#N/A</v>
      </c>
      <c r="J676" s="27" t="e">
        <f>VLOOKUP($B676,三大法人買賣超!$A$4:$I$500,9,FALSE)</f>
        <v>#N/A</v>
      </c>
      <c r="K676" s="37">
        <f>新台幣匯率美元指數!B677</f>
        <v>0</v>
      </c>
      <c r="L676" s="38">
        <f>新台幣匯率美元指數!C677</f>
        <v>0</v>
      </c>
      <c r="M676" s="39">
        <f>新台幣匯率美元指數!D677</f>
        <v>0</v>
      </c>
      <c r="N676" s="27" t="e">
        <f>VLOOKUP($B676,期貨未平倉口數!$A$4:$M$499,4,FALSE)</f>
        <v>#N/A</v>
      </c>
      <c r="O676" s="27" t="e">
        <f>VLOOKUP($B676,期貨未平倉口數!$A$4:$M$499,9,FALSE)</f>
        <v>#N/A</v>
      </c>
      <c r="P676" s="27" t="e">
        <f>VLOOKUP($B676,期貨未平倉口數!$A$4:$M$499,10,FALSE)</f>
        <v>#N/A</v>
      </c>
      <c r="Q676" s="27" t="e">
        <f>VLOOKUP($B676,期貨未平倉口數!$A$4:$M$499,11,FALSE)</f>
        <v>#N/A</v>
      </c>
      <c r="R676" s="64" t="e">
        <f>VLOOKUP($B676,選擇權未平倉餘額!$A$4:$I$500,6,FALSE)</f>
        <v>#N/A</v>
      </c>
      <c r="S676" s="64" t="e">
        <f>VLOOKUP($B676,選擇權未平倉餘額!$A$4:$I$500,7,FALSE)</f>
        <v>#N/A</v>
      </c>
      <c r="T676" s="64" t="e">
        <f>VLOOKUP($B676,選擇權未平倉餘額!$A$4:$I$500,8,FALSE)</f>
        <v>#N/A</v>
      </c>
      <c r="U676" s="64" t="e">
        <f>VLOOKUP($B676,選擇權未平倉餘額!$A$4:$I$500,9,FALSE)</f>
        <v>#N/A</v>
      </c>
      <c r="V676" s="39" t="e">
        <f>VLOOKUP($B676,臺指選擇權P_C_Ratios!$A$4:$C$500,3,FALSE)</f>
        <v>#N/A</v>
      </c>
      <c r="W676" s="41" t="e">
        <f>VLOOKUP($B676,散戶多空比!$A$6:$L$500,12,FALSE)</f>
        <v>#N/A</v>
      </c>
      <c r="X676" s="40" t="e">
        <f>VLOOKUP($B676,期貨大額交易人未沖銷部位!$A$4:$O$499,4,FALSE)</f>
        <v>#N/A</v>
      </c>
      <c r="Y676" s="40" t="e">
        <f>VLOOKUP($B676,期貨大額交易人未沖銷部位!$A$4:$O$499,7,FALSE)</f>
        <v>#N/A</v>
      </c>
      <c r="Z676" s="40" t="e">
        <f>VLOOKUP($B676,期貨大額交易人未沖銷部位!$A$4:$O$499,10,FALSE)</f>
        <v>#N/A</v>
      </c>
      <c r="AA676" s="40" t="e">
        <f>VLOOKUP($B676,期貨大額交易人未沖銷部位!$A$4:$O$499,13,FALSE)</f>
        <v>#N/A</v>
      </c>
      <c r="AB676" s="40" t="e">
        <f>VLOOKUP($B676,期貨大額交易人未沖銷部位!$A$4:$O$499,14,FALSE)</f>
        <v>#N/A</v>
      </c>
      <c r="AC676" s="40" t="e">
        <f>VLOOKUP($B676,期貨大額交易人未沖銷部位!$A$4:$O$499,15,FALSE)</f>
        <v>#N/A</v>
      </c>
      <c r="AD676" s="33" t="e">
        <f>VLOOKUP($B676,三大美股走勢!$A$4:$J$495,4,FALSE)</f>
        <v>#N/A</v>
      </c>
      <c r="AE676" s="33" t="e">
        <f>VLOOKUP($B676,三大美股走勢!$A$4:$J$495,7,FALSE)</f>
        <v>#N/A</v>
      </c>
      <c r="AF676" s="33" t="e">
        <f>VLOOKUP($B676,三大美股走勢!$A$4:$J$495,10,FALSE)</f>
        <v>#N/A</v>
      </c>
    </row>
    <row r="677" spans="2:32">
      <c r="B677" s="32">
        <v>43456</v>
      </c>
      <c r="C677" s="33" t="e">
        <f>VLOOKUP($B677,大盤與近月台指!$A$4:$I$499,2,FALSE)</f>
        <v>#N/A</v>
      </c>
      <c r="D677" s="34" t="e">
        <f>VLOOKUP($B677,大盤與近月台指!$A$4:$I$499,3,FALSE)</f>
        <v>#N/A</v>
      </c>
      <c r="E677" s="35" t="e">
        <f>VLOOKUP($B677,大盤與近月台指!$A$4:$I$499,4,FALSE)</f>
        <v>#N/A</v>
      </c>
      <c r="F677" s="33" t="e">
        <f>VLOOKUP($B677,大盤與近月台指!$A$4:$I$499,5,FALSE)</f>
        <v>#N/A</v>
      </c>
      <c r="G677" s="49" t="e">
        <f>VLOOKUP($B677,三大法人買賣超!$A$4:$I$500,3,FALSE)</f>
        <v>#N/A</v>
      </c>
      <c r="H677" s="34" t="e">
        <f>VLOOKUP($B677,三大法人買賣超!$A$4:$I$500,5,FALSE)</f>
        <v>#N/A</v>
      </c>
      <c r="I677" s="27" t="e">
        <f>VLOOKUP($B677,三大法人買賣超!$A$4:$I$500,7,FALSE)</f>
        <v>#N/A</v>
      </c>
      <c r="J677" s="27" t="e">
        <f>VLOOKUP($B677,三大法人買賣超!$A$4:$I$500,9,FALSE)</f>
        <v>#N/A</v>
      </c>
      <c r="K677" s="37">
        <f>新台幣匯率美元指數!B678</f>
        <v>0</v>
      </c>
      <c r="L677" s="38">
        <f>新台幣匯率美元指數!C678</f>
        <v>0</v>
      </c>
      <c r="M677" s="39">
        <f>新台幣匯率美元指數!D678</f>
        <v>0</v>
      </c>
      <c r="N677" s="27" t="e">
        <f>VLOOKUP($B677,期貨未平倉口數!$A$4:$M$499,4,FALSE)</f>
        <v>#N/A</v>
      </c>
      <c r="O677" s="27" t="e">
        <f>VLOOKUP($B677,期貨未平倉口數!$A$4:$M$499,9,FALSE)</f>
        <v>#N/A</v>
      </c>
      <c r="P677" s="27" t="e">
        <f>VLOOKUP($B677,期貨未平倉口數!$A$4:$M$499,10,FALSE)</f>
        <v>#N/A</v>
      </c>
      <c r="Q677" s="27" t="e">
        <f>VLOOKUP($B677,期貨未平倉口數!$A$4:$M$499,11,FALSE)</f>
        <v>#N/A</v>
      </c>
      <c r="R677" s="64" t="e">
        <f>VLOOKUP($B677,選擇權未平倉餘額!$A$4:$I$500,6,FALSE)</f>
        <v>#N/A</v>
      </c>
      <c r="S677" s="64" t="e">
        <f>VLOOKUP($B677,選擇權未平倉餘額!$A$4:$I$500,7,FALSE)</f>
        <v>#N/A</v>
      </c>
      <c r="T677" s="64" t="e">
        <f>VLOOKUP($B677,選擇權未平倉餘額!$A$4:$I$500,8,FALSE)</f>
        <v>#N/A</v>
      </c>
      <c r="U677" s="64" t="e">
        <f>VLOOKUP($B677,選擇權未平倉餘額!$A$4:$I$500,9,FALSE)</f>
        <v>#N/A</v>
      </c>
      <c r="V677" s="39" t="e">
        <f>VLOOKUP($B677,臺指選擇權P_C_Ratios!$A$4:$C$500,3,FALSE)</f>
        <v>#N/A</v>
      </c>
      <c r="W677" s="41" t="e">
        <f>VLOOKUP($B677,散戶多空比!$A$6:$L$500,12,FALSE)</f>
        <v>#N/A</v>
      </c>
      <c r="X677" s="40" t="e">
        <f>VLOOKUP($B677,期貨大額交易人未沖銷部位!$A$4:$O$499,4,FALSE)</f>
        <v>#N/A</v>
      </c>
      <c r="Y677" s="40" t="e">
        <f>VLOOKUP($B677,期貨大額交易人未沖銷部位!$A$4:$O$499,7,FALSE)</f>
        <v>#N/A</v>
      </c>
      <c r="Z677" s="40" t="e">
        <f>VLOOKUP($B677,期貨大額交易人未沖銷部位!$A$4:$O$499,10,FALSE)</f>
        <v>#N/A</v>
      </c>
      <c r="AA677" s="40" t="e">
        <f>VLOOKUP($B677,期貨大額交易人未沖銷部位!$A$4:$O$499,13,FALSE)</f>
        <v>#N/A</v>
      </c>
      <c r="AB677" s="40" t="e">
        <f>VLOOKUP($B677,期貨大額交易人未沖銷部位!$A$4:$O$499,14,FALSE)</f>
        <v>#N/A</v>
      </c>
      <c r="AC677" s="40" t="e">
        <f>VLOOKUP($B677,期貨大額交易人未沖銷部位!$A$4:$O$499,15,FALSE)</f>
        <v>#N/A</v>
      </c>
      <c r="AD677" s="33" t="e">
        <f>VLOOKUP($B677,三大美股走勢!$A$4:$J$495,4,FALSE)</f>
        <v>#N/A</v>
      </c>
      <c r="AE677" s="33" t="e">
        <f>VLOOKUP($B677,三大美股走勢!$A$4:$J$495,7,FALSE)</f>
        <v>#N/A</v>
      </c>
      <c r="AF677" s="33" t="e">
        <f>VLOOKUP($B677,三大美股走勢!$A$4:$J$495,10,FALSE)</f>
        <v>#N/A</v>
      </c>
    </row>
    <row r="678" spans="2:32">
      <c r="B678" s="32">
        <v>43457</v>
      </c>
      <c r="C678" s="33" t="e">
        <f>VLOOKUP($B678,大盤與近月台指!$A$4:$I$499,2,FALSE)</f>
        <v>#N/A</v>
      </c>
      <c r="D678" s="34" t="e">
        <f>VLOOKUP($B678,大盤與近月台指!$A$4:$I$499,3,FALSE)</f>
        <v>#N/A</v>
      </c>
      <c r="E678" s="35" t="e">
        <f>VLOOKUP($B678,大盤與近月台指!$A$4:$I$499,4,FALSE)</f>
        <v>#N/A</v>
      </c>
      <c r="F678" s="33" t="e">
        <f>VLOOKUP($B678,大盤與近月台指!$A$4:$I$499,5,FALSE)</f>
        <v>#N/A</v>
      </c>
      <c r="G678" s="49" t="e">
        <f>VLOOKUP($B678,三大法人買賣超!$A$4:$I$500,3,FALSE)</f>
        <v>#N/A</v>
      </c>
      <c r="H678" s="34" t="e">
        <f>VLOOKUP($B678,三大法人買賣超!$A$4:$I$500,5,FALSE)</f>
        <v>#N/A</v>
      </c>
      <c r="I678" s="27" t="e">
        <f>VLOOKUP($B678,三大法人買賣超!$A$4:$I$500,7,FALSE)</f>
        <v>#N/A</v>
      </c>
      <c r="J678" s="27" t="e">
        <f>VLOOKUP($B678,三大法人買賣超!$A$4:$I$500,9,FALSE)</f>
        <v>#N/A</v>
      </c>
      <c r="K678" s="37">
        <f>新台幣匯率美元指數!B679</f>
        <v>0</v>
      </c>
      <c r="L678" s="38">
        <f>新台幣匯率美元指數!C679</f>
        <v>0</v>
      </c>
      <c r="M678" s="39">
        <f>新台幣匯率美元指數!D679</f>
        <v>0</v>
      </c>
      <c r="N678" s="27" t="e">
        <f>VLOOKUP($B678,期貨未平倉口數!$A$4:$M$499,4,FALSE)</f>
        <v>#N/A</v>
      </c>
      <c r="O678" s="27" t="e">
        <f>VLOOKUP($B678,期貨未平倉口數!$A$4:$M$499,9,FALSE)</f>
        <v>#N/A</v>
      </c>
      <c r="P678" s="27" t="e">
        <f>VLOOKUP($B678,期貨未平倉口數!$A$4:$M$499,10,FALSE)</f>
        <v>#N/A</v>
      </c>
      <c r="Q678" s="27" t="e">
        <f>VLOOKUP($B678,期貨未平倉口數!$A$4:$M$499,11,FALSE)</f>
        <v>#N/A</v>
      </c>
      <c r="R678" s="64" t="e">
        <f>VLOOKUP($B678,選擇權未平倉餘額!$A$4:$I$500,6,FALSE)</f>
        <v>#N/A</v>
      </c>
      <c r="S678" s="64" t="e">
        <f>VLOOKUP($B678,選擇權未平倉餘額!$A$4:$I$500,7,FALSE)</f>
        <v>#N/A</v>
      </c>
      <c r="T678" s="64" t="e">
        <f>VLOOKUP($B678,選擇權未平倉餘額!$A$4:$I$500,8,FALSE)</f>
        <v>#N/A</v>
      </c>
      <c r="U678" s="64" t="e">
        <f>VLOOKUP($B678,選擇權未平倉餘額!$A$4:$I$500,9,FALSE)</f>
        <v>#N/A</v>
      </c>
      <c r="V678" s="39" t="e">
        <f>VLOOKUP($B678,臺指選擇權P_C_Ratios!$A$4:$C$500,3,FALSE)</f>
        <v>#N/A</v>
      </c>
      <c r="W678" s="41" t="e">
        <f>VLOOKUP($B678,散戶多空比!$A$6:$L$500,12,FALSE)</f>
        <v>#N/A</v>
      </c>
      <c r="X678" s="40" t="e">
        <f>VLOOKUP($B678,期貨大額交易人未沖銷部位!$A$4:$O$499,4,FALSE)</f>
        <v>#N/A</v>
      </c>
      <c r="Y678" s="40" t="e">
        <f>VLOOKUP($B678,期貨大額交易人未沖銷部位!$A$4:$O$499,7,FALSE)</f>
        <v>#N/A</v>
      </c>
      <c r="Z678" s="40" t="e">
        <f>VLOOKUP($B678,期貨大額交易人未沖銷部位!$A$4:$O$499,10,FALSE)</f>
        <v>#N/A</v>
      </c>
      <c r="AA678" s="40" t="e">
        <f>VLOOKUP($B678,期貨大額交易人未沖銷部位!$A$4:$O$499,13,FALSE)</f>
        <v>#N/A</v>
      </c>
      <c r="AB678" s="40" t="e">
        <f>VLOOKUP($B678,期貨大額交易人未沖銷部位!$A$4:$O$499,14,FALSE)</f>
        <v>#N/A</v>
      </c>
      <c r="AC678" s="40" t="e">
        <f>VLOOKUP($B678,期貨大額交易人未沖銷部位!$A$4:$O$499,15,FALSE)</f>
        <v>#N/A</v>
      </c>
      <c r="AD678" s="33" t="e">
        <f>VLOOKUP($B678,三大美股走勢!$A$4:$J$495,4,FALSE)</f>
        <v>#N/A</v>
      </c>
      <c r="AE678" s="33" t="e">
        <f>VLOOKUP($B678,三大美股走勢!$A$4:$J$495,7,FALSE)</f>
        <v>#N/A</v>
      </c>
      <c r="AF678" s="33" t="e">
        <f>VLOOKUP($B678,三大美股走勢!$A$4:$J$495,10,FALSE)</f>
        <v>#N/A</v>
      </c>
    </row>
    <row r="679" spans="2:32">
      <c r="B679" s="32">
        <v>43458</v>
      </c>
      <c r="C679" s="33" t="e">
        <f>VLOOKUP($B679,大盤與近月台指!$A$4:$I$499,2,FALSE)</f>
        <v>#N/A</v>
      </c>
      <c r="D679" s="34" t="e">
        <f>VLOOKUP($B679,大盤與近月台指!$A$4:$I$499,3,FALSE)</f>
        <v>#N/A</v>
      </c>
      <c r="E679" s="35" t="e">
        <f>VLOOKUP($B679,大盤與近月台指!$A$4:$I$499,4,FALSE)</f>
        <v>#N/A</v>
      </c>
      <c r="F679" s="33" t="e">
        <f>VLOOKUP($B679,大盤與近月台指!$A$4:$I$499,5,FALSE)</f>
        <v>#N/A</v>
      </c>
      <c r="G679" s="49" t="e">
        <f>VLOOKUP($B679,三大法人買賣超!$A$4:$I$500,3,FALSE)</f>
        <v>#N/A</v>
      </c>
      <c r="H679" s="34" t="e">
        <f>VLOOKUP($B679,三大法人買賣超!$A$4:$I$500,5,FALSE)</f>
        <v>#N/A</v>
      </c>
      <c r="I679" s="27" t="e">
        <f>VLOOKUP($B679,三大法人買賣超!$A$4:$I$500,7,FALSE)</f>
        <v>#N/A</v>
      </c>
      <c r="J679" s="27" t="e">
        <f>VLOOKUP($B679,三大法人買賣超!$A$4:$I$500,9,FALSE)</f>
        <v>#N/A</v>
      </c>
      <c r="K679" s="37">
        <f>新台幣匯率美元指數!B680</f>
        <v>0</v>
      </c>
      <c r="L679" s="38">
        <f>新台幣匯率美元指數!C680</f>
        <v>0</v>
      </c>
      <c r="M679" s="39">
        <f>新台幣匯率美元指數!D680</f>
        <v>0</v>
      </c>
      <c r="N679" s="27" t="e">
        <f>VLOOKUP($B679,期貨未平倉口數!$A$4:$M$499,4,FALSE)</f>
        <v>#N/A</v>
      </c>
      <c r="O679" s="27" t="e">
        <f>VLOOKUP($B679,期貨未平倉口數!$A$4:$M$499,9,FALSE)</f>
        <v>#N/A</v>
      </c>
      <c r="P679" s="27" t="e">
        <f>VLOOKUP($B679,期貨未平倉口數!$A$4:$M$499,10,FALSE)</f>
        <v>#N/A</v>
      </c>
      <c r="Q679" s="27" t="e">
        <f>VLOOKUP($B679,期貨未平倉口數!$A$4:$M$499,11,FALSE)</f>
        <v>#N/A</v>
      </c>
      <c r="R679" s="64" t="e">
        <f>VLOOKUP($B679,選擇權未平倉餘額!$A$4:$I$500,6,FALSE)</f>
        <v>#N/A</v>
      </c>
      <c r="S679" s="64" t="e">
        <f>VLOOKUP($B679,選擇權未平倉餘額!$A$4:$I$500,7,FALSE)</f>
        <v>#N/A</v>
      </c>
      <c r="T679" s="64" t="e">
        <f>VLOOKUP($B679,選擇權未平倉餘額!$A$4:$I$500,8,FALSE)</f>
        <v>#N/A</v>
      </c>
      <c r="U679" s="64" t="e">
        <f>VLOOKUP($B679,選擇權未平倉餘額!$A$4:$I$500,9,FALSE)</f>
        <v>#N/A</v>
      </c>
      <c r="V679" s="39" t="e">
        <f>VLOOKUP($B679,臺指選擇權P_C_Ratios!$A$4:$C$500,3,FALSE)</f>
        <v>#N/A</v>
      </c>
      <c r="W679" s="41" t="e">
        <f>VLOOKUP($B679,散戶多空比!$A$6:$L$500,12,FALSE)</f>
        <v>#N/A</v>
      </c>
      <c r="X679" s="40" t="e">
        <f>VLOOKUP($B679,期貨大額交易人未沖銷部位!$A$4:$O$499,4,FALSE)</f>
        <v>#N/A</v>
      </c>
      <c r="Y679" s="40" t="e">
        <f>VLOOKUP($B679,期貨大額交易人未沖銷部位!$A$4:$O$499,7,FALSE)</f>
        <v>#N/A</v>
      </c>
      <c r="Z679" s="40" t="e">
        <f>VLOOKUP($B679,期貨大額交易人未沖銷部位!$A$4:$O$499,10,FALSE)</f>
        <v>#N/A</v>
      </c>
      <c r="AA679" s="40" t="e">
        <f>VLOOKUP($B679,期貨大額交易人未沖銷部位!$A$4:$O$499,13,FALSE)</f>
        <v>#N/A</v>
      </c>
      <c r="AB679" s="40" t="e">
        <f>VLOOKUP($B679,期貨大額交易人未沖銷部位!$A$4:$O$499,14,FALSE)</f>
        <v>#N/A</v>
      </c>
      <c r="AC679" s="40" t="e">
        <f>VLOOKUP($B679,期貨大額交易人未沖銷部位!$A$4:$O$499,15,FALSE)</f>
        <v>#N/A</v>
      </c>
      <c r="AD679" s="33" t="e">
        <f>VLOOKUP($B679,三大美股走勢!$A$4:$J$495,4,FALSE)</f>
        <v>#N/A</v>
      </c>
      <c r="AE679" s="33" t="e">
        <f>VLOOKUP($B679,三大美股走勢!$A$4:$J$495,7,FALSE)</f>
        <v>#N/A</v>
      </c>
      <c r="AF679" s="33" t="e">
        <f>VLOOKUP($B679,三大美股走勢!$A$4:$J$495,10,FALSE)</f>
        <v>#N/A</v>
      </c>
    </row>
    <row r="680" spans="2:32">
      <c r="B680" s="32">
        <v>43459</v>
      </c>
      <c r="C680" s="33" t="e">
        <f>VLOOKUP($B680,大盤與近月台指!$A$4:$I$499,2,FALSE)</f>
        <v>#N/A</v>
      </c>
      <c r="D680" s="34" t="e">
        <f>VLOOKUP($B680,大盤與近月台指!$A$4:$I$499,3,FALSE)</f>
        <v>#N/A</v>
      </c>
      <c r="E680" s="35" t="e">
        <f>VLOOKUP($B680,大盤與近月台指!$A$4:$I$499,4,FALSE)</f>
        <v>#N/A</v>
      </c>
      <c r="F680" s="33" t="e">
        <f>VLOOKUP($B680,大盤與近月台指!$A$4:$I$499,5,FALSE)</f>
        <v>#N/A</v>
      </c>
      <c r="G680" s="49" t="e">
        <f>VLOOKUP($B680,三大法人買賣超!$A$4:$I$500,3,FALSE)</f>
        <v>#N/A</v>
      </c>
      <c r="H680" s="34" t="e">
        <f>VLOOKUP($B680,三大法人買賣超!$A$4:$I$500,5,FALSE)</f>
        <v>#N/A</v>
      </c>
      <c r="I680" s="27" t="e">
        <f>VLOOKUP($B680,三大法人買賣超!$A$4:$I$500,7,FALSE)</f>
        <v>#N/A</v>
      </c>
      <c r="J680" s="27" t="e">
        <f>VLOOKUP($B680,三大法人買賣超!$A$4:$I$500,9,FALSE)</f>
        <v>#N/A</v>
      </c>
      <c r="K680" s="37">
        <f>新台幣匯率美元指數!B681</f>
        <v>0</v>
      </c>
      <c r="L680" s="38">
        <f>新台幣匯率美元指數!C681</f>
        <v>0</v>
      </c>
      <c r="M680" s="39">
        <f>新台幣匯率美元指數!D681</f>
        <v>0</v>
      </c>
      <c r="N680" s="27" t="e">
        <f>VLOOKUP($B680,期貨未平倉口數!$A$4:$M$499,4,FALSE)</f>
        <v>#N/A</v>
      </c>
      <c r="O680" s="27" t="e">
        <f>VLOOKUP($B680,期貨未平倉口數!$A$4:$M$499,9,FALSE)</f>
        <v>#N/A</v>
      </c>
      <c r="P680" s="27" t="e">
        <f>VLOOKUP($B680,期貨未平倉口數!$A$4:$M$499,10,FALSE)</f>
        <v>#N/A</v>
      </c>
      <c r="Q680" s="27" t="e">
        <f>VLOOKUP($B680,期貨未平倉口數!$A$4:$M$499,11,FALSE)</f>
        <v>#N/A</v>
      </c>
      <c r="R680" s="64" t="e">
        <f>VLOOKUP($B680,選擇權未平倉餘額!$A$4:$I$500,6,FALSE)</f>
        <v>#N/A</v>
      </c>
      <c r="S680" s="64" t="e">
        <f>VLOOKUP($B680,選擇權未平倉餘額!$A$4:$I$500,7,FALSE)</f>
        <v>#N/A</v>
      </c>
      <c r="T680" s="64" t="e">
        <f>VLOOKUP($B680,選擇權未平倉餘額!$A$4:$I$500,8,FALSE)</f>
        <v>#N/A</v>
      </c>
      <c r="U680" s="64" t="e">
        <f>VLOOKUP($B680,選擇權未平倉餘額!$A$4:$I$500,9,FALSE)</f>
        <v>#N/A</v>
      </c>
      <c r="V680" s="39" t="e">
        <f>VLOOKUP($B680,臺指選擇權P_C_Ratios!$A$4:$C$500,3,FALSE)</f>
        <v>#N/A</v>
      </c>
      <c r="W680" s="41" t="e">
        <f>VLOOKUP($B680,散戶多空比!$A$6:$L$500,12,FALSE)</f>
        <v>#N/A</v>
      </c>
      <c r="X680" s="40" t="e">
        <f>VLOOKUP($B680,期貨大額交易人未沖銷部位!$A$4:$O$499,4,FALSE)</f>
        <v>#N/A</v>
      </c>
      <c r="Y680" s="40" t="e">
        <f>VLOOKUP($B680,期貨大額交易人未沖銷部位!$A$4:$O$499,7,FALSE)</f>
        <v>#N/A</v>
      </c>
      <c r="Z680" s="40" t="e">
        <f>VLOOKUP($B680,期貨大額交易人未沖銷部位!$A$4:$O$499,10,FALSE)</f>
        <v>#N/A</v>
      </c>
      <c r="AA680" s="40" t="e">
        <f>VLOOKUP($B680,期貨大額交易人未沖銷部位!$A$4:$O$499,13,FALSE)</f>
        <v>#N/A</v>
      </c>
      <c r="AB680" s="40" t="e">
        <f>VLOOKUP($B680,期貨大額交易人未沖銷部位!$A$4:$O$499,14,FALSE)</f>
        <v>#N/A</v>
      </c>
      <c r="AC680" s="40" t="e">
        <f>VLOOKUP($B680,期貨大額交易人未沖銷部位!$A$4:$O$499,15,FALSE)</f>
        <v>#N/A</v>
      </c>
      <c r="AD680" s="33" t="e">
        <f>VLOOKUP($B680,三大美股走勢!$A$4:$J$495,4,FALSE)</f>
        <v>#N/A</v>
      </c>
      <c r="AE680" s="33" t="e">
        <f>VLOOKUP($B680,三大美股走勢!$A$4:$J$495,7,FALSE)</f>
        <v>#N/A</v>
      </c>
      <c r="AF680" s="33" t="e">
        <f>VLOOKUP($B680,三大美股走勢!$A$4:$J$495,10,FALSE)</f>
        <v>#N/A</v>
      </c>
    </row>
    <row r="681" spans="2:32">
      <c r="B681" s="32">
        <v>43460</v>
      </c>
      <c r="C681" s="33" t="e">
        <f>VLOOKUP($B681,大盤與近月台指!$A$4:$I$499,2,FALSE)</f>
        <v>#N/A</v>
      </c>
      <c r="D681" s="34" t="e">
        <f>VLOOKUP($B681,大盤與近月台指!$A$4:$I$499,3,FALSE)</f>
        <v>#N/A</v>
      </c>
      <c r="E681" s="35" t="e">
        <f>VLOOKUP($B681,大盤與近月台指!$A$4:$I$499,4,FALSE)</f>
        <v>#N/A</v>
      </c>
      <c r="F681" s="33" t="e">
        <f>VLOOKUP($B681,大盤與近月台指!$A$4:$I$499,5,FALSE)</f>
        <v>#N/A</v>
      </c>
      <c r="G681" s="49" t="e">
        <f>VLOOKUP($B681,三大法人買賣超!$A$4:$I$500,3,FALSE)</f>
        <v>#N/A</v>
      </c>
      <c r="H681" s="34" t="e">
        <f>VLOOKUP($B681,三大法人買賣超!$A$4:$I$500,5,FALSE)</f>
        <v>#N/A</v>
      </c>
      <c r="I681" s="27" t="e">
        <f>VLOOKUP($B681,三大法人買賣超!$A$4:$I$500,7,FALSE)</f>
        <v>#N/A</v>
      </c>
      <c r="J681" s="27" t="e">
        <f>VLOOKUP($B681,三大法人買賣超!$A$4:$I$500,9,FALSE)</f>
        <v>#N/A</v>
      </c>
      <c r="K681" s="37">
        <f>新台幣匯率美元指數!B682</f>
        <v>0</v>
      </c>
      <c r="L681" s="38">
        <f>新台幣匯率美元指數!C682</f>
        <v>0</v>
      </c>
      <c r="M681" s="39">
        <f>新台幣匯率美元指數!D682</f>
        <v>0</v>
      </c>
      <c r="N681" s="27" t="e">
        <f>VLOOKUP($B681,期貨未平倉口數!$A$4:$M$499,4,FALSE)</f>
        <v>#N/A</v>
      </c>
      <c r="O681" s="27" t="e">
        <f>VLOOKUP($B681,期貨未平倉口數!$A$4:$M$499,9,FALSE)</f>
        <v>#N/A</v>
      </c>
      <c r="P681" s="27" t="e">
        <f>VLOOKUP($B681,期貨未平倉口數!$A$4:$M$499,10,FALSE)</f>
        <v>#N/A</v>
      </c>
      <c r="Q681" s="27" t="e">
        <f>VLOOKUP($B681,期貨未平倉口數!$A$4:$M$499,11,FALSE)</f>
        <v>#N/A</v>
      </c>
      <c r="R681" s="64" t="e">
        <f>VLOOKUP($B681,選擇權未平倉餘額!$A$4:$I$500,6,FALSE)</f>
        <v>#N/A</v>
      </c>
      <c r="S681" s="64" t="e">
        <f>VLOOKUP($B681,選擇權未平倉餘額!$A$4:$I$500,7,FALSE)</f>
        <v>#N/A</v>
      </c>
      <c r="T681" s="64" t="e">
        <f>VLOOKUP($B681,選擇權未平倉餘額!$A$4:$I$500,8,FALSE)</f>
        <v>#N/A</v>
      </c>
      <c r="U681" s="64" t="e">
        <f>VLOOKUP($B681,選擇權未平倉餘額!$A$4:$I$500,9,FALSE)</f>
        <v>#N/A</v>
      </c>
      <c r="V681" s="39" t="e">
        <f>VLOOKUP($B681,臺指選擇權P_C_Ratios!$A$4:$C$500,3,FALSE)</f>
        <v>#N/A</v>
      </c>
      <c r="W681" s="41" t="e">
        <f>VLOOKUP($B681,散戶多空比!$A$6:$L$500,12,FALSE)</f>
        <v>#N/A</v>
      </c>
      <c r="X681" s="40" t="e">
        <f>VLOOKUP($B681,期貨大額交易人未沖銷部位!$A$4:$O$499,4,FALSE)</f>
        <v>#N/A</v>
      </c>
      <c r="Y681" s="40" t="e">
        <f>VLOOKUP($B681,期貨大額交易人未沖銷部位!$A$4:$O$499,7,FALSE)</f>
        <v>#N/A</v>
      </c>
      <c r="Z681" s="40" t="e">
        <f>VLOOKUP($B681,期貨大額交易人未沖銷部位!$A$4:$O$499,10,FALSE)</f>
        <v>#N/A</v>
      </c>
      <c r="AA681" s="40" t="e">
        <f>VLOOKUP($B681,期貨大額交易人未沖銷部位!$A$4:$O$499,13,FALSE)</f>
        <v>#N/A</v>
      </c>
      <c r="AB681" s="40" t="e">
        <f>VLOOKUP($B681,期貨大額交易人未沖銷部位!$A$4:$O$499,14,FALSE)</f>
        <v>#N/A</v>
      </c>
      <c r="AC681" s="40" t="e">
        <f>VLOOKUP($B681,期貨大額交易人未沖銷部位!$A$4:$O$499,15,FALSE)</f>
        <v>#N/A</v>
      </c>
      <c r="AD681" s="33" t="e">
        <f>VLOOKUP($B681,三大美股走勢!$A$4:$J$495,4,FALSE)</f>
        <v>#N/A</v>
      </c>
      <c r="AE681" s="33" t="e">
        <f>VLOOKUP($B681,三大美股走勢!$A$4:$J$495,7,FALSE)</f>
        <v>#N/A</v>
      </c>
      <c r="AF681" s="33" t="e">
        <f>VLOOKUP($B681,三大美股走勢!$A$4:$J$495,10,FALSE)</f>
        <v>#N/A</v>
      </c>
    </row>
    <row r="682" spans="2:32">
      <c r="B682" s="32">
        <v>43461</v>
      </c>
      <c r="C682" s="33" t="e">
        <f>VLOOKUP($B682,大盤與近月台指!$A$4:$I$499,2,FALSE)</f>
        <v>#N/A</v>
      </c>
      <c r="D682" s="34" t="e">
        <f>VLOOKUP($B682,大盤與近月台指!$A$4:$I$499,3,FALSE)</f>
        <v>#N/A</v>
      </c>
      <c r="E682" s="35" t="e">
        <f>VLOOKUP($B682,大盤與近月台指!$A$4:$I$499,4,FALSE)</f>
        <v>#N/A</v>
      </c>
      <c r="F682" s="33" t="e">
        <f>VLOOKUP($B682,大盤與近月台指!$A$4:$I$499,5,FALSE)</f>
        <v>#N/A</v>
      </c>
      <c r="G682" s="49" t="e">
        <f>VLOOKUP($B682,三大法人買賣超!$A$4:$I$500,3,FALSE)</f>
        <v>#N/A</v>
      </c>
      <c r="H682" s="34" t="e">
        <f>VLOOKUP($B682,三大法人買賣超!$A$4:$I$500,5,FALSE)</f>
        <v>#N/A</v>
      </c>
      <c r="I682" s="27" t="e">
        <f>VLOOKUP($B682,三大法人買賣超!$A$4:$I$500,7,FALSE)</f>
        <v>#N/A</v>
      </c>
      <c r="J682" s="27" t="e">
        <f>VLOOKUP($B682,三大法人買賣超!$A$4:$I$500,9,FALSE)</f>
        <v>#N/A</v>
      </c>
      <c r="K682" s="37">
        <f>新台幣匯率美元指數!B683</f>
        <v>0</v>
      </c>
      <c r="L682" s="38">
        <f>新台幣匯率美元指數!C683</f>
        <v>0</v>
      </c>
      <c r="M682" s="39">
        <f>新台幣匯率美元指數!D683</f>
        <v>0</v>
      </c>
      <c r="N682" s="27" t="e">
        <f>VLOOKUP($B682,期貨未平倉口數!$A$4:$M$499,4,FALSE)</f>
        <v>#N/A</v>
      </c>
      <c r="O682" s="27" t="e">
        <f>VLOOKUP($B682,期貨未平倉口數!$A$4:$M$499,9,FALSE)</f>
        <v>#N/A</v>
      </c>
      <c r="P682" s="27" t="e">
        <f>VLOOKUP($B682,期貨未平倉口數!$A$4:$M$499,10,FALSE)</f>
        <v>#N/A</v>
      </c>
      <c r="Q682" s="27" t="e">
        <f>VLOOKUP($B682,期貨未平倉口數!$A$4:$M$499,11,FALSE)</f>
        <v>#N/A</v>
      </c>
      <c r="R682" s="64" t="e">
        <f>VLOOKUP($B682,選擇權未平倉餘額!$A$4:$I$500,6,FALSE)</f>
        <v>#N/A</v>
      </c>
      <c r="S682" s="64" t="e">
        <f>VLOOKUP($B682,選擇權未平倉餘額!$A$4:$I$500,7,FALSE)</f>
        <v>#N/A</v>
      </c>
      <c r="T682" s="64" t="e">
        <f>VLOOKUP($B682,選擇權未平倉餘額!$A$4:$I$500,8,FALSE)</f>
        <v>#N/A</v>
      </c>
      <c r="U682" s="64" t="e">
        <f>VLOOKUP($B682,選擇權未平倉餘額!$A$4:$I$500,9,FALSE)</f>
        <v>#N/A</v>
      </c>
      <c r="V682" s="39" t="e">
        <f>VLOOKUP($B682,臺指選擇權P_C_Ratios!$A$4:$C$500,3,FALSE)</f>
        <v>#N/A</v>
      </c>
      <c r="W682" s="41" t="e">
        <f>VLOOKUP($B682,散戶多空比!$A$6:$L$500,12,FALSE)</f>
        <v>#N/A</v>
      </c>
      <c r="X682" s="40" t="e">
        <f>VLOOKUP($B682,期貨大額交易人未沖銷部位!$A$4:$O$499,4,FALSE)</f>
        <v>#N/A</v>
      </c>
      <c r="Y682" s="40" t="e">
        <f>VLOOKUP($B682,期貨大額交易人未沖銷部位!$A$4:$O$499,7,FALSE)</f>
        <v>#N/A</v>
      </c>
      <c r="Z682" s="40" t="e">
        <f>VLOOKUP($B682,期貨大額交易人未沖銷部位!$A$4:$O$499,10,FALSE)</f>
        <v>#N/A</v>
      </c>
      <c r="AA682" s="40" t="e">
        <f>VLOOKUP($B682,期貨大額交易人未沖銷部位!$A$4:$O$499,13,FALSE)</f>
        <v>#N/A</v>
      </c>
      <c r="AB682" s="40" t="e">
        <f>VLOOKUP($B682,期貨大額交易人未沖銷部位!$A$4:$O$499,14,FALSE)</f>
        <v>#N/A</v>
      </c>
      <c r="AC682" s="40" t="e">
        <f>VLOOKUP($B682,期貨大額交易人未沖銷部位!$A$4:$O$499,15,FALSE)</f>
        <v>#N/A</v>
      </c>
      <c r="AD682" s="33" t="e">
        <f>VLOOKUP($B682,三大美股走勢!$A$4:$J$495,4,FALSE)</f>
        <v>#N/A</v>
      </c>
      <c r="AE682" s="33" t="e">
        <f>VLOOKUP($B682,三大美股走勢!$A$4:$J$495,7,FALSE)</f>
        <v>#N/A</v>
      </c>
      <c r="AF682" s="33" t="e">
        <f>VLOOKUP($B682,三大美股走勢!$A$4:$J$495,10,FALSE)</f>
        <v>#N/A</v>
      </c>
    </row>
    <row r="683" spans="2:32">
      <c r="B683" s="32">
        <v>43462</v>
      </c>
      <c r="C683" s="33" t="e">
        <f>VLOOKUP($B683,大盤與近月台指!$A$4:$I$499,2,FALSE)</f>
        <v>#N/A</v>
      </c>
      <c r="D683" s="34" t="e">
        <f>VLOOKUP($B683,大盤與近月台指!$A$4:$I$499,3,FALSE)</f>
        <v>#N/A</v>
      </c>
      <c r="E683" s="35" t="e">
        <f>VLOOKUP($B683,大盤與近月台指!$A$4:$I$499,4,FALSE)</f>
        <v>#N/A</v>
      </c>
      <c r="F683" s="33" t="e">
        <f>VLOOKUP($B683,大盤與近月台指!$A$4:$I$499,5,FALSE)</f>
        <v>#N/A</v>
      </c>
      <c r="G683" s="49" t="e">
        <f>VLOOKUP($B683,三大法人買賣超!$A$4:$I$500,3,FALSE)</f>
        <v>#N/A</v>
      </c>
      <c r="H683" s="34" t="e">
        <f>VLOOKUP($B683,三大法人買賣超!$A$4:$I$500,5,FALSE)</f>
        <v>#N/A</v>
      </c>
      <c r="I683" s="27" t="e">
        <f>VLOOKUP($B683,三大法人買賣超!$A$4:$I$500,7,FALSE)</f>
        <v>#N/A</v>
      </c>
      <c r="J683" s="27" t="e">
        <f>VLOOKUP($B683,三大法人買賣超!$A$4:$I$500,9,FALSE)</f>
        <v>#N/A</v>
      </c>
      <c r="K683" s="37">
        <f>新台幣匯率美元指數!B684</f>
        <v>0</v>
      </c>
      <c r="L683" s="38">
        <f>新台幣匯率美元指數!C684</f>
        <v>0</v>
      </c>
      <c r="M683" s="39">
        <f>新台幣匯率美元指數!D684</f>
        <v>0</v>
      </c>
      <c r="N683" s="27" t="e">
        <f>VLOOKUP($B683,期貨未平倉口數!$A$4:$M$499,4,FALSE)</f>
        <v>#N/A</v>
      </c>
      <c r="O683" s="27" t="e">
        <f>VLOOKUP($B683,期貨未平倉口數!$A$4:$M$499,9,FALSE)</f>
        <v>#N/A</v>
      </c>
      <c r="P683" s="27" t="e">
        <f>VLOOKUP($B683,期貨未平倉口數!$A$4:$M$499,10,FALSE)</f>
        <v>#N/A</v>
      </c>
      <c r="Q683" s="27" t="e">
        <f>VLOOKUP($B683,期貨未平倉口數!$A$4:$M$499,11,FALSE)</f>
        <v>#N/A</v>
      </c>
      <c r="R683" s="64" t="e">
        <f>VLOOKUP($B683,選擇權未平倉餘額!$A$4:$I$500,6,FALSE)</f>
        <v>#N/A</v>
      </c>
      <c r="S683" s="64" t="e">
        <f>VLOOKUP($B683,選擇權未平倉餘額!$A$4:$I$500,7,FALSE)</f>
        <v>#N/A</v>
      </c>
      <c r="T683" s="64" t="e">
        <f>VLOOKUP($B683,選擇權未平倉餘額!$A$4:$I$500,8,FALSE)</f>
        <v>#N/A</v>
      </c>
      <c r="U683" s="64" t="e">
        <f>VLOOKUP($B683,選擇權未平倉餘額!$A$4:$I$500,9,FALSE)</f>
        <v>#N/A</v>
      </c>
      <c r="V683" s="39" t="e">
        <f>VLOOKUP($B683,臺指選擇權P_C_Ratios!$A$4:$C$500,3,FALSE)</f>
        <v>#N/A</v>
      </c>
      <c r="W683" s="41" t="e">
        <f>VLOOKUP($B683,散戶多空比!$A$6:$L$500,12,FALSE)</f>
        <v>#N/A</v>
      </c>
      <c r="X683" s="40" t="e">
        <f>VLOOKUP($B683,期貨大額交易人未沖銷部位!$A$4:$O$499,4,FALSE)</f>
        <v>#N/A</v>
      </c>
      <c r="Y683" s="40" t="e">
        <f>VLOOKUP($B683,期貨大額交易人未沖銷部位!$A$4:$O$499,7,FALSE)</f>
        <v>#N/A</v>
      </c>
      <c r="Z683" s="40" t="e">
        <f>VLOOKUP($B683,期貨大額交易人未沖銷部位!$A$4:$O$499,10,FALSE)</f>
        <v>#N/A</v>
      </c>
      <c r="AA683" s="40" t="e">
        <f>VLOOKUP($B683,期貨大額交易人未沖銷部位!$A$4:$O$499,13,FALSE)</f>
        <v>#N/A</v>
      </c>
      <c r="AB683" s="40" t="e">
        <f>VLOOKUP($B683,期貨大額交易人未沖銷部位!$A$4:$O$499,14,FALSE)</f>
        <v>#N/A</v>
      </c>
      <c r="AC683" s="40" t="e">
        <f>VLOOKUP($B683,期貨大額交易人未沖銷部位!$A$4:$O$499,15,FALSE)</f>
        <v>#N/A</v>
      </c>
      <c r="AD683" s="33" t="e">
        <f>VLOOKUP($B683,三大美股走勢!$A$4:$J$495,4,FALSE)</f>
        <v>#N/A</v>
      </c>
      <c r="AE683" s="33" t="e">
        <f>VLOOKUP($B683,三大美股走勢!$A$4:$J$495,7,FALSE)</f>
        <v>#N/A</v>
      </c>
      <c r="AF683" s="33" t="e">
        <f>VLOOKUP($B683,三大美股走勢!$A$4:$J$495,10,FALSE)</f>
        <v>#N/A</v>
      </c>
    </row>
    <row r="684" spans="2:32">
      <c r="B684" s="32">
        <v>43463</v>
      </c>
      <c r="C684" s="33" t="e">
        <f>VLOOKUP($B684,大盤與近月台指!$A$4:$I$499,2,FALSE)</f>
        <v>#N/A</v>
      </c>
      <c r="D684" s="34" t="e">
        <f>VLOOKUP($B684,大盤與近月台指!$A$4:$I$499,3,FALSE)</f>
        <v>#N/A</v>
      </c>
      <c r="E684" s="35" t="e">
        <f>VLOOKUP($B684,大盤與近月台指!$A$4:$I$499,4,FALSE)</f>
        <v>#N/A</v>
      </c>
      <c r="F684" s="33" t="e">
        <f>VLOOKUP($B684,大盤與近月台指!$A$4:$I$499,5,FALSE)</f>
        <v>#N/A</v>
      </c>
      <c r="G684" s="49" t="e">
        <f>VLOOKUP($B684,三大法人買賣超!$A$4:$I$500,3,FALSE)</f>
        <v>#N/A</v>
      </c>
      <c r="H684" s="34" t="e">
        <f>VLOOKUP($B684,三大法人買賣超!$A$4:$I$500,5,FALSE)</f>
        <v>#N/A</v>
      </c>
      <c r="I684" s="27" t="e">
        <f>VLOOKUP($B684,三大法人買賣超!$A$4:$I$500,7,FALSE)</f>
        <v>#N/A</v>
      </c>
      <c r="J684" s="27" t="e">
        <f>VLOOKUP($B684,三大法人買賣超!$A$4:$I$500,9,FALSE)</f>
        <v>#N/A</v>
      </c>
      <c r="K684" s="37">
        <f>新台幣匯率美元指數!B685</f>
        <v>0</v>
      </c>
      <c r="L684" s="38">
        <f>新台幣匯率美元指數!C685</f>
        <v>0</v>
      </c>
      <c r="M684" s="39">
        <f>新台幣匯率美元指數!D685</f>
        <v>0</v>
      </c>
      <c r="N684" s="27" t="e">
        <f>VLOOKUP($B684,期貨未平倉口數!$A$4:$M$499,4,FALSE)</f>
        <v>#N/A</v>
      </c>
      <c r="O684" s="27" t="e">
        <f>VLOOKUP($B684,期貨未平倉口數!$A$4:$M$499,9,FALSE)</f>
        <v>#N/A</v>
      </c>
      <c r="P684" s="27" t="e">
        <f>VLOOKUP($B684,期貨未平倉口數!$A$4:$M$499,10,FALSE)</f>
        <v>#N/A</v>
      </c>
      <c r="Q684" s="27" t="e">
        <f>VLOOKUP($B684,期貨未平倉口數!$A$4:$M$499,11,FALSE)</f>
        <v>#N/A</v>
      </c>
      <c r="R684" s="64" t="e">
        <f>VLOOKUP($B684,選擇權未平倉餘額!$A$4:$I$500,6,FALSE)</f>
        <v>#N/A</v>
      </c>
      <c r="S684" s="64" t="e">
        <f>VLOOKUP($B684,選擇權未平倉餘額!$A$4:$I$500,7,FALSE)</f>
        <v>#N/A</v>
      </c>
      <c r="T684" s="64" t="e">
        <f>VLOOKUP($B684,選擇權未平倉餘額!$A$4:$I$500,8,FALSE)</f>
        <v>#N/A</v>
      </c>
      <c r="U684" s="64" t="e">
        <f>VLOOKUP($B684,選擇權未平倉餘額!$A$4:$I$500,9,FALSE)</f>
        <v>#N/A</v>
      </c>
      <c r="V684" s="39" t="e">
        <f>VLOOKUP($B684,臺指選擇權P_C_Ratios!$A$4:$C$500,3,FALSE)</f>
        <v>#N/A</v>
      </c>
      <c r="W684" s="41" t="e">
        <f>VLOOKUP($B684,散戶多空比!$A$6:$L$500,12,FALSE)</f>
        <v>#N/A</v>
      </c>
      <c r="X684" s="40" t="e">
        <f>VLOOKUP($B684,期貨大額交易人未沖銷部位!$A$4:$O$499,4,FALSE)</f>
        <v>#N/A</v>
      </c>
      <c r="Y684" s="40" t="e">
        <f>VLOOKUP($B684,期貨大額交易人未沖銷部位!$A$4:$O$499,7,FALSE)</f>
        <v>#N/A</v>
      </c>
      <c r="Z684" s="40" t="e">
        <f>VLOOKUP($B684,期貨大額交易人未沖銷部位!$A$4:$O$499,10,FALSE)</f>
        <v>#N/A</v>
      </c>
      <c r="AA684" s="40" t="e">
        <f>VLOOKUP($B684,期貨大額交易人未沖銷部位!$A$4:$O$499,13,FALSE)</f>
        <v>#N/A</v>
      </c>
      <c r="AB684" s="40" t="e">
        <f>VLOOKUP($B684,期貨大額交易人未沖銷部位!$A$4:$O$499,14,FALSE)</f>
        <v>#N/A</v>
      </c>
      <c r="AC684" s="40" t="e">
        <f>VLOOKUP($B684,期貨大額交易人未沖銷部位!$A$4:$O$499,15,FALSE)</f>
        <v>#N/A</v>
      </c>
      <c r="AD684" s="33" t="e">
        <f>VLOOKUP($B684,三大美股走勢!$A$4:$J$495,4,FALSE)</f>
        <v>#N/A</v>
      </c>
      <c r="AE684" s="33" t="e">
        <f>VLOOKUP($B684,三大美股走勢!$A$4:$J$495,7,FALSE)</f>
        <v>#N/A</v>
      </c>
      <c r="AF684" s="33" t="e">
        <f>VLOOKUP($B684,三大美股走勢!$A$4:$J$495,10,FALSE)</f>
        <v>#N/A</v>
      </c>
    </row>
    <row r="685" spans="2:32">
      <c r="B685" s="32">
        <v>43464</v>
      </c>
      <c r="C685" s="33" t="e">
        <f>VLOOKUP($B685,大盤與近月台指!$A$4:$I$499,2,FALSE)</f>
        <v>#N/A</v>
      </c>
      <c r="D685" s="34" t="e">
        <f>VLOOKUP($B685,大盤與近月台指!$A$4:$I$499,3,FALSE)</f>
        <v>#N/A</v>
      </c>
      <c r="E685" s="35" t="e">
        <f>VLOOKUP($B685,大盤與近月台指!$A$4:$I$499,4,FALSE)</f>
        <v>#N/A</v>
      </c>
      <c r="F685" s="33" t="e">
        <f>VLOOKUP($B685,大盤與近月台指!$A$4:$I$499,5,FALSE)</f>
        <v>#N/A</v>
      </c>
      <c r="G685" s="49" t="e">
        <f>VLOOKUP($B685,三大法人買賣超!$A$4:$I$500,3,FALSE)</f>
        <v>#N/A</v>
      </c>
      <c r="H685" s="34" t="e">
        <f>VLOOKUP($B685,三大法人買賣超!$A$4:$I$500,5,FALSE)</f>
        <v>#N/A</v>
      </c>
      <c r="I685" s="27" t="e">
        <f>VLOOKUP($B685,三大法人買賣超!$A$4:$I$500,7,FALSE)</f>
        <v>#N/A</v>
      </c>
      <c r="J685" s="27" t="e">
        <f>VLOOKUP($B685,三大法人買賣超!$A$4:$I$500,9,FALSE)</f>
        <v>#N/A</v>
      </c>
      <c r="K685" s="37">
        <f>新台幣匯率美元指數!B686</f>
        <v>0</v>
      </c>
      <c r="L685" s="38">
        <f>新台幣匯率美元指數!C686</f>
        <v>0</v>
      </c>
      <c r="M685" s="39">
        <f>新台幣匯率美元指數!D686</f>
        <v>0</v>
      </c>
      <c r="N685" s="27" t="e">
        <f>VLOOKUP($B685,期貨未平倉口數!$A$4:$M$499,4,FALSE)</f>
        <v>#N/A</v>
      </c>
      <c r="O685" s="27" t="e">
        <f>VLOOKUP($B685,期貨未平倉口數!$A$4:$M$499,9,FALSE)</f>
        <v>#N/A</v>
      </c>
      <c r="P685" s="27" t="e">
        <f>VLOOKUP($B685,期貨未平倉口數!$A$4:$M$499,10,FALSE)</f>
        <v>#N/A</v>
      </c>
      <c r="Q685" s="27" t="e">
        <f>VLOOKUP($B685,期貨未平倉口數!$A$4:$M$499,11,FALSE)</f>
        <v>#N/A</v>
      </c>
      <c r="R685" s="64" t="e">
        <f>VLOOKUP($B685,選擇權未平倉餘額!$A$4:$I$500,6,FALSE)</f>
        <v>#N/A</v>
      </c>
      <c r="S685" s="64" t="e">
        <f>VLOOKUP($B685,選擇權未平倉餘額!$A$4:$I$500,7,FALSE)</f>
        <v>#N/A</v>
      </c>
      <c r="T685" s="64" t="e">
        <f>VLOOKUP($B685,選擇權未平倉餘額!$A$4:$I$500,8,FALSE)</f>
        <v>#N/A</v>
      </c>
      <c r="U685" s="64" t="e">
        <f>VLOOKUP($B685,選擇權未平倉餘額!$A$4:$I$500,9,FALSE)</f>
        <v>#N/A</v>
      </c>
      <c r="V685" s="39" t="e">
        <f>VLOOKUP($B685,臺指選擇權P_C_Ratios!$A$4:$C$500,3,FALSE)</f>
        <v>#N/A</v>
      </c>
      <c r="W685" s="41" t="e">
        <f>VLOOKUP($B685,散戶多空比!$A$6:$L$500,12,FALSE)</f>
        <v>#N/A</v>
      </c>
      <c r="X685" s="40" t="e">
        <f>VLOOKUP($B685,期貨大額交易人未沖銷部位!$A$4:$O$499,4,FALSE)</f>
        <v>#N/A</v>
      </c>
      <c r="Y685" s="40" t="e">
        <f>VLOOKUP($B685,期貨大額交易人未沖銷部位!$A$4:$O$499,7,FALSE)</f>
        <v>#N/A</v>
      </c>
      <c r="Z685" s="40" t="e">
        <f>VLOOKUP($B685,期貨大額交易人未沖銷部位!$A$4:$O$499,10,FALSE)</f>
        <v>#N/A</v>
      </c>
      <c r="AA685" s="40" t="e">
        <f>VLOOKUP($B685,期貨大額交易人未沖銷部位!$A$4:$O$499,13,FALSE)</f>
        <v>#N/A</v>
      </c>
      <c r="AB685" s="40" t="e">
        <f>VLOOKUP($B685,期貨大額交易人未沖銷部位!$A$4:$O$499,14,FALSE)</f>
        <v>#N/A</v>
      </c>
      <c r="AC685" s="40" t="e">
        <f>VLOOKUP($B685,期貨大額交易人未沖銷部位!$A$4:$O$499,15,FALSE)</f>
        <v>#N/A</v>
      </c>
      <c r="AD685" s="33" t="e">
        <f>VLOOKUP($B685,三大美股走勢!$A$4:$J$495,4,FALSE)</f>
        <v>#N/A</v>
      </c>
      <c r="AE685" s="33" t="e">
        <f>VLOOKUP($B685,三大美股走勢!$A$4:$J$495,7,FALSE)</f>
        <v>#N/A</v>
      </c>
      <c r="AF685" s="33" t="e">
        <f>VLOOKUP($B685,三大美股走勢!$A$4:$J$495,10,FALSE)</f>
        <v>#N/A</v>
      </c>
    </row>
    <row r="686" spans="2:32">
      <c r="B686" s="32">
        <v>43465</v>
      </c>
      <c r="C686" s="33" t="e">
        <f>VLOOKUP($B686,大盤與近月台指!$A$4:$I$499,2,FALSE)</f>
        <v>#N/A</v>
      </c>
      <c r="D686" s="34" t="e">
        <f>VLOOKUP($B686,大盤與近月台指!$A$4:$I$499,3,FALSE)</f>
        <v>#N/A</v>
      </c>
      <c r="E686" s="35" t="e">
        <f>VLOOKUP($B686,大盤與近月台指!$A$4:$I$499,4,FALSE)</f>
        <v>#N/A</v>
      </c>
      <c r="F686" s="33" t="e">
        <f>VLOOKUP($B686,大盤與近月台指!$A$4:$I$499,5,FALSE)</f>
        <v>#N/A</v>
      </c>
      <c r="G686" s="49" t="e">
        <f>VLOOKUP($B686,三大法人買賣超!$A$4:$I$500,3,FALSE)</f>
        <v>#N/A</v>
      </c>
      <c r="H686" s="34" t="e">
        <f>VLOOKUP($B686,三大法人買賣超!$A$4:$I$500,5,FALSE)</f>
        <v>#N/A</v>
      </c>
      <c r="I686" s="27" t="e">
        <f>VLOOKUP($B686,三大法人買賣超!$A$4:$I$500,7,FALSE)</f>
        <v>#N/A</v>
      </c>
      <c r="J686" s="27" t="e">
        <f>VLOOKUP($B686,三大法人買賣超!$A$4:$I$500,9,FALSE)</f>
        <v>#N/A</v>
      </c>
      <c r="K686" s="37">
        <f>新台幣匯率美元指數!B687</f>
        <v>0</v>
      </c>
      <c r="L686" s="38">
        <f>新台幣匯率美元指數!C687</f>
        <v>0</v>
      </c>
      <c r="M686" s="39">
        <f>新台幣匯率美元指數!D687</f>
        <v>0</v>
      </c>
      <c r="N686" s="27" t="e">
        <f>VLOOKUP($B686,期貨未平倉口數!$A$4:$M$499,4,FALSE)</f>
        <v>#N/A</v>
      </c>
      <c r="O686" s="27" t="e">
        <f>VLOOKUP($B686,期貨未平倉口數!$A$4:$M$499,9,FALSE)</f>
        <v>#N/A</v>
      </c>
      <c r="P686" s="27" t="e">
        <f>VLOOKUP($B686,期貨未平倉口數!$A$4:$M$499,10,FALSE)</f>
        <v>#N/A</v>
      </c>
      <c r="Q686" s="27" t="e">
        <f>VLOOKUP($B686,期貨未平倉口數!$A$4:$M$499,11,FALSE)</f>
        <v>#N/A</v>
      </c>
      <c r="R686" s="64" t="e">
        <f>VLOOKUP($B686,選擇權未平倉餘額!$A$4:$I$500,6,FALSE)</f>
        <v>#N/A</v>
      </c>
      <c r="S686" s="64" t="e">
        <f>VLOOKUP($B686,選擇權未平倉餘額!$A$4:$I$500,7,FALSE)</f>
        <v>#N/A</v>
      </c>
      <c r="T686" s="64" t="e">
        <f>VLOOKUP($B686,選擇權未平倉餘額!$A$4:$I$500,8,FALSE)</f>
        <v>#N/A</v>
      </c>
      <c r="U686" s="64" t="e">
        <f>VLOOKUP($B686,選擇權未平倉餘額!$A$4:$I$500,9,FALSE)</f>
        <v>#N/A</v>
      </c>
      <c r="V686" s="39" t="e">
        <f>VLOOKUP($B686,臺指選擇權P_C_Ratios!$A$4:$C$500,3,FALSE)</f>
        <v>#N/A</v>
      </c>
      <c r="W686" s="41" t="e">
        <f>VLOOKUP($B686,散戶多空比!$A$6:$L$500,12,FALSE)</f>
        <v>#N/A</v>
      </c>
      <c r="X686" s="40" t="e">
        <f>VLOOKUP($B686,期貨大額交易人未沖銷部位!$A$4:$O$499,4,FALSE)</f>
        <v>#N/A</v>
      </c>
      <c r="Y686" s="40" t="e">
        <f>VLOOKUP($B686,期貨大額交易人未沖銷部位!$A$4:$O$499,7,FALSE)</f>
        <v>#N/A</v>
      </c>
      <c r="Z686" s="40" t="e">
        <f>VLOOKUP($B686,期貨大額交易人未沖銷部位!$A$4:$O$499,10,FALSE)</f>
        <v>#N/A</v>
      </c>
      <c r="AA686" s="40" t="e">
        <f>VLOOKUP($B686,期貨大額交易人未沖銷部位!$A$4:$O$499,13,FALSE)</f>
        <v>#N/A</v>
      </c>
      <c r="AB686" s="40" t="e">
        <f>VLOOKUP($B686,期貨大額交易人未沖銷部位!$A$4:$O$499,14,FALSE)</f>
        <v>#N/A</v>
      </c>
      <c r="AC686" s="40" t="e">
        <f>VLOOKUP($B686,期貨大額交易人未沖銷部位!$A$4:$O$499,15,FALSE)</f>
        <v>#N/A</v>
      </c>
      <c r="AD686" s="33" t="e">
        <f>VLOOKUP($B686,三大美股走勢!$A$4:$J$495,4,FALSE)</f>
        <v>#N/A</v>
      </c>
      <c r="AE686" s="33" t="e">
        <f>VLOOKUP($B686,三大美股走勢!$A$4:$J$495,7,FALSE)</f>
        <v>#N/A</v>
      </c>
      <c r="AF686" s="33" t="e">
        <f>VLOOKUP($B686,三大美股走勢!$A$4:$J$495,10,FALSE)</f>
        <v>#N/A</v>
      </c>
    </row>
    <row r="687" spans="2:32">
      <c r="B687" s="32">
        <v>43466</v>
      </c>
      <c r="C687" s="33" t="e">
        <f>VLOOKUP($B687,大盤與近月台指!$A$4:$I$499,2,FALSE)</f>
        <v>#N/A</v>
      </c>
      <c r="D687" s="34" t="e">
        <f>VLOOKUP($B687,大盤與近月台指!$A$4:$I$499,3,FALSE)</f>
        <v>#N/A</v>
      </c>
      <c r="E687" s="35" t="e">
        <f>VLOOKUP($B687,大盤與近月台指!$A$4:$I$499,4,FALSE)</f>
        <v>#N/A</v>
      </c>
      <c r="F687" s="33" t="e">
        <f>VLOOKUP($B687,大盤與近月台指!$A$4:$I$499,5,FALSE)</f>
        <v>#N/A</v>
      </c>
      <c r="G687" s="49" t="e">
        <f>VLOOKUP($B687,三大法人買賣超!$A$4:$I$500,3,FALSE)</f>
        <v>#N/A</v>
      </c>
      <c r="H687" s="34" t="e">
        <f>VLOOKUP($B687,三大法人買賣超!$A$4:$I$500,5,FALSE)</f>
        <v>#N/A</v>
      </c>
      <c r="I687" s="27" t="e">
        <f>VLOOKUP($B687,三大法人買賣超!$A$4:$I$500,7,FALSE)</f>
        <v>#N/A</v>
      </c>
      <c r="J687" s="27" t="e">
        <f>VLOOKUP($B687,三大法人買賣超!$A$4:$I$500,9,FALSE)</f>
        <v>#N/A</v>
      </c>
      <c r="K687" s="37">
        <f>新台幣匯率美元指數!B688</f>
        <v>0</v>
      </c>
      <c r="L687" s="38">
        <f>新台幣匯率美元指數!C688</f>
        <v>0</v>
      </c>
      <c r="M687" s="39">
        <f>新台幣匯率美元指數!D688</f>
        <v>0</v>
      </c>
      <c r="N687" s="27" t="e">
        <f>VLOOKUP($B687,期貨未平倉口數!$A$4:$M$499,4,FALSE)</f>
        <v>#N/A</v>
      </c>
      <c r="O687" s="27" t="e">
        <f>VLOOKUP($B687,期貨未平倉口數!$A$4:$M$499,9,FALSE)</f>
        <v>#N/A</v>
      </c>
      <c r="P687" s="27" t="e">
        <f>VLOOKUP($B687,期貨未平倉口數!$A$4:$M$499,10,FALSE)</f>
        <v>#N/A</v>
      </c>
      <c r="Q687" s="27" t="e">
        <f>VLOOKUP($B687,期貨未平倉口數!$A$4:$M$499,11,FALSE)</f>
        <v>#N/A</v>
      </c>
      <c r="R687" s="64" t="e">
        <f>VLOOKUP($B687,選擇權未平倉餘額!$A$4:$I$500,6,FALSE)</f>
        <v>#N/A</v>
      </c>
      <c r="S687" s="64" t="e">
        <f>VLOOKUP($B687,選擇權未平倉餘額!$A$4:$I$500,7,FALSE)</f>
        <v>#N/A</v>
      </c>
      <c r="T687" s="64" t="e">
        <f>VLOOKUP($B687,選擇權未平倉餘額!$A$4:$I$500,8,FALSE)</f>
        <v>#N/A</v>
      </c>
      <c r="U687" s="64" t="e">
        <f>VLOOKUP($B687,選擇權未平倉餘額!$A$4:$I$500,9,FALSE)</f>
        <v>#N/A</v>
      </c>
      <c r="V687" s="39" t="e">
        <f>VLOOKUP($B687,臺指選擇權P_C_Ratios!$A$4:$C$500,3,FALSE)</f>
        <v>#N/A</v>
      </c>
      <c r="W687" s="41" t="e">
        <f>VLOOKUP($B687,散戶多空比!$A$6:$L$500,12,FALSE)</f>
        <v>#N/A</v>
      </c>
      <c r="X687" s="40" t="e">
        <f>VLOOKUP($B687,期貨大額交易人未沖銷部位!$A$4:$O$499,4,FALSE)</f>
        <v>#N/A</v>
      </c>
      <c r="Y687" s="40" t="e">
        <f>VLOOKUP($B687,期貨大額交易人未沖銷部位!$A$4:$O$499,7,FALSE)</f>
        <v>#N/A</v>
      </c>
      <c r="Z687" s="40" t="e">
        <f>VLOOKUP($B687,期貨大額交易人未沖銷部位!$A$4:$O$499,10,FALSE)</f>
        <v>#N/A</v>
      </c>
      <c r="AA687" s="40" t="e">
        <f>VLOOKUP($B687,期貨大額交易人未沖銷部位!$A$4:$O$499,13,FALSE)</f>
        <v>#N/A</v>
      </c>
      <c r="AB687" s="40" t="e">
        <f>VLOOKUP($B687,期貨大額交易人未沖銷部位!$A$4:$O$499,14,FALSE)</f>
        <v>#N/A</v>
      </c>
      <c r="AC687" s="40" t="e">
        <f>VLOOKUP($B687,期貨大額交易人未沖銷部位!$A$4:$O$499,15,FALSE)</f>
        <v>#N/A</v>
      </c>
      <c r="AD687" s="33" t="e">
        <f>VLOOKUP($B687,三大美股走勢!$A$4:$J$495,4,FALSE)</f>
        <v>#N/A</v>
      </c>
      <c r="AE687" s="33" t="e">
        <f>VLOOKUP($B687,三大美股走勢!$A$4:$J$495,7,FALSE)</f>
        <v>#N/A</v>
      </c>
      <c r="AF687" s="33" t="e">
        <f>VLOOKUP($B687,三大美股走勢!$A$4:$J$495,10,FALSE)</f>
        <v>#N/A</v>
      </c>
    </row>
    <row r="688" spans="2:32">
      <c r="B688" s="32">
        <v>43467</v>
      </c>
      <c r="C688" s="33" t="e">
        <f>VLOOKUP($B688,大盤與近月台指!$A$4:$I$499,2,FALSE)</f>
        <v>#N/A</v>
      </c>
      <c r="D688" s="34" t="e">
        <f>VLOOKUP($B688,大盤與近月台指!$A$4:$I$499,3,FALSE)</f>
        <v>#N/A</v>
      </c>
      <c r="E688" s="35" t="e">
        <f>VLOOKUP($B688,大盤與近月台指!$A$4:$I$499,4,FALSE)</f>
        <v>#N/A</v>
      </c>
      <c r="F688" s="33" t="e">
        <f>VLOOKUP($B688,大盤與近月台指!$A$4:$I$499,5,FALSE)</f>
        <v>#N/A</v>
      </c>
      <c r="G688" s="49" t="e">
        <f>VLOOKUP($B688,三大法人買賣超!$A$4:$I$500,3,FALSE)</f>
        <v>#N/A</v>
      </c>
      <c r="H688" s="34" t="e">
        <f>VLOOKUP($B688,三大法人買賣超!$A$4:$I$500,5,FALSE)</f>
        <v>#N/A</v>
      </c>
      <c r="I688" s="27" t="e">
        <f>VLOOKUP($B688,三大法人買賣超!$A$4:$I$500,7,FALSE)</f>
        <v>#N/A</v>
      </c>
      <c r="J688" s="27" t="e">
        <f>VLOOKUP($B688,三大法人買賣超!$A$4:$I$500,9,FALSE)</f>
        <v>#N/A</v>
      </c>
      <c r="K688" s="37">
        <f>新台幣匯率美元指數!B689</f>
        <v>0</v>
      </c>
      <c r="L688" s="38">
        <f>新台幣匯率美元指數!C689</f>
        <v>0</v>
      </c>
      <c r="M688" s="39">
        <f>新台幣匯率美元指數!D689</f>
        <v>0</v>
      </c>
      <c r="N688" s="27" t="e">
        <f>VLOOKUP($B688,期貨未平倉口數!$A$4:$M$499,4,FALSE)</f>
        <v>#N/A</v>
      </c>
      <c r="O688" s="27" t="e">
        <f>VLOOKUP($B688,期貨未平倉口數!$A$4:$M$499,9,FALSE)</f>
        <v>#N/A</v>
      </c>
      <c r="P688" s="27" t="e">
        <f>VLOOKUP($B688,期貨未平倉口數!$A$4:$M$499,10,FALSE)</f>
        <v>#N/A</v>
      </c>
      <c r="Q688" s="27" t="e">
        <f>VLOOKUP($B688,期貨未平倉口數!$A$4:$M$499,11,FALSE)</f>
        <v>#N/A</v>
      </c>
      <c r="R688" s="64" t="e">
        <f>VLOOKUP($B688,選擇權未平倉餘額!$A$4:$I$500,6,FALSE)</f>
        <v>#N/A</v>
      </c>
      <c r="S688" s="64" t="e">
        <f>VLOOKUP($B688,選擇權未平倉餘額!$A$4:$I$500,7,FALSE)</f>
        <v>#N/A</v>
      </c>
      <c r="T688" s="64" t="e">
        <f>VLOOKUP($B688,選擇權未平倉餘額!$A$4:$I$500,8,FALSE)</f>
        <v>#N/A</v>
      </c>
      <c r="U688" s="64" t="e">
        <f>VLOOKUP($B688,選擇權未平倉餘額!$A$4:$I$500,9,FALSE)</f>
        <v>#N/A</v>
      </c>
      <c r="V688" s="39" t="e">
        <f>VLOOKUP($B688,臺指選擇權P_C_Ratios!$A$4:$C$500,3,FALSE)</f>
        <v>#N/A</v>
      </c>
      <c r="W688" s="41" t="e">
        <f>VLOOKUP($B688,散戶多空比!$A$6:$L$500,12,FALSE)</f>
        <v>#N/A</v>
      </c>
      <c r="X688" s="40" t="e">
        <f>VLOOKUP($B688,期貨大額交易人未沖銷部位!$A$4:$O$499,4,FALSE)</f>
        <v>#N/A</v>
      </c>
      <c r="Y688" s="40" t="e">
        <f>VLOOKUP($B688,期貨大額交易人未沖銷部位!$A$4:$O$499,7,FALSE)</f>
        <v>#N/A</v>
      </c>
      <c r="Z688" s="40" t="e">
        <f>VLOOKUP($B688,期貨大額交易人未沖銷部位!$A$4:$O$499,10,FALSE)</f>
        <v>#N/A</v>
      </c>
      <c r="AA688" s="40" t="e">
        <f>VLOOKUP($B688,期貨大額交易人未沖銷部位!$A$4:$O$499,13,FALSE)</f>
        <v>#N/A</v>
      </c>
      <c r="AB688" s="40" t="e">
        <f>VLOOKUP($B688,期貨大額交易人未沖銷部位!$A$4:$O$499,14,FALSE)</f>
        <v>#N/A</v>
      </c>
      <c r="AC688" s="40" t="e">
        <f>VLOOKUP($B688,期貨大額交易人未沖銷部位!$A$4:$O$499,15,FALSE)</f>
        <v>#N/A</v>
      </c>
      <c r="AD688" s="33" t="e">
        <f>VLOOKUP($B688,三大美股走勢!$A$4:$J$495,4,FALSE)</f>
        <v>#N/A</v>
      </c>
      <c r="AE688" s="33" t="e">
        <f>VLOOKUP($B688,三大美股走勢!$A$4:$J$495,7,FALSE)</f>
        <v>#N/A</v>
      </c>
      <c r="AF688" s="33" t="e">
        <f>VLOOKUP($B688,三大美股走勢!$A$4:$J$495,10,FALSE)</f>
        <v>#N/A</v>
      </c>
    </row>
    <row r="689" spans="2:32">
      <c r="B689" s="32">
        <v>43468</v>
      </c>
      <c r="C689" s="33" t="e">
        <f>VLOOKUP($B689,大盤與近月台指!$A$4:$I$499,2,FALSE)</f>
        <v>#N/A</v>
      </c>
      <c r="D689" s="34" t="e">
        <f>VLOOKUP($B689,大盤與近月台指!$A$4:$I$499,3,FALSE)</f>
        <v>#N/A</v>
      </c>
      <c r="E689" s="35" t="e">
        <f>VLOOKUP($B689,大盤與近月台指!$A$4:$I$499,4,FALSE)</f>
        <v>#N/A</v>
      </c>
      <c r="F689" s="33" t="e">
        <f>VLOOKUP($B689,大盤與近月台指!$A$4:$I$499,5,FALSE)</f>
        <v>#N/A</v>
      </c>
      <c r="G689" s="49" t="e">
        <f>VLOOKUP($B689,三大法人買賣超!$A$4:$I$500,3,FALSE)</f>
        <v>#N/A</v>
      </c>
      <c r="H689" s="34" t="e">
        <f>VLOOKUP($B689,三大法人買賣超!$A$4:$I$500,5,FALSE)</f>
        <v>#N/A</v>
      </c>
      <c r="I689" s="27" t="e">
        <f>VLOOKUP($B689,三大法人買賣超!$A$4:$I$500,7,FALSE)</f>
        <v>#N/A</v>
      </c>
      <c r="J689" s="27" t="e">
        <f>VLOOKUP($B689,三大法人買賣超!$A$4:$I$500,9,FALSE)</f>
        <v>#N/A</v>
      </c>
      <c r="K689" s="37">
        <f>新台幣匯率美元指數!B690</f>
        <v>0</v>
      </c>
      <c r="L689" s="38">
        <f>新台幣匯率美元指數!C690</f>
        <v>0</v>
      </c>
      <c r="M689" s="39">
        <f>新台幣匯率美元指數!D690</f>
        <v>0</v>
      </c>
      <c r="N689" s="27" t="e">
        <f>VLOOKUP($B689,期貨未平倉口數!$A$4:$M$499,4,FALSE)</f>
        <v>#N/A</v>
      </c>
      <c r="O689" s="27" t="e">
        <f>VLOOKUP($B689,期貨未平倉口數!$A$4:$M$499,9,FALSE)</f>
        <v>#N/A</v>
      </c>
      <c r="P689" s="27" t="e">
        <f>VLOOKUP($B689,期貨未平倉口數!$A$4:$M$499,10,FALSE)</f>
        <v>#N/A</v>
      </c>
      <c r="Q689" s="27" t="e">
        <f>VLOOKUP($B689,期貨未平倉口數!$A$4:$M$499,11,FALSE)</f>
        <v>#N/A</v>
      </c>
      <c r="R689" s="64" t="e">
        <f>VLOOKUP($B689,選擇權未平倉餘額!$A$4:$I$500,6,FALSE)</f>
        <v>#N/A</v>
      </c>
      <c r="S689" s="64" t="e">
        <f>VLOOKUP($B689,選擇權未平倉餘額!$A$4:$I$500,7,FALSE)</f>
        <v>#N/A</v>
      </c>
      <c r="T689" s="64" t="e">
        <f>VLOOKUP($B689,選擇權未平倉餘額!$A$4:$I$500,8,FALSE)</f>
        <v>#N/A</v>
      </c>
      <c r="U689" s="64" t="e">
        <f>VLOOKUP($B689,選擇權未平倉餘額!$A$4:$I$500,9,FALSE)</f>
        <v>#N/A</v>
      </c>
      <c r="V689" s="39" t="e">
        <f>VLOOKUP($B689,臺指選擇權P_C_Ratios!$A$4:$C$500,3,FALSE)</f>
        <v>#N/A</v>
      </c>
      <c r="W689" s="41" t="e">
        <f>VLOOKUP($B689,散戶多空比!$A$6:$L$500,12,FALSE)</f>
        <v>#N/A</v>
      </c>
      <c r="X689" s="40" t="e">
        <f>VLOOKUP($B689,期貨大額交易人未沖銷部位!$A$4:$O$499,4,FALSE)</f>
        <v>#N/A</v>
      </c>
      <c r="Y689" s="40" t="e">
        <f>VLOOKUP($B689,期貨大額交易人未沖銷部位!$A$4:$O$499,7,FALSE)</f>
        <v>#N/A</v>
      </c>
      <c r="Z689" s="40" t="e">
        <f>VLOOKUP($B689,期貨大額交易人未沖銷部位!$A$4:$O$499,10,FALSE)</f>
        <v>#N/A</v>
      </c>
      <c r="AA689" s="40" t="e">
        <f>VLOOKUP($B689,期貨大額交易人未沖銷部位!$A$4:$O$499,13,FALSE)</f>
        <v>#N/A</v>
      </c>
      <c r="AB689" s="40" t="e">
        <f>VLOOKUP($B689,期貨大額交易人未沖銷部位!$A$4:$O$499,14,FALSE)</f>
        <v>#N/A</v>
      </c>
      <c r="AC689" s="40" t="e">
        <f>VLOOKUP($B689,期貨大額交易人未沖銷部位!$A$4:$O$499,15,FALSE)</f>
        <v>#N/A</v>
      </c>
      <c r="AD689" s="33" t="e">
        <f>VLOOKUP($B689,三大美股走勢!$A$4:$J$495,4,FALSE)</f>
        <v>#N/A</v>
      </c>
      <c r="AE689" s="33" t="e">
        <f>VLOOKUP($B689,三大美股走勢!$A$4:$J$495,7,FALSE)</f>
        <v>#N/A</v>
      </c>
      <c r="AF689" s="33" t="e">
        <f>VLOOKUP($B689,三大美股走勢!$A$4:$J$495,10,FALSE)</f>
        <v>#N/A</v>
      </c>
    </row>
    <row r="690" spans="2:32">
      <c r="B690" s="32">
        <v>43469</v>
      </c>
      <c r="C690" s="33" t="e">
        <f>VLOOKUP($B690,大盤與近月台指!$A$4:$I$499,2,FALSE)</f>
        <v>#N/A</v>
      </c>
      <c r="D690" s="34" t="e">
        <f>VLOOKUP($B690,大盤與近月台指!$A$4:$I$499,3,FALSE)</f>
        <v>#N/A</v>
      </c>
      <c r="E690" s="35" t="e">
        <f>VLOOKUP($B690,大盤與近月台指!$A$4:$I$499,4,FALSE)</f>
        <v>#N/A</v>
      </c>
      <c r="F690" s="33" t="e">
        <f>VLOOKUP($B690,大盤與近月台指!$A$4:$I$499,5,FALSE)</f>
        <v>#N/A</v>
      </c>
      <c r="G690" s="49" t="e">
        <f>VLOOKUP($B690,三大法人買賣超!$A$4:$I$500,3,FALSE)</f>
        <v>#N/A</v>
      </c>
      <c r="H690" s="34" t="e">
        <f>VLOOKUP($B690,三大法人買賣超!$A$4:$I$500,5,FALSE)</f>
        <v>#N/A</v>
      </c>
      <c r="I690" s="27" t="e">
        <f>VLOOKUP($B690,三大法人買賣超!$A$4:$I$500,7,FALSE)</f>
        <v>#N/A</v>
      </c>
      <c r="J690" s="27" t="e">
        <f>VLOOKUP($B690,三大法人買賣超!$A$4:$I$500,9,FALSE)</f>
        <v>#N/A</v>
      </c>
      <c r="K690" s="37">
        <f>新台幣匯率美元指數!B691</f>
        <v>0</v>
      </c>
      <c r="L690" s="38">
        <f>新台幣匯率美元指數!C691</f>
        <v>0</v>
      </c>
      <c r="M690" s="39">
        <f>新台幣匯率美元指數!D691</f>
        <v>0</v>
      </c>
      <c r="N690" s="27" t="e">
        <f>VLOOKUP($B690,期貨未平倉口數!$A$4:$M$499,4,FALSE)</f>
        <v>#N/A</v>
      </c>
      <c r="O690" s="27" t="e">
        <f>VLOOKUP($B690,期貨未平倉口數!$A$4:$M$499,9,FALSE)</f>
        <v>#N/A</v>
      </c>
      <c r="P690" s="27" t="e">
        <f>VLOOKUP($B690,期貨未平倉口數!$A$4:$M$499,10,FALSE)</f>
        <v>#N/A</v>
      </c>
      <c r="Q690" s="27" t="e">
        <f>VLOOKUP($B690,期貨未平倉口數!$A$4:$M$499,11,FALSE)</f>
        <v>#N/A</v>
      </c>
      <c r="R690" s="64" t="e">
        <f>VLOOKUP($B690,選擇權未平倉餘額!$A$4:$I$500,6,FALSE)</f>
        <v>#N/A</v>
      </c>
      <c r="S690" s="64" t="e">
        <f>VLOOKUP($B690,選擇權未平倉餘額!$A$4:$I$500,7,FALSE)</f>
        <v>#N/A</v>
      </c>
      <c r="T690" s="64" t="e">
        <f>VLOOKUP($B690,選擇權未平倉餘額!$A$4:$I$500,8,FALSE)</f>
        <v>#N/A</v>
      </c>
      <c r="U690" s="64" t="e">
        <f>VLOOKUP($B690,選擇權未平倉餘額!$A$4:$I$500,9,FALSE)</f>
        <v>#N/A</v>
      </c>
      <c r="V690" s="39" t="e">
        <f>VLOOKUP($B690,臺指選擇權P_C_Ratios!$A$4:$C$500,3,FALSE)</f>
        <v>#N/A</v>
      </c>
      <c r="W690" s="41" t="e">
        <f>VLOOKUP($B690,散戶多空比!$A$6:$L$500,12,FALSE)</f>
        <v>#N/A</v>
      </c>
      <c r="X690" s="40" t="e">
        <f>VLOOKUP($B690,期貨大額交易人未沖銷部位!$A$4:$O$499,4,FALSE)</f>
        <v>#N/A</v>
      </c>
      <c r="Y690" s="40" t="e">
        <f>VLOOKUP($B690,期貨大額交易人未沖銷部位!$A$4:$O$499,7,FALSE)</f>
        <v>#N/A</v>
      </c>
      <c r="Z690" s="40" t="e">
        <f>VLOOKUP($B690,期貨大額交易人未沖銷部位!$A$4:$O$499,10,FALSE)</f>
        <v>#N/A</v>
      </c>
      <c r="AA690" s="40" t="e">
        <f>VLOOKUP($B690,期貨大額交易人未沖銷部位!$A$4:$O$499,13,FALSE)</f>
        <v>#N/A</v>
      </c>
      <c r="AB690" s="40" t="e">
        <f>VLOOKUP($B690,期貨大額交易人未沖銷部位!$A$4:$O$499,14,FALSE)</f>
        <v>#N/A</v>
      </c>
      <c r="AC690" s="40" t="e">
        <f>VLOOKUP($B690,期貨大額交易人未沖銷部位!$A$4:$O$499,15,FALSE)</f>
        <v>#N/A</v>
      </c>
      <c r="AD690" s="33" t="e">
        <f>VLOOKUP($B690,三大美股走勢!$A$4:$J$495,4,FALSE)</f>
        <v>#N/A</v>
      </c>
      <c r="AE690" s="33" t="e">
        <f>VLOOKUP($B690,三大美股走勢!$A$4:$J$495,7,FALSE)</f>
        <v>#N/A</v>
      </c>
      <c r="AF690" s="33" t="e">
        <f>VLOOKUP($B690,三大美股走勢!$A$4:$J$495,10,FALSE)</f>
        <v>#N/A</v>
      </c>
    </row>
    <row r="691" spans="2:32">
      <c r="B691" s="32">
        <v>43470</v>
      </c>
      <c r="C691" s="33" t="e">
        <f>VLOOKUP($B691,大盤與近月台指!$A$4:$I$499,2,FALSE)</f>
        <v>#N/A</v>
      </c>
      <c r="D691" s="34" t="e">
        <f>VLOOKUP($B691,大盤與近月台指!$A$4:$I$499,3,FALSE)</f>
        <v>#N/A</v>
      </c>
      <c r="E691" s="35" t="e">
        <f>VLOOKUP($B691,大盤與近月台指!$A$4:$I$499,4,FALSE)</f>
        <v>#N/A</v>
      </c>
      <c r="F691" s="33" t="e">
        <f>VLOOKUP($B691,大盤與近月台指!$A$4:$I$499,5,FALSE)</f>
        <v>#N/A</v>
      </c>
      <c r="G691" s="49" t="e">
        <f>VLOOKUP($B691,三大法人買賣超!$A$4:$I$500,3,FALSE)</f>
        <v>#N/A</v>
      </c>
      <c r="H691" s="34" t="e">
        <f>VLOOKUP($B691,三大法人買賣超!$A$4:$I$500,5,FALSE)</f>
        <v>#N/A</v>
      </c>
      <c r="I691" s="27" t="e">
        <f>VLOOKUP($B691,三大法人買賣超!$A$4:$I$500,7,FALSE)</f>
        <v>#N/A</v>
      </c>
      <c r="J691" s="27" t="e">
        <f>VLOOKUP($B691,三大法人買賣超!$A$4:$I$500,9,FALSE)</f>
        <v>#N/A</v>
      </c>
      <c r="K691" s="37">
        <f>新台幣匯率美元指數!B692</f>
        <v>0</v>
      </c>
      <c r="L691" s="38">
        <f>新台幣匯率美元指數!C692</f>
        <v>0</v>
      </c>
      <c r="M691" s="39">
        <f>新台幣匯率美元指數!D692</f>
        <v>0</v>
      </c>
      <c r="N691" s="27" t="e">
        <f>VLOOKUP($B691,期貨未平倉口數!$A$4:$M$499,4,FALSE)</f>
        <v>#N/A</v>
      </c>
      <c r="O691" s="27" t="e">
        <f>VLOOKUP($B691,期貨未平倉口數!$A$4:$M$499,9,FALSE)</f>
        <v>#N/A</v>
      </c>
      <c r="P691" s="27" t="e">
        <f>VLOOKUP($B691,期貨未平倉口數!$A$4:$M$499,10,FALSE)</f>
        <v>#N/A</v>
      </c>
      <c r="Q691" s="27" t="e">
        <f>VLOOKUP($B691,期貨未平倉口數!$A$4:$M$499,11,FALSE)</f>
        <v>#N/A</v>
      </c>
      <c r="R691" s="64" t="e">
        <f>VLOOKUP($B691,選擇權未平倉餘額!$A$4:$I$500,6,FALSE)</f>
        <v>#N/A</v>
      </c>
      <c r="S691" s="64" t="e">
        <f>VLOOKUP($B691,選擇權未平倉餘額!$A$4:$I$500,7,FALSE)</f>
        <v>#N/A</v>
      </c>
      <c r="T691" s="64" t="e">
        <f>VLOOKUP($B691,選擇權未平倉餘額!$A$4:$I$500,8,FALSE)</f>
        <v>#N/A</v>
      </c>
      <c r="U691" s="64" t="e">
        <f>VLOOKUP($B691,選擇權未平倉餘額!$A$4:$I$500,9,FALSE)</f>
        <v>#N/A</v>
      </c>
      <c r="V691" s="39" t="e">
        <f>VLOOKUP($B691,臺指選擇權P_C_Ratios!$A$4:$C$500,3,FALSE)</f>
        <v>#N/A</v>
      </c>
      <c r="W691" s="41" t="e">
        <f>VLOOKUP($B691,散戶多空比!$A$6:$L$500,12,FALSE)</f>
        <v>#N/A</v>
      </c>
      <c r="X691" s="40" t="e">
        <f>VLOOKUP($B691,期貨大額交易人未沖銷部位!$A$4:$O$499,4,FALSE)</f>
        <v>#N/A</v>
      </c>
      <c r="Y691" s="40" t="e">
        <f>VLOOKUP($B691,期貨大額交易人未沖銷部位!$A$4:$O$499,7,FALSE)</f>
        <v>#N/A</v>
      </c>
      <c r="Z691" s="40" t="e">
        <f>VLOOKUP($B691,期貨大額交易人未沖銷部位!$A$4:$O$499,10,FALSE)</f>
        <v>#N/A</v>
      </c>
      <c r="AA691" s="40" t="e">
        <f>VLOOKUP($B691,期貨大額交易人未沖銷部位!$A$4:$O$499,13,FALSE)</f>
        <v>#N/A</v>
      </c>
      <c r="AB691" s="40" t="e">
        <f>VLOOKUP($B691,期貨大額交易人未沖銷部位!$A$4:$O$499,14,FALSE)</f>
        <v>#N/A</v>
      </c>
      <c r="AC691" s="40" t="e">
        <f>VLOOKUP($B691,期貨大額交易人未沖銷部位!$A$4:$O$499,15,FALSE)</f>
        <v>#N/A</v>
      </c>
      <c r="AD691" s="33" t="e">
        <f>VLOOKUP($B691,三大美股走勢!$A$4:$J$495,4,FALSE)</f>
        <v>#N/A</v>
      </c>
      <c r="AE691" s="33" t="e">
        <f>VLOOKUP($B691,三大美股走勢!$A$4:$J$495,7,FALSE)</f>
        <v>#N/A</v>
      </c>
      <c r="AF691" s="33" t="e">
        <f>VLOOKUP($B691,三大美股走勢!$A$4:$J$495,10,FALSE)</f>
        <v>#N/A</v>
      </c>
    </row>
    <row r="692" spans="2:32">
      <c r="B692" s="32">
        <v>43471</v>
      </c>
      <c r="C692" s="33" t="e">
        <f>VLOOKUP($B692,大盤與近月台指!$A$4:$I$499,2,FALSE)</f>
        <v>#N/A</v>
      </c>
      <c r="D692" s="34" t="e">
        <f>VLOOKUP($B692,大盤與近月台指!$A$4:$I$499,3,FALSE)</f>
        <v>#N/A</v>
      </c>
      <c r="E692" s="35" t="e">
        <f>VLOOKUP($B692,大盤與近月台指!$A$4:$I$499,4,FALSE)</f>
        <v>#N/A</v>
      </c>
      <c r="F692" s="33" t="e">
        <f>VLOOKUP($B692,大盤與近月台指!$A$4:$I$499,5,FALSE)</f>
        <v>#N/A</v>
      </c>
      <c r="G692" s="49" t="e">
        <f>VLOOKUP($B692,三大法人買賣超!$A$4:$I$500,3,FALSE)</f>
        <v>#N/A</v>
      </c>
      <c r="H692" s="34" t="e">
        <f>VLOOKUP($B692,三大法人買賣超!$A$4:$I$500,5,FALSE)</f>
        <v>#N/A</v>
      </c>
      <c r="I692" s="27" t="e">
        <f>VLOOKUP($B692,三大法人買賣超!$A$4:$I$500,7,FALSE)</f>
        <v>#N/A</v>
      </c>
      <c r="J692" s="27" t="e">
        <f>VLOOKUP($B692,三大法人買賣超!$A$4:$I$500,9,FALSE)</f>
        <v>#N/A</v>
      </c>
      <c r="K692" s="37">
        <f>新台幣匯率美元指數!B693</f>
        <v>0</v>
      </c>
      <c r="L692" s="38">
        <f>新台幣匯率美元指數!C693</f>
        <v>0</v>
      </c>
      <c r="M692" s="39">
        <f>新台幣匯率美元指數!D693</f>
        <v>0</v>
      </c>
      <c r="N692" s="27" t="e">
        <f>VLOOKUP($B692,期貨未平倉口數!$A$4:$M$499,4,FALSE)</f>
        <v>#N/A</v>
      </c>
      <c r="O692" s="27" t="e">
        <f>VLOOKUP($B692,期貨未平倉口數!$A$4:$M$499,9,FALSE)</f>
        <v>#N/A</v>
      </c>
      <c r="P692" s="27" t="e">
        <f>VLOOKUP($B692,期貨未平倉口數!$A$4:$M$499,10,FALSE)</f>
        <v>#N/A</v>
      </c>
      <c r="Q692" s="27" t="e">
        <f>VLOOKUP($B692,期貨未平倉口數!$A$4:$M$499,11,FALSE)</f>
        <v>#N/A</v>
      </c>
      <c r="R692" s="64" t="e">
        <f>VLOOKUP($B692,選擇權未平倉餘額!$A$4:$I$500,6,FALSE)</f>
        <v>#N/A</v>
      </c>
      <c r="S692" s="64" t="e">
        <f>VLOOKUP($B692,選擇權未平倉餘額!$A$4:$I$500,7,FALSE)</f>
        <v>#N/A</v>
      </c>
      <c r="T692" s="64" t="e">
        <f>VLOOKUP($B692,選擇權未平倉餘額!$A$4:$I$500,8,FALSE)</f>
        <v>#N/A</v>
      </c>
      <c r="U692" s="64" t="e">
        <f>VLOOKUP($B692,選擇權未平倉餘額!$A$4:$I$500,9,FALSE)</f>
        <v>#N/A</v>
      </c>
      <c r="V692" s="39" t="e">
        <f>VLOOKUP($B692,臺指選擇權P_C_Ratios!$A$4:$C$500,3,FALSE)</f>
        <v>#N/A</v>
      </c>
      <c r="W692" s="41" t="e">
        <f>VLOOKUP($B692,散戶多空比!$A$6:$L$500,12,FALSE)</f>
        <v>#N/A</v>
      </c>
      <c r="X692" s="40" t="e">
        <f>VLOOKUP($B692,期貨大額交易人未沖銷部位!$A$4:$O$499,4,FALSE)</f>
        <v>#N/A</v>
      </c>
      <c r="Y692" s="40" t="e">
        <f>VLOOKUP($B692,期貨大額交易人未沖銷部位!$A$4:$O$499,7,FALSE)</f>
        <v>#N/A</v>
      </c>
      <c r="Z692" s="40" t="e">
        <f>VLOOKUP($B692,期貨大額交易人未沖銷部位!$A$4:$O$499,10,FALSE)</f>
        <v>#N/A</v>
      </c>
      <c r="AA692" s="40" t="e">
        <f>VLOOKUP($B692,期貨大額交易人未沖銷部位!$A$4:$O$499,13,FALSE)</f>
        <v>#N/A</v>
      </c>
      <c r="AB692" s="40" t="e">
        <f>VLOOKUP($B692,期貨大額交易人未沖銷部位!$A$4:$O$499,14,FALSE)</f>
        <v>#N/A</v>
      </c>
      <c r="AC692" s="40" t="e">
        <f>VLOOKUP($B692,期貨大額交易人未沖銷部位!$A$4:$O$499,15,FALSE)</f>
        <v>#N/A</v>
      </c>
      <c r="AD692" s="33" t="e">
        <f>VLOOKUP($B692,三大美股走勢!$A$4:$J$495,4,FALSE)</f>
        <v>#N/A</v>
      </c>
      <c r="AE692" s="33" t="e">
        <f>VLOOKUP($B692,三大美股走勢!$A$4:$J$495,7,FALSE)</f>
        <v>#N/A</v>
      </c>
      <c r="AF692" s="33" t="e">
        <f>VLOOKUP($B692,三大美股走勢!$A$4:$J$495,10,FALSE)</f>
        <v>#N/A</v>
      </c>
    </row>
    <row r="693" spans="2:32">
      <c r="B693" s="32">
        <v>43472</v>
      </c>
      <c r="C693" s="33" t="e">
        <f>VLOOKUP($B693,大盤與近月台指!$A$4:$I$499,2,FALSE)</f>
        <v>#N/A</v>
      </c>
      <c r="D693" s="34" t="e">
        <f>VLOOKUP($B693,大盤與近月台指!$A$4:$I$499,3,FALSE)</f>
        <v>#N/A</v>
      </c>
      <c r="E693" s="35" t="e">
        <f>VLOOKUP($B693,大盤與近月台指!$A$4:$I$499,4,FALSE)</f>
        <v>#N/A</v>
      </c>
      <c r="F693" s="33" t="e">
        <f>VLOOKUP($B693,大盤與近月台指!$A$4:$I$499,5,FALSE)</f>
        <v>#N/A</v>
      </c>
      <c r="G693" s="49" t="e">
        <f>VLOOKUP($B693,三大法人買賣超!$A$4:$I$500,3,FALSE)</f>
        <v>#N/A</v>
      </c>
      <c r="H693" s="34" t="e">
        <f>VLOOKUP($B693,三大法人買賣超!$A$4:$I$500,5,FALSE)</f>
        <v>#N/A</v>
      </c>
      <c r="I693" s="27" t="e">
        <f>VLOOKUP($B693,三大法人買賣超!$A$4:$I$500,7,FALSE)</f>
        <v>#N/A</v>
      </c>
      <c r="J693" s="27" t="e">
        <f>VLOOKUP($B693,三大法人買賣超!$A$4:$I$500,9,FALSE)</f>
        <v>#N/A</v>
      </c>
      <c r="K693" s="37">
        <f>新台幣匯率美元指數!B694</f>
        <v>0</v>
      </c>
      <c r="L693" s="38">
        <f>新台幣匯率美元指數!C694</f>
        <v>0</v>
      </c>
      <c r="M693" s="39">
        <f>新台幣匯率美元指數!D694</f>
        <v>0</v>
      </c>
      <c r="N693" s="27" t="e">
        <f>VLOOKUP($B693,期貨未平倉口數!$A$4:$M$499,4,FALSE)</f>
        <v>#N/A</v>
      </c>
      <c r="O693" s="27" t="e">
        <f>VLOOKUP($B693,期貨未平倉口數!$A$4:$M$499,9,FALSE)</f>
        <v>#N/A</v>
      </c>
      <c r="P693" s="27" t="e">
        <f>VLOOKUP($B693,期貨未平倉口數!$A$4:$M$499,10,FALSE)</f>
        <v>#N/A</v>
      </c>
      <c r="Q693" s="27" t="e">
        <f>VLOOKUP($B693,期貨未平倉口數!$A$4:$M$499,11,FALSE)</f>
        <v>#N/A</v>
      </c>
      <c r="R693" s="64" t="e">
        <f>VLOOKUP($B693,選擇權未平倉餘額!$A$4:$I$500,6,FALSE)</f>
        <v>#N/A</v>
      </c>
      <c r="S693" s="64" t="e">
        <f>VLOOKUP($B693,選擇權未平倉餘額!$A$4:$I$500,7,FALSE)</f>
        <v>#N/A</v>
      </c>
      <c r="T693" s="64" t="e">
        <f>VLOOKUP($B693,選擇權未平倉餘額!$A$4:$I$500,8,FALSE)</f>
        <v>#N/A</v>
      </c>
      <c r="U693" s="64" t="e">
        <f>VLOOKUP($B693,選擇權未平倉餘額!$A$4:$I$500,9,FALSE)</f>
        <v>#N/A</v>
      </c>
      <c r="V693" s="39" t="e">
        <f>VLOOKUP($B693,臺指選擇權P_C_Ratios!$A$4:$C$500,3,FALSE)</f>
        <v>#N/A</v>
      </c>
      <c r="W693" s="41" t="e">
        <f>VLOOKUP($B693,散戶多空比!$A$6:$L$500,12,FALSE)</f>
        <v>#N/A</v>
      </c>
      <c r="X693" s="40" t="e">
        <f>VLOOKUP($B693,期貨大額交易人未沖銷部位!$A$4:$O$499,4,FALSE)</f>
        <v>#N/A</v>
      </c>
      <c r="Y693" s="40" t="e">
        <f>VLOOKUP($B693,期貨大額交易人未沖銷部位!$A$4:$O$499,7,FALSE)</f>
        <v>#N/A</v>
      </c>
      <c r="Z693" s="40" t="e">
        <f>VLOOKUP($B693,期貨大額交易人未沖銷部位!$A$4:$O$499,10,FALSE)</f>
        <v>#N/A</v>
      </c>
      <c r="AA693" s="40" t="e">
        <f>VLOOKUP($B693,期貨大額交易人未沖銷部位!$A$4:$O$499,13,FALSE)</f>
        <v>#N/A</v>
      </c>
      <c r="AB693" s="40" t="e">
        <f>VLOOKUP($B693,期貨大額交易人未沖銷部位!$A$4:$O$499,14,FALSE)</f>
        <v>#N/A</v>
      </c>
      <c r="AC693" s="40" t="e">
        <f>VLOOKUP($B693,期貨大額交易人未沖銷部位!$A$4:$O$499,15,FALSE)</f>
        <v>#N/A</v>
      </c>
      <c r="AD693" s="33" t="e">
        <f>VLOOKUP($B693,三大美股走勢!$A$4:$J$495,4,FALSE)</f>
        <v>#N/A</v>
      </c>
      <c r="AE693" s="33" t="e">
        <f>VLOOKUP($B693,三大美股走勢!$A$4:$J$495,7,FALSE)</f>
        <v>#N/A</v>
      </c>
      <c r="AF693" s="33" t="e">
        <f>VLOOKUP($B693,三大美股走勢!$A$4:$J$495,10,FALSE)</f>
        <v>#N/A</v>
      </c>
    </row>
    <row r="694" spans="2:32">
      <c r="B694" s="32">
        <v>43473</v>
      </c>
      <c r="C694" s="33" t="e">
        <f>VLOOKUP($B694,大盤與近月台指!$A$4:$I$499,2,FALSE)</f>
        <v>#N/A</v>
      </c>
      <c r="D694" s="34" t="e">
        <f>VLOOKUP($B694,大盤與近月台指!$A$4:$I$499,3,FALSE)</f>
        <v>#N/A</v>
      </c>
      <c r="E694" s="35" t="e">
        <f>VLOOKUP($B694,大盤與近月台指!$A$4:$I$499,4,FALSE)</f>
        <v>#N/A</v>
      </c>
      <c r="F694" s="33" t="e">
        <f>VLOOKUP($B694,大盤與近月台指!$A$4:$I$499,5,FALSE)</f>
        <v>#N/A</v>
      </c>
      <c r="G694" s="49" t="e">
        <f>VLOOKUP($B694,三大法人買賣超!$A$4:$I$500,3,FALSE)</f>
        <v>#N/A</v>
      </c>
      <c r="H694" s="34" t="e">
        <f>VLOOKUP($B694,三大法人買賣超!$A$4:$I$500,5,FALSE)</f>
        <v>#N/A</v>
      </c>
      <c r="I694" s="27" t="e">
        <f>VLOOKUP($B694,三大法人買賣超!$A$4:$I$500,7,FALSE)</f>
        <v>#N/A</v>
      </c>
      <c r="J694" s="27" t="e">
        <f>VLOOKUP($B694,三大法人買賣超!$A$4:$I$500,9,FALSE)</f>
        <v>#N/A</v>
      </c>
      <c r="K694" s="37">
        <f>新台幣匯率美元指數!B695</f>
        <v>0</v>
      </c>
      <c r="L694" s="38">
        <f>新台幣匯率美元指數!C695</f>
        <v>0</v>
      </c>
      <c r="M694" s="39">
        <f>新台幣匯率美元指數!D695</f>
        <v>0</v>
      </c>
      <c r="N694" s="27" t="e">
        <f>VLOOKUP($B694,期貨未平倉口數!$A$4:$M$499,4,FALSE)</f>
        <v>#N/A</v>
      </c>
      <c r="O694" s="27" t="e">
        <f>VLOOKUP($B694,期貨未平倉口數!$A$4:$M$499,9,FALSE)</f>
        <v>#N/A</v>
      </c>
      <c r="P694" s="27" t="e">
        <f>VLOOKUP($B694,期貨未平倉口數!$A$4:$M$499,10,FALSE)</f>
        <v>#N/A</v>
      </c>
      <c r="Q694" s="27" t="e">
        <f>VLOOKUP($B694,期貨未平倉口數!$A$4:$M$499,11,FALSE)</f>
        <v>#N/A</v>
      </c>
      <c r="R694" s="64" t="e">
        <f>VLOOKUP($B694,選擇權未平倉餘額!$A$4:$I$500,6,FALSE)</f>
        <v>#N/A</v>
      </c>
      <c r="S694" s="64" t="e">
        <f>VLOOKUP($B694,選擇權未平倉餘額!$A$4:$I$500,7,FALSE)</f>
        <v>#N/A</v>
      </c>
      <c r="T694" s="64" t="e">
        <f>VLOOKUP($B694,選擇權未平倉餘額!$A$4:$I$500,8,FALSE)</f>
        <v>#N/A</v>
      </c>
      <c r="U694" s="64" t="e">
        <f>VLOOKUP($B694,選擇權未平倉餘額!$A$4:$I$500,9,FALSE)</f>
        <v>#N/A</v>
      </c>
      <c r="V694" s="39" t="e">
        <f>VLOOKUP($B694,臺指選擇權P_C_Ratios!$A$4:$C$500,3,FALSE)</f>
        <v>#N/A</v>
      </c>
      <c r="W694" s="41" t="e">
        <f>VLOOKUP($B694,散戶多空比!$A$6:$L$500,12,FALSE)</f>
        <v>#N/A</v>
      </c>
      <c r="X694" s="40" t="e">
        <f>VLOOKUP($B694,期貨大額交易人未沖銷部位!$A$4:$O$499,4,FALSE)</f>
        <v>#N/A</v>
      </c>
      <c r="Y694" s="40" t="e">
        <f>VLOOKUP($B694,期貨大額交易人未沖銷部位!$A$4:$O$499,7,FALSE)</f>
        <v>#N/A</v>
      </c>
      <c r="Z694" s="40" t="e">
        <f>VLOOKUP($B694,期貨大額交易人未沖銷部位!$A$4:$O$499,10,FALSE)</f>
        <v>#N/A</v>
      </c>
      <c r="AA694" s="40" t="e">
        <f>VLOOKUP($B694,期貨大額交易人未沖銷部位!$A$4:$O$499,13,FALSE)</f>
        <v>#N/A</v>
      </c>
      <c r="AB694" s="40" t="e">
        <f>VLOOKUP($B694,期貨大額交易人未沖銷部位!$A$4:$O$499,14,FALSE)</f>
        <v>#N/A</v>
      </c>
      <c r="AC694" s="40" t="e">
        <f>VLOOKUP($B694,期貨大額交易人未沖銷部位!$A$4:$O$499,15,FALSE)</f>
        <v>#N/A</v>
      </c>
      <c r="AD694" s="33" t="e">
        <f>VLOOKUP($B694,三大美股走勢!$A$4:$J$495,4,FALSE)</f>
        <v>#N/A</v>
      </c>
      <c r="AE694" s="33" t="e">
        <f>VLOOKUP($B694,三大美股走勢!$A$4:$J$495,7,FALSE)</f>
        <v>#N/A</v>
      </c>
      <c r="AF694" s="33" t="e">
        <f>VLOOKUP($B694,三大美股走勢!$A$4:$J$495,10,FALSE)</f>
        <v>#N/A</v>
      </c>
    </row>
    <row r="695" spans="2:32">
      <c r="B695" s="32">
        <v>43474</v>
      </c>
      <c r="C695" s="33" t="e">
        <f>VLOOKUP($B695,大盤與近月台指!$A$4:$I$499,2,FALSE)</f>
        <v>#N/A</v>
      </c>
      <c r="D695" s="34" t="e">
        <f>VLOOKUP($B695,大盤與近月台指!$A$4:$I$499,3,FALSE)</f>
        <v>#N/A</v>
      </c>
      <c r="E695" s="35" t="e">
        <f>VLOOKUP($B695,大盤與近月台指!$A$4:$I$499,4,FALSE)</f>
        <v>#N/A</v>
      </c>
      <c r="F695" s="33" t="e">
        <f>VLOOKUP($B695,大盤與近月台指!$A$4:$I$499,5,FALSE)</f>
        <v>#N/A</v>
      </c>
      <c r="G695" s="49" t="e">
        <f>VLOOKUP($B695,三大法人買賣超!$A$4:$I$500,3,FALSE)</f>
        <v>#N/A</v>
      </c>
      <c r="H695" s="34" t="e">
        <f>VLOOKUP($B695,三大法人買賣超!$A$4:$I$500,5,FALSE)</f>
        <v>#N/A</v>
      </c>
      <c r="I695" s="27" t="e">
        <f>VLOOKUP($B695,三大法人買賣超!$A$4:$I$500,7,FALSE)</f>
        <v>#N/A</v>
      </c>
      <c r="J695" s="27" t="e">
        <f>VLOOKUP($B695,三大法人買賣超!$A$4:$I$500,9,FALSE)</f>
        <v>#N/A</v>
      </c>
      <c r="K695" s="37">
        <f>新台幣匯率美元指數!B696</f>
        <v>0</v>
      </c>
      <c r="L695" s="38">
        <f>新台幣匯率美元指數!C696</f>
        <v>0</v>
      </c>
      <c r="M695" s="39">
        <f>新台幣匯率美元指數!D696</f>
        <v>0</v>
      </c>
      <c r="N695" s="27" t="e">
        <f>VLOOKUP($B695,期貨未平倉口數!$A$4:$M$499,4,FALSE)</f>
        <v>#N/A</v>
      </c>
      <c r="O695" s="27" t="e">
        <f>VLOOKUP($B695,期貨未平倉口數!$A$4:$M$499,9,FALSE)</f>
        <v>#N/A</v>
      </c>
      <c r="P695" s="27" t="e">
        <f>VLOOKUP($B695,期貨未平倉口數!$A$4:$M$499,10,FALSE)</f>
        <v>#N/A</v>
      </c>
      <c r="Q695" s="27" t="e">
        <f>VLOOKUP($B695,期貨未平倉口數!$A$4:$M$499,11,FALSE)</f>
        <v>#N/A</v>
      </c>
      <c r="R695" s="64" t="e">
        <f>VLOOKUP($B695,選擇權未平倉餘額!$A$4:$I$500,6,FALSE)</f>
        <v>#N/A</v>
      </c>
      <c r="S695" s="64" t="e">
        <f>VLOOKUP($B695,選擇權未平倉餘額!$A$4:$I$500,7,FALSE)</f>
        <v>#N/A</v>
      </c>
      <c r="T695" s="64" t="e">
        <f>VLOOKUP($B695,選擇權未平倉餘額!$A$4:$I$500,8,FALSE)</f>
        <v>#N/A</v>
      </c>
      <c r="U695" s="64" t="e">
        <f>VLOOKUP($B695,選擇權未平倉餘額!$A$4:$I$500,9,FALSE)</f>
        <v>#N/A</v>
      </c>
      <c r="V695" s="39" t="e">
        <f>VLOOKUP($B695,臺指選擇權P_C_Ratios!$A$4:$C$500,3,FALSE)</f>
        <v>#N/A</v>
      </c>
      <c r="W695" s="41" t="e">
        <f>VLOOKUP($B695,散戶多空比!$A$6:$L$500,12,FALSE)</f>
        <v>#N/A</v>
      </c>
      <c r="X695" s="40" t="e">
        <f>VLOOKUP($B695,期貨大額交易人未沖銷部位!$A$4:$O$499,4,FALSE)</f>
        <v>#N/A</v>
      </c>
      <c r="Y695" s="40" t="e">
        <f>VLOOKUP($B695,期貨大額交易人未沖銷部位!$A$4:$O$499,7,FALSE)</f>
        <v>#N/A</v>
      </c>
      <c r="Z695" s="40" t="e">
        <f>VLOOKUP($B695,期貨大額交易人未沖銷部位!$A$4:$O$499,10,FALSE)</f>
        <v>#N/A</v>
      </c>
      <c r="AA695" s="40" t="e">
        <f>VLOOKUP($B695,期貨大額交易人未沖銷部位!$A$4:$O$499,13,FALSE)</f>
        <v>#N/A</v>
      </c>
      <c r="AB695" s="40" t="e">
        <f>VLOOKUP($B695,期貨大額交易人未沖銷部位!$A$4:$O$499,14,FALSE)</f>
        <v>#N/A</v>
      </c>
      <c r="AC695" s="40" t="e">
        <f>VLOOKUP($B695,期貨大額交易人未沖銷部位!$A$4:$O$499,15,FALSE)</f>
        <v>#N/A</v>
      </c>
      <c r="AD695" s="33" t="e">
        <f>VLOOKUP($B695,三大美股走勢!$A$4:$J$495,4,FALSE)</f>
        <v>#N/A</v>
      </c>
      <c r="AE695" s="33" t="e">
        <f>VLOOKUP($B695,三大美股走勢!$A$4:$J$495,7,FALSE)</f>
        <v>#N/A</v>
      </c>
      <c r="AF695" s="33" t="e">
        <f>VLOOKUP($B695,三大美股走勢!$A$4:$J$495,10,FALSE)</f>
        <v>#N/A</v>
      </c>
    </row>
    <row r="696" spans="2:32">
      <c r="B696" s="32">
        <v>43475</v>
      </c>
      <c r="C696" s="33" t="e">
        <f>VLOOKUP($B696,大盤與近月台指!$A$4:$I$499,2,FALSE)</f>
        <v>#N/A</v>
      </c>
      <c r="D696" s="34" t="e">
        <f>VLOOKUP($B696,大盤與近月台指!$A$4:$I$499,3,FALSE)</f>
        <v>#N/A</v>
      </c>
      <c r="E696" s="35" t="e">
        <f>VLOOKUP($B696,大盤與近月台指!$A$4:$I$499,4,FALSE)</f>
        <v>#N/A</v>
      </c>
      <c r="F696" s="33" t="e">
        <f>VLOOKUP($B696,大盤與近月台指!$A$4:$I$499,5,FALSE)</f>
        <v>#N/A</v>
      </c>
      <c r="G696" s="49" t="e">
        <f>VLOOKUP($B696,三大法人買賣超!$A$4:$I$500,3,FALSE)</f>
        <v>#N/A</v>
      </c>
      <c r="H696" s="34" t="e">
        <f>VLOOKUP($B696,三大法人買賣超!$A$4:$I$500,5,FALSE)</f>
        <v>#N/A</v>
      </c>
      <c r="I696" s="27" t="e">
        <f>VLOOKUP($B696,三大法人買賣超!$A$4:$I$500,7,FALSE)</f>
        <v>#N/A</v>
      </c>
      <c r="J696" s="27" t="e">
        <f>VLOOKUP($B696,三大法人買賣超!$A$4:$I$500,9,FALSE)</f>
        <v>#N/A</v>
      </c>
      <c r="K696" s="37">
        <f>新台幣匯率美元指數!B697</f>
        <v>0</v>
      </c>
      <c r="L696" s="38">
        <f>新台幣匯率美元指數!C697</f>
        <v>0</v>
      </c>
      <c r="M696" s="39">
        <f>新台幣匯率美元指數!D697</f>
        <v>0</v>
      </c>
      <c r="N696" s="27" t="e">
        <f>VLOOKUP($B696,期貨未平倉口數!$A$4:$M$499,4,FALSE)</f>
        <v>#N/A</v>
      </c>
      <c r="O696" s="27" t="e">
        <f>VLOOKUP($B696,期貨未平倉口數!$A$4:$M$499,9,FALSE)</f>
        <v>#N/A</v>
      </c>
      <c r="P696" s="27" t="e">
        <f>VLOOKUP($B696,期貨未平倉口數!$A$4:$M$499,10,FALSE)</f>
        <v>#N/A</v>
      </c>
      <c r="Q696" s="27" t="e">
        <f>VLOOKUP($B696,期貨未平倉口數!$A$4:$M$499,11,FALSE)</f>
        <v>#N/A</v>
      </c>
      <c r="R696" s="64" t="e">
        <f>VLOOKUP($B696,選擇權未平倉餘額!$A$4:$I$500,6,FALSE)</f>
        <v>#N/A</v>
      </c>
      <c r="S696" s="64" t="e">
        <f>VLOOKUP($B696,選擇權未平倉餘額!$A$4:$I$500,7,FALSE)</f>
        <v>#N/A</v>
      </c>
      <c r="T696" s="64" t="e">
        <f>VLOOKUP($B696,選擇權未平倉餘額!$A$4:$I$500,8,FALSE)</f>
        <v>#N/A</v>
      </c>
      <c r="U696" s="64" t="e">
        <f>VLOOKUP($B696,選擇權未平倉餘額!$A$4:$I$500,9,FALSE)</f>
        <v>#N/A</v>
      </c>
      <c r="V696" s="39" t="e">
        <f>VLOOKUP($B696,臺指選擇權P_C_Ratios!$A$4:$C$500,3,FALSE)</f>
        <v>#N/A</v>
      </c>
      <c r="W696" s="41" t="e">
        <f>VLOOKUP($B696,散戶多空比!$A$6:$L$500,12,FALSE)</f>
        <v>#N/A</v>
      </c>
      <c r="X696" s="40" t="e">
        <f>VLOOKUP($B696,期貨大額交易人未沖銷部位!$A$4:$O$499,4,FALSE)</f>
        <v>#N/A</v>
      </c>
      <c r="Y696" s="40" t="e">
        <f>VLOOKUP($B696,期貨大額交易人未沖銷部位!$A$4:$O$499,7,FALSE)</f>
        <v>#N/A</v>
      </c>
      <c r="Z696" s="40" t="e">
        <f>VLOOKUP($B696,期貨大額交易人未沖銷部位!$A$4:$O$499,10,FALSE)</f>
        <v>#N/A</v>
      </c>
      <c r="AA696" s="40" t="e">
        <f>VLOOKUP($B696,期貨大額交易人未沖銷部位!$A$4:$O$499,13,FALSE)</f>
        <v>#N/A</v>
      </c>
      <c r="AB696" s="40" t="e">
        <f>VLOOKUP($B696,期貨大額交易人未沖銷部位!$A$4:$O$499,14,FALSE)</f>
        <v>#N/A</v>
      </c>
      <c r="AC696" s="40" t="e">
        <f>VLOOKUP($B696,期貨大額交易人未沖銷部位!$A$4:$O$499,15,FALSE)</f>
        <v>#N/A</v>
      </c>
      <c r="AD696" s="33" t="e">
        <f>VLOOKUP($B696,三大美股走勢!$A$4:$J$495,4,FALSE)</f>
        <v>#N/A</v>
      </c>
      <c r="AE696" s="33" t="e">
        <f>VLOOKUP($B696,三大美股走勢!$A$4:$J$495,7,FALSE)</f>
        <v>#N/A</v>
      </c>
      <c r="AF696" s="33" t="e">
        <f>VLOOKUP($B696,三大美股走勢!$A$4:$J$495,10,FALSE)</f>
        <v>#N/A</v>
      </c>
    </row>
    <row r="697" spans="2:32">
      <c r="B697" s="32">
        <v>43476</v>
      </c>
      <c r="C697" s="33" t="e">
        <f>VLOOKUP($B697,大盤與近月台指!$A$4:$I$499,2,FALSE)</f>
        <v>#N/A</v>
      </c>
      <c r="D697" s="34" t="e">
        <f>VLOOKUP($B697,大盤與近月台指!$A$4:$I$499,3,FALSE)</f>
        <v>#N/A</v>
      </c>
      <c r="E697" s="35" t="e">
        <f>VLOOKUP($B697,大盤與近月台指!$A$4:$I$499,4,FALSE)</f>
        <v>#N/A</v>
      </c>
      <c r="F697" s="33" t="e">
        <f>VLOOKUP($B697,大盤與近月台指!$A$4:$I$499,5,FALSE)</f>
        <v>#N/A</v>
      </c>
      <c r="G697" s="49" t="e">
        <f>VLOOKUP($B697,三大法人買賣超!$A$4:$I$500,3,FALSE)</f>
        <v>#N/A</v>
      </c>
      <c r="H697" s="34" t="e">
        <f>VLOOKUP($B697,三大法人買賣超!$A$4:$I$500,5,FALSE)</f>
        <v>#N/A</v>
      </c>
      <c r="I697" s="27" t="e">
        <f>VLOOKUP($B697,三大法人買賣超!$A$4:$I$500,7,FALSE)</f>
        <v>#N/A</v>
      </c>
      <c r="J697" s="27" t="e">
        <f>VLOOKUP($B697,三大法人買賣超!$A$4:$I$500,9,FALSE)</f>
        <v>#N/A</v>
      </c>
      <c r="K697" s="37">
        <f>新台幣匯率美元指數!B698</f>
        <v>0</v>
      </c>
      <c r="L697" s="38">
        <f>新台幣匯率美元指數!C698</f>
        <v>0</v>
      </c>
      <c r="M697" s="39">
        <f>新台幣匯率美元指數!D698</f>
        <v>0</v>
      </c>
      <c r="N697" s="27" t="e">
        <f>VLOOKUP($B697,期貨未平倉口數!$A$4:$M$499,4,FALSE)</f>
        <v>#N/A</v>
      </c>
      <c r="O697" s="27" t="e">
        <f>VLOOKUP($B697,期貨未平倉口數!$A$4:$M$499,9,FALSE)</f>
        <v>#N/A</v>
      </c>
      <c r="P697" s="27" t="e">
        <f>VLOOKUP($B697,期貨未平倉口數!$A$4:$M$499,10,FALSE)</f>
        <v>#N/A</v>
      </c>
      <c r="Q697" s="27" t="e">
        <f>VLOOKUP($B697,期貨未平倉口數!$A$4:$M$499,11,FALSE)</f>
        <v>#N/A</v>
      </c>
      <c r="R697" s="64" t="e">
        <f>VLOOKUP($B697,選擇權未平倉餘額!$A$4:$I$500,6,FALSE)</f>
        <v>#N/A</v>
      </c>
      <c r="S697" s="64" t="e">
        <f>VLOOKUP($B697,選擇權未平倉餘額!$A$4:$I$500,7,FALSE)</f>
        <v>#N/A</v>
      </c>
      <c r="T697" s="64" t="e">
        <f>VLOOKUP($B697,選擇權未平倉餘額!$A$4:$I$500,8,FALSE)</f>
        <v>#N/A</v>
      </c>
      <c r="U697" s="64" t="e">
        <f>VLOOKUP($B697,選擇權未平倉餘額!$A$4:$I$500,9,FALSE)</f>
        <v>#N/A</v>
      </c>
      <c r="V697" s="39" t="e">
        <f>VLOOKUP($B697,臺指選擇權P_C_Ratios!$A$4:$C$500,3,FALSE)</f>
        <v>#N/A</v>
      </c>
      <c r="W697" s="41" t="e">
        <f>VLOOKUP($B697,散戶多空比!$A$6:$L$500,12,FALSE)</f>
        <v>#N/A</v>
      </c>
      <c r="X697" s="40" t="e">
        <f>VLOOKUP($B697,期貨大額交易人未沖銷部位!$A$4:$O$499,4,FALSE)</f>
        <v>#N/A</v>
      </c>
      <c r="Y697" s="40" t="e">
        <f>VLOOKUP($B697,期貨大額交易人未沖銷部位!$A$4:$O$499,7,FALSE)</f>
        <v>#N/A</v>
      </c>
      <c r="Z697" s="40" t="e">
        <f>VLOOKUP($B697,期貨大額交易人未沖銷部位!$A$4:$O$499,10,FALSE)</f>
        <v>#N/A</v>
      </c>
      <c r="AA697" s="40" t="e">
        <f>VLOOKUP($B697,期貨大額交易人未沖銷部位!$A$4:$O$499,13,FALSE)</f>
        <v>#N/A</v>
      </c>
      <c r="AB697" s="40" t="e">
        <f>VLOOKUP($B697,期貨大額交易人未沖銷部位!$A$4:$O$499,14,FALSE)</f>
        <v>#N/A</v>
      </c>
      <c r="AC697" s="40" t="e">
        <f>VLOOKUP($B697,期貨大額交易人未沖銷部位!$A$4:$O$499,15,FALSE)</f>
        <v>#N/A</v>
      </c>
      <c r="AD697" s="33" t="e">
        <f>VLOOKUP($B697,三大美股走勢!$A$4:$J$495,4,FALSE)</f>
        <v>#N/A</v>
      </c>
      <c r="AE697" s="33" t="e">
        <f>VLOOKUP($B697,三大美股走勢!$A$4:$J$495,7,FALSE)</f>
        <v>#N/A</v>
      </c>
      <c r="AF697" s="33" t="e">
        <f>VLOOKUP($B697,三大美股走勢!$A$4:$J$495,10,FALSE)</f>
        <v>#N/A</v>
      </c>
    </row>
    <row r="698" spans="2:32">
      <c r="B698" s="32">
        <v>43477</v>
      </c>
      <c r="C698" s="33" t="e">
        <f>VLOOKUP($B698,大盤與近月台指!$A$4:$I$499,2,FALSE)</f>
        <v>#N/A</v>
      </c>
      <c r="D698" s="34" t="e">
        <f>VLOOKUP($B698,大盤與近月台指!$A$4:$I$499,3,FALSE)</f>
        <v>#N/A</v>
      </c>
      <c r="E698" s="35" t="e">
        <f>VLOOKUP($B698,大盤與近月台指!$A$4:$I$499,4,FALSE)</f>
        <v>#N/A</v>
      </c>
      <c r="F698" s="33" t="e">
        <f>VLOOKUP($B698,大盤與近月台指!$A$4:$I$499,5,FALSE)</f>
        <v>#N/A</v>
      </c>
      <c r="G698" s="49" t="e">
        <f>VLOOKUP($B698,三大法人買賣超!$A$4:$I$500,3,FALSE)</f>
        <v>#N/A</v>
      </c>
      <c r="H698" s="34" t="e">
        <f>VLOOKUP($B698,三大法人買賣超!$A$4:$I$500,5,FALSE)</f>
        <v>#N/A</v>
      </c>
      <c r="I698" s="27" t="e">
        <f>VLOOKUP($B698,三大法人買賣超!$A$4:$I$500,7,FALSE)</f>
        <v>#N/A</v>
      </c>
      <c r="J698" s="27" t="e">
        <f>VLOOKUP($B698,三大法人買賣超!$A$4:$I$500,9,FALSE)</f>
        <v>#N/A</v>
      </c>
      <c r="K698" s="37">
        <f>新台幣匯率美元指數!B699</f>
        <v>0</v>
      </c>
      <c r="L698" s="38">
        <f>新台幣匯率美元指數!C699</f>
        <v>0</v>
      </c>
      <c r="M698" s="39">
        <f>新台幣匯率美元指數!D699</f>
        <v>0</v>
      </c>
      <c r="N698" s="27" t="e">
        <f>VLOOKUP($B698,期貨未平倉口數!$A$4:$M$499,4,FALSE)</f>
        <v>#N/A</v>
      </c>
      <c r="O698" s="27" t="e">
        <f>VLOOKUP($B698,期貨未平倉口數!$A$4:$M$499,9,FALSE)</f>
        <v>#N/A</v>
      </c>
      <c r="P698" s="27" t="e">
        <f>VLOOKUP($B698,期貨未平倉口數!$A$4:$M$499,10,FALSE)</f>
        <v>#N/A</v>
      </c>
      <c r="Q698" s="27" t="e">
        <f>VLOOKUP($B698,期貨未平倉口數!$A$4:$M$499,11,FALSE)</f>
        <v>#N/A</v>
      </c>
      <c r="R698" s="64" t="e">
        <f>VLOOKUP($B698,選擇權未平倉餘額!$A$4:$I$500,6,FALSE)</f>
        <v>#N/A</v>
      </c>
      <c r="S698" s="64" t="e">
        <f>VLOOKUP($B698,選擇權未平倉餘額!$A$4:$I$500,7,FALSE)</f>
        <v>#N/A</v>
      </c>
      <c r="T698" s="64" t="e">
        <f>VLOOKUP($B698,選擇權未平倉餘額!$A$4:$I$500,8,FALSE)</f>
        <v>#N/A</v>
      </c>
      <c r="U698" s="64" t="e">
        <f>VLOOKUP($B698,選擇權未平倉餘額!$A$4:$I$500,9,FALSE)</f>
        <v>#N/A</v>
      </c>
      <c r="V698" s="39" t="e">
        <f>VLOOKUP($B698,臺指選擇權P_C_Ratios!$A$4:$C$500,3,FALSE)</f>
        <v>#N/A</v>
      </c>
      <c r="W698" s="41" t="e">
        <f>VLOOKUP($B698,散戶多空比!$A$6:$L$500,12,FALSE)</f>
        <v>#N/A</v>
      </c>
      <c r="X698" s="40" t="e">
        <f>VLOOKUP($B698,期貨大額交易人未沖銷部位!$A$4:$O$499,4,FALSE)</f>
        <v>#N/A</v>
      </c>
      <c r="Y698" s="40" t="e">
        <f>VLOOKUP($B698,期貨大額交易人未沖銷部位!$A$4:$O$499,7,FALSE)</f>
        <v>#N/A</v>
      </c>
      <c r="Z698" s="40" t="e">
        <f>VLOOKUP($B698,期貨大額交易人未沖銷部位!$A$4:$O$499,10,FALSE)</f>
        <v>#N/A</v>
      </c>
      <c r="AA698" s="40" t="e">
        <f>VLOOKUP($B698,期貨大額交易人未沖銷部位!$A$4:$O$499,13,FALSE)</f>
        <v>#N/A</v>
      </c>
      <c r="AB698" s="40" t="e">
        <f>VLOOKUP($B698,期貨大額交易人未沖銷部位!$A$4:$O$499,14,FALSE)</f>
        <v>#N/A</v>
      </c>
      <c r="AC698" s="40" t="e">
        <f>VLOOKUP($B698,期貨大額交易人未沖銷部位!$A$4:$O$499,15,FALSE)</f>
        <v>#N/A</v>
      </c>
      <c r="AD698" s="33" t="e">
        <f>VLOOKUP($B698,三大美股走勢!$A$4:$J$495,4,FALSE)</f>
        <v>#N/A</v>
      </c>
      <c r="AE698" s="33" t="e">
        <f>VLOOKUP($B698,三大美股走勢!$A$4:$J$495,7,FALSE)</f>
        <v>#N/A</v>
      </c>
      <c r="AF698" s="33" t="e">
        <f>VLOOKUP($B698,三大美股走勢!$A$4:$J$495,10,FALSE)</f>
        <v>#N/A</v>
      </c>
    </row>
    <row r="699" spans="2:32">
      <c r="B699" s="32">
        <v>43478</v>
      </c>
      <c r="C699" s="33" t="e">
        <f>VLOOKUP($B699,大盤與近月台指!$A$4:$I$499,2,FALSE)</f>
        <v>#N/A</v>
      </c>
      <c r="D699" s="34" t="e">
        <f>VLOOKUP($B699,大盤與近月台指!$A$4:$I$499,3,FALSE)</f>
        <v>#N/A</v>
      </c>
      <c r="E699" s="35" t="e">
        <f>VLOOKUP($B699,大盤與近月台指!$A$4:$I$499,4,FALSE)</f>
        <v>#N/A</v>
      </c>
      <c r="F699" s="33" t="e">
        <f>VLOOKUP($B699,大盤與近月台指!$A$4:$I$499,5,FALSE)</f>
        <v>#N/A</v>
      </c>
      <c r="G699" s="49" t="e">
        <f>VLOOKUP($B699,三大法人買賣超!$A$4:$I$500,3,FALSE)</f>
        <v>#N/A</v>
      </c>
      <c r="H699" s="34" t="e">
        <f>VLOOKUP($B699,三大法人買賣超!$A$4:$I$500,5,FALSE)</f>
        <v>#N/A</v>
      </c>
      <c r="I699" s="27" t="e">
        <f>VLOOKUP($B699,三大法人買賣超!$A$4:$I$500,7,FALSE)</f>
        <v>#N/A</v>
      </c>
      <c r="J699" s="27" t="e">
        <f>VLOOKUP($B699,三大法人買賣超!$A$4:$I$500,9,FALSE)</f>
        <v>#N/A</v>
      </c>
      <c r="K699" s="37">
        <f>新台幣匯率美元指數!B700</f>
        <v>0</v>
      </c>
      <c r="L699" s="38">
        <f>新台幣匯率美元指數!C700</f>
        <v>0</v>
      </c>
      <c r="M699" s="39">
        <f>新台幣匯率美元指數!D700</f>
        <v>0</v>
      </c>
      <c r="N699" s="27" t="e">
        <f>VLOOKUP($B699,期貨未平倉口數!$A$4:$M$499,4,FALSE)</f>
        <v>#N/A</v>
      </c>
      <c r="O699" s="27" t="e">
        <f>VLOOKUP($B699,期貨未平倉口數!$A$4:$M$499,9,FALSE)</f>
        <v>#N/A</v>
      </c>
      <c r="P699" s="27" t="e">
        <f>VLOOKUP($B699,期貨未平倉口數!$A$4:$M$499,10,FALSE)</f>
        <v>#N/A</v>
      </c>
      <c r="Q699" s="27" t="e">
        <f>VLOOKUP($B699,期貨未平倉口數!$A$4:$M$499,11,FALSE)</f>
        <v>#N/A</v>
      </c>
      <c r="R699" s="64" t="e">
        <f>VLOOKUP($B699,選擇權未平倉餘額!$A$4:$I$500,6,FALSE)</f>
        <v>#N/A</v>
      </c>
      <c r="S699" s="64" t="e">
        <f>VLOOKUP($B699,選擇權未平倉餘額!$A$4:$I$500,7,FALSE)</f>
        <v>#N/A</v>
      </c>
      <c r="T699" s="64" t="e">
        <f>VLOOKUP($B699,選擇權未平倉餘額!$A$4:$I$500,8,FALSE)</f>
        <v>#N/A</v>
      </c>
      <c r="U699" s="64" t="e">
        <f>VLOOKUP($B699,選擇權未平倉餘額!$A$4:$I$500,9,FALSE)</f>
        <v>#N/A</v>
      </c>
      <c r="V699" s="39" t="e">
        <f>VLOOKUP($B699,臺指選擇權P_C_Ratios!$A$4:$C$500,3,FALSE)</f>
        <v>#N/A</v>
      </c>
      <c r="W699" s="41" t="e">
        <f>VLOOKUP($B699,散戶多空比!$A$6:$L$500,12,FALSE)</f>
        <v>#N/A</v>
      </c>
      <c r="X699" s="40" t="e">
        <f>VLOOKUP($B699,期貨大額交易人未沖銷部位!$A$4:$O$499,4,FALSE)</f>
        <v>#N/A</v>
      </c>
      <c r="Y699" s="40" t="e">
        <f>VLOOKUP($B699,期貨大額交易人未沖銷部位!$A$4:$O$499,7,FALSE)</f>
        <v>#N/A</v>
      </c>
      <c r="Z699" s="40" t="e">
        <f>VLOOKUP($B699,期貨大額交易人未沖銷部位!$A$4:$O$499,10,FALSE)</f>
        <v>#N/A</v>
      </c>
      <c r="AA699" s="40" t="e">
        <f>VLOOKUP($B699,期貨大額交易人未沖銷部位!$A$4:$O$499,13,FALSE)</f>
        <v>#N/A</v>
      </c>
      <c r="AB699" s="40" t="e">
        <f>VLOOKUP($B699,期貨大額交易人未沖銷部位!$A$4:$O$499,14,FALSE)</f>
        <v>#N/A</v>
      </c>
      <c r="AC699" s="40" t="e">
        <f>VLOOKUP($B699,期貨大額交易人未沖銷部位!$A$4:$O$499,15,FALSE)</f>
        <v>#N/A</v>
      </c>
      <c r="AD699" s="33" t="e">
        <f>VLOOKUP($B699,三大美股走勢!$A$4:$J$495,4,FALSE)</f>
        <v>#N/A</v>
      </c>
      <c r="AE699" s="33" t="e">
        <f>VLOOKUP($B699,三大美股走勢!$A$4:$J$495,7,FALSE)</f>
        <v>#N/A</v>
      </c>
      <c r="AF699" s="33" t="e">
        <f>VLOOKUP($B699,三大美股走勢!$A$4:$J$495,10,FALSE)</f>
        <v>#N/A</v>
      </c>
    </row>
    <row r="700" spans="2:32">
      <c r="B700" s="32">
        <v>43479</v>
      </c>
      <c r="C700" s="33" t="e">
        <f>VLOOKUP($B700,大盤與近月台指!$A$4:$I$499,2,FALSE)</f>
        <v>#N/A</v>
      </c>
      <c r="D700" s="34" t="e">
        <f>VLOOKUP($B700,大盤與近月台指!$A$4:$I$499,3,FALSE)</f>
        <v>#N/A</v>
      </c>
      <c r="E700" s="35" t="e">
        <f>VLOOKUP($B700,大盤與近月台指!$A$4:$I$499,4,FALSE)</f>
        <v>#N/A</v>
      </c>
      <c r="F700" s="33" t="e">
        <f>VLOOKUP($B700,大盤與近月台指!$A$4:$I$499,5,FALSE)</f>
        <v>#N/A</v>
      </c>
      <c r="G700" s="49" t="e">
        <f>VLOOKUP($B700,三大法人買賣超!$A$4:$I$500,3,FALSE)</f>
        <v>#N/A</v>
      </c>
      <c r="H700" s="34" t="e">
        <f>VLOOKUP($B700,三大法人買賣超!$A$4:$I$500,5,FALSE)</f>
        <v>#N/A</v>
      </c>
      <c r="I700" s="27" t="e">
        <f>VLOOKUP($B700,三大法人買賣超!$A$4:$I$500,7,FALSE)</f>
        <v>#N/A</v>
      </c>
      <c r="J700" s="27" t="e">
        <f>VLOOKUP($B700,三大法人買賣超!$A$4:$I$500,9,FALSE)</f>
        <v>#N/A</v>
      </c>
      <c r="K700" s="37">
        <f>新台幣匯率美元指數!B701</f>
        <v>0</v>
      </c>
      <c r="L700" s="38">
        <f>新台幣匯率美元指數!C701</f>
        <v>0</v>
      </c>
      <c r="M700" s="39">
        <f>新台幣匯率美元指數!D701</f>
        <v>0</v>
      </c>
      <c r="N700" s="27" t="e">
        <f>VLOOKUP($B700,期貨未平倉口數!$A$4:$M$499,4,FALSE)</f>
        <v>#N/A</v>
      </c>
      <c r="O700" s="27" t="e">
        <f>VLOOKUP($B700,期貨未平倉口數!$A$4:$M$499,9,FALSE)</f>
        <v>#N/A</v>
      </c>
      <c r="P700" s="27" t="e">
        <f>VLOOKUP($B700,期貨未平倉口數!$A$4:$M$499,10,FALSE)</f>
        <v>#N/A</v>
      </c>
      <c r="Q700" s="27" t="e">
        <f>VLOOKUP($B700,期貨未平倉口數!$A$4:$M$499,11,FALSE)</f>
        <v>#N/A</v>
      </c>
      <c r="R700" s="64" t="e">
        <f>VLOOKUP($B700,選擇權未平倉餘額!$A$4:$I$500,6,FALSE)</f>
        <v>#N/A</v>
      </c>
      <c r="S700" s="64" t="e">
        <f>VLOOKUP($B700,選擇權未平倉餘額!$A$4:$I$500,7,FALSE)</f>
        <v>#N/A</v>
      </c>
      <c r="T700" s="64" t="e">
        <f>VLOOKUP($B700,選擇權未平倉餘額!$A$4:$I$500,8,FALSE)</f>
        <v>#N/A</v>
      </c>
      <c r="U700" s="64" t="e">
        <f>VLOOKUP($B700,選擇權未平倉餘額!$A$4:$I$500,9,FALSE)</f>
        <v>#N/A</v>
      </c>
      <c r="V700" s="39" t="e">
        <f>VLOOKUP($B700,臺指選擇權P_C_Ratios!$A$4:$C$500,3,FALSE)</f>
        <v>#N/A</v>
      </c>
      <c r="W700" s="41" t="e">
        <f>VLOOKUP($B700,散戶多空比!$A$6:$L$500,12,FALSE)</f>
        <v>#N/A</v>
      </c>
      <c r="X700" s="40" t="e">
        <f>VLOOKUP($B700,期貨大額交易人未沖銷部位!$A$4:$O$499,4,FALSE)</f>
        <v>#N/A</v>
      </c>
      <c r="Y700" s="40" t="e">
        <f>VLOOKUP($B700,期貨大額交易人未沖銷部位!$A$4:$O$499,7,FALSE)</f>
        <v>#N/A</v>
      </c>
      <c r="Z700" s="40" t="e">
        <f>VLOOKUP($B700,期貨大額交易人未沖銷部位!$A$4:$O$499,10,FALSE)</f>
        <v>#N/A</v>
      </c>
      <c r="AA700" s="40" t="e">
        <f>VLOOKUP($B700,期貨大額交易人未沖銷部位!$A$4:$O$499,13,FALSE)</f>
        <v>#N/A</v>
      </c>
      <c r="AB700" s="40" t="e">
        <f>VLOOKUP($B700,期貨大額交易人未沖銷部位!$A$4:$O$499,14,FALSE)</f>
        <v>#N/A</v>
      </c>
      <c r="AC700" s="40" t="e">
        <f>VLOOKUP($B700,期貨大額交易人未沖銷部位!$A$4:$O$499,15,FALSE)</f>
        <v>#N/A</v>
      </c>
      <c r="AD700" s="33" t="e">
        <f>VLOOKUP($B700,三大美股走勢!$A$4:$J$495,4,FALSE)</f>
        <v>#N/A</v>
      </c>
      <c r="AE700" s="33" t="e">
        <f>VLOOKUP($B700,三大美股走勢!$A$4:$J$495,7,FALSE)</f>
        <v>#N/A</v>
      </c>
      <c r="AF700" s="33" t="e">
        <f>VLOOKUP($B700,三大美股走勢!$A$4:$J$495,10,FALSE)</f>
        <v>#N/A</v>
      </c>
    </row>
    <row r="701" spans="2:32">
      <c r="B701" s="32">
        <v>43480</v>
      </c>
      <c r="C701" s="33" t="e">
        <f>VLOOKUP($B701,大盤與近月台指!$A$4:$I$499,2,FALSE)</f>
        <v>#N/A</v>
      </c>
      <c r="D701" s="34" t="e">
        <f>VLOOKUP($B701,大盤與近月台指!$A$4:$I$499,3,FALSE)</f>
        <v>#N/A</v>
      </c>
      <c r="E701" s="35" t="e">
        <f>VLOOKUP($B701,大盤與近月台指!$A$4:$I$499,4,FALSE)</f>
        <v>#N/A</v>
      </c>
      <c r="F701" s="33" t="e">
        <f>VLOOKUP($B701,大盤與近月台指!$A$4:$I$499,5,FALSE)</f>
        <v>#N/A</v>
      </c>
      <c r="G701" s="49" t="e">
        <f>VLOOKUP($B701,三大法人買賣超!$A$4:$I$500,3,FALSE)</f>
        <v>#N/A</v>
      </c>
      <c r="H701" s="34" t="e">
        <f>VLOOKUP($B701,三大法人買賣超!$A$4:$I$500,5,FALSE)</f>
        <v>#N/A</v>
      </c>
      <c r="I701" s="27" t="e">
        <f>VLOOKUP($B701,三大法人買賣超!$A$4:$I$500,7,FALSE)</f>
        <v>#N/A</v>
      </c>
      <c r="J701" s="27" t="e">
        <f>VLOOKUP($B701,三大法人買賣超!$A$4:$I$500,9,FALSE)</f>
        <v>#N/A</v>
      </c>
      <c r="K701" s="37">
        <f>新台幣匯率美元指數!B702</f>
        <v>0</v>
      </c>
      <c r="L701" s="38">
        <f>新台幣匯率美元指數!C702</f>
        <v>0</v>
      </c>
      <c r="M701" s="39">
        <f>新台幣匯率美元指數!D702</f>
        <v>0</v>
      </c>
      <c r="N701" s="27" t="e">
        <f>VLOOKUP($B701,期貨未平倉口數!$A$4:$M$499,4,FALSE)</f>
        <v>#N/A</v>
      </c>
      <c r="O701" s="27" t="e">
        <f>VLOOKUP($B701,期貨未平倉口數!$A$4:$M$499,9,FALSE)</f>
        <v>#N/A</v>
      </c>
      <c r="P701" s="27" t="e">
        <f>VLOOKUP($B701,期貨未平倉口數!$A$4:$M$499,10,FALSE)</f>
        <v>#N/A</v>
      </c>
      <c r="Q701" s="27" t="e">
        <f>VLOOKUP($B701,期貨未平倉口數!$A$4:$M$499,11,FALSE)</f>
        <v>#N/A</v>
      </c>
      <c r="R701" s="64" t="e">
        <f>VLOOKUP($B701,選擇權未平倉餘額!$A$4:$I$500,6,FALSE)</f>
        <v>#N/A</v>
      </c>
      <c r="S701" s="64" t="e">
        <f>VLOOKUP($B701,選擇權未平倉餘額!$A$4:$I$500,7,FALSE)</f>
        <v>#N/A</v>
      </c>
      <c r="T701" s="64" t="e">
        <f>VLOOKUP($B701,選擇權未平倉餘額!$A$4:$I$500,8,FALSE)</f>
        <v>#N/A</v>
      </c>
      <c r="U701" s="64" t="e">
        <f>VLOOKUP($B701,選擇權未平倉餘額!$A$4:$I$500,9,FALSE)</f>
        <v>#N/A</v>
      </c>
      <c r="V701" s="39" t="e">
        <f>VLOOKUP($B701,臺指選擇權P_C_Ratios!$A$4:$C$500,3,FALSE)</f>
        <v>#N/A</v>
      </c>
      <c r="W701" s="41" t="e">
        <f>VLOOKUP($B701,散戶多空比!$A$6:$L$500,12,FALSE)</f>
        <v>#N/A</v>
      </c>
      <c r="X701" s="40" t="e">
        <f>VLOOKUP($B701,期貨大額交易人未沖銷部位!$A$4:$O$499,4,FALSE)</f>
        <v>#N/A</v>
      </c>
      <c r="Y701" s="40" t="e">
        <f>VLOOKUP($B701,期貨大額交易人未沖銷部位!$A$4:$O$499,7,FALSE)</f>
        <v>#N/A</v>
      </c>
      <c r="Z701" s="40" t="e">
        <f>VLOOKUP($B701,期貨大額交易人未沖銷部位!$A$4:$O$499,10,FALSE)</f>
        <v>#N/A</v>
      </c>
      <c r="AA701" s="40" t="e">
        <f>VLOOKUP($B701,期貨大額交易人未沖銷部位!$A$4:$O$499,13,FALSE)</f>
        <v>#N/A</v>
      </c>
      <c r="AB701" s="40" t="e">
        <f>VLOOKUP($B701,期貨大額交易人未沖銷部位!$A$4:$O$499,14,FALSE)</f>
        <v>#N/A</v>
      </c>
      <c r="AC701" s="40" t="e">
        <f>VLOOKUP($B701,期貨大額交易人未沖銷部位!$A$4:$O$499,15,FALSE)</f>
        <v>#N/A</v>
      </c>
      <c r="AD701" s="33" t="e">
        <f>VLOOKUP($B701,三大美股走勢!$A$4:$J$495,4,FALSE)</f>
        <v>#N/A</v>
      </c>
      <c r="AE701" s="33" t="e">
        <f>VLOOKUP($B701,三大美股走勢!$A$4:$J$495,7,FALSE)</f>
        <v>#N/A</v>
      </c>
      <c r="AF701" s="33" t="e">
        <f>VLOOKUP($B701,三大美股走勢!$A$4:$J$495,10,FALSE)</f>
        <v>#N/A</v>
      </c>
    </row>
    <row r="702" spans="2:32">
      <c r="B702" s="32">
        <v>43481</v>
      </c>
      <c r="C702" s="33" t="e">
        <f>VLOOKUP($B702,大盤與近月台指!$A$4:$I$499,2,FALSE)</f>
        <v>#N/A</v>
      </c>
      <c r="D702" s="34" t="e">
        <f>VLOOKUP($B702,大盤與近月台指!$A$4:$I$499,3,FALSE)</f>
        <v>#N/A</v>
      </c>
      <c r="E702" s="35" t="e">
        <f>VLOOKUP($B702,大盤與近月台指!$A$4:$I$499,4,FALSE)</f>
        <v>#N/A</v>
      </c>
      <c r="F702" s="33" t="e">
        <f>VLOOKUP($B702,大盤與近月台指!$A$4:$I$499,5,FALSE)</f>
        <v>#N/A</v>
      </c>
      <c r="G702" s="49" t="e">
        <f>VLOOKUP($B702,三大法人買賣超!$A$4:$I$500,3,FALSE)</f>
        <v>#N/A</v>
      </c>
      <c r="H702" s="34" t="e">
        <f>VLOOKUP($B702,三大法人買賣超!$A$4:$I$500,5,FALSE)</f>
        <v>#N/A</v>
      </c>
      <c r="I702" s="27" t="e">
        <f>VLOOKUP($B702,三大法人買賣超!$A$4:$I$500,7,FALSE)</f>
        <v>#N/A</v>
      </c>
      <c r="J702" s="27" t="e">
        <f>VLOOKUP($B702,三大法人買賣超!$A$4:$I$500,9,FALSE)</f>
        <v>#N/A</v>
      </c>
      <c r="K702" s="37">
        <f>新台幣匯率美元指數!B703</f>
        <v>0</v>
      </c>
      <c r="L702" s="38">
        <f>新台幣匯率美元指數!C703</f>
        <v>0</v>
      </c>
      <c r="M702" s="39">
        <f>新台幣匯率美元指數!D703</f>
        <v>0</v>
      </c>
      <c r="N702" s="27" t="e">
        <f>VLOOKUP($B702,期貨未平倉口數!$A$4:$M$499,4,FALSE)</f>
        <v>#N/A</v>
      </c>
      <c r="O702" s="27" t="e">
        <f>VLOOKUP($B702,期貨未平倉口數!$A$4:$M$499,9,FALSE)</f>
        <v>#N/A</v>
      </c>
      <c r="P702" s="27" t="e">
        <f>VLOOKUP($B702,期貨未平倉口數!$A$4:$M$499,10,FALSE)</f>
        <v>#N/A</v>
      </c>
      <c r="Q702" s="27" t="e">
        <f>VLOOKUP($B702,期貨未平倉口數!$A$4:$M$499,11,FALSE)</f>
        <v>#N/A</v>
      </c>
      <c r="R702" s="64" t="e">
        <f>VLOOKUP($B702,選擇權未平倉餘額!$A$4:$I$500,6,FALSE)</f>
        <v>#N/A</v>
      </c>
      <c r="S702" s="64" t="e">
        <f>VLOOKUP($B702,選擇權未平倉餘額!$A$4:$I$500,7,FALSE)</f>
        <v>#N/A</v>
      </c>
      <c r="T702" s="64" t="e">
        <f>VLOOKUP($B702,選擇權未平倉餘額!$A$4:$I$500,8,FALSE)</f>
        <v>#N/A</v>
      </c>
      <c r="U702" s="64" t="e">
        <f>VLOOKUP($B702,選擇權未平倉餘額!$A$4:$I$500,9,FALSE)</f>
        <v>#N/A</v>
      </c>
      <c r="V702" s="39" t="e">
        <f>VLOOKUP($B702,臺指選擇權P_C_Ratios!$A$4:$C$500,3,FALSE)</f>
        <v>#N/A</v>
      </c>
      <c r="W702" s="41" t="e">
        <f>VLOOKUP($B702,散戶多空比!$A$6:$L$500,12,FALSE)</f>
        <v>#N/A</v>
      </c>
      <c r="X702" s="40" t="e">
        <f>VLOOKUP($B702,期貨大額交易人未沖銷部位!$A$4:$O$499,4,FALSE)</f>
        <v>#N/A</v>
      </c>
      <c r="Y702" s="40" t="e">
        <f>VLOOKUP($B702,期貨大額交易人未沖銷部位!$A$4:$O$499,7,FALSE)</f>
        <v>#N/A</v>
      </c>
      <c r="Z702" s="40" t="e">
        <f>VLOOKUP($B702,期貨大額交易人未沖銷部位!$A$4:$O$499,10,FALSE)</f>
        <v>#N/A</v>
      </c>
      <c r="AA702" s="40" t="e">
        <f>VLOOKUP($B702,期貨大額交易人未沖銷部位!$A$4:$O$499,13,FALSE)</f>
        <v>#N/A</v>
      </c>
      <c r="AB702" s="40" t="e">
        <f>VLOOKUP($B702,期貨大額交易人未沖銷部位!$A$4:$O$499,14,FALSE)</f>
        <v>#N/A</v>
      </c>
      <c r="AC702" s="40" t="e">
        <f>VLOOKUP($B702,期貨大額交易人未沖銷部位!$A$4:$O$499,15,FALSE)</f>
        <v>#N/A</v>
      </c>
      <c r="AD702" s="33" t="e">
        <f>VLOOKUP($B702,三大美股走勢!$A$4:$J$495,4,FALSE)</f>
        <v>#N/A</v>
      </c>
      <c r="AE702" s="33" t="e">
        <f>VLOOKUP($B702,三大美股走勢!$A$4:$J$495,7,FALSE)</f>
        <v>#N/A</v>
      </c>
      <c r="AF702" s="33" t="e">
        <f>VLOOKUP($B702,三大美股走勢!$A$4:$J$495,10,FALSE)</f>
        <v>#N/A</v>
      </c>
    </row>
    <row r="703" spans="2:32">
      <c r="B703" s="32">
        <v>43482</v>
      </c>
      <c r="C703" s="33" t="e">
        <f>VLOOKUP($B703,大盤與近月台指!$A$4:$I$499,2,FALSE)</f>
        <v>#N/A</v>
      </c>
      <c r="D703" s="34" t="e">
        <f>VLOOKUP($B703,大盤與近月台指!$A$4:$I$499,3,FALSE)</f>
        <v>#N/A</v>
      </c>
      <c r="E703" s="35" t="e">
        <f>VLOOKUP($B703,大盤與近月台指!$A$4:$I$499,4,FALSE)</f>
        <v>#N/A</v>
      </c>
      <c r="F703" s="33" t="e">
        <f>VLOOKUP($B703,大盤與近月台指!$A$4:$I$499,5,FALSE)</f>
        <v>#N/A</v>
      </c>
      <c r="G703" s="49" t="e">
        <f>VLOOKUP($B703,三大法人買賣超!$A$4:$I$500,3,FALSE)</f>
        <v>#N/A</v>
      </c>
      <c r="H703" s="34" t="e">
        <f>VLOOKUP($B703,三大法人買賣超!$A$4:$I$500,5,FALSE)</f>
        <v>#N/A</v>
      </c>
      <c r="I703" s="27" t="e">
        <f>VLOOKUP($B703,三大法人買賣超!$A$4:$I$500,7,FALSE)</f>
        <v>#N/A</v>
      </c>
      <c r="J703" s="27" t="e">
        <f>VLOOKUP($B703,三大法人買賣超!$A$4:$I$500,9,FALSE)</f>
        <v>#N/A</v>
      </c>
      <c r="K703" s="37">
        <f>新台幣匯率美元指數!B704</f>
        <v>0</v>
      </c>
      <c r="L703" s="38">
        <f>新台幣匯率美元指數!C704</f>
        <v>0</v>
      </c>
      <c r="M703" s="39">
        <f>新台幣匯率美元指數!D704</f>
        <v>0</v>
      </c>
      <c r="N703" s="27" t="e">
        <f>VLOOKUP($B703,期貨未平倉口數!$A$4:$M$499,4,FALSE)</f>
        <v>#N/A</v>
      </c>
      <c r="O703" s="27" t="e">
        <f>VLOOKUP($B703,期貨未平倉口數!$A$4:$M$499,9,FALSE)</f>
        <v>#N/A</v>
      </c>
      <c r="P703" s="27" t="e">
        <f>VLOOKUP($B703,期貨未平倉口數!$A$4:$M$499,10,FALSE)</f>
        <v>#N/A</v>
      </c>
      <c r="Q703" s="27" t="e">
        <f>VLOOKUP($B703,期貨未平倉口數!$A$4:$M$499,11,FALSE)</f>
        <v>#N/A</v>
      </c>
      <c r="R703" s="64" t="e">
        <f>VLOOKUP($B703,選擇權未平倉餘額!$A$4:$I$500,6,FALSE)</f>
        <v>#N/A</v>
      </c>
      <c r="S703" s="64" t="e">
        <f>VLOOKUP($B703,選擇權未平倉餘額!$A$4:$I$500,7,FALSE)</f>
        <v>#N/A</v>
      </c>
      <c r="T703" s="64" t="e">
        <f>VLOOKUP($B703,選擇權未平倉餘額!$A$4:$I$500,8,FALSE)</f>
        <v>#N/A</v>
      </c>
      <c r="U703" s="64" t="e">
        <f>VLOOKUP($B703,選擇權未平倉餘額!$A$4:$I$500,9,FALSE)</f>
        <v>#N/A</v>
      </c>
      <c r="V703" s="39" t="e">
        <f>VLOOKUP($B703,臺指選擇權P_C_Ratios!$A$4:$C$500,3,FALSE)</f>
        <v>#N/A</v>
      </c>
      <c r="W703" s="41" t="e">
        <f>VLOOKUP($B703,散戶多空比!$A$6:$L$500,12,FALSE)</f>
        <v>#N/A</v>
      </c>
      <c r="X703" s="40" t="e">
        <f>VLOOKUP($B703,期貨大額交易人未沖銷部位!$A$4:$O$499,4,FALSE)</f>
        <v>#N/A</v>
      </c>
      <c r="Y703" s="40" t="e">
        <f>VLOOKUP($B703,期貨大額交易人未沖銷部位!$A$4:$O$499,7,FALSE)</f>
        <v>#N/A</v>
      </c>
      <c r="Z703" s="40" t="e">
        <f>VLOOKUP($B703,期貨大額交易人未沖銷部位!$A$4:$O$499,10,FALSE)</f>
        <v>#N/A</v>
      </c>
      <c r="AA703" s="40" t="e">
        <f>VLOOKUP($B703,期貨大額交易人未沖銷部位!$A$4:$O$499,13,FALSE)</f>
        <v>#N/A</v>
      </c>
      <c r="AB703" s="40" t="e">
        <f>VLOOKUP($B703,期貨大額交易人未沖銷部位!$A$4:$O$499,14,FALSE)</f>
        <v>#N/A</v>
      </c>
      <c r="AC703" s="40" t="e">
        <f>VLOOKUP($B703,期貨大額交易人未沖銷部位!$A$4:$O$499,15,FALSE)</f>
        <v>#N/A</v>
      </c>
      <c r="AD703" s="33" t="e">
        <f>VLOOKUP($B703,三大美股走勢!$A$4:$J$495,4,FALSE)</f>
        <v>#N/A</v>
      </c>
      <c r="AE703" s="33" t="e">
        <f>VLOOKUP($B703,三大美股走勢!$A$4:$J$495,7,FALSE)</f>
        <v>#N/A</v>
      </c>
      <c r="AF703" s="33" t="e">
        <f>VLOOKUP($B703,三大美股走勢!$A$4:$J$495,10,FALSE)</f>
        <v>#N/A</v>
      </c>
    </row>
    <row r="704" spans="2:32">
      <c r="B704" s="32">
        <v>43483</v>
      </c>
      <c r="C704" s="33" t="e">
        <f>VLOOKUP($B704,大盤與近月台指!$A$4:$I$499,2,FALSE)</f>
        <v>#N/A</v>
      </c>
      <c r="D704" s="34" t="e">
        <f>VLOOKUP($B704,大盤與近月台指!$A$4:$I$499,3,FALSE)</f>
        <v>#N/A</v>
      </c>
      <c r="E704" s="35" t="e">
        <f>VLOOKUP($B704,大盤與近月台指!$A$4:$I$499,4,FALSE)</f>
        <v>#N/A</v>
      </c>
      <c r="F704" s="33" t="e">
        <f>VLOOKUP($B704,大盤與近月台指!$A$4:$I$499,5,FALSE)</f>
        <v>#N/A</v>
      </c>
      <c r="G704" s="49" t="e">
        <f>VLOOKUP($B704,三大法人買賣超!$A$4:$I$500,3,FALSE)</f>
        <v>#N/A</v>
      </c>
      <c r="H704" s="34" t="e">
        <f>VLOOKUP($B704,三大法人買賣超!$A$4:$I$500,5,FALSE)</f>
        <v>#N/A</v>
      </c>
      <c r="I704" s="27" t="e">
        <f>VLOOKUP($B704,三大法人買賣超!$A$4:$I$500,7,FALSE)</f>
        <v>#N/A</v>
      </c>
      <c r="J704" s="27" t="e">
        <f>VLOOKUP($B704,三大法人買賣超!$A$4:$I$500,9,FALSE)</f>
        <v>#N/A</v>
      </c>
      <c r="K704" s="37">
        <f>新台幣匯率美元指數!B705</f>
        <v>0</v>
      </c>
      <c r="L704" s="38">
        <f>新台幣匯率美元指數!C705</f>
        <v>0</v>
      </c>
      <c r="M704" s="39">
        <f>新台幣匯率美元指數!D705</f>
        <v>0</v>
      </c>
      <c r="N704" s="27" t="e">
        <f>VLOOKUP($B704,期貨未平倉口數!$A$4:$M$499,4,FALSE)</f>
        <v>#N/A</v>
      </c>
      <c r="O704" s="27" t="e">
        <f>VLOOKUP($B704,期貨未平倉口數!$A$4:$M$499,9,FALSE)</f>
        <v>#N/A</v>
      </c>
      <c r="P704" s="27" t="e">
        <f>VLOOKUP($B704,期貨未平倉口數!$A$4:$M$499,10,FALSE)</f>
        <v>#N/A</v>
      </c>
      <c r="Q704" s="27" t="e">
        <f>VLOOKUP($B704,期貨未平倉口數!$A$4:$M$499,11,FALSE)</f>
        <v>#N/A</v>
      </c>
      <c r="R704" s="64" t="e">
        <f>VLOOKUP($B704,選擇權未平倉餘額!$A$4:$I$500,6,FALSE)</f>
        <v>#N/A</v>
      </c>
      <c r="S704" s="64" t="e">
        <f>VLOOKUP($B704,選擇權未平倉餘額!$A$4:$I$500,7,FALSE)</f>
        <v>#N/A</v>
      </c>
      <c r="T704" s="64" t="e">
        <f>VLOOKUP($B704,選擇權未平倉餘額!$A$4:$I$500,8,FALSE)</f>
        <v>#N/A</v>
      </c>
      <c r="U704" s="64" t="e">
        <f>VLOOKUP($B704,選擇權未平倉餘額!$A$4:$I$500,9,FALSE)</f>
        <v>#N/A</v>
      </c>
      <c r="V704" s="39" t="e">
        <f>VLOOKUP($B704,臺指選擇權P_C_Ratios!$A$4:$C$500,3,FALSE)</f>
        <v>#N/A</v>
      </c>
      <c r="W704" s="41" t="e">
        <f>VLOOKUP($B704,散戶多空比!$A$6:$L$500,12,FALSE)</f>
        <v>#N/A</v>
      </c>
      <c r="X704" s="40" t="e">
        <f>VLOOKUP($B704,期貨大額交易人未沖銷部位!$A$4:$O$499,4,FALSE)</f>
        <v>#N/A</v>
      </c>
      <c r="Y704" s="40" t="e">
        <f>VLOOKUP($B704,期貨大額交易人未沖銷部位!$A$4:$O$499,7,FALSE)</f>
        <v>#N/A</v>
      </c>
      <c r="Z704" s="40" t="e">
        <f>VLOOKUP($B704,期貨大額交易人未沖銷部位!$A$4:$O$499,10,FALSE)</f>
        <v>#N/A</v>
      </c>
      <c r="AA704" s="40" t="e">
        <f>VLOOKUP($B704,期貨大額交易人未沖銷部位!$A$4:$O$499,13,FALSE)</f>
        <v>#N/A</v>
      </c>
      <c r="AB704" s="40" t="e">
        <f>VLOOKUP($B704,期貨大額交易人未沖銷部位!$A$4:$O$499,14,FALSE)</f>
        <v>#N/A</v>
      </c>
      <c r="AC704" s="40" t="e">
        <f>VLOOKUP($B704,期貨大額交易人未沖銷部位!$A$4:$O$499,15,FALSE)</f>
        <v>#N/A</v>
      </c>
      <c r="AD704" s="33" t="e">
        <f>VLOOKUP($B704,三大美股走勢!$A$4:$J$495,4,FALSE)</f>
        <v>#N/A</v>
      </c>
      <c r="AE704" s="33" t="e">
        <f>VLOOKUP($B704,三大美股走勢!$A$4:$J$495,7,FALSE)</f>
        <v>#N/A</v>
      </c>
      <c r="AF704" s="33" t="e">
        <f>VLOOKUP($B704,三大美股走勢!$A$4:$J$495,10,FALSE)</f>
        <v>#N/A</v>
      </c>
    </row>
    <row r="705" spans="2:32">
      <c r="B705" s="32">
        <v>43484</v>
      </c>
      <c r="C705" s="33" t="e">
        <f>VLOOKUP($B705,大盤與近月台指!$A$4:$I$499,2,FALSE)</f>
        <v>#N/A</v>
      </c>
      <c r="D705" s="34" t="e">
        <f>VLOOKUP($B705,大盤與近月台指!$A$4:$I$499,3,FALSE)</f>
        <v>#N/A</v>
      </c>
      <c r="E705" s="35" t="e">
        <f>VLOOKUP($B705,大盤與近月台指!$A$4:$I$499,4,FALSE)</f>
        <v>#N/A</v>
      </c>
      <c r="F705" s="33" t="e">
        <f>VLOOKUP($B705,大盤與近月台指!$A$4:$I$499,5,FALSE)</f>
        <v>#N/A</v>
      </c>
      <c r="G705" s="49" t="e">
        <f>VLOOKUP($B705,三大法人買賣超!$A$4:$I$500,3,FALSE)</f>
        <v>#N/A</v>
      </c>
      <c r="H705" s="34" t="e">
        <f>VLOOKUP($B705,三大法人買賣超!$A$4:$I$500,5,FALSE)</f>
        <v>#N/A</v>
      </c>
      <c r="I705" s="27" t="e">
        <f>VLOOKUP($B705,三大法人買賣超!$A$4:$I$500,7,FALSE)</f>
        <v>#N/A</v>
      </c>
      <c r="J705" s="27" t="e">
        <f>VLOOKUP($B705,三大法人買賣超!$A$4:$I$500,9,FALSE)</f>
        <v>#N/A</v>
      </c>
      <c r="K705" s="37">
        <f>新台幣匯率美元指數!B706</f>
        <v>0</v>
      </c>
      <c r="L705" s="38">
        <f>新台幣匯率美元指數!C706</f>
        <v>0</v>
      </c>
      <c r="M705" s="39">
        <f>新台幣匯率美元指數!D706</f>
        <v>0</v>
      </c>
      <c r="N705" s="27" t="e">
        <f>VLOOKUP($B705,期貨未平倉口數!$A$4:$M$499,4,FALSE)</f>
        <v>#N/A</v>
      </c>
      <c r="O705" s="27" t="e">
        <f>VLOOKUP($B705,期貨未平倉口數!$A$4:$M$499,9,FALSE)</f>
        <v>#N/A</v>
      </c>
      <c r="P705" s="27" t="e">
        <f>VLOOKUP($B705,期貨未平倉口數!$A$4:$M$499,10,FALSE)</f>
        <v>#N/A</v>
      </c>
      <c r="Q705" s="27" t="e">
        <f>VLOOKUP($B705,期貨未平倉口數!$A$4:$M$499,11,FALSE)</f>
        <v>#N/A</v>
      </c>
      <c r="R705" s="64" t="e">
        <f>VLOOKUP($B705,選擇權未平倉餘額!$A$4:$I$500,6,FALSE)</f>
        <v>#N/A</v>
      </c>
      <c r="S705" s="64" t="e">
        <f>VLOOKUP($B705,選擇權未平倉餘額!$A$4:$I$500,7,FALSE)</f>
        <v>#N/A</v>
      </c>
      <c r="T705" s="64" t="e">
        <f>VLOOKUP($B705,選擇權未平倉餘額!$A$4:$I$500,8,FALSE)</f>
        <v>#N/A</v>
      </c>
      <c r="U705" s="64" t="e">
        <f>VLOOKUP($B705,選擇權未平倉餘額!$A$4:$I$500,9,FALSE)</f>
        <v>#N/A</v>
      </c>
      <c r="V705" s="39" t="e">
        <f>VLOOKUP($B705,臺指選擇權P_C_Ratios!$A$4:$C$500,3,FALSE)</f>
        <v>#N/A</v>
      </c>
      <c r="W705" s="41" t="e">
        <f>VLOOKUP($B705,散戶多空比!$A$6:$L$500,12,FALSE)</f>
        <v>#N/A</v>
      </c>
      <c r="X705" s="40" t="e">
        <f>VLOOKUP($B705,期貨大額交易人未沖銷部位!$A$4:$O$499,4,FALSE)</f>
        <v>#N/A</v>
      </c>
      <c r="Y705" s="40" t="e">
        <f>VLOOKUP($B705,期貨大額交易人未沖銷部位!$A$4:$O$499,7,FALSE)</f>
        <v>#N/A</v>
      </c>
      <c r="Z705" s="40" t="e">
        <f>VLOOKUP($B705,期貨大額交易人未沖銷部位!$A$4:$O$499,10,FALSE)</f>
        <v>#N/A</v>
      </c>
      <c r="AA705" s="40" t="e">
        <f>VLOOKUP($B705,期貨大額交易人未沖銷部位!$A$4:$O$499,13,FALSE)</f>
        <v>#N/A</v>
      </c>
      <c r="AB705" s="40" t="e">
        <f>VLOOKUP($B705,期貨大額交易人未沖銷部位!$A$4:$O$499,14,FALSE)</f>
        <v>#N/A</v>
      </c>
      <c r="AC705" s="40" t="e">
        <f>VLOOKUP($B705,期貨大額交易人未沖銷部位!$A$4:$O$499,15,FALSE)</f>
        <v>#N/A</v>
      </c>
      <c r="AD705" s="33" t="e">
        <f>VLOOKUP($B705,三大美股走勢!$A$4:$J$495,4,FALSE)</f>
        <v>#N/A</v>
      </c>
      <c r="AE705" s="33" t="e">
        <f>VLOOKUP($B705,三大美股走勢!$A$4:$J$495,7,FALSE)</f>
        <v>#N/A</v>
      </c>
      <c r="AF705" s="33" t="e">
        <f>VLOOKUP($B705,三大美股走勢!$A$4:$J$495,10,FALSE)</f>
        <v>#N/A</v>
      </c>
    </row>
    <row r="706" spans="2:32">
      <c r="B706" s="32">
        <v>43485</v>
      </c>
      <c r="C706" s="33" t="e">
        <f>VLOOKUP($B706,大盤與近月台指!$A$4:$I$499,2,FALSE)</f>
        <v>#N/A</v>
      </c>
      <c r="D706" s="34" t="e">
        <f>VLOOKUP($B706,大盤與近月台指!$A$4:$I$499,3,FALSE)</f>
        <v>#N/A</v>
      </c>
      <c r="E706" s="35" t="e">
        <f>VLOOKUP($B706,大盤與近月台指!$A$4:$I$499,4,FALSE)</f>
        <v>#N/A</v>
      </c>
      <c r="F706" s="33" t="e">
        <f>VLOOKUP($B706,大盤與近月台指!$A$4:$I$499,5,FALSE)</f>
        <v>#N/A</v>
      </c>
      <c r="G706" s="49" t="e">
        <f>VLOOKUP($B706,三大法人買賣超!$A$4:$I$500,3,FALSE)</f>
        <v>#N/A</v>
      </c>
      <c r="H706" s="34" t="e">
        <f>VLOOKUP($B706,三大法人買賣超!$A$4:$I$500,5,FALSE)</f>
        <v>#N/A</v>
      </c>
      <c r="I706" s="27" t="e">
        <f>VLOOKUP($B706,三大法人買賣超!$A$4:$I$500,7,FALSE)</f>
        <v>#N/A</v>
      </c>
      <c r="J706" s="27" t="e">
        <f>VLOOKUP($B706,三大法人買賣超!$A$4:$I$500,9,FALSE)</f>
        <v>#N/A</v>
      </c>
      <c r="K706" s="37">
        <f>新台幣匯率美元指數!B707</f>
        <v>0</v>
      </c>
      <c r="L706" s="38">
        <f>新台幣匯率美元指數!C707</f>
        <v>0</v>
      </c>
      <c r="M706" s="39">
        <f>新台幣匯率美元指數!D707</f>
        <v>0</v>
      </c>
      <c r="N706" s="27" t="e">
        <f>VLOOKUP($B706,期貨未平倉口數!$A$4:$M$499,4,FALSE)</f>
        <v>#N/A</v>
      </c>
      <c r="O706" s="27" t="e">
        <f>VLOOKUP($B706,期貨未平倉口數!$A$4:$M$499,9,FALSE)</f>
        <v>#N/A</v>
      </c>
      <c r="P706" s="27" t="e">
        <f>VLOOKUP($B706,期貨未平倉口數!$A$4:$M$499,10,FALSE)</f>
        <v>#N/A</v>
      </c>
      <c r="Q706" s="27" t="e">
        <f>VLOOKUP($B706,期貨未平倉口數!$A$4:$M$499,11,FALSE)</f>
        <v>#N/A</v>
      </c>
      <c r="R706" s="64" t="e">
        <f>VLOOKUP($B706,選擇權未平倉餘額!$A$4:$I$500,6,FALSE)</f>
        <v>#N/A</v>
      </c>
      <c r="S706" s="64" t="e">
        <f>VLOOKUP($B706,選擇權未平倉餘額!$A$4:$I$500,7,FALSE)</f>
        <v>#N/A</v>
      </c>
      <c r="T706" s="64" t="e">
        <f>VLOOKUP($B706,選擇權未平倉餘額!$A$4:$I$500,8,FALSE)</f>
        <v>#N/A</v>
      </c>
      <c r="U706" s="64" t="e">
        <f>VLOOKUP($B706,選擇權未平倉餘額!$A$4:$I$500,9,FALSE)</f>
        <v>#N/A</v>
      </c>
      <c r="V706" s="39" t="e">
        <f>VLOOKUP($B706,臺指選擇權P_C_Ratios!$A$4:$C$500,3,FALSE)</f>
        <v>#N/A</v>
      </c>
      <c r="W706" s="41" t="e">
        <f>VLOOKUP($B706,散戶多空比!$A$6:$L$500,12,FALSE)</f>
        <v>#N/A</v>
      </c>
      <c r="X706" s="40" t="e">
        <f>VLOOKUP($B706,期貨大額交易人未沖銷部位!$A$4:$O$499,4,FALSE)</f>
        <v>#N/A</v>
      </c>
      <c r="Y706" s="40" t="e">
        <f>VLOOKUP($B706,期貨大額交易人未沖銷部位!$A$4:$O$499,7,FALSE)</f>
        <v>#N/A</v>
      </c>
      <c r="Z706" s="40" t="e">
        <f>VLOOKUP($B706,期貨大額交易人未沖銷部位!$A$4:$O$499,10,FALSE)</f>
        <v>#N/A</v>
      </c>
      <c r="AA706" s="40" t="e">
        <f>VLOOKUP($B706,期貨大額交易人未沖銷部位!$A$4:$O$499,13,FALSE)</f>
        <v>#N/A</v>
      </c>
      <c r="AB706" s="40" t="e">
        <f>VLOOKUP($B706,期貨大額交易人未沖銷部位!$A$4:$O$499,14,FALSE)</f>
        <v>#N/A</v>
      </c>
      <c r="AC706" s="40" t="e">
        <f>VLOOKUP($B706,期貨大額交易人未沖銷部位!$A$4:$O$499,15,FALSE)</f>
        <v>#N/A</v>
      </c>
      <c r="AD706" s="33" t="e">
        <f>VLOOKUP($B706,三大美股走勢!$A$4:$J$495,4,FALSE)</f>
        <v>#N/A</v>
      </c>
      <c r="AE706" s="33" t="e">
        <f>VLOOKUP($B706,三大美股走勢!$A$4:$J$495,7,FALSE)</f>
        <v>#N/A</v>
      </c>
      <c r="AF706" s="33" t="e">
        <f>VLOOKUP($B706,三大美股走勢!$A$4:$J$495,10,FALSE)</f>
        <v>#N/A</v>
      </c>
    </row>
    <row r="707" spans="2:32">
      <c r="B707" s="32">
        <v>43486</v>
      </c>
      <c r="C707" s="33" t="e">
        <f>VLOOKUP($B707,大盤與近月台指!$A$4:$I$499,2,FALSE)</f>
        <v>#N/A</v>
      </c>
      <c r="D707" s="34" t="e">
        <f>VLOOKUP($B707,大盤與近月台指!$A$4:$I$499,3,FALSE)</f>
        <v>#N/A</v>
      </c>
      <c r="E707" s="35" t="e">
        <f>VLOOKUP($B707,大盤與近月台指!$A$4:$I$499,4,FALSE)</f>
        <v>#N/A</v>
      </c>
      <c r="F707" s="33" t="e">
        <f>VLOOKUP($B707,大盤與近月台指!$A$4:$I$499,5,FALSE)</f>
        <v>#N/A</v>
      </c>
      <c r="G707" s="49" t="e">
        <f>VLOOKUP($B707,三大法人買賣超!$A$4:$I$500,3,FALSE)</f>
        <v>#N/A</v>
      </c>
      <c r="H707" s="34" t="e">
        <f>VLOOKUP($B707,三大法人買賣超!$A$4:$I$500,5,FALSE)</f>
        <v>#N/A</v>
      </c>
      <c r="I707" s="27" t="e">
        <f>VLOOKUP($B707,三大法人買賣超!$A$4:$I$500,7,FALSE)</f>
        <v>#N/A</v>
      </c>
      <c r="J707" s="27" t="e">
        <f>VLOOKUP($B707,三大法人買賣超!$A$4:$I$500,9,FALSE)</f>
        <v>#N/A</v>
      </c>
      <c r="K707" s="37">
        <f>新台幣匯率美元指數!B708</f>
        <v>0</v>
      </c>
      <c r="L707" s="38">
        <f>新台幣匯率美元指數!C708</f>
        <v>0</v>
      </c>
      <c r="M707" s="39">
        <f>新台幣匯率美元指數!D708</f>
        <v>0</v>
      </c>
      <c r="N707" s="27" t="e">
        <f>VLOOKUP($B707,期貨未平倉口數!$A$4:$M$499,4,FALSE)</f>
        <v>#N/A</v>
      </c>
      <c r="O707" s="27" t="e">
        <f>VLOOKUP($B707,期貨未平倉口數!$A$4:$M$499,9,FALSE)</f>
        <v>#N/A</v>
      </c>
      <c r="P707" s="27" t="e">
        <f>VLOOKUP($B707,期貨未平倉口數!$A$4:$M$499,10,FALSE)</f>
        <v>#N/A</v>
      </c>
      <c r="Q707" s="27" t="e">
        <f>VLOOKUP($B707,期貨未平倉口數!$A$4:$M$499,11,FALSE)</f>
        <v>#N/A</v>
      </c>
      <c r="R707" s="64" t="e">
        <f>VLOOKUP($B707,選擇權未平倉餘額!$A$4:$I$500,6,FALSE)</f>
        <v>#N/A</v>
      </c>
      <c r="S707" s="64" t="e">
        <f>VLOOKUP($B707,選擇權未平倉餘額!$A$4:$I$500,7,FALSE)</f>
        <v>#N/A</v>
      </c>
      <c r="T707" s="64" t="e">
        <f>VLOOKUP($B707,選擇權未平倉餘額!$A$4:$I$500,8,FALSE)</f>
        <v>#N/A</v>
      </c>
      <c r="U707" s="64" t="e">
        <f>VLOOKUP($B707,選擇權未平倉餘額!$A$4:$I$500,9,FALSE)</f>
        <v>#N/A</v>
      </c>
      <c r="V707" s="39" t="e">
        <f>VLOOKUP($B707,臺指選擇權P_C_Ratios!$A$4:$C$500,3,FALSE)</f>
        <v>#N/A</v>
      </c>
      <c r="W707" s="41" t="e">
        <f>VLOOKUP($B707,散戶多空比!$A$6:$L$500,12,FALSE)</f>
        <v>#N/A</v>
      </c>
      <c r="X707" s="40" t="e">
        <f>VLOOKUP($B707,期貨大額交易人未沖銷部位!$A$4:$O$499,4,FALSE)</f>
        <v>#N/A</v>
      </c>
      <c r="Y707" s="40" t="e">
        <f>VLOOKUP($B707,期貨大額交易人未沖銷部位!$A$4:$O$499,7,FALSE)</f>
        <v>#N/A</v>
      </c>
      <c r="Z707" s="40" t="e">
        <f>VLOOKUP($B707,期貨大額交易人未沖銷部位!$A$4:$O$499,10,FALSE)</f>
        <v>#N/A</v>
      </c>
      <c r="AA707" s="40" t="e">
        <f>VLOOKUP($B707,期貨大額交易人未沖銷部位!$A$4:$O$499,13,FALSE)</f>
        <v>#N/A</v>
      </c>
      <c r="AB707" s="40" t="e">
        <f>VLOOKUP($B707,期貨大額交易人未沖銷部位!$A$4:$O$499,14,FALSE)</f>
        <v>#N/A</v>
      </c>
      <c r="AC707" s="40" t="e">
        <f>VLOOKUP($B707,期貨大額交易人未沖銷部位!$A$4:$O$499,15,FALSE)</f>
        <v>#N/A</v>
      </c>
      <c r="AD707" s="33" t="e">
        <f>VLOOKUP($B707,三大美股走勢!$A$4:$J$495,4,FALSE)</f>
        <v>#N/A</v>
      </c>
      <c r="AE707" s="33" t="e">
        <f>VLOOKUP($B707,三大美股走勢!$A$4:$J$495,7,FALSE)</f>
        <v>#N/A</v>
      </c>
      <c r="AF707" s="33" t="e">
        <f>VLOOKUP($B707,三大美股走勢!$A$4:$J$495,10,FALSE)</f>
        <v>#N/A</v>
      </c>
    </row>
    <row r="708" spans="2:32">
      <c r="B708" s="32">
        <v>43487</v>
      </c>
      <c r="C708" s="33" t="e">
        <f>VLOOKUP($B708,大盤與近月台指!$A$4:$I$499,2,FALSE)</f>
        <v>#N/A</v>
      </c>
      <c r="D708" s="34" t="e">
        <f>VLOOKUP($B708,大盤與近月台指!$A$4:$I$499,3,FALSE)</f>
        <v>#N/A</v>
      </c>
      <c r="E708" s="35" t="e">
        <f>VLOOKUP($B708,大盤與近月台指!$A$4:$I$499,4,FALSE)</f>
        <v>#N/A</v>
      </c>
      <c r="F708" s="33" t="e">
        <f>VLOOKUP($B708,大盤與近月台指!$A$4:$I$499,5,FALSE)</f>
        <v>#N/A</v>
      </c>
      <c r="G708" s="49" t="e">
        <f>VLOOKUP($B708,三大法人買賣超!$A$4:$I$500,3,FALSE)</f>
        <v>#N/A</v>
      </c>
      <c r="H708" s="34" t="e">
        <f>VLOOKUP($B708,三大法人買賣超!$A$4:$I$500,5,FALSE)</f>
        <v>#N/A</v>
      </c>
      <c r="I708" s="27" t="e">
        <f>VLOOKUP($B708,三大法人買賣超!$A$4:$I$500,7,FALSE)</f>
        <v>#N/A</v>
      </c>
      <c r="J708" s="27" t="e">
        <f>VLOOKUP($B708,三大法人買賣超!$A$4:$I$500,9,FALSE)</f>
        <v>#N/A</v>
      </c>
      <c r="K708" s="37">
        <f>新台幣匯率美元指數!B709</f>
        <v>0</v>
      </c>
      <c r="L708" s="38">
        <f>新台幣匯率美元指數!C709</f>
        <v>0</v>
      </c>
      <c r="M708" s="39">
        <f>新台幣匯率美元指數!D709</f>
        <v>0</v>
      </c>
      <c r="N708" s="27" t="e">
        <f>VLOOKUP($B708,期貨未平倉口數!$A$4:$M$499,4,FALSE)</f>
        <v>#N/A</v>
      </c>
      <c r="O708" s="27" t="e">
        <f>VLOOKUP($B708,期貨未平倉口數!$A$4:$M$499,9,FALSE)</f>
        <v>#N/A</v>
      </c>
      <c r="P708" s="27" t="e">
        <f>VLOOKUP($B708,期貨未平倉口數!$A$4:$M$499,10,FALSE)</f>
        <v>#N/A</v>
      </c>
      <c r="Q708" s="27" t="e">
        <f>VLOOKUP($B708,期貨未平倉口數!$A$4:$M$499,11,FALSE)</f>
        <v>#N/A</v>
      </c>
      <c r="R708" s="64" t="e">
        <f>VLOOKUP($B708,選擇權未平倉餘額!$A$4:$I$500,6,FALSE)</f>
        <v>#N/A</v>
      </c>
      <c r="S708" s="64" t="e">
        <f>VLOOKUP($B708,選擇權未平倉餘額!$A$4:$I$500,7,FALSE)</f>
        <v>#N/A</v>
      </c>
      <c r="T708" s="64" t="e">
        <f>VLOOKUP($B708,選擇權未平倉餘額!$A$4:$I$500,8,FALSE)</f>
        <v>#N/A</v>
      </c>
      <c r="U708" s="64" t="e">
        <f>VLOOKUP($B708,選擇權未平倉餘額!$A$4:$I$500,9,FALSE)</f>
        <v>#N/A</v>
      </c>
      <c r="V708" s="39" t="e">
        <f>VLOOKUP($B708,臺指選擇權P_C_Ratios!$A$4:$C$500,3,FALSE)</f>
        <v>#N/A</v>
      </c>
      <c r="W708" s="41" t="e">
        <f>VLOOKUP($B708,散戶多空比!$A$6:$L$500,12,FALSE)</f>
        <v>#N/A</v>
      </c>
      <c r="X708" s="40" t="e">
        <f>VLOOKUP($B708,期貨大額交易人未沖銷部位!$A$4:$O$499,4,FALSE)</f>
        <v>#N/A</v>
      </c>
      <c r="Y708" s="40" t="e">
        <f>VLOOKUP($B708,期貨大額交易人未沖銷部位!$A$4:$O$499,7,FALSE)</f>
        <v>#N/A</v>
      </c>
      <c r="Z708" s="40" t="e">
        <f>VLOOKUP($B708,期貨大額交易人未沖銷部位!$A$4:$O$499,10,FALSE)</f>
        <v>#N/A</v>
      </c>
      <c r="AA708" s="40" t="e">
        <f>VLOOKUP($B708,期貨大額交易人未沖銷部位!$A$4:$O$499,13,FALSE)</f>
        <v>#N/A</v>
      </c>
      <c r="AB708" s="40" t="e">
        <f>VLOOKUP($B708,期貨大額交易人未沖銷部位!$A$4:$O$499,14,FALSE)</f>
        <v>#N/A</v>
      </c>
      <c r="AC708" s="40" t="e">
        <f>VLOOKUP($B708,期貨大額交易人未沖銷部位!$A$4:$O$499,15,FALSE)</f>
        <v>#N/A</v>
      </c>
      <c r="AD708" s="33" t="e">
        <f>VLOOKUP($B708,三大美股走勢!$A$4:$J$495,4,FALSE)</f>
        <v>#N/A</v>
      </c>
      <c r="AE708" s="33" t="e">
        <f>VLOOKUP($B708,三大美股走勢!$A$4:$J$495,7,FALSE)</f>
        <v>#N/A</v>
      </c>
      <c r="AF708" s="33" t="e">
        <f>VLOOKUP($B708,三大美股走勢!$A$4:$J$495,10,FALSE)</f>
        <v>#N/A</v>
      </c>
    </row>
    <row r="709" spans="2:32">
      <c r="B709" s="32">
        <v>43488</v>
      </c>
      <c r="C709" s="33" t="e">
        <f>VLOOKUP($B709,大盤與近月台指!$A$4:$I$499,2,FALSE)</f>
        <v>#N/A</v>
      </c>
      <c r="D709" s="34" t="e">
        <f>VLOOKUP($B709,大盤與近月台指!$A$4:$I$499,3,FALSE)</f>
        <v>#N/A</v>
      </c>
      <c r="E709" s="35" t="e">
        <f>VLOOKUP($B709,大盤與近月台指!$A$4:$I$499,4,FALSE)</f>
        <v>#N/A</v>
      </c>
      <c r="F709" s="33" t="e">
        <f>VLOOKUP($B709,大盤與近月台指!$A$4:$I$499,5,FALSE)</f>
        <v>#N/A</v>
      </c>
      <c r="G709" s="49" t="e">
        <f>VLOOKUP($B709,三大法人買賣超!$A$4:$I$500,3,FALSE)</f>
        <v>#N/A</v>
      </c>
      <c r="H709" s="34" t="e">
        <f>VLOOKUP($B709,三大法人買賣超!$A$4:$I$500,5,FALSE)</f>
        <v>#N/A</v>
      </c>
      <c r="I709" s="27" t="e">
        <f>VLOOKUP($B709,三大法人買賣超!$A$4:$I$500,7,FALSE)</f>
        <v>#N/A</v>
      </c>
      <c r="J709" s="27" t="e">
        <f>VLOOKUP($B709,三大法人買賣超!$A$4:$I$500,9,FALSE)</f>
        <v>#N/A</v>
      </c>
      <c r="K709" s="37">
        <f>新台幣匯率美元指數!B710</f>
        <v>0</v>
      </c>
      <c r="L709" s="38">
        <f>新台幣匯率美元指數!C710</f>
        <v>0</v>
      </c>
      <c r="M709" s="39">
        <f>新台幣匯率美元指數!D710</f>
        <v>0</v>
      </c>
      <c r="N709" s="27" t="e">
        <f>VLOOKUP($B709,期貨未平倉口數!$A$4:$M$499,4,FALSE)</f>
        <v>#N/A</v>
      </c>
      <c r="O709" s="27" t="e">
        <f>VLOOKUP($B709,期貨未平倉口數!$A$4:$M$499,9,FALSE)</f>
        <v>#N/A</v>
      </c>
      <c r="P709" s="27" t="e">
        <f>VLOOKUP($B709,期貨未平倉口數!$A$4:$M$499,10,FALSE)</f>
        <v>#N/A</v>
      </c>
      <c r="Q709" s="27" t="e">
        <f>VLOOKUP($B709,期貨未平倉口數!$A$4:$M$499,11,FALSE)</f>
        <v>#N/A</v>
      </c>
      <c r="R709" s="64" t="e">
        <f>VLOOKUP($B709,選擇權未平倉餘額!$A$4:$I$500,6,FALSE)</f>
        <v>#N/A</v>
      </c>
      <c r="S709" s="64" t="e">
        <f>VLOOKUP($B709,選擇權未平倉餘額!$A$4:$I$500,7,FALSE)</f>
        <v>#N/A</v>
      </c>
      <c r="T709" s="64" t="e">
        <f>VLOOKUP($B709,選擇權未平倉餘額!$A$4:$I$500,8,FALSE)</f>
        <v>#N/A</v>
      </c>
      <c r="U709" s="64" t="e">
        <f>VLOOKUP($B709,選擇權未平倉餘額!$A$4:$I$500,9,FALSE)</f>
        <v>#N/A</v>
      </c>
      <c r="V709" s="39" t="e">
        <f>VLOOKUP($B709,臺指選擇權P_C_Ratios!$A$4:$C$500,3,FALSE)</f>
        <v>#N/A</v>
      </c>
      <c r="W709" s="41" t="e">
        <f>VLOOKUP($B709,散戶多空比!$A$6:$L$500,12,FALSE)</f>
        <v>#N/A</v>
      </c>
      <c r="X709" s="40" t="e">
        <f>VLOOKUP($B709,期貨大額交易人未沖銷部位!$A$4:$O$499,4,FALSE)</f>
        <v>#N/A</v>
      </c>
      <c r="Y709" s="40" t="e">
        <f>VLOOKUP($B709,期貨大額交易人未沖銷部位!$A$4:$O$499,7,FALSE)</f>
        <v>#N/A</v>
      </c>
      <c r="Z709" s="40" t="e">
        <f>VLOOKUP($B709,期貨大額交易人未沖銷部位!$A$4:$O$499,10,FALSE)</f>
        <v>#N/A</v>
      </c>
      <c r="AA709" s="40" t="e">
        <f>VLOOKUP($B709,期貨大額交易人未沖銷部位!$A$4:$O$499,13,FALSE)</f>
        <v>#N/A</v>
      </c>
      <c r="AB709" s="40" t="e">
        <f>VLOOKUP($B709,期貨大額交易人未沖銷部位!$A$4:$O$499,14,FALSE)</f>
        <v>#N/A</v>
      </c>
      <c r="AC709" s="40" t="e">
        <f>VLOOKUP($B709,期貨大額交易人未沖銷部位!$A$4:$O$499,15,FALSE)</f>
        <v>#N/A</v>
      </c>
      <c r="AD709" s="33" t="e">
        <f>VLOOKUP($B709,三大美股走勢!$A$4:$J$495,4,FALSE)</f>
        <v>#N/A</v>
      </c>
      <c r="AE709" s="33" t="e">
        <f>VLOOKUP($B709,三大美股走勢!$A$4:$J$495,7,FALSE)</f>
        <v>#N/A</v>
      </c>
      <c r="AF709" s="33" t="e">
        <f>VLOOKUP($B709,三大美股走勢!$A$4:$J$495,10,FALSE)</f>
        <v>#N/A</v>
      </c>
    </row>
    <row r="710" spans="2:32">
      <c r="B710" s="32">
        <v>43489</v>
      </c>
      <c r="C710" s="33" t="e">
        <f>VLOOKUP($B710,大盤與近月台指!$A$4:$I$499,2,FALSE)</f>
        <v>#N/A</v>
      </c>
      <c r="D710" s="34" t="e">
        <f>VLOOKUP($B710,大盤與近月台指!$A$4:$I$499,3,FALSE)</f>
        <v>#N/A</v>
      </c>
      <c r="E710" s="35" t="e">
        <f>VLOOKUP($B710,大盤與近月台指!$A$4:$I$499,4,FALSE)</f>
        <v>#N/A</v>
      </c>
      <c r="F710" s="33" t="e">
        <f>VLOOKUP($B710,大盤與近月台指!$A$4:$I$499,5,FALSE)</f>
        <v>#N/A</v>
      </c>
      <c r="G710" s="49" t="e">
        <f>VLOOKUP($B710,三大法人買賣超!$A$4:$I$500,3,FALSE)</f>
        <v>#N/A</v>
      </c>
      <c r="H710" s="34" t="e">
        <f>VLOOKUP($B710,三大法人買賣超!$A$4:$I$500,5,FALSE)</f>
        <v>#N/A</v>
      </c>
      <c r="I710" s="27" t="e">
        <f>VLOOKUP($B710,三大法人買賣超!$A$4:$I$500,7,FALSE)</f>
        <v>#N/A</v>
      </c>
      <c r="J710" s="27" t="e">
        <f>VLOOKUP($B710,三大法人買賣超!$A$4:$I$500,9,FALSE)</f>
        <v>#N/A</v>
      </c>
      <c r="K710" s="37">
        <f>新台幣匯率美元指數!B711</f>
        <v>0</v>
      </c>
      <c r="L710" s="38">
        <f>新台幣匯率美元指數!C711</f>
        <v>0</v>
      </c>
      <c r="M710" s="39">
        <f>新台幣匯率美元指數!D711</f>
        <v>0</v>
      </c>
      <c r="N710" s="27" t="e">
        <f>VLOOKUP($B710,期貨未平倉口數!$A$4:$M$499,4,FALSE)</f>
        <v>#N/A</v>
      </c>
      <c r="O710" s="27" t="e">
        <f>VLOOKUP($B710,期貨未平倉口數!$A$4:$M$499,9,FALSE)</f>
        <v>#N/A</v>
      </c>
      <c r="P710" s="27" t="e">
        <f>VLOOKUP($B710,期貨未平倉口數!$A$4:$M$499,10,FALSE)</f>
        <v>#N/A</v>
      </c>
      <c r="Q710" s="27" t="e">
        <f>VLOOKUP($B710,期貨未平倉口數!$A$4:$M$499,11,FALSE)</f>
        <v>#N/A</v>
      </c>
      <c r="R710" s="64" t="e">
        <f>VLOOKUP($B710,選擇權未平倉餘額!$A$4:$I$500,6,FALSE)</f>
        <v>#N/A</v>
      </c>
      <c r="S710" s="64" t="e">
        <f>VLOOKUP($B710,選擇權未平倉餘額!$A$4:$I$500,7,FALSE)</f>
        <v>#N/A</v>
      </c>
      <c r="T710" s="64" t="e">
        <f>VLOOKUP($B710,選擇權未平倉餘額!$A$4:$I$500,8,FALSE)</f>
        <v>#N/A</v>
      </c>
      <c r="U710" s="64" t="e">
        <f>VLOOKUP($B710,選擇權未平倉餘額!$A$4:$I$500,9,FALSE)</f>
        <v>#N/A</v>
      </c>
      <c r="V710" s="39" t="e">
        <f>VLOOKUP($B710,臺指選擇權P_C_Ratios!$A$4:$C$500,3,FALSE)</f>
        <v>#N/A</v>
      </c>
      <c r="W710" s="41" t="e">
        <f>VLOOKUP($B710,散戶多空比!$A$6:$L$500,12,FALSE)</f>
        <v>#N/A</v>
      </c>
      <c r="X710" s="40" t="e">
        <f>VLOOKUP($B710,期貨大額交易人未沖銷部位!$A$4:$O$499,4,FALSE)</f>
        <v>#N/A</v>
      </c>
      <c r="Y710" s="40" t="e">
        <f>VLOOKUP($B710,期貨大額交易人未沖銷部位!$A$4:$O$499,7,FALSE)</f>
        <v>#N/A</v>
      </c>
      <c r="Z710" s="40" t="e">
        <f>VLOOKUP($B710,期貨大額交易人未沖銷部位!$A$4:$O$499,10,FALSE)</f>
        <v>#N/A</v>
      </c>
      <c r="AA710" s="40" t="e">
        <f>VLOOKUP($B710,期貨大額交易人未沖銷部位!$A$4:$O$499,13,FALSE)</f>
        <v>#N/A</v>
      </c>
      <c r="AB710" s="40" t="e">
        <f>VLOOKUP($B710,期貨大額交易人未沖銷部位!$A$4:$O$499,14,FALSE)</f>
        <v>#N/A</v>
      </c>
      <c r="AC710" s="40" t="e">
        <f>VLOOKUP($B710,期貨大額交易人未沖銷部位!$A$4:$O$499,15,FALSE)</f>
        <v>#N/A</v>
      </c>
      <c r="AD710" s="33" t="e">
        <f>VLOOKUP($B710,三大美股走勢!$A$4:$J$495,4,FALSE)</f>
        <v>#N/A</v>
      </c>
      <c r="AE710" s="33" t="e">
        <f>VLOOKUP($B710,三大美股走勢!$A$4:$J$495,7,FALSE)</f>
        <v>#N/A</v>
      </c>
      <c r="AF710" s="33" t="e">
        <f>VLOOKUP($B710,三大美股走勢!$A$4:$J$495,10,FALSE)</f>
        <v>#N/A</v>
      </c>
    </row>
    <row r="711" spans="2:32">
      <c r="B711" s="32">
        <v>43490</v>
      </c>
      <c r="C711" s="33" t="e">
        <f>VLOOKUP($B711,大盤與近月台指!$A$4:$I$499,2,FALSE)</f>
        <v>#N/A</v>
      </c>
      <c r="D711" s="34" t="e">
        <f>VLOOKUP($B711,大盤與近月台指!$A$4:$I$499,3,FALSE)</f>
        <v>#N/A</v>
      </c>
      <c r="E711" s="35" t="e">
        <f>VLOOKUP($B711,大盤與近月台指!$A$4:$I$499,4,FALSE)</f>
        <v>#N/A</v>
      </c>
      <c r="F711" s="33" t="e">
        <f>VLOOKUP($B711,大盤與近月台指!$A$4:$I$499,5,FALSE)</f>
        <v>#N/A</v>
      </c>
      <c r="G711" s="49" t="e">
        <f>VLOOKUP($B711,三大法人買賣超!$A$4:$I$500,3,FALSE)</f>
        <v>#N/A</v>
      </c>
      <c r="H711" s="34" t="e">
        <f>VLOOKUP($B711,三大法人買賣超!$A$4:$I$500,5,FALSE)</f>
        <v>#N/A</v>
      </c>
      <c r="I711" s="27" t="e">
        <f>VLOOKUP($B711,三大法人買賣超!$A$4:$I$500,7,FALSE)</f>
        <v>#N/A</v>
      </c>
      <c r="J711" s="27" t="e">
        <f>VLOOKUP($B711,三大法人買賣超!$A$4:$I$500,9,FALSE)</f>
        <v>#N/A</v>
      </c>
      <c r="K711" s="37">
        <f>新台幣匯率美元指數!B712</f>
        <v>0</v>
      </c>
      <c r="L711" s="38">
        <f>新台幣匯率美元指數!C712</f>
        <v>0</v>
      </c>
      <c r="M711" s="39">
        <f>新台幣匯率美元指數!D712</f>
        <v>0</v>
      </c>
      <c r="N711" s="27" t="e">
        <f>VLOOKUP($B711,期貨未平倉口數!$A$4:$M$499,4,FALSE)</f>
        <v>#N/A</v>
      </c>
      <c r="O711" s="27" t="e">
        <f>VLOOKUP($B711,期貨未平倉口數!$A$4:$M$499,9,FALSE)</f>
        <v>#N/A</v>
      </c>
      <c r="P711" s="27" t="e">
        <f>VLOOKUP($B711,期貨未平倉口數!$A$4:$M$499,10,FALSE)</f>
        <v>#N/A</v>
      </c>
      <c r="Q711" s="27" t="e">
        <f>VLOOKUP($B711,期貨未平倉口數!$A$4:$M$499,11,FALSE)</f>
        <v>#N/A</v>
      </c>
      <c r="R711" s="64" t="e">
        <f>VLOOKUP($B711,選擇權未平倉餘額!$A$4:$I$500,6,FALSE)</f>
        <v>#N/A</v>
      </c>
      <c r="S711" s="64" t="e">
        <f>VLOOKUP($B711,選擇權未平倉餘額!$A$4:$I$500,7,FALSE)</f>
        <v>#N/A</v>
      </c>
      <c r="T711" s="64" t="e">
        <f>VLOOKUP($B711,選擇權未平倉餘額!$A$4:$I$500,8,FALSE)</f>
        <v>#N/A</v>
      </c>
      <c r="U711" s="64" t="e">
        <f>VLOOKUP($B711,選擇權未平倉餘額!$A$4:$I$500,9,FALSE)</f>
        <v>#N/A</v>
      </c>
      <c r="V711" s="39" t="e">
        <f>VLOOKUP($B711,臺指選擇權P_C_Ratios!$A$4:$C$500,3,FALSE)</f>
        <v>#N/A</v>
      </c>
      <c r="W711" s="41" t="e">
        <f>VLOOKUP($B711,散戶多空比!$A$6:$L$500,12,FALSE)</f>
        <v>#N/A</v>
      </c>
      <c r="X711" s="40" t="e">
        <f>VLOOKUP($B711,期貨大額交易人未沖銷部位!$A$4:$O$499,4,FALSE)</f>
        <v>#N/A</v>
      </c>
      <c r="Y711" s="40" t="e">
        <f>VLOOKUP($B711,期貨大額交易人未沖銷部位!$A$4:$O$499,7,FALSE)</f>
        <v>#N/A</v>
      </c>
      <c r="Z711" s="40" t="e">
        <f>VLOOKUP($B711,期貨大額交易人未沖銷部位!$A$4:$O$499,10,FALSE)</f>
        <v>#N/A</v>
      </c>
      <c r="AA711" s="40" t="e">
        <f>VLOOKUP($B711,期貨大額交易人未沖銷部位!$A$4:$O$499,13,FALSE)</f>
        <v>#N/A</v>
      </c>
      <c r="AB711" s="40" t="e">
        <f>VLOOKUP($B711,期貨大額交易人未沖銷部位!$A$4:$O$499,14,FALSE)</f>
        <v>#N/A</v>
      </c>
      <c r="AC711" s="40" t="e">
        <f>VLOOKUP($B711,期貨大額交易人未沖銷部位!$A$4:$O$499,15,FALSE)</f>
        <v>#N/A</v>
      </c>
      <c r="AD711" s="33" t="e">
        <f>VLOOKUP($B711,三大美股走勢!$A$4:$J$495,4,FALSE)</f>
        <v>#N/A</v>
      </c>
      <c r="AE711" s="33" t="e">
        <f>VLOOKUP($B711,三大美股走勢!$A$4:$J$495,7,FALSE)</f>
        <v>#N/A</v>
      </c>
      <c r="AF711" s="33" t="e">
        <f>VLOOKUP($B711,三大美股走勢!$A$4:$J$495,10,FALSE)</f>
        <v>#N/A</v>
      </c>
    </row>
    <row r="712" spans="2:32">
      <c r="B712" s="32">
        <v>43491</v>
      </c>
      <c r="C712" s="33" t="e">
        <f>VLOOKUP($B712,大盤與近月台指!$A$4:$I$499,2,FALSE)</f>
        <v>#N/A</v>
      </c>
      <c r="D712" s="34" t="e">
        <f>VLOOKUP($B712,大盤與近月台指!$A$4:$I$499,3,FALSE)</f>
        <v>#N/A</v>
      </c>
      <c r="E712" s="35" t="e">
        <f>VLOOKUP($B712,大盤與近月台指!$A$4:$I$499,4,FALSE)</f>
        <v>#N/A</v>
      </c>
      <c r="F712" s="33" t="e">
        <f>VLOOKUP($B712,大盤與近月台指!$A$4:$I$499,5,FALSE)</f>
        <v>#N/A</v>
      </c>
      <c r="G712" s="49" t="e">
        <f>VLOOKUP($B712,三大法人買賣超!$A$4:$I$500,3,FALSE)</f>
        <v>#N/A</v>
      </c>
      <c r="H712" s="34" t="e">
        <f>VLOOKUP($B712,三大法人買賣超!$A$4:$I$500,5,FALSE)</f>
        <v>#N/A</v>
      </c>
      <c r="I712" s="27" t="e">
        <f>VLOOKUP($B712,三大法人買賣超!$A$4:$I$500,7,FALSE)</f>
        <v>#N/A</v>
      </c>
      <c r="J712" s="27" t="e">
        <f>VLOOKUP($B712,三大法人買賣超!$A$4:$I$500,9,FALSE)</f>
        <v>#N/A</v>
      </c>
      <c r="K712" s="37">
        <f>新台幣匯率美元指數!B713</f>
        <v>0</v>
      </c>
      <c r="L712" s="38">
        <f>新台幣匯率美元指數!C713</f>
        <v>0</v>
      </c>
      <c r="M712" s="39">
        <f>新台幣匯率美元指數!D713</f>
        <v>0</v>
      </c>
      <c r="N712" s="27" t="e">
        <f>VLOOKUP($B712,期貨未平倉口數!$A$4:$M$499,4,FALSE)</f>
        <v>#N/A</v>
      </c>
      <c r="O712" s="27" t="e">
        <f>VLOOKUP($B712,期貨未平倉口數!$A$4:$M$499,9,FALSE)</f>
        <v>#N/A</v>
      </c>
      <c r="P712" s="27" t="e">
        <f>VLOOKUP($B712,期貨未平倉口數!$A$4:$M$499,10,FALSE)</f>
        <v>#N/A</v>
      </c>
      <c r="Q712" s="27" t="e">
        <f>VLOOKUP($B712,期貨未平倉口數!$A$4:$M$499,11,FALSE)</f>
        <v>#N/A</v>
      </c>
      <c r="R712" s="64" t="e">
        <f>VLOOKUP($B712,選擇權未平倉餘額!$A$4:$I$500,6,FALSE)</f>
        <v>#N/A</v>
      </c>
      <c r="S712" s="64" t="e">
        <f>VLOOKUP($B712,選擇權未平倉餘額!$A$4:$I$500,7,FALSE)</f>
        <v>#N/A</v>
      </c>
      <c r="T712" s="64" t="e">
        <f>VLOOKUP($B712,選擇權未平倉餘額!$A$4:$I$500,8,FALSE)</f>
        <v>#N/A</v>
      </c>
      <c r="U712" s="64" t="e">
        <f>VLOOKUP($B712,選擇權未平倉餘額!$A$4:$I$500,9,FALSE)</f>
        <v>#N/A</v>
      </c>
      <c r="V712" s="39" t="e">
        <f>VLOOKUP($B712,臺指選擇權P_C_Ratios!$A$4:$C$500,3,FALSE)</f>
        <v>#N/A</v>
      </c>
      <c r="W712" s="41" t="e">
        <f>VLOOKUP($B712,散戶多空比!$A$6:$L$500,12,FALSE)</f>
        <v>#N/A</v>
      </c>
      <c r="X712" s="40" t="e">
        <f>VLOOKUP($B712,期貨大額交易人未沖銷部位!$A$4:$O$499,4,FALSE)</f>
        <v>#N/A</v>
      </c>
      <c r="Y712" s="40" t="e">
        <f>VLOOKUP($B712,期貨大額交易人未沖銷部位!$A$4:$O$499,7,FALSE)</f>
        <v>#N/A</v>
      </c>
      <c r="Z712" s="40" t="e">
        <f>VLOOKUP($B712,期貨大額交易人未沖銷部位!$A$4:$O$499,10,FALSE)</f>
        <v>#N/A</v>
      </c>
      <c r="AA712" s="40" t="e">
        <f>VLOOKUP($B712,期貨大額交易人未沖銷部位!$A$4:$O$499,13,FALSE)</f>
        <v>#N/A</v>
      </c>
      <c r="AB712" s="40" t="e">
        <f>VLOOKUP($B712,期貨大額交易人未沖銷部位!$A$4:$O$499,14,FALSE)</f>
        <v>#N/A</v>
      </c>
      <c r="AC712" s="40" t="e">
        <f>VLOOKUP($B712,期貨大額交易人未沖銷部位!$A$4:$O$499,15,FALSE)</f>
        <v>#N/A</v>
      </c>
      <c r="AD712" s="33" t="e">
        <f>VLOOKUP($B712,三大美股走勢!$A$4:$J$495,4,FALSE)</f>
        <v>#N/A</v>
      </c>
      <c r="AE712" s="33" t="e">
        <f>VLOOKUP($B712,三大美股走勢!$A$4:$J$495,7,FALSE)</f>
        <v>#N/A</v>
      </c>
      <c r="AF712" s="33" t="e">
        <f>VLOOKUP($B712,三大美股走勢!$A$4:$J$495,10,FALSE)</f>
        <v>#N/A</v>
      </c>
    </row>
    <row r="713" spans="2:32">
      <c r="B713" s="32">
        <v>43492</v>
      </c>
      <c r="C713" s="33" t="e">
        <f>VLOOKUP($B713,大盤與近月台指!$A$4:$I$499,2,FALSE)</f>
        <v>#N/A</v>
      </c>
      <c r="D713" s="34" t="e">
        <f>VLOOKUP($B713,大盤與近月台指!$A$4:$I$499,3,FALSE)</f>
        <v>#N/A</v>
      </c>
      <c r="E713" s="35" t="e">
        <f>VLOOKUP($B713,大盤與近月台指!$A$4:$I$499,4,FALSE)</f>
        <v>#N/A</v>
      </c>
      <c r="F713" s="33" t="e">
        <f>VLOOKUP($B713,大盤與近月台指!$A$4:$I$499,5,FALSE)</f>
        <v>#N/A</v>
      </c>
      <c r="G713" s="49" t="e">
        <f>VLOOKUP($B713,三大法人買賣超!$A$4:$I$500,3,FALSE)</f>
        <v>#N/A</v>
      </c>
      <c r="H713" s="34" t="e">
        <f>VLOOKUP($B713,三大法人買賣超!$A$4:$I$500,5,FALSE)</f>
        <v>#N/A</v>
      </c>
      <c r="I713" s="27" t="e">
        <f>VLOOKUP($B713,三大法人買賣超!$A$4:$I$500,7,FALSE)</f>
        <v>#N/A</v>
      </c>
      <c r="J713" s="27" t="e">
        <f>VLOOKUP($B713,三大法人買賣超!$A$4:$I$500,9,FALSE)</f>
        <v>#N/A</v>
      </c>
      <c r="K713" s="37">
        <f>新台幣匯率美元指數!B714</f>
        <v>0</v>
      </c>
      <c r="L713" s="38">
        <f>新台幣匯率美元指數!C714</f>
        <v>0</v>
      </c>
      <c r="M713" s="39">
        <f>新台幣匯率美元指數!D714</f>
        <v>0</v>
      </c>
      <c r="N713" s="27" t="e">
        <f>VLOOKUP($B713,期貨未平倉口數!$A$4:$M$499,4,FALSE)</f>
        <v>#N/A</v>
      </c>
      <c r="O713" s="27" t="e">
        <f>VLOOKUP($B713,期貨未平倉口數!$A$4:$M$499,9,FALSE)</f>
        <v>#N/A</v>
      </c>
      <c r="P713" s="27" t="e">
        <f>VLOOKUP($B713,期貨未平倉口數!$A$4:$M$499,10,FALSE)</f>
        <v>#N/A</v>
      </c>
      <c r="Q713" s="27" t="e">
        <f>VLOOKUP($B713,期貨未平倉口數!$A$4:$M$499,11,FALSE)</f>
        <v>#N/A</v>
      </c>
      <c r="R713" s="64" t="e">
        <f>VLOOKUP($B713,選擇權未平倉餘額!$A$4:$I$500,6,FALSE)</f>
        <v>#N/A</v>
      </c>
      <c r="S713" s="64" t="e">
        <f>VLOOKUP($B713,選擇權未平倉餘額!$A$4:$I$500,7,FALSE)</f>
        <v>#N/A</v>
      </c>
      <c r="T713" s="64" t="e">
        <f>VLOOKUP($B713,選擇權未平倉餘額!$A$4:$I$500,8,FALSE)</f>
        <v>#N/A</v>
      </c>
      <c r="U713" s="64" t="e">
        <f>VLOOKUP($B713,選擇權未平倉餘額!$A$4:$I$500,9,FALSE)</f>
        <v>#N/A</v>
      </c>
      <c r="V713" s="39" t="e">
        <f>VLOOKUP($B713,臺指選擇權P_C_Ratios!$A$4:$C$500,3,FALSE)</f>
        <v>#N/A</v>
      </c>
      <c r="W713" s="41" t="e">
        <f>VLOOKUP($B713,散戶多空比!$A$6:$L$500,12,FALSE)</f>
        <v>#N/A</v>
      </c>
      <c r="X713" s="40" t="e">
        <f>VLOOKUP($B713,期貨大額交易人未沖銷部位!$A$4:$O$499,4,FALSE)</f>
        <v>#N/A</v>
      </c>
      <c r="Y713" s="40" t="e">
        <f>VLOOKUP($B713,期貨大額交易人未沖銷部位!$A$4:$O$499,7,FALSE)</f>
        <v>#N/A</v>
      </c>
      <c r="Z713" s="40" t="e">
        <f>VLOOKUP($B713,期貨大額交易人未沖銷部位!$A$4:$O$499,10,FALSE)</f>
        <v>#N/A</v>
      </c>
      <c r="AA713" s="40" t="e">
        <f>VLOOKUP($B713,期貨大額交易人未沖銷部位!$A$4:$O$499,13,FALSE)</f>
        <v>#N/A</v>
      </c>
      <c r="AB713" s="40" t="e">
        <f>VLOOKUP($B713,期貨大額交易人未沖銷部位!$A$4:$O$499,14,FALSE)</f>
        <v>#N/A</v>
      </c>
      <c r="AC713" s="40" t="e">
        <f>VLOOKUP($B713,期貨大額交易人未沖銷部位!$A$4:$O$499,15,FALSE)</f>
        <v>#N/A</v>
      </c>
      <c r="AD713" s="33" t="e">
        <f>VLOOKUP($B713,三大美股走勢!$A$4:$J$495,4,FALSE)</f>
        <v>#N/A</v>
      </c>
      <c r="AE713" s="33" t="e">
        <f>VLOOKUP($B713,三大美股走勢!$A$4:$J$495,7,FALSE)</f>
        <v>#N/A</v>
      </c>
      <c r="AF713" s="33" t="e">
        <f>VLOOKUP($B713,三大美股走勢!$A$4:$J$495,10,FALSE)</f>
        <v>#N/A</v>
      </c>
    </row>
    <row r="714" spans="2:32">
      <c r="B714" s="32">
        <v>43493</v>
      </c>
      <c r="C714" s="33" t="e">
        <f>VLOOKUP($B714,大盤與近月台指!$A$4:$I$499,2,FALSE)</f>
        <v>#N/A</v>
      </c>
      <c r="D714" s="34" t="e">
        <f>VLOOKUP($B714,大盤與近月台指!$A$4:$I$499,3,FALSE)</f>
        <v>#N/A</v>
      </c>
      <c r="E714" s="35" t="e">
        <f>VLOOKUP($B714,大盤與近月台指!$A$4:$I$499,4,FALSE)</f>
        <v>#N/A</v>
      </c>
      <c r="F714" s="33" t="e">
        <f>VLOOKUP($B714,大盤與近月台指!$A$4:$I$499,5,FALSE)</f>
        <v>#N/A</v>
      </c>
      <c r="G714" s="49" t="e">
        <f>VLOOKUP($B714,三大法人買賣超!$A$4:$I$500,3,FALSE)</f>
        <v>#N/A</v>
      </c>
      <c r="H714" s="34" t="e">
        <f>VLOOKUP($B714,三大法人買賣超!$A$4:$I$500,5,FALSE)</f>
        <v>#N/A</v>
      </c>
      <c r="I714" s="27" t="e">
        <f>VLOOKUP($B714,三大法人買賣超!$A$4:$I$500,7,FALSE)</f>
        <v>#N/A</v>
      </c>
      <c r="J714" s="27" t="e">
        <f>VLOOKUP($B714,三大法人買賣超!$A$4:$I$500,9,FALSE)</f>
        <v>#N/A</v>
      </c>
      <c r="K714" s="37">
        <f>新台幣匯率美元指數!B715</f>
        <v>0</v>
      </c>
      <c r="L714" s="38">
        <f>新台幣匯率美元指數!C715</f>
        <v>0</v>
      </c>
      <c r="M714" s="39">
        <f>新台幣匯率美元指數!D715</f>
        <v>0</v>
      </c>
      <c r="N714" s="27" t="e">
        <f>VLOOKUP($B714,期貨未平倉口數!$A$4:$M$499,4,FALSE)</f>
        <v>#N/A</v>
      </c>
      <c r="O714" s="27" t="e">
        <f>VLOOKUP($B714,期貨未平倉口數!$A$4:$M$499,9,FALSE)</f>
        <v>#N/A</v>
      </c>
      <c r="P714" s="27" t="e">
        <f>VLOOKUP($B714,期貨未平倉口數!$A$4:$M$499,10,FALSE)</f>
        <v>#N/A</v>
      </c>
      <c r="Q714" s="27" t="e">
        <f>VLOOKUP($B714,期貨未平倉口數!$A$4:$M$499,11,FALSE)</f>
        <v>#N/A</v>
      </c>
      <c r="R714" s="64" t="e">
        <f>VLOOKUP($B714,選擇權未平倉餘額!$A$4:$I$500,6,FALSE)</f>
        <v>#N/A</v>
      </c>
      <c r="S714" s="64" t="e">
        <f>VLOOKUP($B714,選擇權未平倉餘額!$A$4:$I$500,7,FALSE)</f>
        <v>#N/A</v>
      </c>
      <c r="T714" s="64" t="e">
        <f>VLOOKUP($B714,選擇權未平倉餘額!$A$4:$I$500,8,FALSE)</f>
        <v>#N/A</v>
      </c>
      <c r="U714" s="64" t="e">
        <f>VLOOKUP($B714,選擇權未平倉餘額!$A$4:$I$500,9,FALSE)</f>
        <v>#N/A</v>
      </c>
      <c r="V714" s="39" t="e">
        <f>VLOOKUP($B714,臺指選擇權P_C_Ratios!$A$4:$C$500,3,FALSE)</f>
        <v>#N/A</v>
      </c>
      <c r="W714" s="41" t="e">
        <f>VLOOKUP($B714,散戶多空比!$A$6:$L$500,12,FALSE)</f>
        <v>#N/A</v>
      </c>
      <c r="X714" s="40" t="e">
        <f>VLOOKUP($B714,期貨大額交易人未沖銷部位!$A$4:$O$499,4,FALSE)</f>
        <v>#N/A</v>
      </c>
      <c r="Y714" s="40" t="e">
        <f>VLOOKUP($B714,期貨大額交易人未沖銷部位!$A$4:$O$499,7,FALSE)</f>
        <v>#N/A</v>
      </c>
      <c r="Z714" s="40" t="e">
        <f>VLOOKUP($B714,期貨大額交易人未沖銷部位!$A$4:$O$499,10,FALSE)</f>
        <v>#N/A</v>
      </c>
      <c r="AA714" s="40" t="e">
        <f>VLOOKUP($B714,期貨大額交易人未沖銷部位!$A$4:$O$499,13,FALSE)</f>
        <v>#N/A</v>
      </c>
      <c r="AB714" s="40" t="e">
        <f>VLOOKUP($B714,期貨大額交易人未沖銷部位!$A$4:$O$499,14,FALSE)</f>
        <v>#N/A</v>
      </c>
      <c r="AC714" s="40" t="e">
        <f>VLOOKUP($B714,期貨大額交易人未沖銷部位!$A$4:$O$499,15,FALSE)</f>
        <v>#N/A</v>
      </c>
      <c r="AD714" s="33" t="e">
        <f>VLOOKUP($B714,三大美股走勢!$A$4:$J$495,4,FALSE)</f>
        <v>#N/A</v>
      </c>
      <c r="AE714" s="33" t="e">
        <f>VLOOKUP($B714,三大美股走勢!$A$4:$J$495,7,FALSE)</f>
        <v>#N/A</v>
      </c>
      <c r="AF714" s="33" t="e">
        <f>VLOOKUP($B714,三大美股走勢!$A$4:$J$495,10,FALSE)</f>
        <v>#N/A</v>
      </c>
    </row>
    <row r="715" spans="2:32">
      <c r="B715" s="32">
        <v>43494</v>
      </c>
      <c r="C715" s="33" t="e">
        <f>VLOOKUP($B715,大盤與近月台指!$A$4:$I$499,2,FALSE)</f>
        <v>#N/A</v>
      </c>
      <c r="D715" s="34" t="e">
        <f>VLOOKUP($B715,大盤與近月台指!$A$4:$I$499,3,FALSE)</f>
        <v>#N/A</v>
      </c>
      <c r="E715" s="35" t="e">
        <f>VLOOKUP($B715,大盤與近月台指!$A$4:$I$499,4,FALSE)</f>
        <v>#N/A</v>
      </c>
      <c r="F715" s="33" t="e">
        <f>VLOOKUP($B715,大盤與近月台指!$A$4:$I$499,5,FALSE)</f>
        <v>#N/A</v>
      </c>
      <c r="G715" s="49" t="e">
        <f>VLOOKUP($B715,三大法人買賣超!$A$4:$I$500,3,FALSE)</f>
        <v>#N/A</v>
      </c>
      <c r="H715" s="34" t="e">
        <f>VLOOKUP($B715,三大法人買賣超!$A$4:$I$500,5,FALSE)</f>
        <v>#N/A</v>
      </c>
      <c r="I715" s="27" t="e">
        <f>VLOOKUP($B715,三大法人買賣超!$A$4:$I$500,7,FALSE)</f>
        <v>#N/A</v>
      </c>
      <c r="J715" s="27" t="e">
        <f>VLOOKUP($B715,三大法人買賣超!$A$4:$I$500,9,FALSE)</f>
        <v>#N/A</v>
      </c>
      <c r="K715" s="37">
        <f>新台幣匯率美元指數!B716</f>
        <v>0</v>
      </c>
      <c r="L715" s="38">
        <f>新台幣匯率美元指數!C716</f>
        <v>0</v>
      </c>
      <c r="M715" s="39">
        <f>新台幣匯率美元指數!D716</f>
        <v>0</v>
      </c>
      <c r="N715" s="27" t="e">
        <f>VLOOKUP($B715,期貨未平倉口數!$A$4:$M$499,4,FALSE)</f>
        <v>#N/A</v>
      </c>
      <c r="O715" s="27" t="e">
        <f>VLOOKUP($B715,期貨未平倉口數!$A$4:$M$499,9,FALSE)</f>
        <v>#N/A</v>
      </c>
      <c r="P715" s="27" t="e">
        <f>VLOOKUP($B715,期貨未平倉口數!$A$4:$M$499,10,FALSE)</f>
        <v>#N/A</v>
      </c>
      <c r="Q715" s="27" t="e">
        <f>VLOOKUP($B715,期貨未平倉口數!$A$4:$M$499,11,FALSE)</f>
        <v>#N/A</v>
      </c>
      <c r="R715" s="64" t="e">
        <f>VLOOKUP($B715,選擇權未平倉餘額!$A$4:$I$500,6,FALSE)</f>
        <v>#N/A</v>
      </c>
      <c r="S715" s="64" t="e">
        <f>VLOOKUP($B715,選擇權未平倉餘額!$A$4:$I$500,7,FALSE)</f>
        <v>#N/A</v>
      </c>
      <c r="T715" s="64" t="e">
        <f>VLOOKUP($B715,選擇權未平倉餘額!$A$4:$I$500,8,FALSE)</f>
        <v>#N/A</v>
      </c>
      <c r="U715" s="64" t="e">
        <f>VLOOKUP($B715,選擇權未平倉餘額!$A$4:$I$500,9,FALSE)</f>
        <v>#N/A</v>
      </c>
      <c r="V715" s="39" t="e">
        <f>VLOOKUP($B715,臺指選擇權P_C_Ratios!$A$4:$C$500,3,FALSE)</f>
        <v>#N/A</v>
      </c>
      <c r="W715" s="41" t="e">
        <f>VLOOKUP($B715,散戶多空比!$A$6:$L$500,12,FALSE)</f>
        <v>#N/A</v>
      </c>
      <c r="X715" s="40" t="e">
        <f>VLOOKUP($B715,期貨大額交易人未沖銷部位!$A$4:$O$499,4,FALSE)</f>
        <v>#N/A</v>
      </c>
      <c r="Y715" s="40" t="e">
        <f>VLOOKUP($B715,期貨大額交易人未沖銷部位!$A$4:$O$499,7,FALSE)</f>
        <v>#N/A</v>
      </c>
      <c r="Z715" s="40" t="e">
        <f>VLOOKUP($B715,期貨大額交易人未沖銷部位!$A$4:$O$499,10,FALSE)</f>
        <v>#N/A</v>
      </c>
      <c r="AA715" s="40" t="e">
        <f>VLOOKUP($B715,期貨大額交易人未沖銷部位!$A$4:$O$499,13,FALSE)</f>
        <v>#N/A</v>
      </c>
      <c r="AB715" s="40" t="e">
        <f>VLOOKUP($B715,期貨大額交易人未沖銷部位!$A$4:$O$499,14,FALSE)</f>
        <v>#N/A</v>
      </c>
      <c r="AC715" s="40" t="e">
        <f>VLOOKUP($B715,期貨大額交易人未沖銷部位!$A$4:$O$499,15,FALSE)</f>
        <v>#N/A</v>
      </c>
      <c r="AD715" s="33" t="e">
        <f>VLOOKUP($B715,三大美股走勢!$A$4:$J$495,4,FALSE)</f>
        <v>#N/A</v>
      </c>
      <c r="AE715" s="33" t="e">
        <f>VLOOKUP($B715,三大美股走勢!$A$4:$J$495,7,FALSE)</f>
        <v>#N/A</v>
      </c>
      <c r="AF715" s="33" t="e">
        <f>VLOOKUP($B715,三大美股走勢!$A$4:$J$495,10,FALSE)</f>
        <v>#N/A</v>
      </c>
    </row>
    <row r="716" spans="2:32">
      <c r="B716" s="32">
        <v>43495</v>
      </c>
      <c r="C716" s="33" t="e">
        <f>VLOOKUP($B716,大盤與近月台指!$A$4:$I$499,2,FALSE)</f>
        <v>#N/A</v>
      </c>
      <c r="D716" s="34" t="e">
        <f>VLOOKUP($B716,大盤與近月台指!$A$4:$I$499,3,FALSE)</f>
        <v>#N/A</v>
      </c>
      <c r="E716" s="35" t="e">
        <f>VLOOKUP($B716,大盤與近月台指!$A$4:$I$499,4,FALSE)</f>
        <v>#N/A</v>
      </c>
      <c r="F716" s="33" t="e">
        <f>VLOOKUP($B716,大盤與近月台指!$A$4:$I$499,5,FALSE)</f>
        <v>#N/A</v>
      </c>
      <c r="G716" s="49" t="e">
        <f>VLOOKUP($B716,三大法人買賣超!$A$4:$I$500,3,FALSE)</f>
        <v>#N/A</v>
      </c>
      <c r="H716" s="34" t="e">
        <f>VLOOKUP($B716,三大法人買賣超!$A$4:$I$500,5,FALSE)</f>
        <v>#N/A</v>
      </c>
      <c r="I716" s="27" t="e">
        <f>VLOOKUP($B716,三大法人買賣超!$A$4:$I$500,7,FALSE)</f>
        <v>#N/A</v>
      </c>
      <c r="J716" s="27" t="e">
        <f>VLOOKUP($B716,三大法人買賣超!$A$4:$I$500,9,FALSE)</f>
        <v>#N/A</v>
      </c>
      <c r="K716" s="37">
        <f>新台幣匯率美元指數!B717</f>
        <v>0</v>
      </c>
      <c r="L716" s="38">
        <f>新台幣匯率美元指數!C717</f>
        <v>0</v>
      </c>
      <c r="M716" s="39">
        <f>新台幣匯率美元指數!D717</f>
        <v>0</v>
      </c>
      <c r="N716" s="27" t="e">
        <f>VLOOKUP($B716,期貨未平倉口數!$A$4:$M$499,4,FALSE)</f>
        <v>#N/A</v>
      </c>
      <c r="O716" s="27" t="e">
        <f>VLOOKUP($B716,期貨未平倉口數!$A$4:$M$499,9,FALSE)</f>
        <v>#N/A</v>
      </c>
      <c r="P716" s="27" t="e">
        <f>VLOOKUP($B716,期貨未平倉口數!$A$4:$M$499,10,FALSE)</f>
        <v>#N/A</v>
      </c>
      <c r="Q716" s="27" t="e">
        <f>VLOOKUP($B716,期貨未平倉口數!$A$4:$M$499,11,FALSE)</f>
        <v>#N/A</v>
      </c>
      <c r="R716" s="64" t="e">
        <f>VLOOKUP($B716,選擇權未平倉餘額!$A$4:$I$500,6,FALSE)</f>
        <v>#N/A</v>
      </c>
      <c r="S716" s="64" t="e">
        <f>VLOOKUP($B716,選擇權未平倉餘額!$A$4:$I$500,7,FALSE)</f>
        <v>#N/A</v>
      </c>
      <c r="T716" s="64" t="e">
        <f>VLOOKUP($B716,選擇權未平倉餘額!$A$4:$I$500,8,FALSE)</f>
        <v>#N/A</v>
      </c>
      <c r="U716" s="64" t="e">
        <f>VLOOKUP($B716,選擇權未平倉餘額!$A$4:$I$500,9,FALSE)</f>
        <v>#N/A</v>
      </c>
      <c r="V716" s="39" t="e">
        <f>VLOOKUP($B716,臺指選擇權P_C_Ratios!$A$4:$C$500,3,FALSE)</f>
        <v>#N/A</v>
      </c>
      <c r="W716" s="41" t="e">
        <f>VLOOKUP($B716,散戶多空比!$A$6:$L$500,12,FALSE)</f>
        <v>#N/A</v>
      </c>
      <c r="X716" s="40" t="e">
        <f>VLOOKUP($B716,期貨大額交易人未沖銷部位!$A$4:$O$499,4,FALSE)</f>
        <v>#N/A</v>
      </c>
      <c r="Y716" s="40" t="e">
        <f>VLOOKUP($B716,期貨大額交易人未沖銷部位!$A$4:$O$499,7,FALSE)</f>
        <v>#N/A</v>
      </c>
      <c r="Z716" s="40" t="e">
        <f>VLOOKUP($B716,期貨大額交易人未沖銷部位!$A$4:$O$499,10,FALSE)</f>
        <v>#N/A</v>
      </c>
      <c r="AA716" s="40" t="e">
        <f>VLOOKUP($B716,期貨大額交易人未沖銷部位!$A$4:$O$499,13,FALSE)</f>
        <v>#N/A</v>
      </c>
      <c r="AB716" s="40" t="e">
        <f>VLOOKUP($B716,期貨大額交易人未沖銷部位!$A$4:$O$499,14,FALSE)</f>
        <v>#N/A</v>
      </c>
      <c r="AC716" s="40" t="e">
        <f>VLOOKUP($B716,期貨大額交易人未沖銷部位!$A$4:$O$499,15,FALSE)</f>
        <v>#N/A</v>
      </c>
      <c r="AD716" s="33" t="e">
        <f>VLOOKUP($B716,三大美股走勢!$A$4:$J$495,4,FALSE)</f>
        <v>#N/A</v>
      </c>
      <c r="AE716" s="33" t="e">
        <f>VLOOKUP($B716,三大美股走勢!$A$4:$J$495,7,FALSE)</f>
        <v>#N/A</v>
      </c>
      <c r="AF716" s="33" t="e">
        <f>VLOOKUP($B716,三大美股走勢!$A$4:$J$495,10,FALSE)</f>
        <v>#N/A</v>
      </c>
    </row>
    <row r="717" spans="2:32">
      <c r="B717" s="32">
        <v>43496</v>
      </c>
      <c r="C717" s="33" t="e">
        <f>VLOOKUP($B717,大盤與近月台指!$A$4:$I$499,2,FALSE)</f>
        <v>#N/A</v>
      </c>
      <c r="D717" s="34" t="e">
        <f>VLOOKUP($B717,大盤與近月台指!$A$4:$I$499,3,FALSE)</f>
        <v>#N/A</v>
      </c>
      <c r="E717" s="35" t="e">
        <f>VLOOKUP($B717,大盤與近月台指!$A$4:$I$499,4,FALSE)</f>
        <v>#N/A</v>
      </c>
      <c r="F717" s="33" t="e">
        <f>VLOOKUP($B717,大盤與近月台指!$A$4:$I$499,5,FALSE)</f>
        <v>#N/A</v>
      </c>
      <c r="G717" s="49" t="e">
        <f>VLOOKUP($B717,三大法人買賣超!$A$4:$I$500,3,FALSE)</f>
        <v>#N/A</v>
      </c>
      <c r="H717" s="34" t="e">
        <f>VLOOKUP($B717,三大法人買賣超!$A$4:$I$500,5,FALSE)</f>
        <v>#N/A</v>
      </c>
      <c r="I717" s="27" t="e">
        <f>VLOOKUP($B717,三大法人買賣超!$A$4:$I$500,7,FALSE)</f>
        <v>#N/A</v>
      </c>
      <c r="J717" s="27" t="e">
        <f>VLOOKUP($B717,三大法人買賣超!$A$4:$I$500,9,FALSE)</f>
        <v>#N/A</v>
      </c>
      <c r="K717" s="37">
        <f>新台幣匯率美元指數!B718</f>
        <v>0</v>
      </c>
      <c r="L717" s="38">
        <f>新台幣匯率美元指數!C718</f>
        <v>0</v>
      </c>
      <c r="M717" s="39">
        <f>新台幣匯率美元指數!D718</f>
        <v>0</v>
      </c>
      <c r="N717" s="27" t="e">
        <f>VLOOKUP($B717,期貨未平倉口數!$A$4:$M$499,4,FALSE)</f>
        <v>#N/A</v>
      </c>
      <c r="O717" s="27" t="e">
        <f>VLOOKUP($B717,期貨未平倉口數!$A$4:$M$499,9,FALSE)</f>
        <v>#N/A</v>
      </c>
      <c r="P717" s="27" t="e">
        <f>VLOOKUP($B717,期貨未平倉口數!$A$4:$M$499,10,FALSE)</f>
        <v>#N/A</v>
      </c>
      <c r="Q717" s="27" t="e">
        <f>VLOOKUP($B717,期貨未平倉口數!$A$4:$M$499,11,FALSE)</f>
        <v>#N/A</v>
      </c>
      <c r="R717" s="64" t="e">
        <f>VLOOKUP($B717,選擇權未平倉餘額!$A$4:$I$500,6,FALSE)</f>
        <v>#N/A</v>
      </c>
      <c r="S717" s="64" t="e">
        <f>VLOOKUP($B717,選擇權未平倉餘額!$A$4:$I$500,7,FALSE)</f>
        <v>#N/A</v>
      </c>
      <c r="T717" s="64" t="e">
        <f>VLOOKUP($B717,選擇權未平倉餘額!$A$4:$I$500,8,FALSE)</f>
        <v>#N/A</v>
      </c>
      <c r="U717" s="64" t="e">
        <f>VLOOKUP($B717,選擇權未平倉餘額!$A$4:$I$500,9,FALSE)</f>
        <v>#N/A</v>
      </c>
      <c r="V717" s="39" t="e">
        <f>VLOOKUP($B717,臺指選擇權P_C_Ratios!$A$4:$C$500,3,FALSE)</f>
        <v>#N/A</v>
      </c>
      <c r="W717" s="41" t="e">
        <f>VLOOKUP($B717,散戶多空比!$A$6:$L$500,12,FALSE)</f>
        <v>#N/A</v>
      </c>
      <c r="X717" s="40" t="e">
        <f>VLOOKUP($B717,期貨大額交易人未沖銷部位!$A$4:$O$499,4,FALSE)</f>
        <v>#N/A</v>
      </c>
      <c r="Y717" s="40" t="e">
        <f>VLOOKUP($B717,期貨大額交易人未沖銷部位!$A$4:$O$499,7,FALSE)</f>
        <v>#N/A</v>
      </c>
      <c r="Z717" s="40" t="e">
        <f>VLOOKUP($B717,期貨大額交易人未沖銷部位!$A$4:$O$499,10,FALSE)</f>
        <v>#N/A</v>
      </c>
      <c r="AA717" s="40" t="e">
        <f>VLOOKUP($B717,期貨大額交易人未沖銷部位!$A$4:$O$499,13,FALSE)</f>
        <v>#N/A</v>
      </c>
      <c r="AB717" s="40" t="e">
        <f>VLOOKUP($B717,期貨大額交易人未沖銷部位!$A$4:$O$499,14,FALSE)</f>
        <v>#N/A</v>
      </c>
      <c r="AC717" s="40" t="e">
        <f>VLOOKUP($B717,期貨大額交易人未沖銷部位!$A$4:$O$499,15,FALSE)</f>
        <v>#N/A</v>
      </c>
      <c r="AD717" s="33" t="e">
        <f>VLOOKUP($B717,三大美股走勢!$A$4:$J$495,4,FALSE)</f>
        <v>#N/A</v>
      </c>
      <c r="AE717" s="33" t="e">
        <f>VLOOKUP($B717,三大美股走勢!$A$4:$J$495,7,FALSE)</f>
        <v>#N/A</v>
      </c>
      <c r="AF717" s="33" t="e">
        <f>VLOOKUP($B717,三大美股走勢!$A$4:$J$495,10,FALSE)</f>
        <v>#N/A</v>
      </c>
    </row>
    <row r="718" spans="2:32">
      <c r="B718" s="32">
        <v>43497</v>
      </c>
      <c r="C718" s="33" t="e">
        <f>VLOOKUP($B718,大盤與近月台指!$A$4:$I$499,2,FALSE)</f>
        <v>#N/A</v>
      </c>
      <c r="D718" s="34" t="e">
        <f>VLOOKUP($B718,大盤與近月台指!$A$4:$I$499,3,FALSE)</f>
        <v>#N/A</v>
      </c>
      <c r="E718" s="35" t="e">
        <f>VLOOKUP($B718,大盤與近月台指!$A$4:$I$499,4,FALSE)</f>
        <v>#N/A</v>
      </c>
      <c r="F718" s="33" t="e">
        <f>VLOOKUP($B718,大盤與近月台指!$A$4:$I$499,5,FALSE)</f>
        <v>#N/A</v>
      </c>
      <c r="G718" s="49" t="e">
        <f>VLOOKUP($B718,三大法人買賣超!$A$4:$I$500,3,FALSE)</f>
        <v>#N/A</v>
      </c>
      <c r="H718" s="34" t="e">
        <f>VLOOKUP($B718,三大法人買賣超!$A$4:$I$500,5,FALSE)</f>
        <v>#N/A</v>
      </c>
      <c r="I718" s="27" t="e">
        <f>VLOOKUP($B718,三大法人買賣超!$A$4:$I$500,7,FALSE)</f>
        <v>#N/A</v>
      </c>
      <c r="J718" s="27" t="e">
        <f>VLOOKUP($B718,三大法人買賣超!$A$4:$I$500,9,FALSE)</f>
        <v>#N/A</v>
      </c>
      <c r="K718" s="37">
        <f>新台幣匯率美元指數!B719</f>
        <v>0</v>
      </c>
      <c r="L718" s="38">
        <f>新台幣匯率美元指數!C719</f>
        <v>0</v>
      </c>
      <c r="M718" s="39">
        <f>新台幣匯率美元指數!D719</f>
        <v>0</v>
      </c>
      <c r="N718" s="27" t="e">
        <f>VLOOKUP($B718,期貨未平倉口數!$A$4:$M$499,4,FALSE)</f>
        <v>#N/A</v>
      </c>
      <c r="O718" s="27" t="e">
        <f>VLOOKUP($B718,期貨未平倉口數!$A$4:$M$499,9,FALSE)</f>
        <v>#N/A</v>
      </c>
      <c r="P718" s="27" t="e">
        <f>VLOOKUP($B718,期貨未平倉口數!$A$4:$M$499,10,FALSE)</f>
        <v>#N/A</v>
      </c>
      <c r="Q718" s="27" t="e">
        <f>VLOOKUP($B718,期貨未平倉口數!$A$4:$M$499,11,FALSE)</f>
        <v>#N/A</v>
      </c>
      <c r="R718" s="64" t="e">
        <f>VLOOKUP($B718,選擇權未平倉餘額!$A$4:$I$500,6,FALSE)</f>
        <v>#N/A</v>
      </c>
      <c r="S718" s="64" t="e">
        <f>VLOOKUP($B718,選擇權未平倉餘額!$A$4:$I$500,7,FALSE)</f>
        <v>#N/A</v>
      </c>
      <c r="T718" s="64" t="e">
        <f>VLOOKUP($B718,選擇權未平倉餘額!$A$4:$I$500,8,FALSE)</f>
        <v>#N/A</v>
      </c>
      <c r="U718" s="64" t="e">
        <f>VLOOKUP($B718,選擇權未平倉餘額!$A$4:$I$500,9,FALSE)</f>
        <v>#N/A</v>
      </c>
      <c r="V718" s="39" t="e">
        <f>VLOOKUP($B718,臺指選擇權P_C_Ratios!$A$4:$C$500,3,FALSE)</f>
        <v>#N/A</v>
      </c>
      <c r="W718" s="41" t="e">
        <f>VLOOKUP($B718,散戶多空比!$A$6:$L$500,12,FALSE)</f>
        <v>#N/A</v>
      </c>
      <c r="X718" s="40" t="e">
        <f>VLOOKUP($B718,期貨大額交易人未沖銷部位!$A$4:$O$499,4,FALSE)</f>
        <v>#N/A</v>
      </c>
      <c r="Y718" s="40" t="e">
        <f>VLOOKUP($B718,期貨大額交易人未沖銷部位!$A$4:$O$499,7,FALSE)</f>
        <v>#N/A</v>
      </c>
      <c r="Z718" s="40" t="e">
        <f>VLOOKUP($B718,期貨大額交易人未沖銷部位!$A$4:$O$499,10,FALSE)</f>
        <v>#N/A</v>
      </c>
      <c r="AA718" s="40" t="e">
        <f>VLOOKUP($B718,期貨大額交易人未沖銷部位!$A$4:$O$499,13,FALSE)</f>
        <v>#N/A</v>
      </c>
      <c r="AB718" s="40" t="e">
        <f>VLOOKUP($B718,期貨大額交易人未沖銷部位!$A$4:$O$499,14,FALSE)</f>
        <v>#N/A</v>
      </c>
      <c r="AC718" s="40" t="e">
        <f>VLOOKUP($B718,期貨大額交易人未沖銷部位!$A$4:$O$499,15,FALSE)</f>
        <v>#N/A</v>
      </c>
      <c r="AD718" s="33" t="e">
        <f>VLOOKUP($B718,三大美股走勢!$A$4:$J$495,4,FALSE)</f>
        <v>#N/A</v>
      </c>
      <c r="AE718" s="33" t="e">
        <f>VLOOKUP($B718,三大美股走勢!$A$4:$J$495,7,FALSE)</f>
        <v>#N/A</v>
      </c>
      <c r="AF718" s="33" t="e">
        <f>VLOOKUP($B718,三大美股走勢!$A$4:$J$495,10,FALSE)</f>
        <v>#N/A</v>
      </c>
    </row>
    <row r="719" spans="2:32">
      <c r="B719" s="32">
        <v>43498</v>
      </c>
      <c r="C719" s="33" t="e">
        <f>VLOOKUP($B719,大盤與近月台指!$A$4:$I$499,2,FALSE)</f>
        <v>#N/A</v>
      </c>
      <c r="D719" s="34" t="e">
        <f>VLOOKUP($B719,大盤與近月台指!$A$4:$I$499,3,FALSE)</f>
        <v>#N/A</v>
      </c>
      <c r="E719" s="35" t="e">
        <f>VLOOKUP($B719,大盤與近月台指!$A$4:$I$499,4,FALSE)</f>
        <v>#N/A</v>
      </c>
      <c r="F719" s="33" t="e">
        <f>VLOOKUP($B719,大盤與近月台指!$A$4:$I$499,5,FALSE)</f>
        <v>#N/A</v>
      </c>
      <c r="G719" s="49" t="e">
        <f>VLOOKUP($B719,三大法人買賣超!$A$4:$I$500,3,FALSE)</f>
        <v>#N/A</v>
      </c>
      <c r="H719" s="34" t="e">
        <f>VLOOKUP($B719,三大法人買賣超!$A$4:$I$500,5,FALSE)</f>
        <v>#N/A</v>
      </c>
      <c r="I719" s="27" t="e">
        <f>VLOOKUP($B719,三大法人買賣超!$A$4:$I$500,7,FALSE)</f>
        <v>#N/A</v>
      </c>
      <c r="J719" s="27" t="e">
        <f>VLOOKUP($B719,三大法人買賣超!$A$4:$I$500,9,FALSE)</f>
        <v>#N/A</v>
      </c>
      <c r="K719" s="37">
        <f>新台幣匯率美元指數!B720</f>
        <v>0</v>
      </c>
      <c r="L719" s="38">
        <f>新台幣匯率美元指數!C720</f>
        <v>0</v>
      </c>
      <c r="M719" s="39">
        <f>新台幣匯率美元指數!D720</f>
        <v>0</v>
      </c>
      <c r="N719" s="27" t="e">
        <f>VLOOKUP($B719,期貨未平倉口數!$A$4:$M$499,4,FALSE)</f>
        <v>#N/A</v>
      </c>
      <c r="O719" s="27" t="e">
        <f>VLOOKUP($B719,期貨未平倉口數!$A$4:$M$499,9,FALSE)</f>
        <v>#N/A</v>
      </c>
      <c r="P719" s="27" t="e">
        <f>VLOOKUP($B719,期貨未平倉口數!$A$4:$M$499,10,FALSE)</f>
        <v>#N/A</v>
      </c>
      <c r="Q719" s="27" t="e">
        <f>VLOOKUP($B719,期貨未平倉口數!$A$4:$M$499,11,FALSE)</f>
        <v>#N/A</v>
      </c>
      <c r="R719" s="64" t="e">
        <f>VLOOKUP($B719,選擇權未平倉餘額!$A$4:$I$500,6,FALSE)</f>
        <v>#N/A</v>
      </c>
      <c r="S719" s="64" t="e">
        <f>VLOOKUP($B719,選擇權未平倉餘額!$A$4:$I$500,7,FALSE)</f>
        <v>#N/A</v>
      </c>
      <c r="T719" s="64" t="e">
        <f>VLOOKUP($B719,選擇權未平倉餘額!$A$4:$I$500,8,FALSE)</f>
        <v>#N/A</v>
      </c>
      <c r="U719" s="64" t="e">
        <f>VLOOKUP($B719,選擇權未平倉餘額!$A$4:$I$500,9,FALSE)</f>
        <v>#N/A</v>
      </c>
      <c r="V719" s="39" t="e">
        <f>VLOOKUP($B719,臺指選擇權P_C_Ratios!$A$4:$C$500,3,FALSE)</f>
        <v>#N/A</v>
      </c>
      <c r="W719" s="41" t="e">
        <f>VLOOKUP($B719,散戶多空比!$A$6:$L$500,12,FALSE)</f>
        <v>#N/A</v>
      </c>
      <c r="X719" s="40" t="e">
        <f>VLOOKUP($B719,期貨大額交易人未沖銷部位!$A$4:$O$499,4,FALSE)</f>
        <v>#N/A</v>
      </c>
      <c r="Y719" s="40" t="e">
        <f>VLOOKUP($B719,期貨大額交易人未沖銷部位!$A$4:$O$499,7,FALSE)</f>
        <v>#N/A</v>
      </c>
      <c r="Z719" s="40" t="e">
        <f>VLOOKUP($B719,期貨大額交易人未沖銷部位!$A$4:$O$499,10,FALSE)</f>
        <v>#N/A</v>
      </c>
      <c r="AA719" s="40" t="e">
        <f>VLOOKUP($B719,期貨大額交易人未沖銷部位!$A$4:$O$499,13,FALSE)</f>
        <v>#N/A</v>
      </c>
      <c r="AB719" s="40" t="e">
        <f>VLOOKUP($B719,期貨大額交易人未沖銷部位!$A$4:$O$499,14,FALSE)</f>
        <v>#N/A</v>
      </c>
      <c r="AC719" s="40" t="e">
        <f>VLOOKUP($B719,期貨大額交易人未沖銷部位!$A$4:$O$499,15,FALSE)</f>
        <v>#N/A</v>
      </c>
      <c r="AD719" s="33" t="e">
        <f>VLOOKUP($B719,三大美股走勢!$A$4:$J$495,4,FALSE)</f>
        <v>#N/A</v>
      </c>
      <c r="AE719" s="33" t="e">
        <f>VLOOKUP($B719,三大美股走勢!$A$4:$J$495,7,FALSE)</f>
        <v>#N/A</v>
      </c>
      <c r="AF719" s="33" t="e">
        <f>VLOOKUP($B719,三大美股走勢!$A$4:$J$495,10,FALSE)</f>
        <v>#N/A</v>
      </c>
    </row>
    <row r="720" spans="2:32">
      <c r="B720" s="32">
        <v>43499</v>
      </c>
      <c r="C720" s="33" t="e">
        <f>VLOOKUP($B720,大盤與近月台指!$A$4:$I$499,2,FALSE)</f>
        <v>#N/A</v>
      </c>
      <c r="D720" s="34" t="e">
        <f>VLOOKUP($B720,大盤與近月台指!$A$4:$I$499,3,FALSE)</f>
        <v>#N/A</v>
      </c>
      <c r="E720" s="35" t="e">
        <f>VLOOKUP($B720,大盤與近月台指!$A$4:$I$499,4,FALSE)</f>
        <v>#N/A</v>
      </c>
      <c r="F720" s="33" t="e">
        <f>VLOOKUP($B720,大盤與近月台指!$A$4:$I$499,5,FALSE)</f>
        <v>#N/A</v>
      </c>
      <c r="G720" s="49" t="e">
        <f>VLOOKUP($B720,三大法人買賣超!$A$4:$I$500,3,FALSE)</f>
        <v>#N/A</v>
      </c>
      <c r="H720" s="34" t="e">
        <f>VLOOKUP($B720,三大法人買賣超!$A$4:$I$500,5,FALSE)</f>
        <v>#N/A</v>
      </c>
      <c r="I720" s="27" t="e">
        <f>VLOOKUP($B720,三大法人買賣超!$A$4:$I$500,7,FALSE)</f>
        <v>#N/A</v>
      </c>
      <c r="J720" s="27" t="e">
        <f>VLOOKUP($B720,三大法人買賣超!$A$4:$I$500,9,FALSE)</f>
        <v>#N/A</v>
      </c>
      <c r="K720" s="37">
        <f>新台幣匯率美元指數!B721</f>
        <v>0</v>
      </c>
      <c r="L720" s="38">
        <f>新台幣匯率美元指數!C721</f>
        <v>0</v>
      </c>
      <c r="M720" s="39">
        <f>新台幣匯率美元指數!D721</f>
        <v>0</v>
      </c>
      <c r="N720" s="27" t="e">
        <f>VLOOKUP($B720,期貨未平倉口數!$A$4:$M$499,4,FALSE)</f>
        <v>#N/A</v>
      </c>
      <c r="O720" s="27" t="e">
        <f>VLOOKUP($B720,期貨未平倉口數!$A$4:$M$499,9,FALSE)</f>
        <v>#N/A</v>
      </c>
      <c r="P720" s="27" t="e">
        <f>VLOOKUP($B720,期貨未平倉口數!$A$4:$M$499,10,FALSE)</f>
        <v>#N/A</v>
      </c>
      <c r="Q720" s="27" t="e">
        <f>VLOOKUP($B720,期貨未平倉口數!$A$4:$M$499,11,FALSE)</f>
        <v>#N/A</v>
      </c>
      <c r="R720" s="64" t="e">
        <f>VLOOKUP($B720,選擇權未平倉餘額!$A$4:$I$500,6,FALSE)</f>
        <v>#N/A</v>
      </c>
      <c r="S720" s="64" t="e">
        <f>VLOOKUP($B720,選擇權未平倉餘額!$A$4:$I$500,7,FALSE)</f>
        <v>#N/A</v>
      </c>
      <c r="T720" s="64" t="e">
        <f>VLOOKUP($B720,選擇權未平倉餘額!$A$4:$I$500,8,FALSE)</f>
        <v>#N/A</v>
      </c>
      <c r="U720" s="64" t="e">
        <f>VLOOKUP($B720,選擇權未平倉餘額!$A$4:$I$500,9,FALSE)</f>
        <v>#N/A</v>
      </c>
      <c r="V720" s="39" t="e">
        <f>VLOOKUP($B720,臺指選擇權P_C_Ratios!$A$4:$C$500,3,FALSE)</f>
        <v>#N/A</v>
      </c>
      <c r="W720" s="41" t="e">
        <f>VLOOKUP($B720,散戶多空比!$A$6:$L$500,12,FALSE)</f>
        <v>#N/A</v>
      </c>
      <c r="X720" s="40" t="e">
        <f>VLOOKUP($B720,期貨大額交易人未沖銷部位!$A$4:$O$499,4,FALSE)</f>
        <v>#N/A</v>
      </c>
      <c r="Y720" s="40" t="e">
        <f>VLOOKUP($B720,期貨大額交易人未沖銷部位!$A$4:$O$499,7,FALSE)</f>
        <v>#N/A</v>
      </c>
      <c r="Z720" s="40" t="e">
        <f>VLOOKUP($B720,期貨大額交易人未沖銷部位!$A$4:$O$499,10,FALSE)</f>
        <v>#N/A</v>
      </c>
      <c r="AA720" s="40" t="e">
        <f>VLOOKUP($B720,期貨大額交易人未沖銷部位!$A$4:$O$499,13,FALSE)</f>
        <v>#N/A</v>
      </c>
      <c r="AB720" s="40" t="e">
        <f>VLOOKUP($B720,期貨大額交易人未沖銷部位!$A$4:$O$499,14,FALSE)</f>
        <v>#N/A</v>
      </c>
      <c r="AC720" s="40" t="e">
        <f>VLOOKUP($B720,期貨大額交易人未沖銷部位!$A$4:$O$499,15,FALSE)</f>
        <v>#N/A</v>
      </c>
      <c r="AD720" s="33" t="e">
        <f>VLOOKUP($B720,三大美股走勢!$A$4:$J$495,4,FALSE)</f>
        <v>#N/A</v>
      </c>
      <c r="AE720" s="33" t="e">
        <f>VLOOKUP($B720,三大美股走勢!$A$4:$J$495,7,FALSE)</f>
        <v>#N/A</v>
      </c>
      <c r="AF720" s="33" t="e">
        <f>VLOOKUP($B720,三大美股走勢!$A$4:$J$495,10,FALSE)</f>
        <v>#N/A</v>
      </c>
    </row>
    <row r="721" spans="2:32">
      <c r="B721" s="32">
        <v>43500</v>
      </c>
      <c r="C721" s="33" t="e">
        <f>VLOOKUP($B721,大盤與近月台指!$A$4:$I$499,2,FALSE)</f>
        <v>#N/A</v>
      </c>
      <c r="D721" s="34" t="e">
        <f>VLOOKUP($B721,大盤與近月台指!$A$4:$I$499,3,FALSE)</f>
        <v>#N/A</v>
      </c>
      <c r="E721" s="35" t="e">
        <f>VLOOKUP($B721,大盤與近月台指!$A$4:$I$499,4,FALSE)</f>
        <v>#N/A</v>
      </c>
      <c r="F721" s="33" t="e">
        <f>VLOOKUP($B721,大盤與近月台指!$A$4:$I$499,5,FALSE)</f>
        <v>#N/A</v>
      </c>
      <c r="G721" s="49" t="e">
        <f>VLOOKUP($B721,三大法人買賣超!$A$4:$I$500,3,FALSE)</f>
        <v>#N/A</v>
      </c>
      <c r="H721" s="34" t="e">
        <f>VLOOKUP($B721,三大法人買賣超!$A$4:$I$500,5,FALSE)</f>
        <v>#N/A</v>
      </c>
      <c r="I721" s="27" t="e">
        <f>VLOOKUP($B721,三大法人買賣超!$A$4:$I$500,7,FALSE)</f>
        <v>#N/A</v>
      </c>
      <c r="J721" s="27" t="e">
        <f>VLOOKUP($B721,三大法人買賣超!$A$4:$I$500,9,FALSE)</f>
        <v>#N/A</v>
      </c>
      <c r="K721" s="37">
        <f>新台幣匯率美元指數!B722</f>
        <v>0</v>
      </c>
      <c r="L721" s="38">
        <f>新台幣匯率美元指數!C722</f>
        <v>0</v>
      </c>
      <c r="M721" s="39">
        <f>新台幣匯率美元指數!D722</f>
        <v>0</v>
      </c>
      <c r="N721" s="27" t="e">
        <f>VLOOKUP($B721,期貨未平倉口數!$A$4:$M$499,4,FALSE)</f>
        <v>#N/A</v>
      </c>
      <c r="O721" s="27" t="e">
        <f>VLOOKUP($B721,期貨未平倉口數!$A$4:$M$499,9,FALSE)</f>
        <v>#N/A</v>
      </c>
      <c r="P721" s="27" t="e">
        <f>VLOOKUP($B721,期貨未平倉口數!$A$4:$M$499,10,FALSE)</f>
        <v>#N/A</v>
      </c>
      <c r="Q721" s="27" t="e">
        <f>VLOOKUP($B721,期貨未平倉口數!$A$4:$M$499,11,FALSE)</f>
        <v>#N/A</v>
      </c>
      <c r="R721" s="64" t="e">
        <f>VLOOKUP($B721,選擇權未平倉餘額!$A$4:$I$500,6,FALSE)</f>
        <v>#N/A</v>
      </c>
      <c r="S721" s="64" t="e">
        <f>VLOOKUP($B721,選擇權未平倉餘額!$A$4:$I$500,7,FALSE)</f>
        <v>#N/A</v>
      </c>
      <c r="T721" s="64" t="e">
        <f>VLOOKUP($B721,選擇權未平倉餘額!$A$4:$I$500,8,FALSE)</f>
        <v>#N/A</v>
      </c>
      <c r="U721" s="64" t="e">
        <f>VLOOKUP($B721,選擇權未平倉餘額!$A$4:$I$500,9,FALSE)</f>
        <v>#N/A</v>
      </c>
      <c r="V721" s="39" t="e">
        <f>VLOOKUP($B721,臺指選擇權P_C_Ratios!$A$4:$C$500,3,FALSE)</f>
        <v>#N/A</v>
      </c>
      <c r="W721" s="41" t="e">
        <f>VLOOKUP($B721,散戶多空比!$A$6:$L$500,12,FALSE)</f>
        <v>#N/A</v>
      </c>
      <c r="X721" s="40" t="e">
        <f>VLOOKUP($B721,期貨大額交易人未沖銷部位!$A$4:$O$499,4,FALSE)</f>
        <v>#N/A</v>
      </c>
      <c r="Y721" s="40" t="e">
        <f>VLOOKUP($B721,期貨大額交易人未沖銷部位!$A$4:$O$499,7,FALSE)</f>
        <v>#N/A</v>
      </c>
      <c r="Z721" s="40" t="e">
        <f>VLOOKUP($B721,期貨大額交易人未沖銷部位!$A$4:$O$499,10,FALSE)</f>
        <v>#N/A</v>
      </c>
      <c r="AA721" s="40" t="e">
        <f>VLOOKUP($B721,期貨大額交易人未沖銷部位!$A$4:$O$499,13,FALSE)</f>
        <v>#N/A</v>
      </c>
      <c r="AB721" s="40" t="e">
        <f>VLOOKUP($B721,期貨大額交易人未沖銷部位!$A$4:$O$499,14,FALSE)</f>
        <v>#N/A</v>
      </c>
      <c r="AC721" s="40" t="e">
        <f>VLOOKUP($B721,期貨大額交易人未沖銷部位!$A$4:$O$499,15,FALSE)</f>
        <v>#N/A</v>
      </c>
      <c r="AD721" s="33" t="e">
        <f>VLOOKUP($B721,三大美股走勢!$A$4:$J$495,4,FALSE)</f>
        <v>#N/A</v>
      </c>
      <c r="AE721" s="33" t="e">
        <f>VLOOKUP($B721,三大美股走勢!$A$4:$J$495,7,FALSE)</f>
        <v>#N/A</v>
      </c>
      <c r="AF721" s="33" t="e">
        <f>VLOOKUP($B721,三大美股走勢!$A$4:$J$495,10,FALSE)</f>
        <v>#N/A</v>
      </c>
    </row>
    <row r="722" spans="2:32">
      <c r="B722" s="32">
        <v>43501</v>
      </c>
      <c r="C722" s="33" t="e">
        <f>VLOOKUP($B722,大盤與近月台指!$A$4:$I$499,2,FALSE)</f>
        <v>#N/A</v>
      </c>
      <c r="D722" s="34" t="e">
        <f>VLOOKUP($B722,大盤與近月台指!$A$4:$I$499,3,FALSE)</f>
        <v>#N/A</v>
      </c>
      <c r="E722" s="35" t="e">
        <f>VLOOKUP($B722,大盤與近月台指!$A$4:$I$499,4,FALSE)</f>
        <v>#N/A</v>
      </c>
      <c r="F722" s="33" t="e">
        <f>VLOOKUP($B722,大盤與近月台指!$A$4:$I$499,5,FALSE)</f>
        <v>#N/A</v>
      </c>
      <c r="G722" s="49" t="e">
        <f>VLOOKUP($B722,三大法人買賣超!$A$4:$I$500,3,FALSE)</f>
        <v>#N/A</v>
      </c>
      <c r="H722" s="34" t="e">
        <f>VLOOKUP($B722,三大法人買賣超!$A$4:$I$500,5,FALSE)</f>
        <v>#N/A</v>
      </c>
      <c r="I722" s="27" t="e">
        <f>VLOOKUP($B722,三大法人買賣超!$A$4:$I$500,7,FALSE)</f>
        <v>#N/A</v>
      </c>
      <c r="J722" s="27" t="e">
        <f>VLOOKUP($B722,三大法人買賣超!$A$4:$I$500,9,FALSE)</f>
        <v>#N/A</v>
      </c>
      <c r="K722" s="37">
        <f>新台幣匯率美元指數!B723</f>
        <v>0</v>
      </c>
      <c r="L722" s="38">
        <f>新台幣匯率美元指數!C723</f>
        <v>0</v>
      </c>
      <c r="M722" s="39">
        <f>新台幣匯率美元指數!D723</f>
        <v>0</v>
      </c>
      <c r="N722" s="27" t="e">
        <f>VLOOKUP($B722,期貨未平倉口數!$A$4:$M$499,4,FALSE)</f>
        <v>#N/A</v>
      </c>
      <c r="O722" s="27" t="e">
        <f>VLOOKUP($B722,期貨未平倉口數!$A$4:$M$499,9,FALSE)</f>
        <v>#N/A</v>
      </c>
      <c r="P722" s="27" t="e">
        <f>VLOOKUP($B722,期貨未平倉口數!$A$4:$M$499,10,FALSE)</f>
        <v>#N/A</v>
      </c>
      <c r="Q722" s="27" t="e">
        <f>VLOOKUP($B722,期貨未平倉口數!$A$4:$M$499,11,FALSE)</f>
        <v>#N/A</v>
      </c>
      <c r="R722" s="64" t="e">
        <f>VLOOKUP($B722,選擇權未平倉餘額!$A$4:$I$500,6,FALSE)</f>
        <v>#N/A</v>
      </c>
      <c r="S722" s="64" t="e">
        <f>VLOOKUP($B722,選擇權未平倉餘額!$A$4:$I$500,7,FALSE)</f>
        <v>#N/A</v>
      </c>
      <c r="T722" s="64" t="e">
        <f>VLOOKUP($B722,選擇權未平倉餘額!$A$4:$I$500,8,FALSE)</f>
        <v>#N/A</v>
      </c>
      <c r="U722" s="64" t="e">
        <f>VLOOKUP($B722,選擇權未平倉餘額!$A$4:$I$500,9,FALSE)</f>
        <v>#N/A</v>
      </c>
      <c r="V722" s="39" t="e">
        <f>VLOOKUP($B722,臺指選擇權P_C_Ratios!$A$4:$C$500,3,FALSE)</f>
        <v>#N/A</v>
      </c>
      <c r="W722" s="41" t="e">
        <f>VLOOKUP($B722,散戶多空比!$A$6:$L$500,12,FALSE)</f>
        <v>#N/A</v>
      </c>
      <c r="X722" s="40" t="e">
        <f>VLOOKUP($B722,期貨大額交易人未沖銷部位!$A$4:$O$499,4,FALSE)</f>
        <v>#N/A</v>
      </c>
      <c r="Y722" s="40" t="e">
        <f>VLOOKUP($B722,期貨大額交易人未沖銷部位!$A$4:$O$499,7,FALSE)</f>
        <v>#N/A</v>
      </c>
      <c r="Z722" s="40" t="e">
        <f>VLOOKUP($B722,期貨大額交易人未沖銷部位!$A$4:$O$499,10,FALSE)</f>
        <v>#N/A</v>
      </c>
      <c r="AA722" s="40" t="e">
        <f>VLOOKUP($B722,期貨大額交易人未沖銷部位!$A$4:$O$499,13,FALSE)</f>
        <v>#N/A</v>
      </c>
      <c r="AB722" s="40" t="e">
        <f>VLOOKUP($B722,期貨大額交易人未沖銷部位!$A$4:$O$499,14,FALSE)</f>
        <v>#N/A</v>
      </c>
      <c r="AC722" s="40" t="e">
        <f>VLOOKUP($B722,期貨大額交易人未沖銷部位!$A$4:$O$499,15,FALSE)</f>
        <v>#N/A</v>
      </c>
      <c r="AD722" s="33" t="e">
        <f>VLOOKUP($B722,三大美股走勢!$A$4:$J$495,4,FALSE)</f>
        <v>#N/A</v>
      </c>
      <c r="AE722" s="33" t="e">
        <f>VLOOKUP($B722,三大美股走勢!$A$4:$J$495,7,FALSE)</f>
        <v>#N/A</v>
      </c>
      <c r="AF722" s="33" t="e">
        <f>VLOOKUP($B722,三大美股走勢!$A$4:$J$495,10,FALSE)</f>
        <v>#N/A</v>
      </c>
    </row>
    <row r="723" spans="2:32">
      <c r="B723" s="32">
        <v>43502</v>
      </c>
      <c r="C723" s="33" t="e">
        <f>VLOOKUP($B723,大盤與近月台指!$A$4:$I$499,2,FALSE)</f>
        <v>#N/A</v>
      </c>
      <c r="D723" s="34" t="e">
        <f>VLOOKUP($B723,大盤與近月台指!$A$4:$I$499,3,FALSE)</f>
        <v>#N/A</v>
      </c>
      <c r="E723" s="35" t="e">
        <f>VLOOKUP($B723,大盤與近月台指!$A$4:$I$499,4,FALSE)</f>
        <v>#N/A</v>
      </c>
      <c r="F723" s="33" t="e">
        <f>VLOOKUP($B723,大盤與近月台指!$A$4:$I$499,5,FALSE)</f>
        <v>#N/A</v>
      </c>
      <c r="G723" s="49" t="e">
        <f>VLOOKUP($B723,三大法人買賣超!$A$4:$I$500,3,FALSE)</f>
        <v>#N/A</v>
      </c>
      <c r="H723" s="34" t="e">
        <f>VLOOKUP($B723,三大法人買賣超!$A$4:$I$500,5,FALSE)</f>
        <v>#N/A</v>
      </c>
      <c r="I723" s="27" t="e">
        <f>VLOOKUP($B723,三大法人買賣超!$A$4:$I$500,7,FALSE)</f>
        <v>#N/A</v>
      </c>
      <c r="J723" s="27" t="e">
        <f>VLOOKUP($B723,三大法人買賣超!$A$4:$I$500,9,FALSE)</f>
        <v>#N/A</v>
      </c>
      <c r="K723" s="37">
        <f>新台幣匯率美元指數!B724</f>
        <v>0</v>
      </c>
      <c r="L723" s="38">
        <f>新台幣匯率美元指數!C724</f>
        <v>0</v>
      </c>
      <c r="M723" s="39">
        <f>新台幣匯率美元指數!D724</f>
        <v>0</v>
      </c>
      <c r="N723" s="27" t="e">
        <f>VLOOKUP($B723,期貨未平倉口數!$A$4:$M$499,4,FALSE)</f>
        <v>#N/A</v>
      </c>
      <c r="O723" s="27" t="e">
        <f>VLOOKUP($B723,期貨未平倉口數!$A$4:$M$499,9,FALSE)</f>
        <v>#N/A</v>
      </c>
      <c r="P723" s="27" t="e">
        <f>VLOOKUP($B723,期貨未平倉口數!$A$4:$M$499,10,FALSE)</f>
        <v>#N/A</v>
      </c>
      <c r="Q723" s="27" t="e">
        <f>VLOOKUP($B723,期貨未平倉口數!$A$4:$M$499,11,FALSE)</f>
        <v>#N/A</v>
      </c>
      <c r="R723" s="64" t="e">
        <f>VLOOKUP($B723,選擇權未平倉餘額!$A$4:$I$500,6,FALSE)</f>
        <v>#N/A</v>
      </c>
      <c r="S723" s="64" t="e">
        <f>VLOOKUP($B723,選擇權未平倉餘額!$A$4:$I$500,7,FALSE)</f>
        <v>#N/A</v>
      </c>
      <c r="T723" s="64" t="e">
        <f>VLOOKUP($B723,選擇權未平倉餘額!$A$4:$I$500,8,FALSE)</f>
        <v>#N/A</v>
      </c>
      <c r="U723" s="64" t="e">
        <f>VLOOKUP($B723,選擇權未平倉餘額!$A$4:$I$500,9,FALSE)</f>
        <v>#N/A</v>
      </c>
      <c r="V723" s="39" t="e">
        <f>VLOOKUP($B723,臺指選擇權P_C_Ratios!$A$4:$C$500,3,FALSE)</f>
        <v>#N/A</v>
      </c>
      <c r="W723" s="41" t="e">
        <f>VLOOKUP($B723,散戶多空比!$A$6:$L$500,12,FALSE)</f>
        <v>#N/A</v>
      </c>
      <c r="X723" s="40" t="e">
        <f>VLOOKUP($B723,期貨大額交易人未沖銷部位!$A$4:$O$499,4,FALSE)</f>
        <v>#N/A</v>
      </c>
      <c r="Y723" s="40" t="e">
        <f>VLOOKUP($B723,期貨大額交易人未沖銷部位!$A$4:$O$499,7,FALSE)</f>
        <v>#N/A</v>
      </c>
      <c r="Z723" s="40" t="e">
        <f>VLOOKUP($B723,期貨大額交易人未沖銷部位!$A$4:$O$499,10,FALSE)</f>
        <v>#N/A</v>
      </c>
      <c r="AA723" s="40" t="e">
        <f>VLOOKUP($B723,期貨大額交易人未沖銷部位!$A$4:$O$499,13,FALSE)</f>
        <v>#N/A</v>
      </c>
      <c r="AB723" s="40" t="e">
        <f>VLOOKUP($B723,期貨大額交易人未沖銷部位!$A$4:$O$499,14,FALSE)</f>
        <v>#N/A</v>
      </c>
      <c r="AC723" s="40" t="e">
        <f>VLOOKUP($B723,期貨大額交易人未沖銷部位!$A$4:$O$499,15,FALSE)</f>
        <v>#N/A</v>
      </c>
      <c r="AD723" s="33" t="e">
        <f>VLOOKUP($B723,三大美股走勢!$A$4:$J$495,4,FALSE)</f>
        <v>#N/A</v>
      </c>
      <c r="AE723" s="33" t="e">
        <f>VLOOKUP($B723,三大美股走勢!$A$4:$J$495,7,FALSE)</f>
        <v>#N/A</v>
      </c>
      <c r="AF723" s="33" t="e">
        <f>VLOOKUP($B723,三大美股走勢!$A$4:$J$495,10,FALSE)</f>
        <v>#N/A</v>
      </c>
    </row>
    <row r="724" spans="2:32">
      <c r="B724" s="32">
        <v>43503</v>
      </c>
      <c r="C724" s="33" t="e">
        <f>VLOOKUP($B724,大盤與近月台指!$A$4:$I$499,2,FALSE)</f>
        <v>#N/A</v>
      </c>
      <c r="D724" s="34" t="e">
        <f>VLOOKUP($B724,大盤與近月台指!$A$4:$I$499,3,FALSE)</f>
        <v>#N/A</v>
      </c>
      <c r="E724" s="35" t="e">
        <f>VLOOKUP($B724,大盤與近月台指!$A$4:$I$499,4,FALSE)</f>
        <v>#N/A</v>
      </c>
      <c r="F724" s="33" t="e">
        <f>VLOOKUP($B724,大盤與近月台指!$A$4:$I$499,5,FALSE)</f>
        <v>#N/A</v>
      </c>
      <c r="G724" s="49" t="e">
        <f>VLOOKUP($B724,三大法人買賣超!$A$4:$I$500,3,FALSE)</f>
        <v>#N/A</v>
      </c>
      <c r="H724" s="34" t="e">
        <f>VLOOKUP($B724,三大法人買賣超!$A$4:$I$500,5,FALSE)</f>
        <v>#N/A</v>
      </c>
      <c r="I724" s="27" t="e">
        <f>VLOOKUP($B724,三大法人買賣超!$A$4:$I$500,7,FALSE)</f>
        <v>#N/A</v>
      </c>
      <c r="J724" s="27" t="e">
        <f>VLOOKUP($B724,三大法人買賣超!$A$4:$I$500,9,FALSE)</f>
        <v>#N/A</v>
      </c>
      <c r="K724" s="37">
        <f>新台幣匯率美元指數!B725</f>
        <v>0</v>
      </c>
      <c r="L724" s="38">
        <f>新台幣匯率美元指數!C725</f>
        <v>0</v>
      </c>
      <c r="M724" s="39">
        <f>新台幣匯率美元指數!D725</f>
        <v>0</v>
      </c>
      <c r="N724" s="27" t="e">
        <f>VLOOKUP($B724,期貨未平倉口數!$A$4:$M$499,4,FALSE)</f>
        <v>#N/A</v>
      </c>
      <c r="O724" s="27" t="e">
        <f>VLOOKUP($B724,期貨未平倉口數!$A$4:$M$499,9,FALSE)</f>
        <v>#N/A</v>
      </c>
      <c r="P724" s="27" t="e">
        <f>VLOOKUP($B724,期貨未平倉口數!$A$4:$M$499,10,FALSE)</f>
        <v>#N/A</v>
      </c>
      <c r="Q724" s="27" t="e">
        <f>VLOOKUP($B724,期貨未平倉口數!$A$4:$M$499,11,FALSE)</f>
        <v>#N/A</v>
      </c>
      <c r="R724" s="64" t="e">
        <f>VLOOKUP($B724,選擇權未平倉餘額!$A$4:$I$500,6,FALSE)</f>
        <v>#N/A</v>
      </c>
      <c r="S724" s="64" t="e">
        <f>VLOOKUP($B724,選擇權未平倉餘額!$A$4:$I$500,7,FALSE)</f>
        <v>#N/A</v>
      </c>
      <c r="T724" s="64" t="e">
        <f>VLOOKUP($B724,選擇權未平倉餘額!$A$4:$I$500,8,FALSE)</f>
        <v>#N/A</v>
      </c>
      <c r="U724" s="64" t="e">
        <f>VLOOKUP($B724,選擇權未平倉餘額!$A$4:$I$500,9,FALSE)</f>
        <v>#N/A</v>
      </c>
      <c r="V724" s="39" t="e">
        <f>VLOOKUP($B724,臺指選擇權P_C_Ratios!$A$4:$C$500,3,FALSE)</f>
        <v>#N/A</v>
      </c>
      <c r="W724" s="41" t="e">
        <f>VLOOKUP($B724,散戶多空比!$A$6:$L$500,12,FALSE)</f>
        <v>#N/A</v>
      </c>
      <c r="X724" s="40" t="e">
        <f>VLOOKUP($B724,期貨大額交易人未沖銷部位!$A$4:$O$499,4,FALSE)</f>
        <v>#N/A</v>
      </c>
      <c r="Y724" s="40" t="e">
        <f>VLOOKUP($B724,期貨大額交易人未沖銷部位!$A$4:$O$499,7,FALSE)</f>
        <v>#N/A</v>
      </c>
      <c r="Z724" s="40" t="e">
        <f>VLOOKUP($B724,期貨大額交易人未沖銷部位!$A$4:$O$499,10,FALSE)</f>
        <v>#N/A</v>
      </c>
      <c r="AA724" s="40" t="e">
        <f>VLOOKUP($B724,期貨大額交易人未沖銷部位!$A$4:$O$499,13,FALSE)</f>
        <v>#N/A</v>
      </c>
      <c r="AB724" s="40" t="e">
        <f>VLOOKUP($B724,期貨大額交易人未沖銷部位!$A$4:$O$499,14,FALSE)</f>
        <v>#N/A</v>
      </c>
      <c r="AC724" s="40" t="e">
        <f>VLOOKUP($B724,期貨大額交易人未沖銷部位!$A$4:$O$499,15,FALSE)</f>
        <v>#N/A</v>
      </c>
      <c r="AD724" s="33" t="e">
        <f>VLOOKUP($B724,三大美股走勢!$A$4:$J$495,4,FALSE)</f>
        <v>#N/A</v>
      </c>
      <c r="AE724" s="33" t="e">
        <f>VLOOKUP($B724,三大美股走勢!$A$4:$J$495,7,FALSE)</f>
        <v>#N/A</v>
      </c>
      <c r="AF724" s="33" t="e">
        <f>VLOOKUP($B724,三大美股走勢!$A$4:$J$495,10,FALSE)</f>
        <v>#N/A</v>
      </c>
    </row>
    <row r="725" spans="2:32">
      <c r="B725" s="32">
        <v>43504</v>
      </c>
      <c r="C725" s="33" t="e">
        <f>VLOOKUP($B725,大盤與近月台指!$A$4:$I$499,2,FALSE)</f>
        <v>#N/A</v>
      </c>
      <c r="D725" s="34" t="e">
        <f>VLOOKUP($B725,大盤與近月台指!$A$4:$I$499,3,FALSE)</f>
        <v>#N/A</v>
      </c>
      <c r="E725" s="35" t="e">
        <f>VLOOKUP($B725,大盤與近月台指!$A$4:$I$499,4,FALSE)</f>
        <v>#N/A</v>
      </c>
      <c r="F725" s="33" t="e">
        <f>VLOOKUP($B725,大盤與近月台指!$A$4:$I$499,5,FALSE)</f>
        <v>#N/A</v>
      </c>
      <c r="G725" s="49" t="e">
        <f>VLOOKUP($B725,三大法人買賣超!$A$4:$I$500,3,FALSE)</f>
        <v>#N/A</v>
      </c>
      <c r="H725" s="34" t="e">
        <f>VLOOKUP($B725,三大法人買賣超!$A$4:$I$500,5,FALSE)</f>
        <v>#N/A</v>
      </c>
      <c r="I725" s="27" t="e">
        <f>VLOOKUP($B725,三大法人買賣超!$A$4:$I$500,7,FALSE)</f>
        <v>#N/A</v>
      </c>
      <c r="J725" s="27" t="e">
        <f>VLOOKUP($B725,三大法人買賣超!$A$4:$I$500,9,FALSE)</f>
        <v>#N/A</v>
      </c>
      <c r="K725" s="37">
        <f>新台幣匯率美元指數!B726</f>
        <v>0</v>
      </c>
      <c r="L725" s="38">
        <f>新台幣匯率美元指數!C726</f>
        <v>0</v>
      </c>
      <c r="M725" s="39">
        <f>新台幣匯率美元指數!D726</f>
        <v>0</v>
      </c>
      <c r="N725" s="27" t="e">
        <f>VLOOKUP($B725,期貨未平倉口數!$A$4:$M$499,4,FALSE)</f>
        <v>#N/A</v>
      </c>
      <c r="O725" s="27" t="e">
        <f>VLOOKUP($B725,期貨未平倉口數!$A$4:$M$499,9,FALSE)</f>
        <v>#N/A</v>
      </c>
      <c r="P725" s="27" t="e">
        <f>VLOOKUP($B725,期貨未平倉口數!$A$4:$M$499,10,FALSE)</f>
        <v>#N/A</v>
      </c>
      <c r="Q725" s="27" t="e">
        <f>VLOOKUP($B725,期貨未平倉口數!$A$4:$M$499,11,FALSE)</f>
        <v>#N/A</v>
      </c>
      <c r="R725" s="64" t="e">
        <f>VLOOKUP($B725,選擇權未平倉餘額!$A$4:$I$500,6,FALSE)</f>
        <v>#N/A</v>
      </c>
      <c r="S725" s="64" t="e">
        <f>VLOOKUP($B725,選擇權未平倉餘額!$A$4:$I$500,7,FALSE)</f>
        <v>#N/A</v>
      </c>
      <c r="T725" s="64" t="e">
        <f>VLOOKUP($B725,選擇權未平倉餘額!$A$4:$I$500,8,FALSE)</f>
        <v>#N/A</v>
      </c>
      <c r="U725" s="64" t="e">
        <f>VLOOKUP($B725,選擇權未平倉餘額!$A$4:$I$500,9,FALSE)</f>
        <v>#N/A</v>
      </c>
      <c r="V725" s="39" t="e">
        <f>VLOOKUP($B725,臺指選擇權P_C_Ratios!$A$4:$C$500,3,FALSE)</f>
        <v>#N/A</v>
      </c>
      <c r="W725" s="41" t="e">
        <f>VLOOKUP($B725,散戶多空比!$A$6:$L$500,12,FALSE)</f>
        <v>#N/A</v>
      </c>
      <c r="X725" s="40" t="e">
        <f>VLOOKUP($B725,期貨大額交易人未沖銷部位!$A$4:$O$499,4,FALSE)</f>
        <v>#N/A</v>
      </c>
      <c r="Y725" s="40" t="e">
        <f>VLOOKUP($B725,期貨大額交易人未沖銷部位!$A$4:$O$499,7,FALSE)</f>
        <v>#N/A</v>
      </c>
      <c r="Z725" s="40" t="e">
        <f>VLOOKUP($B725,期貨大額交易人未沖銷部位!$A$4:$O$499,10,FALSE)</f>
        <v>#N/A</v>
      </c>
      <c r="AA725" s="40" t="e">
        <f>VLOOKUP($B725,期貨大額交易人未沖銷部位!$A$4:$O$499,13,FALSE)</f>
        <v>#N/A</v>
      </c>
      <c r="AB725" s="40" t="e">
        <f>VLOOKUP($B725,期貨大額交易人未沖銷部位!$A$4:$O$499,14,FALSE)</f>
        <v>#N/A</v>
      </c>
      <c r="AC725" s="40" t="e">
        <f>VLOOKUP($B725,期貨大額交易人未沖銷部位!$A$4:$O$499,15,FALSE)</f>
        <v>#N/A</v>
      </c>
      <c r="AD725" s="33" t="e">
        <f>VLOOKUP($B725,三大美股走勢!$A$4:$J$495,4,FALSE)</f>
        <v>#N/A</v>
      </c>
      <c r="AE725" s="33" t="e">
        <f>VLOOKUP($B725,三大美股走勢!$A$4:$J$495,7,FALSE)</f>
        <v>#N/A</v>
      </c>
      <c r="AF725" s="33" t="e">
        <f>VLOOKUP($B725,三大美股走勢!$A$4:$J$495,10,FALSE)</f>
        <v>#N/A</v>
      </c>
    </row>
    <row r="726" spans="2:32">
      <c r="B726" s="32">
        <v>43505</v>
      </c>
      <c r="C726" s="33" t="e">
        <f>VLOOKUP($B726,大盤與近月台指!$A$4:$I$499,2,FALSE)</f>
        <v>#N/A</v>
      </c>
      <c r="D726" s="34" t="e">
        <f>VLOOKUP($B726,大盤與近月台指!$A$4:$I$499,3,FALSE)</f>
        <v>#N/A</v>
      </c>
      <c r="E726" s="35" t="e">
        <f>VLOOKUP($B726,大盤與近月台指!$A$4:$I$499,4,FALSE)</f>
        <v>#N/A</v>
      </c>
      <c r="F726" s="33" t="e">
        <f>VLOOKUP($B726,大盤與近月台指!$A$4:$I$499,5,FALSE)</f>
        <v>#N/A</v>
      </c>
      <c r="G726" s="49" t="e">
        <f>VLOOKUP($B726,三大法人買賣超!$A$4:$I$500,3,FALSE)</f>
        <v>#N/A</v>
      </c>
      <c r="H726" s="34" t="e">
        <f>VLOOKUP($B726,三大法人買賣超!$A$4:$I$500,5,FALSE)</f>
        <v>#N/A</v>
      </c>
      <c r="I726" s="27" t="e">
        <f>VLOOKUP($B726,三大法人買賣超!$A$4:$I$500,7,FALSE)</f>
        <v>#N/A</v>
      </c>
      <c r="J726" s="27" t="e">
        <f>VLOOKUP($B726,三大法人買賣超!$A$4:$I$500,9,FALSE)</f>
        <v>#N/A</v>
      </c>
      <c r="K726" s="37">
        <f>新台幣匯率美元指數!B727</f>
        <v>0</v>
      </c>
      <c r="L726" s="38">
        <f>新台幣匯率美元指數!C727</f>
        <v>0</v>
      </c>
      <c r="M726" s="39">
        <f>新台幣匯率美元指數!D727</f>
        <v>0</v>
      </c>
      <c r="N726" s="27" t="e">
        <f>VLOOKUP($B726,期貨未平倉口數!$A$4:$M$499,4,FALSE)</f>
        <v>#N/A</v>
      </c>
      <c r="O726" s="27" t="e">
        <f>VLOOKUP($B726,期貨未平倉口數!$A$4:$M$499,9,FALSE)</f>
        <v>#N/A</v>
      </c>
      <c r="P726" s="27" t="e">
        <f>VLOOKUP($B726,期貨未平倉口數!$A$4:$M$499,10,FALSE)</f>
        <v>#N/A</v>
      </c>
      <c r="Q726" s="27" t="e">
        <f>VLOOKUP($B726,期貨未平倉口數!$A$4:$M$499,11,FALSE)</f>
        <v>#N/A</v>
      </c>
      <c r="R726" s="64" t="e">
        <f>VLOOKUP($B726,選擇權未平倉餘額!$A$4:$I$500,6,FALSE)</f>
        <v>#N/A</v>
      </c>
      <c r="S726" s="64" t="e">
        <f>VLOOKUP($B726,選擇權未平倉餘額!$A$4:$I$500,7,FALSE)</f>
        <v>#N/A</v>
      </c>
      <c r="T726" s="64" t="e">
        <f>VLOOKUP($B726,選擇權未平倉餘額!$A$4:$I$500,8,FALSE)</f>
        <v>#N/A</v>
      </c>
      <c r="U726" s="64" t="e">
        <f>VLOOKUP($B726,選擇權未平倉餘額!$A$4:$I$500,9,FALSE)</f>
        <v>#N/A</v>
      </c>
      <c r="V726" s="39" t="e">
        <f>VLOOKUP($B726,臺指選擇權P_C_Ratios!$A$4:$C$500,3,FALSE)</f>
        <v>#N/A</v>
      </c>
      <c r="W726" s="41" t="e">
        <f>VLOOKUP($B726,散戶多空比!$A$6:$L$500,12,FALSE)</f>
        <v>#N/A</v>
      </c>
      <c r="X726" s="40" t="e">
        <f>VLOOKUP($B726,期貨大額交易人未沖銷部位!$A$4:$O$499,4,FALSE)</f>
        <v>#N/A</v>
      </c>
      <c r="Y726" s="40" t="e">
        <f>VLOOKUP($B726,期貨大額交易人未沖銷部位!$A$4:$O$499,7,FALSE)</f>
        <v>#N/A</v>
      </c>
      <c r="Z726" s="40" t="e">
        <f>VLOOKUP($B726,期貨大額交易人未沖銷部位!$A$4:$O$499,10,FALSE)</f>
        <v>#N/A</v>
      </c>
      <c r="AA726" s="40" t="e">
        <f>VLOOKUP($B726,期貨大額交易人未沖銷部位!$A$4:$O$499,13,FALSE)</f>
        <v>#N/A</v>
      </c>
      <c r="AB726" s="40" t="e">
        <f>VLOOKUP($B726,期貨大額交易人未沖銷部位!$A$4:$O$499,14,FALSE)</f>
        <v>#N/A</v>
      </c>
      <c r="AC726" s="40" t="e">
        <f>VLOOKUP($B726,期貨大額交易人未沖銷部位!$A$4:$O$499,15,FALSE)</f>
        <v>#N/A</v>
      </c>
      <c r="AD726" s="33" t="e">
        <f>VLOOKUP($B726,三大美股走勢!$A$4:$J$495,4,FALSE)</f>
        <v>#N/A</v>
      </c>
      <c r="AE726" s="33" t="e">
        <f>VLOOKUP($B726,三大美股走勢!$A$4:$J$495,7,FALSE)</f>
        <v>#N/A</v>
      </c>
      <c r="AF726" s="33" t="e">
        <f>VLOOKUP($B726,三大美股走勢!$A$4:$J$495,10,FALSE)</f>
        <v>#N/A</v>
      </c>
    </row>
    <row r="727" spans="2:32">
      <c r="B727" s="32">
        <v>43506</v>
      </c>
      <c r="C727" s="33" t="e">
        <f>VLOOKUP($B727,大盤與近月台指!$A$4:$I$499,2,FALSE)</f>
        <v>#N/A</v>
      </c>
      <c r="D727" s="34" t="e">
        <f>VLOOKUP($B727,大盤與近月台指!$A$4:$I$499,3,FALSE)</f>
        <v>#N/A</v>
      </c>
      <c r="E727" s="35" t="e">
        <f>VLOOKUP($B727,大盤與近月台指!$A$4:$I$499,4,FALSE)</f>
        <v>#N/A</v>
      </c>
      <c r="F727" s="33" t="e">
        <f>VLOOKUP($B727,大盤與近月台指!$A$4:$I$499,5,FALSE)</f>
        <v>#N/A</v>
      </c>
      <c r="G727" s="49" t="e">
        <f>VLOOKUP($B727,三大法人買賣超!$A$4:$I$500,3,FALSE)</f>
        <v>#N/A</v>
      </c>
      <c r="H727" s="34" t="e">
        <f>VLOOKUP($B727,三大法人買賣超!$A$4:$I$500,5,FALSE)</f>
        <v>#N/A</v>
      </c>
      <c r="I727" s="27" t="e">
        <f>VLOOKUP($B727,三大法人買賣超!$A$4:$I$500,7,FALSE)</f>
        <v>#N/A</v>
      </c>
      <c r="J727" s="27" t="e">
        <f>VLOOKUP($B727,三大法人買賣超!$A$4:$I$500,9,FALSE)</f>
        <v>#N/A</v>
      </c>
      <c r="K727" s="37">
        <f>新台幣匯率美元指數!B728</f>
        <v>0</v>
      </c>
      <c r="L727" s="38">
        <f>新台幣匯率美元指數!C728</f>
        <v>0</v>
      </c>
      <c r="M727" s="39">
        <f>新台幣匯率美元指數!D728</f>
        <v>0</v>
      </c>
      <c r="N727" s="27" t="e">
        <f>VLOOKUP($B727,期貨未平倉口數!$A$4:$M$499,4,FALSE)</f>
        <v>#N/A</v>
      </c>
      <c r="O727" s="27" t="e">
        <f>VLOOKUP($B727,期貨未平倉口數!$A$4:$M$499,9,FALSE)</f>
        <v>#N/A</v>
      </c>
      <c r="P727" s="27" t="e">
        <f>VLOOKUP($B727,期貨未平倉口數!$A$4:$M$499,10,FALSE)</f>
        <v>#N/A</v>
      </c>
      <c r="Q727" s="27" t="e">
        <f>VLOOKUP($B727,期貨未平倉口數!$A$4:$M$499,11,FALSE)</f>
        <v>#N/A</v>
      </c>
      <c r="R727" s="64" t="e">
        <f>VLOOKUP($B727,選擇權未平倉餘額!$A$4:$I$500,6,FALSE)</f>
        <v>#N/A</v>
      </c>
      <c r="S727" s="64" t="e">
        <f>VLOOKUP($B727,選擇權未平倉餘額!$A$4:$I$500,7,FALSE)</f>
        <v>#N/A</v>
      </c>
      <c r="T727" s="64" t="e">
        <f>VLOOKUP($B727,選擇權未平倉餘額!$A$4:$I$500,8,FALSE)</f>
        <v>#N/A</v>
      </c>
      <c r="U727" s="64" t="e">
        <f>VLOOKUP($B727,選擇權未平倉餘額!$A$4:$I$500,9,FALSE)</f>
        <v>#N/A</v>
      </c>
      <c r="V727" s="39" t="e">
        <f>VLOOKUP($B727,臺指選擇權P_C_Ratios!$A$4:$C$500,3,FALSE)</f>
        <v>#N/A</v>
      </c>
      <c r="W727" s="41" t="e">
        <f>VLOOKUP($B727,散戶多空比!$A$6:$L$500,12,FALSE)</f>
        <v>#N/A</v>
      </c>
      <c r="X727" s="40" t="e">
        <f>VLOOKUP($B727,期貨大額交易人未沖銷部位!$A$4:$O$499,4,FALSE)</f>
        <v>#N/A</v>
      </c>
      <c r="Y727" s="40" t="e">
        <f>VLOOKUP($B727,期貨大額交易人未沖銷部位!$A$4:$O$499,7,FALSE)</f>
        <v>#N/A</v>
      </c>
      <c r="Z727" s="40" t="e">
        <f>VLOOKUP($B727,期貨大額交易人未沖銷部位!$A$4:$O$499,10,FALSE)</f>
        <v>#N/A</v>
      </c>
      <c r="AA727" s="40" t="e">
        <f>VLOOKUP($B727,期貨大額交易人未沖銷部位!$A$4:$O$499,13,FALSE)</f>
        <v>#N/A</v>
      </c>
      <c r="AB727" s="40" t="e">
        <f>VLOOKUP($B727,期貨大額交易人未沖銷部位!$A$4:$O$499,14,FALSE)</f>
        <v>#N/A</v>
      </c>
      <c r="AC727" s="40" t="e">
        <f>VLOOKUP($B727,期貨大額交易人未沖銷部位!$A$4:$O$499,15,FALSE)</f>
        <v>#N/A</v>
      </c>
      <c r="AD727" s="33" t="e">
        <f>VLOOKUP($B727,三大美股走勢!$A$4:$J$495,4,FALSE)</f>
        <v>#N/A</v>
      </c>
      <c r="AE727" s="33" t="e">
        <f>VLOOKUP($B727,三大美股走勢!$A$4:$J$495,7,FALSE)</f>
        <v>#N/A</v>
      </c>
      <c r="AF727" s="33" t="e">
        <f>VLOOKUP($B727,三大美股走勢!$A$4:$J$495,10,FALSE)</f>
        <v>#N/A</v>
      </c>
    </row>
    <row r="728" spans="2:32">
      <c r="B728" s="32">
        <v>43507</v>
      </c>
      <c r="C728" s="33" t="e">
        <f>VLOOKUP($B728,大盤與近月台指!$A$4:$I$499,2,FALSE)</f>
        <v>#N/A</v>
      </c>
      <c r="D728" s="34" t="e">
        <f>VLOOKUP($B728,大盤與近月台指!$A$4:$I$499,3,FALSE)</f>
        <v>#N/A</v>
      </c>
      <c r="E728" s="35" t="e">
        <f>VLOOKUP($B728,大盤與近月台指!$A$4:$I$499,4,FALSE)</f>
        <v>#N/A</v>
      </c>
      <c r="F728" s="33" t="e">
        <f>VLOOKUP($B728,大盤與近月台指!$A$4:$I$499,5,FALSE)</f>
        <v>#N/A</v>
      </c>
      <c r="G728" s="49" t="e">
        <f>VLOOKUP($B728,三大法人買賣超!$A$4:$I$500,3,FALSE)</f>
        <v>#N/A</v>
      </c>
      <c r="H728" s="34" t="e">
        <f>VLOOKUP($B728,三大法人買賣超!$A$4:$I$500,5,FALSE)</f>
        <v>#N/A</v>
      </c>
      <c r="I728" s="27" t="e">
        <f>VLOOKUP($B728,三大法人買賣超!$A$4:$I$500,7,FALSE)</f>
        <v>#N/A</v>
      </c>
      <c r="J728" s="27" t="e">
        <f>VLOOKUP($B728,三大法人買賣超!$A$4:$I$500,9,FALSE)</f>
        <v>#N/A</v>
      </c>
      <c r="K728" s="37">
        <f>新台幣匯率美元指數!B729</f>
        <v>0</v>
      </c>
      <c r="L728" s="38">
        <f>新台幣匯率美元指數!C729</f>
        <v>0</v>
      </c>
      <c r="M728" s="39">
        <f>新台幣匯率美元指數!D729</f>
        <v>0</v>
      </c>
      <c r="N728" s="27" t="e">
        <f>VLOOKUP($B728,期貨未平倉口數!$A$4:$M$499,4,FALSE)</f>
        <v>#N/A</v>
      </c>
      <c r="O728" s="27" t="e">
        <f>VLOOKUP($B728,期貨未平倉口數!$A$4:$M$499,9,FALSE)</f>
        <v>#N/A</v>
      </c>
      <c r="P728" s="27" t="e">
        <f>VLOOKUP($B728,期貨未平倉口數!$A$4:$M$499,10,FALSE)</f>
        <v>#N/A</v>
      </c>
      <c r="Q728" s="27" t="e">
        <f>VLOOKUP($B728,期貨未平倉口數!$A$4:$M$499,11,FALSE)</f>
        <v>#N/A</v>
      </c>
      <c r="R728" s="64" t="e">
        <f>VLOOKUP($B728,選擇權未平倉餘額!$A$4:$I$500,6,FALSE)</f>
        <v>#N/A</v>
      </c>
      <c r="S728" s="64" t="e">
        <f>VLOOKUP($B728,選擇權未平倉餘額!$A$4:$I$500,7,FALSE)</f>
        <v>#N/A</v>
      </c>
      <c r="T728" s="64" t="e">
        <f>VLOOKUP($B728,選擇權未平倉餘額!$A$4:$I$500,8,FALSE)</f>
        <v>#N/A</v>
      </c>
      <c r="U728" s="64" t="e">
        <f>VLOOKUP($B728,選擇權未平倉餘額!$A$4:$I$500,9,FALSE)</f>
        <v>#N/A</v>
      </c>
      <c r="V728" s="39" t="e">
        <f>VLOOKUP($B728,臺指選擇權P_C_Ratios!$A$4:$C$500,3,FALSE)</f>
        <v>#N/A</v>
      </c>
      <c r="W728" s="41" t="e">
        <f>VLOOKUP($B728,散戶多空比!$A$6:$L$500,12,FALSE)</f>
        <v>#N/A</v>
      </c>
      <c r="X728" s="40" t="e">
        <f>VLOOKUP($B728,期貨大額交易人未沖銷部位!$A$4:$O$499,4,FALSE)</f>
        <v>#N/A</v>
      </c>
      <c r="Y728" s="40" t="e">
        <f>VLOOKUP($B728,期貨大額交易人未沖銷部位!$A$4:$O$499,7,FALSE)</f>
        <v>#N/A</v>
      </c>
      <c r="Z728" s="40" t="e">
        <f>VLOOKUP($B728,期貨大額交易人未沖銷部位!$A$4:$O$499,10,FALSE)</f>
        <v>#N/A</v>
      </c>
      <c r="AA728" s="40" t="e">
        <f>VLOOKUP($B728,期貨大額交易人未沖銷部位!$A$4:$O$499,13,FALSE)</f>
        <v>#N/A</v>
      </c>
      <c r="AB728" s="40" t="e">
        <f>VLOOKUP($B728,期貨大額交易人未沖銷部位!$A$4:$O$499,14,FALSE)</f>
        <v>#N/A</v>
      </c>
      <c r="AC728" s="40" t="e">
        <f>VLOOKUP($B728,期貨大額交易人未沖銷部位!$A$4:$O$499,15,FALSE)</f>
        <v>#N/A</v>
      </c>
      <c r="AD728" s="33" t="e">
        <f>VLOOKUP($B728,三大美股走勢!$A$4:$J$495,4,FALSE)</f>
        <v>#N/A</v>
      </c>
      <c r="AE728" s="33" t="e">
        <f>VLOOKUP($B728,三大美股走勢!$A$4:$J$495,7,FALSE)</f>
        <v>#N/A</v>
      </c>
      <c r="AF728" s="33" t="e">
        <f>VLOOKUP($B728,三大美股走勢!$A$4:$J$495,10,FALSE)</f>
        <v>#N/A</v>
      </c>
    </row>
    <row r="729" spans="2:32">
      <c r="B729" s="32">
        <v>43508</v>
      </c>
      <c r="C729" s="33" t="e">
        <f>VLOOKUP($B729,大盤與近月台指!$A$4:$I$499,2,FALSE)</f>
        <v>#N/A</v>
      </c>
      <c r="D729" s="34" t="e">
        <f>VLOOKUP($B729,大盤與近月台指!$A$4:$I$499,3,FALSE)</f>
        <v>#N/A</v>
      </c>
      <c r="E729" s="35" t="e">
        <f>VLOOKUP($B729,大盤與近月台指!$A$4:$I$499,4,FALSE)</f>
        <v>#N/A</v>
      </c>
      <c r="F729" s="33" t="e">
        <f>VLOOKUP($B729,大盤與近月台指!$A$4:$I$499,5,FALSE)</f>
        <v>#N/A</v>
      </c>
      <c r="G729" s="49" t="e">
        <f>VLOOKUP($B729,三大法人買賣超!$A$4:$I$500,3,FALSE)</f>
        <v>#N/A</v>
      </c>
      <c r="H729" s="34" t="e">
        <f>VLOOKUP($B729,三大法人買賣超!$A$4:$I$500,5,FALSE)</f>
        <v>#N/A</v>
      </c>
      <c r="I729" s="27" t="e">
        <f>VLOOKUP($B729,三大法人買賣超!$A$4:$I$500,7,FALSE)</f>
        <v>#N/A</v>
      </c>
      <c r="J729" s="27" t="e">
        <f>VLOOKUP($B729,三大法人買賣超!$A$4:$I$500,9,FALSE)</f>
        <v>#N/A</v>
      </c>
      <c r="K729" s="37">
        <f>新台幣匯率美元指數!B730</f>
        <v>0</v>
      </c>
      <c r="L729" s="38">
        <f>新台幣匯率美元指數!C730</f>
        <v>0</v>
      </c>
      <c r="M729" s="39">
        <f>新台幣匯率美元指數!D730</f>
        <v>0</v>
      </c>
      <c r="N729" s="27" t="e">
        <f>VLOOKUP($B729,期貨未平倉口數!$A$4:$M$499,4,FALSE)</f>
        <v>#N/A</v>
      </c>
      <c r="O729" s="27" t="e">
        <f>VLOOKUP($B729,期貨未平倉口數!$A$4:$M$499,9,FALSE)</f>
        <v>#N/A</v>
      </c>
      <c r="P729" s="27" t="e">
        <f>VLOOKUP($B729,期貨未平倉口數!$A$4:$M$499,10,FALSE)</f>
        <v>#N/A</v>
      </c>
      <c r="Q729" s="27" t="e">
        <f>VLOOKUP($B729,期貨未平倉口數!$A$4:$M$499,11,FALSE)</f>
        <v>#N/A</v>
      </c>
      <c r="R729" s="64" t="e">
        <f>VLOOKUP($B729,選擇權未平倉餘額!$A$4:$I$500,6,FALSE)</f>
        <v>#N/A</v>
      </c>
      <c r="S729" s="64" t="e">
        <f>VLOOKUP($B729,選擇權未平倉餘額!$A$4:$I$500,7,FALSE)</f>
        <v>#N/A</v>
      </c>
      <c r="T729" s="64" t="e">
        <f>VLOOKUP($B729,選擇權未平倉餘額!$A$4:$I$500,8,FALSE)</f>
        <v>#N/A</v>
      </c>
      <c r="U729" s="64" t="e">
        <f>VLOOKUP($B729,選擇權未平倉餘額!$A$4:$I$500,9,FALSE)</f>
        <v>#N/A</v>
      </c>
      <c r="V729" s="39" t="e">
        <f>VLOOKUP($B729,臺指選擇權P_C_Ratios!$A$4:$C$500,3,FALSE)</f>
        <v>#N/A</v>
      </c>
      <c r="W729" s="41" t="e">
        <f>VLOOKUP($B729,散戶多空比!$A$6:$L$500,12,FALSE)</f>
        <v>#N/A</v>
      </c>
      <c r="X729" s="40" t="e">
        <f>VLOOKUP($B729,期貨大額交易人未沖銷部位!$A$4:$O$499,4,FALSE)</f>
        <v>#N/A</v>
      </c>
      <c r="Y729" s="40" t="e">
        <f>VLOOKUP($B729,期貨大額交易人未沖銷部位!$A$4:$O$499,7,FALSE)</f>
        <v>#N/A</v>
      </c>
      <c r="Z729" s="40" t="e">
        <f>VLOOKUP($B729,期貨大額交易人未沖銷部位!$A$4:$O$499,10,FALSE)</f>
        <v>#N/A</v>
      </c>
      <c r="AA729" s="40" t="e">
        <f>VLOOKUP($B729,期貨大額交易人未沖銷部位!$A$4:$O$499,13,FALSE)</f>
        <v>#N/A</v>
      </c>
      <c r="AB729" s="40" t="e">
        <f>VLOOKUP($B729,期貨大額交易人未沖銷部位!$A$4:$O$499,14,FALSE)</f>
        <v>#N/A</v>
      </c>
      <c r="AC729" s="40" t="e">
        <f>VLOOKUP($B729,期貨大額交易人未沖銷部位!$A$4:$O$499,15,FALSE)</f>
        <v>#N/A</v>
      </c>
      <c r="AD729" s="33" t="e">
        <f>VLOOKUP($B729,三大美股走勢!$A$4:$J$495,4,FALSE)</f>
        <v>#N/A</v>
      </c>
      <c r="AE729" s="33" t="e">
        <f>VLOOKUP($B729,三大美股走勢!$A$4:$J$495,7,FALSE)</f>
        <v>#N/A</v>
      </c>
      <c r="AF729" s="33" t="e">
        <f>VLOOKUP($B729,三大美股走勢!$A$4:$J$495,10,FALSE)</f>
        <v>#N/A</v>
      </c>
    </row>
    <row r="730" spans="2:32">
      <c r="B730" s="32">
        <v>43509</v>
      </c>
      <c r="C730" s="33" t="e">
        <f>VLOOKUP($B730,大盤與近月台指!$A$4:$I$499,2,FALSE)</f>
        <v>#N/A</v>
      </c>
      <c r="D730" s="34" t="e">
        <f>VLOOKUP($B730,大盤與近月台指!$A$4:$I$499,3,FALSE)</f>
        <v>#N/A</v>
      </c>
      <c r="E730" s="35" t="e">
        <f>VLOOKUP($B730,大盤與近月台指!$A$4:$I$499,4,FALSE)</f>
        <v>#N/A</v>
      </c>
      <c r="F730" s="33" t="e">
        <f>VLOOKUP($B730,大盤與近月台指!$A$4:$I$499,5,FALSE)</f>
        <v>#N/A</v>
      </c>
      <c r="G730" s="49" t="e">
        <f>VLOOKUP($B730,三大法人買賣超!$A$4:$I$500,3,FALSE)</f>
        <v>#N/A</v>
      </c>
      <c r="H730" s="34" t="e">
        <f>VLOOKUP($B730,三大法人買賣超!$A$4:$I$500,5,FALSE)</f>
        <v>#N/A</v>
      </c>
      <c r="I730" s="27" t="e">
        <f>VLOOKUP($B730,三大法人買賣超!$A$4:$I$500,7,FALSE)</f>
        <v>#N/A</v>
      </c>
      <c r="J730" s="27" t="e">
        <f>VLOOKUP($B730,三大法人買賣超!$A$4:$I$500,9,FALSE)</f>
        <v>#N/A</v>
      </c>
      <c r="K730" s="37">
        <f>新台幣匯率美元指數!B731</f>
        <v>0</v>
      </c>
      <c r="L730" s="38">
        <f>新台幣匯率美元指數!C731</f>
        <v>0</v>
      </c>
      <c r="M730" s="39">
        <f>新台幣匯率美元指數!D731</f>
        <v>0</v>
      </c>
      <c r="N730" s="27" t="e">
        <f>VLOOKUP($B730,期貨未平倉口數!$A$4:$M$499,4,FALSE)</f>
        <v>#N/A</v>
      </c>
      <c r="O730" s="27" t="e">
        <f>VLOOKUP($B730,期貨未平倉口數!$A$4:$M$499,9,FALSE)</f>
        <v>#N/A</v>
      </c>
      <c r="P730" s="27" t="e">
        <f>VLOOKUP($B730,期貨未平倉口數!$A$4:$M$499,10,FALSE)</f>
        <v>#N/A</v>
      </c>
      <c r="Q730" s="27" t="e">
        <f>VLOOKUP($B730,期貨未平倉口數!$A$4:$M$499,11,FALSE)</f>
        <v>#N/A</v>
      </c>
      <c r="R730" s="64" t="e">
        <f>VLOOKUP($B730,選擇權未平倉餘額!$A$4:$I$500,6,FALSE)</f>
        <v>#N/A</v>
      </c>
      <c r="S730" s="64" t="e">
        <f>VLOOKUP($B730,選擇權未平倉餘額!$A$4:$I$500,7,FALSE)</f>
        <v>#N/A</v>
      </c>
      <c r="T730" s="64" t="e">
        <f>VLOOKUP($B730,選擇權未平倉餘額!$A$4:$I$500,8,FALSE)</f>
        <v>#N/A</v>
      </c>
      <c r="U730" s="64" t="e">
        <f>VLOOKUP($B730,選擇權未平倉餘額!$A$4:$I$500,9,FALSE)</f>
        <v>#N/A</v>
      </c>
      <c r="V730" s="39" t="e">
        <f>VLOOKUP($B730,臺指選擇權P_C_Ratios!$A$4:$C$500,3,FALSE)</f>
        <v>#N/A</v>
      </c>
      <c r="W730" s="41" t="e">
        <f>VLOOKUP($B730,散戶多空比!$A$6:$L$500,12,FALSE)</f>
        <v>#N/A</v>
      </c>
      <c r="X730" s="40" t="e">
        <f>VLOOKUP($B730,期貨大額交易人未沖銷部位!$A$4:$O$499,4,FALSE)</f>
        <v>#N/A</v>
      </c>
      <c r="Y730" s="40" t="e">
        <f>VLOOKUP($B730,期貨大額交易人未沖銷部位!$A$4:$O$499,7,FALSE)</f>
        <v>#N/A</v>
      </c>
      <c r="Z730" s="40" t="e">
        <f>VLOOKUP($B730,期貨大額交易人未沖銷部位!$A$4:$O$499,10,FALSE)</f>
        <v>#N/A</v>
      </c>
      <c r="AA730" s="40" t="e">
        <f>VLOOKUP($B730,期貨大額交易人未沖銷部位!$A$4:$O$499,13,FALSE)</f>
        <v>#N/A</v>
      </c>
      <c r="AB730" s="40" t="e">
        <f>VLOOKUP($B730,期貨大額交易人未沖銷部位!$A$4:$O$499,14,FALSE)</f>
        <v>#N/A</v>
      </c>
      <c r="AC730" s="40" t="e">
        <f>VLOOKUP($B730,期貨大額交易人未沖銷部位!$A$4:$O$499,15,FALSE)</f>
        <v>#N/A</v>
      </c>
      <c r="AD730" s="33" t="e">
        <f>VLOOKUP($B730,三大美股走勢!$A$4:$J$495,4,FALSE)</f>
        <v>#N/A</v>
      </c>
      <c r="AE730" s="33" t="e">
        <f>VLOOKUP($B730,三大美股走勢!$A$4:$J$495,7,FALSE)</f>
        <v>#N/A</v>
      </c>
      <c r="AF730" s="33" t="e">
        <f>VLOOKUP($B730,三大美股走勢!$A$4:$J$495,10,FALSE)</f>
        <v>#N/A</v>
      </c>
    </row>
    <row r="731" spans="2:32">
      <c r="B731" s="32">
        <v>43510</v>
      </c>
      <c r="C731" s="33" t="e">
        <f>VLOOKUP($B731,大盤與近月台指!$A$4:$I$499,2,FALSE)</f>
        <v>#N/A</v>
      </c>
      <c r="D731" s="34" t="e">
        <f>VLOOKUP($B731,大盤與近月台指!$A$4:$I$499,3,FALSE)</f>
        <v>#N/A</v>
      </c>
      <c r="E731" s="35" t="e">
        <f>VLOOKUP($B731,大盤與近月台指!$A$4:$I$499,4,FALSE)</f>
        <v>#N/A</v>
      </c>
      <c r="F731" s="33" t="e">
        <f>VLOOKUP($B731,大盤與近月台指!$A$4:$I$499,5,FALSE)</f>
        <v>#N/A</v>
      </c>
      <c r="G731" s="49" t="e">
        <f>VLOOKUP($B731,三大法人買賣超!$A$4:$I$500,3,FALSE)</f>
        <v>#N/A</v>
      </c>
      <c r="H731" s="34" t="e">
        <f>VLOOKUP($B731,三大法人買賣超!$A$4:$I$500,5,FALSE)</f>
        <v>#N/A</v>
      </c>
      <c r="I731" s="27" t="e">
        <f>VLOOKUP($B731,三大法人買賣超!$A$4:$I$500,7,FALSE)</f>
        <v>#N/A</v>
      </c>
      <c r="J731" s="27" t="e">
        <f>VLOOKUP($B731,三大法人買賣超!$A$4:$I$500,9,FALSE)</f>
        <v>#N/A</v>
      </c>
      <c r="K731" s="37">
        <f>新台幣匯率美元指數!B732</f>
        <v>0</v>
      </c>
      <c r="L731" s="38">
        <f>新台幣匯率美元指數!C732</f>
        <v>0</v>
      </c>
      <c r="M731" s="39">
        <f>新台幣匯率美元指數!D732</f>
        <v>0</v>
      </c>
      <c r="N731" s="27" t="e">
        <f>VLOOKUP($B731,期貨未平倉口數!$A$4:$M$499,4,FALSE)</f>
        <v>#N/A</v>
      </c>
      <c r="O731" s="27" t="e">
        <f>VLOOKUP($B731,期貨未平倉口數!$A$4:$M$499,9,FALSE)</f>
        <v>#N/A</v>
      </c>
      <c r="P731" s="27" t="e">
        <f>VLOOKUP($B731,期貨未平倉口數!$A$4:$M$499,10,FALSE)</f>
        <v>#N/A</v>
      </c>
      <c r="Q731" s="27" t="e">
        <f>VLOOKUP($B731,期貨未平倉口數!$A$4:$M$499,11,FALSE)</f>
        <v>#N/A</v>
      </c>
      <c r="R731" s="64" t="e">
        <f>VLOOKUP($B731,選擇權未平倉餘額!$A$4:$I$500,6,FALSE)</f>
        <v>#N/A</v>
      </c>
      <c r="S731" s="64" t="e">
        <f>VLOOKUP($B731,選擇權未平倉餘額!$A$4:$I$500,7,FALSE)</f>
        <v>#N/A</v>
      </c>
      <c r="T731" s="64" t="e">
        <f>VLOOKUP($B731,選擇權未平倉餘額!$A$4:$I$500,8,FALSE)</f>
        <v>#N/A</v>
      </c>
      <c r="U731" s="64" t="e">
        <f>VLOOKUP($B731,選擇權未平倉餘額!$A$4:$I$500,9,FALSE)</f>
        <v>#N/A</v>
      </c>
      <c r="V731" s="39" t="e">
        <f>VLOOKUP($B731,臺指選擇權P_C_Ratios!$A$4:$C$500,3,FALSE)</f>
        <v>#N/A</v>
      </c>
      <c r="W731" s="41" t="e">
        <f>VLOOKUP($B731,散戶多空比!$A$6:$L$500,12,FALSE)</f>
        <v>#N/A</v>
      </c>
      <c r="X731" s="40" t="e">
        <f>VLOOKUP($B731,期貨大額交易人未沖銷部位!$A$4:$O$499,4,FALSE)</f>
        <v>#N/A</v>
      </c>
      <c r="Y731" s="40" t="e">
        <f>VLOOKUP($B731,期貨大額交易人未沖銷部位!$A$4:$O$499,7,FALSE)</f>
        <v>#N/A</v>
      </c>
      <c r="Z731" s="40" t="e">
        <f>VLOOKUP($B731,期貨大額交易人未沖銷部位!$A$4:$O$499,10,FALSE)</f>
        <v>#N/A</v>
      </c>
      <c r="AA731" s="40" t="e">
        <f>VLOOKUP($B731,期貨大額交易人未沖銷部位!$A$4:$O$499,13,FALSE)</f>
        <v>#N/A</v>
      </c>
      <c r="AB731" s="40" t="e">
        <f>VLOOKUP($B731,期貨大額交易人未沖銷部位!$A$4:$O$499,14,FALSE)</f>
        <v>#N/A</v>
      </c>
      <c r="AC731" s="40" t="e">
        <f>VLOOKUP($B731,期貨大額交易人未沖銷部位!$A$4:$O$499,15,FALSE)</f>
        <v>#N/A</v>
      </c>
      <c r="AD731" s="33" t="e">
        <f>VLOOKUP($B731,三大美股走勢!$A$4:$J$495,4,FALSE)</f>
        <v>#N/A</v>
      </c>
      <c r="AE731" s="33" t="e">
        <f>VLOOKUP($B731,三大美股走勢!$A$4:$J$495,7,FALSE)</f>
        <v>#N/A</v>
      </c>
      <c r="AF731" s="33" t="e">
        <f>VLOOKUP($B731,三大美股走勢!$A$4:$J$495,10,FALSE)</f>
        <v>#N/A</v>
      </c>
    </row>
    <row r="732" spans="2:32">
      <c r="B732" s="32">
        <v>43511</v>
      </c>
      <c r="C732" s="33" t="e">
        <f>VLOOKUP($B732,大盤與近月台指!$A$4:$I$499,2,FALSE)</f>
        <v>#N/A</v>
      </c>
      <c r="D732" s="34" t="e">
        <f>VLOOKUP($B732,大盤與近月台指!$A$4:$I$499,3,FALSE)</f>
        <v>#N/A</v>
      </c>
      <c r="E732" s="35" t="e">
        <f>VLOOKUP($B732,大盤與近月台指!$A$4:$I$499,4,FALSE)</f>
        <v>#N/A</v>
      </c>
      <c r="F732" s="33" t="e">
        <f>VLOOKUP($B732,大盤與近月台指!$A$4:$I$499,5,FALSE)</f>
        <v>#N/A</v>
      </c>
      <c r="G732" s="49" t="e">
        <f>VLOOKUP($B732,三大法人買賣超!$A$4:$I$500,3,FALSE)</f>
        <v>#N/A</v>
      </c>
      <c r="H732" s="34" t="e">
        <f>VLOOKUP($B732,三大法人買賣超!$A$4:$I$500,5,FALSE)</f>
        <v>#N/A</v>
      </c>
      <c r="I732" s="27" t="e">
        <f>VLOOKUP($B732,三大法人買賣超!$A$4:$I$500,7,FALSE)</f>
        <v>#N/A</v>
      </c>
      <c r="J732" s="27" t="e">
        <f>VLOOKUP($B732,三大法人買賣超!$A$4:$I$500,9,FALSE)</f>
        <v>#N/A</v>
      </c>
      <c r="K732" s="37">
        <f>新台幣匯率美元指數!B733</f>
        <v>0</v>
      </c>
      <c r="L732" s="38">
        <f>新台幣匯率美元指數!C733</f>
        <v>0</v>
      </c>
      <c r="M732" s="39">
        <f>新台幣匯率美元指數!D733</f>
        <v>0</v>
      </c>
      <c r="N732" s="27" t="e">
        <f>VLOOKUP($B732,期貨未平倉口數!$A$4:$M$499,4,FALSE)</f>
        <v>#N/A</v>
      </c>
      <c r="O732" s="27" t="e">
        <f>VLOOKUP($B732,期貨未平倉口數!$A$4:$M$499,9,FALSE)</f>
        <v>#N/A</v>
      </c>
      <c r="P732" s="27" t="e">
        <f>VLOOKUP($B732,期貨未平倉口數!$A$4:$M$499,10,FALSE)</f>
        <v>#N/A</v>
      </c>
      <c r="Q732" s="27" t="e">
        <f>VLOOKUP($B732,期貨未平倉口數!$A$4:$M$499,11,FALSE)</f>
        <v>#N/A</v>
      </c>
      <c r="R732" s="64" t="e">
        <f>VLOOKUP($B732,選擇權未平倉餘額!$A$4:$I$500,6,FALSE)</f>
        <v>#N/A</v>
      </c>
      <c r="S732" s="64" t="e">
        <f>VLOOKUP($B732,選擇權未平倉餘額!$A$4:$I$500,7,FALSE)</f>
        <v>#N/A</v>
      </c>
      <c r="T732" s="64" t="e">
        <f>VLOOKUP($B732,選擇權未平倉餘額!$A$4:$I$500,8,FALSE)</f>
        <v>#N/A</v>
      </c>
      <c r="U732" s="64" t="e">
        <f>VLOOKUP($B732,選擇權未平倉餘額!$A$4:$I$500,9,FALSE)</f>
        <v>#N/A</v>
      </c>
      <c r="V732" s="39" t="e">
        <f>VLOOKUP($B732,臺指選擇權P_C_Ratios!$A$4:$C$500,3,FALSE)</f>
        <v>#N/A</v>
      </c>
      <c r="W732" s="41" t="e">
        <f>VLOOKUP($B732,散戶多空比!$A$6:$L$500,12,FALSE)</f>
        <v>#N/A</v>
      </c>
      <c r="X732" s="40" t="e">
        <f>VLOOKUP($B732,期貨大額交易人未沖銷部位!$A$4:$O$499,4,FALSE)</f>
        <v>#N/A</v>
      </c>
      <c r="Y732" s="40" t="e">
        <f>VLOOKUP($B732,期貨大額交易人未沖銷部位!$A$4:$O$499,7,FALSE)</f>
        <v>#N/A</v>
      </c>
      <c r="Z732" s="40" t="e">
        <f>VLOOKUP($B732,期貨大額交易人未沖銷部位!$A$4:$O$499,10,FALSE)</f>
        <v>#N/A</v>
      </c>
      <c r="AA732" s="40" t="e">
        <f>VLOOKUP($B732,期貨大額交易人未沖銷部位!$A$4:$O$499,13,FALSE)</f>
        <v>#N/A</v>
      </c>
      <c r="AB732" s="40" t="e">
        <f>VLOOKUP($B732,期貨大額交易人未沖銷部位!$A$4:$O$499,14,FALSE)</f>
        <v>#N/A</v>
      </c>
      <c r="AC732" s="40" t="e">
        <f>VLOOKUP($B732,期貨大額交易人未沖銷部位!$A$4:$O$499,15,FALSE)</f>
        <v>#N/A</v>
      </c>
      <c r="AD732" s="33" t="e">
        <f>VLOOKUP($B732,三大美股走勢!$A$4:$J$495,4,FALSE)</f>
        <v>#N/A</v>
      </c>
      <c r="AE732" s="33" t="e">
        <f>VLOOKUP($B732,三大美股走勢!$A$4:$J$495,7,FALSE)</f>
        <v>#N/A</v>
      </c>
      <c r="AF732" s="33" t="e">
        <f>VLOOKUP($B732,三大美股走勢!$A$4:$J$495,10,FALSE)</f>
        <v>#N/A</v>
      </c>
    </row>
    <row r="733" spans="2:32">
      <c r="B733" s="32">
        <v>43512</v>
      </c>
      <c r="C733" s="33" t="e">
        <f>VLOOKUP($B733,大盤與近月台指!$A$4:$I$499,2,FALSE)</f>
        <v>#N/A</v>
      </c>
      <c r="D733" s="34" t="e">
        <f>VLOOKUP($B733,大盤與近月台指!$A$4:$I$499,3,FALSE)</f>
        <v>#N/A</v>
      </c>
      <c r="E733" s="35" t="e">
        <f>VLOOKUP($B733,大盤與近月台指!$A$4:$I$499,4,FALSE)</f>
        <v>#N/A</v>
      </c>
      <c r="F733" s="33" t="e">
        <f>VLOOKUP($B733,大盤與近月台指!$A$4:$I$499,5,FALSE)</f>
        <v>#N/A</v>
      </c>
      <c r="G733" s="49" t="e">
        <f>VLOOKUP($B733,三大法人買賣超!$A$4:$I$500,3,FALSE)</f>
        <v>#N/A</v>
      </c>
      <c r="H733" s="34" t="e">
        <f>VLOOKUP($B733,三大法人買賣超!$A$4:$I$500,5,FALSE)</f>
        <v>#N/A</v>
      </c>
      <c r="I733" s="27" t="e">
        <f>VLOOKUP($B733,三大法人買賣超!$A$4:$I$500,7,FALSE)</f>
        <v>#N/A</v>
      </c>
      <c r="J733" s="27" t="e">
        <f>VLOOKUP($B733,三大法人買賣超!$A$4:$I$500,9,FALSE)</f>
        <v>#N/A</v>
      </c>
      <c r="K733" s="37">
        <f>新台幣匯率美元指數!B734</f>
        <v>0</v>
      </c>
      <c r="L733" s="38">
        <f>新台幣匯率美元指數!C734</f>
        <v>0</v>
      </c>
      <c r="M733" s="39">
        <f>新台幣匯率美元指數!D734</f>
        <v>0</v>
      </c>
      <c r="N733" s="27" t="e">
        <f>VLOOKUP($B733,期貨未平倉口數!$A$4:$M$499,4,FALSE)</f>
        <v>#N/A</v>
      </c>
      <c r="O733" s="27" t="e">
        <f>VLOOKUP($B733,期貨未平倉口數!$A$4:$M$499,9,FALSE)</f>
        <v>#N/A</v>
      </c>
      <c r="P733" s="27" t="e">
        <f>VLOOKUP($B733,期貨未平倉口數!$A$4:$M$499,10,FALSE)</f>
        <v>#N/A</v>
      </c>
      <c r="Q733" s="27" t="e">
        <f>VLOOKUP($B733,期貨未平倉口數!$A$4:$M$499,11,FALSE)</f>
        <v>#N/A</v>
      </c>
      <c r="R733" s="64" t="e">
        <f>VLOOKUP($B733,選擇權未平倉餘額!$A$4:$I$500,6,FALSE)</f>
        <v>#N/A</v>
      </c>
      <c r="S733" s="64" t="e">
        <f>VLOOKUP($B733,選擇權未平倉餘額!$A$4:$I$500,7,FALSE)</f>
        <v>#N/A</v>
      </c>
      <c r="T733" s="64" t="e">
        <f>VLOOKUP($B733,選擇權未平倉餘額!$A$4:$I$500,8,FALSE)</f>
        <v>#N/A</v>
      </c>
      <c r="U733" s="64" t="e">
        <f>VLOOKUP($B733,選擇權未平倉餘額!$A$4:$I$500,9,FALSE)</f>
        <v>#N/A</v>
      </c>
      <c r="V733" s="39" t="e">
        <f>VLOOKUP($B733,臺指選擇權P_C_Ratios!$A$4:$C$500,3,FALSE)</f>
        <v>#N/A</v>
      </c>
      <c r="W733" s="41" t="e">
        <f>VLOOKUP($B733,散戶多空比!$A$6:$L$500,12,FALSE)</f>
        <v>#N/A</v>
      </c>
      <c r="X733" s="40" t="e">
        <f>VLOOKUP($B733,期貨大額交易人未沖銷部位!$A$4:$O$499,4,FALSE)</f>
        <v>#N/A</v>
      </c>
      <c r="Y733" s="40" t="e">
        <f>VLOOKUP($B733,期貨大額交易人未沖銷部位!$A$4:$O$499,7,FALSE)</f>
        <v>#N/A</v>
      </c>
      <c r="Z733" s="40" t="e">
        <f>VLOOKUP($B733,期貨大額交易人未沖銷部位!$A$4:$O$499,10,FALSE)</f>
        <v>#N/A</v>
      </c>
      <c r="AA733" s="40" t="e">
        <f>VLOOKUP($B733,期貨大額交易人未沖銷部位!$A$4:$O$499,13,FALSE)</f>
        <v>#N/A</v>
      </c>
      <c r="AB733" s="40" t="e">
        <f>VLOOKUP($B733,期貨大額交易人未沖銷部位!$A$4:$O$499,14,FALSE)</f>
        <v>#N/A</v>
      </c>
      <c r="AC733" s="40" t="e">
        <f>VLOOKUP($B733,期貨大額交易人未沖銷部位!$A$4:$O$499,15,FALSE)</f>
        <v>#N/A</v>
      </c>
      <c r="AD733" s="33" t="e">
        <f>VLOOKUP($B733,三大美股走勢!$A$4:$J$495,4,FALSE)</f>
        <v>#N/A</v>
      </c>
      <c r="AE733" s="33" t="e">
        <f>VLOOKUP($B733,三大美股走勢!$A$4:$J$495,7,FALSE)</f>
        <v>#N/A</v>
      </c>
      <c r="AF733" s="33" t="e">
        <f>VLOOKUP($B733,三大美股走勢!$A$4:$J$495,10,FALSE)</f>
        <v>#N/A</v>
      </c>
    </row>
    <row r="734" spans="2:32">
      <c r="B734" s="32">
        <v>43513</v>
      </c>
      <c r="C734" s="33" t="e">
        <f>VLOOKUP($B734,大盤與近月台指!$A$4:$I$499,2,FALSE)</f>
        <v>#N/A</v>
      </c>
      <c r="D734" s="34" t="e">
        <f>VLOOKUP($B734,大盤與近月台指!$A$4:$I$499,3,FALSE)</f>
        <v>#N/A</v>
      </c>
      <c r="E734" s="35" t="e">
        <f>VLOOKUP($B734,大盤與近月台指!$A$4:$I$499,4,FALSE)</f>
        <v>#N/A</v>
      </c>
      <c r="F734" s="33" t="e">
        <f>VLOOKUP($B734,大盤與近月台指!$A$4:$I$499,5,FALSE)</f>
        <v>#N/A</v>
      </c>
      <c r="G734" s="49" t="e">
        <f>VLOOKUP($B734,三大法人買賣超!$A$4:$I$500,3,FALSE)</f>
        <v>#N/A</v>
      </c>
      <c r="H734" s="34" t="e">
        <f>VLOOKUP($B734,三大法人買賣超!$A$4:$I$500,5,FALSE)</f>
        <v>#N/A</v>
      </c>
      <c r="I734" s="27" t="e">
        <f>VLOOKUP($B734,三大法人買賣超!$A$4:$I$500,7,FALSE)</f>
        <v>#N/A</v>
      </c>
      <c r="J734" s="27" t="e">
        <f>VLOOKUP($B734,三大法人買賣超!$A$4:$I$500,9,FALSE)</f>
        <v>#N/A</v>
      </c>
      <c r="K734" s="37">
        <f>新台幣匯率美元指數!B735</f>
        <v>0</v>
      </c>
      <c r="L734" s="38">
        <f>新台幣匯率美元指數!C735</f>
        <v>0</v>
      </c>
      <c r="M734" s="39">
        <f>新台幣匯率美元指數!D735</f>
        <v>0</v>
      </c>
      <c r="N734" s="27" t="e">
        <f>VLOOKUP($B734,期貨未平倉口數!$A$4:$M$499,4,FALSE)</f>
        <v>#N/A</v>
      </c>
      <c r="O734" s="27" t="e">
        <f>VLOOKUP($B734,期貨未平倉口數!$A$4:$M$499,9,FALSE)</f>
        <v>#N/A</v>
      </c>
      <c r="P734" s="27" t="e">
        <f>VLOOKUP($B734,期貨未平倉口數!$A$4:$M$499,10,FALSE)</f>
        <v>#N/A</v>
      </c>
      <c r="Q734" s="27" t="e">
        <f>VLOOKUP($B734,期貨未平倉口數!$A$4:$M$499,11,FALSE)</f>
        <v>#N/A</v>
      </c>
      <c r="R734" s="64" t="e">
        <f>VLOOKUP($B734,選擇權未平倉餘額!$A$4:$I$500,6,FALSE)</f>
        <v>#N/A</v>
      </c>
      <c r="S734" s="64" t="e">
        <f>VLOOKUP($B734,選擇權未平倉餘額!$A$4:$I$500,7,FALSE)</f>
        <v>#N/A</v>
      </c>
      <c r="T734" s="64" t="e">
        <f>VLOOKUP($B734,選擇權未平倉餘額!$A$4:$I$500,8,FALSE)</f>
        <v>#N/A</v>
      </c>
      <c r="U734" s="64" t="e">
        <f>VLOOKUP($B734,選擇權未平倉餘額!$A$4:$I$500,9,FALSE)</f>
        <v>#N/A</v>
      </c>
      <c r="V734" s="39" t="e">
        <f>VLOOKUP($B734,臺指選擇權P_C_Ratios!$A$4:$C$500,3,FALSE)</f>
        <v>#N/A</v>
      </c>
      <c r="W734" s="41" t="e">
        <f>VLOOKUP($B734,散戶多空比!$A$6:$L$500,12,FALSE)</f>
        <v>#N/A</v>
      </c>
      <c r="X734" s="40" t="e">
        <f>VLOOKUP($B734,期貨大額交易人未沖銷部位!$A$4:$O$499,4,FALSE)</f>
        <v>#N/A</v>
      </c>
      <c r="Y734" s="40" t="e">
        <f>VLOOKUP($B734,期貨大額交易人未沖銷部位!$A$4:$O$499,7,FALSE)</f>
        <v>#N/A</v>
      </c>
      <c r="Z734" s="40" t="e">
        <f>VLOOKUP($B734,期貨大額交易人未沖銷部位!$A$4:$O$499,10,FALSE)</f>
        <v>#N/A</v>
      </c>
      <c r="AA734" s="40" t="e">
        <f>VLOOKUP($B734,期貨大額交易人未沖銷部位!$A$4:$O$499,13,FALSE)</f>
        <v>#N/A</v>
      </c>
      <c r="AB734" s="40" t="e">
        <f>VLOOKUP($B734,期貨大額交易人未沖銷部位!$A$4:$O$499,14,FALSE)</f>
        <v>#N/A</v>
      </c>
      <c r="AC734" s="40" t="e">
        <f>VLOOKUP($B734,期貨大額交易人未沖銷部位!$A$4:$O$499,15,FALSE)</f>
        <v>#N/A</v>
      </c>
      <c r="AD734" s="33" t="e">
        <f>VLOOKUP($B734,三大美股走勢!$A$4:$J$495,4,FALSE)</f>
        <v>#N/A</v>
      </c>
      <c r="AE734" s="33" t="e">
        <f>VLOOKUP($B734,三大美股走勢!$A$4:$J$495,7,FALSE)</f>
        <v>#N/A</v>
      </c>
      <c r="AF734" s="33" t="e">
        <f>VLOOKUP($B734,三大美股走勢!$A$4:$J$495,10,FALSE)</f>
        <v>#N/A</v>
      </c>
    </row>
    <row r="735" spans="2:32">
      <c r="B735" s="32">
        <v>43514</v>
      </c>
      <c r="C735" s="33" t="e">
        <f>VLOOKUP($B735,大盤與近月台指!$A$4:$I$499,2,FALSE)</f>
        <v>#N/A</v>
      </c>
      <c r="D735" s="34" t="e">
        <f>VLOOKUP($B735,大盤與近月台指!$A$4:$I$499,3,FALSE)</f>
        <v>#N/A</v>
      </c>
      <c r="E735" s="35" t="e">
        <f>VLOOKUP($B735,大盤與近月台指!$A$4:$I$499,4,FALSE)</f>
        <v>#N/A</v>
      </c>
      <c r="F735" s="33" t="e">
        <f>VLOOKUP($B735,大盤與近月台指!$A$4:$I$499,5,FALSE)</f>
        <v>#N/A</v>
      </c>
      <c r="G735" s="49" t="e">
        <f>VLOOKUP($B735,三大法人買賣超!$A$4:$I$500,3,FALSE)</f>
        <v>#N/A</v>
      </c>
      <c r="H735" s="34" t="e">
        <f>VLOOKUP($B735,三大法人買賣超!$A$4:$I$500,5,FALSE)</f>
        <v>#N/A</v>
      </c>
      <c r="I735" s="27" t="e">
        <f>VLOOKUP($B735,三大法人買賣超!$A$4:$I$500,7,FALSE)</f>
        <v>#N/A</v>
      </c>
      <c r="J735" s="27" t="e">
        <f>VLOOKUP($B735,三大法人買賣超!$A$4:$I$500,9,FALSE)</f>
        <v>#N/A</v>
      </c>
      <c r="K735" s="37">
        <f>新台幣匯率美元指數!B736</f>
        <v>0</v>
      </c>
      <c r="L735" s="38">
        <f>新台幣匯率美元指數!C736</f>
        <v>0</v>
      </c>
      <c r="M735" s="39">
        <f>新台幣匯率美元指數!D736</f>
        <v>0</v>
      </c>
      <c r="N735" s="27" t="e">
        <f>VLOOKUP($B735,期貨未平倉口數!$A$4:$M$499,4,FALSE)</f>
        <v>#N/A</v>
      </c>
      <c r="O735" s="27" t="e">
        <f>VLOOKUP($B735,期貨未平倉口數!$A$4:$M$499,9,FALSE)</f>
        <v>#N/A</v>
      </c>
      <c r="P735" s="27" t="e">
        <f>VLOOKUP($B735,期貨未平倉口數!$A$4:$M$499,10,FALSE)</f>
        <v>#N/A</v>
      </c>
      <c r="Q735" s="27" t="e">
        <f>VLOOKUP($B735,期貨未平倉口數!$A$4:$M$499,11,FALSE)</f>
        <v>#N/A</v>
      </c>
      <c r="R735" s="64" t="e">
        <f>VLOOKUP($B735,選擇權未平倉餘額!$A$4:$I$500,6,FALSE)</f>
        <v>#N/A</v>
      </c>
      <c r="S735" s="64" t="e">
        <f>VLOOKUP($B735,選擇權未平倉餘額!$A$4:$I$500,7,FALSE)</f>
        <v>#N/A</v>
      </c>
      <c r="T735" s="64" t="e">
        <f>VLOOKUP($B735,選擇權未平倉餘額!$A$4:$I$500,8,FALSE)</f>
        <v>#N/A</v>
      </c>
      <c r="U735" s="64" t="e">
        <f>VLOOKUP($B735,選擇權未平倉餘額!$A$4:$I$500,9,FALSE)</f>
        <v>#N/A</v>
      </c>
      <c r="V735" s="39" t="e">
        <f>VLOOKUP($B735,臺指選擇權P_C_Ratios!$A$4:$C$500,3,FALSE)</f>
        <v>#N/A</v>
      </c>
      <c r="W735" s="41" t="e">
        <f>VLOOKUP($B735,散戶多空比!$A$6:$L$500,12,FALSE)</f>
        <v>#N/A</v>
      </c>
      <c r="X735" s="40" t="e">
        <f>VLOOKUP($B735,期貨大額交易人未沖銷部位!$A$4:$O$499,4,FALSE)</f>
        <v>#N/A</v>
      </c>
      <c r="Y735" s="40" t="e">
        <f>VLOOKUP($B735,期貨大額交易人未沖銷部位!$A$4:$O$499,7,FALSE)</f>
        <v>#N/A</v>
      </c>
      <c r="Z735" s="40" t="e">
        <f>VLOOKUP($B735,期貨大額交易人未沖銷部位!$A$4:$O$499,10,FALSE)</f>
        <v>#N/A</v>
      </c>
      <c r="AA735" s="40" t="e">
        <f>VLOOKUP($B735,期貨大額交易人未沖銷部位!$A$4:$O$499,13,FALSE)</f>
        <v>#N/A</v>
      </c>
      <c r="AB735" s="40" t="e">
        <f>VLOOKUP($B735,期貨大額交易人未沖銷部位!$A$4:$O$499,14,FALSE)</f>
        <v>#N/A</v>
      </c>
      <c r="AC735" s="40" t="e">
        <f>VLOOKUP($B735,期貨大額交易人未沖銷部位!$A$4:$O$499,15,FALSE)</f>
        <v>#N/A</v>
      </c>
      <c r="AD735" s="33" t="e">
        <f>VLOOKUP($B735,三大美股走勢!$A$4:$J$495,4,FALSE)</f>
        <v>#N/A</v>
      </c>
      <c r="AE735" s="33" t="e">
        <f>VLOOKUP($B735,三大美股走勢!$A$4:$J$495,7,FALSE)</f>
        <v>#N/A</v>
      </c>
      <c r="AF735" s="33" t="e">
        <f>VLOOKUP($B735,三大美股走勢!$A$4:$J$495,10,FALSE)</f>
        <v>#N/A</v>
      </c>
    </row>
    <row r="736" spans="2:32">
      <c r="B736" s="32">
        <v>43515</v>
      </c>
      <c r="C736" s="33" t="e">
        <f>VLOOKUP($B736,大盤與近月台指!$A$4:$I$499,2,FALSE)</f>
        <v>#N/A</v>
      </c>
      <c r="D736" s="34" t="e">
        <f>VLOOKUP($B736,大盤與近月台指!$A$4:$I$499,3,FALSE)</f>
        <v>#N/A</v>
      </c>
      <c r="E736" s="35" t="e">
        <f>VLOOKUP($B736,大盤與近月台指!$A$4:$I$499,4,FALSE)</f>
        <v>#N/A</v>
      </c>
      <c r="F736" s="33" t="e">
        <f>VLOOKUP($B736,大盤與近月台指!$A$4:$I$499,5,FALSE)</f>
        <v>#N/A</v>
      </c>
      <c r="G736" s="49" t="e">
        <f>VLOOKUP($B736,三大法人買賣超!$A$4:$I$500,3,FALSE)</f>
        <v>#N/A</v>
      </c>
      <c r="H736" s="34" t="e">
        <f>VLOOKUP($B736,三大法人買賣超!$A$4:$I$500,5,FALSE)</f>
        <v>#N/A</v>
      </c>
      <c r="I736" s="27" t="e">
        <f>VLOOKUP($B736,三大法人買賣超!$A$4:$I$500,7,FALSE)</f>
        <v>#N/A</v>
      </c>
      <c r="J736" s="27" t="e">
        <f>VLOOKUP($B736,三大法人買賣超!$A$4:$I$500,9,FALSE)</f>
        <v>#N/A</v>
      </c>
      <c r="K736" s="37">
        <f>新台幣匯率美元指數!B737</f>
        <v>0</v>
      </c>
      <c r="L736" s="38">
        <f>新台幣匯率美元指數!C737</f>
        <v>0</v>
      </c>
      <c r="M736" s="39">
        <f>新台幣匯率美元指數!D737</f>
        <v>0</v>
      </c>
      <c r="N736" s="27" t="e">
        <f>VLOOKUP($B736,期貨未平倉口數!$A$4:$M$499,4,FALSE)</f>
        <v>#N/A</v>
      </c>
      <c r="O736" s="27" t="e">
        <f>VLOOKUP($B736,期貨未平倉口數!$A$4:$M$499,9,FALSE)</f>
        <v>#N/A</v>
      </c>
      <c r="P736" s="27" t="e">
        <f>VLOOKUP($B736,期貨未平倉口數!$A$4:$M$499,10,FALSE)</f>
        <v>#N/A</v>
      </c>
      <c r="Q736" s="27" t="e">
        <f>VLOOKUP($B736,期貨未平倉口數!$A$4:$M$499,11,FALSE)</f>
        <v>#N/A</v>
      </c>
      <c r="R736" s="64" t="e">
        <f>VLOOKUP($B736,選擇權未平倉餘額!$A$4:$I$500,6,FALSE)</f>
        <v>#N/A</v>
      </c>
      <c r="S736" s="64" t="e">
        <f>VLOOKUP($B736,選擇權未平倉餘額!$A$4:$I$500,7,FALSE)</f>
        <v>#N/A</v>
      </c>
      <c r="T736" s="64" t="e">
        <f>VLOOKUP($B736,選擇權未平倉餘額!$A$4:$I$500,8,FALSE)</f>
        <v>#N/A</v>
      </c>
      <c r="U736" s="64" t="e">
        <f>VLOOKUP($B736,選擇權未平倉餘額!$A$4:$I$500,9,FALSE)</f>
        <v>#N/A</v>
      </c>
      <c r="V736" s="39" t="e">
        <f>VLOOKUP($B736,臺指選擇權P_C_Ratios!$A$4:$C$500,3,FALSE)</f>
        <v>#N/A</v>
      </c>
      <c r="W736" s="41" t="e">
        <f>VLOOKUP($B736,散戶多空比!$A$6:$L$500,12,FALSE)</f>
        <v>#N/A</v>
      </c>
      <c r="X736" s="40" t="e">
        <f>VLOOKUP($B736,期貨大額交易人未沖銷部位!$A$4:$O$499,4,FALSE)</f>
        <v>#N/A</v>
      </c>
      <c r="Y736" s="40" t="e">
        <f>VLOOKUP($B736,期貨大額交易人未沖銷部位!$A$4:$O$499,7,FALSE)</f>
        <v>#N/A</v>
      </c>
      <c r="Z736" s="40" t="e">
        <f>VLOOKUP($B736,期貨大額交易人未沖銷部位!$A$4:$O$499,10,FALSE)</f>
        <v>#N/A</v>
      </c>
      <c r="AA736" s="40" t="e">
        <f>VLOOKUP($B736,期貨大額交易人未沖銷部位!$A$4:$O$499,13,FALSE)</f>
        <v>#N/A</v>
      </c>
      <c r="AB736" s="40" t="e">
        <f>VLOOKUP($B736,期貨大額交易人未沖銷部位!$A$4:$O$499,14,FALSE)</f>
        <v>#N/A</v>
      </c>
      <c r="AC736" s="40" t="e">
        <f>VLOOKUP($B736,期貨大額交易人未沖銷部位!$A$4:$O$499,15,FALSE)</f>
        <v>#N/A</v>
      </c>
      <c r="AD736" s="33" t="e">
        <f>VLOOKUP($B736,三大美股走勢!$A$4:$J$495,4,FALSE)</f>
        <v>#N/A</v>
      </c>
      <c r="AE736" s="33" t="e">
        <f>VLOOKUP($B736,三大美股走勢!$A$4:$J$495,7,FALSE)</f>
        <v>#N/A</v>
      </c>
      <c r="AF736" s="33" t="e">
        <f>VLOOKUP($B736,三大美股走勢!$A$4:$J$495,10,FALSE)</f>
        <v>#N/A</v>
      </c>
    </row>
    <row r="737" spans="2:32">
      <c r="B737" s="32">
        <v>43516</v>
      </c>
      <c r="C737" s="33" t="e">
        <f>VLOOKUP($B737,大盤與近月台指!$A$4:$I$499,2,FALSE)</f>
        <v>#N/A</v>
      </c>
      <c r="D737" s="34" t="e">
        <f>VLOOKUP($B737,大盤與近月台指!$A$4:$I$499,3,FALSE)</f>
        <v>#N/A</v>
      </c>
      <c r="E737" s="35" t="e">
        <f>VLOOKUP($B737,大盤與近月台指!$A$4:$I$499,4,FALSE)</f>
        <v>#N/A</v>
      </c>
      <c r="F737" s="33" t="e">
        <f>VLOOKUP($B737,大盤與近月台指!$A$4:$I$499,5,FALSE)</f>
        <v>#N/A</v>
      </c>
      <c r="G737" s="49" t="e">
        <f>VLOOKUP($B737,三大法人買賣超!$A$4:$I$500,3,FALSE)</f>
        <v>#N/A</v>
      </c>
      <c r="H737" s="34" t="e">
        <f>VLOOKUP($B737,三大法人買賣超!$A$4:$I$500,5,FALSE)</f>
        <v>#N/A</v>
      </c>
      <c r="I737" s="27" t="e">
        <f>VLOOKUP($B737,三大法人買賣超!$A$4:$I$500,7,FALSE)</f>
        <v>#N/A</v>
      </c>
      <c r="J737" s="27" t="e">
        <f>VLOOKUP($B737,三大法人買賣超!$A$4:$I$500,9,FALSE)</f>
        <v>#N/A</v>
      </c>
      <c r="K737" s="37">
        <f>新台幣匯率美元指數!B738</f>
        <v>0</v>
      </c>
      <c r="L737" s="38">
        <f>新台幣匯率美元指數!C738</f>
        <v>0</v>
      </c>
      <c r="M737" s="39">
        <f>新台幣匯率美元指數!D738</f>
        <v>0</v>
      </c>
      <c r="N737" s="27" t="e">
        <f>VLOOKUP($B737,期貨未平倉口數!$A$4:$M$499,4,FALSE)</f>
        <v>#N/A</v>
      </c>
      <c r="O737" s="27" t="e">
        <f>VLOOKUP($B737,期貨未平倉口數!$A$4:$M$499,9,FALSE)</f>
        <v>#N/A</v>
      </c>
      <c r="P737" s="27" t="e">
        <f>VLOOKUP($B737,期貨未平倉口數!$A$4:$M$499,10,FALSE)</f>
        <v>#N/A</v>
      </c>
      <c r="Q737" s="27" t="e">
        <f>VLOOKUP($B737,期貨未平倉口數!$A$4:$M$499,11,FALSE)</f>
        <v>#N/A</v>
      </c>
      <c r="R737" s="64" t="e">
        <f>VLOOKUP($B737,選擇權未平倉餘額!$A$4:$I$500,6,FALSE)</f>
        <v>#N/A</v>
      </c>
      <c r="S737" s="64" t="e">
        <f>VLOOKUP($B737,選擇權未平倉餘額!$A$4:$I$500,7,FALSE)</f>
        <v>#N/A</v>
      </c>
      <c r="T737" s="64" t="e">
        <f>VLOOKUP($B737,選擇權未平倉餘額!$A$4:$I$500,8,FALSE)</f>
        <v>#N/A</v>
      </c>
      <c r="U737" s="64" t="e">
        <f>VLOOKUP($B737,選擇權未平倉餘額!$A$4:$I$500,9,FALSE)</f>
        <v>#N/A</v>
      </c>
      <c r="V737" s="39" t="e">
        <f>VLOOKUP($B737,臺指選擇權P_C_Ratios!$A$4:$C$500,3,FALSE)</f>
        <v>#N/A</v>
      </c>
      <c r="W737" s="41" t="e">
        <f>VLOOKUP($B737,散戶多空比!$A$6:$L$500,12,FALSE)</f>
        <v>#N/A</v>
      </c>
      <c r="X737" s="40" t="e">
        <f>VLOOKUP($B737,期貨大額交易人未沖銷部位!$A$4:$O$499,4,FALSE)</f>
        <v>#N/A</v>
      </c>
      <c r="Y737" s="40" t="e">
        <f>VLOOKUP($B737,期貨大額交易人未沖銷部位!$A$4:$O$499,7,FALSE)</f>
        <v>#N/A</v>
      </c>
      <c r="Z737" s="40" t="e">
        <f>VLOOKUP($B737,期貨大額交易人未沖銷部位!$A$4:$O$499,10,FALSE)</f>
        <v>#N/A</v>
      </c>
      <c r="AA737" s="40" t="e">
        <f>VLOOKUP($B737,期貨大額交易人未沖銷部位!$A$4:$O$499,13,FALSE)</f>
        <v>#N/A</v>
      </c>
      <c r="AB737" s="40" t="e">
        <f>VLOOKUP($B737,期貨大額交易人未沖銷部位!$A$4:$O$499,14,FALSE)</f>
        <v>#N/A</v>
      </c>
      <c r="AC737" s="40" t="e">
        <f>VLOOKUP($B737,期貨大額交易人未沖銷部位!$A$4:$O$499,15,FALSE)</f>
        <v>#N/A</v>
      </c>
      <c r="AD737" s="33" t="e">
        <f>VLOOKUP($B737,三大美股走勢!$A$4:$J$495,4,FALSE)</f>
        <v>#N/A</v>
      </c>
      <c r="AE737" s="33" t="e">
        <f>VLOOKUP($B737,三大美股走勢!$A$4:$J$495,7,FALSE)</f>
        <v>#N/A</v>
      </c>
      <c r="AF737" s="33" t="e">
        <f>VLOOKUP($B737,三大美股走勢!$A$4:$J$495,10,FALSE)</f>
        <v>#N/A</v>
      </c>
    </row>
    <row r="738" spans="2:32">
      <c r="B738" s="32">
        <v>43517</v>
      </c>
      <c r="C738" s="33" t="e">
        <f>VLOOKUP($B738,大盤與近月台指!$A$4:$I$499,2,FALSE)</f>
        <v>#N/A</v>
      </c>
      <c r="D738" s="34" t="e">
        <f>VLOOKUP($B738,大盤與近月台指!$A$4:$I$499,3,FALSE)</f>
        <v>#N/A</v>
      </c>
      <c r="E738" s="35" t="e">
        <f>VLOOKUP($B738,大盤與近月台指!$A$4:$I$499,4,FALSE)</f>
        <v>#N/A</v>
      </c>
      <c r="F738" s="33" t="e">
        <f>VLOOKUP($B738,大盤與近月台指!$A$4:$I$499,5,FALSE)</f>
        <v>#N/A</v>
      </c>
      <c r="G738" s="49" t="e">
        <f>VLOOKUP($B738,三大法人買賣超!$A$4:$I$500,3,FALSE)</f>
        <v>#N/A</v>
      </c>
      <c r="H738" s="34" t="e">
        <f>VLOOKUP($B738,三大法人買賣超!$A$4:$I$500,5,FALSE)</f>
        <v>#N/A</v>
      </c>
      <c r="I738" s="27" t="e">
        <f>VLOOKUP($B738,三大法人買賣超!$A$4:$I$500,7,FALSE)</f>
        <v>#N/A</v>
      </c>
      <c r="J738" s="27" t="e">
        <f>VLOOKUP($B738,三大法人買賣超!$A$4:$I$500,9,FALSE)</f>
        <v>#N/A</v>
      </c>
      <c r="K738" s="37">
        <f>新台幣匯率美元指數!B739</f>
        <v>0</v>
      </c>
      <c r="L738" s="38">
        <f>新台幣匯率美元指數!C739</f>
        <v>0</v>
      </c>
      <c r="M738" s="39">
        <f>新台幣匯率美元指數!D739</f>
        <v>0</v>
      </c>
      <c r="N738" s="27" t="e">
        <f>VLOOKUP($B738,期貨未平倉口數!$A$4:$M$499,4,FALSE)</f>
        <v>#N/A</v>
      </c>
      <c r="O738" s="27" t="e">
        <f>VLOOKUP($B738,期貨未平倉口數!$A$4:$M$499,9,FALSE)</f>
        <v>#N/A</v>
      </c>
      <c r="P738" s="27" t="e">
        <f>VLOOKUP($B738,期貨未平倉口數!$A$4:$M$499,10,FALSE)</f>
        <v>#N/A</v>
      </c>
      <c r="Q738" s="27" t="e">
        <f>VLOOKUP($B738,期貨未平倉口數!$A$4:$M$499,11,FALSE)</f>
        <v>#N/A</v>
      </c>
      <c r="R738" s="64" t="e">
        <f>VLOOKUP($B738,選擇權未平倉餘額!$A$4:$I$500,6,FALSE)</f>
        <v>#N/A</v>
      </c>
      <c r="S738" s="64" t="e">
        <f>VLOOKUP($B738,選擇權未平倉餘額!$A$4:$I$500,7,FALSE)</f>
        <v>#N/A</v>
      </c>
      <c r="T738" s="64" t="e">
        <f>VLOOKUP($B738,選擇權未平倉餘額!$A$4:$I$500,8,FALSE)</f>
        <v>#N/A</v>
      </c>
      <c r="U738" s="64" t="e">
        <f>VLOOKUP($B738,選擇權未平倉餘額!$A$4:$I$500,9,FALSE)</f>
        <v>#N/A</v>
      </c>
      <c r="V738" s="39" t="e">
        <f>VLOOKUP($B738,臺指選擇權P_C_Ratios!$A$4:$C$500,3,FALSE)</f>
        <v>#N/A</v>
      </c>
      <c r="W738" s="41" t="e">
        <f>VLOOKUP($B738,散戶多空比!$A$6:$L$500,12,FALSE)</f>
        <v>#N/A</v>
      </c>
      <c r="X738" s="40" t="e">
        <f>VLOOKUP($B738,期貨大額交易人未沖銷部位!$A$4:$O$499,4,FALSE)</f>
        <v>#N/A</v>
      </c>
      <c r="Y738" s="40" t="e">
        <f>VLOOKUP($B738,期貨大額交易人未沖銷部位!$A$4:$O$499,7,FALSE)</f>
        <v>#N/A</v>
      </c>
      <c r="Z738" s="40" t="e">
        <f>VLOOKUP($B738,期貨大額交易人未沖銷部位!$A$4:$O$499,10,FALSE)</f>
        <v>#N/A</v>
      </c>
      <c r="AA738" s="40" t="e">
        <f>VLOOKUP($B738,期貨大額交易人未沖銷部位!$A$4:$O$499,13,FALSE)</f>
        <v>#N/A</v>
      </c>
      <c r="AB738" s="40" t="e">
        <f>VLOOKUP($B738,期貨大額交易人未沖銷部位!$A$4:$O$499,14,FALSE)</f>
        <v>#N/A</v>
      </c>
      <c r="AC738" s="40" t="e">
        <f>VLOOKUP($B738,期貨大額交易人未沖銷部位!$A$4:$O$499,15,FALSE)</f>
        <v>#N/A</v>
      </c>
      <c r="AD738" s="33" t="e">
        <f>VLOOKUP($B738,三大美股走勢!$A$4:$J$495,4,FALSE)</f>
        <v>#N/A</v>
      </c>
      <c r="AE738" s="33" t="e">
        <f>VLOOKUP($B738,三大美股走勢!$A$4:$J$495,7,FALSE)</f>
        <v>#N/A</v>
      </c>
      <c r="AF738" s="33" t="e">
        <f>VLOOKUP($B738,三大美股走勢!$A$4:$J$495,10,FALSE)</f>
        <v>#N/A</v>
      </c>
    </row>
    <row r="739" spans="2:32">
      <c r="B739" s="32">
        <v>43518</v>
      </c>
      <c r="C739" s="33" t="e">
        <f>VLOOKUP($B739,大盤與近月台指!$A$4:$I$499,2,FALSE)</f>
        <v>#N/A</v>
      </c>
      <c r="D739" s="34" t="e">
        <f>VLOOKUP($B739,大盤與近月台指!$A$4:$I$499,3,FALSE)</f>
        <v>#N/A</v>
      </c>
      <c r="E739" s="35" t="e">
        <f>VLOOKUP($B739,大盤與近月台指!$A$4:$I$499,4,FALSE)</f>
        <v>#N/A</v>
      </c>
      <c r="F739" s="33" t="e">
        <f>VLOOKUP($B739,大盤與近月台指!$A$4:$I$499,5,FALSE)</f>
        <v>#N/A</v>
      </c>
      <c r="G739" s="49" t="e">
        <f>VLOOKUP($B739,三大法人買賣超!$A$4:$I$500,3,FALSE)</f>
        <v>#N/A</v>
      </c>
      <c r="H739" s="34" t="e">
        <f>VLOOKUP($B739,三大法人買賣超!$A$4:$I$500,5,FALSE)</f>
        <v>#N/A</v>
      </c>
      <c r="I739" s="27" t="e">
        <f>VLOOKUP($B739,三大法人買賣超!$A$4:$I$500,7,FALSE)</f>
        <v>#N/A</v>
      </c>
      <c r="J739" s="27" t="e">
        <f>VLOOKUP($B739,三大法人買賣超!$A$4:$I$500,9,FALSE)</f>
        <v>#N/A</v>
      </c>
      <c r="K739" s="37">
        <f>新台幣匯率美元指數!B740</f>
        <v>0</v>
      </c>
      <c r="L739" s="38">
        <f>新台幣匯率美元指數!C740</f>
        <v>0</v>
      </c>
      <c r="M739" s="39">
        <f>新台幣匯率美元指數!D740</f>
        <v>0</v>
      </c>
      <c r="N739" s="27" t="e">
        <f>VLOOKUP($B739,期貨未平倉口數!$A$4:$M$499,4,FALSE)</f>
        <v>#N/A</v>
      </c>
      <c r="O739" s="27" t="e">
        <f>VLOOKUP($B739,期貨未平倉口數!$A$4:$M$499,9,FALSE)</f>
        <v>#N/A</v>
      </c>
      <c r="P739" s="27" t="e">
        <f>VLOOKUP($B739,期貨未平倉口數!$A$4:$M$499,10,FALSE)</f>
        <v>#N/A</v>
      </c>
      <c r="Q739" s="27" t="e">
        <f>VLOOKUP($B739,期貨未平倉口數!$A$4:$M$499,11,FALSE)</f>
        <v>#N/A</v>
      </c>
      <c r="R739" s="64" t="e">
        <f>VLOOKUP($B739,選擇權未平倉餘額!$A$4:$I$500,6,FALSE)</f>
        <v>#N/A</v>
      </c>
      <c r="S739" s="64" t="e">
        <f>VLOOKUP($B739,選擇權未平倉餘額!$A$4:$I$500,7,FALSE)</f>
        <v>#N/A</v>
      </c>
      <c r="T739" s="64" t="e">
        <f>VLOOKUP($B739,選擇權未平倉餘額!$A$4:$I$500,8,FALSE)</f>
        <v>#N/A</v>
      </c>
      <c r="U739" s="64" t="e">
        <f>VLOOKUP($B739,選擇權未平倉餘額!$A$4:$I$500,9,FALSE)</f>
        <v>#N/A</v>
      </c>
      <c r="V739" s="39" t="e">
        <f>VLOOKUP($B739,臺指選擇權P_C_Ratios!$A$4:$C$500,3,FALSE)</f>
        <v>#N/A</v>
      </c>
      <c r="W739" s="41" t="e">
        <f>VLOOKUP($B739,散戶多空比!$A$6:$L$500,12,FALSE)</f>
        <v>#N/A</v>
      </c>
      <c r="X739" s="40" t="e">
        <f>VLOOKUP($B739,期貨大額交易人未沖銷部位!$A$4:$O$499,4,FALSE)</f>
        <v>#N/A</v>
      </c>
      <c r="Y739" s="40" t="e">
        <f>VLOOKUP($B739,期貨大額交易人未沖銷部位!$A$4:$O$499,7,FALSE)</f>
        <v>#N/A</v>
      </c>
      <c r="Z739" s="40" t="e">
        <f>VLOOKUP($B739,期貨大額交易人未沖銷部位!$A$4:$O$499,10,FALSE)</f>
        <v>#N/A</v>
      </c>
      <c r="AA739" s="40" t="e">
        <f>VLOOKUP($B739,期貨大額交易人未沖銷部位!$A$4:$O$499,13,FALSE)</f>
        <v>#N/A</v>
      </c>
      <c r="AB739" s="40" t="e">
        <f>VLOOKUP($B739,期貨大額交易人未沖銷部位!$A$4:$O$499,14,FALSE)</f>
        <v>#N/A</v>
      </c>
      <c r="AC739" s="40" t="e">
        <f>VLOOKUP($B739,期貨大額交易人未沖銷部位!$A$4:$O$499,15,FALSE)</f>
        <v>#N/A</v>
      </c>
      <c r="AD739" s="33" t="e">
        <f>VLOOKUP($B739,三大美股走勢!$A$4:$J$495,4,FALSE)</f>
        <v>#N/A</v>
      </c>
      <c r="AE739" s="33" t="e">
        <f>VLOOKUP($B739,三大美股走勢!$A$4:$J$495,7,FALSE)</f>
        <v>#N/A</v>
      </c>
      <c r="AF739" s="33" t="e">
        <f>VLOOKUP($B739,三大美股走勢!$A$4:$J$495,10,FALSE)</f>
        <v>#N/A</v>
      </c>
    </row>
    <row r="740" spans="2:32">
      <c r="B740" s="32">
        <v>43519</v>
      </c>
      <c r="C740" s="33" t="e">
        <f>VLOOKUP($B740,大盤與近月台指!$A$4:$I$499,2,FALSE)</f>
        <v>#N/A</v>
      </c>
      <c r="D740" s="34" t="e">
        <f>VLOOKUP($B740,大盤與近月台指!$A$4:$I$499,3,FALSE)</f>
        <v>#N/A</v>
      </c>
      <c r="E740" s="35" t="e">
        <f>VLOOKUP($B740,大盤與近月台指!$A$4:$I$499,4,FALSE)</f>
        <v>#N/A</v>
      </c>
      <c r="F740" s="33" t="e">
        <f>VLOOKUP($B740,大盤與近月台指!$A$4:$I$499,5,FALSE)</f>
        <v>#N/A</v>
      </c>
      <c r="G740" s="49" t="e">
        <f>VLOOKUP($B740,三大法人買賣超!$A$4:$I$500,3,FALSE)</f>
        <v>#N/A</v>
      </c>
      <c r="H740" s="34" t="e">
        <f>VLOOKUP($B740,三大法人買賣超!$A$4:$I$500,5,FALSE)</f>
        <v>#N/A</v>
      </c>
      <c r="I740" s="27" t="e">
        <f>VLOOKUP($B740,三大法人買賣超!$A$4:$I$500,7,FALSE)</f>
        <v>#N/A</v>
      </c>
      <c r="J740" s="27" t="e">
        <f>VLOOKUP($B740,三大法人買賣超!$A$4:$I$500,9,FALSE)</f>
        <v>#N/A</v>
      </c>
      <c r="K740" s="37">
        <f>新台幣匯率美元指數!B741</f>
        <v>0</v>
      </c>
      <c r="L740" s="38">
        <f>新台幣匯率美元指數!C741</f>
        <v>0</v>
      </c>
      <c r="M740" s="39">
        <f>新台幣匯率美元指數!D741</f>
        <v>0</v>
      </c>
      <c r="N740" s="27" t="e">
        <f>VLOOKUP($B740,期貨未平倉口數!$A$4:$M$499,4,FALSE)</f>
        <v>#N/A</v>
      </c>
      <c r="O740" s="27" t="e">
        <f>VLOOKUP($B740,期貨未平倉口數!$A$4:$M$499,9,FALSE)</f>
        <v>#N/A</v>
      </c>
      <c r="P740" s="27" t="e">
        <f>VLOOKUP($B740,期貨未平倉口數!$A$4:$M$499,10,FALSE)</f>
        <v>#N/A</v>
      </c>
      <c r="Q740" s="27" t="e">
        <f>VLOOKUP($B740,期貨未平倉口數!$A$4:$M$499,11,FALSE)</f>
        <v>#N/A</v>
      </c>
      <c r="R740" s="64" t="e">
        <f>VLOOKUP($B740,選擇權未平倉餘額!$A$4:$I$500,6,FALSE)</f>
        <v>#N/A</v>
      </c>
      <c r="S740" s="64" t="e">
        <f>VLOOKUP($B740,選擇權未平倉餘額!$A$4:$I$500,7,FALSE)</f>
        <v>#N/A</v>
      </c>
      <c r="T740" s="64" t="e">
        <f>VLOOKUP($B740,選擇權未平倉餘額!$A$4:$I$500,8,FALSE)</f>
        <v>#N/A</v>
      </c>
      <c r="U740" s="64" t="e">
        <f>VLOOKUP($B740,選擇權未平倉餘額!$A$4:$I$500,9,FALSE)</f>
        <v>#N/A</v>
      </c>
      <c r="V740" s="39" t="e">
        <f>VLOOKUP($B740,臺指選擇權P_C_Ratios!$A$4:$C$500,3,FALSE)</f>
        <v>#N/A</v>
      </c>
      <c r="W740" s="41" t="e">
        <f>VLOOKUP($B740,散戶多空比!$A$6:$L$500,12,FALSE)</f>
        <v>#N/A</v>
      </c>
      <c r="X740" s="40" t="e">
        <f>VLOOKUP($B740,期貨大額交易人未沖銷部位!$A$4:$O$499,4,FALSE)</f>
        <v>#N/A</v>
      </c>
      <c r="Y740" s="40" t="e">
        <f>VLOOKUP($B740,期貨大額交易人未沖銷部位!$A$4:$O$499,7,FALSE)</f>
        <v>#N/A</v>
      </c>
      <c r="Z740" s="40" t="e">
        <f>VLOOKUP($B740,期貨大額交易人未沖銷部位!$A$4:$O$499,10,FALSE)</f>
        <v>#N/A</v>
      </c>
      <c r="AA740" s="40" t="e">
        <f>VLOOKUP($B740,期貨大額交易人未沖銷部位!$A$4:$O$499,13,FALSE)</f>
        <v>#N/A</v>
      </c>
      <c r="AB740" s="40" t="e">
        <f>VLOOKUP($B740,期貨大額交易人未沖銷部位!$A$4:$O$499,14,FALSE)</f>
        <v>#N/A</v>
      </c>
      <c r="AC740" s="40" t="e">
        <f>VLOOKUP($B740,期貨大額交易人未沖銷部位!$A$4:$O$499,15,FALSE)</f>
        <v>#N/A</v>
      </c>
      <c r="AD740" s="33" t="e">
        <f>VLOOKUP($B740,三大美股走勢!$A$4:$J$495,4,FALSE)</f>
        <v>#N/A</v>
      </c>
      <c r="AE740" s="33" t="e">
        <f>VLOOKUP($B740,三大美股走勢!$A$4:$J$495,7,FALSE)</f>
        <v>#N/A</v>
      </c>
      <c r="AF740" s="33" t="e">
        <f>VLOOKUP($B740,三大美股走勢!$A$4:$J$495,10,FALSE)</f>
        <v>#N/A</v>
      </c>
    </row>
    <row r="741" spans="2:32">
      <c r="B741" s="32">
        <v>43520</v>
      </c>
      <c r="C741" s="33" t="e">
        <f>VLOOKUP($B741,大盤與近月台指!$A$4:$I$499,2,FALSE)</f>
        <v>#N/A</v>
      </c>
      <c r="D741" s="34" t="e">
        <f>VLOOKUP($B741,大盤與近月台指!$A$4:$I$499,3,FALSE)</f>
        <v>#N/A</v>
      </c>
      <c r="E741" s="35" t="e">
        <f>VLOOKUP($B741,大盤與近月台指!$A$4:$I$499,4,FALSE)</f>
        <v>#N/A</v>
      </c>
      <c r="F741" s="33" t="e">
        <f>VLOOKUP($B741,大盤與近月台指!$A$4:$I$499,5,FALSE)</f>
        <v>#N/A</v>
      </c>
      <c r="G741" s="49" t="e">
        <f>VLOOKUP($B741,三大法人買賣超!$A$4:$I$500,3,FALSE)</f>
        <v>#N/A</v>
      </c>
      <c r="H741" s="34" t="e">
        <f>VLOOKUP($B741,三大法人買賣超!$A$4:$I$500,5,FALSE)</f>
        <v>#N/A</v>
      </c>
      <c r="I741" s="27" t="e">
        <f>VLOOKUP($B741,三大法人買賣超!$A$4:$I$500,7,FALSE)</f>
        <v>#N/A</v>
      </c>
      <c r="J741" s="27" t="e">
        <f>VLOOKUP($B741,三大法人買賣超!$A$4:$I$500,9,FALSE)</f>
        <v>#N/A</v>
      </c>
      <c r="K741" s="37">
        <f>新台幣匯率美元指數!B742</f>
        <v>0</v>
      </c>
      <c r="L741" s="38">
        <f>新台幣匯率美元指數!C742</f>
        <v>0</v>
      </c>
      <c r="M741" s="39">
        <f>新台幣匯率美元指數!D742</f>
        <v>0</v>
      </c>
      <c r="N741" s="27" t="e">
        <f>VLOOKUP($B741,期貨未平倉口數!$A$4:$M$499,4,FALSE)</f>
        <v>#N/A</v>
      </c>
      <c r="O741" s="27" t="e">
        <f>VLOOKUP($B741,期貨未平倉口數!$A$4:$M$499,9,FALSE)</f>
        <v>#N/A</v>
      </c>
      <c r="P741" s="27" t="e">
        <f>VLOOKUP($B741,期貨未平倉口數!$A$4:$M$499,10,FALSE)</f>
        <v>#N/A</v>
      </c>
      <c r="Q741" s="27" t="e">
        <f>VLOOKUP($B741,期貨未平倉口數!$A$4:$M$499,11,FALSE)</f>
        <v>#N/A</v>
      </c>
      <c r="R741" s="64" t="e">
        <f>VLOOKUP($B741,選擇權未平倉餘額!$A$4:$I$500,6,FALSE)</f>
        <v>#N/A</v>
      </c>
      <c r="S741" s="64" t="e">
        <f>VLOOKUP($B741,選擇權未平倉餘額!$A$4:$I$500,7,FALSE)</f>
        <v>#N/A</v>
      </c>
      <c r="T741" s="64" t="e">
        <f>VLOOKUP($B741,選擇權未平倉餘額!$A$4:$I$500,8,FALSE)</f>
        <v>#N/A</v>
      </c>
      <c r="U741" s="64" t="e">
        <f>VLOOKUP($B741,選擇權未平倉餘額!$A$4:$I$500,9,FALSE)</f>
        <v>#N/A</v>
      </c>
      <c r="V741" s="39" t="e">
        <f>VLOOKUP($B741,臺指選擇權P_C_Ratios!$A$4:$C$500,3,FALSE)</f>
        <v>#N/A</v>
      </c>
      <c r="W741" s="41" t="e">
        <f>VLOOKUP($B741,散戶多空比!$A$6:$L$500,12,FALSE)</f>
        <v>#N/A</v>
      </c>
      <c r="X741" s="40" t="e">
        <f>VLOOKUP($B741,期貨大額交易人未沖銷部位!$A$4:$O$499,4,FALSE)</f>
        <v>#N/A</v>
      </c>
      <c r="Y741" s="40" t="e">
        <f>VLOOKUP($B741,期貨大額交易人未沖銷部位!$A$4:$O$499,7,FALSE)</f>
        <v>#N/A</v>
      </c>
      <c r="Z741" s="40" t="e">
        <f>VLOOKUP($B741,期貨大額交易人未沖銷部位!$A$4:$O$499,10,FALSE)</f>
        <v>#N/A</v>
      </c>
      <c r="AA741" s="40" t="e">
        <f>VLOOKUP($B741,期貨大額交易人未沖銷部位!$A$4:$O$499,13,FALSE)</f>
        <v>#N/A</v>
      </c>
      <c r="AB741" s="40" t="e">
        <f>VLOOKUP($B741,期貨大額交易人未沖銷部位!$A$4:$O$499,14,FALSE)</f>
        <v>#N/A</v>
      </c>
      <c r="AC741" s="40" t="e">
        <f>VLOOKUP($B741,期貨大額交易人未沖銷部位!$A$4:$O$499,15,FALSE)</f>
        <v>#N/A</v>
      </c>
      <c r="AD741" s="33" t="e">
        <f>VLOOKUP($B741,三大美股走勢!$A$4:$J$495,4,FALSE)</f>
        <v>#N/A</v>
      </c>
      <c r="AE741" s="33" t="e">
        <f>VLOOKUP($B741,三大美股走勢!$A$4:$J$495,7,FALSE)</f>
        <v>#N/A</v>
      </c>
      <c r="AF741" s="33" t="e">
        <f>VLOOKUP($B741,三大美股走勢!$A$4:$J$495,10,FALSE)</f>
        <v>#N/A</v>
      </c>
    </row>
    <row r="742" spans="2:32">
      <c r="B742" s="32">
        <v>43521</v>
      </c>
      <c r="C742" s="33" t="e">
        <f>VLOOKUP($B742,大盤與近月台指!$A$4:$I$499,2,FALSE)</f>
        <v>#N/A</v>
      </c>
      <c r="D742" s="34" t="e">
        <f>VLOOKUP($B742,大盤與近月台指!$A$4:$I$499,3,FALSE)</f>
        <v>#N/A</v>
      </c>
      <c r="E742" s="35" t="e">
        <f>VLOOKUP($B742,大盤與近月台指!$A$4:$I$499,4,FALSE)</f>
        <v>#N/A</v>
      </c>
      <c r="F742" s="33" t="e">
        <f>VLOOKUP($B742,大盤與近月台指!$A$4:$I$499,5,FALSE)</f>
        <v>#N/A</v>
      </c>
      <c r="G742" s="49" t="e">
        <f>VLOOKUP($B742,三大法人買賣超!$A$4:$I$500,3,FALSE)</f>
        <v>#N/A</v>
      </c>
      <c r="H742" s="34" t="e">
        <f>VLOOKUP($B742,三大法人買賣超!$A$4:$I$500,5,FALSE)</f>
        <v>#N/A</v>
      </c>
      <c r="I742" s="27" t="e">
        <f>VLOOKUP($B742,三大法人買賣超!$A$4:$I$500,7,FALSE)</f>
        <v>#N/A</v>
      </c>
      <c r="J742" s="27" t="e">
        <f>VLOOKUP($B742,三大法人買賣超!$A$4:$I$500,9,FALSE)</f>
        <v>#N/A</v>
      </c>
      <c r="K742" s="37">
        <f>新台幣匯率美元指數!B743</f>
        <v>0</v>
      </c>
      <c r="L742" s="38">
        <f>新台幣匯率美元指數!C743</f>
        <v>0</v>
      </c>
      <c r="M742" s="39">
        <f>新台幣匯率美元指數!D743</f>
        <v>0</v>
      </c>
      <c r="N742" s="27" t="e">
        <f>VLOOKUP($B742,期貨未平倉口數!$A$4:$M$499,4,FALSE)</f>
        <v>#N/A</v>
      </c>
      <c r="O742" s="27" t="e">
        <f>VLOOKUP($B742,期貨未平倉口數!$A$4:$M$499,9,FALSE)</f>
        <v>#N/A</v>
      </c>
      <c r="P742" s="27" t="e">
        <f>VLOOKUP($B742,期貨未平倉口數!$A$4:$M$499,10,FALSE)</f>
        <v>#N/A</v>
      </c>
      <c r="Q742" s="27" t="e">
        <f>VLOOKUP($B742,期貨未平倉口數!$A$4:$M$499,11,FALSE)</f>
        <v>#N/A</v>
      </c>
      <c r="R742" s="64" t="e">
        <f>VLOOKUP($B742,選擇權未平倉餘額!$A$4:$I$500,6,FALSE)</f>
        <v>#N/A</v>
      </c>
      <c r="S742" s="64" t="e">
        <f>VLOOKUP($B742,選擇權未平倉餘額!$A$4:$I$500,7,FALSE)</f>
        <v>#N/A</v>
      </c>
      <c r="T742" s="64" t="e">
        <f>VLOOKUP($B742,選擇權未平倉餘額!$A$4:$I$500,8,FALSE)</f>
        <v>#N/A</v>
      </c>
      <c r="U742" s="64" t="e">
        <f>VLOOKUP($B742,選擇權未平倉餘額!$A$4:$I$500,9,FALSE)</f>
        <v>#N/A</v>
      </c>
      <c r="V742" s="39" t="e">
        <f>VLOOKUP($B742,臺指選擇權P_C_Ratios!$A$4:$C$500,3,FALSE)</f>
        <v>#N/A</v>
      </c>
      <c r="W742" s="41" t="e">
        <f>VLOOKUP($B742,散戶多空比!$A$6:$L$500,12,FALSE)</f>
        <v>#N/A</v>
      </c>
      <c r="X742" s="40" t="e">
        <f>VLOOKUP($B742,期貨大額交易人未沖銷部位!$A$4:$O$499,4,FALSE)</f>
        <v>#N/A</v>
      </c>
      <c r="Y742" s="40" t="e">
        <f>VLOOKUP($B742,期貨大額交易人未沖銷部位!$A$4:$O$499,7,FALSE)</f>
        <v>#N/A</v>
      </c>
      <c r="Z742" s="40" t="e">
        <f>VLOOKUP($B742,期貨大額交易人未沖銷部位!$A$4:$O$499,10,FALSE)</f>
        <v>#N/A</v>
      </c>
      <c r="AA742" s="40" t="e">
        <f>VLOOKUP($B742,期貨大額交易人未沖銷部位!$A$4:$O$499,13,FALSE)</f>
        <v>#N/A</v>
      </c>
      <c r="AB742" s="40" t="e">
        <f>VLOOKUP($B742,期貨大額交易人未沖銷部位!$A$4:$O$499,14,FALSE)</f>
        <v>#N/A</v>
      </c>
      <c r="AC742" s="40" t="e">
        <f>VLOOKUP($B742,期貨大額交易人未沖銷部位!$A$4:$O$499,15,FALSE)</f>
        <v>#N/A</v>
      </c>
      <c r="AD742" s="33" t="e">
        <f>VLOOKUP($B742,三大美股走勢!$A$4:$J$495,4,FALSE)</f>
        <v>#N/A</v>
      </c>
      <c r="AE742" s="33" t="e">
        <f>VLOOKUP($B742,三大美股走勢!$A$4:$J$495,7,FALSE)</f>
        <v>#N/A</v>
      </c>
      <c r="AF742" s="33" t="e">
        <f>VLOOKUP($B742,三大美股走勢!$A$4:$J$495,10,FALSE)</f>
        <v>#N/A</v>
      </c>
    </row>
    <row r="743" spans="2:32">
      <c r="B743" s="32">
        <v>43522</v>
      </c>
      <c r="C743" s="33" t="e">
        <f>VLOOKUP($B743,大盤與近月台指!$A$4:$I$499,2,FALSE)</f>
        <v>#N/A</v>
      </c>
      <c r="D743" s="34" t="e">
        <f>VLOOKUP($B743,大盤與近月台指!$A$4:$I$499,3,FALSE)</f>
        <v>#N/A</v>
      </c>
      <c r="E743" s="35" t="e">
        <f>VLOOKUP($B743,大盤與近月台指!$A$4:$I$499,4,FALSE)</f>
        <v>#N/A</v>
      </c>
      <c r="F743" s="33" t="e">
        <f>VLOOKUP($B743,大盤與近月台指!$A$4:$I$499,5,FALSE)</f>
        <v>#N/A</v>
      </c>
      <c r="G743" s="49" t="e">
        <f>VLOOKUP($B743,三大法人買賣超!$A$4:$I$500,3,FALSE)</f>
        <v>#N/A</v>
      </c>
      <c r="H743" s="34" t="e">
        <f>VLOOKUP($B743,三大法人買賣超!$A$4:$I$500,5,FALSE)</f>
        <v>#N/A</v>
      </c>
      <c r="I743" s="27" t="e">
        <f>VLOOKUP($B743,三大法人買賣超!$A$4:$I$500,7,FALSE)</f>
        <v>#N/A</v>
      </c>
      <c r="J743" s="27" t="e">
        <f>VLOOKUP($B743,三大法人買賣超!$A$4:$I$500,9,FALSE)</f>
        <v>#N/A</v>
      </c>
      <c r="K743" s="37">
        <f>新台幣匯率美元指數!B744</f>
        <v>0</v>
      </c>
      <c r="L743" s="38">
        <f>新台幣匯率美元指數!C744</f>
        <v>0</v>
      </c>
      <c r="M743" s="39">
        <f>新台幣匯率美元指數!D744</f>
        <v>0</v>
      </c>
      <c r="N743" s="27" t="e">
        <f>VLOOKUP($B743,期貨未平倉口數!$A$4:$M$499,4,FALSE)</f>
        <v>#N/A</v>
      </c>
      <c r="O743" s="27" t="e">
        <f>VLOOKUP($B743,期貨未平倉口數!$A$4:$M$499,9,FALSE)</f>
        <v>#N/A</v>
      </c>
      <c r="P743" s="27" t="e">
        <f>VLOOKUP($B743,期貨未平倉口數!$A$4:$M$499,10,FALSE)</f>
        <v>#N/A</v>
      </c>
      <c r="Q743" s="27" t="e">
        <f>VLOOKUP($B743,期貨未平倉口數!$A$4:$M$499,11,FALSE)</f>
        <v>#N/A</v>
      </c>
      <c r="R743" s="64" t="e">
        <f>VLOOKUP($B743,選擇權未平倉餘額!$A$4:$I$500,6,FALSE)</f>
        <v>#N/A</v>
      </c>
      <c r="S743" s="64" t="e">
        <f>VLOOKUP($B743,選擇權未平倉餘額!$A$4:$I$500,7,FALSE)</f>
        <v>#N/A</v>
      </c>
      <c r="T743" s="64" t="e">
        <f>VLOOKUP($B743,選擇權未平倉餘額!$A$4:$I$500,8,FALSE)</f>
        <v>#N/A</v>
      </c>
      <c r="U743" s="64" t="e">
        <f>VLOOKUP($B743,選擇權未平倉餘額!$A$4:$I$500,9,FALSE)</f>
        <v>#N/A</v>
      </c>
      <c r="V743" s="39" t="e">
        <f>VLOOKUP($B743,臺指選擇權P_C_Ratios!$A$4:$C$500,3,FALSE)</f>
        <v>#N/A</v>
      </c>
      <c r="W743" s="41" t="e">
        <f>VLOOKUP($B743,散戶多空比!$A$6:$L$500,12,FALSE)</f>
        <v>#N/A</v>
      </c>
      <c r="X743" s="40" t="e">
        <f>VLOOKUP($B743,期貨大額交易人未沖銷部位!$A$4:$O$499,4,FALSE)</f>
        <v>#N/A</v>
      </c>
      <c r="Y743" s="40" t="e">
        <f>VLOOKUP($B743,期貨大額交易人未沖銷部位!$A$4:$O$499,7,FALSE)</f>
        <v>#N/A</v>
      </c>
      <c r="Z743" s="40" t="e">
        <f>VLOOKUP($B743,期貨大額交易人未沖銷部位!$A$4:$O$499,10,FALSE)</f>
        <v>#N/A</v>
      </c>
      <c r="AA743" s="40" t="e">
        <f>VLOOKUP($B743,期貨大額交易人未沖銷部位!$A$4:$O$499,13,FALSE)</f>
        <v>#N/A</v>
      </c>
      <c r="AB743" s="40" t="e">
        <f>VLOOKUP($B743,期貨大額交易人未沖銷部位!$A$4:$O$499,14,FALSE)</f>
        <v>#N/A</v>
      </c>
      <c r="AC743" s="40" t="e">
        <f>VLOOKUP($B743,期貨大額交易人未沖銷部位!$A$4:$O$499,15,FALSE)</f>
        <v>#N/A</v>
      </c>
      <c r="AD743" s="33" t="e">
        <f>VLOOKUP($B743,三大美股走勢!$A$4:$J$495,4,FALSE)</f>
        <v>#N/A</v>
      </c>
      <c r="AE743" s="33" t="e">
        <f>VLOOKUP($B743,三大美股走勢!$A$4:$J$495,7,FALSE)</f>
        <v>#N/A</v>
      </c>
      <c r="AF743" s="33" t="e">
        <f>VLOOKUP($B743,三大美股走勢!$A$4:$J$495,10,FALSE)</f>
        <v>#N/A</v>
      </c>
    </row>
    <row r="744" spans="2:32">
      <c r="B744" s="32">
        <v>43523</v>
      </c>
      <c r="C744" s="33" t="e">
        <f>VLOOKUP($B744,大盤與近月台指!$A$4:$I$499,2,FALSE)</f>
        <v>#N/A</v>
      </c>
      <c r="D744" s="34" t="e">
        <f>VLOOKUP($B744,大盤與近月台指!$A$4:$I$499,3,FALSE)</f>
        <v>#N/A</v>
      </c>
      <c r="E744" s="35" t="e">
        <f>VLOOKUP($B744,大盤與近月台指!$A$4:$I$499,4,FALSE)</f>
        <v>#N/A</v>
      </c>
      <c r="F744" s="33" t="e">
        <f>VLOOKUP($B744,大盤與近月台指!$A$4:$I$499,5,FALSE)</f>
        <v>#N/A</v>
      </c>
      <c r="G744" s="49" t="e">
        <f>VLOOKUP($B744,三大法人買賣超!$A$4:$I$500,3,FALSE)</f>
        <v>#N/A</v>
      </c>
      <c r="H744" s="34" t="e">
        <f>VLOOKUP($B744,三大法人買賣超!$A$4:$I$500,5,FALSE)</f>
        <v>#N/A</v>
      </c>
      <c r="I744" s="27" t="e">
        <f>VLOOKUP($B744,三大法人買賣超!$A$4:$I$500,7,FALSE)</f>
        <v>#N/A</v>
      </c>
      <c r="J744" s="27" t="e">
        <f>VLOOKUP($B744,三大法人買賣超!$A$4:$I$500,9,FALSE)</f>
        <v>#N/A</v>
      </c>
      <c r="K744" s="37">
        <f>新台幣匯率美元指數!B745</f>
        <v>0</v>
      </c>
      <c r="L744" s="38">
        <f>新台幣匯率美元指數!C745</f>
        <v>0</v>
      </c>
      <c r="M744" s="39">
        <f>新台幣匯率美元指數!D745</f>
        <v>0</v>
      </c>
      <c r="N744" s="27" t="e">
        <f>VLOOKUP($B744,期貨未平倉口數!$A$4:$M$499,4,FALSE)</f>
        <v>#N/A</v>
      </c>
      <c r="O744" s="27" t="e">
        <f>VLOOKUP($B744,期貨未平倉口數!$A$4:$M$499,9,FALSE)</f>
        <v>#N/A</v>
      </c>
      <c r="P744" s="27" t="e">
        <f>VLOOKUP($B744,期貨未平倉口數!$A$4:$M$499,10,FALSE)</f>
        <v>#N/A</v>
      </c>
      <c r="Q744" s="27" t="e">
        <f>VLOOKUP($B744,期貨未平倉口數!$A$4:$M$499,11,FALSE)</f>
        <v>#N/A</v>
      </c>
      <c r="R744" s="64" t="e">
        <f>VLOOKUP($B744,選擇權未平倉餘額!$A$4:$I$500,6,FALSE)</f>
        <v>#N/A</v>
      </c>
      <c r="S744" s="64" t="e">
        <f>VLOOKUP($B744,選擇權未平倉餘額!$A$4:$I$500,7,FALSE)</f>
        <v>#N/A</v>
      </c>
      <c r="T744" s="64" t="e">
        <f>VLOOKUP($B744,選擇權未平倉餘額!$A$4:$I$500,8,FALSE)</f>
        <v>#N/A</v>
      </c>
      <c r="U744" s="64" t="e">
        <f>VLOOKUP($B744,選擇權未平倉餘額!$A$4:$I$500,9,FALSE)</f>
        <v>#N/A</v>
      </c>
      <c r="V744" s="39" t="e">
        <f>VLOOKUP($B744,臺指選擇權P_C_Ratios!$A$4:$C$500,3,FALSE)</f>
        <v>#N/A</v>
      </c>
      <c r="W744" s="41" t="e">
        <f>VLOOKUP($B744,散戶多空比!$A$6:$L$500,12,FALSE)</f>
        <v>#N/A</v>
      </c>
      <c r="X744" s="40" t="e">
        <f>VLOOKUP($B744,期貨大額交易人未沖銷部位!$A$4:$O$499,4,FALSE)</f>
        <v>#N/A</v>
      </c>
      <c r="Y744" s="40" t="e">
        <f>VLOOKUP($B744,期貨大額交易人未沖銷部位!$A$4:$O$499,7,FALSE)</f>
        <v>#N/A</v>
      </c>
      <c r="Z744" s="40" t="e">
        <f>VLOOKUP($B744,期貨大額交易人未沖銷部位!$A$4:$O$499,10,FALSE)</f>
        <v>#N/A</v>
      </c>
      <c r="AA744" s="40" t="e">
        <f>VLOOKUP($B744,期貨大額交易人未沖銷部位!$A$4:$O$499,13,FALSE)</f>
        <v>#N/A</v>
      </c>
      <c r="AB744" s="40" t="e">
        <f>VLOOKUP($B744,期貨大額交易人未沖銷部位!$A$4:$O$499,14,FALSE)</f>
        <v>#N/A</v>
      </c>
      <c r="AC744" s="40" t="e">
        <f>VLOOKUP($B744,期貨大額交易人未沖銷部位!$A$4:$O$499,15,FALSE)</f>
        <v>#N/A</v>
      </c>
      <c r="AD744" s="33" t="e">
        <f>VLOOKUP($B744,三大美股走勢!$A$4:$J$495,4,FALSE)</f>
        <v>#N/A</v>
      </c>
      <c r="AE744" s="33" t="e">
        <f>VLOOKUP($B744,三大美股走勢!$A$4:$J$495,7,FALSE)</f>
        <v>#N/A</v>
      </c>
      <c r="AF744" s="33" t="e">
        <f>VLOOKUP($B744,三大美股走勢!$A$4:$J$495,10,FALSE)</f>
        <v>#N/A</v>
      </c>
    </row>
    <row r="745" spans="2:32">
      <c r="B745" s="32">
        <v>43524</v>
      </c>
      <c r="C745" s="33" t="e">
        <f>VLOOKUP($B745,大盤與近月台指!$A$4:$I$499,2,FALSE)</f>
        <v>#N/A</v>
      </c>
      <c r="D745" s="34" t="e">
        <f>VLOOKUP($B745,大盤與近月台指!$A$4:$I$499,3,FALSE)</f>
        <v>#N/A</v>
      </c>
      <c r="E745" s="35" t="e">
        <f>VLOOKUP($B745,大盤與近月台指!$A$4:$I$499,4,FALSE)</f>
        <v>#N/A</v>
      </c>
      <c r="F745" s="33" t="e">
        <f>VLOOKUP($B745,大盤與近月台指!$A$4:$I$499,5,FALSE)</f>
        <v>#N/A</v>
      </c>
      <c r="G745" s="49" t="e">
        <f>VLOOKUP($B745,三大法人買賣超!$A$4:$I$500,3,FALSE)</f>
        <v>#N/A</v>
      </c>
      <c r="H745" s="34" t="e">
        <f>VLOOKUP($B745,三大法人買賣超!$A$4:$I$500,5,FALSE)</f>
        <v>#N/A</v>
      </c>
      <c r="I745" s="27" t="e">
        <f>VLOOKUP($B745,三大法人買賣超!$A$4:$I$500,7,FALSE)</f>
        <v>#N/A</v>
      </c>
      <c r="J745" s="27" t="e">
        <f>VLOOKUP($B745,三大法人買賣超!$A$4:$I$500,9,FALSE)</f>
        <v>#N/A</v>
      </c>
      <c r="K745" s="37">
        <f>新台幣匯率美元指數!B746</f>
        <v>0</v>
      </c>
      <c r="L745" s="38">
        <f>新台幣匯率美元指數!C746</f>
        <v>0</v>
      </c>
      <c r="M745" s="39">
        <f>新台幣匯率美元指數!D746</f>
        <v>0</v>
      </c>
      <c r="N745" s="27" t="e">
        <f>VLOOKUP($B745,期貨未平倉口數!$A$4:$M$499,4,FALSE)</f>
        <v>#N/A</v>
      </c>
      <c r="O745" s="27" t="e">
        <f>VLOOKUP($B745,期貨未平倉口數!$A$4:$M$499,9,FALSE)</f>
        <v>#N/A</v>
      </c>
      <c r="P745" s="27" t="e">
        <f>VLOOKUP($B745,期貨未平倉口數!$A$4:$M$499,10,FALSE)</f>
        <v>#N/A</v>
      </c>
      <c r="Q745" s="27" t="e">
        <f>VLOOKUP($B745,期貨未平倉口數!$A$4:$M$499,11,FALSE)</f>
        <v>#N/A</v>
      </c>
      <c r="R745" s="64" t="e">
        <f>VLOOKUP($B745,選擇權未平倉餘額!$A$4:$I$500,6,FALSE)</f>
        <v>#N/A</v>
      </c>
      <c r="S745" s="64" t="e">
        <f>VLOOKUP($B745,選擇權未平倉餘額!$A$4:$I$500,7,FALSE)</f>
        <v>#N/A</v>
      </c>
      <c r="T745" s="64" t="e">
        <f>VLOOKUP($B745,選擇權未平倉餘額!$A$4:$I$500,8,FALSE)</f>
        <v>#N/A</v>
      </c>
      <c r="U745" s="64" t="e">
        <f>VLOOKUP($B745,選擇權未平倉餘額!$A$4:$I$500,9,FALSE)</f>
        <v>#N/A</v>
      </c>
      <c r="V745" s="39" t="e">
        <f>VLOOKUP($B745,臺指選擇權P_C_Ratios!$A$4:$C$500,3,FALSE)</f>
        <v>#N/A</v>
      </c>
      <c r="W745" s="41" t="e">
        <f>VLOOKUP($B745,散戶多空比!$A$6:$L$500,12,FALSE)</f>
        <v>#N/A</v>
      </c>
      <c r="X745" s="40" t="e">
        <f>VLOOKUP($B745,期貨大額交易人未沖銷部位!$A$4:$O$499,4,FALSE)</f>
        <v>#N/A</v>
      </c>
      <c r="Y745" s="40" t="e">
        <f>VLOOKUP($B745,期貨大額交易人未沖銷部位!$A$4:$O$499,7,FALSE)</f>
        <v>#N/A</v>
      </c>
      <c r="Z745" s="40" t="e">
        <f>VLOOKUP($B745,期貨大額交易人未沖銷部位!$A$4:$O$499,10,FALSE)</f>
        <v>#N/A</v>
      </c>
      <c r="AA745" s="40" t="e">
        <f>VLOOKUP($B745,期貨大額交易人未沖銷部位!$A$4:$O$499,13,FALSE)</f>
        <v>#N/A</v>
      </c>
      <c r="AB745" s="40" t="e">
        <f>VLOOKUP($B745,期貨大額交易人未沖銷部位!$A$4:$O$499,14,FALSE)</f>
        <v>#N/A</v>
      </c>
      <c r="AC745" s="40" t="e">
        <f>VLOOKUP($B745,期貨大額交易人未沖銷部位!$A$4:$O$499,15,FALSE)</f>
        <v>#N/A</v>
      </c>
      <c r="AD745" s="33" t="e">
        <f>VLOOKUP($B745,三大美股走勢!$A$4:$J$495,4,FALSE)</f>
        <v>#N/A</v>
      </c>
      <c r="AE745" s="33" t="e">
        <f>VLOOKUP($B745,三大美股走勢!$A$4:$J$495,7,FALSE)</f>
        <v>#N/A</v>
      </c>
      <c r="AF745" s="33" t="e">
        <f>VLOOKUP($B745,三大美股走勢!$A$4:$J$495,10,FALSE)</f>
        <v>#N/A</v>
      </c>
    </row>
    <row r="746" spans="2:32">
      <c r="B746" s="32">
        <v>43525</v>
      </c>
      <c r="C746" s="33" t="e">
        <f>VLOOKUP($B746,大盤與近月台指!$A$4:$I$499,2,FALSE)</f>
        <v>#N/A</v>
      </c>
      <c r="D746" s="34" t="e">
        <f>VLOOKUP($B746,大盤與近月台指!$A$4:$I$499,3,FALSE)</f>
        <v>#N/A</v>
      </c>
      <c r="E746" s="35" t="e">
        <f>VLOOKUP($B746,大盤與近月台指!$A$4:$I$499,4,FALSE)</f>
        <v>#N/A</v>
      </c>
      <c r="F746" s="33" t="e">
        <f>VLOOKUP($B746,大盤與近月台指!$A$4:$I$499,5,FALSE)</f>
        <v>#N/A</v>
      </c>
      <c r="G746" s="49" t="e">
        <f>VLOOKUP($B746,三大法人買賣超!$A$4:$I$500,3,FALSE)</f>
        <v>#N/A</v>
      </c>
      <c r="H746" s="34" t="e">
        <f>VLOOKUP($B746,三大法人買賣超!$A$4:$I$500,5,FALSE)</f>
        <v>#N/A</v>
      </c>
      <c r="I746" s="27" t="e">
        <f>VLOOKUP($B746,三大法人買賣超!$A$4:$I$500,7,FALSE)</f>
        <v>#N/A</v>
      </c>
      <c r="J746" s="27" t="e">
        <f>VLOOKUP($B746,三大法人買賣超!$A$4:$I$500,9,FALSE)</f>
        <v>#N/A</v>
      </c>
      <c r="K746" s="37">
        <f>新台幣匯率美元指數!B747</f>
        <v>0</v>
      </c>
      <c r="L746" s="38">
        <f>新台幣匯率美元指數!C747</f>
        <v>0</v>
      </c>
      <c r="M746" s="39">
        <f>新台幣匯率美元指數!D747</f>
        <v>0</v>
      </c>
      <c r="N746" s="27" t="e">
        <f>VLOOKUP($B746,期貨未平倉口數!$A$4:$M$499,4,FALSE)</f>
        <v>#N/A</v>
      </c>
      <c r="O746" s="27" t="e">
        <f>VLOOKUP($B746,期貨未平倉口數!$A$4:$M$499,9,FALSE)</f>
        <v>#N/A</v>
      </c>
      <c r="P746" s="27" t="e">
        <f>VLOOKUP($B746,期貨未平倉口數!$A$4:$M$499,10,FALSE)</f>
        <v>#N/A</v>
      </c>
      <c r="Q746" s="27" t="e">
        <f>VLOOKUP($B746,期貨未平倉口數!$A$4:$M$499,11,FALSE)</f>
        <v>#N/A</v>
      </c>
      <c r="R746" s="64" t="e">
        <f>VLOOKUP($B746,選擇權未平倉餘額!$A$4:$I$500,6,FALSE)</f>
        <v>#N/A</v>
      </c>
      <c r="S746" s="64" t="e">
        <f>VLOOKUP($B746,選擇權未平倉餘額!$A$4:$I$500,7,FALSE)</f>
        <v>#N/A</v>
      </c>
      <c r="T746" s="64" t="e">
        <f>VLOOKUP($B746,選擇權未平倉餘額!$A$4:$I$500,8,FALSE)</f>
        <v>#N/A</v>
      </c>
      <c r="U746" s="64" t="e">
        <f>VLOOKUP($B746,選擇權未平倉餘額!$A$4:$I$500,9,FALSE)</f>
        <v>#N/A</v>
      </c>
      <c r="V746" s="39" t="e">
        <f>VLOOKUP($B746,臺指選擇權P_C_Ratios!$A$4:$C$500,3,FALSE)</f>
        <v>#N/A</v>
      </c>
      <c r="W746" s="41" t="e">
        <f>VLOOKUP($B746,散戶多空比!$A$6:$L$500,12,FALSE)</f>
        <v>#N/A</v>
      </c>
      <c r="X746" s="40" t="e">
        <f>VLOOKUP($B746,期貨大額交易人未沖銷部位!$A$4:$O$499,4,FALSE)</f>
        <v>#N/A</v>
      </c>
      <c r="Y746" s="40" t="e">
        <f>VLOOKUP($B746,期貨大額交易人未沖銷部位!$A$4:$O$499,7,FALSE)</f>
        <v>#N/A</v>
      </c>
      <c r="Z746" s="40" t="e">
        <f>VLOOKUP($B746,期貨大額交易人未沖銷部位!$A$4:$O$499,10,FALSE)</f>
        <v>#N/A</v>
      </c>
      <c r="AA746" s="40" t="e">
        <f>VLOOKUP($B746,期貨大額交易人未沖銷部位!$A$4:$O$499,13,FALSE)</f>
        <v>#N/A</v>
      </c>
      <c r="AB746" s="40" t="e">
        <f>VLOOKUP($B746,期貨大額交易人未沖銷部位!$A$4:$O$499,14,FALSE)</f>
        <v>#N/A</v>
      </c>
      <c r="AC746" s="40" t="e">
        <f>VLOOKUP($B746,期貨大額交易人未沖銷部位!$A$4:$O$499,15,FALSE)</f>
        <v>#N/A</v>
      </c>
      <c r="AD746" s="33" t="e">
        <f>VLOOKUP($B746,三大美股走勢!$A$4:$J$495,4,FALSE)</f>
        <v>#N/A</v>
      </c>
      <c r="AE746" s="33" t="e">
        <f>VLOOKUP($B746,三大美股走勢!$A$4:$J$495,7,FALSE)</f>
        <v>#N/A</v>
      </c>
      <c r="AF746" s="33" t="e">
        <f>VLOOKUP($B746,三大美股走勢!$A$4:$J$495,10,FALSE)</f>
        <v>#N/A</v>
      </c>
    </row>
    <row r="747" spans="2:32">
      <c r="B747" s="32">
        <v>43526</v>
      </c>
      <c r="C747" s="33" t="e">
        <f>VLOOKUP($B747,大盤與近月台指!$A$4:$I$499,2,FALSE)</f>
        <v>#N/A</v>
      </c>
      <c r="D747" s="34" t="e">
        <f>VLOOKUP($B747,大盤與近月台指!$A$4:$I$499,3,FALSE)</f>
        <v>#N/A</v>
      </c>
      <c r="E747" s="35" t="e">
        <f>VLOOKUP($B747,大盤與近月台指!$A$4:$I$499,4,FALSE)</f>
        <v>#N/A</v>
      </c>
      <c r="F747" s="33" t="e">
        <f>VLOOKUP($B747,大盤與近月台指!$A$4:$I$499,5,FALSE)</f>
        <v>#N/A</v>
      </c>
      <c r="G747" s="49" t="e">
        <f>VLOOKUP($B747,三大法人買賣超!$A$4:$I$500,3,FALSE)</f>
        <v>#N/A</v>
      </c>
      <c r="H747" s="34" t="e">
        <f>VLOOKUP($B747,三大法人買賣超!$A$4:$I$500,5,FALSE)</f>
        <v>#N/A</v>
      </c>
      <c r="I747" s="27" t="e">
        <f>VLOOKUP($B747,三大法人買賣超!$A$4:$I$500,7,FALSE)</f>
        <v>#N/A</v>
      </c>
      <c r="J747" s="27" t="e">
        <f>VLOOKUP($B747,三大法人買賣超!$A$4:$I$500,9,FALSE)</f>
        <v>#N/A</v>
      </c>
      <c r="K747" s="37">
        <f>新台幣匯率美元指數!B748</f>
        <v>0</v>
      </c>
      <c r="L747" s="38">
        <f>新台幣匯率美元指數!C748</f>
        <v>0</v>
      </c>
      <c r="M747" s="39">
        <f>新台幣匯率美元指數!D748</f>
        <v>0</v>
      </c>
      <c r="N747" s="27" t="e">
        <f>VLOOKUP($B747,期貨未平倉口數!$A$4:$M$499,4,FALSE)</f>
        <v>#N/A</v>
      </c>
      <c r="O747" s="27" t="e">
        <f>VLOOKUP($B747,期貨未平倉口數!$A$4:$M$499,9,FALSE)</f>
        <v>#N/A</v>
      </c>
      <c r="P747" s="27" t="e">
        <f>VLOOKUP($B747,期貨未平倉口數!$A$4:$M$499,10,FALSE)</f>
        <v>#N/A</v>
      </c>
      <c r="Q747" s="27" t="e">
        <f>VLOOKUP($B747,期貨未平倉口數!$A$4:$M$499,11,FALSE)</f>
        <v>#N/A</v>
      </c>
      <c r="R747" s="64" t="e">
        <f>VLOOKUP($B747,選擇權未平倉餘額!$A$4:$I$500,6,FALSE)</f>
        <v>#N/A</v>
      </c>
      <c r="S747" s="64" t="e">
        <f>VLOOKUP($B747,選擇權未平倉餘額!$A$4:$I$500,7,FALSE)</f>
        <v>#N/A</v>
      </c>
      <c r="T747" s="64" t="e">
        <f>VLOOKUP($B747,選擇權未平倉餘額!$A$4:$I$500,8,FALSE)</f>
        <v>#N/A</v>
      </c>
      <c r="U747" s="64" t="e">
        <f>VLOOKUP($B747,選擇權未平倉餘額!$A$4:$I$500,9,FALSE)</f>
        <v>#N/A</v>
      </c>
      <c r="V747" s="39" t="e">
        <f>VLOOKUP($B747,臺指選擇權P_C_Ratios!$A$4:$C$500,3,FALSE)</f>
        <v>#N/A</v>
      </c>
      <c r="W747" s="41" t="e">
        <f>VLOOKUP($B747,散戶多空比!$A$6:$L$500,12,FALSE)</f>
        <v>#N/A</v>
      </c>
      <c r="X747" s="40" t="e">
        <f>VLOOKUP($B747,期貨大額交易人未沖銷部位!$A$4:$O$499,4,FALSE)</f>
        <v>#N/A</v>
      </c>
      <c r="Y747" s="40" t="e">
        <f>VLOOKUP($B747,期貨大額交易人未沖銷部位!$A$4:$O$499,7,FALSE)</f>
        <v>#N/A</v>
      </c>
      <c r="Z747" s="40" t="e">
        <f>VLOOKUP($B747,期貨大額交易人未沖銷部位!$A$4:$O$499,10,FALSE)</f>
        <v>#N/A</v>
      </c>
      <c r="AA747" s="40" t="e">
        <f>VLOOKUP($B747,期貨大額交易人未沖銷部位!$A$4:$O$499,13,FALSE)</f>
        <v>#N/A</v>
      </c>
      <c r="AB747" s="40" t="e">
        <f>VLOOKUP($B747,期貨大額交易人未沖銷部位!$A$4:$O$499,14,FALSE)</f>
        <v>#N/A</v>
      </c>
      <c r="AC747" s="40" t="e">
        <f>VLOOKUP($B747,期貨大額交易人未沖銷部位!$A$4:$O$499,15,FALSE)</f>
        <v>#N/A</v>
      </c>
      <c r="AD747" s="33" t="e">
        <f>VLOOKUP($B747,三大美股走勢!$A$4:$J$495,4,FALSE)</f>
        <v>#N/A</v>
      </c>
      <c r="AE747" s="33" t="e">
        <f>VLOOKUP($B747,三大美股走勢!$A$4:$J$495,7,FALSE)</f>
        <v>#N/A</v>
      </c>
      <c r="AF747" s="33" t="e">
        <f>VLOOKUP($B747,三大美股走勢!$A$4:$J$495,10,FALSE)</f>
        <v>#N/A</v>
      </c>
    </row>
    <row r="748" spans="2:32">
      <c r="B748" s="32">
        <v>43527</v>
      </c>
      <c r="C748" s="33" t="e">
        <f>VLOOKUP($B748,大盤與近月台指!$A$4:$I$499,2,FALSE)</f>
        <v>#N/A</v>
      </c>
      <c r="D748" s="34" t="e">
        <f>VLOOKUP($B748,大盤與近月台指!$A$4:$I$499,3,FALSE)</f>
        <v>#N/A</v>
      </c>
      <c r="E748" s="35" t="e">
        <f>VLOOKUP($B748,大盤與近月台指!$A$4:$I$499,4,FALSE)</f>
        <v>#N/A</v>
      </c>
      <c r="F748" s="33" t="e">
        <f>VLOOKUP($B748,大盤與近月台指!$A$4:$I$499,5,FALSE)</f>
        <v>#N/A</v>
      </c>
      <c r="G748" s="49" t="e">
        <f>VLOOKUP($B748,三大法人買賣超!$A$4:$I$500,3,FALSE)</f>
        <v>#N/A</v>
      </c>
      <c r="H748" s="34" t="e">
        <f>VLOOKUP($B748,三大法人買賣超!$A$4:$I$500,5,FALSE)</f>
        <v>#N/A</v>
      </c>
      <c r="I748" s="27" t="e">
        <f>VLOOKUP($B748,三大法人買賣超!$A$4:$I$500,7,FALSE)</f>
        <v>#N/A</v>
      </c>
      <c r="J748" s="27" t="e">
        <f>VLOOKUP($B748,三大法人買賣超!$A$4:$I$500,9,FALSE)</f>
        <v>#N/A</v>
      </c>
      <c r="K748" s="37">
        <f>新台幣匯率美元指數!B749</f>
        <v>0</v>
      </c>
      <c r="L748" s="38">
        <f>新台幣匯率美元指數!C749</f>
        <v>0</v>
      </c>
      <c r="M748" s="39">
        <f>新台幣匯率美元指數!D749</f>
        <v>0</v>
      </c>
      <c r="N748" s="27" t="e">
        <f>VLOOKUP($B748,期貨未平倉口數!$A$4:$M$499,4,FALSE)</f>
        <v>#N/A</v>
      </c>
      <c r="O748" s="27" t="e">
        <f>VLOOKUP($B748,期貨未平倉口數!$A$4:$M$499,9,FALSE)</f>
        <v>#N/A</v>
      </c>
      <c r="P748" s="27" t="e">
        <f>VLOOKUP($B748,期貨未平倉口數!$A$4:$M$499,10,FALSE)</f>
        <v>#N/A</v>
      </c>
      <c r="Q748" s="27" t="e">
        <f>VLOOKUP($B748,期貨未平倉口數!$A$4:$M$499,11,FALSE)</f>
        <v>#N/A</v>
      </c>
      <c r="R748" s="64" t="e">
        <f>VLOOKUP($B748,選擇權未平倉餘額!$A$4:$I$500,6,FALSE)</f>
        <v>#N/A</v>
      </c>
      <c r="S748" s="64" t="e">
        <f>VLOOKUP($B748,選擇權未平倉餘額!$A$4:$I$500,7,FALSE)</f>
        <v>#N/A</v>
      </c>
      <c r="T748" s="64" t="e">
        <f>VLOOKUP($B748,選擇權未平倉餘額!$A$4:$I$500,8,FALSE)</f>
        <v>#N/A</v>
      </c>
      <c r="U748" s="64" t="e">
        <f>VLOOKUP($B748,選擇權未平倉餘額!$A$4:$I$500,9,FALSE)</f>
        <v>#N/A</v>
      </c>
      <c r="V748" s="39" t="e">
        <f>VLOOKUP($B748,臺指選擇權P_C_Ratios!$A$4:$C$500,3,FALSE)</f>
        <v>#N/A</v>
      </c>
      <c r="W748" s="41" t="e">
        <f>VLOOKUP($B748,散戶多空比!$A$6:$L$500,12,FALSE)</f>
        <v>#N/A</v>
      </c>
      <c r="X748" s="40" t="e">
        <f>VLOOKUP($B748,期貨大額交易人未沖銷部位!$A$4:$O$499,4,FALSE)</f>
        <v>#N/A</v>
      </c>
      <c r="Y748" s="40" t="e">
        <f>VLOOKUP($B748,期貨大額交易人未沖銷部位!$A$4:$O$499,7,FALSE)</f>
        <v>#N/A</v>
      </c>
      <c r="Z748" s="40" t="e">
        <f>VLOOKUP($B748,期貨大額交易人未沖銷部位!$A$4:$O$499,10,FALSE)</f>
        <v>#N/A</v>
      </c>
      <c r="AA748" s="40" t="e">
        <f>VLOOKUP($B748,期貨大額交易人未沖銷部位!$A$4:$O$499,13,FALSE)</f>
        <v>#N/A</v>
      </c>
      <c r="AB748" s="40" t="e">
        <f>VLOOKUP($B748,期貨大額交易人未沖銷部位!$A$4:$O$499,14,FALSE)</f>
        <v>#N/A</v>
      </c>
      <c r="AC748" s="40" t="e">
        <f>VLOOKUP($B748,期貨大額交易人未沖銷部位!$A$4:$O$499,15,FALSE)</f>
        <v>#N/A</v>
      </c>
      <c r="AD748" s="33" t="e">
        <f>VLOOKUP($B748,三大美股走勢!$A$4:$J$495,4,FALSE)</f>
        <v>#N/A</v>
      </c>
      <c r="AE748" s="33" t="e">
        <f>VLOOKUP($B748,三大美股走勢!$A$4:$J$495,7,FALSE)</f>
        <v>#N/A</v>
      </c>
      <c r="AF748" s="33" t="e">
        <f>VLOOKUP($B748,三大美股走勢!$A$4:$J$495,10,FALSE)</f>
        <v>#N/A</v>
      </c>
    </row>
    <row r="749" spans="2:32">
      <c r="B749" s="32">
        <v>43528</v>
      </c>
      <c r="C749" s="33" t="e">
        <f>VLOOKUP($B749,大盤與近月台指!$A$4:$I$499,2,FALSE)</f>
        <v>#N/A</v>
      </c>
      <c r="D749" s="34" t="e">
        <f>VLOOKUP($B749,大盤與近月台指!$A$4:$I$499,3,FALSE)</f>
        <v>#N/A</v>
      </c>
      <c r="E749" s="35" t="e">
        <f>VLOOKUP($B749,大盤與近月台指!$A$4:$I$499,4,FALSE)</f>
        <v>#N/A</v>
      </c>
      <c r="F749" s="33" t="e">
        <f>VLOOKUP($B749,大盤與近月台指!$A$4:$I$499,5,FALSE)</f>
        <v>#N/A</v>
      </c>
      <c r="G749" s="49" t="e">
        <f>VLOOKUP($B749,三大法人買賣超!$A$4:$I$500,3,FALSE)</f>
        <v>#N/A</v>
      </c>
      <c r="H749" s="34" t="e">
        <f>VLOOKUP($B749,三大法人買賣超!$A$4:$I$500,5,FALSE)</f>
        <v>#N/A</v>
      </c>
      <c r="I749" s="27" t="e">
        <f>VLOOKUP($B749,三大法人買賣超!$A$4:$I$500,7,FALSE)</f>
        <v>#N/A</v>
      </c>
      <c r="J749" s="27" t="e">
        <f>VLOOKUP($B749,三大法人買賣超!$A$4:$I$500,9,FALSE)</f>
        <v>#N/A</v>
      </c>
      <c r="K749" s="37">
        <f>新台幣匯率美元指數!B750</f>
        <v>0</v>
      </c>
      <c r="L749" s="38">
        <f>新台幣匯率美元指數!C750</f>
        <v>0</v>
      </c>
      <c r="M749" s="39">
        <f>新台幣匯率美元指數!D750</f>
        <v>0</v>
      </c>
      <c r="N749" s="27" t="e">
        <f>VLOOKUP($B749,期貨未平倉口數!$A$4:$M$499,4,FALSE)</f>
        <v>#N/A</v>
      </c>
      <c r="O749" s="27" t="e">
        <f>VLOOKUP($B749,期貨未平倉口數!$A$4:$M$499,9,FALSE)</f>
        <v>#N/A</v>
      </c>
      <c r="P749" s="27" t="e">
        <f>VLOOKUP($B749,期貨未平倉口數!$A$4:$M$499,10,FALSE)</f>
        <v>#N/A</v>
      </c>
      <c r="Q749" s="27" t="e">
        <f>VLOOKUP($B749,期貨未平倉口數!$A$4:$M$499,11,FALSE)</f>
        <v>#N/A</v>
      </c>
      <c r="R749" s="64" t="e">
        <f>VLOOKUP($B749,選擇權未平倉餘額!$A$4:$I$500,6,FALSE)</f>
        <v>#N/A</v>
      </c>
      <c r="S749" s="64" t="e">
        <f>VLOOKUP($B749,選擇權未平倉餘額!$A$4:$I$500,7,FALSE)</f>
        <v>#N/A</v>
      </c>
      <c r="T749" s="64" t="e">
        <f>VLOOKUP($B749,選擇權未平倉餘額!$A$4:$I$500,8,FALSE)</f>
        <v>#N/A</v>
      </c>
      <c r="U749" s="64" t="e">
        <f>VLOOKUP($B749,選擇權未平倉餘額!$A$4:$I$500,9,FALSE)</f>
        <v>#N/A</v>
      </c>
      <c r="V749" s="39" t="e">
        <f>VLOOKUP($B749,臺指選擇權P_C_Ratios!$A$4:$C$500,3,FALSE)</f>
        <v>#N/A</v>
      </c>
      <c r="W749" s="41" t="e">
        <f>VLOOKUP($B749,散戶多空比!$A$6:$L$500,12,FALSE)</f>
        <v>#N/A</v>
      </c>
      <c r="X749" s="40" t="e">
        <f>VLOOKUP($B749,期貨大額交易人未沖銷部位!$A$4:$O$499,4,FALSE)</f>
        <v>#N/A</v>
      </c>
      <c r="Y749" s="40" t="e">
        <f>VLOOKUP($B749,期貨大額交易人未沖銷部位!$A$4:$O$499,7,FALSE)</f>
        <v>#N/A</v>
      </c>
      <c r="Z749" s="40" t="e">
        <f>VLOOKUP($B749,期貨大額交易人未沖銷部位!$A$4:$O$499,10,FALSE)</f>
        <v>#N/A</v>
      </c>
      <c r="AA749" s="40" t="e">
        <f>VLOOKUP($B749,期貨大額交易人未沖銷部位!$A$4:$O$499,13,FALSE)</f>
        <v>#N/A</v>
      </c>
      <c r="AB749" s="40" t="e">
        <f>VLOOKUP($B749,期貨大額交易人未沖銷部位!$A$4:$O$499,14,FALSE)</f>
        <v>#N/A</v>
      </c>
      <c r="AC749" s="40" t="e">
        <f>VLOOKUP($B749,期貨大額交易人未沖銷部位!$A$4:$O$499,15,FALSE)</f>
        <v>#N/A</v>
      </c>
      <c r="AD749" s="33" t="e">
        <f>VLOOKUP($B749,三大美股走勢!$A$4:$J$495,4,FALSE)</f>
        <v>#N/A</v>
      </c>
      <c r="AE749" s="33" t="e">
        <f>VLOOKUP($B749,三大美股走勢!$A$4:$J$495,7,FALSE)</f>
        <v>#N/A</v>
      </c>
      <c r="AF749" s="33" t="e">
        <f>VLOOKUP($B749,三大美股走勢!$A$4:$J$495,10,FALSE)</f>
        <v>#N/A</v>
      </c>
    </row>
    <row r="750" spans="2:32">
      <c r="B750" s="32">
        <v>43529</v>
      </c>
      <c r="C750" s="33" t="e">
        <f>VLOOKUP($B750,大盤與近月台指!$A$4:$I$499,2,FALSE)</f>
        <v>#N/A</v>
      </c>
      <c r="D750" s="34" t="e">
        <f>VLOOKUP($B750,大盤與近月台指!$A$4:$I$499,3,FALSE)</f>
        <v>#N/A</v>
      </c>
      <c r="E750" s="35" t="e">
        <f>VLOOKUP($B750,大盤與近月台指!$A$4:$I$499,4,FALSE)</f>
        <v>#N/A</v>
      </c>
      <c r="F750" s="33" t="e">
        <f>VLOOKUP($B750,大盤與近月台指!$A$4:$I$499,5,FALSE)</f>
        <v>#N/A</v>
      </c>
      <c r="G750" s="49" t="e">
        <f>VLOOKUP($B750,三大法人買賣超!$A$4:$I$500,3,FALSE)</f>
        <v>#N/A</v>
      </c>
      <c r="H750" s="34" t="e">
        <f>VLOOKUP($B750,三大法人買賣超!$A$4:$I$500,5,FALSE)</f>
        <v>#N/A</v>
      </c>
      <c r="I750" s="27" t="e">
        <f>VLOOKUP($B750,三大法人買賣超!$A$4:$I$500,7,FALSE)</f>
        <v>#N/A</v>
      </c>
      <c r="J750" s="27" t="e">
        <f>VLOOKUP($B750,三大法人買賣超!$A$4:$I$500,9,FALSE)</f>
        <v>#N/A</v>
      </c>
      <c r="K750" s="37">
        <f>新台幣匯率美元指數!B751</f>
        <v>0</v>
      </c>
      <c r="L750" s="38">
        <f>新台幣匯率美元指數!C751</f>
        <v>0</v>
      </c>
      <c r="M750" s="39">
        <f>新台幣匯率美元指數!D751</f>
        <v>0</v>
      </c>
      <c r="N750" s="27" t="e">
        <f>VLOOKUP($B750,期貨未平倉口數!$A$4:$M$499,4,FALSE)</f>
        <v>#N/A</v>
      </c>
      <c r="O750" s="27" t="e">
        <f>VLOOKUP($B750,期貨未平倉口數!$A$4:$M$499,9,FALSE)</f>
        <v>#N/A</v>
      </c>
      <c r="P750" s="27" t="e">
        <f>VLOOKUP($B750,期貨未平倉口數!$A$4:$M$499,10,FALSE)</f>
        <v>#N/A</v>
      </c>
      <c r="Q750" s="27" t="e">
        <f>VLOOKUP($B750,期貨未平倉口數!$A$4:$M$499,11,FALSE)</f>
        <v>#N/A</v>
      </c>
      <c r="R750" s="64" t="e">
        <f>VLOOKUP($B750,選擇權未平倉餘額!$A$4:$I$500,6,FALSE)</f>
        <v>#N/A</v>
      </c>
      <c r="S750" s="64" t="e">
        <f>VLOOKUP($B750,選擇權未平倉餘額!$A$4:$I$500,7,FALSE)</f>
        <v>#N/A</v>
      </c>
      <c r="T750" s="64" t="e">
        <f>VLOOKUP($B750,選擇權未平倉餘額!$A$4:$I$500,8,FALSE)</f>
        <v>#N/A</v>
      </c>
      <c r="U750" s="64" t="e">
        <f>VLOOKUP($B750,選擇權未平倉餘額!$A$4:$I$500,9,FALSE)</f>
        <v>#N/A</v>
      </c>
      <c r="V750" s="39" t="e">
        <f>VLOOKUP($B750,臺指選擇權P_C_Ratios!$A$4:$C$500,3,FALSE)</f>
        <v>#N/A</v>
      </c>
      <c r="W750" s="41" t="e">
        <f>VLOOKUP($B750,散戶多空比!$A$6:$L$500,12,FALSE)</f>
        <v>#N/A</v>
      </c>
      <c r="X750" s="40" t="e">
        <f>VLOOKUP($B750,期貨大額交易人未沖銷部位!$A$4:$O$499,4,FALSE)</f>
        <v>#N/A</v>
      </c>
      <c r="Y750" s="40" t="e">
        <f>VLOOKUP($B750,期貨大額交易人未沖銷部位!$A$4:$O$499,7,FALSE)</f>
        <v>#N/A</v>
      </c>
      <c r="Z750" s="40" t="e">
        <f>VLOOKUP($B750,期貨大額交易人未沖銷部位!$A$4:$O$499,10,FALSE)</f>
        <v>#N/A</v>
      </c>
      <c r="AA750" s="40" t="e">
        <f>VLOOKUP($B750,期貨大額交易人未沖銷部位!$A$4:$O$499,13,FALSE)</f>
        <v>#N/A</v>
      </c>
      <c r="AB750" s="40" t="e">
        <f>VLOOKUP($B750,期貨大額交易人未沖銷部位!$A$4:$O$499,14,FALSE)</f>
        <v>#N/A</v>
      </c>
      <c r="AC750" s="40" t="e">
        <f>VLOOKUP($B750,期貨大額交易人未沖銷部位!$A$4:$O$499,15,FALSE)</f>
        <v>#N/A</v>
      </c>
      <c r="AD750" s="33" t="e">
        <f>VLOOKUP($B750,三大美股走勢!$A$4:$J$495,4,FALSE)</f>
        <v>#N/A</v>
      </c>
      <c r="AE750" s="33" t="e">
        <f>VLOOKUP($B750,三大美股走勢!$A$4:$J$495,7,FALSE)</f>
        <v>#N/A</v>
      </c>
      <c r="AF750" s="33" t="e">
        <f>VLOOKUP($B750,三大美股走勢!$A$4:$J$495,10,FALSE)</f>
        <v>#N/A</v>
      </c>
    </row>
    <row r="751" spans="2:32">
      <c r="B751" s="32">
        <v>43530</v>
      </c>
      <c r="C751" s="33" t="e">
        <f>VLOOKUP($B751,大盤與近月台指!$A$4:$I$499,2,FALSE)</f>
        <v>#N/A</v>
      </c>
      <c r="D751" s="34" t="e">
        <f>VLOOKUP($B751,大盤與近月台指!$A$4:$I$499,3,FALSE)</f>
        <v>#N/A</v>
      </c>
      <c r="E751" s="35" t="e">
        <f>VLOOKUP($B751,大盤與近月台指!$A$4:$I$499,4,FALSE)</f>
        <v>#N/A</v>
      </c>
      <c r="F751" s="33" t="e">
        <f>VLOOKUP($B751,大盤與近月台指!$A$4:$I$499,5,FALSE)</f>
        <v>#N/A</v>
      </c>
      <c r="G751" s="49" t="e">
        <f>VLOOKUP($B751,三大法人買賣超!$A$4:$I$500,3,FALSE)</f>
        <v>#N/A</v>
      </c>
      <c r="H751" s="34" t="e">
        <f>VLOOKUP($B751,三大法人買賣超!$A$4:$I$500,5,FALSE)</f>
        <v>#N/A</v>
      </c>
      <c r="I751" s="27" t="e">
        <f>VLOOKUP($B751,三大法人買賣超!$A$4:$I$500,7,FALSE)</f>
        <v>#N/A</v>
      </c>
      <c r="J751" s="27" t="e">
        <f>VLOOKUP($B751,三大法人買賣超!$A$4:$I$500,9,FALSE)</f>
        <v>#N/A</v>
      </c>
      <c r="K751" s="37">
        <f>新台幣匯率美元指數!B752</f>
        <v>0</v>
      </c>
      <c r="L751" s="38">
        <f>新台幣匯率美元指數!C752</f>
        <v>0</v>
      </c>
      <c r="M751" s="39">
        <f>新台幣匯率美元指數!D752</f>
        <v>0</v>
      </c>
      <c r="N751" s="27" t="e">
        <f>VLOOKUP($B751,期貨未平倉口數!$A$4:$M$499,4,FALSE)</f>
        <v>#N/A</v>
      </c>
      <c r="O751" s="27" t="e">
        <f>VLOOKUP($B751,期貨未平倉口數!$A$4:$M$499,9,FALSE)</f>
        <v>#N/A</v>
      </c>
      <c r="P751" s="27" t="e">
        <f>VLOOKUP($B751,期貨未平倉口數!$A$4:$M$499,10,FALSE)</f>
        <v>#N/A</v>
      </c>
      <c r="Q751" s="27" t="e">
        <f>VLOOKUP($B751,期貨未平倉口數!$A$4:$M$499,11,FALSE)</f>
        <v>#N/A</v>
      </c>
      <c r="R751" s="64" t="e">
        <f>VLOOKUP($B751,選擇權未平倉餘額!$A$4:$I$500,6,FALSE)</f>
        <v>#N/A</v>
      </c>
      <c r="S751" s="64" t="e">
        <f>VLOOKUP($B751,選擇權未平倉餘額!$A$4:$I$500,7,FALSE)</f>
        <v>#N/A</v>
      </c>
      <c r="T751" s="64" t="e">
        <f>VLOOKUP($B751,選擇權未平倉餘額!$A$4:$I$500,8,FALSE)</f>
        <v>#N/A</v>
      </c>
      <c r="U751" s="64" t="e">
        <f>VLOOKUP($B751,選擇權未平倉餘額!$A$4:$I$500,9,FALSE)</f>
        <v>#N/A</v>
      </c>
      <c r="V751" s="39" t="e">
        <f>VLOOKUP($B751,臺指選擇權P_C_Ratios!$A$4:$C$500,3,FALSE)</f>
        <v>#N/A</v>
      </c>
      <c r="W751" s="41" t="e">
        <f>VLOOKUP($B751,散戶多空比!$A$6:$L$500,12,FALSE)</f>
        <v>#N/A</v>
      </c>
      <c r="X751" s="40" t="e">
        <f>VLOOKUP($B751,期貨大額交易人未沖銷部位!$A$4:$O$499,4,FALSE)</f>
        <v>#N/A</v>
      </c>
      <c r="Y751" s="40" t="e">
        <f>VLOOKUP($B751,期貨大額交易人未沖銷部位!$A$4:$O$499,7,FALSE)</f>
        <v>#N/A</v>
      </c>
      <c r="Z751" s="40" t="e">
        <f>VLOOKUP($B751,期貨大額交易人未沖銷部位!$A$4:$O$499,10,FALSE)</f>
        <v>#N/A</v>
      </c>
      <c r="AA751" s="40" t="e">
        <f>VLOOKUP($B751,期貨大額交易人未沖銷部位!$A$4:$O$499,13,FALSE)</f>
        <v>#N/A</v>
      </c>
      <c r="AB751" s="40" t="e">
        <f>VLOOKUP($B751,期貨大額交易人未沖銷部位!$A$4:$O$499,14,FALSE)</f>
        <v>#N/A</v>
      </c>
      <c r="AC751" s="40" t="e">
        <f>VLOOKUP($B751,期貨大額交易人未沖銷部位!$A$4:$O$499,15,FALSE)</f>
        <v>#N/A</v>
      </c>
      <c r="AD751" s="33" t="e">
        <f>VLOOKUP($B751,三大美股走勢!$A$4:$J$495,4,FALSE)</f>
        <v>#N/A</v>
      </c>
      <c r="AE751" s="33" t="e">
        <f>VLOOKUP($B751,三大美股走勢!$A$4:$J$495,7,FALSE)</f>
        <v>#N/A</v>
      </c>
      <c r="AF751" s="33" t="e">
        <f>VLOOKUP($B751,三大美股走勢!$A$4:$J$495,10,FALSE)</f>
        <v>#N/A</v>
      </c>
    </row>
    <row r="752" spans="2:32">
      <c r="B752" s="32">
        <v>43531</v>
      </c>
      <c r="C752" s="33" t="e">
        <f>VLOOKUP($B752,大盤與近月台指!$A$4:$I$499,2,FALSE)</f>
        <v>#N/A</v>
      </c>
      <c r="D752" s="34" t="e">
        <f>VLOOKUP($B752,大盤與近月台指!$A$4:$I$499,3,FALSE)</f>
        <v>#N/A</v>
      </c>
      <c r="E752" s="35" t="e">
        <f>VLOOKUP($B752,大盤與近月台指!$A$4:$I$499,4,FALSE)</f>
        <v>#N/A</v>
      </c>
      <c r="F752" s="33" t="e">
        <f>VLOOKUP($B752,大盤與近月台指!$A$4:$I$499,5,FALSE)</f>
        <v>#N/A</v>
      </c>
      <c r="G752" s="49" t="e">
        <f>VLOOKUP($B752,三大法人買賣超!$A$4:$I$500,3,FALSE)</f>
        <v>#N/A</v>
      </c>
      <c r="H752" s="34" t="e">
        <f>VLOOKUP($B752,三大法人買賣超!$A$4:$I$500,5,FALSE)</f>
        <v>#N/A</v>
      </c>
      <c r="I752" s="27" t="e">
        <f>VLOOKUP($B752,三大法人買賣超!$A$4:$I$500,7,FALSE)</f>
        <v>#N/A</v>
      </c>
      <c r="J752" s="27" t="e">
        <f>VLOOKUP($B752,三大法人買賣超!$A$4:$I$500,9,FALSE)</f>
        <v>#N/A</v>
      </c>
      <c r="K752" s="37">
        <f>新台幣匯率美元指數!B753</f>
        <v>0</v>
      </c>
      <c r="L752" s="38">
        <f>新台幣匯率美元指數!C753</f>
        <v>0</v>
      </c>
      <c r="M752" s="39">
        <f>新台幣匯率美元指數!D753</f>
        <v>0</v>
      </c>
      <c r="N752" s="27" t="e">
        <f>VLOOKUP($B752,期貨未平倉口數!$A$4:$M$499,4,FALSE)</f>
        <v>#N/A</v>
      </c>
      <c r="O752" s="27" t="e">
        <f>VLOOKUP($B752,期貨未平倉口數!$A$4:$M$499,9,FALSE)</f>
        <v>#N/A</v>
      </c>
      <c r="P752" s="27" t="e">
        <f>VLOOKUP($B752,期貨未平倉口數!$A$4:$M$499,10,FALSE)</f>
        <v>#N/A</v>
      </c>
      <c r="Q752" s="27" t="e">
        <f>VLOOKUP($B752,期貨未平倉口數!$A$4:$M$499,11,FALSE)</f>
        <v>#N/A</v>
      </c>
      <c r="R752" s="64" t="e">
        <f>VLOOKUP($B752,選擇權未平倉餘額!$A$4:$I$500,6,FALSE)</f>
        <v>#N/A</v>
      </c>
      <c r="S752" s="64" t="e">
        <f>VLOOKUP($B752,選擇權未平倉餘額!$A$4:$I$500,7,FALSE)</f>
        <v>#N/A</v>
      </c>
      <c r="T752" s="64" t="e">
        <f>VLOOKUP($B752,選擇權未平倉餘額!$A$4:$I$500,8,FALSE)</f>
        <v>#N/A</v>
      </c>
      <c r="U752" s="64" t="e">
        <f>VLOOKUP($B752,選擇權未平倉餘額!$A$4:$I$500,9,FALSE)</f>
        <v>#N/A</v>
      </c>
      <c r="V752" s="39" t="e">
        <f>VLOOKUP($B752,臺指選擇權P_C_Ratios!$A$4:$C$500,3,FALSE)</f>
        <v>#N/A</v>
      </c>
      <c r="W752" s="41" t="e">
        <f>VLOOKUP($B752,散戶多空比!$A$6:$L$500,12,FALSE)</f>
        <v>#N/A</v>
      </c>
      <c r="X752" s="40" t="e">
        <f>VLOOKUP($B752,期貨大額交易人未沖銷部位!$A$4:$O$499,4,FALSE)</f>
        <v>#N/A</v>
      </c>
      <c r="Y752" s="40" t="e">
        <f>VLOOKUP($B752,期貨大額交易人未沖銷部位!$A$4:$O$499,7,FALSE)</f>
        <v>#N/A</v>
      </c>
      <c r="Z752" s="40" t="e">
        <f>VLOOKUP($B752,期貨大額交易人未沖銷部位!$A$4:$O$499,10,FALSE)</f>
        <v>#N/A</v>
      </c>
      <c r="AA752" s="40" t="e">
        <f>VLOOKUP($B752,期貨大額交易人未沖銷部位!$A$4:$O$499,13,FALSE)</f>
        <v>#N/A</v>
      </c>
      <c r="AB752" s="40" t="e">
        <f>VLOOKUP($B752,期貨大額交易人未沖銷部位!$A$4:$O$499,14,FALSE)</f>
        <v>#N/A</v>
      </c>
      <c r="AC752" s="40" t="e">
        <f>VLOOKUP($B752,期貨大額交易人未沖銷部位!$A$4:$O$499,15,FALSE)</f>
        <v>#N/A</v>
      </c>
      <c r="AD752" s="33" t="e">
        <f>VLOOKUP($B752,三大美股走勢!$A$4:$J$495,4,FALSE)</f>
        <v>#N/A</v>
      </c>
      <c r="AE752" s="33" t="e">
        <f>VLOOKUP($B752,三大美股走勢!$A$4:$J$495,7,FALSE)</f>
        <v>#N/A</v>
      </c>
      <c r="AF752" s="33" t="e">
        <f>VLOOKUP($B752,三大美股走勢!$A$4:$J$495,10,FALSE)</f>
        <v>#N/A</v>
      </c>
    </row>
    <row r="753" spans="2:32">
      <c r="B753" s="32">
        <v>43532</v>
      </c>
      <c r="C753" s="33" t="e">
        <f>VLOOKUP($B753,大盤與近月台指!$A$4:$I$499,2,FALSE)</f>
        <v>#N/A</v>
      </c>
      <c r="D753" s="34" t="e">
        <f>VLOOKUP($B753,大盤與近月台指!$A$4:$I$499,3,FALSE)</f>
        <v>#N/A</v>
      </c>
      <c r="E753" s="35" t="e">
        <f>VLOOKUP($B753,大盤與近月台指!$A$4:$I$499,4,FALSE)</f>
        <v>#N/A</v>
      </c>
      <c r="F753" s="33" t="e">
        <f>VLOOKUP($B753,大盤與近月台指!$A$4:$I$499,5,FALSE)</f>
        <v>#N/A</v>
      </c>
      <c r="G753" s="49" t="e">
        <f>VLOOKUP($B753,三大法人買賣超!$A$4:$I$500,3,FALSE)</f>
        <v>#N/A</v>
      </c>
      <c r="H753" s="34" t="e">
        <f>VLOOKUP($B753,三大法人買賣超!$A$4:$I$500,5,FALSE)</f>
        <v>#N/A</v>
      </c>
      <c r="I753" s="27" t="e">
        <f>VLOOKUP($B753,三大法人買賣超!$A$4:$I$500,7,FALSE)</f>
        <v>#N/A</v>
      </c>
      <c r="J753" s="27" t="e">
        <f>VLOOKUP($B753,三大法人買賣超!$A$4:$I$500,9,FALSE)</f>
        <v>#N/A</v>
      </c>
      <c r="K753" s="37">
        <f>新台幣匯率美元指數!B754</f>
        <v>0</v>
      </c>
      <c r="L753" s="38">
        <f>新台幣匯率美元指數!C754</f>
        <v>0</v>
      </c>
      <c r="M753" s="39">
        <f>新台幣匯率美元指數!D754</f>
        <v>0</v>
      </c>
      <c r="N753" s="27" t="e">
        <f>VLOOKUP($B753,期貨未平倉口數!$A$4:$M$499,4,FALSE)</f>
        <v>#N/A</v>
      </c>
      <c r="O753" s="27" t="e">
        <f>VLOOKUP($B753,期貨未平倉口數!$A$4:$M$499,9,FALSE)</f>
        <v>#N/A</v>
      </c>
      <c r="P753" s="27" t="e">
        <f>VLOOKUP($B753,期貨未平倉口數!$A$4:$M$499,10,FALSE)</f>
        <v>#N/A</v>
      </c>
      <c r="Q753" s="27" t="e">
        <f>VLOOKUP($B753,期貨未平倉口數!$A$4:$M$499,11,FALSE)</f>
        <v>#N/A</v>
      </c>
      <c r="R753" s="64" t="e">
        <f>VLOOKUP($B753,選擇權未平倉餘額!$A$4:$I$500,6,FALSE)</f>
        <v>#N/A</v>
      </c>
      <c r="S753" s="64" t="e">
        <f>VLOOKUP($B753,選擇權未平倉餘額!$A$4:$I$500,7,FALSE)</f>
        <v>#N/A</v>
      </c>
      <c r="T753" s="64" t="e">
        <f>VLOOKUP($B753,選擇權未平倉餘額!$A$4:$I$500,8,FALSE)</f>
        <v>#N/A</v>
      </c>
      <c r="U753" s="64" t="e">
        <f>VLOOKUP($B753,選擇權未平倉餘額!$A$4:$I$500,9,FALSE)</f>
        <v>#N/A</v>
      </c>
      <c r="V753" s="39" t="e">
        <f>VLOOKUP($B753,臺指選擇權P_C_Ratios!$A$4:$C$500,3,FALSE)</f>
        <v>#N/A</v>
      </c>
      <c r="W753" s="41" t="e">
        <f>VLOOKUP($B753,散戶多空比!$A$6:$L$500,12,FALSE)</f>
        <v>#N/A</v>
      </c>
      <c r="X753" s="40" t="e">
        <f>VLOOKUP($B753,期貨大額交易人未沖銷部位!$A$4:$O$499,4,FALSE)</f>
        <v>#N/A</v>
      </c>
      <c r="Y753" s="40" t="e">
        <f>VLOOKUP($B753,期貨大額交易人未沖銷部位!$A$4:$O$499,7,FALSE)</f>
        <v>#N/A</v>
      </c>
      <c r="Z753" s="40" t="e">
        <f>VLOOKUP($B753,期貨大額交易人未沖銷部位!$A$4:$O$499,10,FALSE)</f>
        <v>#N/A</v>
      </c>
      <c r="AA753" s="40" t="e">
        <f>VLOOKUP($B753,期貨大額交易人未沖銷部位!$A$4:$O$499,13,FALSE)</f>
        <v>#N/A</v>
      </c>
      <c r="AB753" s="40" t="e">
        <f>VLOOKUP($B753,期貨大額交易人未沖銷部位!$A$4:$O$499,14,FALSE)</f>
        <v>#N/A</v>
      </c>
      <c r="AC753" s="40" t="e">
        <f>VLOOKUP($B753,期貨大額交易人未沖銷部位!$A$4:$O$499,15,FALSE)</f>
        <v>#N/A</v>
      </c>
      <c r="AD753" s="33" t="e">
        <f>VLOOKUP($B753,三大美股走勢!$A$4:$J$495,4,FALSE)</f>
        <v>#N/A</v>
      </c>
      <c r="AE753" s="33" t="e">
        <f>VLOOKUP($B753,三大美股走勢!$A$4:$J$495,7,FALSE)</f>
        <v>#N/A</v>
      </c>
      <c r="AF753" s="33" t="e">
        <f>VLOOKUP($B753,三大美股走勢!$A$4:$J$495,10,FALSE)</f>
        <v>#N/A</v>
      </c>
    </row>
    <row r="754" spans="2:32">
      <c r="B754" s="32">
        <v>43533</v>
      </c>
      <c r="C754" s="33" t="e">
        <f>VLOOKUP($B754,大盤與近月台指!$A$4:$I$499,2,FALSE)</f>
        <v>#N/A</v>
      </c>
      <c r="D754" s="34" t="e">
        <f>VLOOKUP($B754,大盤與近月台指!$A$4:$I$499,3,FALSE)</f>
        <v>#N/A</v>
      </c>
      <c r="E754" s="35" t="e">
        <f>VLOOKUP($B754,大盤與近月台指!$A$4:$I$499,4,FALSE)</f>
        <v>#N/A</v>
      </c>
      <c r="F754" s="33" t="e">
        <f>VLOOKUP($B754,大盤與近月台指!$A$4:$I$499,5,FALSE)</f>
        <v>#N/A</v>
      </c>
      <c r="G754" s="49" t="e">
        <f>VLOOKUP($B754,三大法人買賣超!$A$4:$I$500,3,FALSE)</f>
        <v>#N/A</v>
      </c>
      <c r="H754" s="34" t="e">
        <f>VLOOKUP($B754,三大法人買賣超!$A$4:$I$500,5,FALSE)</f>
        <v>#N/A</v>
      </c>
      <c r="I754" s="27" t="e">
        <f>VLOOKUP($B754,三大法人買賣超!$A$4:$I$500,7,FALSE)</f>
        <v>#N/A</v>
      </c>
      <c r="J754" s="27" t="e">
        <f>VLOOKUP($B754,三大法人買賣超!$A$4:$I$500,9,FALSE)</f>
        <v>#N/A</v>
      </c>
      <c r="K754" s="37">
        <f>新台幣匯率美元指數!B755</f>
        <v>0</v>
      </c>
      <c r="L754" s="38">
        <f>新台幣匯率美元指數!C755</f>
        <v>0</v>
      </c>
      <c r="M754" s="39">
        <f>新台幣匯率美元指數!D755</f>
        <v>0</v>
      </c>
      <c r="N754" s="27" t="e">
        <f>VLOOKUP($B754,期貨未平倉口數!$A$4:$M$499,4,FALSE)</f>
        <v>#N/A</v>
      </c>
      <c r="O754" s="27" t="e">
        <f>VLOOKUP($B754,期貨未平倉口數!$A$4:$M$499,9,FALSE)</f>
        <v>#N/A</v>
      </c>
      <c r="P754" s="27" t="e">
        <f>VLOOKUP($B754,期貨未平倉口數!$A$4:$M$499,10,FALSE)</f>
        <v>#N/A</v>
      </c>
      <c r="Q754" s="27" t="e">
        <f>VLOOKUP($B754,期貨未平倉口數!$A$4:$M$499,11,FALSE)</f>
        <v>#N/A</v>
      </c>
      <c r="R754" s="64" t="e">
        <f>VLOOKUP($B754,選擇權未平倉餘額!$A$4:$I$500,6,FALSE)</f>
        <v>#N/A</v>
      </c>
      <c r="S754" s="64" t="e">
        <f>VLOOKUP($B754,選擇權未平倉餘額!$A$4:$I$500,7,FALSE)</f>
        <v>#N/A</v>
      </c>
      <c r="T754" s="64" t="e">
        <f>VLOOKUP($B754,選擇權未平倉餘額!$A$4:$I$500,8,FALSE)</f>
        <v>#N/A</v>
      </c>
      <c r="U754" s="64" t="e">
        <f>VLOOKUP($B754,選擇權未平倉餘額!$A$4:$I$500,9,FALSE)</f>
        <v>#N/A</v>
      </c>
      <c r="V754" s="39" t="e">
        <f>VLOOKUP($B754,臺指選擇權P_C_Ratios!$A$4:$C$500,3,FALSE)</f>
        <v>#N/A</v>
      </c>
      <c r="W754" s="41" t="e">
        <f>VLOOKUP($B754,散戶多空比!$A$6:$L$500,12,FALSE)</f>
        <v>#N/A</v>
      </c>
      <c r="X754" s="40" t="e">
        <f>VLOOKUP($B754,期貨大額交易人未沖銷部位!$A$4:$O$499,4,FALSE)</f>
        <v>#N/A</v>
      </c>
      <c r="Y754" s="40" t="e">
        <f>VLOOKUP($B754,期貨大額交易人未沖銷部位!$A$4:$O$499,7,FALSE)</f>
        <v>#N/A</v>
      </c>
      <c r="Z754" s="40" t="e">
        <f>VLOOKUP($B754,期貨大額交易人未沖銷部位!$A$4:$O$499,10,FALSE)</f>
        <v>#N/A</v>
      </c>
      <c r="AA754" s="40" t="e">
        <f>VLOOKUP($B754,期貨大額交易人未沖銷部位!$A$4:$O$499,13,FALSE)</f>
        <v>#N/A</v>
      </c>
      <c r="AB754" s="40" t="e">
        <f>VLOOKUP($B754,期貨大額交易人未沖銷部位!$A$4:$O$499,14,FALSE)</f>
        <v>#N/A</v>
      </c>
      <c r="AC754" s="40" t="e">
        <f>VLOOKUP($B754,期貨大額交易人未沖銷部位!$A$4:$O$499,15,FALSE)</f>
        <v>#N/A</v>
      </c>
      <c r="AD754" s="33" t="e">
        <f>VLOOKUP($B754,三大美股走勢!$A$4:$J$495,4,FALSE)</f>
        <v>#N/A</v>
      </c>
      <c r="AE754" s="33" t="e">
        <f>VLOOKUP($B754,三大美股走勢!$A$4:$J$495,7,FALSE)</f>
        <v>#N/A</v>
      </c>
      <c r="AF754" s="33" t="e">
        <f>VLOOKUP($B754,三大美股走勢!$A$4:$J$495,10,FALSE)</f>
        <v>#N/A</v>
      </c>
    </row>
    <row r="755" spans="2:32">
      <c r="B755" s="32">
        <v>43534</v>
      </c>
      <c r="C755" s="33" t="e">
        <f>VLOOKUP($B755,大盤與近月台指!$A$4:$I$499,2,FALSE)</f>
        <v>#N/A</v>
      </c>
      <c r="D755" s="34" t="e">
        <f>VLOOKUP($B755,大盤與近月台指!$A$4:$I$499,3,FALSE)</f>
        <v>#N/A</v>
      </c>
      <c r="E755" s="35" t="e">
        <f>VLOOKUP($B755,大盤與近月台指!$A$4:$I$499,4,FALSE)</f>
        <v>#N/A</v>
      </c>
      <c r="F755" s="33" t="e">
        <f>VLOOKUP($B755,大盤與近月台指!$A$4:$I$499,5,FALSE)</f>
        <v>#N/A</v>
      </c>
      <c r="G755" s="49" t="e">
        <f>VLOOKUP($B755,三大法人買賣超!$A$4:$I$500,3,FALSE)</f>
        <v>#N/A</v>
      </c>
      <c r="H755" s="34" t="e">
        <f>VLOOKUP($B755,三大法人買賣超!$A$4:$I$500,5,FALSE)</f>
        <v>#N/A</v>
      </c>
      <c r="I755" s="27" t="e">
        <f>VLOOKUP($B755,三大法人買賣超!$A$4:$I$500,7,FALSE)</f>
        <v>#N/A</v>
      </c>
      <c r="J755" s="27" t="e">
        <f>VLOOKUP($B755,三大法人買賣超!$A$4:$I$500,9,FALSE)</f>
        <v>#N/A</v>
      </c>
      <c r="K755" s="37">
        <f>新台幣匯率美元指數!B756</f>
        <v>0</v>
      </c>
      <c r="L755" s="38">
        <f>新台幣匯率美元指數!C756</f>
        <v>0</v>
      </c>
      <c r="M755" s="39">
        <f>新台幣匯率美元指數!D756</f>
        <v>0</v>
      </c>
      <c r="N755" s="27" t="e">
        <f>VLOOKUP($B755,期貨未平倉口數!$A$4:$M$499,4,FALSE)</f>
        <v>#N/A</v>
      </c>
      <c r="O755" s="27" t="e">
        <f>VLOOKUP($B755,期貨未平倉口數!$A$4:$M$499,9,FALSE)</f>
        <v>#N/A</v>
      </c>
      <c r="P755" s="27" t="e">
        <f>VLOOKUP($B755,期貨未平倉口數!$A$4:$M$499,10,FALSE)</f>
        <v>#N/A</v>
      </c>
      <c r="Q755" s="27" t="e">
        <f>VLOOKUP($B755,期貨未平倉口數!$A$4:$M$499,11,FALSE)</f>
        <v>#N/A</v>
      </c>
      <c r="R755" s="64" t="e">
        <f>VLOOKUP($B755,選擇權未平倉餘額!$A$4:$I$500,6,FALSE)</f>
        <v>#N/A</v>
      </c>
      <c r="S755" s="64" t="e">
        <f>VLOOKUP($B755,選擇權未平倉餘額!$A$4:$I$500,7,FALSE)</f>
        <v>#N/A</v>
      </c>
      <c r="T755" s="64" t="e">
        <f>VLOOKUP($B755,選擇權未平倉餘額!$A$4:$I$500,8,FALSE)</f>
        <v>#N/A</v>
      </c>
      <c r="U755" s="64" t="e">
        <f>VLOOKUP($B755,選擇權未平倉餘額!$A$4:$I$500,9,FALSE)</f>
        <v>#N/A</v>
      </c>
      <c r="V755" s="39" t="e">
        <f>VLOOKUP($B755,臺指選擇權P_C_Ratios!$A$4:$C$500,3,FALSE)</f>
        <v>#N/A</v>
      </c>
      <c r="W755" s="41" t="e">
        <f>VLOOKUP($B755,散戶多空比!$A$6:$L$500,12,FALSE)</f>
        <v>#N/A</v>
      </c>
      <c r="X755" s="40" t="e">
        <f>VLOOKUP($B755,期貨大額交易人未沖銷部位!$A$4:$O$499,4,FALSE)</f>
        <v>#N/A</v>
      </c>
      <c r="Y755" s="40" t="e">
        <f>VLOOKUP($B755,期貨大額交易人未沖銷部位!$A$4:$O$499,7,FALSE)</f>
        <v>#N/A</v>
      </c>
      <c r="Z755" s="40" t="e">
        <f>VLOOKUP($B755,期貨大額交易人未沖銷部位!$A$4:$O$499,10,FALSE)</f>
        <v>#N/A</v>
      </c>
      <c r="AA755" s="40" t="e">
        <f>VLOOKUP($B755,期貨大額交易人未沖銷部位!$A$4:$O$499,13,FALSE)</f>
        <v>#N/A</v>
      </c>
      <c r="AB755" s="40" t="e">
        <f>VLOOKUP($B755,期貨大額交易人未沖銷部位!$A$4:$O$499,14,FALSE)</f>
        <v>#N/A</v>
      </c>
      <c r="AC755" s="40" t="e">
        <f>VLOOKUP($B755,期貨大額交易人未沖銷部位!$A$4:$O$499,15,FALSE)</f>
        <v>#N/A</v>
      </c>
      <c r="AD755" s="33" t="e">
        <f>VLOOKUP($B755,三大美股走勢!$A$4:$J$495,4,FALSE)</f>
        <v>#N/A</v>
      </c>
      <c r="AE755" s="33" t="e">
        <f>VLOOKUP($B755,三大美股走勢!$A$4:$J$495,7,FALSE)</f>
        <v>#N/A</v>
      </c>
      <c r="AF755" s="33" t="e">
        <f>VLOOKUP($B755,三大美股走勢!$A$4:$J$495,10,FALSE)</f>
        <v>#N/A</v>
      </c>
    </row>
    <row r="756" spans="2:32">
      <c r="B756" s="32">
        <v>43535</v>
      </c>
      <c r="C756" s="33" t="e">
        <f>VLOOKUP($B756,大盤與近月台指!$A$4:$I$499,2,FALSE)</f>
        <v>#N/A</v>
      </c>
      <c r="D756" s="34" t="e">
        <f>VLOOKUP($B756,大盤與近月台指!$A$4:$I$499,3,FALSE)</f>
        <v>#N/A</v>
      </c>
      <c r="E756" s="35" t="e">
        <f>VLOOKUP($B756,大盤與近月台指!$A$4:$I$499,4,FALSE)</f>
        <v>#N/A</v>
      </c>
      <c r="F756" s="33" t="e">
        <f>VLOOKUP($B756,大盤與近月台指!$A$4:$I$499,5,FALSE)</f>
        <v>#N/A</v>
      </c>
      <c r="G756" s="49" t="e">
        <f>VLOOKUP($B756,三大法人買賣超!$A$4:$I$500,3,FALSE)</f>
        <v>#N/A</v>
      </c>
      <c r="H756" s="34" t="e">
        <f>VLOOKUP($B756,三大法人買賣超!$A$4:$I$500,5,FALSE)</f>
        <v>#N/A</v>
      </c>
      <c r="I756" s="27" t="e">
        <f>VLOOKUP($B756,三大法人買賣超!$A$4:$I$500,7,FALSE)</f>
        <v>#N/A</v>
      </c>
      <c r="J756" s="27" t="e">
        <f>VLOOKUP($B756,三大法人買賣超!$A$4:$I$500,9,FALSE)</f>
        <v>#N/A</v>
      </c>
      <c r="K756" s="37">
        <f>新台幣匯率美元指數!B757</f>
        <v>0</v>
      </c>
      <c r="L756" s="38">
        <f>新台幣匯率美元指數!C757</f>
        <v>0</v>
      </c>
      <c r="M756" s="39">
        <f>新台幣匯率美元指數!D757</f>
        <v>0</v>
      </c>
      <c r="N756" s="27" t="e">
        <f>VLOOKUP($B756,期貨未平倉口數!$A$4:$M$499,4,FALSE)</f>
        <v>#N/A</v>
      </c>
      <c r="O756" s="27" t="e">
        <f>VLOOKUP($B756,期貨未平倉口數!$A$4:$M$499,9,FALSE)</f>
        <v>#N/A</v>
      </c>
      <c r="P756" s="27" t="e">
        <f>VLOOKUP($B756,期貨未平倉口數!$A$4:$M$499,10,FALSE)</f>
        <v>#N/A</v>
      </c>
      <c r="Q756" s="27" t="e">
        <f>VLOOKUP($B756,期貨未平倉口數!$A$4:$M$499,11,FALSE)</f>
        <v>#N/A</v>
      </c>
      <c r="R756" s="64" t="e">
        <f>VLOOKUP($B756,選擇權未平倉餘額!$A$4:$I$500,6,FALSE)</f>
        <v>#N/A</v>
      </c>
      <c r="S756" s="64" t="e">
        <f>VLOOKUP($B756,選擇權未平倉餘額!$A$4:$I$500,7,FALSE)</f>
        <v>#N/A</v>
      </c>
      <c r="T756" s="64" t="e">
        <f>VLOOKUP($B756,選擇權未平倉餘額!$A$4:$I$500,8,FALSE)</f>
        <v>#N/A</v>
      </c>
      <c r="U756" s="64" t="e">
        <f>VLOOKUP($B756,選擇權未平倉餘額!$A$4:$I$500,9,FALSE)</f>
        <v>#N/A</v>
      </c>
      <c r="V756" s="39" t="e">
        <f>VLOOKUP($B756,臺指選擇權P_C_Ratios!$A$4:$C$500,3,FALSE)</f>
        <v>#N/A</v>
      </c>
      <c r="W756" s="41" t="e">
        <f>VLOOKUP($B756,散戶多空比!$A$6:$L$500,12,FALSE)</f>
        <v>#N/A</v>
      </c>
      <c r="X756" s="40" t="e">
        <f>VLOOKUP($B756,期貨大額交易人未沖銷部位!$A$4:$O$499,4,FALSE)</f>
        <v>#N/A</v>
      </c>
      <c r="Y756" s="40" t="e">
        <f>VLOOKUP($B756,期貨大額交易人未沖銷部位!$A$4:$O$499,7,FALSE)</f>
        <v>#N/A</v>
      </c>
      <c r="Z756" s="40" t="e">
        <f>VLOOKUP($B756,期貨大額交易人未沖銷部位!$A$4:$O$499,10,FALSE)</f>
        <v>#N/A</v>
      </c>
      <c r="AA756" s="40" t="e">
        <f>VLOOKUP($B756,期貨大額交易人未沖銷部位!$A$4:$O$499,13,FALSE)</f>
        <v>#N/A</v>
      </c>
      <c r="AB756" s="40" t="e">
        <f>VLOOKUP($B756,期貨大額交易人未沖銷部位!$A$4:$O$499,14,FALSE)</f>
        <v>#N/A</v>
      </c>
      <c r="AC756" s="40" t="e">
        <f>VLOOKUP($B756,期貨大額交易人未沖銷部位!$A$4:$O$499,15,FALSE)</f>
        <v>#N/A</v>
      </c>
      <c r="AD756" s="33" t="e">
        <f>VLOOKUP($B756,三大美股走勢!$A$4:$J$495,4,FALSE)</f>
        <v>#N/A</v>
      </c>
      <c r="AE756" s="33" t="e">
        <f>VLOOKUP($B756,三大美股走勢!$A$4:$J$495,7,FALSE)</f>
        <v>#N/A</v>
      </c>
      <c r="AF756" s="33" t="e">
        <f>VLOOKUP($B756,三大美股走勢!$A$4:$J$495,10,FALSE)</f>
        <v>#N/A</v>
      </c>
    </row>
    <row r="757" spans="2:32">
      <c r="B757" s="32">
        <v>43536</v>
      </c>
      <c r="C757" s="33" t="e">
        <f>VLOOKUP($B757,大盤與近月台指!$A$4:$I$499,2,FALSE)</f>
        <v>#N/A</v>
      </c>
      <c r="D757" s="34" t="e">
        <f>VLOOKUP($B757,大盤與近月台指!$A$4:$I$499,3,FALSE)</f>
        <v>#N/A</v>
      </c>
      <c r="E757" s="35" t="e">
        <f>VLOOKUP($B757,大盤與近月台指!$A$4:$I$499,4,FALSE)</f>
        <v>#N/A</v>
      </c>
      <c r="F757" s="33" t="e">
        <f>VLOOKUP($B757,大盤與近月台指!$A$4:$I$499,5,FALSE)</f>
        <v>#N/A</v>
      </c>
      <c r="G757" s="49" t="e">
        <f>VLOOKUP($B757,三大法人買賣超!$A$4:$I$500,3,FALSE)</f>
        <v>#N/A</v>
      </c>
      <c r="H757" s="34" t="e">
        <f>VLOOKUP($B757,三大法人買賣超!$A$4:$I$500,5,FALSE)</f>
        <v>#N/A</v>
      </c>
      <c r="I757" s="27" t="e">
        <f>VLOOKUP($B757,三大法人買賣超!$A$4:$I$500,7,FALSE)</f>
        <v>#N/A</v>
      </c>
      <c r="J757" s="27" t="e">
        <f>VLOOKUP($B757,三大法人買賣超!$A$4:$I$500,9,FALSE)</f>
        <v>#N/A</v>
      </c>
      <c r="K757" s="37">
        <f>新台幣匯率美元指數!B758</f>
        <v>0</v>
      </c>
      <c r="L757" s="38">
        <f>新台幣匯率美元指數!C758</f>
        <v>0</v>
      </c>
      <c r="M757" s="39">
        <f>新台幣匯率美元指數!D758</f>
        <v>0</v>
      </c>
      <c r="N757" s="27" t="e">
        <f>VLOOKUP($B757,期貨未平倉口數!$A$4:$M$499,4,FALSE)</f>
        <v>#N/A</v>
      </c>
      <c r="O757" s="27" t="e">
        <f>VLOOKUP($B757,期貨未平倉口數!$A$4:$M$499,9,FALSE)</f>
        <v>#N/A</v>
      </c>
      <c r="P757" s="27" t="e">
        <f>VLOOKUP($B757,期貨未平倉口數!$A$4:$M$499,10,FALSE)</f>
        <v>#N/A</v>
      </c>
      <c r="Q757" s="27" t="e">
        <f>VLOOKUP($B757,期貨未平倉口數!$A$4:$M$499,11,FALSE)</f>
        <v>#N/A</v>
      </c>
      <c r="R757" s="64" t="e">
        <f>VLOOKUP($B757,選擇權未平倉餘額!$A$4:$I$500,6,FALSE)</f>
        <v>#N/A</v>
      </c>
      <c r="S757" s="64" t="e">
        <f>VLOOKUP($B757,選擇權未平倉餘額!$A$4:$I$500,7,FALSE)</f>
        <v>#N/A</v>
      </c>
      <c r="T757" s="64" t="e">
        <f>VLOOKUP($B757,選擇權未平倉餘額!$A$4:$I$500,8,FALSE)</f>
        <v>#N/A</v>
      </c>
      <c r="U757" s="64" t="e">
        <f>VLOOKUP($B757,選擇權未平倉餘額!$A$4:$I$500,9,FALSE)</f>
        <v>#N/A</v>
      </c>
      <c r="V757" s="39" t="e">
        <f>VLOOKUP($B757,臺指選擇權P_C_Ratios!$A$4:$C$500,3,FALSE)</f>
        <v>#N/A</v>
      </c>
      <c r="W757" s="41" t="e">
        <f>VLOOKUP($B757,散戶多空比!$A$6:$L$500,12,FALSE)</f>
        <v>#N/A</v>
      </c>
      <c r="X757" s="40" t="e">
        <f>VLOOKUP($B757,期貨大額交易人未沖銷部位!$A$4:$O$499,4,FALSE)</f>
        <v>#N/A</v>
      </c>
      <c r="Y757" s="40" t="e">
        <f>VLOOKUP($B757,期貨大額交易人未沖銷部位!$A$4:$O$499,7,FALSE)</f>
        <v>#N/A</v>
      </c>
      <c r="Z757" s="40" t="e">
        <f>VLOOKUP($B757,期貨大額交易人未沖銷部位!$A$4:$O$499,10,FALSE)</f>
        <v>#N/A</v>
      </c>
      <c r="AA757" s="40" t="e">
        <f>VLOOKUP($B757,期貨大額交易人未沖銷部位!$A$4:$O$499,13,FALSE)</f>
        <v>#N/A</v>
      </c>
      <c r="AB757" s="40" t="e">
        <f>VLOOKUP($B757,期貨大額交易人未沖銷部位!$A$4:$O$499,14,FALSE)</f>
        <v>#N/A</v>
      </c>
      <c r="AC757" s="40" t="e">
        <f>VLOOKUP($B757,期貨大額交易人未沖銷部位!$A$4:$O$499,15,FALSE)</f>
        <v>#N/A</v>
      </c>
      <c r="AD757" s="33" t="e">
        <f>VLOOKUP($B757,三大美股走勢!$A$4:$J$495,4,FALSE)</f>
        <v>#N/A</v>
      </c>
      <c r="AE757" s="33" t="e">
        <f>VLOOKUP($B757,三大美股走勢!$A$4:$J$495,7,FALSE)</f>
        <v>#N/A</v>
      </c>
      <c r="AF757" s="33" t="e">
        <f>VLOOKUP($B757,三大美股走勢!$A$4:$J$495,10,FALSE)</f>
        <v>#N/A</v>
      </c>
    </row>
    <row r="758" spans="2:32">
      <c r="B758" s="32">
        <v>43537</v>
      </c>
      <c r="C758" s="33" t="e">
        <f>VLOOKUP($B758,大盤與近月台指!$A$4:$I$499,2,FALSE)</f>
        <v>#N/A</v>
      </c>
      <c r="D758" s="34" t="e">
        <f>VLOOKUP($B758,大盤與近月台指!$A$4:$I$499,3,FALSE)</f>
        <v>#N/A</v>
      </c>
      <c r="E758" s="35" t="e">
        <f>VLOOKUP($B758,大盤與近月台指!$A$4:$I$499,4,FALSE)</f>
        <v>#N/A</v>
      </c>
      <c r="F758" s="33" t="e">
        <f>VLOOKUP($B758,大盤與近月台指!$A$4:$I$499,5,FALSE)</f>
        <v>#N/A</v>
      </c>
      <c r="G758" s="49" t="e">
        <f>VLOOKUP($B758,三大法人買賣超!$A$4:$I$500,3,FALSE)</f>
        <v>#N/A</v>
      </c>
      <c r="H758" s="34" t="e">
        <f>VLOOKUP($B758,三大法人買賣超!$A$4:$I$500,5,FALSE)</f>
        <v>#N/A</v>
      </c>
      <c r="I758" s="27" t="e">
        <f>VLOOKUP($B758,三大法人買賣超!$A$4:$I$500,7,FALSE)</f>
        <v>#N/A</v>
      </c>
      <c r="J758" s="27" t="e">
        <f>VLOOKUP($B758,三大法人買賣超!$A$4:$I$500,9,FALSE)</f>
        <v>#N/A</v>
      </c>
      <c r="K758" s="37">
        <f>新台幣匯率美元指數!B759</f>
        <v>0</v>
      </c>
      <c r="L758" s="38">
        <f>新台幣匯率美元指數!C759</f>
        <v>0</v>
      </c>
      <c r="M758" s="39">
        <f>新台幣匯率美元指數!D759</f>
        <v>0</v>
      </c>
      <c r="N758" s="27" t="e">
        <f>VLOOKUP($B758,期貨未平倉口數!$A$4:$M$499,4,FALSE)</f>
        <v>#N/A</v>
      </c>
      <c r="O758" s="27" t="e">
        <f>VLOOKUP($B758,期貨未平倉口數!$A$4:$M$499,9,FALSE)</f>
        <v>#N/A</v>
      </c>
      <c r="P758" s="27" t="e">
        <f>VLOOKUP($B758,期貨未平倉口數!$A$4:$M$499,10,FALSE)</f>
        <v>#N/A</v>
      </c>
      <c r="Q758" s="27" t="e">
        <f>VLOOKUP($B758,期貨未平倉口數!$A$4:$M$499,11,FALSE)</f>
        <v>#N/A</v>
      </c>
      <c r="R758" s="64" t="e">
        <f>VLOOKUP($B758,選擇權未平倉餘額!$A$4:$I$500,6,FALSE)</f>
        <v>#N/A</v>
      </c>
      <c r="S758" s="64" t="e">
        <f>VLOOKUP($B758,選擇權未平倉餘額!$A$4:$I$500,7,FALSE)</f>
        <v>#N/A</v>
      </c>
      <c r="T758" s="64" t="e">
        <f>VLOOKUP($B758,選擇權未平倉餘額!$A$4:$I$500,8,FALSE)</f>
        <v>#N/A</v>
      </c>
      <c r="U758" s="64" t="e">
        <f>VLOOKUP($B758,選擇權未平倉餘額!$A$4:$I$500,9,FALSE)</f>
        <v>#N/A</v>
      </c>
      <c r="V758" s="39" t="e">
        <f>VLOOKUP($B758,臺指選擇權P_C_Ratios!$A$4:$C$500,3,FALSE)</f>
        <v>#N/A</v>
      </c>
      <c r="W758" s="41" t="e">
        <f>VLOOKUP($B758,散戶多空比!$A$6:$L$500,12,FALSE)</f>
        <v>#N/A</v>
      </c>
      <c r="X758" s="40" t="e">
        <f>VLOOKUP($B758,期貨大額交易人未沖銷部位!$A$4:$O$499,4,FALSE)</f>
        <v>#N/A</v>
      </c>
      <c r="Y758" s="40" t="e">
        <f>VLOOKUP($B758,期貨大額交易人未沖銷部位!$A$4:$O$499,7,FALSE)</f>
        <v>#N/A</v>
      </c>
      <c r="Z758" s="40" t="e">
        <f>VLOOKUP($B758,期貨大額交易人未沖銷部位!$A$4:$O$499,10,FALSE)</f>
        <v>#N/A</v>
      </c>
      <c r="AA758" s="40" t="e">
        <f>VLOOKUP($B758,期貨大額交易人未沖銷部位!$A$4:$O$499,13,FALSE)</f>
        <v>#N/A</v>
      </c>
      <c r="AB758" s="40" t="e">
        <f>VLOOKUP($B758,期貨大額交易人未沖銷部位!$A$4:$O$499,14,FALSE)</f>
        <v>#N/A</v>
      </c>
      <c r="AC758" s="40" t="e">
        <f>VLOOKUP($B758,期貨大額交易人未沖銷部位!$A$4:$O$499,15,FALSE)</f>
        <v>#N/A</v>
      </c>
      <c r="AD758" s="33" t="e">
        <f>VLOOKUP($B758,三大美股走勢!$A$4:$J$495,4,FALSE)</f>
        <v>#N/A</v>
      </c>
      <c r="AE758" s="33" t="e">
        <f>VLOOKUP($B758,三大美股走勢!$A$4:$J$495,7,FALSE)</f>
        <v>#N/A</v>
      </c>
      <c r="AF758" s="33" t="e">
        <f>VLOOKUP($B758,三大美股走勢!$A$4:$J$495,10,FALSE)</f>
        <v>#N/A</v>
      </c>
    </row>
    <row r="759" spans="2:32">
      <c r="B759" s="32">
        <v>43538</v>
      </c>
      <c r="C759" s="33" t="e">
        <f>VLOOKUP($B759,大盤與近月台指!$A$4:$I$499,2,FALSE)</f>
        <v>#N/A</v>
      </c>
      <c r="D759" s="34" t="e">
        <f>VLOOKUP($B759,大盤與近月台指!$A$4:$I$499,3,FALSE)</f>
        <v>#N/A</v>
      </c>
      <c r="E759" s="35" t="e">
        <f>VLOOKUP($B759,大盤與近月台指!$A$4:$I$499,4,FALSE)</f>
        <v>#N/A</v>
      </c>
      <c r="F759" s="33" t="e">
        <f>VLOOKUP($B759,大盤與近月台指!$A$4:$I$499,5,FALSE)</f>
        <v>#N/A</v>
      </c>
      <c r="G759" s="49" t="e">
        <f>VLOOKUP($B759,三大法人買賣超!$A$4:$I$500,3,FALSE)</f>
        <v>#N/A</v>
      </c>
      <c r="H759" s="34" t="e">
        <f>VLOOKUP($B759,三大法人買賣超!$A$4:$I$500,5,FALSE)</f>
        <v>#N/A</v>
      </c>
      <c r="I759" s="27" t="e">
        <f>VLOOKUP($B759,三大法人買賣超!$A$4:$I$500,7,FALSE)</f>
        <v>#N/A</v>
      </c>
      <c r="J759" s="27" t="e">
        <f>VLOOKUP($B759,三大法人買賣超!$A$4:$I$500,9,FALSE)</f>
        <v>#N/A</v>
      </c>
      <c r="K759" s="37">
        <f>新台幣匯率美元指數!B760</f>
        <v>0</v>
      </c>
      <c r="L759" s="38">
        <f>新台幣匯率美元指數!C760</f>
        <v>0</v>
      </c>
      <c r="M759" s="39">
        <f>新台幣匯率美元指數!D760</f>
        <v>0</v>
      </c>
      <c r="N759" s="27" t="e">
        <f>VLOOKUP($B759,期貨未平倉口數!$A$4:$M$499,4,FALSE)</f>
        <v>#N/A</v>
      </c>
      <c r="O759" s="27" t="e">
        <f>VLOOKUP($B759,期貨未平倉口數!$A$4:$M$499,9,FALSE)</f>
        <v>#N/A</v>
      </c>
      <c r="P759" s="27" t="e">
        <f>VLOOKUP($B759,期貨未平倉口數!$A$4:$M$499,10,FALSE)</f>
        <v>#N/A</v>
      </c>
      <c r="Q759" s="27" t="e">
        <f>VLOOKUP($B759,期貨未平倉口數!$A$4:$M$499,11,FALSE)</f>
        <v>#N/A</v>
      </c>
      <c r="R759" s="64" t="e">
        <f>VLOOKUP($B759,選擇權未平倉餘額!$A$4:$I$500,6,FALSE)</f>
        <v>#N/A</v>
      </c>
      <c r="S759" s="64" t="e">
        <f>VLOOKUP($B759,選擇權未平倉餘額!$A$4:$I$500,7,FALSE)</f>
        <v>#N/A</v>
      </c>
      <c r="T759" s="64" t="e">
        <f>VLOOKUP($B759,選擇權未平倉餘額!$A$4:$I$500,8,FALSE)</f>
        <v>#N/A</v>
      </c>
      <c r="U759" s="64" t="e">
        <f>VLOOKUP($B759,選擇權未平倉餘額!$A$4:$I$500,9,FALSE)</f>
        <v>#N/A</v>
      </c>
      <c r="V759" s="39" t="e">
        <f>VLOOKUP($B759,臺指選擇權P_C_Ratios!$A$4:$C$500,3,FALSE)</f>
        <v>#N/A</v>
      </c>
      <c r="W759" s="41" t="e">
        <f>VLOOKUP($B759,散戶多空比!$A$6:$L$500,12,FALSE)</f>
        <v>#N/A</v>
      </c>
      <c r="X759" s="40" t="e">
        <f>VLOOKUP($B759,期貨大額交易人未沖銷部位!$A$4:$O$499,4,FALSE)</f>
        <v>#N/A</v>
      </c>
      <c r="Y759" s="40" t="e">
        <f>VLOOKUP($B759,期貨大額交易人未沖銷部位!$A$4:$O$499,7,FALSE)</f>
        <v>#N/A</v>
      </c>
      <c r="Z759" s="40" t="e">
        <f>VLOOKUP($B759,期貨大額交易人未沖銷部位!$A$4:$O$499,10,FALSE)</f>
        <v>#N/A</v>
      </c>
      <c r="AA759" s="40" t="e">
        <f>VLOOKUP($B759,期貨大額交易人未沖銷部位!$A$4:$O$499,13,FALSE)</f>
        <v>#N/A</v>
      </c>
      <c r="AB759" s="40" t="e">
        <f>VLOOKUP($B759,期貨大額交易人未沖銷部位!$A$4:$O$499,14,FALSE)</f>
        <v>#N/A</v>
      </c>
      <c r="AC759" s="40" t="e">
        <f>VLOOKUP($B759,期貨大額交易人未沖銷部位!$A$4:$O$499,15,FALSE)</f>
        <v>#N/A</v>
      </c>
      <c r="AD759" s="33" t="e">
        <f>VLOOKUP($B759,三大美股走勢!$A$4:$J$495,4,FALSE)</f>
        <v>#N/A</v>
      </c>
      <c r="AE759" s="33" t="e">
        <f>VLOOKUP($B759,三大美股走勢!$A$4:$J$495,7,FALSE)</f>
        <v>#N/A</v>
      </c>
      <c r="AF759" s="33" t="e">
        <f>VLOOKUP($B759,三大美股走勢!$A$4:$J$495,10,FALSE)</f>
        <v>#N/A</v>
      </c>
    </row>
    <row r="760" spans="2:32">
      <c r="B760" s="32">
        <v>43539</v>
      </c>
      <c r="C760" s="33" t="e">
        <f>VLOOKUP($B760,大盤與近月台指!$A$4:$I$499,2,FALSE)</f>
        <v>#N/A</v>
      </c>
      <c r="D760" s="34" t="e">
        <f>VLOOKUP($B760,大盤與近月台指!$A$4:$I$499,3,FALSE)</f>
        <v>#N/A</v>
      </c>
      <c r="E760" s="35" t="e">
        <f>VLOOKUP($B760,大盤與近月台指!$A$4:$I$499,4,FALSE)</f>
        <v>#N/A</v>
      </c>
      <c r="F760" s="33" t="e">
        <f>VLOOKUP($B760,大盤與近月台指!$A$4:$I$499,5,FALSE)</f>
        <v>#N/A</v>
      </c>
      <c r="G760" s="49" t="e">
        <f>VLOOKUP($B760,三大法人買賣超!$A$4:$I$500,3,FALSE)</f>
        <v>#N/A</v>
      </c>
      <c r="H760" s="34" t="e">
        <f>VLOOKUP($B760,三大法人買賣超!$A$4:$I$500,5,FALSE)</f>
        <v>#N/A</v>
      </c>
      <c r="I760" s="27" t="e">
        <f>VLOOKUP($B760,三大法人買賣超!$A$4:$I$500,7,FALSE)</f>
        <v>#N/A</v>
      </c>
      <c r="J760" s="27" t="e">
        <f>VLOOKUP($B760,三大法人買賣超!$A$4:$I$500,9,FALSE)</f>
        <v>#N/A</v>
      </c>
      <c r="K760" s="37">
        <f>新台幣匯率美元指數!B761</f>
        <v>0</v>
      </c>
      <c r="L760" s="38">
        <f>新台幣匯率美元指數!C761</f>
        <v>0</v>
      </c>
      <c r="M760" s="39">
        <f>新台幣匯率美元指數!D761</f>
        <v>0</v>
      </c>
      <c r="N760" s="27" t="e">
        <f>VLOOKUP($B760,期貨未平倉口數!$A$4:$M$499,4,FALSE)</f>
        <v>#N/A</v>
      </c>
      <c r="O760" s="27" t="e">
        <f>VLOOKUP($B760,期貨未平倉口數!$A$4:$M$499,9,FALSE)</f>
        <v>#N/A</v>
      </c>
      <c r="P760" s="27" t="e">
        <f>VLOOKUP($B760,期貨未平倉口數!$A$4:$M$499,10,FALSE)</f>
        <v>#N/A</v>
      </c>
      <c r="Q760" s="27" t="e">
        <f>VLOOKUP($B760,期貨未平倉口數!$A$4:$M$499,11,FALSE)</f>
        <v>#N/A</v>
      </c>
      <c r="R760" s="64" t="e">
        <f>VLOOKUP($B760,選擇權未平倉餘額!$A$4:$I$500,6,FALSE)</f>
        <v>#N/A</v>
      </c>
      <c r="S760" s="64" t="e">
        <f>VLOOKUP($B760,選擇權未平倉餘額!$A$4:$I$500,7,FALSE)</f>
        <v>#N/A</v>
      </c>
      <c r="T760" s="64" t="e">
        <f>VLOOKUP($B760,選擇權未平倉餘額!$A$4:$I$500,8,FALSE)</f>
        <v>#N/A</v>
      </c>
      <c r="U760" s="64" t="e">
        <f>VLOOKUP($B760,選擇權未平倉餘額!$A$4:$I$500,9,FALSE)</f>
        <v>#N/A</v>
      </c>
      <c r="V760" s="39" t="e">
        <f>VLOOKUP($B760,臺指選擇權P_C_Ratios!$A$4:$C$500,3,FALSE)</f>
        <v>#N/A</v>
      </c>
      <c r="W760" s="41" t="e">
        <f>VLOOKUP($B760,散戶多空比!$A$6:$L$500,12,FALSE)</f>
        <v>#N/A</v>
      </c>
      <c r="X760" s="40" t="e">
        <f>VLOOKUP($B760,期貨大額交易人未沖銷部位!$A$4:$O$499,4,FALSE)</f>
        <v>#N/A</v>
      </c>
      <c r="Y760" s="40" t="e">
        <f>VLOOKUP($B760,期貨大額交易人未沖銷部位!$A$4:$O$499,7,FALSE)</f>
        <v>#N/A</v>
      </c>
      <c r="Z760" s="40" t="e">
        <f>VLOOKUP($B760,期貨大額交易人未沖銷部位!$A$4:$O$499,10,FALSE)</f>
        <v>#N/A</v>
      </c>
      <c r="AA760" s="40" t="e">
        <f>VLOOKUP($B760,期貨大額交易人未沖銷部位!$A$4:$O$499,13,FALSE)</f>
        <v>#N/A</v>
      </c>
      <c r="AB760" s="40" t="e">
        <f>VLOOKUP($B760,期貨大額交易人未沖銷部位!$A$4:$O$499,14,FALSE)</f>
        <v>#N/A</v>
      </c>
      <c r="AC760" s="40" t="e">
        <f>VLOOKUP($B760,期貨大額交易人未沖銷部位!$A$4:$O$499,15,FALSE)</f>
        <v>#N/A</v>
      </c>
      <c r="AD760" s="33" t="e">
        <f>VLOOKUP($B760,三大美股走勢!$A$4:$J$495,4,FALSE)</f>
        <v>#N/A</v>
      </c>
      <c r="AE760" s="33" t="e">
        <f>VLOOKUP($B760,三大美股走勢!$A$4:$J$495,7,FALSE)</f>
        <v>#N/A</v>
      </c>
      <c r="AF760" s="33" t="e">
        <f>VLOOKUP($B760,三大美股走勢!$A$4:$J$495,10,FALSE)</f>
        <v>#N/A</v>
      </c>
    </row>
    <row r="761" spans="2:32">
      <c r="B761" s="32">
        <v>43540</v>
      </c>
      <c r="C761" s="33" t="e">
        <f>VLOOKUP($B761,大盤與近月台指!$A$4:$I$499,2,FALSE)</f>
        <v>#N/A</v>
      </c>
      <c r="D761" s="34" t="e">
        <f>VLOOKUP($B761,大盤與近月台指!$A$4:$I$499,3,FALSE)</f>
        <v>#N/A</v>
      </c>
      <c r="E761" s="35" t="e">
        <f>VLOOKUP($B761,大盤與近月台指!$A$4:$I$499,4,FALSE)</f>
        <v>#N/A</v>
      </c>
      <c r="F761" s="33" t="e">
        <f>VLOOKUP($B761,大盤與近月台指!$A$4:$I$499,5,FALSE)</f>
        <v>#N/A</v>
      </c>
      <c r="G761" s="49" t="e">
        <f>VLOOKUP($B761,三大法人買賣超!$A$4:$I$500,3,FALSE)</f>
        <v>#N/A</v>
      </c>
      <c r="H761" s="34" t="e">
        <f>VLOOKUP($B761,三大法人買賣超!$A$4:$I$500,5,FALSE)</f>
        <v>#N/A</v>
      </c>
      <c r="I761" s="27" t="e">
        <f>VLOOKUP($B761,三大法人買賣超!$A$4:$I$500,7,FALSE)</f>
        <v>#N/A</v>
      </c>
      <c r="J761" s="27" t="e">
        <f>VLOOKUP($B761,三大法人買賣超!$A$4:$I$500,9,FALSE)</f>
        <v>#N/A</v>
      </c>
      <c r="K761" s="37">
        <f>新台幣匯率美元指數!B762</f>
        <v>0</v>
      </c>
      <c r="L761" s="38">
        <f>新台幣匯率美元指數!C762</f>
        <v>0</v>
      </c>
      <c r="M761" s="39">
        <f>新台幣匯率美元指數!D762</f>
        <v>0</v>
      </c>
      <c r="N761" s="27" t="e">
        <f>VLOOKUP($B761,期貨未平倉口數!$A$4:$M$499,4,FALSE)</f>
        <v>#N/A</v>
      </c>
      <c r="O761" s="27" t="e">
        <f>VLOOKUP($B761,期貨未平倉口數!$A$4:$M$499,9,FALSE)</f>
        <v>#N/A</v>
      </c>
      <c r="P761" s="27" t="e">
        <f>VLOOKUP($B761,期貨未平倉口數!$A$4:$M$499,10,FALSE)</f>
        <v>#N/A</v>
      </c>
      <c r="Q761" s="27" t="e">
        <f>VLOOKUP($B761,期貨未平倉口數!$A$4:$M$499,11,FALSE)</f>
        <v>#N/A</v>
      </c>
      <c r="R761" s="64" t="e">
        <f>VLOOKUP($B761,選擇權未平倉餘額!$A$4:$I$500,6,FALSE)</f>
        <v>#N/A</v>
      </c>
      <c r="S761" s="64" t="e">
        <f>VLOOKUP($B761,選擇權未平倉餘額!$A$4:$I$500,7,FALSE)</f>
        <v>#N/A</v>
      </c>
      <c r="T761" s="64" t="e">
        <f>VLOOKUP($B761,選擇權未平倉餘額!$A$4:$I$500,8,FALSE)</f>
        <v>#N/A</v>
      </c>
      <c r="U761" s="64" t="e">
        <f>VLOOKUP($B761,選擇權未平倉餘額!$A$4:$I$500,9,FALSE)</f>
        <v>#N/A</v>
      </c>
      <c r="V761" s="39" t="e">
        <f>VLOOKUP($B761,臺指選擇權P_C_Ratios!$A$4:$C$500,3,FALSE)</f>
        <v>#N/A</v>
      </c>
      <c r="W761" s="41" t="e">
        <f>VLOOKUP($B761,散戶多空比!$A$6:$L$500,12,FALSE)</f>
        <v>#N/A</v>
      </c>
      <c r="X761" s="40" t="e">
        <f>VLOOKUP($B761,期貨大額交易人未沖銷部位!$A$4:$O$499,4,FALSE)</f>
        <v>#N/A</v>
      </c>
      <c r="Y761" s="40" t="e">
        <f>VLOOKUP($B761,期貨大額交易人未沖銷部位!$A$4:$O$499,7,FALSE)</f>
        <v>#N/A</v>
      </c>
      <c r="Z761" s="40" t="e">
        <f>VLOOKUP($B761,期貨大額交易人未沖銷部位!$A$4:$O$499,10,FALSE)</f>
        <v>#N/A</v>
      </c>
      <c r="AA761" s="40" t="e">
        <f>VLOOKUP($B761,期貨大額交易人未沖銷部位!$A$4:$O$499,13,FALSE)</f>
        <v>#N/A</v>
      </c>
      <c r="AB761" s="40" t="e">
        <f>VLOOKUP($B761,期貨大額交易人未沖銷部位!$A$4:$O$499,14,FALSE)</f>
        <v>#N/A</v>
      </c>
      <c r="AC761" s="40" t="e">
        <f>VLOOKUP($B761,期貨大額交易人未沖銷部位!$A$4:$O$499,15,FALSE)</f>
        <v>#N/A</v>
      </c>
      <c r="AD761" s="33" t="e">
        <f>VLOOKUP($B761,三大美股走勢!$A$4:$J$495,4,FALSE)</f>
        <v>#N/A</v>
      </c>
      <c r="AE761" s="33" t="e">
        <f>VLOOKUP($B761,三大美股走勢!$A$4:$J$495,7,FALSE)</f>
        <v>#N/A</v>
      </c>
      <c r="AF761" s="33" t="e">
        <f>VLOOKUP($B761,三大美股走勢!$A$4:$J$495,10,FALSE)</f>
        <v>#N/A</v>
      </c>
    </row>
    <row r="762" spans="2:32">
      <c r="B762" s="32">
        <v>43541</v>
      </c>
      <c r="C762" s="33" t="e">
        <f>VLOOKUP($B762,大盤與近月台指!$A$4:$I$499,2,FALSE)</f>
        <v>#N/A</v>
      </c>
      <c r="D762" s="34" t="e">
        <f>VLOOKUP($B762,大盤與近月台指!$A$4:$I$499,3,FALSE)</f>
        <v>#N/A</v>
      </c>
      <c r="E762" s="35" t="e">
        <f>VLOOKUP($B762,大盤與近月台指!$A$4:$I$499,4,FALSE)</f>
        <v>#N/A</v>
      </c>
      <c r="F762" s="33" t="e">
        <f>VLOOKUP($B762,大盤與近月台指!$A$4:$I$499,5,FALSE)</f>
        <v>#N/A</v>
      </c>
      <c r="G762" s="49" t="e">
        <f>VLOOKUP($B762,三大法人買賣超!$A$4:$I$500,3,FALSE)</f>
        <v>#N/A</v>
      </c>
      <c r="H762" s="34" t="e">
        <f>VLOOKUP($B762,三大法人買賣超!$A$4:$I$500,5,FALSE)</f>
        <v>#N/A</v>
      </c>
      <c r="I762" s="27" t="e">
        <f>VLOOKUP($B762,三大法人買賣超!$A$4:$I$500,7,FALSE)</f>
        <v>#N/A</v>
      </c>
      <c r="J762" s="27" t="e">
        <f>VLOOKUP($B762,三大法人買賣超!$A$4:$I$500,9,FALSE)</f>
        <v>#N/A</v>
      </c>
      <c r="K762" s="37">
        <f>新台幣匯率美元指數!B763</f>
        <v>0</v>
      </c>
      <c r="L762" s="38">
        <f>新台幣匯率美元指數!C763</f>
        <v>0</v>
      </c>
      <c r="M762" s="39">
        <f>新台幣匯率美元指數!D763</f>
        <v>0</v>
      </c>
      <c r="N762" s="27" t="e">
        <f>VLOOKUP($B762,期貨未平倉口數!$A$4:$M$499,4,FALSE)</f>
        <v>#N/A</v>
      </c>
      <c r="O762" s="27" t="e">
        <f>VLOOKUP($B762,期貨未平倉口數!$A$4:$M$499,9,FALSE)</f>
        <v>#N/A</v>
      </c>
      <c r="P762" s="27" t="e">
        <f>VLOOKUP($B762,期貨未平倉口數!$A$4:$M$499,10,FALSE)</f>
        <v>#N/A</v>
      </c>
      <c r="Q762" s="27" t="e">
        <f>VLOOKUP($B762,期貨未平倉口數!$A$4:$M$499,11,FALSE)</f>
        <v>#N/A</v>
      </c>
      <c r="R762" s="64" t="e">
        <f>VLOOKUP($B762,選擇權未平倉餘額!$A$4:$I$500,6,FALSE)</f>
        <v>#N/A</v>
      </c>
      <c r="S762" s="64" t="e">
        <f>VLOOKUP($B762,選擇權未平倉餘額!$A$4:$I$500,7,FALSE)</f>
        <v>#N/A</v>
      </c>
      <c r="T762" s="64" t="e">
        <f>VLOOKUP($B762,選擇權未平倉餘額!$A$4:$I$500,8,FALSE)</f>
        <v>#N/A</v>
      </c>
      <c r="U762" s="64" t="e">
        <f>VLOOKUP($B762,選擇權未平倉餘額!$A$4:$I$500,9,FALSE)</f>
        <v>#N/A</v>
      </c>
      <c r="V762" s="39" t="e">
        <f>VLOOKUP($B762,臺指選擇權P_C_Ratios!$A$4:$C$500,3,FALSE)</f>
        <v>#N/A</v>
      </c>
      <c r="W762" s="41" t="e">
        <f>VLOOKUP($B762,散戶多空比!$A$6:$L$500,12,FALSE)</f>
        <v>#N/A</v>
      </c>
      <c r="X762" s="40" t="e">
        <f>VLOOKUP($B762,期貨大額交易人未沖銷部位!$A$4:$O$499,4,FALSE)</f>
        <v>#N/A</v>
      </c>
      <c r="Y762" s="40" t="e">
        <f>VLOOKUP($B762,期貨大額交易人未沖銷部位!$A$4:$O$499,7,FALSE)</f>
        <v>#N/A</v>
      </c>
      <c r="Z762" s="40" t="e">
        <f>VLOOKUP($B762,期貨大額交易人未沖銷部位!$A$4:$O$499,10,FALSE)</f>
        <v>#N/A</v>
      </c>
      <c r="AA762" s="40" t="e">
        <f>VLOOKUP($B762,期貨大額交易人未沖銷部位!$A$4:$O$499,13,FALSE)</f>
        <v>#N/A</v>
      </c>
      <c r="AB762" s="40" t="e">
        <f>VLOOKUP($B762,期貨大額交易人未沖銷部位!$A$4:$O$499,14,FALSE)</f>
        <v>#N/A</v>
      </c>
      <c r="AC762" s="40" t="e">
        <f>VLOOKUP($B762,期貨大額交易人未沖銷部位!$A$4:$O$499,15,FALSE)</f>
        <v>#N/A</v>
      </c>
      <c r="AD762" s="33" t="e">
        <f>VLOOKUP($B762,三大美股走勢!$A$4:$J$495,4,FALSE)</f>
        <v>#N/A</v>
      </c>
      <c r="AE762" s="33" t="e">
        <f>VLOOKUP($B762,三大美股走勢!$A$4:$J$495,7,FALSE)</f>
        <v>#N/A</v>
      </c>
      <c r="AF762" s="33" t="e">
        <f>VLOOKUP($B762,三大美股走勢!$A$4:$J$495,10,FALSE)</f>
        <v>#N/A</v>
      </c>
    </row>
    <row r="763" spans="2:32">
      <c r="B763" s="32">
        <v>43542</v>
      </c>
      <c r="C763" s="33" t="e">
        <f>VLOOKUP($B763,大盤與近月台指!$A$4:$I$499,2,FALSE)</f>
        <v>#N/A</v>
      </c>
      <c r="D763" s="34" t="e">
        <f>VLOOKUP($B763,大盤與近月台指!$A$4:$I$499,3,FALSE)</f>
        <v>#N/A</v>
      </c>
      <c r="E763" s="35" t="e">
        <f>VLOOKUP($B763,大盤與近月台指!$A$4:$I$499,4,FALSE)</f>
        <v>#N/A</v>
      </c>
      <c r="F763" s="33" t="e">
        <f>VLOOKUP($B763,大盤與近月台指!$A$4:$I$499,5,FALSE)</f>
        <v>#N/A</v>
      </c>
      <c r="G763" s="49" t="e">
        <f>VLOOKUP($B763,三大法人買賣超!$A$4:$I$500,3,FALSE)</f>
        <v>#N/A</v>
      </c>
      <c r="H763" s="34" t="e">
        <f>VLOOKUP($B763,三大法人買賣超!$A$4:$I$500,5,FALSE)</f>
        <v>#N/A</v>
      </c>
      <c r="I763" s="27" t="e">
        <f>VLOOKUP($B763,三大法人買賣超!$A$4:$I$500,7,FALSE)</f>
        <v>#N/A</v>
      </c>
      <c r="J763" s="27" t="e">
        <f>VLOOKUP($B763,三大法人買賣超!$A$4:$I$500,9,FALSE)</f>
        <v>#N/A</v>
      </c>
      <c r="K763" s="37">
        <f>新台幣匯率美元指數!B764</f>
        <v>0</v>
      </c>
      <c r="L763" s="38">
        <f>新台幣匯率美元指數!C764</f>
        <v>0</v>
      </c>
      <c r="M763" s="39">
        <f>新台幣匯率美元指數!D764</f>
        <v>0</v>
      </c>
      <c r="N763" s="27" t="e">
        <f>VLOOKUP($B763,期貨未平倉口數!$A$4:$M$499,4,FALSE)</f>
        <v>#N/A</v>
      </c>
      <c r="O763" s="27" t="e">
        <f>VLOOKUP($B763,期貨未平倉口數!$A$4:$M$499,9,FALSE)</f>
        <v>#N/A</v>
      </c>
      <c r="P763" s="27" t="e">
        <f>VLOOKUP($B763,期貨未平倉口數!$A$4:$M$499,10,FALSE)</f>
        <v>#N/A</v>
      </c>
      <c r="Q763" s="27" t="e">
        <f>VLOOKUP($B763,期貨未平倉口數!$A$4:$M$499,11,FALSE)</f>
        <v>#N/A</v>
      </c>
      <c r="R763" s="64" t="e">
        <f>VLOOKUP($B763,選擇權未平倉餘額!$A$4:$I$500,6,FALSE)</f>
        <v>#N/A</v>
      </c>
      <c r="S763" s="64" t="e">
        <f>VLOOKUP($B763,選擇權未平倉餘額!$A$4:$I$500,7,FALSE)</f>
        <v>#N/A</v>
      </c>
      <c r="T763" s="64" t="e">
        <f>VLOOKUP($B763,選擇權未平倉餘額!$A$4:$I$500,8,FALSE)</f>
        <v>#N/A</v>
      </c>
      <c r="U763" s="64" t="e">
        <f>VLOOKUP($B763,選擇權未平倉餘額!$A$4:$I$500,9,FALSE)</f>
        <v>#N/A</v>
      </c>
      <c r="V763" s="39" t="e">
        <f>VLOOKUP($B763,臺指選擇權P_C_Ratios!$A$4:$C$500,3,FALSE)</f>
        <v>#N/A</v>
      </c>
      <c r="W763" s="41" t="e">
        <f>VLOOKUP($B763,散戶多空比!$A$6:$L$500,12,FALSE)</f>
        <v>#N/A</v>
      </c>
      <c r="X763" s="40" t="e">
        <f>VLOOKUP($B763,期貨大額交易人未沖銷部位!$A$4:$O$499,4,FALSE)</f>
        <v>#N/A</v>
      </c>
      <c r="Y763" s="40" t="e">
        <f>VLOOKUP($B763,期貨大額交易人未沖銷部位!$A$4:$O$499,7,FALSE)</f>
        <v>#N/A</v>
      </c>
      <c r="Z763" s="40" t="e">
        <f>VLOOKUP($B763,期貨大額交易人未沖銷部位!$A$4:$O$499,10,FALSE)</f>
        <v>#N/A</v>
      </c>
      <c r="AA763" s="40" t="e">
        <f>VLOOKUP($B763,期貨大額交易人未沖銷部位!$A$4:$O$499,13,FALSE)</f>
        <v>#N/A</v>
      </c>
      <c r="AB763" s="40" t="e">
        <f>VLOOKUP($B763,期貨大額交易人未沖銷部位!$A$4:$O$499,14,FALSE)</f>
        <v>#N/A</v>
      </c>
      <c r="AC763" s="40" t="e">
        <f>VLOOKUP($B763,期貨大額交易人未沖銷部位!$A$4:$O$499,15,FALSE)</f>
        <v>#N/A</v>
      </c>
      <c r="AD763" s="33" t="e">
        <f>VLOOKUP($B763,三大美股走勢!$A$4:$J$495,4,FALSE)</f>
        <v>#N/A</v>
      </c>
      <c r="AE763" s="33" t="e">
        <f>VLOOKUP($B763,三大美股走勢!$A$4:$J$495,7,FALSE)</f>
        <v>#N/A</v>
      </c>
      <c r="AF763" s="33" t="e">
        <f>VLOOKUP($B763,三大美股走勢!$A$4:$J$495,10,FALSE)</f>
        <v>#N/A</v>
      </c>
    </row>
    <row r="764" spans="2:32">
      <c r="B764" s="32">
        <v>43543</v>
      </c>
      <c r="C764" s="33" t="e">
        <f>VLOOKUP($B764,大盤與近月台指!$A$4:$I$499,2,FALSE)</f>
        <v>#N/A</v>
      </c>
      <c r="D764" s="34" t="e">
        <f>VLOOKUP($B764,大盤與近月台指!$A$4:$I$499,3,FALSE)</f>
        <v>#N/A</v>
      </c>
      <c r="E764" s="35" t="e">
        <f>VLOOKUP($B764,大盤與近月台指!$A$4:$I$499,4,FALSE)</f>
        <v>#N/A</v>
      </c>
      <c r="F764" s="33" t="e">
        <f>VLOOKUP($B764,大盤與近月台指!$A$4:$I$499,5,FALSE)</f>
        <v>#N/A</v>
      </c>
      <c r="G764" s="49" t="e">
        <f>VLOOKUP($B764,三大法人買賣超!$A$4:$I$500,3,FALSE)</f>
        <v>#N/A</v>
      </c>
      <c r="H764" s="34" t="e">
        <f>VLOOKUP($B764,三大法人買賣超!$A$4:$I$500,5,FALSE)</f>
        <v>#N/A</v>
      </c>
      <c r="I764" s="27" t="e">
        <f>VLOOKUP($B764,三大法人買賣超!$A$4:$I$500,7,FALSE)</f>
        <v>#N/A</v>
      </c>
      <c r="J764" s="27" t="e">
        <f>VLOOKUP($B764,三大法人買賣超!$A$4:$I$500,9,FALSE)</f>
        <v>#N/A</v>
      </c>
      <c r="K764" s="37">
        <f>新台幣匯率美元指數!B765</f>
        <v>0</v>
      </c>
      <c r="L764" s="38">
        <f>新台幣匯率美元指數!C765</f>
        <v>0</v>
      </c>
      <c r="M764" s="39">
        <f>新台幣匯率美元指數!D765</f>
        <v>0</v>
      </c>
      <c r="N764" s="27" t="e">
        <f>VLOOKUP($B764,期貨未平倉口數!$A$4:$M$499,4,FALSE)</f>
        <v>#N/A</v>
      </c>
      <c r="O764" s="27" t="e">
        <f>VLOOKUP($B764,期貨未平倉口數!$A$4:$M$499,9,FALSE)</f>
        <v>#N/A</v>
      </c>
      <c r="P764" s="27" t="e">
        <f>VLOOKUP($B764,期貨未平倉口數!$A$4:$M$499,10,FALSE)</f>
        <v>#N/A</v>
      </c>
      <c r="Q764" s="27" t="e">
        <f>VLOOKUP($B764,期貨未平倉口數!$A$4:$M$499,11,FALSE)</f>
        <v>#N/A</v>
      </c>
      <c r="R764" s="64" t="e">
        <f>VLOOKUP($B764,選擇權未平倉餘額!$A$4:$I$500,6,FALSE)</f>
        <v>#N/A</v>
      </c>
      <c r="S764" s="64" t="e">
        <f>VLOOKUP($B764,選擇權未平倉餘額!$A$4:$I$500,7,FALSE)</f>
        <v>#N/A</v>
      </c>
      <c r="T764" s="64" t="e">
        <f>VLOOKUP($B764,選擇權未平倉餘額!$A$4:$I$500,8,FALSE)</f>
        <v>#N/A</v>
      </c>
      <c r="U764" s="64" t="e">
        <f>VLOOKUP($B764,選擇權未平倉餘額!$A$4:$I$500,9,FALSE)</f>
        <v>#N/A</v>
      </c>
      <c r="V764" s="39" t="e">
        <f>VLOOKUP($B764,臺指選擇權P_C_Ratios!$A$4:$C$500,3,FALSE)</f>
        <v>#N/A</v>
      </c>
      <c r="W764" s="41" t="e">
        <f>VLOOKUP($B764,散戶多空比!$A$6:$L$500,12,FALSE)</f>
        <v>#N/A</v>
      </c>
      <c r="X764" s="40" t="e">
        <f>VLOOKUP($B764,期貨大額交易人未沖銷部位!$A$4:$O$499,4,FALSE)</f>
        <v>#N/A</v>
      </c>
      <c r="Y764" s="40" t="e">
        <f>VLOOKUP($B764,期貨大額交易人未沖銷部位!$A$4:$O$499,7,FALSE)</f>
        <v>#N/A</v>
      </c>
      <c r="Z764" s="40" t="e">
        <f>VLOOKUP($B764,期貨大額交易人未沖銷部位!$A$4:$O$499,10,FALSE)</f>
        <v>#N/A</v>
      </c>
      <c r="AA764" s="40" t="e">
        <f>VLOOKUP($B764,期貨大額交易人未沖銷部位!$A$4:$O$499,13,FALSE)</f>
        <v>#N/A</v>
      </c>
      <c r="AB764" s="40" t="e">
        <f>VLOOKUP($B764,期貨大額交易人未沖銷部位!$A$4:$O$499,14,FALSE)</f>
        <v>#N/A</v>
      </c>
      <c r="AC764" s="40" t="e">
        <f>VLOOKUP($B764,期貨大額交易人未沖銷部位!$A$4:$O$499,15,FALSE)</f>
        <v>#N/A</v>
      </c>
      <c r="AD764" s="33" t="e">
        <f>VLOOKUP($B764,三大美股走勢!$A$4:$J$495,4,FALSE)</f>
        <v>#N/A</v>
      </c>
      <c r="AE764" s="33" t="e">
        <f>VLOOKUP($B764,三大美股走勢!$A$4:$J$495,7,FALSE)</f>
        <v>#N/A</v>
      </c>
      <c r="AF764" s="33" t="e">
        <f>VLOOKUP($B764,三大美股走勢!$A$4:$J$495,10,FALSE)</f>
        <v>#N/A</v>
      </c>
    </row>
    <row r="765" spans="2:32">
      <c r="B765" s="32">
        <v>43544</v>
      </c>
      <c r="C765" s="33" t="e">
        <f>VLOOKUP($B765,大盤與近月台指!$A$4:$I$499,2,FALSE)</f>
        <v>#N/A</v>
      </c>
      <c r="D765" s="34" t="e">
        <f>VLOOKUP($B765,大盤與近月台指!$A$4:$I$499,3,FALSE)</f>
        <v>#N/A</v>
      </c>
      <c r="E765" s="35" t="e">
        <f>VLOOKUP($B765,大盤與近月台指!$A$4:$I$499,4,FALSE)</f>
        <v>#N/A</v>
      </c>
      <c r="F765" s="33" t="e">
        <f>VLOOKUP($B765,大盤與近月台指!$A$4:$I$499,5,FALSE)</f>
        <v>#N/A</v>
      </c>
      <c r="G765" s="49" t="e">
        <f>VLOOKUP($B765,三大法人買賣超!$A$4:$I$500,3,FALSE)</f>
        <v>#N/A</v>
      </c>
      <c r="H765" s="34" t="e">
        <f>VLOOKUP($B765,三大法人買賣超!$A$4:$I$500,5,FALSE)</f>
        <v>#N/A</v>
      </c>
      <c r="I765" s="27" t="e">
        <f>VLOOKUP($B765,三大法人買賣超!$A$4:$I$500,7,FALSE)</f>
        <v>#N/A</v>
      </c>
      <c r="J765" s="27" t="e">
        <f>VLOOKUP($B765,三大法人買賣超!$A$4:$I$500,9,FALSE)</f>
        <v>#N/A</v>
      </c>
      <c r="K765" s="37">
        <f>新台幣匯率美元指數!B766</f>
        <v>0</v>
      </c>
      <c r="L765" s="38">
        <f>新台幣匯率美元指數!C766</f>
        <v>0</v>
      </c>
      <c r="M765" s="39">
        <f>新台幣匯率美元指數!D766</f>
        <v>0</v>
      </c>
      <c r="N765" s="27" t="e">
        <f>VLOOKUP($B765,期貨未平倉口數!$A$4:$M$499,4,FALSE)</f>
        <v>#N/A</v>
      </c>
      <c r="O765" s="27" t="e">
        <f>VLOOKUP($B765,期貨未平倉口數!$A$4:$M$499,9,FALSE)</f>
        <v>#N/A</v>
      </c>
      <c r="P765" s="27" t="e">
        <f>VLOOKUP($B765,期貨未平倉口數!$A$4:$M$499,10,FALSE)</f>
        <v>#N/A</v>
      </c>
      <c r="Q765" s="27" t="e">
        <f>VLOOKUP($B765,期貨未平倉口數!$A$4:$M$499,11,FALSE)</f>
        <v>#N/A</v>
      </c>
      <c r="R765" s="64" t="e">
        <f>VLOOKUP($B765,選擇權未平倉餘額!$A$4:$I$500,6,FALSE)</f>
        <v>#N/A</v>
      </c>
      <c r="S765" s="64" t="e">
        <f>VLOOKUP($B765,選擇權未平倉餘額!$A$4:$I$500,7,FALSE)</f>
        <v>#N/A</v>
      </c>
      <c r="T765" s="64" t="e">
        <f>VLOOKUP($B765,選擇權未平倉餘額!$A$4:$I$500,8,FALSE)</f>
        <v>#N/A</v>
      </c>
      <c r="U765" s="64" t="e">
        <f>VLOOKUP($B765,選擇權未平倉餘額!$A$4:$I$500,9,FALSE)</f>
        <v>#N/A</v>
      </c>
      <c r="V765" s="39" t="e">
        <f>VLOOKUP($B765,臺指選擇權P_C_Ratios!$A$4:$C$500,3,FALSE)</f>
        <v>#N/A</v>
      </c>
      <c r="W765" s="41" t="e">
        <f>VLOOKUP($B765,散戶多空比!$A$6:$L$500,12,FALSE)</f>
        <v>#N/A</v>
      </c>
      <c r="X765" s="40" t="e">
        <f>VLOOKUP($B765,期貨大額交易人未沖銷部位!$A$4:$O$499,4,FALSE)</f>
        <v>#N/A</v>
      </c>
      <c r="Y765" s="40" t="e">
        <f>VLOOKUP($B765,期貨大額交易人未沖銷部位!$A$4:$O$499,7,FALSE)</f>
        <v>#N/A</v>
      </c>
      <c r="Z765" s="40" t="e">
        <f>VLOOKUP($B765,期貨大額交易人未沖銷部位!$A$4:$O$499,10,FALSE)</f>
        <v>#N/A</v>
      </c>
      <c r="AA765" s="40" t="e">
        <f>VLOOKUP($B765,期貨大額交易人未沖銷部位!$A$4:$O$499,13,FALSE)</f>
        <v>#N/A</v>
      </c>
      <c r="AB765" s="40" t="e">
        <f>VLOOKUP($B765,期貨大額交易人未沖銷部位!$A$4:$O$499,14,FALSE)</f>
        <v>#N/A</v>
      </c>
      <c r="AC765" s="40" t="e">
        <f>VLOOKUP($B765,期貨大額交易人未沖銷部位!$A$4:$O$499,15,FALSE)</f>
        <v>#N/A</v>
      </c>
      <c r="AD765" s="33" t="e">
        <f>VLOOKUP($B765,三大美股走勢!$A$4:$J$495,4,FALSE)</f>
        <v>#N/A</v>
      </c>
      <c r="AE765" s="33" t="e">
        <f>VLOOKUP($B765,三大美股走勢!$A$4:$J$495,7,FALSE)</f>
        <v>#N/A</v>
      </c>
      <c r="AF765" s="33" t="e">
        <f>VLOOKUP($B765,三大美股走勢!$A$4:$J$495,10,FALSE)</f>
        <v>#N/A</v>
      </c>
    </row>
    <row r="766" spans="2:32">
      <c r="B766" s="32">
        <v>43545</v>
      </c>
      <c r="C766" s="33" t="e">
        <f>VLOOKUP($B766,大盤與近月台指!$A$4:$I$499,2,FALSE)</f>
        <v>#N/A</v>
      </c>
      <c r="D766" s="34" t="e">
        <f>VLOOKUP($B766,大盤與近月台指!$A$4:$I$499,3,FALSE)</f>
        <v>#N/A</v>
      </c>
      <c r="E766" s="35" t="e">
        <f>VLOOKUP($B766,大盤與近月台指!$A$4:$I$499,4,FALSE)</f>
        <v>#N/A</v>
      </c>
      <c r="F766" s="33" t="e">
        <f>VLOOKUP($B766,大盤與近月台指!$A$4:$I$499,5,FALSE)</f>
        <v>#N/A</v>
      </c>
      <c r="G766" s="49" t="e">
        <f>VLOOKUP($B766,三大法人買賣超!$A$4:$I$500,3,FALSE)</f>
        <v>#N/A</v>
      </c>
      <c r="H766" s="34" t="e">
        <f>VLOOKUP($B766,三大法人買賣超!$A$4:$I$500,5,FALSE)</f>
        <v>#N/A</v>
      </c>
      <c r="I766" s="27" t="e">
        <f>VLOOKUP($B766,三大法人買賣超!$A$4:$I$500,7,FALSE)</f>
        <v>#N/A</v>
      </c>
      <c r="J766" s="27" t="e">
        <f>VLOOKUP($B766,三大法人買賣超!$A$4:$I$500,9,FALSE)</f>
        <v>#N/A</v>
      </c>
      <c r="K766" s="37">
        <f>新台幣匯率美元指數!B767</f>
        <v>0</v>
      </c>
      <c r="L766" s="38">
        <f>新台幣匯率美元指數!C767</f>
        <v>0</v>
      </c>
      <c r="M766" s="39">
        <f>新台幣匯率美元指數!D767</f>
        <v>0</v>
      </c>
      <c r="N766" s="27" t="e">
        <f>VLOOKUP($B766,期貨未平倉口數!$A$4:$M$499,4,FALSE)</f>
        <v>#N/A</v>
      </c>
      <c r="O766" s="27" t="e">
        <f>VLOOKUP($B766,期貨未平倉口數!$A$4:$M$499,9,FALSE)</f>
        <v>#N/A</v>
      </c>
      <c r="P766" s="27" t="e">
        <f>VLOOKUP($B766,期貨未平倉口數!$A$4:$M$499,10,FALSE)</f>
        <v>#N/A</v>
      </c>
      <c r="Q766" s="27" t="e">
        <f>VLOOKUP($B766,期貨未平倉口數!$A$4:$M$499,11,FALSE)</f>
        <v>#N/A</v>
      </c>
      <c r="R766" s="64" t="e">
        <f>VLOOKUP($B766,選擇權未平倉餘額!$A$4:$I$500,6,FALSE)</f>
        <v>#N/A</v>
      </c>
      <c r="S766" s="64" t="e">
        <f>VLOOKUP($B766,選擇權未平倉餘額!$A$4:$I$500,7,FALSE)</f>
        <v>#N/A</v>
      </c>
      <c r="T766" s="64" t="e">
        <f>VLOOKUP($B766,選擇權未平倉餘額!$A$4:$I$500,8,FALSE)</f>
        <v>#N/A</v>
      </c>
      <c r="U766" s="64" t="e">
        <f>VLOOKUP($B766,選擇權未平倉餘額!$A$4:$I$500,9,FALSE)</f>
        <v>#N/A</v>
      </c>
      <c r="V766" s="39" t="e">
        <f>VLOOKUP($B766,臺指選擇權P_C_Ratios!$A$4:$C$500,3,FALSE)</f>
        <v>#N/A</v>
      </c>
      <c r="W766" s="41" t="e">
        <f>VLOOKUP($B766,散戶多空比!$A$6:$L$500,12,FALSE)</f>
        <v>#N/A</v>
      </c>
      <c r="X766" s="40" t="e">
        <f>VLOOKUP($B766,期貨大額交易人未沖銷部位!$A$4:$O$499,4,FALSE)</f>
        <v>#N/A</v>
      </c>
      <c r="Y766" s="40" t="e">
        <f>VLOOKUP($B766,期貨大額交易人未沖銷部位!$A$4:$O$499,7,FALSE)</f>
        <v>#N/A</v>
      </c>
      <c r="Z766" s="40" t="e">
        <f>VLOOKUP($B766,期貨大額交易人未沖銷部位!$A$4:$O$499,10,FALSE)</f>
        <v>#N/A</v>
      </c>
      <c r="AA766" s="40" t="e">
        <f>VLOOKUP($B766,期貨大額交易人未沖銷部位!$A$4:$O$499,13,FALSE)</f>
        <v>#N/A</v>
      </c>
      <c r="AB766" s="40" t="e">
        <f>VLOOKUP($B766,期貨大額交易人未沖銷部位!$A$4:$O$499,14,FALSE)</f>
        <v>#N/A</v>
      </c>
      <c r="AC766" s="40" t="e">
        <f>VLOOKUP($B766,期貨大額交易人未沖銷部位!$A$4:$O$499,15,FALSE)</f>
        <v>#N/A</v>
      </c>
      <c r="AD766" s="33" t="e">
        <f>VLOOKUP($B766,三大美股走勢!$A$4:$J$495,4,FALSE)</f>
        <v>#N/A</v>
      </c>
      <c r="AE766" s="33" t="e">
        <f>VLOOKUP($B766,三大美股走勢!$A$4:$J$495,7,FALSE)</f>
        <v>#N/A</v>
      </c>
      <c r="AF766" s="33" t="e">
        <f>VLOOKUP($B766,三大美股走勢!$A$4:$J$495,10,FALSE)</f>
        <v>#N/A</v>
      </c>
    </row>
    <row r="767" spans="2:32">
      <c r="B767" s="32">
        <v>43546</v>
      </c>
      <c r="C767" s="33" t="e">
        <f>VLOOKUP($B767,大盤與近月台指!$A$4:$I$499,2,FALSE)</f>
        <v>#N/A</v>
      </c>
      <c r="D767" s="34" t="e">
        <f>VLOOKUP($B767,大盤與近月台指!$A$4:$I$499,3,FALSE)</f>
        <v>#N/A</v>
      </c>
      <c r="E767" s="35" t="e">
        <f>VLOOKUP($B767,大盤與近月台指!$A$4:$I$499,4,FALSE)</f>
        <v>#N/A</v>
      </c>
      <c r="F767" s="33" t="e">
        <f>VLOOKUP($B767,大盤與近月台指!$A$4:$I$499,5,FALSE)</f>
        <v>#N/A</v>
      </c>
      <c r="G767" s="49" t="e">
        <f>VLOOKUP($B767,三大法人買賣超!$A$4:$I$500,3,FALSE)</f>
        <v>#N/A</v>
      </c>
      <c r="H767" s="34" t="e">
        <f>VLOOKUP($B767,三大法人買賣超!$A$4:$I$500,5,FALSE)</f>
        <v>#N/A</v>
      </c>
      <c r="I767" s="27" t="e">
        <f>VLOOKUP($B767,三大法人買賣超!$A$4:$I$500,7,FALSE)</f>
        <v>#N/A</v>
      </c>
      <c r="J767" s="27" t="e">
        <f>VLOOKUP($B767,三大法人買賣超!$A$4:$I$500,9,FALSE)</f>
        <v>#N/A</v>
      </c>
      <c r="K767" s="37">
        <f>新台幣匯率美元指數!B768</f>
        <v>0</v>
      </c>
      <c r="L767" s="38">
        <f>新台幣匯率美元指數!C768</f>
        <v>0</v>
      </c>
      <c r="M767" s="39">
        <f>新台幣匯率美元指數!D768</f>
        <v>0</v>
      </c>
      <c r="N767" s="27" t="e">
        <f>VLOOKUP($B767,期貨未平倉口數!$A$4:$M$499,4,FALSE)</f>
        <v>#N/A</v>
      </c>
      <c r="O767" s="27" t="e">
        <f>VLOOKUP($B767,期貨未平倉口數!$A$4:$M$499,9,FALSE)</f>
        <v>#N/A</v>
      </c>
      <c r="P767" s="27" t="e">
        <f>VLOOKUP($B767,期貨未平倉口數!$A$4:$M$499,10,FALSE)</f>
        <v>#N/A</v>
      </c>
      <c r="Q767" s="27" t="e">
        <f>VLOOKUP($B767,期貨未平倉口數!$A$4:$M$499,11,FALSE)</f>
        <v>#N/A</v>
      </c>
      <c r="R767" s="64" t="e">
        <f>VLOOKUP($B767,選擇權未平倉餘額!$A$4:$I$500,6,FALSE)</f>
        <v>#N/A</v>
      </c>
      <c r="S767" s="64" t="e">
        <f>VLOOKUP($B767,選擇權未平倉餘額!$A$4:$I$500,7,FALSE)</f>
        <v>#N/A</v>
      </c>
      <c r="T767" s="64" t="e">
        <f>VLOOKUP($B767,選擇權未平倉餘額!$A$4:$I$500,8,FALSE)</f>
        <v>#N/A</v>
      </c>
      <c r="U767" s="64" t="e">
        <f>VLOOKUP($B767,選擇權未平倉餘額!$A$4:$I$500,9,FALSE)</f>
        <v>#N/A</v>
      </c>
      <c r="V767" s="39" t="e">
        <f>VLOOKUP($B767,臺指選擇權P_C_Ratios!$A$4:$C$500,3,FALSE)</f>
        <v>#N/A</v>
      </c>
      <c r="W767" s="41" t="e">
        <f>VLOOKUP($B767,散戶多空比!$A$6:$L$500,12,FALSE)</f>
        <v>#N/A</v>
      </c>
      <c r="X767" s="40" t="e">
        <f>VLOOKUP($B767,期貨大額交易人未沖銷部位!$A$4:$O$499,4,FALSE)</f>
        <v>#N/A</v>
      </c>
      <c r="Y767" s="40" t="e">
        <f>VLOOKUP($B767,期貨大額交易人未沖銷部位!$A$4:$O$499,7,FALSE)</f>
        <v>#N/A</v>
      </c>
      <c r="Z767" s="40" t="e">
        <f>VLOOKUP($B767,期貨大額交易人未沖銷部位!$A$4:$O$499,10,FALSE)</f>
        <v>#N/A</v>
      </c>
      <c r="AA767" s="40" t="e">
        <f>VLOOKUP($B767,期貨大額交易人未沖銷部位!$A$4:$O$499,13,FALSE)</f>
        <v>#N/A</v>
      </c>
      <c r="AB767" s="40" t="e">
        <f>VLOOKUP($B767,期貨大額交易人未沖銷部位!$A$4:$O$499,14,FALSE)</f>
        <v>#N/A</v>
      </c>
      <c r="AC767" s="40" t="e">
        <f>VLOOKUP($B767,期貨大額交易人未沖銷部位!$A$4:$O$499,15,FALSE)</f>
        <v>#N/A</v>
      </c>
      <c r="AD767" s="33" t="e">
        <f>VLOOKUP($B767,三大美股走勢!$A$4:$J$495,4,FALSE)</f>
        <v>#N/A</v>
      </c>
      <c r="AE767" s="33" t="e">
        <f>VLOOKUP($B767,三大美股走勢!$A$4:$J$495,7,FALSE)</f>
        <v>#N/A</v>
      </c>
      <c r="AF767" s="33" t="e">
        <f>VLOOKUP($B767,三大美股走勢!$A$4:$J$495,10,FALSE)</f>
        <v>#N/A</v>
      </c>
    </row>
    <row r="768" spans="2:32">
      <c r="B768" s="32">
        <v>43547</v>
      </c>
      <c r="C768" s="33" t="e">
        <f>VLOOKUP($B768,大盤與近月台指!$A$4:$I$499,2,FALSE)</f>
        <v>#N/A</v>
      </c>
      <c r="D768" s="34" t="e">
        <f>VLOOKUP($B768,大盤與近月台指!$A$4:$I$499,3,FALSE)</f>
        <v>#N/A</v>
      </c>
      <c r="E768" s="35" t="e">
        <f>VLOOKUP($B768,大盤與近月台指!$A$4:$I$499,4,FALSE)</f>
        <v>#N/A</v>
      </c>
      <c r="F768" s="33" t="e">
        <f>VLOOKUP($B768,大盤與近月台指!$A$4:$I$499,5,FALSE)</f>
        <v>#N/A</v>
      </c>
      <c r="G768" s="49" t="e">
        <f>VLOOKUP($B768,三大法人買賣超!$A$4:$I$500,3,FALSE)</f>
        <v>#N/A</v>
      </c>
      <c r="H768" s="34" t="e">
        <f>VLOOKUP($B768,三大法人買賣超!$A$4:$I$500,5,FALSE)</f>
        <v>#N/A</v>
      </c>
      <c r="I768" s="27" t="e">
        <f>VLOOKUP($B768,三大法人買賣超!$A$4:$I$500,7,FALSE)</f>
        <v>#N/A</v>
      </c>
      <c r="J768" s="27" t="e">
        <f>VLOOKUP($B768,三大法人買賣超!$A$4:$I$500,9,FALSE)</f>
        <v>#N/A</v>
      </c>
      <c r="K768" s="37">
        <f>新台幣匯率美元指數!B769</f>
        <v>0</v>
      </c>
      <c r="L768" s="38">
        <f>新台幣匯率美元指數!C769</f>
        <v>0</v>
      </c>
      <c r="M768" s="39">
        <f>新台幣匯率美元指數!D769</f>
        <v>0</v>
      </c>
      <c r="N768" s="27" t="e">
        <f>VLOOKUP($B768,期貨未平倉口數!$A$4:$M$499,4,FALSE)</f>
        <v>#N/A</v>
      </c>
      <c r="O768" s="27" t="e">
        <f>VLOOKUP($B768,期貨未平倉口數!$A$4:$M$499,9,FALSE)</f>
        <v>#N/A</v>
      </c>
      <c r="P768" s="27" t="e">
        <f>VLOOKUP($B768,期貨未平倉口數!$A$4:$M$499,10,FALSE)</f>
        <v>#N/A</v>
      </c>
      <c r="Q768" s="27" t="e">
        <f>VLOOKUP($B768,期貨未平倉口數!$A$4:$M$499,11,FALSE)</f>
        <v>#N/A</v>
      </c>
      <c r="R768" s="64" t="e">
        <f>VLOOKUP($B768,選擇權未平倉餘額!$A$4:$I$500,6,FALSE)</f>
        <v>#N/A</v>
      </c>
      <c r="S768" s="64" t="e">
        <f>VLOOKUP($B768,選擇權未平倉餘額!$A$4:$I$500,7,FALSE)</f>
        <v>#N/A</v>
      </c>
      <c r="T768" s="64" t="e">
        <f>VLOOKUP($B768,選擇權未平倉餘額!$A$4:$I$500,8,FALSE)</f>
        <v>#N/A</v>
      </c>
      <c r="U768" s="64" t="e">
        <f>VLOOKUP($B768,選擇權未平倉餘額!$A$4:$I$500,9,FALSE)</f>
        <v>#N/A</v>
      </c>
      <c r="V768" s="39" t="e">
        <f>VLOOKUP($B768,臺指選擇權P_C_Ratios!$A$4:$C$500,3,FALSE)</f>
        <v>#N/A</v>
      </c>
      <c r="W768" s="41" t="e">
        <f>VLOOKUP($B768,散戶多空比!$A$6:$L$500,12,FALSE)</f>
        <v>#N/A</v>
      </c>
      <c r="X768" s="40" t="e">
        <f>VLOOKUP($B768,期貨大額交易人未沖銷部位!$A$4:$O$499,4,FALSE)</f>
        <v>#N/A</v>
      </c>
      <c r="Y768" s="40" t="e">
        <f>VLOOKUP($B768,期貨大額交易人未沖銷部位!$A$4:$O$499,7,FALSE)</f>
        <v>#N/A</v>
      </c>
      <c r="Z768" s="40" t="e">
        <f>VLOOKUP($B768,期貨大額交易人未沖銷部位!$A$4:$O$499,10,FALSE)</f>
        <v>#N/A</v>
      </c>
      <c r="AA768" s="40" t="e">
        <f>VLOOKUP($B768,期貨大額交易人未沖銷部位!$A$4:$O$499,13,FALSE)</f>
        <v>#N/A</v>
      </c>
      <c r="AB768" s="40" t="e">
        <f>VLOOKUP($B768,期貨大額交易人未沖銷部位!$A$4:$O$499,14,FALSE)</f>
        <v>#N/A</v>
      </c>
      <c r="AC768" s="40" t="e">
        <f>VLOOKUP($B768,期貨大額交易人未沖銷部位!$A$4:$O$499,15,FALSE)</f>
        <v>#N/A</v>
      </c>
      <c r="AD768" s="33" t="e">
        <f>VLOOKUP($B768,三大美股走勢!$A$4:$J$495,4,FALSE)</f>
        <v>#N/A</v>
      </c>
      <c r="AE768" s="33" t="e">
        <f>VLOOKUP($B768,三大美股走勢!$A$4:$J$495,7,FALSE)</f>
        <v>#N/A</v>
      </c>
      <c r="AF768" s="33" t="e">
        <f>VLOOKUP($B768,三大美股走勢!$A$4:$J$495,10,FALSE)</f>
        <v>#N/A</v>
      </c>
    </row>
    <row r="769" spans="2:32">
      <c r="B769" s="32">
        <v>43548</v>
      </c>
      <c r="C769" s="33" t="e">
        <f>VLOOKUP($B769,大盤與近月台指!$A$4:$I$499,2,FALSE)</f>
        <v>#N/A</v>
      </c>
      <c r="D769" s="34" t="e">
        <f>VLOOKUP($B769,大盤與近月台指!$A$4:$I$499,3,FALSE)</f>
        <v>#N/A</v>
      </c>
      <c r="E769" s="35" t="e">
        <f>VLOOKUP($B769,大盤與近月台指!$A$4:$I$499,4,FALSE)</f>
        <v>#N/A</v>
      </c>
      <c r="F769" s="33" t="e">
        <f>VLOOKUP($B769,大盤與近月台指!$A$4:$I$499,5,FALSE)</f>
        <v>#N/A</v>
      </c>
      <c r="G769" s="49" t="e">
        <f>VLOOKUP($B769,三大法人買賣超!$A$4:$I$500,3,FALSE)</f>
        <v>#N/A</v>
      </c>
      <c r="H769" s="34" t="e">
        <f>VLOOKUP($B769,三大法人買賣超!$A$4:$I$500,5,FALSE)</f>
        <v>#N/A</v>
      </c>
      <c r="I769" s="27" t="e">
        <f>VLOOKUP($B769,三大法人買賣超!$A$4:$I$500,7,FALSE)</f>
        <v>#N/A</v>
      </c>
      <c r="J769" s="27" t="e">
        <f>VLOOKUP($B769,三大法人買賣超!$A$4:$I$500,9,FALSE)</f>
        <v>#N/A</v>
      </c>
      <c r="K769" s="37">
        <f>新台幣匯率美元指數!B770</f>
        <v>0</v>
      </c>
      <c r="L769" s="38">
        <f>新台幣匯率美元指數!C770</f>
        <v>0</v>
      </c>
      <c r="M769" s="39">
        <f>新台幣匯率美元指數!D770</f>
        <v>0</v>
      </c>
      <c r="N769" s="27" t="e">
        <f>VLOOKUP($B769,期貨未平倉口數!$A$4:$M$499,4,FALSE)</f>
        <v>#N/A</v>
      </c>
      <c r="O769" s="27" t="e">
        <f>VLOOKUP($B769,期貨未平倉口數!$A$4:$M$499,9,FALSE)</f>
        <v>#N/A</v>
      </c>
      <c r="P769" s="27" t="e">
        <f>VLOOKUP($B769,期貨未平倉口數!$A$4:$M$499,10,FALSE)</f>
        <v>#N/A</v>
      </c>
      <c r="Q769" s="27" t="e">
        <f>VLOOKUP($B769,期貨未平倉口數!$A$4:$M$499,11,FALSE)</f>
        <v>#N/A</v>
      </c>
      <c r="R769" s="64" t="e">
        <f>VLOOKUP($B769,選擇權未平倉餘額!$A$4:$I$500,6,FALSE)</f>
        <v>#N/A</v>
      </c>
      <c r="S769" s="64" t="e">
        <f>VLOOKUP($B769,選擇權未平倉餘額!$A$4:$I$500,7,FALSE)</f>
        <v>#N/A</v>
      </c>
      <c r="T769" s="64" t="e">
        <f>VLOOKUP($B769,選擇權未平倉餘額!$A$4:$I$500,8,FALSE)</f>
        <v>#N/A</v>
      </c>
      <c r="U769" s="64" t="e">
        <f>VLOOKUP($B769,選擇權未平倉餘額!$A$4:$I$500,9,FALSE)</f>
        <v>#N/A</v>
      </c>
      <c r="V769" s="39" t="e">
        <f>VLOOKUP($B769,臺指選擇權P_C_Ratios!$A$4:$C$500,3,FALSE)</f>
        <v>#N/A</v>
      </c>
      <c r="W769" s="41" t="e">
        <f>VLOOKUP($B769,散戶多空比!$A$6:$L$500,12,FALSE)</f>
        <v>#N/A</v>
      </c>
      <c r="X769" s="40" t="e">
        <f>VLOOKUP($B769,期貨大額交易人未沖銷部位!$A$4:$O$499,4,FALSE)</f>
        <v>#N/A</v>
      </c>
      <c r="Y769" s="40" t="e">
        <f>VLOOKUP($B769,期貨大額交易人未沖銷部位!$A$4:$O$499,7,FALSE)</f>
        <v>#N/A</v>
      </c>
      <c r="Z769" s="40" t="e">
        <f>VLOOKUP($B769,期貨大額交易人未沖銷部位!$A$4:$O$499,10,FALSE)</f>
        <v>#N/A</v>
      </c>
      <c r="AA769" s="40" t="e">
        <f>VLOOKUP($B769,期貨大額交易人未沖銷部位!$A$4:$O$499,13,FALSE)</f>
        <v>#N/A</v>
      </c>
      <c r="AB769" s="40" t="e">
        <f>VLOOKUP($B769,期貨大額交易人未沖銷部位!$A$4:$O$499,14,FALSE)</f>
        <v>#N/A</v>
      </c>
      <c r="AC769" s="40" t="e">
        <f>VLOOKUP($B769,期貨大額交易人未沖銷部位!$A$4:$O$499,15,FALSE)</f>
        <v>#N/A</v>
      </c>
      <c r="AD769" s="33" t="e">
        <f>VLOOKUP($B769,三大美股走勢!$A$4:$J$495,4,FALSE)</f>
        <v>#N/A</v>
      </c>
      <c r="AE769" s="33" t="e">
        <f>VLOOKUP($B769,三大美股走勢!$A$4:$J$495,7,FALSE)</f>
        <v>#N/A</v>
      </c>
      <c r="AF769" s="33" t="e">
        <f>VLOOKUP($B769,三大美股走勢!$A$4:$J$495,10,FALSE)</f>
        <v>#N/A</v>
      </c>
    </row>
    <row r="770" spans="2:32">
      <c r="B770" s="32">
        <v>43549</v>
      </c>
      <c r="C770" s="33" t="e">
        <f>VLOOKUP($B770,大盤與近月台指!$A$4:$I$499,2,FALSE)</f>
        <v>#N/A</v>
      </c>
      <c r="D770" s="34" t="e">
        <f>VLOOKUP($B770,大盤與近月台指!$A$4:$I$499,3,FALSE)</f>
        <v>#N/A</v>
      </c>
      <c r="E770" s="35" t="e">
        <f>VLOOKUP($B770,大盤與近月台指!$A$4:$I$499,4,FALSE)</f>
        <v>#N/A</v>
      </c>
      <c r="F770" s="33" t="e">
        <f>VLOOKUP($B770,大盤與近月台指!$A$4:$I$499,5,FALSE)</f>
        <v>#N/A</v>
      </c>
      <c r="G770" s="49" t="e">
        <f>VLOOKUP($B770,三大法人買賣超!$A$4:$I$500,3,FALSE)</f>
        <v>#N/A</v>
      </c>
      <c r="H770" s="34" t="e">
        <f>VLOOKUP($B770,三大法人買賣超!$A$4:$I$500,5,FALSE)</f>
        <v>#N/A</v>
      </c>
      <c r="I770" s="27" t="e">
        <f>VLOOKUP($B770,三大法人買賣超!$A$4:$I$500,7,FALSE)</f>
        <v>#N/A</v>
      </c>
      <c r="J770" s="27" t="e">
        <f>VLOOKUP($B770,三大法人買賣超!$A$4:$I$500,9,FALSE)</f>
        <v>#N/A</v>
      </c>
      <c r="K770" s="37">
        <f>新台幣匯率美元指數!B771</f>
        <v>0</v>
      </c>
      <c r="L770" s="38">
        <f>新台幣匯率美元指數!C771</f>
        <v>0</v>
      </c>
      <c r="M770" s="39">
        <f>新台幣匯率美元指數!D771</f>
        <v>0</v>
      </c>
      <c r="N770" s="27" t="e">
        <f>VLOOKUP($B770,期貨未平倉口數!$A$4:$M$499,4,FALSE)</f>
        <v>#N/A</v>
      </c>
      <c r="O770" s="27" t="e">
        <f>VLOOKUP($B770,期貨未平倉口數!$A$4:$M$499,9,FALSE)</f>
        <v>#N/A</v>
      </c>
      <c r="P770" s="27" t="e">
        <f>VLOOKUP($B770,期貨未平倉口數!$A$4:$M$499,10,FALSE)</f>
        <v>#N/A</v>
      </c>
      <c r="Q770" s="27" t="e">
        <f>VLOOKUP($B770,期貨未平倉口數!$A$4:$M$499,11,FALSE)</f>
        <v>#N/A</v>
      </c>
      <c r="R770" s="64" t="e">
        <f>VLOOKUP($B770,選擇權未平倉餘額!$A$4:$I$500,6,FALSE)</f>
        <v>#N/A</v>
      </c>
      <c r="S770" s="64" t="e">
        <f>VLOOKUP($B770,選擇權未平倉餘額!$A$4:$I$500,7,FALSE)</f>
        <v>#N/A</v>
      </c>
      <c r="T770" s="64" t="e">
        <f>VLOOKUP($B770,選擇權未平倉餘額!$A$4:$I$500,8,FALSE)</f>
        <v>#N/A</v>
      </c>
      <c r="U770" s="64" t="e">
        <f>VLOOKUP($B770,選擇權未平倉餘額!$A$4:$I$500,9,FALSE)</f>
        <v>#N/A</v>
      </c>
      <c r="V770" s="39" t="e">
        <f>VLOOKUP($B770,臺指選擇權P_C_Ratios!$A$4:$C$500,3,FALSE)</f>
        <v>#N/A</v>
      </c>
      <c r="W770" s="41" t="e">
        <f>VLOOKUP($B770,散戶多空比!$A$6:$L$500,12,FALSE)</f>
        <v>#N/A</v>
      </c>
      <c r="X770" s="40" t="e">
        <f>VLOOKUP($B770,期貨大額交易人未沖銷部位!$A$4:$O$499,4,FALSE)</f>
        <v>#N/A</v>
      </c>
      <c r="Y770" s="40" t="e">
        <f>VLOOKUP($B770,期貨大額交易人未沖銷部位!$A$4:$O$499,7,FALSE)</f>
        <v>#N/A</v>
      </c>
      <c r="Z770" s="40" t="e">
        <f>VLOOKUP($B770,期貨大額交易人未沖銷部位!$A$4:$O$499,10,FALSE)</f>
        <v>#N/A</v>
      </c>
      <c r="AA770" s="40" t="e">
        <f>VLOOKUP($B770,期貨大額交易人未沖銷部位!$A$4:$O$499,13,FALSE)</f>
        <v>#N/A</v>
      </c>
      <c r="AB770" s="40" t="e">
        <f>VLOOKUP($B770,期貨大額交易人未沖銷部位!$A$4:$O$499,14,FALSE)</f>
        <v>#N/A</v>
      </c>
      <c r="AC770" s="40" t="e">
        <f>VLOOKUP($B770,期貨大額交易人未沖銷部位!$A$4:$O$499,15,FALSE)</f>
        <v>#N/A</v>
      </c>
      <c r="AD770" s="33" t="e">
        <f>VLOOKUP($B770,三大美股走勢!$A$4:$J$495,4,FALSE)</f>
        <v>#N/A</v>
      </c>
      <c r="AE770" s="33" t="e">
        <f>VLOOKUP($B770,三大美股走勢!$A$4:$J$495,7,FALSE)</f>
        <v>#N/A</v>
      </c>
      <c r="AF770" s="33" t="e">
        <f>VLOOKUP($B770,三大美股走勢!$A$4:$J$495,10,FALSE)</f>
        <v>#N/A</v>
      </c>
    </row>
    <row r="771" spans="2:32">
      <c r="B771" s="32">
        <v>43550</v>
      </c>
      <c r="C771" s="33" t="e">
        <f>VLOOKUP($B771,大盤與近月台指!$A$4:$I$499,2,FALSE)</f>
        <v>#N/A</v>
      </c>
      <c r="D771" s="34" t="e">
        <f>VLOOKUP($B771,大盤與近月台指!$A$4:$I$499,3,FALSE)</f>
        <v>#N/A</v>
      </c>
      <c r="E771" s="35" t="e">
        <f>VLOOKUP($B771,大盤與近月台指!$A$4:$I$499,4,FALSE)</f>
        <v>#N/A</v>
      </c>
      <c r="F771" s="33" t="e">
        <f>VLOOKUP($B771,大盤與近月台指!$A$4:$I$499,5,FALSE)</f>
        <v>#N/A</v>
      </c>
      <c r="G771" s="49" t="e">
        <f>VLOOKUP($B771,三大法人買賣超!$A$4:$I$500,3,FALSE)</f>
        <v>#N/A</v>
      </c>
      <c r="H771" s="34" t="e">
        <f>VLOOKUP($B771,三大法人買賣超!$A$4:$I$500,5,FALSE)</f>
        <v>#N/A</v>
      </c>
      <c r="I771" s="27" t="e">
        <f>VLOOKUP($B771,三大法人買賣超!$A$4:$I$500,7,FALSE)</f>
        <v>#N/A</v>
      </c>
      <c r="J771" s="27" t="e">
        <f>VLOOKUP($B771,三大法人買賣超!$A$4:$I$500,9,FALSE)</f>
        <v>#N/A</v>
      </c>
      <c r="K771" s="37">
        <f>新台幣匯率美元指數!B772</f>
        <v>0</v>
      </c>
      <c r="L771" s="38">
        <f>新台幣匯率美元指數!C772</f>
        <v>0</v>
      </c>
      <c r="M771" s="39">
        <f>新台幣匯率美元指數!D772</f>
        <v>0</v>
      </c>
      <c r="N771" s="27" t="e">
        <f>VLOOKUP($B771,期貨未平倉口數!$A$4:$M$499,4,FALSE)</f>
        <v>#N/A</v>
      </c>
      <c r="O771" s="27" t="e">
        <f>VLOOKUP($B771,期貨未平倉口數!$A$4:$M$499,9,FALSE)</f>
        <v>#N/A</v>
      </c>
      <c r="P771" s="27" t="e">
        <f>VLOOKUP($B771,期貨未平倉口數!$A$4:$M$499,10,FALSE)</f>
        <v>#N/A</v>
      </c>
      <c r="Q771" s="27" t="e">
        <f>VLOOKUP($B771,期貨未平倉口數!$A$4:$M$499,11,FALSE)</f>
        <v>#N/A</v>
      </c>
      <c r="R771" s="64" t="e">
        <f>VLOOKUP($B771,選擇權未平倉餘額!$A$4:$I$500,6,FALSE)</f>
        <v>#N/A</v>
      </c>
      <c r="S771" s="64" t="e">
        <f>VLOOKUP($B771,選擇權未平倉餘額!$A$4:$I$500,7,FALSE)</f>
        <v>#N/A</v>
      </c>
      <c r="T771" s="64" t="e">
        <f>VLOOKUP($B771,選擇權未平倉餘額!$A$4:$I$500,8,FALSE)</f>
        <v>#N/A</v>
      </c>
      <c r="U771" s="64" t="e">
        <f>VLOOKUP($B771,選擇權未平倉餘額!$A$4:$I$500,9,FALSE)</f>
        <v>#N/A</v>
      </c>
      <c r="V771" s="39" t="e">
        <f>VLOOKUP($B771,臺指選擇權P_C_Ratios!$A$4:$C$500,3,FALSE)</f>
        <v>#N/A</v>
      </c>
      <c r="W771" s="41" t="e">
        <f>VLOOKUP($B771,散戶多空比!$A$6:$L$500,12,FALSE)</f>
        <v>#N/A</v>
      </c>
      <c r="X771" s="40" t="e">
        <f>VLOOKUP($B771,期貨大額交易人未沖銷部位!$A$4:$O$499,4,FALSE)</f>
        <v>#N/A</v>
      </c>
      <c r="Y771" s="40" t="e">
        <f>VLOOKUP($B771,期貨大額交易人未沖銷部位!$A$4:$O$499,7,FALSE)</f>
        <v>#N/A</v>
      </c>
      <c r="Z771" s="40" t="e">
        <f>VLOOKUP($B771,期貨大額交易人未沖銷部位!$A$4:$O$499,10,FALSE)</f>
        <v>#N/A</v>
      </c>
      <c r="AA771" s="40" t="e">
        <f>VLOOKUP($B771,期貨大額交易人未沖銷部位!$A$4:$O$499,13,FALSE)</f>
        <v>#N/A</v>
      </c>
      <c r="AB771" s="40" t="e">
        <f>VLOOKUP($B771,期貨大額交易人未沖銷部位!$A$4:$O$499,14,FALSE)</f>
        <v>#N/A</v>
      </c>
      <c r="AC771" s="40" t="e">
        <f>VLOOKUP($B771,期貨大額交易人未沖銷部位!$A$4:$O$499,15,FALSE)</f>
        <v>#N/A</v>
      </c>
      <c r="AD771" s="33" t="e">
        <f>VLOOKUP($B771,三大美股走勢!$A$4:$J$495,4,FALSE)</f>
        <v>#N/A</v>
      </c>
      <c r="AE771" s="33" t="e">
        <f>VLOOKUP($B771,三大美股走勢!$A$4:$J$495,7,FALSE)</f>
        <v>#N/A</v>
      </c>
      <c r="AF771" s="33" t="e">
        <f>VLOOKUP($B771,三大美股走勢!$A$4:$J$495,10,FALSE)</f>
        <v>#N/A</v>
      </c>
    </row>
    <row r="772" spans="2:32">
      <c r="B772" s="32">
        <v>43551</v>
      </c>
      <c r="C772" s="33" t="e">
        <f>VLOOKUP($B772,大盤與近月台指!$A$4:$I$499,2,FALSE)</f>
        <v>#N/A</v>
      </c>
      <c r="D772" s="34" t="e">
        <f>VLOOKUP($B772,大盤與近月台指!$A$4:$I$499,3,FALSE)</f>
        <v>#N/A</v>
      </c>
      <c r="E772" s="35" t="e">
        <f>VLOOKUP($B772,大盤與近月台指!$A$4:$I$499,4,FALSE)</f>
        <v>#N/A</v>
      </c>
      <c r="F772" s="33" t="e">
        <f>VLOOKUP($B772,大盤與近月台指!$A$4:$I$499,5,FALSE)</f>
        <v>#N/A</v>
      </c>
      <c r="G772" s="49" t="e">
        <f>VLOOKUP($B772,三大法人買賣超!$A$4:$I$500,3,FALSE)</f>
        <v>#N/A</v>
      </c>
      <c r="H772" s="34" t="e">
        <f>VLOOKUP($B772,三大法人買賣超!$A$4:$I$500,5,FALSE)</f>
        <v>#N/A</v>
      </c>
      <c r="I772" s="27" t="e">
        <f>VLOOKUP($B772,三大法人買賣超!$A$4:$I$500,7,FALSE)</f>
        <v>#N/A</v>
      </c>
      <c r="J772" s="27" t="e">
        <f>VLOOKUP($B772,三大法人買賣超!$A$4:$I$500,9,FALSE)</f>
        <v>#N/A</v>
      </c>
      <c r="K772" s="37">
        <f>新台幣匯率美元指數!B773</f>
        <v>0</v>
      </c>
      <c r="L772" s="38">
        <f>新台幣匯率美元指數!C773</f>
        <v>0</v>
      </c>
      <c r="M772" s="39">
        <f>新台幣匯率美元指數!D773</f>
        <v>0</v>
      </c>
      <c r="N772" s="27" t="e">
        <f>VLOOKUP($B772,期貨未平倉口數!$A$4:$M$499,4,FALSE)</f>
        <v>#N/A</v>
      </c>
      <c r="O772" s="27" t="e">
        <f>VLOOKUP($B772,期貨未平倉口數!$A$4:$M$499,9,FALSE)</f>
        <v>#N/A</v>
      </c>
      <c r="P772" s="27" t="e">
        <f>VLOOKUP($B772,期貨未平倉口數!$A$4:$M$499,10,FALSE)</f>
        <v>#N/A</v>
      </c>
      <c r="Q772" s="27" t="e">
        <f>VLOOKUP($B772,期貨未平倉口數!$A$4:$M$499,11,FALSE)</f>
        <v>#N/A</v>
      </c>
      <c r="R772" s="64" t="e">
        <f>VLOOKUP($B772,選擇權未平倉餘額!$A$4:$I$500,6,FALSE)</f>
        <v>#N/A</v>
      </c>
      <c r="S772" s="64" t="e">
        <f>VLOOKUP($B772,選擇權未平倉餘額!$A$4:$I$500,7,FALSE)</f>
        <v>#N/A</v>
      </c>
      <c r="T772" s="64" t="e">
        <f>VLOOKUP($B772,選擇權未平倉餘額!$A$4:$I$500,8,FALSE)</f>
        <v>#N/A</v>
      </c>
      <c r="U772" s="64" t="e">
        <f>VLOOKUP($B772,選擇權未平倉餘額!$A$4:$I$500,9,FALSE)</f>
        <v>#N/A</v>
      </c>
      <c r="V772" s="39" t="e">
        <f>VLOOKUP($B772,臺指選擇權P_C_Ratios!$A$4:$C$500,3,FALSE)</f>
        <v>#N/A</v>
      </c>
      <c r="W772" s="41" t="e">
        <f>VLOOKUP($B772,散戶多空比!$A$6:$L$500,12,FALSE)</f>
        <v>#N/A</v>
      </c>
      <c r="X772" s="40" t="e">
        <f>VLOOKUP($B772,期貨大額交易人未沖銷部位!$A$4:$O$499,4,FALSE)</f>
        <v>#N/A</v>
      </c>
      <c r="Y772" s="40" t="e">
        <f>VLOOKUP($B772,期貨大額交易人未沖銷部位!$A$4:$O$499,7,FALSE)</f>
        <v>#N/A</v>
      </c>
      <c r="Z772" s="40" t="e">
        <f>VLOOKUP($B772,期貨大額交易人未沖銷部位!$A$4:$O$499,10,FALSE)</f>
        <v>#N/A</v>
      </c>
      <c r="AA772" s="40" t="e">
        <f>VLOOKUP($B772,期貨大額交易人未沖銷部位!$A$4:$O$499,13,FALSE)</f>
        <v>#N/A</v>
      </c>
      <c r="AB772" s="40" t="e">
        <f>VLOOKUP($B772,期貨大額交易人未沖銷部位!$A$4:$O$499,14,FALSE)</f>
        <v>#N/A</v>
      </c>
      <c r="AC772" s="40" t="e">
        <f>VLOOKUP($B772,期貨大額交易人未沖銷部位!$A$4:$O$499,15,FALSE)</f>
        <v>#N/A</v>
      </c>
      <c r="AD772" s="33" t="e">
        <f>VLOOKUP($B772,三大美股走勢!$A$4:$J$495,4,FALSE)</f>
        <v>#N/A</v>
      </c>
      <c r="AE772" s="33" t="e">
        <f>VLOOKUP($B772,三大美股走勢!$A$4:$J$495,7,FALSE)</f>
        <v>#N/A</v>
      </c>
      <c r="AF772" s="33" t="e">
        <f>VLOOKUP($B772,三大美股走勢!$A$4:$J$495,10,FALSE)</f>
        <v>#N/A</v>
      </c>
    </row>
    <row r="773" spans="2:32">
      <c r="B773" s="32">
        <v>43552</v>
      </c>
      <c r="C773" s="33" t="e">
        <f>VLOOKUP($B773,大盤與近月台指!$A$4:$I$499,2,FALSE)</f>
        <v>#N/A</v>
      </c>
      <c r="D773" s="34" t="e">
        <f>VLOOKUP($B773,大盤與近月台指!$A$4:$I$499,3,FALSE)</f>
        <v>#N/A</v>
      </c>
      <c r="E773" s="35" t="e">
        <f>VLOOKUP($B773,大盤與近月台指!$A$4:$I$499,4,FALSE)</f>
        <v>#N/A</v>
      </c>
      <c r="F773" s="33" t="e">
        <f>VLOOKUP($B773,大盤與近月台指!$A$4:$I$499,5,FALSE)</f>
        <v>#N/A</v>
      </c>
      <c r="G773" s="49" t="e">
        <f>VLOOKUP($B773,三大法人買賣超!$A$4:$I$500,3,FALSE)</f>
        <v>#N/A</v>
      </c>
      <c r="H773" s="34" t="e">
        <f>VLOOKUP($B773,三大法人買賣超!$A$4:$I$500,5,FALSE)</f>
        <v>#N/A</v>
      </c>
      <c r="I773" s="27" t="e">
        <f>VLOOKUP($B773,三大法人買賣超!$A$4:$I$500,7,FALSE)</f>
        <v>#N/A</v>
      </c>
      <c r="J773" s="27" t="e">
        <f>VLOOKUP($B773,三大法人買賣超!$A$4:$I$500,9,FALSE)</f>
        <v>#N/A</v>
      </c>
      <c r="K773" s="37">
        <f>新台幣匯率美元指數!B774</f>
        <v>0</v>
      </c>
      <c r="L773" s="38">
        <f>新台幣匯率美元指數!C774</f>
        <v>0</v>
      </c>
      <c r="M773" s="39">
        <f>新台幣匯率美元指數!D774</f>
        <v>0</v>
      </c>
      <c r="N773" s="27" t="e">
        <f>VLOOKUP($B773,期貨未平倉口數!$A$4:$M$499,4,FALSE)</f>
        <v>#N/A</v>
      </c>
      <c r="O773" s="27" t="e">
        <f>VLOOKUP($B773,期貨未平倉口數!$A$4:$M$499,9,FALSE)</f>
        <v>#N/A</v>
      </c>
      <c r="P773" s="27" t="e">
        <f>VLOOKUP($B773,期貨未平倉口數!$A$4:$M$499,10,FALSE)</f>
        <v>#N/A</v>
      </c>
      <c r="Q773" s="27" t="e">
        <f>VLOOKUP($B773,期貨未平倉口數!$A$4:$M$499,11,FALSE)</f>
        <v>#N/A</v>
      </c>
      <c r="R773" s="64" t="e">
        <f>VLOOKUP($B773,選擇權未平倉餘額!$A$4:$I$500,6,FALSE)</f>
        <v>#N/A</v>
      </c>
      <c r="S773" s="64" t="e">
        <f>VLOOKUP($B773,選擇權未平倉餘額!$A$4:$I$500,7,FALSE)</f>
        <v>#N/A</v>
      </c>
      <c r="T773" s="64" t="e">
        <f>VLOOKUP($B773,選擇權未平倉餘額!$A$4:$I$500,8,FALSE)</f>
        <v>#N/A</v>
      </c>
      <c r="U773" s="64" t="e">
        <f>VLOOKUP($B773,選擇權未平倉餘額!$A$4:$I$500,9,FALSE)</f>
        <v>#N/A</v>
      </c>
      <c r="V773" s="39" t="e">
        <f>VLOOKUP($B773,臺指選擇權P_C_Ratios!$A$4:$C$500,3,FALSE)</f>
        <v>#N/A</v>
      </c>
      <c r="W773" s="41" t="e">
        <f>VLOOKUP($B773,散戶多空比!$A$6:$L$500,12,FALSE)</f>
        <v>#N/A</v>
      </c>
      <c r="X773" s="40" t="e">
        <f>VLOOKUP($B773,期貨大額交易人未沖銷部位!$A$4:$O$499,4,FALSE)</f>
        <v>#N/A</v>
      </c>
      <c r="Y773" s="40" t="e">
        <f>VLOOKUP($B773,期貨大額交易人未沖銷部位!$A$4:$O$499,7,FALSE)</f>
        <v>#N/A</v>
      </c>
      <c r="Z773" s="40" t="e">
        <f>VLOOKUP($B773,期貨大額交易人未沖銷部位!$A$4:$O$499,10,FALSE)</f>
        <v>#N/A</v>
      </c>
      <c r="AA773" s="40" t="e">
        <f>VLOOKUP($B773,期貨大額交易人未沖銷部位!$A$4:$O$499,13,FALSE)</f>
        <v>#N/A</v>
      </c>
      <c r="AB773" s="40" t="e">
        <f>VLOOKUP($B773,期貨大額交易人未沖銷部位!$A$4:$O$499,14,FALSE)</f>
        <v>#N/A</v>
      </c>
      <c r="AC773" s="40" t="e">
        <f>VLOOKUP($B773,期貨大額交易人未沖銷部位!$A$4:$O$499,15,FALSE)</f>
        <v>#N/A</v>
      </c>
      <c r="AD773" s="33" t="e">
        <f>VLOOKUP($B773,三大美股走勢!$A$4:$J$495,4,FALSE)</f>
        <v>#N/A</v>
      </c>
      <c r="AE773" s="33" t="e">
        <f>VLOOKUP($B773,三大美股走勢!$A$4:$J$495,7,FALSE)</f>
        <v>#N/A</v>
      </c>
      <c r="AF773" s="33" t="e">
        <f>VLOOKUP($B773,三大美股走勢!$A$4:$J$495,10,FALSE)</f>
        <v>#N/A</v>
      </c>
    </row>
    <row r="774" spans="2:32">
      <c r="B774" s="32">
        <v>43553</v>
      </c>
      <c r="C774" s="33" t="e">
        <f>VLOOKUP($B774,大盤與近月台指!$A$4:$I$499,2,FALSE)</f>
        <v>#N/A</v>
      </c>
      <c r="D774" s="34" t="e">
        <f>VLOOKUP($B774,大盤與近月台指!$A$4:$I$499,3,FALSE)</f>
        <v>#N/A</v>
      </c>
      <c r="E774" s="35" t="e">
        <f>VLOOKUP($B774,大盤與近月台指!$A$4:$I$499,4,FALSE)</f>
        <v>#N/A</v>
      </c>
      <c r="F774" s="33" t="e">
        <f>VLOOKUP($B774,大盤與近月台指!$A$4:$I$499,5,FALSE)</f>
        <v>#N/A</v>
      </c>
      <c r="G774" s="49" t="e">
        <f>VLOOKUP($B774,三大法人買賣超!$A$4:$I$500,3,FALSE)</f>
        <v>#N/A</v>
      </c>
      <c r="H774" s="34" t="e">
        <f>VLOOKUP($B774,三大法人買賣超!$A$4:$I$500,5,FALSE)</f>
        <v>#N/A</v>
      </c>
      <c r="I774" s="27" t="e">
        <f>VLOOKUP($B774,三大法人買賣超!$A$4:$I$500,7,FALSE)</f>
        <v>#N/A</v>
      </c>
      <c r="J774" s="27" t="e">
        <f>VLOOKUP($B774,三大法人買賣超!$A$4:$I$500,9,FALSE)</f>
        <v>#N/A</v>
      </c>
      <c r="K774" s="37">
        <f>新台幣匯率美元指數!B775</f>
        <v>0</v>
      </c>
      <c r="L774" s="38">
        <f>新台幣匯率美元指數!C775</f>
        <v>0</v>
      </c>
      <c r="M774" s="39">
        <f>新台幣匯率美元指數!D775</f>
        <v>0</v>
      </c>
      <c r="N774" s="27" t="e">
        <f>VLOOKUP($B774,期貨未平倉口數!$A$4:$M$499,4,FALSE)</f>
        <v>#N/A</v>
      </c>
      <c r="O774" s="27" t="e">
        <f>VLOOKUP($B774,期貨未平倉口數!$A$4:$M$499,9,FALSE)</f>
        <v>#N/A</v>
      </c>
      <c r="P774" s="27" t="e">
        <f>VLOOKUP($B774,期貨未平倉口數!$A$4:$M$499,10,FALSE)</f>
        <v>#N/A</v>
      </c>
      <c r="Q774" s="27" t="e">
        <f>VLOOKUP($B774,期貨未平倉口數!$A$4:$M$499,11,FALSE)</f>
        <v>#N/A</v>
      </c>
      <c r="R774" s="64" t="e">
        <f>VLOOKUP($B774,選擇權未平倉餘額!$A$4:$I$500,6,FALSE)</f>
        <v>#N/A</v>
      </c>
      <c r="S774" s="64" t="e">
        <f>VLOOKUP($B774,選擇權未平倉餘額!$A$4:$I$500,7,FALSE)</f>
        <v>#N/A</v>
      </c>
      <c r="T774" s="64" t="e">
        <f>VLOOKUP($B774,選擇權未平倉餘額!$A$4:$I$500,8,FALSE)</f>
        <v>#N/A</v>
      </c>
      <c r="U774" s="64" t="e">
        <f>VLOOKUP($B774,選擇權未平倉餘額!$A$4:$I$500,9,FALSE)</f>
        <v>#N/A</v>
      </c>
      <c r="V774" s="39" t="e">
        <f>VLOOKUP($B774,臺指選擇權P_C_Ratios!$A$4:$C$500,3,FALSE)</f>
        <v>#N/A</v>
      </c>
      <c r="W774" s="41" t="e">
        <f>VLOOKUP($B774,散戶多空比!$A$6:$L$500,12,FALSE)</f>
        <v>#N/A</v>
      </c>
      <c r="X774" s="40" t="e">
        <f>VLOOKUP($B774,期貨大額交易人未沖銷部位!$A$4:$O$499,4,FALSE)</f>
        <v>#N/A</v>
      </c>
      <c r="Y774" s="40" t="e">
        <f>VLOOKUP($B774,期貨大額交易人未沖銷部位!$A$4:$O$499,7,FALSE)</f>
        <v>#N/A</v>
      </c>
      <c r="Z774" s="40" t="e">
        <f>VLOOKUP($B774,期貨大額交易人未沖銷部位!$A$4:$O$499,10,FALSE)</f>
        <v>#N/A</v>
      </c>
      <c r="AA774" s="40" t="e">
        <f>VLOOKUP($B774,期貨大額交易人未沖銷部位!$A$4:$O$499,13,FALSE)</f>
        <v>#N/A</v>
      </c>
      <c r="AB774" s="40" t="e">
        <f>VLOOKUP($B774,期貨大額交易人未沖銷部位!$A$4:$O$499,14,FALSE)</f>
        <v>#N/A</v>
      </c>
      <c r="AC774" s="40" t="e">
        <f>VLOOKUP($B774,期貨大額交易人未沖銷部位!$A$4:$O$499,15,FALSE)</f>
        <v>#N/A</v>
      </c>
      <c r="AD774" s="33" t="e">
        <f>VLOOKUP($B774,三大美股走勢!$A$4:$J$495,4,FALSE)</f>
        <v>#N/A</v>
      </c>
      <c r="AE774" s="33" t="e">
        <f>VLOOKUP($B774,三大美股走勢!$A$4:$J$495,7,FALSE)</f>
        <v>#N/A</v>
      </c>
      <c r="AF774" s="33" t="e">
        <f>VLOOKUP($B774,三大美股走勢!$A$4:$J$495,10,FALSE)</f>
        <v>#N/A</v>
      </c>
    </row>
    <row r="775" spans="2:32">
      <c r="B775" s="32">
        <v>43554</v>
      </c>
      <c r="C775" s="33" t="e">
        <f>VLOOKUP($B775,大盤與近月台指!$A$4:$I$499,2,FALSE)</f>
        <v>#N/A</v>
      </c>
      <c r="D775" s="34" t="e">
        <f>VLOOKUP($B775,大盤與近月台指!$A$4:$I$499,3,FALSE)</f>
        <v>#N/A</v>
      </c>
      <c r="E775" s="35" t="e">
        <f>VLOOKUP($B775,大盤與近月台指!$A$4:$I$499,4,FALSE)</f>
        <v>#N/A</v>
      </c>
      <c r="F775" s="33" t="e">
        <f>VLOOKUP($B775,大盤與近月台指!$A$4:$I$499,5,FALSE)</f>
        <v>#N/A</v>
      </c>
      <c r="G775" s="49" t="e">
        <f>VLOOKUP($B775,三大法人買賣超!$A$4:$I$500,3,FALSE)</f>
        <v>#N/A</v>
      </c>
      <c r="H775" s="34" t="e">
        <f>VLOOKUP($B775,三大法人買賣超!$A$4:$I$500,5,FALSE)</f>
        <v>#N/A</v>
      </c>
      <c r="I775" s="27" t="e">
        <f>VLOOKUP($B775,三大法人買賣超!$A$4:$I$500,7,FALSE)</f>
        <v>#N/A</v>
      </c>
      <c r="J775" s="27" t="e">
        <f>VLOOKUP($B775,三大法人買賣超!$A$4:$I$500,9,FALSE)</f>
        <v>#N/A</v>
      </c>
      <c r="K775" s="37">
        <f>新台幣匯率美元指數!B776</f>
        <v>0</v>
      </c>
      <c r="L775" s="38">
        <f>新台幣匯率美元指數!C776</f>
        <v>0</v>
      </c>
      <c r="M775" s="39">
        <f>新台幣匯率美元指數!D776</f>
        <v>0</v>
      </c>
      <c r="N775" s="27" t="e">
        <f>VLOOKUP($B775,期貨未平倉口數!$A$4:$M$499,4,FALSE)</f>
        <v>#N/A</v>
      </c>
      <c r="O775" s="27" t="e">
        <f>VLOOKUP($B775,期貨未平倉口數!$A$4:$M$499,9,FALSE)</f>
        <v>#N/A</v>
      </c>
      <c r="P775" s="27" t="e">
        <f>VLOOKUP($B775,期貨未平倉口數!$A$4:$M$499,10,FALSE)</f>
        <v>#N/A</v>
      </c>
      <c r="Q775" s="27" t="e">
        <f>VLOOKUP($B775,期貨未平倉口數!$A$4:$M$499,11,FALSE)</f>
        <v>#N/A</v>
      </c>
      <c r="R775" s="64" t="e">
        <f>VLOOKUP($B775,選擇權未平倉餘額!$A$4:$I$500,6,FALSE)</f>
        <v>#N/A</v>
      </c>
      <c r="S775" s="64" t="e">
        <f>VLOOKUP($B775,選擇權未平倉餘額!$A$4:$I$500,7,FALSE)</f>
        <v>#N/A</v>
      </c>
      <c r="T775" s="64" t="e">
        <f>VLOOKUP($B775,選擇權未平倉餘額!$A$4:$I$500,8,FALSE)</f>
        <v>#N/A</v>
      </c>
      <c r="U775" s="64" t="e">
        <f>VLOOKUP($B775,選擇權未平倉餘額!$A$4:$I$500,9,FALSE)</f>
        <v>#N/A</v>
      </c>
      <c r="V775" s="39" t="e">
        <f>VLOOKUP($B775,臺指選擇權P_C_Ratios!$A$4:$C$500,3,FALSE)</f>
        <v>#N/A</v>
      </c>
      <c r="W775" s="41" t="e">
        <f>VLOOKUP($B775,散戶多空比!$A$6:$L$500,12,FALSE)</f>
        <v>#N/A</v>
      </c>
      <c r="X775" s="40" t="e">
        <f>VLOOKUP($B775,期貨大額交易人未沖銷部位!$A$4:$O$499,4,FALSE)</f>
        <v>#N/A</v>
      </c>
      <c r="Y775" s="40" t="e">
        <f>VLOOKUP($B775,期貨大額交易人未沖銷部位!$A$4:$O$499,7,FALSE)</f>
        <v>#N/A</v>
      </c>
      <c r="Z775" s="40" t="e">
        <f>VLOOKUP($B775,期貨大額交易人未沖銷部位!$A$4:$O$499,10,FALSE)</f>
        <v>#N/A</v>
      </c>
      <c r="AA775" s="40" t="e">
        <f>VLOOKUP($B775,期貨大額交易人未沖銷部位!$A$4:$O$499,13,FALSE)</f>
        <v>#N/A</v>
      </c>
      <c r="AB775" s="40" t="e">
        <f>VLOOKUP($B775,期貨大額交易人未沖銷部位!$A$4:$O$499,14,FALSE)</f>
        <v>#N/A</v>
      </c>
      <c r="AC775" s="40" t="e">
        <f>VLOOKUP($B775,期貨大額交易人未沖銷部位!$A$4:$O$499,15,FALSE)</f>
        <v>#N/A</v>
      </c>
      <c r="AD775" s="33" t="e">
        <f>VLOOKUP($B775,三大美股走勢!$A$4:$J$495,4,FALSE)</f>
        <v>#N/A</v>
      </c>
      <c r="AE775" s="33" t="e">
        <f>VLOOKUP($B775,三大美股走勢!$A$4:$J$495,7,FALSE)</f>
        <v>#N/A</v>
      </c>
      <c r="AF775" s="33" t="e">
        <f>VLOOKUP($B775,三大美股走勢!$A$4:$J$495,10,FALSE)</f>
        <v>#N/A</v>
      </c>
    </row>
    <row r="776" spans="2:32">
      <c r="B776" s="32">
        <v>43555</v>
      </c>
      <c r="C776" s="33" t="e">
        <f>VLOOKUP($B776,大盤與近月台指!$A$4:$I$499,2,FALSE)</f>
        <v>#N/A</v>
      </c>
      <c r="D776" s="34" t="e">
        <f>VLOOKUP($B776,大盤與近月台指!$A$4:$I$499,3,FALSE)</f>
        <v>#N/A</v>
      </c>
      <c r="E776" s="35" t="e">
        <f>VLOOKUP($B776,大盤與近月台指!$A$4:$I$499,4,FALSE)</f>
        <v>#N/A</v>
      </c>
      <c r="F776" s="33" t="e">
        <f>VLOOKUP($B776,大盤與近月台指!$A$4:$I$499,5,FALSE)</f>
        <v>#N/A</v>
      </c>
      <c r="G776" s="49" t="e">
        <f>VLOOKUP($B776,三大法人買賣超!$A$4:$I$500,3,FALSE)</f>
        <v>#N/A</v>
      </c>
      <c r="H776" s="34" t="e">
        <f>VLOOKUP($B776,三大法人買賣超!$A$4:$I$500,5,FALSE)</f>
        <v>#N/A</v>
      </c>
      <c r="I776" s="27" t="e">
        <f>VLOOKUP($B776,三大法人買賣超!$A$4:$I$500,7,FALSE)</f>
        <v>#N/A</v>
      </c>
      <c r="J776" s="27" t="e">
        <f>VLOOKUP($B776,三大法人買賣超!$A$4:$I$500,9,FALSE)</f>
        <v>#N/A</v>
      </c>
      <c r="K776" s="37">
        <f>新台幣匯率美元指數!B777</f>
        <v>0</v>
      </c>
      <c r="L776" s="38">
        <f>新台幣匯率美元指數!C777</f>
        <v>0</v>
      </c>
      <c r="M776" s="39">
        <f>新台幣匯率美元指數!D777</f>
        <v>0</v>
      </c>
      <c r="N776" s="27" t="e">
        <f>VLOOKUP($B776,期貨未平倉口數!$A$4:$M$499,4,FALSE)</f>
        <v>#N/A</v>
      </c>
      <c r="O776" s="27" t="e">
        <f>VLOOKUP($B776,期貨未平倉口數!$A$4:$M$499,9,FALSE)</f>
        <v>#N/A</v>
      </c>
      <c r="P776" s="27" t="e">
        <f>VLOOKUP($B776,期貨未平倉口數!$A$4:$M$499,10,FALSE)</f>
        <v>#N/A</v>
      </c>
      <c r="Q776" s="27" t="e">
        <f>VLOOKUP($B776,期貨未平倉口數!$A$4:$M$499,11,FALSE)</f>
        <v>#N/A</v>
      </c>
      <c r="R776" s="64" t="e">
        <f>VLOOKUP($B776,選擇權未平倉餘額!$A$4:$I$500,6,FALSE)</f>
        <v>#N/A</v>
      </c>
      <c r="S776" s="64" t="e">
        <f>VLOOKUP($B776,選擇權未平倉餘額!$A$4:$I$500,7,FALSE)</f>
        <v>#N/A</v>
      </c>
      <c r="T776" s="64" t="e">
        <f>VLOOKUP($B776,選擇權未平倉餘額!$A$4:$I$500,8,FALSE)</f>
        <v>#N/A</v>
      </c>
      <c r="U776" s="64" t="e">
        <f>VLOOKUP($B776,選擇權未平倉餘額!$A$4:$I$500,9,FALSE)</f>
        <v>#N/A</v>
      </c>
      <c r="V776" s="39" t="e">
        <f>VLOOKUP($B776,臺指選擇權P_C_Ratios!$A$4:$C$500,3,FALSE)</f>
        <v>#N/A</v>
      </c>
      <c r="W776" s="41" t="e">
        <f>VLOOKUP($B776,散戶多空比!$A$6:$L$500,12,FALSE)</f>
        <v>#N/A</v>
      </c>
      <c r="X776" s="40" t="e">
        <f>VLOOKUP($B776,期貨大額交易人未沖銷部位!$A$4:$O$499,4,FALSE)</f>
        <v>#N/A</v>
      </c>
      <c r="Y776" s="40" t="e">
        <f>VLOOKUP($B776,期貨大額交易人未沖銷部位!$A$4:$O$499,7,FALSE)</f>
        <v>#N/A</v>
      </c>
      <c r="Z776" s="40" t="e">
        <f>VLOOKUP($B776,期貨大額交易人未沖銷部位!$A$4:$O$499,10,FALSE)</f>
        <v>#N/A</v>
      </c>
      <c r="AA776" s="40" t="e">
        <f>VLOOKUP($B776,期貨大額交易人未沖銷部位!$A$4:$O$499,13,FALSE)</f>
        <v>#N/A</v>
      </c>
      <c r="AB776" s="40" t="e">
        <f>VLOOKUP($B776,期貨大額交易人未沖銷部位!$A$4:$O$499,14,FALSE)</f>
        <v>#N/A</v>
      </c>
      <c r="AC776" s="40" t="e">
        <f>VLOOKUP($B776,期貨大額交易人未沖銷部位!$A$4:$O$499,15,FALSE)</f>
        <v>#N/A</v>
      </c>
      <c r="AD776" s="33" t="e">
        <f>VLOOKUP($B776,三大美股走勢!$A$4:$J$495,4,FALSE)</f>
        <v>#N/A</v>
      </c>
      <c r="AE776" s="33" t="e">
        <f>VLOOKUP($B776,三大美股走勢!$A$4:$J$495,7,FALSE)</f>
        <v>#N/A</v>
      </c>
      <c r="AF776" s="33" t="e">
        <f>VLOOKUP($B776,三大美股走勢!$A$4:$J$495,10,FALSE)</f>
        <v>#N/A</v>
      </c>
    </row>
    <row r="777" spans="2:32">
      <c r="B777" s="32">
        <v>43556</v>
      </c>
      <c r="C777" s="33" t="e">
        <f>VLOOKUP($B777,大盤與近月台指!$A$4:$I$499,2,FALSE)</f>
        <v>#N/A</v>
      </c>
      <c r="D777" s="34" t="e">
        <f>VLOOKUP($B777,大盤與近月台指!$A$4:$I$499,3,FALSE)</f>
        <v>#N/A</v>
      </c>
      <c r="E777" s="35" t="e">
        <f>VLOOKUP($B777,大盤與近月台指!$A$4:$I$499,4,FALSE)</f>
        <v>#N/A</v>
      </c>
      <c r="F777" s="33" t="e">
        <f>VLOOKUP($B777,大盤與近月台指!$A$4:$I$499,5,FALSE)</f>
        <v>#N/A</v>
      </c>
      <c r="G777" s="49" t="e">
        <f>VLOOKUP($B777,三大法人買賣超!$A$4:$I$500,3,FALSE)</f>
        <v>#N/A</v>
      </c>
      <c r="H777" s="34" t="e">
        <f>VLOOKUP($B777,三大法人買賣超!$A$4:$I$500,5,FALSE)</f>
        <v>#N/A</v>
      </c>
      <c r="I777" s="27" t="e">
        <f>VLOOKUP($B777,三大法人買賣超!$A$4:$I$500,7,FALSE)</f>
        <v>#N/A</v>
      </c>
      <c r="J777" s="27" t="e">
        <f>VLOOKUP($B777,三大法人買賣超!$A$4:$I$500,9,FALSE)</f>
        <v>#N/A</v>
      </c>
      <c r="K777" s="37">
        <f>新台幣匯率美元指數!B778</f>
        <v>0</v>
      </c>
      <c r="L777" s="38">
        <f>新台幣匯率美元指數!C778</f>
        <v>0</v>
      </c>
      <c r="M777" s="39">
        <f>新台幣匯率美元指數!D778</f>
        <v>0</v>
      </c>
      <c r="N777" s="27" t="e">
        <f>VLOOKUP($B777,期貨未平倉口數!$A$4:$M$499,4,FALSE)</f>
        <v>#N/A</v>
      </c>
      <c r="O777" s="27" t="e">
        <f>VLOOKUP($B777,期貨未平倉口數!$A$4:$M$499,9,FALSE)</f>
        <v>#N/A</v>
      </c>
      <c r="P777" s="27" t="e">
        <f>VLOOKUP($B777,期貨未平倉口數!$A$4:$M$499,10,FALSE)</f>
        <v>#N/A</v>
      </c>
      <c r="Q777" s="27" t="e">
        <f>VLOOKUP($B777,期貨未平倉口數!$A$4:$M$499,11,FALSE)</f>
        <v>#N/A</v>
      </c>
      <c r="R777" s="64" t="e">
        <f>VLOOKUP($B777,選擇權未平倉餘額!$A$4:$I$500,6,FALSE)</f>
        <v>#N/A</v>
      </c>
      <c r="S777" s="64" t="e">
        <f>VLOOKUP($B777,選擇權未平倉餘額!$A$4:$I$500,7,FALSE)</f>
        <v>#N/A</v>
      </c>
      <c r="T777" s="64" t="e">
        <f>VLOOKUP($B777,選擇權未平倉餘額!$A$4:$I$500,8,FALSE)</f>
        <v>#N/A</v>
      </c>
      <c r="U777" s="64" t="e">
        <f>VLOOKUP($B777,選擇權未平倉餘額!$A$4:$I$500,9,FALSE)</f>
        <v>#N/A</v>
      </c>
      <c r="V777" s="39" t="e">
        <f>VLOOKUP($B777,臺指選擇權P_C_Ratios!$A$4:$C$500,3,FALSE)</f>
        <v>#N/A</v>
      </c>
      <c r="W777" s="41" t="e">
        <f>VLOOKUP($B777,散戶多空比!$A$6:$L$500,12,FALSE)</f>
        <v>#N/A</v>
      </c>
      <c r="X777" s="40" t="e">
        <f>VLOOKUP($B777,期貨大額交易人未沖銷部位!$A$4:$O$499,4,FALSE)</f>
        <v>#N/A</v>
      </c>
      <c r="Y777" s="40" t="e">
        <f>VLOOKUP($B777,期貨大額交易人未沖銷部位!$A$4:$O$499,7,FALSE)</f>
        <v>#N/A</v>
      </c>
      <c r="Z777" s="40" t="e">
        <f>VLOOKUP($B777,期貨大額交易人未沖銷部位!$A$4:$O$499,10,FALSE)</f>
        <v>#N/A</v>
      </c>
      <c r="AA777" s="40" t="e">
        <f>VLOOKUP($B777,期貨大額交易人未沖銷部位!$A$4:$O$499,13,FALSE)</f>
        <v>#N/A</v>
      </c>
      <c r="AB777" s="40" t="e">
        <f>VLOOKUP($B777,期貨大額交易人未沖銷部位!$A$4:$O$499,14,FALSE)</f>
        <v>#N/A</v>
      </c>
      <c r="AC777" s="40" t="e">
        <f>VLOOKUP($B777,期貨大額交易人未沖銷部位!$A$4:$O$499,15,FALSE)</f>
        <v>#N/A</v>
      </c>
      <c r="AD777" s="33" t="e">
        <f>VLOOKUP($B777,三大美股走勢!$A$4:$J$495,4,FALSE)</f>
        <v>#N/A</v>
      </c>
      <c r="AE777" s="33" t="e">
        <f>VLOOKUP($B777,三大美股走勢!$A$4:$J$495,7,FALSE)</f>
        <v>#N/A</v>
      </c>
      <c r="AF777" s="33" t="e">
        <f>VLOOKUP($B777,三大美股走勢!$A$4:$J$495,10,FALSE)</f>
        <v>#N/A</v>
      </c>
    </row>
    <row r="778" spans="2:32">
      <c r="B778" s="32">
        <v>43557</v>
      </c>
      <c r="C778" s="33" t="e">
        <f>VLOOKUP($B778,大盤與近月台指!$A$4:$I$499,2,FALSE)</f>
        <v>#N/A</v>
      </c>
      <c r="D778" s="34" t="e">
        <f>VLOOKUP($B778,大盤與近月台指!$A$4:$I$499,3,FALSE)</f>
        <v>#N/A</v>
      </c>
      <c r="E778" s="35" t="e">
        <f>VLOOKUP($B778,大盤與近月台指!$A$4:$I$499,4,FALSE)</f>
        <v>#N/A</v>
      </c>
      <c r="F778" s="33" t="e">
        <f>VLOOKUP($B778,大盤與近月台指!$A$4:$I$499,5,FALSE)</f>
        <v>#N/A</v>
      </c>
      <c r="G778" s="49" t="e">
        <f>VLOOKUP($B778,三大法人買賣超!$A$4:$I$500,3,FALSE)</f>
        <v>#N/A</v>
      </c>
      <c r="H778" s="34" t="e">
        <f>VLOOKUP($B778,三大法人買賣超!$A$4:$I$500,5,FALSE)</f>
        <v>#N/A</v>
      </c>
      <c r="I778" s="27" t="e">
        <f>VLOOKUP($B778,三大法人買賣超!$A$4:$I$500,7,FALSE)</f>
        <v>#N/A</v>
      </c>
      <c r="J778" s="27" t="e">
        <f>VLOOKUP($B778,三大法人買賣超!$A$4:$I$500,9,FALSE)</f>
        <v>#N/A</v>
      </c>
      <c r="K778" s="37">
        <f>新台幣匯率美元指數!B779</f>
        <v>0</v>
      </c>
      <c r="L778" s="38">
        <f>新台幣匯率美元指數!C779</f>
        <v>0</v>
      </c>
      <c r="M778" s="39">
        <f>新台幣匯率美元指數!D779</f>
        <v>0</v>
      </c>
      <c r="N778" s="27" t="e">
        <f>VLOOKUP($B778,期貨未平倉口數!$A$4:$M$499,4,FALSE)</f>
        <v>#N/A</v>
      </c>
      <c r="O778" s="27" t="e">
        <f>VLOOKUP($B778,期貨未平倉口數!$A$4:$M$499,9,FALSE)</f>
        <v>#N/A</v>
      </c>
      <c r="P778" s="27" t="e">
        <f>VLOOKUP($B778,期貨未平倉口數!$A$4:$M$499,10,FALSE)</f>
        <v>#N/A</v>
      </c>
      <c r="Q778" s="27" t="e">
        <f>VLOOKUP($B778,期貨未平倉口數!$A$4:$M$499,11,FALSE)</f>
        <v>#N/A</v>
      </c>
      <c r="R778" s="64" t="e">
        <f>VLOOKUP($B778,選擇權未平倉餘額!$A$4:$I$500,6,FALSE)</f>
        <v>#N/A</v>
      </c>
      <c r="S778" s="64" t="e">
        <f>VLOOKUP($B778,選擇權未平倉餘額!$A$4:$I$500,7,FALSE)</f>
        <v>#N/A</v>
      </c>
      <c r="T778" s="64" t="e">
        <f>VLOOKUP($B778,選擇權未平倉餘額!$A$4:$I$500,8,FALSE)</f>
        <v>#N/A</v>
      </c>
      <c r="U778" s="64" t="e">
        <f>VLOOKUP($B778,選擇權未平倉餘額!$A$4:$I$500,9,FALSE)</f>
        <v>#N/A</v>
      </c>
      <c r="V778" s="39" t="e">
        <f>VLOOKUP($B778,臺指選擇權P_C_Ratios!$A$4:$C$500,3,FALSE)</f>
        <v>#N/A</v>
      </c>
      <c r="W778" s="41" t="e">
        <f>VLOOKUP($B778,散戶多空比!$A$6:$L$500,12,FALSE)</f>
        <v>#N/A</v>
      </c>
      <c r="X778" s="40" t="e">
        <f>VLOOKUP($B778,期貨大額交易人未沖銷部位!$A$4:$O$499,4,FALSE)</f>
        <v>#N/A</v>
      </c>
      <c r="Y778" s="40" t="e">
        <f>VLOOKUP($B778,期貨大額交易人未沖銷部位!$A$4:$O$499,7,FALSE)</f>
        <v>#N/A</v>
      </c>
      <c r="Z778" s="40" t="e">
        <f>VLOOKUP($B778,期貨大額交易人未沖銷部位!$A$4:$O$499,10,FALSE)</f>
        <v>#N/A</v>
      </c>
      <c r="AA778" s="40" t="e">
        <f>VLOOKUP($B778,期貨大額交易人未沖銷部位!$A$4:$O$499,13,FALSE)</f>
        <v>#N/A</v>
      </c>
      <c r="AB778" s="40" t="e">
        <f>VLOOKUP($B778,期貨大額交易人未沖銷部位!$A$4:$O$499,14,FALSE)</f>
        <v>#N/A</v>
      </c>
      <c r="AC778" s="40" t="e">
        <f>VLOOKUP($B778,期貨大額交易人未沖銷部位!$A$4:$O$499,15,FALSE)</f>
        <v>#N/A</v>
      </c>
      <c r="AD778" s="33" t="e">
        <f>VLOOKUP($B778,三大美股走勢!$A$4:$J$495,4,FALSE)</f>
        <v>#N/A</v>
      </c>
      <c r="AE778" s="33" t="e">
        <f>VLOOKUP($B778,三大美股走勢!$A$4:$J$495,7,FALSE)</f>
        <v>#N/A</v>
      </c>
      <c r="AF778" s="33" t="e">
        <f>VLOOKUP($B778,三大美股走勢!$A$4:$J$495,10,FALSE)</f>
        <v>#N/A</v>
      </c>
    </row>
    <row r="779" spans="2:32">
      <c r="B779" s="32">
        <v>43558</v>
      </c>
      <c r="C779" s="33" t="e">
        <f>VLOOKUP($B779,大盤與近月台指!$A$4:$I$499,2,FALSE)</f>
        <v>#N/A</v>
      </c>
      <c r="D779" s="34" t="e">
        <f>VLOOKUP($B779,大盤與近月台指!$A$4:$I$499,3,FALSE)</f>
        <v>#N/A</v>
      </c>
      <c r="E779" s="35" t="e">
        <f>VLOOKUP($B779,大盤與近月台指!$A$4:$I$499,4,FALSE)</f>
        <v>#N/A</v>
      </c>
      <c r="F779" s="33" t="e">
        <f>VLOOKUP($B779,大盤與近月台指!$A$4:$I$499,5,FALSE)</f>
        <v>#N/A</v>
      </c>
      <c r="G779" s="49" t="e">
        <f>VLOOKUP($B779,三大法人買賣超!$A$4:$I$500,3,FALSE)</f>
        <v>#N/A</v>
      </c>
      <c r="H779" s="34" t="e">
        <f>VLOOKUP($B779,三大法人買賣超!$A$4:$I$500,5,FALSE)</f>
        <v>#N/A</v>
      </c>
      <c r="I779" s="27" t="e">
        <f>VLOOKUP($B779,三大法人買賣超!$A$4:$I$500,7,FALSE)</f>
        <v>#N/A</v>
      </c>
      <c r="J779" s="27" t="e">
        <f>VLOOKUP($B779,三大法人買賣超!$A$4:$I$500,9,FALSE)</f>
        <v>#N/A</v>
      </c>
      <c r="K779" s="37">
        <f>新台幣匯率美元指數!B780</f>
        <v>0</v>
      </c>
      <c r="L779" s="38">
        <f>新台幣匯率美元指數!C780</f>
        <v>0</v>
      </c>
      <c r="M779" s="39">
        <f>新台幣匯率美元指數!D780</f>
        <v>0</v>
      </c>
      <c r="N779" s="27" t="e">
        <f>VLOOKUP($B779,期貨未平倉口數!$A$4:$M$499,4,FALSE)</f>
        <v>#N/A</v>
      </c>
      <c r="O779" s="27" t="e">
        <f>VLOOKUP($B779,期貨未平倉口數!$A$4:$M$499,9,FALSE)</f>
        <v>#N/A</v>
      </c>
      <c r="P779" s="27" t="e">
        <f>VLOOKUP($B779,期貨未平倉口數!$A$4:$M$499,10,FALSE)</f>
        <v>#N/A</v>
      </c>
      <c r="Q779" s="27" t="e">
        <f>VLOOKUP($B779,期貨未平倉口數!$A$4:$M$499,11,FALSE)</f>
        <v>#N/A</v>
      </c>
      <c r="R779" s="64" t="e">
        <f>VLOOKUP($B779,選擇權未平倉餘額!$A$4:$I$500,6,FALSE)</f>
        <v>#N/A</v>
      </c>
      <c r="S779" s="64" t="e">
        <f>VLOOKUP($B779,選擇權未平倉餘額!$A$4:$I$500,7,FALSE)</f>
        <v>#N/A</v>
      </c>
      <c r="T779" s="64" t="e">
        <f>VLOOKUP($B779,選擇權未平倉餘額!$A$4:$I$500,8,FALSE)</f>
        <v>#N/A</v>
      </c>
      <c r="U779" s="64" t="e">
        <f>VLOOKUP($B779,選擇權未平倉餘額!$A$4:$I$500,9,FALSE)</f>
        <v>#N/A</v>
      </c>
      <c r="V779" s="39" t="e">
        <f>VLOOKUP($B779,臺指選擇權P_C_Ratios!$A$4:$C$500,3,FALSE)</f>
        <v>#N/A</v>
      </c>
      <c r="W779" s="41" t="e">
        <f>VLOOKUP($B779,散戶多空比!$A$6:$L$500,12,FALSE)</f>
        <v>#N/A</v>
      </c>
      <c r="X779" s="40" t="e">
        <f>VLOOKUP($B779,期貨大額交易人未沖銷部位!$A$4:$O$499,4,FALSE)</f>
        <v>#N/A</v>
      </c>
      <c r="Y779" s="40" t="e">
        <f>VLOOKUP($B779,期貨大額交易人未沖銷部位!$A$4:$O$499,7,FALSE)</f>
        <v>#N/A</v>
      </c>
      <c r="Z779" s="40" t="e">
        <f>VLOOKUP($B779,期貨大額交易人未沖銷部位!$A$4:$O$499,10,FALSE)</f>
        <v>#N/A</v>
      </c>
      <c r="AA779" s="40" t="e">
        <f>VLOOKUP($B779,期貨大額交易人未沖銷部位!$A$4:$O$499,13,FALSE)</f>
        <v>#N/A</v>
      </c>
      <c r="AB779" s="40" t="e">
        <f>VLOOKUP($B779,期貨大額交易人未沖銷部位!$A$4:$O$499,14,FALSE)</f>
        <v>#N/A</v>
      </c>
      <c r="AC779" s="40" t="e">
        <f>VLOOKUP($B779,期貨大額交易人未沖銷部位!$A$4:$O$499,15,FALSE)</f>
        <v>#N/A</v>
      </c>
      <c r="AD779" s="33" t="e">
        <f>VLOOKUP($B779,三大美股走勢!$A$4:$J$495,4,FALSE)</f>
        <v>#N/A</v>
      </c>
      <c r="AE779" s="33" t="e">
        <f>VLOOKUP($B779,三大美股走勢!$A$4:$J$495,7,FALSE)</f>
        <v>#N/A</v>
      </c>
      <c r="AF779" s="33" t="e">
        <f>VLOOKUP($B779,三大美股走勢!$A$4:$J$495,10,FALSE)</f>
        <v>#N/A</v>
      </c>
    </row>
    <row r="780" spans="2:32">
      <c r="B780" s="32">
        <v>43559</v>
      </c>
      <c r="C780" s="33" t="e">
        <f>VLOOKUP($B780,大盤與近月台指!$A$4:$I$499,2,FALSE)</f>
        <v>#N/A</v>
      </c>
      <c r="D780" s="34" t="e">
        <f>VLOOKUP($B780,大盤與近月台指!$A$4:$I$499,3,FALSE)</f>
        <v>#N/A</v>
      </c>
      <c r="E780" s="35" t="e">
        <f>VLOOKUP($B780,大盤與近月台指!$A$4:$I$499,4,FALSE)</f>
        <v>#N/A</v>
      </c>
      <c r="F780" s="33" t="e">
        <f>VLOOKUP($B780,大盤與近月台指!$A$4:$I$499,5,FALSE)</f>
        <v>#N/A</v>
      </c>
      <c r="G780" s="49" t="e">
        <f>VLOOKUP($B780,三大法人買賣超!$A$4:$I$500,3,FALSE)</f>
        <v>#N/A</v>
      </c>
      <c r="H780" s="34" t="e">
        <f>VLOOKUP($B780,三大法人買賣超!$A$4:$I$500,5,FALSE)</f>
        <v>#N/A</v>
      </c>
      <c r="I780" s="27" t="e">
        <f>VLOOKUP($B780,三大法人買賣超!$A$4:$I$500,7,FALSE)</f>
        <v>#N/A</v>
      </c>
      <c r="J780" s="27" t="e">
        <f>VLOOKUP($B780,三大法人買賣超!$A$4:$I$500,9,FALSE)</f>
        <v>#N/A</v>
      </c>
      <c r="K780" s="37">
        <f>新台幣匯率美元指數!B781</f>
        <v>0</v>
      </c>
      <c r="L780" s="38">
        <f>新台幣匯率美元指數!C781</f>
        <v>0</v>
      </c>
      <c r="M780" s="39">
        <f>新台幣匯率美元指數!D781</f>
        <v>0</v>
      </c>
      <c r="N780" s="27" t="e">
        <f>VLOOKUP($B780,期貨未平倉口數!$A$4:$M$499,4,FALSE)</f>
        <v>#N/A</v>
      </c>
      <c r="O780" s="27" t="e">
        <f>VLOOKUP($B780,期貨未平倉口數!$A$4:$M$499,9,FALSE)</f>
        <v>#N/A</v>
      </c>
      <c r="P780" s="27" t="e">
        <f>VLOOKUP($B780,期貨未平倉口數!$A$4:$M$499,10,FALSE)</f>
        <v>#N/A</v>
      </c>
      <c r="Q780" s="27" t="e">
        <f>VLOOKUP($B780,期貨未平倉口數!$A$4:$M$499,11,FALSE)</f>
        <v>#N/A</v>
      </c>
      <c r="R780" s="64" t="e">
        <f>VLOOKUP($B780,選擇權未平倉餘額!$A$4:$I$500,6,FALSE)</f>
        <v>#N/A</v>
      </c>
      <c r="S780" s="64" t="e">
        <f>VLOOKUP($B780,選擇權未平倉餘額!$A$4:$I$500,7,FALSE)</f>
        <v>#N/A</v>
      </c>
      <c r="T780" s="64" t="e">
        <f>VLOOKUP($B780,選擇權未平倉餘額!$A$4:$I$500,8,FALSE)</f>
        <v>#N/A</v>
      </c>
      <c r="U780" s="64" t="e">
        <f>VLOOKUP($B780,選擇權未平倉餘額!$A$4:$I$500,9,FALSE)</f>
        <v>#N/A</v>
      </c>
      <c r="V780" s="39" t="e">
        <f>VLOOKUP($B780,臺指選擇權P_C_Ratios!$A$4:$C$500,3,FALSE)</f>
        <v>#N/A</v>
      </c>
      <c r="W780" s="41" t="e">
        <f>VLOOKUP($B780,散戶多空比!$A$6:$L$500,12,FALSE)</f>
        <v>#N/A</v>
      </c>
      <c r="X780" s="40" t="e">
        <f>VLOOKUP($B780,期貨大額交易人未沖銷部位!$A$4:$O$499,4,FALSE)</f>
        <v>#N/A</v>
      </c>
      <c r="Y780" s="40" t="e">
        <f>VLOOKUP($B780,期貨大額交易人未沖銷部位!$A$4:$O$499,7,FALSE)</f>
        <v>#N/A</v>
      </c>
      <c r="Z780" s="40" t="e">
        <f>VLOOKUP($B780,期貨大額交易人未沖銷部位!$A$4:$O$499,10,FALSE)</f>
        <v>#N/A</v>
      </c>
      <c r="AA780" s="40" t="e">
        <f>VLOOKUP($B780,期貨大額交易人未沖銷部位!$A$4:$O$499,13,FALSE)</f>
        <v>#N/A</v>
      </c>
      <c r="AB780" s="40" t="e">
        <f>VLOOKUP($B780,期貨大額交易人未沖銷部位!$A$4:$O$499,14,FALSE)</f>
        <v>#N/A</v>
      </c>
      <c r="AC780" s="40" t="e">
        <f>VLOOKUP($B780,期貨大額交易人未沖銷部位!$A$4:$O$499,15,FALSE)</f>
        <v>#N/A</v>
      </c>
      <c r="AD780" s="33" t="e">
        <f>VLOOKUP($B780,三大美股走勢!$A$4:$J$495,4,FALSE)</f>
        <v>#N/A</v>
      </c>
      <c r="AE780" s="33" t="e">
        <f>VLOOKUP($B780,三大美股走勢!$A$4:$J$495,7,FALSE)</f>
        <v>#N/A</v>
      </c>
      <c r="AF780" s="33" t="e">
        <f>VLOOKUP($B780,三大美股走勢!$A$4:$J$495,10,FALSE)</f>
        <v>#N/A</v>
      </c>
    </row>
    <row r="781" spans="2:32">
      <c r="B781" s="32">
        <v>43560</v>
      </c>
      <c r="C781" s="33" t="e">
        <f>VLOOKUP($B781,大盤與近月台指!$A$4:$I$499,2,FALSE)</f>
        <v>#N/A</v>
      </c>
      <c r="D781" s="34" t="e">
        <f>VLOOKUP($B781,大盤與近月台指!$A$4:$I$499,3,FALSE)</f>
        <v>#N/A</v>
      </c>
      <c r="E781" s="35" t="e">
        <f>VLOOKUP($B781,大盤與近月台指!$A$4:$I$499,4,FALSE)</f>
        <v>#N/A</v>
      </c>
      <c r="F781" s="33" t="e">
        <f>VLOOKUP($B781,大盤與近月台指!$A$4:$I$499,5,FALSE)</f>
        <v>#N/A</v>
      </c>
      <c r="G781" s="49" t="e">
        <f>VLOOKUP($B781,三大法人買賣超!$A$4:$I$500,3,FALSE)</f>
        <v>#N/A</v>
      </c>
      <c r="H781" s="34" t="e">
        <f>VLOOKUP($B781,三大法人買賣超!$A$4:$I$500,5,FALSE)</f>
        <v>#N/A</v>
      </c>
      <c r="I781" s="27" t="e">
        <f>VLOOKUP($B781,三大法人買賣超!$A$4:$I$500,7,FALSE)</f>
        <v>#N/A</v>
      </c>
      <c r="J781" s="27" t="e">
        <f>VLOOKUP($B781,三大法人買賣超!$A$4:$I$500,9,FALSE)</f>
        <v>#N/A</v>
      </c>
      <c r="K781" s="37">
        <f>新台幣匯率美元指數!B782</f>
        <v>0</v>
      </c>
      <c r="L781" s="38">
        <f>新台幣匯率美元指數!C782</f>
        <v>0</v>
      </c>
      <c r="M781" s="39">
        <f>新台幣匯率美元指數!D782</f>
        <v>0</v>
      </c>
      <c r="N781" s="27" t="e">
        <f>VLOOKUP($B781,期貨未平倉口數!$A$4:$M$499,4,FALSE)</f>
        <v>#N/A</v>
      </c>
      <c r="O781" s="27" t="e">
        <f>VLOOKUP($B781,期貨未平倉口數!$A$4:$M$499,9,FALSE)</f>
        <v>#N/A</v>
      </c>
      <c r="P781" s="27" t="e">
        <f>VLOOKUP($B781,期貨未平倉口數!$A$4:$M$499,10,FALSE)</f>
        <v>#N/A</v>
      </c>
      <c r="Q781" s="27" t="e">
        <f>VLOOKUP($B781,期貨未平倉口數!$A$4:$M$499,11,FALSE)</f>
        <v>#N/A</v>
      </c>
      <c r="R781" s="64" t="e">
        <f>VLOOKUP($B781,選擇權未平倉餘額!$A$4:$I$500,6,FALSE)</f>
        <v>#N/A</v>
      </c>
      <c r="S781" s="64" t="e">
        <f>VLOOKUP($B781,選擇權未平倉餘額!$A$4:$I$500,7,FALSE)</f>
        <v>#N/A</v>
      </c>
      <c r="T781" s="64" t="e">
        <f>VLOOKUP($B781,選擇權未平倉餘額!$A$4:$I$500,8,FALSE)</f>
        <v>#N/A</v>
      </c>
      <c r="U781" s="64" t="e">
        <f>VLOOKUP($B781,選擇權未平倉餘額!$A$4:$I$500,9,FALSE)</f>
        <v>#N/A</v>
      </c>
      <c r="V781" s="39" t="e">
        <f>VLOOKUP($B781,臺指選擇權P_C_Ratios!$A$4:$C$500,3,FALSE)</f>
        <v>#N/A</v>
      </c>
      <c r="W781" s="41" t="e">
        <f>VLOOKUP($B781,散戶多空比!$A$6:$L$500,12,FALSE)</f>
        <v>#N/A</v>
      </c>
      <c r="X781" s="40" t="e">
        <f>VLOOKUP($B781,期貨大額交易人未沖銷部位!$A$4:$O$499,4,FALSE)</f>
        <v>#N/A</v>
      </c>
      <c r="Y781" s="40" t="e">
        <f>VLOOKUP($B781,期貨大額交易人未沖銷部位!$A$4:$O$499,7,FALSE)</f>
        <v>#N/A</v>
      </c>
      <c r="Z781" s="40" t="e">
        <f>VLOOKUP($B781,期貨大額交易人未沖銷部位!$A$4:$O$499,10,FALSE)</f>
        <v>#N/A</v>
      </c>
      <c r="AA781" s="40" t="e">
        <f>VLOOKUP($B781,期貨大額交易人未沖銷部位!$A$4:$O$499,13,FALSE)</f>
        <v>#N/A</v>
      </c>
      <c r="AB781" s="40" t="e">
        <f>VLOOKUP($B781,期貨大額交易人未沖銷部位!$A$4:$O$499,14,FALSE)</f>
        <v>#N/A</v>
      </c>
      <c r="AC781" s="40" t="e">
        <f>VLOOKUP($B781,期貨大額交易人未沖銷部位!$A$4:$O$499,15,FALSE)</f>
        <v>#N/A</v>
      </c>
      <c r="AD781" s="33" t="e">
        <f>VLOOKUP($B781,三大美股走勢!$A$4:$J$495,4,FALSE)</f>
        <v>#N/A</v>
      </c>
      <c r="AE781" s="33" t="e">
        <f>VLOOKUP($B781,三大美股走勢!$A$4:$J$495,7,FALSE)</f>
        <v>#N/A</v>
      </c>
      <c r="AF781" s="33" t="e">
        <f>VLOOKUP($B781,三大美股走勢!$A$4:$J$495,10,FALSE)</f>
        <v>#N/A</v>
      </c>
    </row>
    <row r="782" spans="2:32">
      <c r="B782" s="32">
        <v>43561</v>
      </c>
      <c r="C782" s="33" t="e">
        <f>VLOOKUP($B782,大盤與近月台指!$A$4:$I$499,2,FALSE)</f>
        <v>#N/A</v>
      </c>
      <c r="D782" s="34" t="e">
        <f>VLOOKUP($B782,大盤與近月台指!$A$4:$I$499,3,FALSE)</f>
        <v>#N/A</v>
      </c>
      <c r="E782" s="35" t="e">
        <f>VLOOKUP($B782,大盤與近月台指!$A$4:$I$499,4,FALSE)</f>
        <v>#N/A</v>
      </c>
      <c r="F782" s="33" t="e">
        <f>VLOOKUP($B782,大盤與近月台指!$A$4:$I$499,5,FALSE)</f>
        <v>#N/A</v>
      </c>
      <c r="G782" s="49" t="e">
        <f>VLOOKUP($B782,三大法人買賣超!$A$4:$I$500,3,FALSE)</f>
        <v>#N/A</v>
      </c>
      <c r="H782" s="34" t="e">
        <f>VLOOKUP($B782,三大法人買賣超!$A$4:$I$500,5,FALSE)</f>
        <v>#N/A</v>
      </c>
      <c r="I782" s="27" t="e">
        <f>VLOOKUP($B782,三大法人買賣超!$A$4:$I$500,7,FALSE)</f>
        <v>#N/A</v>
      </c>
      <c r="J782" s="27" t="e">
        <f>VLOOKUP($B782,三大法人買賣超!$A$4:$I$500,9,FALSE)</f>
        <v>#N/A</v>
      </c>
      <c r="K782" s="37">
        <f>新台幣匯率美元指數!B783</f>
        <v>0</v>
      </c>
      <c r="L782" s="38">
        <f>新台幣匯率美元指數!C783</f>
        <v>0</v>
      </c>
      <c r="M782" s="39">
        <f>新台幣匯率美元指數!D783</f>
        <v>0</v>
      </c>
      <c r="N782" s="27" t="e">
        <f>VLOOKUP($B782,期貨未平倉口數!$A$4:$M$499,4,FALSE)</f>
        <v>#N/A</v>
      </c>
      <c r="O782" s="27" t="e">
        <f>VLOOKUP($B782,期貨未平倉口數!$A$4:$M$499,9,FALSE)</f>
        <v>#N/A</v>
      </c>
      <c r="P782" s="27" t="e">
        <f>VLOOKUP($B782,期貨未平倉口數!$A$4:$M$499,10,FALSE)</f>
        <v>#N/A</v>
      </c>
      <c r="Q782" s="27" t="e">
        <f>VLOOKUP($B782,期貨未平倉口數!$A$4:$M$499,11,FALSE)</f>
        <v>#N/A</v>
      </c>
      <c r="R782" s="64" t="e">
        <f>VLOOKUP($B782,選擇權未平倉餘額!$A$4:$I$500,6,FALSE)</f>
        <v>#N/A</v>
      </c>
      <c r="S782" s="64" t="e">
        <f>VLOOKUP($B782,選擇權未平倉餘額!$A$4:$I$500,7,FALSE)</f>
        <v>#N/A</v>
      </c>
      <c r="T782" s="64" t="e">
        <f>VLOOKUP($B782,選擇權未平倉餘額!$A$4:$I$500,8,FALSE)</f>
        <v>#N/A</v>
      </c>
      <c r="U782" s="64" t="e">
        <f>VLOOKUP($B782,選擇權未平倉餘額!$A$4:$I$500,9,FALSE)</f>
        <v>#N/A</v>
      </c>
      <c r="V782" s="39" t="e">
        <f>VLOOKUP($B782,臺指選擇權P_C_Ratios!$A$4:$C$500,3,FALSE)</f>
        <v>#N/A</v>
      </c>
      <c r="W782" s="41" t="e">
        <f>VLOOKUP($B782,散戶多空比!$A$6:$L$500,12,FALSE)</f>
        <v>#N/A</v>
      </c>
      <c r="X782" s="40" t="e">
        <f>VLOOKUP($B782,期貨大額交易人未沖銷部位!$A$4:$O$499,4,FALSE)</f>
        <v>#N/A</v>
      </c>
      <c r="Y782" s="40" t="e">
        <f>VLOOKUP($B782,期貨大額交易人未沖銷部位!$A$4:$O$499,7,FALSE)</f>
        <v>#N/A</v>
      </c>
      <c r="Z782" s="40" t="e">
        <f>VLOOKUP($B782,期貨大額交易人未沖銷部位!$A$4:$O$499,10,FALSE)</f>
        <v>#N/A</v>
      </c>
      <c r="AA782" s="40" t="e">
        <f>VLOOKUP($B782,期貨大額交易人未沖銷部位!$A$4:$O$499,13,FALSE)</f>
        <v>#N/A</v>
      </c>
      <c r="AB782" s="40" t="e">
        <f>VLOOKUP($B782,期貨大額交易人未沖銷部位!$A$4:$O$499,14,FALSE)</f>
        <v>#N/A</v>
      </c>
      <c r="AC782" s="40" t="e">
        <f>VLOOKUP($B782,期貨大額交易人未沖銷部位!$A$4:$O$499,15,FALSE)</f>
        <v>#N/A</v>
      </c>
      <c r="AD782" s="33" t="e">
        <f>VLOOKUP($B782,三大美股走勢!$A$4:$J$495,4,FALSE)</f>
        <v>#N/A</v>
      </c>
      <c r="AE782" s="33" t="e">
        <f>VLOOKUP($B782,三大美股走勢!$A$4:$J$495,7,FALSE)</f>
        <v>#N/A</v>
      </c>
      <c r="AF782" s="33" t="e">
        <f>VLOOKUP($B782,三大美股走勢!$A$4:$J$495,10,FALSE)</f>
        <v>#N/A</v>
      </c>
    </row>
    <row r="783" spans="2:32">
      <c r="B783" s="32">
        <v>43562</v>
      </c>
      <c r="C783" s="33" t="e">
        <f>VLOOKUP($B783,大盤與近月台指!$A$4:$I$499,2,FALSE)</f>
        <v>#N/A</v>
      </c>
      <c r="D783" s="34" t="e">
        <f>VLOOKUP($B783,大盤與近月台指!$A$4:$I$499,3,FALSE)</f>
        <v>#N/A</v>
      </c>
      <c r="E783" s="35" t="e">
        <f>VLOOKUP($B783,大盤與近月台指!$A$4:$I$499,4,FALSE)</f>
        <v>#N/A</v>
      </c>
      <c r="F783" s="33" t="e">
        <f>VLOOKUP($B783,大盤與近月台指!$A$4:$I$499,5,FALSE)</f>
        <v>#N/A</v>
      </c>
      <c r="G783" s="49" t="e">
        <f>VLOOKUP($B783,三大法人買賣超!$A$4:$I$500,3,FALSE)</f>
        <v>#N/A</v>
      </c>
      <c r="H783" s="34" t="e">
        <f>VLOOKUP($B783,三大法人買賣超!$A$4:$I$500,5,FALSE)</f>
        <v>#N/A</v>
      </c>
      <c r="I783" s="27" t="e">
        <f>VLOOKUP($B783,三大法人買賣超!$A$4:$I$500,7,FALSE)</f>
        <v>#N/A</v>
      </c>
      <c r="J783" s="27" t="e">
        <f>VLOOKUP($B783,三大法人買賣超!$A$4:$I$500,9,FALSE)</f>
        <v>#N/A</v>
      </c>
      <c r="K783" s="37">
        <f>新台幣匯率美元指數!B784</f>
        <v>0</v>
      </c>
      <c r="L783" s="38">
        <f>新台幣匯率美元指數!C784</f>
        <v>0</v>
      </c>
      <c r="M783" s="39">
        <f>新台幣匯率美元指數!D784</f>
        <v>0</v>
      </c>
      <c r="N783" s="27" t="e">
        <f>VLOOKUP($B783,期貨未平倉口數!$A$4:$M$499,4,FALSE)</f>
        <v>#N/A</v>
      </c>
      <c r="O783" s="27" t="e">
        <f>VLOOKUP($B783,期貨未平倉口數!$A$4:$M$499,9,FALSE)</f>
        <v>#N/A</v>
      </c>
      <c r="P783" s="27" t="e">
        <f>VLOOKUP($B783,期貨未平倉口數!$A$4:$M$499,10,FALSE)</f>
        <v>#N/A</v>
      </c>
      <c r="Q783" s="27" t="e">
        <f>VLOOKUP($B783,期貨未平倉口數!$A$4:$M$499,11,FALSE)</f>
        <v>#N/A</v>
      </c>
      <c r="R783" s="64" t="e">
        <f>VLOOKUP($B783,選擇權未平倉餘額!$A$4:$I$500,6,FALSE)</f>
        <v>#N/A</v>
      </c>
      <c r="S783" s="64" t="e">
        <f>VLOOKUP($B783,選擇權未平倉餘額!$A$4:$I$500,7,FALSE)</f>
        <v>#N/A</v>
      </c>
      <c r="T783" s="64" t="e">
        <f>VLOOKUP($B783,選擇權未平倉餘額!$A$4:$I$500,8,FALSE)</f>
        <v>#N/A</v>
      </c>
      <c r="U783" s="64" t="e">
        <f>VLOOKUP($B783,選擇權未平倉餘額!$A$4:$I$500,9,FALSE)</f>
        <v>#N/A</v>
      </c>
      <c r="V783" s="39" t="e">
        <f>VLOOKUP($B783,臺指選擇權P_C_Ratios!$A$4:$C$500,3,FALSE)</f>
        <v>#N/A</v>
      </c>
      <c r="W783" s="41" t="e">
        <f>VLOOKUP($B783,散戶多空比!$A$6:$L$500,12,FALSE)</f>
        <v>#N/A</v>
      </c>
      <c r="X783" s="40" t="e">
        <f>VLOOKUP($B783,期貨大額交易人未沖銷部位!$A$4:$O$499,4,FALSE)</f>
        <v>#N/A</v>
      </c>
      <c r="Y783" s="40" t="e">
        <f>VLOOKUP($B783,期貨大額交易人未沖銷部位!$A$4:$O$499,7,FALSE)</f>
        <v>#N/A</v>
      </c>
      <c r="Z783" s="40" t="e">
        <f>VLOOKUP($B783,期貨大額交易人未沖銷部位!$A$4:$O$499,10,FALSE)</f>
        <v>#N/A</v>
      </c>
      <c r="AA783" s="40" t="e">
        <f>VLOOKUP($B783,期貨大額交易人未沖銷部位!$A$4:$O$499,13,FALSE)</f>
        <v>#N/A</v>
      </c>
      <c r="AB783" s="40" t="e">
        <f>VLOOKUP($B783,期貨大額交易人未沖銷部位!$A$4:$O$499,14,FALSE)</f>
        <v>#N/A</v>
      </c>
      <c r="AC783" s="40" t="e">
        <f>VLOOKUP($B783,期貨大額交易人未沖銷部位!$A$4:$O$499,15,FALSE)</f>
        <v>#N/A</v>
      </c>
      <c r="AD783" s="33" t="e">
        <f>VLOOKUP($B783,三大美股走勢!$A$4:$J$495,4,FALSE)</f>
        <v>#N/A</v>
      </c>
      <c r="AE783" s="33" t="e">
        <f>VLOOKUP($B783,三大美股走勢!$A$4:$J$495,7,FALSE)</f>
        <v>#N/A</v>
      </c>
      <c r="AF783" s="33" t="e">
        <f>VLOOKUP($B783,三大美股走勢!$A$4:$J$495,10,FALSE)</f>
        <v>#N/A</v>
      </c>
    </row>
    <row r="784" spans="2:32">
      <c r="B784" s="32">
        <v>43563</v>
      </c>
      <c r="C784" s="33" t="e">
        <f>VLOOKUP($B784,大盤與近月台指!$A$4:$I$499,2,FALSE)</f>
        <v>#N/A</v>
      </c>
      <c r="D784" s="34" t="e">
        <f>VLOOKUP($B784,大盤與近月台指!$A$4:$I$499,3,FALSE)</f>
        <v>#N/A</v>
      </c>
      <c r="E784" s="35" t="e">
        <f>VLOOKUP($B784,大盤與近月台指!$A$4:$I$499,4,FALSE)</f>
        <v>#N/A</v>
      </c>
      <c r="F784" s="33" t="e">
        <f>VLOOKUP($B784,大盤與近月台指!$A$4:$I$499,5,FALSE)</f>
        <v>#N/A</v>
      </c>
      <c r="G784" s="49" t="e">
        <f>VLOOKUP($B784,三大法人買賣超!$A$4:$I$500,3,FALSE)</f>
        <v>#N/A</v>
      </c>
      <c r="H784" s="34" t="e">
        <f>VLOOKUP($B784,三大法人買賣超!$A$4:$I$500,5,FALSE)</f>
        <v>#N/A</v>
      </c>
      <c r="I784" s="27" t="e">
        <f>VLOOKUP($B784,三大法人買賣超!$A$4:$I$500,7,FALSE)</f>
        <v>#N/A</v>
      </c>
      <c r="J784" s="27" t="e">
        <f>VLOOKUP($B784,三大法人買賣超!$A$4:$I$500,9,FALSE)</f>
        <v>#N/A</v>
      </c>
      <c r="K784" s="37">
        <f>新台幣匯率美元指數!B785</f>
        <v>0</v>
      </c>
      <c r="L784" s="38">
        <f>新台幣匯率美元指數!C785</f>
        <v>0</v>
      </c>
      <c r="M784" s="39">
        <f>新台幣匯率美元指數!D785</f>
        <v>0</v>
      </c>
      <c r="N784" s="27" t="e">
        <f>VLOOKUP($B784,期貨未平倉口數!$A$4:$M$499,4,FALSE)</f>
        <v>#N/A</v>
      </c>
      <c r="O784" s="27" t="e">
        <f>VLOOKUP($B784,期貨未平倉口數!$A$4:$M$499,9,FALSE)</f>
        <v>#N/A</v>
      </c>
      <c r="P784" s="27" t="e">
        <f>VLOOKUP($B784,期貨未平倉口數!$A$4:$M$499,10,FALSE)</f>
        <v>#N/A</v>
      </c>
      <c r="Q784" s="27" t="e">
        <f>VLOOKUP($B784,期貨未平倉口數!$A$4:$M$499,11,FALSE)</f>
        <v>#N/A</v>
      </c>
      <c r="R784" s="64" t="e">
        <f>VLOOKUP($B784,選擇權未平倉餘額!$A$4:$I$500,6,FALSE)</f>
        <v>#N/A</v>
      </c>
      <c r="S784" s="64" t="e">
        <f>VLOOKUP($B784,選擇權未平倉餘額!$A$4:$I$500,7,FALSE)</f>
        <v>#N/A</v>
      </c>
      <c r="T784" s="64" t="e">
        <f>VLOOKUP($B784,選擇權未平倉餘額!$A$4:$I$500,8,FALSE)</f>
        <v>#N/A</v>
      </c>
      <c r="U784" s="64" t="e">
        <f>VLOOKUP($B784,選擇權未平倉餘額!$A$4:$I$500,9,FALSE)</f>
        <v>#N/A</v>
      </c>
      <c r="V784" s="39" t="e">
        <f>VLOOKUP($B784,臺指選擇權P_C_Ratios!$A$4:$C$500,3,FALSE)</f>
        <v>#N/A</v>
      </c>
      <c r="W784" s="41" t="e">
        <f>VLOOKUP($B784,散戶多空比!$A$6:$L$500,12,FALSE)</f>
        <v>#N/A</v>
      </c>
      <c r="X784" s="40" t="e">
        <f>VLOOKUP($B784,期貨大額交易人未沖銷部位!$A$4:$O$499,4,FALSE)</f>
        <v>#N/A</v>
      </c>
      <c r="Y784" s="40" t="e">
        <f>VLOOKUP($B784,期貨大額交易人未沖銷部位!$A$4:$O$499,7,FALSE)</f>
        <v>#N/A</v>
      </c>
      <c r="Z784" s="40" t="e">
        <f>VLOOKUP($B784,期貨大額交易人未沖銷部位!$A$4:$O$499,10,FALSE)</f>
        <v>#N/A</v>
      </c>
      <c r="AA784" s="40" t="e">
        <f>VLOOKUP($B784,期貨大額交易人未沖銷部位!$A$4:$O$499,13,FALSE)</f>
        <v>#N/A</v>
      </c>
      <c r="AB784" s="40" t="e">
        <f>VLOOKUP($B784,期貨大額交易人未沖銷部位!$A$4:$O$499,14,FALSE)</f>
        <v>#N/A</v>
      </c>
      <c r="AC784" s="40" t="e">
        <f>VLOOKUP($B784,期貨大額交易人未沖銷部位!$A$4:$O$499,15,FALSE)</f>
        <v>#N/A</v>
      </c>
      <c r="AD784" s="33" t="e">
        <f>VLOOKUP($B784,三大美股走勢!$A$4:$J$495,4,FALSE)</f>
        <v>#N/A</v>
      </c>
      <c r="AE784" s="33" t="e">
        <f>VLOOKUP($B784,三大美股走勢!$A$4:$J$495,7,FALSE)</f>
        <v>#N/A</v>
      </c>
      <c r="AF784" s="33" t="e">
        <f>VLOOKUP($B784,三大美股走勢!$A$4:$J$495,10,FALSE)</f>
        <v>#N/A</v>
      </c>
    </row>
    <row r="785" spans="2:32">
      <c r="B785" s="32">
        <v>43564</v>
      </c>
      <c r="C785" s="33" t="e">
        <f>VLOOKUP($B785,大盤與近月台指!$A$4:$I$499,2,FALSE)</f>
        <v>#N/A</v>
      </c>
      <c r="D785" s="34" t="e">
        <f>VLOOKUP($B785,大盤與近月台指!$A$4:$I$499,3,FALSE)</f>
        <v>#N/A</v>
      </c>
      <c r="E785" s="35" t="e">
        <f>VLOOKUP($B785,大盤與近月台指!$A$4:$I$499,4,FALSE)</f>
        <v>#N/A</v>
      </c>
      <c r="F785" s="33" t="e">
        <f>VLOOKUP($B785,大盤與近月台指!$A$4:$I$499,5,FALSE)</f>
        <v>#N/A</v>
      </c>
      <c r="G785" s="49" t="e">
        <f>VLOOKUP($B785,三大法人買賣超!$A$4:$I$500,3,FALSE)</f>
        <v>#N/A</v>
      </c>
      <c r="H785" s="34" t="e">
        <f>VLOOKUP($B785,三大法人買賣超!$A$4:$I$500,5,FALSE)</f>
        <v>#N/A</v>
      </c>
      <c r="I785" s="27" t="e">
        <f>VLOOKUP($B785,三大法人買賣超!$A$4:$I$500,7,FALSE)</f>
        <v>#N/A</v>
      </c>
      <c r="J785" s="27" t="e">
        <f>VLOOKUP($B785,三大法人買賣超!$A$4:$I$500,9,FALSE)</f>
        <v>#N/A</v>
      </c>
      <c r="K785" s="37">
        <f>新台幣匯率美元指數!B786</f>
        <v>0</v>
      </c>
      <c r="L785" s="38">
        <f>新台幣匯率美元指數!C786</f>
        <v>0</v>
      </c>
      <c r="M785" s="39">
        <f>新台幣匯率美元指數!D786</f>
        <v>0</v>
      </c>
      <c r="N785" s="27" t="e">
        <f>VLOOKUP($B785,期貨未平倉口數!$A$4:$M$499,4,FALSE)</f>
        <v>#N/A</v>
      </c>
      <c r="O785" s="27" t="e">
        <f>VLOOKUP($B785,期貨未平倉口數!$A$4:$M$499,9,FALSE)</f>
        <v>#N/A</v>
      </c>
      <c r="P785" s="27" t="e">
        <f>VLOOKUP($B785,期貨未平倉口數!$A$4:$M$499,10,FALSE)</f>
        <v>#N/A</v>
      </c>
      <c r="Q785" s="27" t="e">
        <f>VLOOKUP($B785,期貨未平倉口數!$A$4:$M$499,11,FALSE)</f>
        <v>#N/A</v>
      </c>
      <c r="R785" s="64" t="e">
        <f>VLOOKUP($B785,選擇權未平倉餘額!$A$4:$I$500,6,FALSE)</f>
        <v>#N/A</v>
      </c>
      <c r="S785" s="64" t="e">
        <f>VLOOKUP($B785,選擇權未平倉餘額!$A$4:$I$500,7,FALSE)</f>
        <v>#N/A</v>
      </c>
      <c r="T785" s="64" t="e">
        <f>VLOOKUP($B785,選擇權未平倉餘額!$A$4:$I$500,8,FALSE)</f>
        <v>#N/A</v>
      </c>
      <c r="U785" s="64" t="e">
        <f>VLOOKUP($B785,選擇權未平倉餘額!$A$4:$I$500,9,FALSE)</f>
        <v>#N/A</v>
      </c>
      <c r="V785" s="39" t="e">
        <f>VLOOKUP($B785,臺指選擇權P_C_Ratios!$A$4:$C$500,3,FALSE)</f>
        <v>#N/A</v>
      </c>
      <c r="W785" s="41" t="e">
        <f>VLOOKUP($B785,散戶多空比!$A$6:$L$500,12,FALSE)</f>
        <v>#N/A</v>
      </c>
      <c r="X785" s="40" t="e">
        <f>VLOOKUP($B785,期貨大額交易人未沖銷部位!$A$4:$O$499,4,FALSE)</f>
        <v>#N/A</v>
      </c>
      <c r="Y785" s="40" t="e">
        <f>VLOOKUP($B785,期貨大額交易人未沖銷部位!$A$4:$O$499,7,FALSE)</f>
        <v>#N/A</v>
      </c>
      <c r="Z785" s="40" t="e">
        <f>VLOOKUP($B785,期貨大額交易人未沖銷部位!$A$4:$O$499,10,FALSE)</f>
        <v>#N/A</v>
      </c>
      <c r="AA785" s="40" t="e">
        <f>VLOOKUP($B785,期貨大額交易人未沖銷部位!$A$4:$O$499,13,FALSE)</f>
        <v>#N/A</v>
      </c>
      <c r="AB785" s="40" t="e">
        <f>VLOOKUP($B785,期貨大額交易人未沖銷部位!$A$4:$O$499,14,FALSE)</f>
        <v>#N/A</v>
      </c>
      <c r="AC785" s="40" t="e">
        <f>VLOOKUP($B785,期貨大額交易人未沖銷部位!$A$4:$O$499,15,FALSE)</f>
        <v>#N/A</v>
      </c>
      <c r="AD785" s="33" t="e">
        <f>VLOOKUP($B785,三大美股走勢!$A$4:$J$495,4,FALSE)</f>
        <v>#N/A</v>
      </c>
      <c r="AE785" s="33" t="e">
        <f>VLOOKUP($B785,三大美股走勢!$A$4:$J$495,7,FALSE)</f>
        <v>#N/A</v>
      </c>
      <c r="AF785" s="33" t="e">
        <f>VLOOKUP($B785,三大美股走勢!$A$4:$J$495,10,FALSE)</f>
        <v>#N/A</v>
      </c>
    </row>
    <row r="786" spans="2:32">
      <c r="B786" s="32">
        <v>43565</v>
      </c>
      <c r="C786" s="33" t="e">
        <f>VLOOKUP($B786,大盤與近月台指!$A$4:$I$499,2,FALSE)</f>
        <v>#N/A</v>
      </c>
      <c r="D786" s="34" t="e">
        <f>VLOOKUP($B786,大盤與近月台指!$A$4:$I$499,3,FALSE)</f>
        <v>#N/A</v>
      </c>
      <c r="E786" s="35" t="e">
        <f>VLOOKUP($B786,大盤與近月台指!$A$4:$I$499,4,FALSE)</f>
        <v>#N/A</v>
      </c>
      <c r="F786" s="33" t="e">
        <f>VLOOKUP($B786,大盤與近月台指!$A$4:$I$499,5,FALSE)</f>
        <v>#N/A</v>
      </c>
      <c r="G786" s="49" t="e">
        <f>VLOOKUP($B786,三大法人買賣超!$A$4:$I$500,3,FALSE)</f>
        <v>#N/A</v>
      </c>
      <c r="H786" s="34" t="e">
        <f>VLOOKUP($B786,三大法人買賣超!$A$4:$I$500,5,FALSE)</f>
        <v>#N/A</v>
      </c>
      <c r="I786" s="27" t="e">
        <f>VLOOKUP($B786,三大法人買賣超!$A$4:$I$500,7,FALSE)</f>
        <v>#N/A</v>
      </c>
      <c r="J786" s="27" t="e">
        <f>VLOOKUP($B786,三大法人買賣超!$A$4:$I$500,9,FALSE)</f>
        <v>#N/A</v>
      </c>
      <c r="K786" s="37">
        <f>新台幣匯率美元指數!B787</f>
        <v>0</v>
      </c>
      <c r="L786" s="38">
        <f>新台幣匯率美元指數!C787</f>
        <v>0</v>
      </c>
      <c r="M786" s="39">
        <f>新台幣匯率美元指數!D787</f>
        <v>0</v>
      </c>
      <c r="N786" s="27" t="e">
        <f>VLOOKUP($B786,期貨未平倉口數!$A$4:$M$499,4,FALSE)</f>
        <v>#N/A</v>
      </c>
      <c r="O786" s="27" t="e">
        <f>VLOOKUP($B786,期貨未平倉口數!$A$4:$M$499,9,FALSE)</f>
        <v>#N/A</v>
      </c>
      <c r="P786" s="27" t="e">
        <f>VLOOKUP($B786,期貨未平倉口數!$A$4:$M$499,10,FALSE)</f>
        <v>#N/A</v>
      </c>
      <c r="Q786" s="27" t="e">
        <f>VLOOKUP($B786,期貨未平倉口數!$A$4:$M$499,11,FALSE)</f>
        <v>#N/A</v>
      </c>
      <c r="R786" s="64" t="e">
        <f>VLOOKUP($B786,選擇權未平倉餘額!$A$4:$I$500,6,FALSE)</f>
        <v>#N/A</v>
      </c>
      <c r="S786" s="64" t="e">
        <f>VLOOKUP($B786,選擇權未平倉餘額!$A$4:$I$500,7,FALSE)</f>
        <v>#N/A</v>
      </c>
      <c r="T786" s="64" t="e">
        <f>VLOOKUP($B786,選擇權未平倉餘額!$A$4:$I$500,8,FALSE)</f>
        <v>#N/A</v>
      </c>
      <c r="U786" s="64" t="e">
        <f>VLOOKUP($B786,選擇權未平倉餘額!$A$4:$I$500,9,FALSE)</f>
        <v>#N/A</v>
      </c>
      <c r="V786" s="39" t="e">
        <f>VLOOKUP($B786,臺指選擇權P_C_Ratios!$A$4:$C$500,3,FALSE)</f>
        <v>#N/A</v>
      </c>
      <c r="W786" s="41" t="e">
        <f>VLOOKUP($B786,散戶多空比!$A$6:$L$500,12,FALSE)</f>
        <v>#N/A</v>
      </c>
      <c r="X786" s="40" t="e">
        <f>VLOOKUP($B786,期貨大額交易人未沖銷部位!$A$4:$O$499,4,FALSE)</f>
        <v>#N/A</v>
      </c>
      <c r="Y786" s="40" t="e">
        <f>VLOOKUP($B786,期貨大額交易人未沖銷部位!$A$4:$O$499,7,FALSE)</f>
        <v>#N/A</v>
      </c>
      <c r="Z786" s="40" t="e">
        <f>VLOOKUP($B786,期貨大額交易人未沖銷部位!$A$4:$O$499,10,FALSE)</f>
        <v>#N/A</v>
      </c>
      <c r="AA786" s="40" t="e">
        <f>VLOOKUP($B786,期貨大額交易人未沖銷部位!$A$4:$O$499,13,FALSE)</f>
        <v>#N/A</v>
      </c>
      <c r="AB786" s="40" t="e">
        <f>VLOOKUP($B786,期貨大額交易人未沖銷部位!$A$4:$O$499,14,FALSE)</f>
        <v>#N/A</v>
      </c>
      <c r="AC786" s="40" t="e">
        <f>VLOOKUP($B786,期貨大額交易人未沖銷部位!$A$4:$O$499,15,FALSE)</f>
        <v>#N/A</v>
      </c>
      <c r="AD786" s="33" t="e">
        <f>VLOOKUP($B786,三大美股走勢!$A$4:$J$495,4,FALSE)</f>
        <v>#N/A</v>
      </c>
      <c r="AE786" s="33" t="e">
        <f>VLOOKUP($B786,三大美股走勢!$A$4:$J$495,7,FALSE)</f>
        <v>#N/A</v>
      </c>
      <c r="AF786" s="33" t="e">
        <f>VLOOKUP($B786,三大美股走勢!$A$4:$J$495,10,FALSE)</f>
        <v>#N/A</v>
      </c>
    </row>
    <row r="787" spans="2:32">
      <c r="B787" s="32">
        <v>43566</v>
      </c>
      <c r="C787" s="33" t="e">
        <f>VLOOKUP($B787,大盤與近月台指!$A$4:$I$499,2,FALSE)</f>
        <v>#N/A</v>
      </c>
      <c r="D787" s="34" t="e">
        <f>VLOOKUP($B787,大盤與近月台指!$A$4:$I$499,3,FALSE)</f>
        <v>#N/A</v>
      </c>
      <c r="E787" s="35" t="e">
        <f>VLOOKUP($B787,大盤與近月台指!$A$4:$I$499,4,FALSE)</f>
        <v>#N/A</v>
      </c>
      <c r="F787" s="33" t="e">
        <f>VLOOKUP($B787,大盤與近月台指!$A$4:$I$499,5,FALSE)</f>
        <v>#N/A</v>
      </c>
      <c r="G787" s="49" t="e">
        <f>VLOOKUP($B787,三大法人買賣超!$A$4:$I$500,3,FALSE)</f>
        <v>#N/A</v>
      </c>
      <c r="H787" s="34" t="e">
        <f>VLOOKUP($B787,三大法人買賣超!$A$4:$I$500,5,FALSE)</f>
        <v>#N/A</v>
      </c>
      <c r="I787" s="27" t="e">
        <f>VLOOKUP($B787,三大法人買賣超!$A$4:$I$500,7,FALSE)</f>
        <v>#N/A</v>
      </c>
      <c r="J787" s="27" t="e">
        <f>VLOOKUP($B787,三大法人買賣超!$A$4:$I$500,9,FALSE)</f>
        <v>#N/A</v>
      </c>
      <c r="K787" s="37">
        <f>新台幣匯率美元指數!B788</f>
        <v>0</v>
      </c>
      <c r="L787" s="38">
        <f>新台幣匯率美元指數!C788</f>
        <v>0</v>
      </c>
      <c r="M787" s="39">
        <f>新台幣匯率美元指數!D788</f>
        <v>0</v>
      </c>
      <c r="N787" s="27" t="e">
        <f>VLOOKUP($B787,期貨未平倉口數!$A$4:$M$499,4,FALSE)</f>
        <v>#N/A</v>
      </c>
      <c r="O787" s="27" t="e">
        <f>VLOOKUP($B787,期貨未平倉口數!$A$4:$M$499,9,FALSE)</f>
        <v>#N/A</v>
      </c>
      <c r="P787" s="27" t="e">
        <f>VLOOKUP($B787,期貨未平倉口數!$A$4:$M$499,10,FALSE)</f>
        <v>#N/A</v>
      </c>
      <c r="Q787" s="27" t="e">
        <f>VLOOKUP($B787,期貨未平倉口數!$A$4:$M$499,11,FALSE)</f>
        <v>#N/A</v>
      </c>
      <c r="R787" s="64" t="e">
        <f>VLOOKUP($B787,選擇權未平倉餘額!$A$4:$I$500,6,FALSE)</f>
        <v>#N/A</v>
      </c>
      <c r="S787" s="64" t="e">
        <f>VLOOKUP($B787,選擇權未平倉餘額!$A$4:$I$500,7,FALSE)</f>
        <v>#N/A</v>
      </c>
      <c r="T787" s="64" t="e">
        <f>VLOOKUP($B787,選擇權未平倉餘額!$A$4:$I$500,8,FALSE)</f>
        <v>#N/A</v>
      </c>
      <c r="U787" s="64" t="e">
        <f>VLOOKUP($B787,選擇權未平倉餘額!$A$4:$I$500,9,FALSE)</f>
        <v>#N/A</v>
      </c>
      <c r="V787" s="39" t="e">
        <f>VLOOKUP($B787,臺指選擇權P_C_Ratios!$A$4:$C$500,3,FALSE)</f>
        <v>#N/A</v>
      </c>
      <c r="W787" s="41" t="e">
        <f>VLOOKUP($B787,散戶多空比!$A$6:$L$500,12,FALSE)</f>
        <v>#N/A</v>
      </c>
      <c r="X787" s="40" t="e">
        <f>VLOOKUP($B787,期貨大額交易人未沖銷部位!$A$4:$O$499,4,FALSE)</f>
        <v>#N/A</v>
      </c>
      <c r="Y787" s="40" t="e">
        <f>VLOOKUP($B787,期貨大額交易人未沖銷部位!$A$4:$O$499,7,FALSE)</f>
        <v>#N/A</v>
      </c>
      <c r="Z787" s="40" t="e">
        <f>VLOOKUP($B787,期貨大額交易人未沖銷部位!$A$4:$O$499,10,FALSE)</f>
        <v>#N/A</v>
      </c>
      <c r="AA787" s="40" t="e">
        <f>VLOOKUP($B787,期貨大額交易人未沖銷部位!$A$4:$O$499,13,FALSE)</f>
        <v>#N/A</v>
      </c>
      <c r="AB787" s="40" t="e">
        <f>VLOOKUP($B787,期貨大額交易人未沖銷部位!$A$4:$O$499,14,FALSE)</f>
        <v>#N/A</v>
      </c>
      <c r="AC787" s="40" t="e">
        <f>VLOOKUP($B787,期貨大額交易人未沖銷部位!$A$4:$O$499,15,FALSE)</f>
        <v>#N/A</v>
      </c>
      <c r="AD787" s="33" t="e">
        <f>VLOOKUP($B787,三大美股走勢!$A$4:$J$495,4,FALSE)</f>
        <v>#N/A</v>
      </c>
      <c r="AE787" s="33" t="e">
        <f>VLOOKUP($B787,三大美股走勢!$A$4:$J$495,7,FALSE)</f>
        <v>#N/A</v>
      </c>
      <c r="AF787" s="33" t="e">
        <f>VLOOKUP($B787,三大美股走勢!$A$4:$J$495,10,FALSE)</f>
        <v>#N/A</v>
      </c>
    </row>
    <row r="788" spans="2:32">
      <c r="B788" s="32">
        <v>43567</v>
      </c>
      <c r="C788" s="33" t="e">
        <f>VLOOKUP($B788,大盤與近月台指!$A$4:$I$499,2,FALSE)</f>
        <v>#N/A</v>
      </c>
      <c r="D788" s="34" t="e">
        <f>VLOOKUP($B788,大盤與近月台指!$A$4:$I$499,3,FALSE)</f>
        <v>#N/A</v>
      </c>
      <c r="E788" s="35" t="e">
        <f>VLOOKUP($B788,大盤與近月台指!$A$4:$I$499,4,FALSE)</f>
        <v>#N/A</v>
      </c>
      <c r="F788" s="33" t="e">
        <f>VLOOKUP($B788,大盤與近月台指!$A$4:$I$499,5,FALSE)</f>
        <v>#N/A</v>
      </c>
      <c r="G788" s="49" t="e">
        <f>VLOOKUP($B788,三大法人買賣超!$A$4:$I$500,3,FALSE)</f>
        <v>#N/A</v>
      </c>
      <c r="H788" s="34" t="e">
        <f>VLOOKUP($B788,三大法人買賣超!$A$4:$I$500,5,FALSE)</f>
        <v>#N/A</v>
      </c>
      <c r="I788" s="27" t="e">
        <f>VLOOKUP($B788,三大法人買賣超!$A$4:$I$500,7,FALSE)</f>
        <v>#N/A</v>
      </c>
      <c r="J788" s="27" t="e">
        <f>VLOOKUP($B788,三大法人買賣超!$A$4:$I$500,9,FALSE)</f>
        <v>#N/A</v>
      </c>
      <c r="K788" s="37">
        <f>新台幣匯率美元指數!B789</f>
        <v>0</v>
      </c>
      <c r="L788" s="38">
        <f>新台幣匯率美元指數!C789</f>
        <v>0</v>
      </c>
      <c r="M788" s="39">
        <f>新台幣匯率美元指數!D789</f>
        <v>0</v>
      </c>
      <c r="N788" s="27" t="e">
        <f>VLOOKUP($B788,期貨未平倉口數!$A$4:$M$499,4,FALSE)</f>
        <v>#N/A</v>
      </c>
      <c r="O788" s="27" t="e">
        <f>VLOOKUP($B788,期貨未平倉口數!$A$4:$M$499,9,FALSE)</f>
        <v>#N/A</v>
      </c>
      <c r="P788" s="27" t="e">
        <f>VLOOKUP($B788,期貨未平倉口數!$A$4:$M$499,10,FALSE)</f>
        <v>#N/A</v>
      </c>
      <c r="Q788" s="27" t="e">
        <f>VLOOKUP($B788,期貨未平倉口數!$A$4:$M$499,11,FALSE)</f>
        <v>#N/A</v>
      </c>
      <c r="R788" s="64" t="e">
        <f>VLOOKUP($B788,選擇權未平倉餘額!$A$4:$I$500,6,FALSE)</f>
        <v>#N/A</v>
      </c>
      <c r="S788" s="64" t="e">
        <f>VLOOKUP($B788,選擇權未平倉餘額!$A$4:$I$500,7,FALSE)</f>
        <v>#N/A</v>
      </c>
      <c r="T788" s="64" t="e">
        <f>VLOOKUP($B788,選擇權未平倉餘額!$A$4:$I$500,8,FALSE)</f>
        <v>#N/A</v>
      </c>
      <c r="U788" s="64" t="e">
        <f>VLOOKUP($B788,選擇權未平倉餘額!$A$4:$I$500,9,FALSE)</f>
        <v>#N/A</v>
      </c>
      <c r="V788" s="39" t="e">
        <f>VLOOKUP($B788,臺指選擇權P_C_Ratios!$A$4:$C$500,3,FALSE)</f>
        <v>#N/A</v>
      </c>
      <c r="W788" s="41" t="e">
        <f>VLOOKUP($B788,散戶多空比!$A$6:$L$500,12,FALSE)</f>
        <v>#N/A</v>
      </c>
      <c r="X788" s="40" t="e">
        <f>VLOOKUP($B788,期貨大額交易人未沖銷部位!$A$4:$O$499,4,FALSE)</f>
        <v>#N/A</v>
      </c>
      <c r="Y788" s="40" t="e">
        <f>VLOOKUP($B788,期貨大額交易人未沖銷部位!$A$4:$O$499,7,FALSE)</f>
        <v>#N/A</v>
      </c>
      <c r="Z788" s="40" t="e">
        <f>VLOOKUP($B788,期貨大額交易人未沖銷部位!$A$4:$O$499,10,FALSE)</f>
        <v>#N/A</v>
      </c>
      <c r="AA788" s="40" t="e">
        <f>VLOOKUP($B788,期貨大額交易人未沖銷部位!$A$4:$O$499,13,FALSE)</f>
        <v>#N/A</v>
      </c>
      <c r="AB788" s="40" t="e">
        <f>VLOOKUP($B788,期貨大額交易人未沖銷部位!$A$4:$O$499,14,FALSE)</f>
        <v>#N/A</v>
      </c>
      <c r="AC788" s="40" t="e">
        <f>VLOOKUP($B788,期貨大額交易人未沖銷部位!$A$4:$O$499,15,FALSE)</f>
        <v>#N/A</v>
      </c>
      <c r="AD788" s="33" t="e">
        <f>VLOOKUP($B788,三大美股走勢!$A$4:$J$495,4,FALSE)</f>
        <v>#N/A</v>
      </c>
      <c r="AE788" s="33" t="e">
        <f>VLOOKUP($B788,三大美股走勢!$A$4:$J$495,7,FALSE)</f>
        <v>#N/A</v>
      </c>
      <c r="AF788" s="33" t="e">
        <f>VLOOKUP($B788,三大美股走勢!$A$4:$J$495,10,FALSE)</f>
        <v>#N/A</v>
      </c>
    </row>
    <row r="789" spans="2:32">
      <c r="B789" s="32">
        <v>43568</v>
      </c>
      <c r="C789" s="33" t="e">
        <f>VLOOKUP($B789,大盤與近月台指!$A$4:$I$499,2,FALSE)</f>
        <v>#N/A</v>
      </c>
      <c r="D789" s="34" t="e">
        <f>VLOOKUP($B789,大盤與近月台指!$A$4:$I$499,3,FALSE)</f>
        <v>#N/A</v>
      </c>
      <c r="E789" s="35" t="e">
        <f>VLOOKUP($B789,大盤與近月台指!$A$4:$I$499,4,FALSE)</f>
        <v>#N/A</v>
      </c>
      <c r="F789" s="33" t="e">
        <f>VLOOKUP($B789,大盤與近月台指!$A$4:$I$499,5,FALSE)</f>
        <v>#N/A</v>
      </c>
      <c r="G789" s="49" t="e">
        <f>VLOOKUP($B789,三大法人買賣超!$A$4:$I$500,3,FALSE)</f>
        <v>#N/A</v>
      </c>
      <c r="H789" s="34" t="e">
        <f>VLOOKUP($B789,三大法人買賣超!$A$4:$I$500,5,FALSE)</f>
        <v>#N/A</v>
      </c>
      <c r="I789" s="27" t="e">
        <f>VLOOKUP($B789,三大法人買賣超!$A$4:$I$500,7,FALSE)</f>
        <v>#N/A</v>
      </c>
      <c r="J789" s="27" t="e">
        <f>VLOOKUP($B789,三大法人買賣超!$A$4:$I$500,9,FALSE)</f>
        <v>#N/A</v>
      </c>
      <c r="K789" s="37">
        <f>新台幣匯率美元指數!B790</f>
        <v>0</v>
      </c>
      <c r="L789" s="38">
        <f>新台幣匯率美元指數!C790</f>
        <v>0</v>
      </c>
      <c r="M789" s="39">
        <f>新台幣匯率美元指數!D790</f>
        <v>0</v>
      </c>
      <c r="N789" s="27" t="e">
        <f>VLOOKUP($B789,期貨未平倉口數!$A$4:$M$499,4,FALSE)</f>
        <v>#N/A</v>
      </c>
      <c r="O789" s="27" t="e">
        <f>VLOOKUP($B789,期貨未平倉口數!$A$4:$M$499,9,FALSE)</f>
        <v>#N/A</v>
      </c>
      <c r="P789" s="27" t="e">
        <f>VLOOKUP($B789,期貨未平倉口數!$A$4:$M$499,10,FALSE)</f>
        <v>#N/A</v>
      </c>
      <c r="Q789" s="27" t="e">
        <f>VLOOKUP($B789,期貨未平倉口數!$A$4:$M$499,11,FALSE)</f>
        <v>#N/A</v>
      </c>
      <c r="R789" s="64" t="e">
        <f>VLOOKUP($B789,選擇權未平倉餘額!$A$4:$I$500,6,FALSE)</f>
        <v>#N/A</v>
      </c>
      <c r="S789" s="64" t="e">
        <f>VLOOKUP($B789,選擇權未平倉餘額!$A$4:$I$500,7,FALSE)</f>
        <v>#N/A</v>
      </c>
      <c r="T789" s="64" t="e">
        <f>VLOOKUP($B789,選擇權未平倉餘額!$A$4:$I$500,8,FALSE)</f>
        <v>#N/A</v>
      </c>
      <c r="U789" s="64" t="e">
        <f>VLOOKUP($B789,選擇權未平倉餘額!$A$4:$I$500,9,FALSE)</f>
        <v>#N/A</v>
      </c>
      <c r="V789" s="39" t="e">
        <f>VLOOKUP($B789,臺指選擇權P_C_Ratios!$A$4:$C$500,3,FALSE)</f>
        <v>#N/A</v>
      </c>
      <c r="W789" s="41" t="e">
        <f>VLOOKUP($B789,散戶多空比!$A$6:$L$500,12,FALSE)</f>
        <v>#N/A</v>
      </c>
      <c r="X789" s="40" t="e">
        <f>VLOOKUP($B789,期貨大額交易人未沖銷部位!$A$4:$O$499,4,FALSE)</f>
        <v>#N/A</v>
      </c>
      <c r="Y789" s="40" t="e">
        <f>VLOOKUP($B789,期貨大額交易人未沖銷部位!$A$4:$O$499,7,FALSE)</f>
        <v>#N/A</v>
      </c>
      <c r="Z789" s="40" t="e">
        <f>VLOOKUP($B789,期貨大額交易人未沖銷部位!$A$4:$O$499,10,FALSE)</f>
        <v>#N/A</v>
      </c>
      <c r="AA789" s="40" t="e">
        <f>VLOOKUP($B789,期貨大額交易人未沖銷部位!$A$4:$O$499,13,FALSE)</f>
        <v>#N/A</v>
      </c>
      <c r="AB789" s="40" t="e">
        <f>VLOOKUP($B789,期貨大額交易人未沖銷部位!$A$4:$O$499,14,FALSE)</f>
        <v>#N/A</v>
      </c>
      <c r="AC789" s="40" t="e">
        <f>VLOOKUP($B789,期貨大額交易人未沖銷部位!$A$4:$O$499,15,FALSE)</f>
        <v>#N/A</v>
      </c>
      <c r="AD789" s="33" t="e">
        <f>VLOOKUP($B789,三大美股走勢!$A$4:$J$495,4,FALSE)</f>
        <v>#N/A</v>
      </c>
      <c r="AE789" s="33" t="e">
        <f>VLOOKUP($B789,三大美股走勢!$A$4:$J$495,7,FALSE)</f>
        <v>#N/A</v>
      </c>
      <c r="AF789" s="33" t="e">
        <f>VLOOKUP($B789,三大美股走勢!$A$4:$J$495,10,FALSE)</f>
        <v>#N/A</v>
      </c>
    </row>
    <row r="790" spans="2:32">
      <c r="B790" s="32">
        <v>43569</v>
      </c>
      <c r="C790" s="33" t="e">
        <f>VLOOKUP($B790,大盤與近月台指!$A$4:$I$499,2,FALSE)</f>
        <v>#N/A</v>
      </c>
      <c r="D790" s="34" t="e">
        <f>VLOOKUP($B790,大盤與近月台指!$A$4:$I$499,3,FALSE)</f>
        <v>#N/A</v>
      </c>
      <c r="E790" s="35" t="e">
        <f>VLOOKUP($B790,大盤與近月台指!$A$4:$I$499,4,FALSE)</f>
        <v>#N/A</v>
      </c>
      <c r="F790" s="33" t="e">
        <f>VLOOKUP($B790,大盤與近月台指!$A$4:$I$499,5,FALSE)</f>
        <v>#N/A</v>
      </c>
      <c r="G790" s="49" t="e">
        <f>VLOOKUP($B790,三大法人買賣超!$A$4:$I$500,3,FALSE)</f>
        <v>#N/A</v>
      </c>
      <c r="H790" s="34" t="e">
        <f>VLOOKUP($B790,三大法人買賣超!$A$4:$I$500,5,FALSE)</f>
        <v>#N/A</v>
      </c>
      <c r="I790" s="27" t="e">
        <f>VLOOKUP($B790,三大法人買賣超!$A$4:$I$500,7,FALSE)</f>
        <v>#N/A</v>
      </c>
      <c r="J790" s="27" t="e">
        <f>VLOOKUP($B790,三大法人買賣超!$A$4:$I$500,9,FALSE)</f>
        <v>#N/A</v>
      </c>
      <c r="K790" s="37">
        <f>新台幣匯率美元指數!B791</f>
        <v>0</v>
      </c>
      <c r="L790" s="38">
        <f>新台幣匯率美元指數!C791</f>
        <v>0</v>
      </c>
      <c r="M790" s="39">
        <f>新台幣匯率美元指數!D791</f>
        <v>0</v>
      </c>
      <c r="N790" s="27" t="e">
        <f>VLOOKUP($B790,期貨未平倉口數!$A$4:$M$499,4,FALSE)</f>
        <v>#N/A</v>
      </c>
      <c r="O790" s="27" t="e">
        <f>VLOOKUP($B790,期貨未平倉口數!$A$4:$M$499,9,FALSE)</f>
        <v>#N/A</v>
      </c>
      <c r="P790" s="27" t="e">
        <f>VLOOKUP($B790,期貨未平倉口數!$A$4:$M$499,10,FALSE)</f>
        <v>#N/A</v>
      </c>
      <c r="Q790" s="27" t="e">
        <f>VLOOKUP($B790,期貨未平倉口數!$A$4:$M$499,11,FALSE)</f>
        <v>#N/A</v>
      </c>
      <c r="R790" s="64" t="e">
        <f>VLOOKUP($B790,選擇權未平倉餘額!$A$4:$I$500,6,FALSE)</f>
        <v>#N/A</v>
      </c>
      <c r="S790" s="64" t="e">
        <f>VLOOKUP($B790,選擇權未平倉餘額!$A$4:$I$500,7,FALSE)</f>
        <v>#N/A</v>
      </c>
      <c r="T790" s="64" t="e">
        <f>VLOOKUP($B790,選擇權未平倉餘額!$A$4:$I$500,8,FALSE)</f>
        <v>#N/A</v>
      </c>
      <c r="U790" s="64" t="e">
        <f>VLOOKUP($B790,選擇權未平倉餘額!$A$4:$I$500,9,FALSE)</f>
        <v>#N/A</v>
      </c>
      <c r="V790" s="39" t="e">
        <f>VLOOKUP($B790,臺指選擇權P_C_Ratios!$A$4:$C$500,3,FALSE)</f>
        <v>#N/A</v>
      </c>
      <c r="W790" s="41" t="e">
        <f>VLOOKUP($B790,散戶多空比!$A$6:$L$500,12,FALSE)</f>
        <v>#N/A</v>
      </c>
      <c r="X790" s="40" t="e">
        <f>VLOOKUP($B790,期貨大額交易人未沖銷部位!$A$4:$O$499,4,FALSE)</f>
        <v>#N/A</v>
      </c>
      <c r="Y790" s="40" t="e">
        <f>VLOOKUP($B790,期貨大額交易人未沖銷部位!$A$4:$O$499,7,FALSE)</f>
        <v>#N/A</v>
      </c>
      <c r="Z790" s="40" t="e">
        <f>VLOOKUP($B790,期貨大額交易人未沖銷部位!$A$4:$O$499,10,FALSE)</f>
        <v>#N/A</v>
      </c>
      <c r="AA790" s="40" t="e">
        <f>VLOOKUP($B790,期貨大額交易人未沖銷部位!$A$4:$O$499,13,FALSE)</f>
        <v>#N/A</v>
      </c>
      <c r="AB790" s="40" t="e">
        <f>VLOOKUP($B790,期貨大額交易人未沖銷部位!$A$4:$O$499,14,FALSE)</f>
        <v>#N/A</v>
      </c>
      <c r="AC790" s="40" t="e">
        <f>VLOOKUP($B790,期貨大額交易人未沖銷部位!$A$4:$O$499,15,FALSE)</f>
        <v>#N/A</v>
      </c>
      <c r="AD790" s="33" t="e">
        <f>VLOOKUP($B790,三大美股走勢!$A$4:$J$495,4,FALSE)</f>
        <v>#N/A</v>
      </c>
      <c r="AE790" s="33" t="e">
        <f>VLOOKUP($B790,三大美股走勢!$A$4:$J$495,7,FALSE)</f>
        <v>#N/A</v>
      </c>
      <c r="AF790" s="33" t="e">
        <f>VLOOKUP($B790,三大美股走勢!$A$4:$J$495,10,FALSE)</f>
        <v>#N/A</v>
      </c>
    </row>
    <row r="791" spans="2:32">
      <c r="B791" s="32">
        <v>43570</v>
      </c>
      <c r="C791" s="33" t="e">
        <f>VLOOKUP($B791,大盤與近月台指!$A$4:$I$499,2,FALSE)</f>
        <v>#N/A</v>
      </c>
      <c r="D791" s="34" t="e">
        <f>VLOOKUP($B791,大盤與近月台指!$A$4:$I$499,3,FALSE)</f>
        <v>#N/A</v>
      </c>
      <c r="E791" s="35" t="e">
        <f>VLOOKUP($B791,大盤與近月台指!$A$4:$I$499,4,FALSE)</f>
        <v>#N/A</v>
      </c>
      <c r="F791" s="33" t="e">
        <f>VLOOKUP($B791,大盤與近月台指!$A$4:$I$499,5,FALSE)</f>
        <v>#N/A</v>
      </c>
      <c r="G791" s="49" t="e">
        <f>VLOOKUP($B791,三大法人買賣超!$A$4:$I$500,3,FALSE)</f>
        <v>#N/A</v>
      </c>
      <c r="H791" s="34" t="e">
        <f>VLOOKUP($B791,三大法人買賣超!$A$4:$I$500,5,FALSE)</f>
        <v>#N/A</v>
      </c>
      <c r="I791" s="27" t="e">
        <f>VLOOKUP($B791,三大法人買賣超!$A$4:$I$500,7,FALSE)</f>
        <v>#N/A</v>
      </c>
      <c r="J791" s="27" t="e">
        <f>VLOOKUP($B791,三大法人買賣超!$A$4:$I$500,9,FALSE)</f>
        <v>#N/A</v>
      </c>
      <c r="K791" s="37">
        <f>新台幣匯率美元指數!B792</f>
        <v>0</v>
      </c>
      <c r="L791" s="38">
        <f>新台幣匯率美元指數!C792</f>
        <v>0</v>
      </c>
      <c r="M791" s="39">
        <f>新台幣匯率美元指數!D792</f>
        <v>0</v>
      </c>
      <c r="N791" s="27" t="e">
        <f>VLOOKUP($B791,期貨未平倉口數!$A$4:$M$499,4,FALSE)</f>
        <v>#N/A</v>
      </c>
      <c r="O791" s="27" t="e">
        <f>VLOOKUP($B791,期貨未平倉口數!$A$4:$M$499,9,FALSE)</f>
        <v>#N/A</v>
      </c>
      <c r="P791" s="27" t="e">
        <f>VLOOKUP($B791,期貨未平倉口數!$A$4:$M$499,10,FALSE)</f>
        <v>#N/A</v>
      </c>
      <c r="Q791" s="27" t="e">
        <f>VLOOKUP($B791,期貨未平倉口數!$A$4:$M$499,11,FALSE)</f>
        <v>#N/A</v>
      </c>
      <c r="R791" s="64" t="e">
        <f>VLOOKUP($B791,選擇權未平倉餘額!$A$4:$I$500,6,FALSE)</f>
        <v>#N/A</v>
      </c>
      <c r="S791" s="64" t="e">
        <f>VLOOKUP($B791,選擇權未平倉餘額!$A$4:$I$500,7,FALSE)</f>
        <v>#N/A</v>
      </c>
      <c r="T791" s="64" t="e">
        <f>VLOOKUP($B791,選擇權未平倉餘額!$A$4:$I$500,8,FALSE)</f>
        <v>#N/A</v>
      </c>
      <c r="U791" s="64" t="e">
        <f>VLOOKUP($B791,選擇權未平倉餘額!$A$4:$I$500,9,FALSE)</f>
        <v>#N/A</v>
      </c>
      <c r="V791" s="39" t="e">
        <f>VLOOKUP($B791,臺指選擇權P_C_Ratios!$A$4:$C$500,3,FALSE)</f>
        <v>#N/A</v>
      </c>
      <c r="W791" s="41" t="e">
        <f>VLOOKUP($B791,散戶多空比!$A$6:$L$500,12,FALSE)</f>
        <v>#N/A</v>
      </c>
      <c r="X791" s="40" t="e">
        <f>VLOOKUP($B791,期貨大額交易人未沖銷部位!$A$4:$O$499,4,FALSE)</f>
        <v>#N/A</v>
      </c>
      <c r="Y791" s="40" t="e">
        <f>VLOOKUP($B791,期貨大額交易人未沖銷部位!$A$4:$O$499,7,FALSE)</f>
        <v>#N/A</v>
      </c>
      <c r="Z791" s="40" t="e">
        <f>VLOOKUP($B791,期貨大額交易人未沖銷部位!$A$4:$O$499,10,FALSE)</f>
        <v>#N/A</v>
      </c>
      <c r="AA791" s="40" t="e">
        <f>VLOOKUP($B791,期貨大額交易人未沖銷部位!$A$4:$O$499,13,FALSE)</f>
        <v>#N/A</v>
      </c>
      <c r="AB791" s="40" t="e">
        <f>VLOOKUP($B791,期貨大額交易人未沖銷部位!$A$4:$O$499,14,FALSE)</f>
        <v>#N/A</v>
      </c>
      <c r="AC791" s="40" t="e">
        <f>VLOOKUP($B791,期貨大額交易人未沖銷部位!$A$4:$O$499,15,FALSE)</f>
        <v>#N/A</v>
      </c>
      <c r="AD791" s="33" t="e">
        <f>VLOOKUP($B791,三大美股走勢!$A$4:$J$495,4,FALSE)</f>
        <v>#N/A</v>
      </c>
      <c r="AE791" s="33" t="e">
        <f>VLOOKUP($B791,三大美股走勢!$A$4:$J$495,7,FALSE)</f>
        <v>#N/A</v>
      </c>
      <c r="AF791" s="33" t="e">
        <f>VLOOKUP($B791,三大美股走勢!$A$4:$J$495,10,FALSE)</f>
        <v>#N/A</v>
      </c>
    </row>
    <row r="792" spans="2:32">
      <c r="B792" s="32">
        <v>43571</v>
      </c>
      <c r="C792" s="33" t="e">
        <f>VLOOKUP($B792,大盤與近月台指!$A$4:$I$499,2,FALSE)</f>
        <v>#N/A</v>
      </c>
      <c r="D792" s="34" t="e">
        <f>VLOOKUP($B792,大盤與近月台指!$A$4:$I$499,3,FALSE)</f>
        <v>#N/A</v>
      </c>
      <c r="E792" s="35" t="e">
        <f>VLOOKUP($B792,大盤與近月台指!$A$4:$I$499,4,FALSE)</f>
        <v>#N/A</v>
      </c>
      <c r="F792" s="33" t="e">
        <f>VLOOKUP($B792,大盤與近月台指!$A$4:$I$499,5,FALSE)</f>
        <v>#N/A</v>
      </c>
      <c r="G792" s="49" t="e">
        <f>VLOOKUP($B792,三大法人買賣超!$A$4:$I$500,3,FALSE)</f>
        <v>#N/A</v>
      </c>
      <c r="H792" s="34" t="e">
        <f>VLOOKUP($B792,三大法人買賣超!$A$4:$I$500,5,FALSE)</f>
        <v>#N/A</v>
      </c>
      <c r="I792" s="27" t="e">
        <f>VLOOKUP($B792,三大法人買賣超!$A$4:$I$500,7,FALSE)</f>
        <v>#N/A</v>
      </c>
      <c r="J792" s="27" t="e">
        <f>VLOOKUP($B792,三大法人買賣超!$A$4:$I$500,9,FALSE)</f>
        <v>#N/A</v>
      </c>
      <c r="K792" s="37">
        <f>新台幣匯率美元指數!B793</f>
        <v>0</v>
      </c>
      <c r="L792" s="38">
        <f>新台幣匯率美元指數!C793</f>
        <v>0</v>
      </c>
      <c r="M792" s="39">
        <f>新台幣匯率美元指數!D793</f>
        <v>0</v>
      </c>
      <c r="N792" s="27" t="e">
        <f>VLOOKUP($B792,期貨未平倉口數!$A$4:$M$499,4,FALSE)</f>
        <v>#N/A</v>
      </c>
      <c r="O792" s="27" t="e">
        <f>VLOOKUP($B792,期貨未平倉口數!$A$4:$M$499,9,FALSE)</f>
        <v>#N/A</v>
      </c>
      <c r="P792" s="27" t="e">
        <f>VLOOKUP($B792,期貨未平倉口數!$A$4:$M$499,10,FALSE)</f>
        <v>#N/A</v>
      </c>
      <c r="Q792" s="27" t="e">
        <f>VLOOKUP($B792,期貨未平倉口數!$A$4:$M$499,11,FALSE)</f>
        <v>#N/A</v>
      </c>
      <c r="R792" s="64" t="e">
        <f>VLOOKUP($B792,選擇權未平倉餘額!$A$4:$I$500,6,FALSE)</f>
        <v>#N/A</v>
      </c>
      <c r="S792" s="64" t="e">
        <f>VLOOKUP($B792,選擇權未平倉餘額!$A$4:$I$500,7,FALSE)</f>
        <v>#N/A</v>
      </c>
      <c r="T792" s="64" t="e">
        <f>VLOOKUP($B792,選擇權未平倉餘額!$A$4:$I$500,8,FALSE)</f>
        <v>#N/A</v>
      </c>
      <c r="U792" s="64" t="e">
        <f>VLOOKUP($B792,選擇權未平倉餘額!$A$4:$I$500,9,FALSE)</f>
        <v>#N/A</v>
      </c>
      <c r="V792" s="39" t="e">
        <f>VLOOKUP($B792,臺指選擇權P_C_Ratios!$A$4:$C$500,3,FALSE)</f>
        <v>#N/A</v>
      </c>
      <c r="W792" s="41" t="e">
        <f>VLOOKUP($B792,散戶多空比!$A$6:$L$500,12,FALSE)</f>
        <v>#N/A</v>
      </c>
      <c r="X792" s="40" t="e">
        <f>VLOOKUP($B792,期貨大額交易人未沖銷部位!$A$4:$O$499,4,FALSE)</f>
        <v>#N/A</v>
      </c>
      <c r="Y792" s="40" t="e">
        <f>VLOOKUP($B792,期貨大額交易人未沖銷部位!$A$4:$O$499,7,FALSE)</f>
        <v>#N/A</v>
      </c>
      <c r="Z792" s="40" t="e">
        <f>VLOOKUP($B792,期貨大額交易人未沖銷部位!$A$4:$O$499,10,FALSE)</f>
        <v>#N/A</v>
      </c>
      <c r="AA792" s="40" t="e">
        <f>VLOOKUP($B792,期貨大額交易人未沖銷部位!$A$4:$O$499,13,FALSE)</f>
        <v>#N/A</v>
      </c>
      <c r="AB792" s="40" t="e">
        <f>VLOOKUP($B792,期貨大額交易人未沖銷部位!$A$4:$O$499,14,FALSE)</f>
        <v>#N/A</v>
      </c>
      <c r="AC792" s="40" t="e">
        <f>VLOOKUP($B792,期貨大額交易人未沖銷部位!$A$4:$O$499,15,FALSE)</f>
        <v>#N/A</v>
      </c>
      <c r="AD792" s="33" t="e">
        <f>VLOOKUP($B792,三大美股走勢!$A$4:$J$495,4,FALSE)</f>
        <v>#N/A</v>
      </c>
      <c r="AE792" s="33" t="e">
        <f>VLOOKUP($B792,三大美股走勢!$A$4:$J$495,7,FALSE)</f>
        <v>#N/A</v>
      </c>
      <c r="AF792" s="33" t="e">
        <f>VLOOKUP($B792,三大美股走勢!$A$4:$J$495,10,FALSE)</f>
        <v>#N/A</v>
      </c>
    </row>
    <row r="793" spans="2:32">
      <c r="B793" s="32">
        <v>43572</v>
      </c>
      <c r="C793" s="33" t="e">
        <f>VLOOKUP($B793,大盤與近月台指!$A$4:$I$499,2,FALSE)</f>
        <v>#N/A</v>
      </c>
      <c r="D793" s="34" t="e">
        <f>VLOOKUP($B793,大盤與近月台指!$A$4:$I$499,3,FALSE)</f>
        <v>#N/A</v>
      </c>
      <c r="E793" s="35" t="e">
        <f>VLOOKUP($B793,大盤與近月台指!$A$4:$I$499,4,FALSE)</f>
        <v>#N/A</v>
      </c>
      <c r="F793" s="33" t="e">
        <f>VLOOKUP($B793,大盤與近月台指!$A$4:$I$499,5,FALSE)</f>
        <v>#N/A</v>
      </c>
      <c r="G793" s="49" t="e">
        <f>VLOOKUP($B793,三大法人買賣超!$A$4:$I$500,3,FALSE)</f>
        <v>#N/A</v>
      </c>
      <c r="H793" s="34" t="e">
        <f>VLOOKUP($B793,三大法人買賣超!$A$4:$I$500,5,FALSE)</f>
        <v>#N/A</v>
      </c>
      <c r="I793" s="27" t="e">
        <f>VLOOKUP($B793,三大法人買賣超!$A$4:$I$500,7,FALSE)</f>
        <v>#N/A</v>
      </c>
      <c r="J793" s="27" t="e">
        <f>VLOOKUP($B793,三大法人買賣超!$A$4:$I$500,9,FALSE)</f>
        <v>#N/A</v>
      </c>
      <c r="K793" s="37">
        <f>新台幣匯率美元指數!B794</f>
        <v>0</v>
      </c>
      <c r="L793" s="38">
        <f>新台幣匯率美元指數!C794</f>
        <v>0</v>
      </c>
      <c r="M793" s="39">
        <f>新台幣匯率美元指數!D794</f>
        <v>0</v>
      </c>
      <c r="N793" s="27" t="e">
        <f>VLOOKUP($B793,期貨未平倉口數!$A$4:$M$499,4,FALSE)</f>
        <v>#N/A</v>
      </c>
      <c r="O793" s="27" t="e">
        <f>VLOOKUP($B793,期貨未平倉口數!$A$4:$M$499,9,FALSE)</f>
        <v>#N/A</v>
      </c>
      <c r="P793" s="27" t="e">
        <f>VLOOKUP($B793,期貨未平倉口數!$A$4:$M$499,10,FALSE)</f>
        <v>#N/A</v>
      </c>
      <c r="Q793" s="27" t="e">
        <f>VLOOKUP($B793,期貨未平倉口數!$A$4:$M$499,11,FALSE)</f>
        <v>#N/A</v>
      </c>
      <c r="R793" s="64" t="e">
        <f>VLOOKUP($B793,選擇權未平倉餘額!$A$4:$I$500,6,FALSE)</f>
        <v>#N/A</v>
      </c>
      <c r="S793" s="64" t="e">
        <f>VLOOKUP($B793,選擇權未平倉餘額!$A$4:$I$500,7,FALSE)</f>
        <v>#N/A</v>
      </c>
      <c r="T793" s="64" t="e">
        <f>VLOOKUP($B793,選擇權未平倉餘額!$A$4:$I$500,8,FALSE)</f>
        <v>#N/A</v>
      </c>
      <c r="U793" s="64" t="e">
        <f>VLOOKUP($B793,選擇權未平倉餘額!$A$4:$I$500,9,FALSE)</f>
        <v>#N/A</v>
      </c>
      <c r="V793" s="39" t="e">
        <f>VLOOKUP($B793,臺指選擇權P_C_Ratios!$A$4:$C$500,3,FALSE)</f>
        <v>#N/A</v>
      </c>
      <c r="W793" s="41" t="e">
        <f>VLOOKUP($B793,散戶多空比!$A$6:$L$500,12,FALSE)</f>
        <v>#N/A</v>
      </c>
      <c r="X793" s="40" t="e">
        <f>VLOOKUP($B793,期貨大額交易人未沖銷部位!$A$4:$O$499,4,FALSE)</f>
        <v>#N/A</v>
      </c>
      <c r="Y793" s="40" t="e">
        <f>VLOOKUP($B793,期貨大額交易人未沖銷部位!$A$4:$O$499,7,FALSE)</f>
        <v>#N/A</v>
      </c>
      <c r="Z793" s="40" t="e">
        <f>VLOOKUP($B793,期貨大額交易人未沖銷部位!$A$4:$O$499,10,FALSE)</f>
        <v>#N/A</v>
      </c>
      <c r="AA793" s="40" t="e">
        <f>VLOOKUP($B793,期貨大額交易人未沖銷部位!$A$4:$O$499,13,FALSE)</f>
        <v>#N/A</v>
      </c>
      <c r="AB793" s="40" t="e">
        <f>VLOOKUP($B793,期貨大額交易人未沖銷部位!$A$4:$O$499,14,FALSE)</f>
        <v>#N/A</v>
      </c>
      <c r="AC793" s="40" t="e">
        <f>VLOOKUP($B793,期貨大額交易人未沖銷部位!$A$4:$O$499,15,FALSE)</f>
        <v>#N/A</v>
      </c>
      <c r="AD793" s="33" t="e">
        <f>VLOOKUP($B793,三大美股走勢!$A$4:$J$495,4,FALSE)</f>
        <v>#N/A</v>
      </c>
      <c r="AE793" s="33" t="e">
        <f>VLOOKUP($B793,三大美股走勢!$A$4:$J$495,7,FALSE)</f>
        <v>#N/A</v>
      </c>
      <c r="AF793" s="33" t="e">
        <f>VLOOKUP($B793,三大美股走勢!$A$4:$J$495,10,FALSE)</f>
        <v>#N/A</v>
      </c>
    </row>
    <row r="794" spans="2:32">
      <c r="B794" s="32">
        <v>43573</v>
      </c>
      <c r="C794" s="33" t="e">
        <f>VLOOKUP($B794,大盤與近月台指!$A$4:$I$499,2,FALSE)</f>
        <v>#N/A</v>
      </c>
      <c r="D794" s="34" t="e">
        <f>VLOOKUP($B794,大盤與近月台指!$A$4:$I$499,3,FALSE)</f>
        <v>#N/A</v>
      </c>
      <c r="E794" s="35" t="e">
        <f>VLOOKUP($B794,大盤與近月台指!$A$4:$I$499,4,FALSE)</f>
        <v>#N/A</v>
      </c>
      <c r="F794" s="33" t="e">
        <f>VLOOKUP($B794,大盤與近月台指!$A$4:$I$499,5,FALSE)</f>
        <v>#N/A</v>
      </c>
      <c r="G794" s="49" t="e">
        <f>VLOOKUP($B794,三大法人買賣超!$A$4:$I$500,3,FALSE)</f>
        <v>#N/A</v>
      </c>
      <c r="H794" s="34" t="e">
        <f>VLOOKUP($B794,三大法人買賣超!$A$4:$I$500,5,FALSE)</f>
        <v>#N/A</v>
      </c>
      <c r="I794" s="27" t="e">
        <f>VLOOKUP($B794,三大法人買賣超!$A$4:$I$500,7,FALSE)</f>
        <v>#N/A</v>
      </c>
      <c r="J794" s="27" t="e">
        <f>VLOOKUP($B794,三大法人買賣超!$A$4:$I$500,9,FALSE)</f>
        <v>#N/A</v>
      </c>
      <c r="K794" s="37">
        <f>新台幣匯率美元指數!B795</f>
        <v>0</v>
      </c>
      <c r="L794" s="38">
        <f>新台幣匯率美元指數!C795</f>
        <v>0</v>
      </c>
      <c r="M794" s="39">
        <f>新台幣匯率美元指數!D795</f>
        <v>0</v>
      </c>
      <c r="N794" s="27" t="e">
        <f>VLOOKUP($B794,期貨未平倉口數!$A$4:$M$499,4,FALSE)</f>
        <v>#N/A</v>
      </c>
      <c r="O794" s="27" t="e">
        <f>VLOOKUP($B794,期貨未平倉口數!$A$4:$M$499,9,FALSE)</f>
        <v>#N/A</v>
      </c>
      <c r="P794" s="27" t="e">
        <f>VLOOKUP($B794,期貨未平倉口數!$A$4:$M$499,10,FALSE)</f>
        <v>#N/A</v>
      </c>
      <c r="Q794" s="27" t="e">
        <f>VLOOKUP($B794,期貨未平倉口數!$A$4:$M$499,11,FALSE)</f>
        <v>#N/A</v>
      </c>
      <c r="R794" s="64" t="e">
        <f>VLOOKUP($B794,選擇權未平倉餘額!$A$4:$I$500,6,FALSE)</f>
        <v>#N/A</v>
      </c>
      <c r="S794" s="64" t="e">
        <f>VLOOKUP($B794,選擇權未平倉餘額!$A$4:$I$500,7,FALSE)</f>
        <v>#N/A</v>
      </c>
      <c r="T794" s="64" t="e">
        <f>VLOOKUP($B794,選擇權未平倉餘額!$A$4:$I$500,8,FALSE)</f>
        <v>#N/A</v>
      </c>
      <c r="U794" s="64" t="e">
        <f>VLOOKUP($B794,選擇權未平倉餘額!$A$4:$I$500,9,FALSE)</f>
        <v>#N/A</v>
      </c>
      <c r="V794" s="39" t="e">
        <f>VLOOKUP($B794,臺指選擇權P_C_Ratios!$A$4:$C$500,3,FALSE)</f>
        <v>#N/A</v>
      </c>
      <c r="W794" s="41" t="e">
        <f>VLOOKUP($B794,散戶多空比!$A$6:$L$500,12,FALSE)</f>
        <v>#N/A</v>
      </c>
      <c r="X794" s="40" t="e">
        <f>VLOOKUP($B794,期貨大額交易人未沖銷部位!$A$4:$O$499,4,FALSE)</f>
        <v>#N/A</v>
      </c>
      <c r="Y794" s="40" t="e">
        <f>VLOOKUP($B794,期貨大額交易人未沖銷部位!$A$4:$O$499,7,FALSE)</f>
        <v>#N/A</v>
      </c>
      <c r="Z794" s="40" t="e">
        <f>VLOOKUP($B794,期貨大額交易人未沖銷部位!$A$4:$O$499,10,FALSE)</f>
        <v>#N/A</v>
      </c>
      <c r="AA794" s="40" t="e">
        <f>VLOOKUP($B794,期貨大額交易人未沖銷部位!$A$4:$O$499,13,FALSE)</f>
        <v>#N/A</v>
      </c>
      <c r="AB794" s="40" t="e">
        <f>VLOOKUP($B794,期貨大額交易人未沖銷部位!$A$4:$O$499,14,FALSE)</f>
        <v>#N/A</v>
      </c>
      <c r="AC794" s="40" t="e">
        <f>VLOOKUP($B794,期貨大額交易人未沖銷部位!$A$4:$O$499,15,FALSE)</f>
        <v>#N/A</v>
      </c>
      <c r="AD794" s="33" t="e">
        <f>VLOOKUP($B794,三大美股走勢!$A$4:$J$495,4,FALSE)</f>
        <v>#N/A</v>
      </c>
      <c r="AE794" s="33" t="e">
        <f>VLOOKUP($B794,三大美股走勢!$A$4:$J$495,7,FALSE)</f>
        <v>#N/A</v>
      </c>
      <c r="AF794" s="33" t="e">
        <f>VLOOKUP($B794,三大美股走勢!$A$4:$J$495,10,FALSE)</f>
        <v>#N/A</v>
      </c>
    </row>
    <row r="795" spans="2:32">
      <c r="B795" s="32">
        <v>43574</v>
      </c>
      <c r="C795" s="33" t="e">
        <f>VLOOKUP($B795,大盤與近月台指!$A$4:$I$499,2,FALSE)</f>
        <v>#N/A</v>
      </c>
      <c r="D795" s="34" t="e">
        <f>VLOOKUP($B795,大盤與近月台指!$A$4:$I$499,3,FALSE)</f>
        <v>#N/A</v>
      </c>
      <c r="E795" s="35" t="e">
        <f>VLOOKUP($B795,大盤與近月台指!$A$4:$I$499,4,FALSE)</f>
        <v>#N/A</v>
      </c>
      <c r="F795" s="33" t="e">
        <f>VLOOKUP($B795,大盤與近月台指!$A$4:$I$499,5,FALSE)</f>
        <v>#N/A</v>
      </c>
      <c r="G795" s="49" t="e">
        <f>VLOOKUP($B795,三大法人買賣超!$A$4:$I$500,3,FALSE)</f>
        <v>#N/A</v>
      </c>
      <c r="H795" s="34" t="e">
        <f>VLOOKUP($B795,三大法人買賣超!$A$4:$I$500,5,FALSE)</f>
        <v>#N/A</v>
      </c>
      <c r="I795" s="27" t="e">
        <f>VLOOKUP($B795,三大法人買賣超!$A$4:$I$500,7,FALSE)</f>
        <v>#N/A</v>
      </c>
      <c r="J795" s="27" t="e">
        <f>VLOOKUP($B795,三大法人買賣超!$A$4:$I$500,9,FALSE)</f>
        <v>#N/A</v>
      </c>
      <c r="K795" s="37">
        <f>新台幣匯率美元指數!B796</f>
        <v>0</v>
      </c>
      <c r="L795" s="38">
        <f>新台幣匯率美元指數!C796</f>
        <v>0</v>
      </c>
      <c r="M795" s="39">
        <f>新台幣匯率美元指數!D796</f>
        <v>0</v>
      </c>
      <c r="N795" s="27" t="e">
        <f>VLOOKUP($B795,期貨未平倉口數!$A$4:$M$499,4,FALSE)</f>
        <v>#N/A</v>
      </c>
      <c r="O795" s="27" t="e">
        <f>VLOOKUP($B795,期貨未平倉口數!$A$4:$M$499,9,FALSE)</f>
        <v>#N/A</v>
      </c>
      <c r="P795" s="27" t="e">
        <f>VLOOKUP($B795,期貨未平倉口數!$A$4:$M$499,10,FALSE)</f>
        <v>#N/A</v>
      </c>
      <c r="Q795" s="27" t="e">
        <f>VLOOKUP($B795,期貨未平倉口數!$A$4:$M$499,11,FALSE)</f>
        <v>#N/A</v>
      </c>
      <c r="R795" s="64" t="e">
        <f>VLOOKUP($B795,選擇權未平倉餘額!$A$4:$I$500,6,FALSE)</f>
        <v>#N/A</v>
      </c>
      <c r="S795" s="64" t="e">
        <f>VLOOKUP($B795,選擇權未平倉餘額!$A$4:$I$500,7,FALSE)</f>
        <v>#N/A</v>
      </c>
      <c r="T795" s="64" t="e">
        <f>VLOOKUP($B795,選擇權未平倉餘額!$A$4:$I$500,8,FALSE)</f>
        <v>#N/A</v>
      </c>
      <c r="U795" s="64" t="e">
        <f>VLOOKUP($B795,選擇權未平倉餘額!$A$4:$I$500,9,FALSE)</f>
        <v>#N/A</v>
      </c>
      <c r="V795" s="39" t="e">
        <f>VLOOKUP($B795,臺指選擇權P_C_Ratios!$A$4:$C$500,3,FALSE)</f>
        <v>#N/A</v>
      </c>
      <c r="W795" s="41" t="e">
        <f>VLOOKUP($B795,散戶多空比!$A$6:$L$500,12,FALSE)</f>
        <v>#N/A</v>
      </c>
      <c r="X795" s="40" t="e">
        <f>VLOOKUP($B795,期貨大額交易人未沖銷部位!$A$4:$O$499,4,FALSE)</f>
        <v>#N/A</v>
      </c>
      <c r="Y795" s="40" t="e">
        <f>VLOOKUP($B795,期貨大額交易人未沖銷部位!$A$4:$O$499,7,FALSE)</f>
        <v>#N/A</v>
      </c>
      <c r="Z795" s="40" t="e">
        <f>VLOOKUP($B795,期貨大額交易人未沖銷部位!$A$4:$O$499,10,FALSE)</f>
        <v>#N/A</v>
      </c>
      <c r="AA795" s="40" t="e">
        <f>VLOOKUP($B795,期貨大額交易人未沖銷部位!$A$4:$O$499,13,FALSE)</f>
        <v>#N/A</v>
      </c>
      <c r="AB795" s="40" t="e">
        <f>VLOOKUP($B795,期貨大額交易人未沖銷部位!$A$4:$O$499,14,FALSE)</f>
        <v>#N/A</v>
      </c>
      <c r="AC795" s="40" t="e">
        <f>VLOOKUP($B795,期貨大額交易人未沖銷部位!$A$4:$O$499,15,FALSE)</f>
        <v>#N/A</v>
      </c>
      <c r="AD795" s="33" t="e">
        <f>VLOOKUP($B795,三大美股走勢!$A$4:$J$495,4,FALSE)</f>
        <v>#N/A</v>
      </c>
      <c r="AE795" s="33" t="e">
        <f>VLOOKUP($B795,三大美股走勢!$A$4:$J$495,7,FALSE)</f>
        <v>#N/A</v>
      </c>
      <c r="AF795" s="33" t="e">
        <f>VLOOKUP($B795,三大美股走勢!$A$4:$J$495,10,FALSE)</f>
        <v>#N/A</v>
      </c>
    </row>
    <row r="796" spans="2:32">
      <c r="B796" s="32">
        <v>43575</v>
      </c>
      <c r="C796" s="33" t="e">
        <f>VLOOKUP($B796,大盤與近月台指!$A$4:$I$499,2,FALSE)</f>
        <v>#N/A</v>
      </c>
      <c r="D796" s="34" t="e">
        <f>VLOOKUP($B796,大盤與近月台指!$A$4:$I$499,3,FALSE)</f>
        <v>#N/A</v>
      </c>
      <c r="E796" s="35" t="e">
        <f>VLOOKUP($B796,大盤與近月台指!$A$4:$I$499,4,FALSE)</f>
        <v>#N/A</v>
      </c>
      <c r="F796" s="33" t="e">
        <f>VLOOKUP($B796,大盤與近月台指!$A$4:$I$499,5,FALSE)</f>
        <v>#N/A</v>
      </c>
      <c r="G796" s="49" t="e">
        <f>VLOOKUP($B796,三大法人買賣超!$A$4:$I$500,3,FALSE)</f>
        <v>#N/A</v>
      </c>
      <c r="H796" s="34" t="e">
        <f>VLOOKUP($B796,三大法人買賣超!$A$4:$I$500,5,FALSE)</f>
        <v>#N/A</v>
      </c>
      <c r="I796" s="27" t="e">
        <f>VLOOKUP($B796,三大法人買賣超!$A$4:$I$500,7,FALSE)</f>
        <v>#N/A</v>
      </c>
      <c r="J796" s="27" t="e">
        <f>VLOOKUP($B796,三大法人買賣超!$A$4:$I$500,9,FALSE)</f>
        <v>#N/A</v>
      </c>
      <c r="K796" s="37">
        <f>新台幣匯率美元指數!B797</f>
        <v>0</v>
      </c>
      <c r="L796" s="38">
        <f>新台幣匯率美元指數!C797</f>
        <v>0</v>
      </c>
      <c r="M796" s="39">
        <f>新台幣匯率美元指數!D797</f>
        <v>0</v>
      </c>
      <c r="N796" s="27" t="e">
        <f>VLOOKUP($B796,期貨未平倉口數!$A$4:$M$499,4,FALSE)</f>
        <v>#N/A</v>
      </c>
      <c r="O796" s="27" t="e">
        <f>VLOOKUP($B796,期貨未平倉口數!$A$4:$M$499,9,FALSE)</f>
        <v>#N/A</v>
      </c>
      <c r="P796" s="27" t="e">
        <f>VLOOKUP($B796,期貨未平倉口數!$A$4:$M$499,10,FALSE)</f>
        <v>#N/A</v>
      </c>
      <c r="Q796" s="27" t="e">
        <f>VLOOKUP($B796,期貨未平倉口數!$A$4:$M$499,11,FALSE)</f>
        <v>#N/A</v>
      </c>
      <c r="R796" s="64" t="e">
        <f>VLOOKUP($B796,選擇權未平倉餘額!$A$4:$I$500,6,FALSE)</f>
        <v>#N/A</v>
      </c>
      <c r="S796" s="64" t="e">
        <f>VLOOKUP($B796,選擇權未平倉餘額!$A$4:$I$500,7,FALSE)</f>
        <v>#N/A</v>
      </c>
      <c r="T796" s="64" t="e">
        <f>VLOOKUP($B796,選擇權未平倉餘額!$A$4:$I$500,8,FALSE)</f>
        <v>#N/A</v>
      </c>
      <c r="U796" s="64" t="e">
        <f>VLOOKUP($B796,選擇權未平倉餘額!$A$4:$I$500,9,FALSE)</f>
        <v>#N/A</v>
      </c>
      <c r="V796" s="39" t="e">
        <f>VLOOKUP($B796,臺指選擇權P_C_Ratios!$A$4:$C$500,3,FALSE)</f>
        <v>#N/A</v>
      </c>
      <c r="W796" s="41" t="e">
        <f>VLOOKUP($B796,散戶多空比!$A$6:$L$500,12,FALSE)</f>
        <v>#N/A</v>
      </c>
      <c r="X796" s="40" t="e">
        <f>VLOOKUP($B796,期貨大額交易人未沖銷部位!$A$4:$O$499,4,FALSE)</f>
        <v>#N/A</v>
      </c>
      <c r="Y796" s="40" t="e">
        <f>VLOOKUP($B796,期貨大額交易人未沖銷部位!$A$4:$O$499,7,FALSE)</f>
        <v>#N/A</v>
      </c>
      <c r="Z796" s="40" t="e">
        <f>VLOOKUP($B796,期貨大額交易人未沖銷部位!$A$4:$O$499,10,FALSE)</f>
        <v>#N/A</v>
      </c>
      <c r="AA796" s="40" t="e">
        <f>VLOOKUP($B796,期貨大額交易人未沖銷部位!$A$4:$O$499,13,FALSE)</f>
        <v>#N/A</v>
      </c>
      <c r="AB796" s="40" t="e">
        <f>VLOOKUP($B796,期貨大額交易人未沖銷部位!$A$4:$O$499,14,FALSE)</f>
        <v>#N/A</v>
      </c>
      <c r="AC796" s="40" t="e">
        <f>VLOOKUP($B796,期貨大額交易人未沖銷部位!$A$4:$O$499,15,FALSE)</f>
        <v>#N/A</v>
      </c>
      <c r="AD796" s="33" t="e">
        <f>VLOOKUP($B796,三大美股走勢!$A$4:$J$495,4,FALSE)</f>
        <v>#N/A</v>
      </c>
      <c r="AE796" s="33" t="e">
        <f>VLOOKUP($B796,三大美股走勢!$A$4:$J$495,7,FALSE)</f>
        <v>#N/A</v>
      </c>
      <c r="AF796" s="33" t="e">
        <f>VLOOKUP($B796,三大美股走勢!$A$4:$J$495,10,FALSE)</f>
        <v>#N/A</v>
      </c>
    </row>
    <row r="797" spans="2:32">
      <c r="B797" s="32">
        <v>43576</v>
      </c>
      <c r="C797" s="33" t="e">
        <f>VLOOKUP($B797,大盤與近月台指!$A$4:$I$499,2,FALSE)</f>
        <v>#N/A</v>
      </c>
      <c r="D797" s="34" t="e">
        <f>VLOOKUP($B797,大盤與近月台指!$A$4:$I$499,3,FALSE)</f>
        <v>#N/A</v>
      </c>
      <c r="E797" s="35" t="e">
        <f>VLOOKUP($B797,大盤與近月台指!$A$4:$I$499,4,FALSE)</f>
        <v>#N/A</v>
      </c>
      <c r="F797" s="33" t="e">
        <f>VLOOKUP($B797,大盤與近月台指!$A$4:$I$499,5,FALSE)</f>
        <v>#N/A</v>
      </c>
      <c r="G797" s="49" t="e">
        <f>VLOOKUP($B797,三大法人買賣超!$A$4:$I$500,3,FALSE)</f>
        <v>#N/A</v>
      </c>
      <c r="H797" s="34" t="e">
        <f>VLOOKUP($B797,三大法人買賣超!$A$4:$I$500,5,FALSE)</f>
        <v>#N/A</v>
      </c>
      <c r="I797" s="27" t="e">
        <f>VLOOKUP($B797,三大法人買賣超!$A$4:$I$500,7,FALSE)</f>
        <v>#N/A</v>
      </c>
      <c r="J797" s="27" t="e">
        <f>VLOOKUP($B797,三大法人買賣超!$A$4:$I$500,9,FALSE)</f>
        <v>#N/A</v>
      </c>
      <c r="K797" s="37">
        <f>新台幣匯率美元指數!B798</f>
        <v>0</v>
      </c>
      <c r="L797" s="38">
        <f>新台幣匯率美元指數!C798</f>
        <v>0</v>
      </c>
      <c r="M797" s="39">
        <f>新台幣匯率美元指數!D798</f>
        <v>0</v>
      </c>
      <c r="N797" s="27" t="e">
        <f>VLOOKUP($B797,期貨未平倉口數!$A$4:$M$499,4,FALSE)</f>
        <v>#N/A</v>
      </c>
      <c r="O797" s="27" t="e">
        <f>VLOOKUP($B797,期貨未平倉口數!$A$4:$M$499,9,FALSE)</f>
        <v>#N/A</v>
      </c>
      <c r="P797" s="27" t="e">
        <f>VLOOKUP($B797,期貨未平倉口數!$A$4:$M$499,10,FALSE)</f>
        <v>#N/A</v>
      </c>
      <c r="Q797" s="27" t="e">
        <f>VLOOKUP($B797,期貨未平倉口數!$A$4:$M$499,11,FALSE)</f>
        <v>#N/A</v>
      </c>
      <c r="R797" s="64" t="e">
        <f>VLOOKUP($B797,選擇權未平倉餘額!$A$4:$I$500,6,FALSE)</f>
        <v>#N/A</v>
      </c>
      <c r="S797" s="64" t="e">
        <f>VLOOKUP($B797,選擇權未平倉餘額!$A$4:$I$500,7,FALSE)</f>
        <v>#N/A</v>
      </c>
      <c r="T797" s="64" t="e">
        <f>VLOOKUP($B797,選擇權未平倉餘額!$A$4:$I$500,8,FALSE)</f>
        <v>#N/A</v>
      </c>
      <c r="U797" s="64" t="e">
        <f>VLOOKUP($B797,選擇權未平倉餘額!$A$4:$I$500,9,FALSE)</f>
        <v>#N/A</v>
      </c>
      <c r="V797" s="39" t="e">
        <f>VLOOKUP($B797,臺指選擇權P_C_Ratios!$A$4:$C$500,3,FALSE)</f>
        <v>#N/A</v>
      </c>
      <c r="W797" s="41" t="e">
        <f>VLOOKUP($B797,散戶多空比!$A$6:$L$500,12,FALSE)</f>
        <v>#N/A</v>
      </c>
      <c r="X797" s="40" t="e">
        <f>VLOOKUP($B797,期貨大額交易人未沖銷部位!$A$4:$O$499,4,FALSE)</f>
        <v>#N/A</v>
      </c>
      <c r="Y797" s="40" t="e">
        <f>VLOOKUP($B797,期貨大額交易人未沖銷部位!$A$4:$O$499,7,FALSE)</f>
        <v>#N/A</v>
      </c>
      <c r="Z797" s="40" t="e">
        <f>VLOOKUP($B797,期貨大額交易人未沖銷部位!$A$4:$O$499,10,FALSE)</f>
        <v>#N/A</v>
      </c>
      <c r="AA797" s="40" t="e">
        <f>VLOOKUP($B797,期貨大額交易人未沖銷部位!$A$4:$O$499,13,FALSE)</f>
        <v>#N/A</v>
      </c>
      <c r="AB797" s="40" t="e">
        <f>VLOOKUP($B797,期貨大額交易人未沖銷部位!$A$4:$O$499,14,FALSE)</f>
        <v>#N/A</v>
      </c>
      <c r="AC797" s="40" t="e">
        <f>VLOOKUP($B797,期貨大額交易人未沖銷部位!$A$4:$O$499,15,FALSE)</f>
        <v>#N/A</v>
      </c>
      <c r="AD797" s="33" t="e">
        <f>VLOOKUP($B797,三大美股走勢!$A$4:$J$495,4,FALSE)</f>
        <v>#N/A</v>
      </c>
      <c r="AE797" s="33" t="e">
        <f>VLOOKUP($B797,三大美股走勢!$A$4:$J$495,7,FALSE)</f>
        <v>#N/A</v>
      </c>
      <c r="AF797" s="33" t="e">
        <f>VLOOKUP($B797,三大美股走勢!$A$4:$J$495,10,FALSE)</f>
        <v>#N/A</v>
      </c>
    </row>
    <row r="798" spans="2:32">
      <c r="B798" s="32">
        <v>43577</v>
      </c>
      <c r="C798" s="33" t="e">
        <f>VLOOKUP($B798,大盤與近月台指!$A$4:$I$499,2,FALSE)</f>
        <v>#N/A</v>
      </c>
      <c r="D798" s="34" t="e">
        <f>VLOOKUP($B798,大盤與近月台指!$A$4:$I$499,3,FALSE)</f>
        <v>#N/A</v>
      </c>
      <c r="E798" s="35" t="e">
        <f>VLOOKUP($B798,大盤與近月台指!$A$4:$I$499,4,FALSE)</f>
        <v>#N/A</v>
      </c>
      <c r="F798" s="33" t="e">
        <f>VLOOKUP($B798,大盤與近月台指!$A$4:$I$499,5,FALSE)</f>
        <v>#N/A</v>
      </c>
      <c r="G798" s="49" t="e">
        <f>VLOOKUP($B798,三大法人買賣超!$A$4:$I$500,3,FALSE)</f>
        <v>#N/A</v>
      </c>
      <c r="H798" s="34" t="e">
        <f>VLOOKUP($B798,三大法人買賣超!$A$4:$I$500,5,FALSE)</f>
        <v>#N/A</v>
      </c>
      <c r="I798" s="27" t="e">
        <f>VLOOKUP($B798,三大法人買賣超!$A$4:$I$500,7,FALSE)</f>
        <v>#N/A</v>
      </c>
      <c r="J798" s="27" t="e">
        <f>VLOOKUP($B798,三大法人買賣超!$A$4:$I$500,9,FALSE)</f>
        <v>#N/A</v>
      </c>
      <c r="K798" s="37">
        <f>新台幣匯率美元指數!B799</f>
        <v>0</v>
      </c>
      <c r="L798" s="38">
        <f>新台幣匯率美元指數!C799</f>
        <v>0</v>
      </c>
      <c r="M798" s="39">
        <f>新台幣匯率美元指數!D799</f>
        <v>0</v>
      </c>
      <c r="N798" s="27" t="e">
        <f>VLOOKUP($B798,期貨未平倉口數!$A$4:$M$499,4,FALSE)</f>
        <v>#N/A</v>
      </c>
      <c r="O798" s="27" t="e">
        <f>VLOOKUP($B798,期貨未平倉口數!$A$4:$M$499,9,FALSE)</f>
        <v>#N/A</v>
      </c>
      <c r="P798" s="27" t="e">
        <f>VLOOKUP($B798,期貨未平倉口數!$A$4:$M$499,10,FALSE)</f>
        <v>#N/A</v>
      </c>
      <c r="Q798" s="27" t="e">
        <f>VLOOKUP($B798,期貨未平倉口數!$A$4:$M$499,11,FALSE)</f>
        <v>#N/A</v>
      </c>
      <c r="R798" s="64" t="e">
        <f>VLOOKUP($B798,選擇權未平倉餘額!$A$4:$I$500,6,FALSE)</f>
        <v>#N/A</v>
      </c>
      <c r="S798" s="64" t="e">
        <f>VLOOKUP($B798,選擇權未平倉餘額!$A$4:$I$500,7,FALSE)</f>
        <v>#N/A</v>
      </c>
      <c r="T798" s="64" t="e">
        <f>VLOOKUP($B798,選擇權未平倉餘額!$A$4:$I$500,8,FALSE)</f>
        <v>#N/A</v>
      </c>
      <c r="U798" s="64" t="e">
        <f>VLOOKUP($B798,選擇權未平倉餘額!$A$4:$I$500,9,FALSE)</f>
        <v>#N/A</v>
      </c>
      <c r="V798" s="39" t="e">
        <f>VLOOKUP($B798,臺指選擇權P_C_Ratios!$A$4:$C$500,3,FALSE)</f>
        <v>#N/A</v>
      </c>
      <c r="W798" s="41" t="e">
        <f>VLOOKUP($B798,散戶多空比!$A$6:$L$500,12,FALSE)</f>
        <v>#N/A</v>
      </c>
      <c r="X798" s="40" t="e">
        <f>VLOOKUP($B798,期貨大額交易人未沖銷部位!$A$4:$O$499,4,FALSE)</f>
        <v>#N/A</v>
      </c>
      <c r="Y798" s="40" t="e">
        <f>VLOOKUP($B798,期貨大額交易人未沖銷部位!$A$4:$O$499,7,FALSE)</f>
        <v>#N/A</v>
      </c>
      <c r="Z798" s="40" t="e">
        <f>VLOOKUP($B798,期貨大額交易人未沖銷部位!$A$4:$O$499,10,FALSE)</f>
        <v>#N/A</v>
      </c>
      <c r="AA798" s="40" t="e">
        <f>VLOOKUP($B798,期貨大額交易人未沖銷部位!$A$4:$O$499,13,FALSE)</f>
        <v>#N/A</v>
      </c>
      <c r="AB798" s="40" t="e">
        <f>VLOOKUP($B798,期貨大額交易人未沖銷部位!$A$4:$O$499,14,FALSE)</f>
        <v>#N/A</v>
      </c>
      <c r="AC798" s="40" t="e">
        <f>VLOOKUP($B798,期貨大額交易人未沖銷部位!$A$4:$O$499,15,FALSE)</f>
        <v>#N/A</v>
      </c>
      <c r="AD798" s="33" t="e">
        <f>VLOOKUP($B798,三大美股走勢!$A$4:$J$495,4,FALSE)</f>
        <v>#N/A</v>
      </c>
      <c r="AE798" s="33" t="e">
        <f>VLOOKUP($B798,三大美股走勢!$A$4:$J$495,7,FALSE)</f>
        <v>#N/A</v>
      </c>
      <c r="AF798" s="33" t="e">
        <f>VLOOKUP($B798,三大美股走勢!$A$4:$J$495,10,FALSE)</f>
        <v>#N/A</v>
      </c>
    </row>
    <row r="799" spans="2:32">
      <c r="B799" s="32">
        <v>43578</v>
      </c>
      <c r="C799" s="33" t="e">
        <f>VLOOKUP($B799,大盤與近月台指!$A$4:$I$499,2,FALSE)</f>
        <v>#N/A</v>
      </c>
      <c r="D799" s="34" t="e">
        <f>VLOOKUP($B799,大盤與近月台指!$A$4:$I$499,3,FALSE)</f>
        <v>#N/A</v>
      </c>
      <c r="E799" s="35" t="e">
        <f>VLOOKUP($B799,大盤與近月台指!$A$4:$I$499,4,FALSE)</f>
        <v>#N/A</v>
      </c>
      <c r="F799" s="33" t="e">
        <f>VLOOKUP($B799,大盤與近月台指!$A$4:$I$499,5,FALSE)</f>
        <v>#N/A</v>
      </c>
      <c r="G799" s="49" t="e">
        <f>VLOOKUP($B799,三大法人買賣超!$A$4:$I$500,3,FALSE)</f>
        <v>#N/A</v>
      </c>
      <c r="H799" s="34" t="e">
        <f>VLOOKUP($B799,三大法人買賣超!$A$4:$I$500,5,FALSE)</f>
        <v>#N/A</v>
      </c>
      <c r="I799" s="27" t="e">
        <f>VLOOKUP($B799,三大法人買賣超!$A$4:$I$500,7,FALSE)</f>
        <v>#N/A</v>
      </c>
      <c r="J799" s="27" t="e">
        <f>VLOOKUP($B799,三大法人買賣超!$A$4:$I$500,9,FALSE)</f>
        <v>#N/A</v>
      </c>
      <c r="K799" s="37">
        <f>新台幣匯率美元指數!B800</f>
        <v>0</v>
      </c>
      <c r="L799" s="38">
        <f>新台幣匯率美元指數!C800</f>
        <v>0</v>
      </c>
      <c r="M799" s="39">
        <f>新台幣匯率美元指數!D800</f>
        <v>0</v>
      </c>
      <c r="N799" s="27" t="e">
        <f>VLOOKUP($B799,期貨未平倉口數!$A$4:$M$499,4,FALSE)</f>
        <v>#N/A</v>
      </c>
      <c r="O799" s="27" t="e">
        <f>VLOOKUP($B799,期貨未平倉口數!$A$4:$M$499,9,FALSE)</f>
        <v>#N/A</v>
      </c>
      <c r="P799" s="27" t="e">
        <f>VLOOKUP($B799,期貨未平倉口數!$A$4:$M$499,10,FALSE)</f>
        <v>#N/A</v>
      </c>
      <c r="Q799" s="27" t="e">
        <f>VLOOKUP($B799,期貨未平倉口數!$A$4:$M$499,11,FALSE)</f>
        <v>#N/A</v>
      </c>
      <c r="R799" s="64" t="e">
        <f>VLOOKUP($B799,選擇權未平倉餘額!$A$4:$I$500,6,FALSE)</f>
        <v>#N/A</v>
      </c>
      <c r="S799" s="64" t="e">
        <f>VLOOKUP($B799,選擇權未平倉餘額!$A$4:$I$500,7,FALSE)</f>
        <v>#N/A</v>
      </c>
      <c r="T799" s="64" t="e">
        <f>VLOOKUP($B799,選擇權未平倉餘額!$A$4:$I$500,8,FALSE)</f>
        <v>#N/A</v>
      </c>
      <c r="U799" s="64" t="e">
        <f>VLOOKUP($B799,選擇權未平倉餘額!$A$4:$I$500,9,FALSE)</f>
        <v>#N/A</v>
      </c>
      <c r="V799" s="39" t="e">
        <f>VLOOKUP($B799,臺指選擇權P_C_Ratios!$A$4:$C$500,3,FALSE)</f>
        <v>#N/A</v>
      </c>
      <c r="W799" s="41" t="e">
        <f>VLOOKUP($B799,散戶多空比!$A$6:$L$500,12,FALSE)</f>
        <v>#N/A</v>
      </c>
      <c r="X799" s="40" t="e">
        <f>VLOOKUP($B799,期貨大額交易人未沖銷部位!$A$4:$O$499,4,FALSE)</f>
        <v>#N/A</v>
      </c>
      <c r="Y799" s="40" t="e">
        <f>VLOOKUP($B799,期貨大額交易人未沖銷部位!$A$4:$O$499,7,FALSE)</f>
        <v>#N/A</v>
      </c>
      <c r="Z799" s="40" t="e">
        <f>VLOOKUP($B799,期貨大額交易人未沖銷部位!$A$4:$O$499,10,FALSE)</f>
        <v>#N/A</v>
      </c>
      <c r="AA799" s="40" t="e">
        <f>VLOOKUP($B799,期貨大額交易人未沖銷部位!$A$4:$O$499,13,FALSE)</f>
        <v>#N/A</v>
      </c>
      <c r="AB799" s="40" t="e">
        <f>VLOOKUP($B799,期貨大額交易人未沖銷部位!$A$4:$O$499,14,FALSE)</f>
        <v>#N/A</v>
      </c>
      <c r="AC799" s="40" t="e">
        <f>VLOOKUP($B799,期貨大額交易人未沖銷部位!$A$4:$O$499,15,FALSE)</f>
        <v>#N/A</v>
      </c>
      <c r="AD799" s="33" t="e">
        <f>VLOOKUP($B799,三大美股走勢!$A$4:$J$495,4,FALSE)</f>
        <v>#N/A</v>
      </c>
      <c r="AE799" s="33" t="e">
        <f>VLOOKUP($B799,三大美股走勢!$A$4:$J$495,7,FALSE)</f>
        <v>#N/A</v>
      </c>
      <c r="AF799" s="33" t="e">
        <f>VLOOKUP($B799,三大美股走勢!$A$4:$J$495,10,FALSE)</f>
        <v>#N/A</v>
      </c>
    </row>
    <row r="800" spans="2:32">
      <c r="B800" s="32">
        <v>43579</v>
      </c>
      <c r="C800" s="33" t="e">
        <f>VLOOKUP($B800,大盤與近月台指!$A$4:$I$499,2,FALSE)</f>
        <v>#N/A</v>
      </c>
      <c r="D800" s="34" t="e">
        <f>VLOOKUP($B800,大盤與近月台指!$A$4:$I$499,3,FALSE)</f>
        <v>#N/A</v>
      </c>
      <c r="E800" s="35" t="e">
        <f>VLOOKUP($B800,大盤與近月台指!$A$4:$I$499,4,FALSE)</f>
        <v>#N/A</v>
      </c>
      <c r="F800" s="33" t="e">
        <f>VLOOKUP($B800,大盤與近月台指!$A$4:$I$499,5,FALSE)</f>
        <v>#N/A</v>
      </c>
      <c r="G800" s="49" t="e">
        <f>VLOOKUP($B800,三大法人買賣超!$A$4:$I$500,3,FALSE)</f>
        <v>#N/A</v>
      </c>
      <c r="H800" s="34" t="e">
        <f>VLOOKUP($B800,三大法人買賣超!$A$4:$I$500,5,FALSE)</f>
        <v>#N/A</v>
      </c>
      <c r="I800" s="27" t="e">
        <f>VLOOKUP($B800,三大法人買賣超!$A$4:$I$500,7,FALSE)</f>
        <v>#N/A</v>
      </c>
      <c r="J800" s="27" t="e">
        <f>VLOOKUP($B800,三大法人買賣超!$A$4:$I$500,9,FALSE)</f>
        <v>#N/A</v>
      </c>
      <c r="K800" s="37">
        <f>新台幣匯率美元指數!B801</f>
        <v>0</v>
      </c>
      <c r="L800" s="38">
        <f>新台幣匯率美元指數!C801</f>
        <v>0</v>
      </c>
      <c r="M800" s="39">
        <f>新台幣匯率美元指數!D801</f>
        <v>0</v>
      </c>
      <c r="N800" s="27" t="e">
        <f>VLOOKUP($B800,期貨未平倉口數!$A$4:$M$499,4,FALSE)</f>
        <v>#N/A</v>
      </c>
      <c r="O800" s="27" t="e">
        <f>VLOOKUP($B800,期貨未平倉口數!$A$4:$M$499,9,FALSE)</f>
        <v>#N/A</v>
      </c>
      <c r="P800" s="27" t="e">
        <f>VLOOKUP($B800,期貨未平倉口數!$A$4:$M$499,10,FALSE)</f>
        <v>#N/A</v>
      </c>
      <c r="Q800" s="27" t="e">
        <f>VLOOKUP($B800,期貨未平倉口數!$A$4:$M$499,11,FALSE)</f>
        <v>#N/A</v>
      </c>
      <c r="R800" s="64" t="e">
        <f>VLOOKUP($B800,選擇權未平倉餘額!$A$4:$I$500,6,FALSE)</f>
        <v>#N/A</v>
      </c>
      <c r="S800" s="64" t="e">
        <f>VLOOKUP($B800,選擇權未平倉餘額!$A$4:$I$500,7,FALSE)</f>
        <v>#N/A</v>
      </c>
      <c r="T800" s="64" t="e">
        <f>VLOOKUP($B800,選擇權未平倉餘額!$A$4:$I$500,8,FALSE)</f>
        <v>#N/A</v>
      </c>
      <c r="U800" s="64" t="e">
        <f>VLOOKUP($B800,選擇權未平倉餘額!$A$4:$I$500,9,FALSE)</f>
        <v>#N/A</v>
      </c>
      <c r="V800" s="39" t="e">
        <f>VLOOKUP($B800,臺指選擇權P_C_Ratios!$A$4:$C$500,3,FALSE)</f>
        <v>#N/A</v>
      </c>
      <c r="W800" s="41" t="e">
        <f>VLOOKUP($B800,散戶多空比!$A$6:$L$500,12,FALSE)</f>
        <v>#N/A</v>
      </c>
      <c r="X800" s="40" t="e">
        <f>VLOOKUP($B800,期貨大額交易人未沖銷部位!$A$4:$O$499,4,FALSE)</f>
        <v>#N/A</v>
      </c>
      <c r="Y800" s="40" t="e">
        <f>VLOOKUP($B800,期貨大額交易人未沖銷部位!$A$4:$O$499,7,FALSE)</f>
        <v>#N/A</v>
      </c>
      <c r="Z800" s="40" t="e">
        <f>VLOOKUP($B800,期貨大額交易人未沖銷部位!$A$4:$O$499,10,FALSE)</f>
        <v>#N/A</v>
      </c>
      <c r="AA800" s="40" t="e">
        <f>VLOOKUP($B800,期貨大額交易人未沖銷部位!$A$4:$O$499,13,FALSE)</f>
        <v>#N/A</v>
      </c>
      <c r="AB800" s="40" t="e">
        <f>VLOOKUP($B800,期貨大額交易人未沖銷部位!$A$4:$O$499,14,FALSE)</f>
        <v>#N/A</v>
      </c>
      <c r="AC800" s="40" t="e">
        <f>VLOOKUP($B800,期貨大額交易人未沖銷部位!$A$4:$O$499,15,FALSE)</f>
        <v>#N/A</v>
      </c>
      <c r="AD800" s="33" t="e">
        <f>VLOOKUP($B800,三大美股走勢!$A$4:$J$495,4,FALSE)</f>
        <v>#N/A</v>
      </c>
      <c r="AE800" s="33" t="e">
        <f>VLOOKUP($B800,三大美股走勢!$A$4:$J$495,7,FALSE)</f>
        <v>#N/A</v>
      </c>
      <c r="AF800" s="33" t="e">
        <f>VLOOKUP($B800,三大美股走勢!$A$4:$J$495,10,FALSE)</f>
        <v>#N/A</v>
      </c>
    </row>
    <row r="801" spans="2:32">
      <c r="B801" s="32">
        <v>43580</v>
      </c>
      <c r="C801" s="33" t="e">
        <f>VLOOKUP($B801,大盤與近月台指!$A$4:$I$499,2,FALSE)</f>
        <v>#N/A</v>
      </c>
      <c r="D801" s="34" t="e">
        <f>VLOOKUP($B801,大盤與近月台指!$A$4:$I$499,3,FALSE)</f>
        <v>#N/A</v>
      </c>
      <c r="E801" s="35" t="e">
        <f>VLOOKUP($B801,大盤與近月台指!$A$4:$I$499,4,FALSE)</f>
        <v>#N/A</v>
      </c>
      <c r="F801" s="33" t="e">
        <f>VLOOKUP($B801,大盤與近月台指!$A$4:$I$499,5,FALSE)</f>
        <v>#N/A</v>
      </c>
      <c r="G801" s="49" t="e">
        <f>VLOOKUP($B801,三大法人買賣超!$A$4:$I$500,3,FALSE)</f>
        <v>#N/A</v>
      </c>
      <c r="H801" s="34" t="e">
        <f>VLOOKUP($B801,三大法人買賣超!$A$4:$I$500,5,FALSE)</f>
        <v>#N/A</v>
      </c>
      <c r="I801" s="27" t="e">
        <f>VLOOKUP($B801,三大法人買賣超!$A$4:$I$500,7,FALSE)</f>
        <v>#N/A</v>
      </c>
      <c r="J801" s="27" t="e">
        <f>VLOOKUP($B801,三大法人買賣超!$A$4:$I$500,9,FALSE)</f>
        <v>#N/A</v>
      </c>
      <c r="K801" s="37">
        <f>新台幣匯率美元指數!B802</f>
        <v>0</v>
      </c>
      <c r="L801" s="38">
        <f>新台幣匯率美元指數!C802</f>
        <v>0</v>
      </c>
      <c r="M801" s="39">
        <f>新台幣匯率美元指數!D802</f>
        <v>0</v>
      </c>
      <c r="N801" s="27" t="e">
        <f>VLOOKUP($B801,期貨未平倉口數!$A$4:$M$499,4,FALSE)</f>
        <v>#N/A</v>
      </c>
      <c r="O801" s="27" t="e">
        <f>VLOOKUP($B801,期貨未平倉口數!$A$4:$M$499,9,FALSE)</f>
        <v>#N/A</v>
      </c>
      <c r="P801" s="27" t="e">
        <f>VLOOKUP($B801,期貨未平倉口數!$A$4:$M$499,10,FALSE)</f>
        <v>#N/A</v>
      </c>
      <c r="Q801" s="27" t="e">
        <f>VLOOKUP($B801,期貨未平倉口數!$A$4:$M$499,11,FALSE)</f>
        <v>#N/A</v>
      </c>
      <c r="R801" s="64" t="e">
        <f>VLOOKUP($B801,選擇權未平倉餘額!$A$4:$I$500,6,FALSE)</f>
        <v>#N/A</v>
      </c>
      <c r="S801" s="64" t="e">
        <f>VLOOKUP($B801,選擇權未平倉餘額!$A$4:$I$500,7,FALSE)</f>
        <v>#N/A</v>
      </c>
      <c r="T801" s="64" t="e">
        <f>VLOOKUP($B801,選擇權未平倉餘額!$A$4:$I$500,8,FALSE)</f>
        <v>#N/A</v>
      </c>
      <c r="U801" s="64" t="e">
        <f>VLOOKUP($B801,選擇權未平倉餘額!$A$4:$I$500,9,FALSE)</f>
        <v>#N/A</v>
      </c>
      <c r="V801" s="39" t="e">
        <f>VLOOKUP($B801,臺指選擇權P_C_Ratios!$A$4:$C$500,3,FALSE)</f>
        <v>#N/A</v>
      </c>
      <c r="W801" s="41" t="e">
        <f>VLOOKUP($B801,散戶多空比!$A$6:$L$500,12,FALSE)</f>
        <v>#N/A</v>
      </c>
      <c r="X801" s="40" t="e">
        <f>VLOOKUP($B801,期貨大額交易人未沖銷部位!$A$4:$O$499,4,FALSE)</f>
        <v>#N/A</v>
      </c>
      <c r="Y801" s="40" t="e">
        <f>VLOOKUP($B801,期貨大額交易人未沖銷部位!$A$4:$O$499,7,FALSE)</f>
        <v>#N/A</v>
      </c>
      <c r="Z801" s="40" t="e">
        <f>VLOOKUP($B801,期貨大額交易人未沖銷部位!$A$4:$O$499,10,FALSE)</f>
        <v>#N/A</v>
      </c>
      <c r="AA801" s="40" t="e">
        <f>VLOOKUP($B801,期貨大額交易人未沖銷部位!$A$4:$O$499,13,FALSE)</f>
        <v>#N/A</v>
      </c>
      <c r="AB801" s="40" t="e">
        <f>VLOOKUP($B801,期貨大額交易人未沖銷部位!$A$4:$O$499,14,FALSE)</f>
        <v>#N/A</v>
      </c>
      <c r="AC801" s="40" t="e">
        <f>VLOOKUP($B801,期貨大額交易人未沖銷部位!$A$4:$O$499,15,FALSE)</f>
        <v>#N/A</v>
      </c>
      <c r="AD801" s="33" t="e">
        <f>VLOOKUP($B801,三大美股走勢!$A$4:$J$495,4,FALSE)</f>
        <v>#N/A</v>
      </c>
      <c r="AE801" s="33" t="e">
        <f>VLOOKUP($B801,三大美股走勢!$A$4:$J$495,7,FALSE)</f>
        <v>#N/A</v>
      </c>
      <c r="AF801" s="33" t="e">
        <f>VLOOKUP($B801,三大美股走勢!$A$4:$J$495,10,FALSE)</f>
        <v>#N/A</v>
      </c>
    </row>
    <row r="802" spans="2:32">
      <c r="B802" s="32">
        <v>43581</v>
      </c>
      <c r="C802" s="33" t="e">
        <f>VLOOKUP($B802,大盤與近月台指!$A$4:$I$499,2,FALSE)</f>
        <v>#N/A</v>
      </c>
      <c r="D802" s="34" t="e">
        <f>VLOOKUP($B802,大盤與近月台指!$A$4:$I$499,3,FALSE)</f>
        <v>#N/A</v>
      </c>
      <c r="E802" s="35" t="e">
        <f>VLOOKUP($B802,大盤與近月台指!$A$4:$I$499,4,FALSE)</f>
        <v>#N/A</v>
      </c>
      <c r="F802" s="33" t="e">
        <f>VLOOKUP($B802,大盤與近月台指!$A$4:$I$499,5,FALSE)</f>
        <v>#N/A</v>
      </c>
      <c r="G802" s="49" t="e">
        <f>VLOOKUP($B802,三大法人買賣超!$A$4:$I$500,3,FALSE)</f>
        <v>#N/A</v>
      </c>
      <c r="H802" s="34" t="e">
        <f>VLOOKUP($B802,三大法人買賣超!$A$4:$I$500,5,FALSE)</f>
        <v>#N/A</v>
      </c>
      <c r="I802" s="27" t="e">
        <f>VLOOKUP($B802,三大法人買賣超!$A$4:$I$500,7,FALSE)</f>
        <v>#N/A</v>
      </c>
      <c r="J802" s="27" t="e">
        <f>VLOOKUP($B802,三大法人買賣超!$A$4:$I$500,9,FALSE)</f>
        <v>#N/A</v>
      </c>
      <c r="K802" s="37">
        <f>新台幣匯率美元指數!B803</f>
        <v>0</v>
      </c>
      <c r="L802" s="38">
        <f>新台幣匯率美元指數!C803</f>
        <v>0</v>
      </c>
      <c r="M802" s="39">
        <f>新台幣匯率美元指數!D803</f>
        <v>0</v>
      </c>
      <c r="N802" s="27" t="e">
        <f>VLOOKUP($B802,期貨未平倉口數!$A$4:$M$499,4,FALSE)</f>
        <v>#N/A</v>
      </c>
      <c r="O802" s="27" t="e">
        <f>VLOOKUP($B802,期貨未平倉口數!$A$4:$M$499,9,FALSE)</f>
        <v>#N/A</v>
      </c>
      <c r="P802" s="27" t="e">
        <f>VLOOKUP($B802,期貨未平倉口數!$A$4:$M$499,10,FALSE)</f>
        <v>#N/A</v>
      </c>
      <c r="Q802" s="27" t="e">
        <f>VLOOKUP($B802,期貨未平倉口數!$A$4:$M$499,11,FALSE)</f>
        <v>#N/A</v>
      </c>
      <c r="R802" s="64" t="e">
        <f>VLOOKUP($B802,選擇權未平倉餘額!$A$4:$I$500,6,FALSE)</f>
        <v>#N/A</v>
      </c>
      <c r="S802" s="64" t="e">
        <f>VLOOKUP($B802,選擇權未平倉餘額!$A$4:$I$500,7,FALSE)</f>
        <v>#N/A</v>
      </c>
      <c r="T802" s="64" t="e">
        <f>VLOOKUP($B802,選擇權未平倉餘額!$A$4:$I$500,8,FALSE)</f>
        <v>#N/A</v>
      </c>
      <c r="U802" s="64" t="e">
        <f>VLOOKUP($B802,選擇權未平倉餘額!$A$4:$I$500,9,FALSE)</f>
        <v>#N/A</v>
      </c>
      <c r="V802" s="39" t="e">
        <f>VLOOKUP($B802,臺指選擇權P_C_Ratios!$A$4:$C$500,3,FALSE)</f>
        <v>#N/A</v>
      </c>
      <c r="W802" s="41" t="e">
        <f>VLOOKUP($B802,散戶多空比!$A$6:$L$500,12,FALSE)</f>
        <v>#N/A</v>
      </c>
      <c r="X802" s="40" t="e">
        <f>VLOOKUP($B802,期貨大額交易人未沖銷部位!$A$4:$O$499,4,FALSE)</f>
        <v>#N/A</v>
      </c>
      <c r="Y802" s="40" t="e">
        <f>VLOOKUP($B802,期貨大額交易人未沖銷部位!$A$4:$O$499,7,FALSE)</f>
        <v>#N/A</v>
      </c>
      <c r="Z802" s="40" t="e">
        <f>VLOOKUP($B802,期貨大額交易人未沖銷部位!$A$4:$O$499,10,FALSE)</f>
        <v>#N/A</v>
      </c>
      <c r="AA802" s="40" t="e">
        <f>VLOOKUP($B802,期貨大額交易人未沖銷部位!$A$4:$O$499,13,FALSE)</f>
        <v>#N/A</v>
      </c>
      <c r="AB802" s="40" t="e">
        <f>VLOOKUP($B802,期貨大額交易人未沖銷部位!$A$4:$O$499,14,FALSE)</f>
        <v>#N/A</v>
      </c>
      <c r="AC802" s="40" t="e">
        <f>VLOOKUP($B802,期貨大額交易人未沖銷部位!$A$4:$O$499,15,FALSE)</f>
        <v>#N/A</v>
      </c>
      <c r="AD802" s="33" t="e">
        <f>VLOOKUP($B802,三大美股走勢!$A$4:$J$495,4,FALSE)</f>
        <v>#N/A</v>
      </c>
      <c r="AE802" s="33" t="e">
        <f>VLOOKUP($B802,三大美股走勢!$A$4:$J$495,7,FALSE)</f>
        <v>#N/A</v>
      </c>
      <c r="AF802" s="33" t="e">
        <f>VLOOKUP($B802,三大美股走勢!$A$4:$J$495,10,FALSE)</f>
        <v>#N/A</v>
      </c>
    </row>
    <row r="803" spans="2:32">
      <c r="B803" s="32">
        <v>43582</v>
      </c>
      <c r="C803" s="33" t="e">
        <f>VLOOKUP($B803,大盤與近月台指!$A$4:$I$499,2,FALSE)</f>
        <v>#N/A</v>
      </c>
      <c r="D803" s="34" t="e">
        <f>VLOOKUP($B803,大盤與近月台指!$A$4:$I$499,3,FALSE)</f>
        <v>#N/A</v>
      </c>
      <c r="E803" s="35" t="e">
        <f>VLOOKUP($B803,大盤與近月台指!$A$4:$I$499,4,FALSE)</f>
        <v>#N/A</v>
      </c>
      <c r="F803" s="33" t="e">
        <f>VLOOKUP($B803,大盤與近月台指!$A$4:$I$499,5,FALSE)</f>
        <v>#N/A</v>
      </c>
      <c r="G803" s="49" t="e">
        <f>VLOOKUP($B803,三大法人買賣超!$A$4:$I$500,3,FALSE)</f>
        <v>#N/A</v>
      </c>
      <c r="H803" s="34" t="e">
        <f>VLOOKUP($B803,三大法人買賣超!$A$4:$I$500,5,FALSE)</f>
        <v>#N/A</v>
      </c>
      <c r="I803" s="27" t="e">
        <f>VLOOKUP($B803,三大法人買賣超!$A$4:$I$500,7,FALSE)</f>
        <v>#N/A</v>
      </c>
      <c r="J803" s="27" t="e">
        <f>VLOOKUP($B803,三大法人買賣超!$A$4:$I$500,9,FALSE)</f>
        <v>#N/A</v>
      </c>
      <c r="K803" s="37">
        <f>新台幣匯率美元指數!B804</f>
        <v>0</v>
      </c>
      <c r="L803" s="38">
        <f>新台幣匯率美元指數!C804</f>
        <v>0</v>
      </c>
      <c r="M803" s="39">
        <f>新台幣匯率美元指數!D804</f>
        <v>0</v>
      </c>
      <c r="N803" s="27" t="e">
        <f>VLOOKUP($B803,期貨未平倉口數!$A$4:$M$499,4,FALSE)</f>
        <v>#N/A</v>
      </c>
      <c r="O803" s="27" t="e">
        <f>VLOOKUP($B803,期貨未平倉口數!$A$4:$M$499,9,FALSE)</f>
        <v>#N/A</v>
      </c>
      <c r="P803" s="27" t="e">
        <f>VLOOKUP($B803,期貨未平倉口數!$A$4:$M$499,10,FALSE)</f>
        <v>#N/A</v>
      </c>
      <c r="Q803" s="27" t="e">
        <f>VLOOKUP($B803,期貨未平倉口數!$A$4:$M$499,11,FALSE)</f>
        <v>#N/A</v>
      </c>
      <c r="R803" s="64" t="e">
        <f>VLOOKUP($B803,選擇權未平倉餘額!$A$4:$I$500,6,FALSE)</f>
        <v>#N/A</v>
      </c>
      <c r="S803" s="64" t="e">
        <f>VLOOKUP($B803,選擇權未平倉餘額!$A$4:$I$500,7,FALSE)</f>
        <v>#N/A</v>
      </c>
      <c r="T803" s="64" t="e">
        <f>VLOOKUP($B803,選擇權未平倉餘額!$A$4:$I$500,8,FALSE)</f>
        <v>#N/A</v>
      </c>
      <c r="U803" s="64" t="e">
        <f>VLOOKUP($B803,選擇權未平倉餘額!$A$4:$I$500,9,FALSE)</f>
        <v>#N/A</v>
      </c>
      <c r="V803" s="39" t="e">
        <f>VLOOKUP($B803,臺指選擇權P_C_Ratios!$A$4:$C$500,3,FALSE)</f>
        <v>#N/A</v>
      </c>
      <c r="W803" s="41" t="e">
        <f>VLOOKUP($B803,散戶多空比!$A$6:$L$500,12,FALSE)</f>
        <v>#N/A</v>
      </c>
      <c r="X803" s="40" t="e">
        <f>VLOOKUP($B803,期貨大額交易人未沖銷部位!$A$4:$O$499,4,FALSE)</f>
        <v>#N/A</v>
      </c>
      <c r="Y803" s="40" t="e">
        <f>VLOOKUP($B803,期貨大額交易人未沖銷部位!$A$4:$O$499,7,FALSE)</f>
        <v>#N/A</v>
      </c>
      <c r="Z803" s="40" t="e">
        <f>VLOOKUP($B803,期貨大額交易人未沖銷部位!$A$4:$O$499,10,FALSE)</f>
        <v>#N/A</v>
      </c>
      <c r="AA803" s="40" t="e">
        <f>VLOOKUP($B803,期貨大額交易人未沖銷部位!$A$4:$O$499,13,FALSE)</f>
        <v>#N/A</v>
      </c>
      <c r="AB803" s="40" t="e">
        <f>VLOOKUP($B803,期貨大額交易人未沖銷部位!$A$4:$O$499,14,FALSE)</f>
        <v>#N/A</v>
      </c>
      <c r="AC803" s="40" t="e">
        <f>VLOOKUP($B803,期貨大額交易人未沖銷部位!$A$4:$O$499,15,FALSE)</f>
        <v>#N/A</v>
      </c>
      <c r="AD803" s="33" t="e">
        <f>VLOOKUP($B803,三大美股走勢!$A$4:$J$495,4,FALSE)</f>
        <v>#N/A</v>
      </c>
      <c r="AE803" s="33" t="e">
        <f>VLOOKUP($B803,三大美股走勢!$A$4:$J$495,7,FALSE)</f>
        <v>#N/A</v>
      </c>
      <c r="AF803" s="33" t="e">
        <f>VLOOKUP($B803,三大美股走勢!$A$4:$J$495,10,FALSE)</f>
        <v>#N/A</v>
      </c>
    </row>
    <row r="804" spans="2:32">
      <c r="B804" s="32">
        <v>43583</v>
      </c>
      <c r="C804" s="33" t="e">
        <f>VLOOKUP($B804,大盤與近月台指!$A$4:$I$499,2,FALSE)</f>
        <v>#N/A</v>
      </c>
      <c r="D804" s="34" t="e">
        <f>VLOOKUP($B804,大盤與近月台指!$A$4:$I$499,3,FALSE)</f>
        <v>#N/A</v>
      </c>
      <c r="E804" s="35" t="e">
        <f>VLOOKUP($B804,大盤與近月台指!$A$4:$I$499,4,FALSE)</f>
        <v>#N/A</v>
      </c>
      <c r="F804" s="33" t="e">
        <f>VLOOKUP($B804,大盤與近月台指!$A$4:$I$499,5,FALSE)</f>
        <v>#N/A</v>
      </c>
      <c r="G804" s="49" t="e">
        <f>VLOOKUP($B804,三大法人買賣超!$A$4:$I$500,3,FALSE)</f>
        <v>#N/A</v>
      </c>
      <c r="H804" s="34" t="e">
        <f>VLOOKUP($B804,三大法人買賣超!$A$4:$I$500,5,FALSE)</f>
        <v>#N/A</v>
      </c>
      <c r="I804" s="27" t="e">
        <f>VLOOKUP($B804,三大法人買賣超!$A$4:$I$500,7,FALSE)</f>
        <v>#N/A</v>
      </c>
      <c r="J804" s="27" t="e">
        <f>VLOOKUP($B804,三大法人買賣超!$A$4:$I$500,9,FALSE)</f>
        <v>#N/A</v>
      </c>
      <c r="K804" s="37">
        <f>新台幣匯率美元指數!B805</f>
        <v>0</v>
      </c>
      <c r="L804" s="38">
        <f>新台幣匯率美元指數!C805</f>
        <v>0</v>
      </c>
      <c r="M804" s="39">
        <f>新台幣匯率美元指數!D805</f>
        <v>0</v>
      </c>
      <c r="N804" s="27" t="e">
        <f>VLOOKUP($B804,期貨未平倉口數!$A$4:$M$499,4,FALSE)</f>
        <v>#N/A</v>
      </c>
      <c r="O804" s="27" t="e">
        <f>VLOOKUP($B804,期貨未平倉口數!$A$4:$M$499,9,FALSE)</f>
        <v>#N/A</v>
      </c>
      <c r="P804" s="27" t="e">
        <f>VLOOKUP($B804,期貨未平倉口數!$A$4:$M$499,10,FALSE)</f>
        <v>#N/A</v>
      </c>
      <c r="Q804" s="27" t="e">
        <f>VLOOKUP($B804,期貨未平倉口數!$A$4:$M$499,11,FALSE)</f>
        <v>#N/A</v>
      </c>
      <c r="R804" s="64" t="e">
        <f>VLOOKUP($B804,選擇權未平倉餘額!$A$4:$I$500,6,FALSE)</f>
        <v>#N/A</v>
      </c>
      <c r="S804" s="64" t="e">
        <f>VLOOKUP($B804,選擇權未平倉餘額!$A$4:$I$500,7,FALSE)</f>
        <v>#N/A</v>
      </c>
      <c r="T804" s="64" t="e">
        <f>VLOOKUP($B804,選擇權未平倉餘額!$A$4:$I$500,8,FALSE)</f>
        <v>#N/A</v>
      </c>
      <c r="U804" s="64" t="e">
        <f>VLOOKUP($B804,選擇權未平倉餘額!$A$4:$I$500,9,FALSE)</f>
        <v>#N/A</v>
      </c>
      <c r="V804" s="39" t="e">
        <f>VLOOKUP($B804,臺指選擇權P_C_Ratios!$A$4:$C$500,3,FALSE)</f>
        <v>#N/A</v>
      </c>
      <c r="W804" s="41" t="e">
        <f>VLOOKUP($B804,散戶多空比!$A$6:$L$500,12,FALSE)</f>
        <v>#N/A</v>
      </c>
      <c r="X804" s="40" t="e">
        <f>VLOOKUP($B804,期貨大額交易人未沖銷部位!$A$4:$O$499,4,FALSE)</f>
        <v>#N/A</v>
      </c>
      <c r="Y804" s="40" t="e">
        <f>VLOOKUP($B804,期貨大額交易人未沖銷部位!$A$4:$O$499,7,FALSE)</f>
        <v>#N/A</v>
      </c>
      <c r="Z804" s="40" t="e">
        <f>VLOOKUP($B804,期貨大額交易人未沖銷部位!$A$4:$O$499,10,FALSE)</f>
        <v>#N/A</v>
      </c>
      <c r="AA804" s="40" t="e">
        <f>VLOOKUP($B804,期貨大額交易人未沖銷部位!$A$4:$O$499,13,FALSE)</f>
        <v>#N/A</v>
      </c>
      <c r="AB804" s="40" t="e">
        <f>VLOOKUP($B804,期貨大額交易人未沖銷部位!$A$4:$O$499,14,FALSE)</f>
        <v>#N/A</v>
      </c>
      <c r="AC804" s="40" t="e">
        <f>VLOOKUP($B804,期貨大額交易人未沖銷部位!$A$4:$O$499,15,FALSE)</f>
        <v>#N/A</v>
      </c>
      <c r="AD804" s="33" t="e">
        <f>VLOOKUP($B804,三大美股走勢!$A$4:$J$495,4,FALSE)</f>
        <v>#N/A</v>
      </c>
      <c r="AE804" s="33" t="e">
        <f>VLOOKUP($B804,三大美股走勢!$A$4:$J$495,7,FALSE)</f>
        <v>#N/A</v>
      </c>
      <c r="AF804" s="33" t="e">
        <f>VLOOKUP($B804,三大美股走勢!$A$4:$J$495,10,FALSE)</f>
        <v>#N/A</v>
      </c>
    </row>
    <row r="805" spans="2:32">
      <c r="B805" s="32">
        <v>43584</v>
      </c>
      <c r="C805" s="33" t="e">
        <f>VLOOKUP($B805,大盤與近月台指!$A$4:$I$499,2,FALSE)</f>
        <v>#N/A</v>
      </c>
      <c r="D805" s="34" t="e">
        <f>VLOOKUP($B805,大盤與近月台指!$A$4:$I$499,3,FALSE)</f>
        <v>#N/A</v>
      </c>
      <c r="E805" s="35" t="e">
        <f>VLOOKUP($B805,大盤與近月台指!$A$4:$I$499,4,FALSE)</f>
        <v>#N/A</v>
      </c>
      <c r="F805" s="33" t="e">
        <f>VLOOKUP($B805,大盤與近月台指!$A$4:$I$499,5,FALSE)</f>
        <v>#N/A</v>
      </c>
      <c r="G805" s="49" t="e">
        <f>VLOOKUP($B805,三大法人買賣超!$A$4:$I$500,3,FALSE)</f>
        <v>#N/A</v>
      </c>
      <c r="H805" s="34" t="e">
        <f>VLOOKUP($B805,三大法人買賣超!$A$4:$I$500,5,FALSE)</f>
        <v>#N/A</v>
      </c>
      <c r="I805" s="27" t="e">
        <f>VLOOKUP($B805,三大法人買賣超!$A$4:$I$500,7,FALSE)</f>
        <v>#N/A</v>
      </c>
      <c r="J805" s="27" t="e">
        <f>VLOOKUP($B805,三大法人買賣超!$A$4:$I$500,9,FALSE)</f>
        <v>#N/A</v>
      </c>
      <c r="K805" s="37">
        <f>新台幣匯率美元指數!B806</f>
        <v>0</v>
      </c>
      <c r="L805" s="38">
        <f>新台幣匯率美元指數!C806</f>
        <v>0</v>
      </c>
      <c r="M805" s="39">
        <f>新台幣匯率美元指數!D806</f>
        <v>0</v>
      </c>
      <c r="N805" s="27" t="e">
        <f>VLOOKUP($B805,期貨未平倉口數!$A$4:$M$499,4,FALSE)</f>
        <v>#N/A</v>
      </c>
      <c r="O805" s="27" t="e">
        <f>VLOOKUP($B805,期貨未平倉口數!$A$4:$M$499,9,FALSE)</f>
        <v>#N/A</v>
      </c>
      <c r="P805" s="27" t="e">
        <f>VLOOKUP($B805,期貨未平倉口數!$A$4:$M$499,10,FALSE)</f>
        <v>#N/A</v>
      </c>
      <c r="Q805" s="27" t="e">
        <f>VLOOKUP($B805,期貨未平倉口數!$A$4:$M$499,11,FALSE)</f>
        <v>#N/A</v>
      </c>
      <c r="R805" s="64" t="e">
        <f>VLOOKUP($B805,選擇權未平倉餘額!$A$4:$I$500,6,FALSE)</f>
        <v>#N/A</v>
      </c>
      <c r="S805" s="64" t="e">
        <f>VLOOKUP($B805,選擇權未平倉餘額!$A$4:$I$500,7,FALSE)</f>
        <v>#N/A</v>
      </c>
      <c r="T805" s="64" t="e">
        <f>VLOOKUP($B805,選擇權未平倉餘額!$A$4:$I$500,8,FALSE)</f>
        <v>#N/A</v>
      </c>
      <c r="U805" s="64" t="e">
        <f>VLOOKUP($B805,選擇權未平倉餘額!$A$4:$I$500,9,FALSE)</f>
        <v>#N/A</v>
      </c>
      <c r="V805" s="39" t="e">
        <f>VLOOKUP($B805,臺指選擇權P_C_Ratios!$A$4:$C$500,3,FALSE)</f>
        <v>#N/A</v>
      </c>
      <c r="W805" s="41" t="e">
        <f>VLOOKUP($B805,散戶多空比!$A$6:$L$500,12,FALSE)</f>
        <v>#N/A</v>
      </c>
      <c r="X805" s="40" t="e">
        <f>VLOOKUP($B805,期貨大額交易人未沖銷部位!$A$4:$O$499,4,FALSE)</f>
        <v>#N/A</v>
      </c>
      <c r="Y805" s="40" t="e">
        <f>VLOOKUP($B805,期貨大額交易人未沖銷部位!$A$4:$O$499,7,FALSE)</f>
        <v>#N/A</v>
      </c>
      <c r="Z805" s="40" t="e">
        <f>VLOOKUP($B805,期貨大額交易人未沖銷部位!$A$4:$O$499,10,FALSE)</f>
        <v>#N/A</v>
      </c>
      <c r="AA805" s="40" t="e">
        <f>VLOOKUP($B805,期貨大額交易人未沖銷部位!$A$4:$O$499,13,FALSE)</f>
        <v>#N/A</v>
      </c>
      <c r="AB805" s="40" t="e">
        <f>VLOOKUP($B805,期貨大額交易人未沖銷部位!$A$4:$O$499,14,FALSE)</f>
        <v>#N/A</v>
      </c>
      <c r="AC805" s="40" t="e">
        <f>VLOOKUP($B805,期貨大額交易人未沖銷部位!$A$4:$O$499,15,FALSE)</f>
        <v>#N/A</v>
      </c>
      <c r="AD805" s="33" t="e">
        <f>VLOOKUP($B805,三大美股走勢!$A$4:$J$495,4,FALSE)</f>
        <v>#N/A</v>
      </c>
      <c r="AE805" s="33" t="e">
        <f>VLOOKUP($B805,三大美股走勢!$A$4:$J$495,7,FALSE)</f>
        <v>#N/A</v>
      </c>
      <c r="AF805" s="33" t="e">
        <f>VLOOKUP($B805,三大美股走勢!$A$4:$J$495,10,FALSE)</f>
        <v>#N/A</v>
      </c>
    </row>
    <row r="806" spans="2:32">
      <c r="B806" s="32">
        <v>43585</v>
      </c>
      <c r="C806" s="33" t="e">
        <f>VLOOKUP($B806,大盤與近月台指!$A$4:$I$499,2,FALSE)</f>
        <v>#N/A</v>
      </c>
      <c r="D806" s="34" t="e">
        <f>VLOOKUP($B806,大盤與近月台指!$A$4:$I$499,3,FALSE)</f>
        <v>#N/A</v>
      </c>
      <c r="E806" s="35" t="e">
        <f>VLOOKUP($B806,大盤與近月台指!$A$4:$I$499,4,FALSE)</f>
        <v>#N/A</v>
      </c>
      <c r="F806" s="33" t="e">
        <f>VLOOKUP($B806,大盤與近月台指!$A$4:$I$499,5,FALSE)</f>
        <v>#N/A</v>
      </c>
      <c r="G806" s="49" t="e">
        <f>VLOOKUP($B806,三大法人買賣超!$A$4:$I$500,3,FALSE)</f>
        <v>#N/A</v>
      </c>
      <c r="H806" s="34" t="e">
        <f>VLOOKUP($B806,三大法人買賣超!$A$4:$I$500,5,FALSE)</f>
        <v>#N/A</v>
      </c>
      <c r="I806" s="27" t="e">
        <f>VLOOKUP($B806,三大法人買賣超!$A$4:$I$500,7,FALSE)</f>
        <v>#N/A</v>
      </c>
      <c r="J806" s="27" t="e">
        <f>VLOOKUP($B806,三大法人買賣超!$A$4:$I$500,9,FALSE)</f>
        <v>#N/A</v>
      </c>
      <c r="K806" s="37">
        <f>新台幣匯率美元指數!B807</f>
        <v>0</v>
      </c>
      <c r="L806" s="38">
        <f>新台幣匯率美元指數!C807</f>
        <v>0</v>
      </c>
      <c r="M806" s="39">
        <f>新台幣匯率美元指數!D807</f>
        <v>0</v>
      </c>
      <c r="N806" s="27" t="e">
        <f>VLOOKUP($B806,期貨未平倉口數!$A$4:$M$499,4,FALSE)</f>
        <v>#N/A</v>
      </c>
      <c r="O806" s="27" t="e">
        <f>VLOOKUP($B806,期貨未平倉口數!$A$4:$M$499,9,FALSE)</f>
        <v>#N/A</v>
      </c>
      <c r="P806" s="27" t="e">
        <f>VLOOKUP($B806,期貨未平倉口數!$A$4:$M$499,10,FALSE)</f>
        <v>#N/A</v>
      </c>
      <c r="Q806" s="27" t="e">
        <f>VLOOKUP($B806,期貨未平倉口數!$A$4:$M$499,11,FALSE)</f>
        <v>#N/A</v>
      </c>
      <c r="R806" s="64" t="e">
        <f>VLOOKUP($B806,選擇權未平倉餘額!$A$4:$I$500,6,FALSE)</f>
        <v>#N/A</v>
      </c>
      <c r="S806" s="64" t="e">
        <f>VLOOKUP($B806,選擇權未平倉餘額!$A$4:$I$500,7,FALSE)</f>
        <v>#N/A</v>
      </c>
      <c r="T806" s="64" t="e">
        <f>VLOOKUP($B806,選擇權未平倉餘額!$A$4:$I$500,8,FALSE)</f>
        <v>#N/A</v>
      </c>
      <c r="U806" s="64" t="e">
        <f>VLOOKUP($B806,選擇權未平倉餘額!$A$4:$I$500,9,FALSE)</f>
        <v>#N/A</v>
      </c>
      <c r="V806" s="39" t="e">
        <f>VLOOKUP($B806,臺指選擇權P_C_Ratios!$A$4:$C$500,3,FALSE)</f>
        <v>#N/A</v>
      </c>
      <c r="W806" s="41" t="e">
        <f>VLOOKUP($B806,散戶多空比!$A$6:$L$500,12,FALSE)</f>
        <v>#N/A</v>
      </c>
      <c r="X806" s="40" t="e">
        <f>VLOOKUP($B806,期貨大額交易人未沖銷部位!$A$4:$O$499,4,FALSE)</f>
        <v>#N/A</v>
      </c>
      <c r="Y806" s="40" t="e">
        <f>VLOOKUP($B806,期貨大額交易人未沖銷部位!$A$4:$O$499,7,FALSE)</f>
        <v>#N/A</v>
      </c>
      <c r="Z806" s="40" t="e">
        <f>VLOOKUP($B806,期貨大額交易人未沖銷部位!$A$4:$O$499,10,FALSE)</f>
        <v>#N/A</v>
      </c>
      <c r="AA806" s="40" t="e">
        <f>VLOOKUP($B806,期貨大額交易人未沖銷部位!$A$4:$O$499,13,FALSE)</f>
        <v>#N/A</v>
      </c>
      <c r="AB806" s="40" t="e">
        <f>VLOOKUP($B806,期貨大額交易人未沖銷部位!$A$4:$O$499,14,FALSE)</f>
        <v>#N/A</v>
      </c>
      <c r="AC806" s="40" t="e">
        <f>VLOOKUP($B806,期貨大額交易人未沖銷部位!$A$4:$O$499,15,FALSE)</f>
        <v>#N/A</v>
      </c>
      <c r="AD806" s="33" t="e">
        <f>VLOOKUP($B806,三大美股走勢!$A$4:$J$495,4,FALSE)</f>
        <v>#N/A</v>
      </c>
      <c r="AE806" s="33" t="e">
        <f>VLOOKUP($B806,三大美股走勢!$A$4:$J$495,7,FALSE)</f>
        <v>#N/A</v>
      </c>
      <c r="AF806" s="33" t="e">
        <f>VLOOKUP($B806,三大美股走勢!$A$4:$J$495,10,FALSE)</f>
        <v>#N/A</v>
      </c>
    </row>
    <row r="807" spans="2:32">
      <c r="B807" s="32">
        <v>43586</v>
      </c>
      <c r="C807" s="33" t="e">
        <f>VLOOKUP($B807,大盤與近月台指!$A$4:$I$499,2,FALSE)</f>
        <v>#N/A</v>
      </c>
      <c r="D807" s="34" t="e">
        <f>VLOOKUP($B807,大盤與近月台指!$A$4:$I$499,3,FALSE)</f>
        <v>#N/A</v>
      </c>
      <c r="E807" s="35" t="e">
        <f>VLOOKUP($B807,大盤與近月台指!$A$4:$I$499,4,FALSE)</f>
        <v>#N/A</v>
      </c>
      <c r="F807" s="33" t="e">
        <f>VLOOKUP($B807,大盤與近月台指!$A$4:$I$499,5,FALSE)</f>
        <v>#N/A</v>
      </c>
      <c r="G807" s="49" t="e">
        <f>VLOOKUP($B807,三大法人買賣超!$A$4:$I$500,3,FALSE)</f>
        <v>#N/A</v>
      </c>
      <c r="H807" s="34" t="e">
        <f>VLOOKUP($B807,三大法人買賣超!$A$4:$I$500,5,FALSE)</f>
        <v>#N/A</v>
      </c>
      <c r="I807" s="27" t="e">
        <f>VLOOKUP($B807,三大法人買賣超!$A$4:$I$500,7,FALSE)</f>
        <v>#N/A</v>
      </c>
      <c r="J807" s="27" t="e">
        <f>VLOOKUP($B807,三大法人買賣超!$A$4:$I$500,9,FALSE)</f>
        <v>#N/A</v>
      </c>
      <c r="K807" s="37">
        <f>新台幣匯率美元指數!B808</f>
        <v>0</v>
      </c>
      <c r="L807" s="38">
        <f>新台幣匯率美元指數!C808</f>
        <v>0</v>
      </c>
      <c r="M807" s="39">
        <f>新台幣匯率美元指數!D808</f>
        <v>0</v>
      </c>
      <c r="N807" s="27" t="e">
        <f>VLOOKUP($B807,期貨未平倉口數!$A$4:$M$499,4,FALSE)</f>
        <v>#N/A</v>
      </c>
      <c r="O807" s="27" t="e">
        <f>VLOOKUP($B807,期貨未平倉口數!$A$4:$M$499,9,FALSE)</f>
        <v>#N/A</v>
      </c>
      <c r="P807" s="27" t="e">
        <f>VLOOKUP($B807,期貨未平倉口數!$A$4:$M$499,10,FALSE)</f>
        <v>#N/A</v>
      </c>
      <c r="Q807" s="27" t="e">
        <f>VLOOKUP($B807,期貨未平倉口數!$A$4:$M$499,11,FALSE)</f>
        <v>#N/A</v>
      </c>
      <c r="R807" s="64" t="e">
        <f>VLOOKUP($B807,選擇權未平倉餘額!$A$4:$I$500,6,FALSE)</f>
        <v>#N/A</v>
      </c>
      <c r="S807" s="64" t="e">
        <f>VLOOKUP($B807,選擇權未平倉餘額!$A$4:$I$500,7,FALSE)</f>
        <v>#N/A</v>
      </c>
      <c r="T807" s="64" t="e">
        <f>VLOOKUP($B807,選擇權未平倉餘額!$A$4:$I$500,8,FALSE)</f>
        <v>#N/A</v>
      </c>
      <c r="U807" s="64" t="e">
        <f>VLOOKUP($B807,選擇權未平倉餘額!$A$4:$I$500,9,FALSE)</f>
        <v>#N/A</v>
      </c>
      <c r="V807" s="39" t="e">
        <f>VLOOKUP($B807,臺指選擇權P_C_Ratios!$A$4:$C$500,3,FALSE)</f>
        <v>#N/A</v>
      </c>
      <c r="W807" s="41" t="e">
        <f>VLOOKUP($B807,散戶多空比!$A$6:$L$500,12,FALSE)</f>
        <v>#N/A</v>
      </c>
      <c r="X807" s="40" t="e">
        <f>VLOOKUP($B807,期貨大額交易人未沖銷部位!$A$4:$O$499,4,FALSE)</f>
        <v>#N/A</v>
      </c>
      <c r="Y807" s="40" t="e">
        <f>VLOOKUP($B807,期貨大額交易人未沖銷部位!$A$4:$O$499,7,FALSE)</f>
        <v>#N/A</v>
      </c>
      <c r="Z807" s="40" t="e">
        <f>VLOOKUP($B807,期貨大額交易人未沖銷部位!$A$4:$O$499,10,FALSE)</f>
        <v>#N/A</v>
      </c>
      <c r="AA807" s="40" t="e">
        <f>VLOOKUP($B807,期貨大額交易人未沖銷部位!$A$4:$O$499,13,FALSE)</f>
        <v>#N/A</v>
      </c>
      <c r="AB807" s="40" t="e">
        <f>VLOOKUP($B807,期貨大額交易人未沖銷部位!$A$4:$O$499,14,FALSE)</f>
        <v>#N/A</v>
      </c>
      <c r="AC807" s="40" t="e">
        <f>VLOOKUP($B807,期貨大額交易人未沖銷部位!$A$4:$O$499,15,FALSE)</f>
        <v>#N/A</v>
      </c>
      <c r="AD807" s="33" t="e">
        <f>VLOOKUP($B807,三大美股走勢!$A$4:$J$495,4,FALSE)</f>
        <v>#N/A</v>
      </c>
      <c r="AE807" s="33" t="e">
        <f>VLOOKUP($B807,三大美股走勢!$A$4:$J$495,7,FALSE)</f>
        <v>#N/A</v>
      </c>
      <c r="AF807" s="33" t="e">
        <f>VLOOKUP($B807,三大美股走勢!$A$4:$J$495,10,FALSE)</f>
        <v>#N/A</v>
      </c>
    </row>
    <row r="808" spans="2:32">
      <c r="B808" s="32">
        <v>43587</v>
      </c>
      <c r="C808" s="33" t="e">
        <f>VLOOKUP($B808,大盤與近月台指!$A$4:$I$499,2,FALSE)</f>
        <v>#N/A</v>
      </c>
      <c r="D808" s="34" t="e">
        <f>VLOOKUP($B808,大盤與近月台指!$A$4:$I$499,3,FALSE)</f>
        <v>#N/A</v>
      </c>
      <c r="E808" s="35" t="e">
        <f>VLOOKUP($B808,大盤與近月台指!$A$4:$I$499,4,FALSE)</f>
        <v>#N/A</v>
      </c>
      <c r="F808" s="33" t="e">
        <f>VLOOKUP($B808,大盤與近月台指!$A$4:$I$499,5,FALSE)</f>
        <v>#N/A</v>
      </c>
      <c r="G808" s="49" t="e">
        <f>VLOOKUP($B808,三大法人買賣超!$A$4:$I$500,3,FALSE)</f>
        <v>#N/A</v>
      </c>
      <c r="H808" s="34" t="e">
        <f>VLOOKUP($B808,三大法人買賣超!$A$4:$I$500,5,FALSE)</f>
        <v>#N/A</v>
      </c>
      <c r="I808" s="27" t="e">
        <f>VLOOKUP($B808,三大法人買賣超!$A$4:$I$500,7,FALSE)</f>
        <v>#N/A</v>
      </c>
      <c r="J808" s="27" t="e">
        <f>VLOOKUP($B808,三大法人買賣超!$A$4:$I$500,9,FALSE)</f>
        <v>#N/A</v>
      </c>
      <c r="K808" s="37">
        <f>新台幣匯率美元指數!B809</f>
        <v>0</v>
      </c>
      <c r="L808" s="38">
        <f>新台幣匯率美元指數!C809</f>
        <v>0</v>
      </c>
      <c r="M808" s="39">
        <f>新台幣匯率美元指數!D809</f>
        <v>0</v>
      </c>
      <c r="N808" s="27" t="e">
        <f>VLOOKUP($B808,期貨未平倉口數!$A$4:$M$499,4,FALSE)</f>
        <v>#N/A</v>
      </c>
      <c r="O808" s="27" t="e">
        <f>VLOOKUP($B808,期貨未平倉口數!$A$4:$M$499,9,FALSE)</f>
        <v>#N/A</v>
      </c>
      <c r="P808" s="27" t="e">
        <f>VLOOKUP($B808,期貨未平倉口數!$A$4:$M$499,10,FALSE)</f>
        <v>#N/A</v>
      </c>
      <c r="Q808" s="27" t="e">
        <f>VLOOKUP($B808,期貨未平倉口數!$A$4:$M$499,11,FALSE)</f>
        <v>#N/A</v>
      </c>
      <c r="R808" s="64" t="e">
        <f>VLOOKUP($B808,選擇權未平倉餘額!$A$4:$I$500,6,FALSE)</f>
        <v>#N/A</v>
      </c>
      <c r="S808" s="64" t="e">
        <f>VLOOKUP($B808,選擇權未平倉餘額!$A$4:$I$500,7,FALSE)</f>
        <v>#N/A</v>
      </c>
      <c r="T808" s="64" t="e">
        <f>VLOOKUP($B808,選擇權未平倉餘額!$A$4:$I$500,8,FALSE)</f>
        <v>#N/A</v>
      </c>
      <c r="U808" s="64" t="e">
        <f>VLOOKUP($B808,選擇權未平倉餘額!$A$4:$I$500,9,FALSE)</f>
        <v>#N/A</v>
      </c>
      <c r="V808" s="39" t="e">
        <f>VLOOKUP($B808,臺指選擇權P_C_Ratios!$A$4:$C$500,3,FALSE)</f>
        <v>#N/A</v>
      </c>
      <c r="W808" s="41" t="e">
        <f>VLOOKUP($B808,散戶多空比!$A$6:$L$500,12,FALSE)</f>
        <v>#N/A</v>
      </c>
      <c r="X808" s="40" t="e">
        <f>VLOOKUP($B808,期貨大額交易人未沖銷部位!$A$4:$O$499,4,FALSE)</f>
        <v>#N/A</v>
      </c>
      <c r="Y808" s="40" t="e">
        <f>VLOOKUP($B808,期貨大額交易人未沖銷部位!$A$4:$O$499,7,FALSE)</f>
        <v>#N/A</v>
      </c>
      <c r="Z808" s="40" t="e">
        <f>VLOOKUP($B808,期貨大額交易人未沖銷部位!$A$4:$O$499,10,FALSE)</f>
        <v>#N/A</v>
      </c>
      <c r="AA808" s="40" t="e">
        <f>VLOOKUP($B808,期貨大額交易人未沖銷部位!$A$4:$O$499,13,FALSE)</f>
        <v>#N/A</v>
      </c>
      <c r="AB808" s="40" t="e">
        <f>VLOOKUP($B808,期貨大額交易人未沖銷部位!$A$4:$O$499,14,FALSE)</f>
        <v>#N/A</v>
      </c>
      <c r="AC808" s="40" t="e">
        <f>VLOOKUP($B808,期貨大額交易人未沖銷部位!$A$4:$O$499,15,FALSE)</f>
        <v>#N/A</v>
      </c>
      <c r="AD808" s="33" t="e">
        <f>VLOOKUP($B808,三大美股走勢!$A$4:$J$495,4,FALSE)</f>
        <v>#N/A</v>
      </c>
      <c r="AE808" s="33" t="e">
        <f>VLOOKUP($B808,三大美股走勢!$A$4:$J$495,7,FALSE)</f>
        <v>#N/A</v>
      </c>
      <c r="AF808" s="33" t="e">
        <f>VLOOKUP($B808,三大美股走勢!$A$4:$J$495,10,FALSE)</f>
        <v>#N/A</v>
      </c>
    </row>
    <row r="809" spans="2:32">
      <c r="B809" s="32">
        <v>43588</v>
      </c>
      <c r="C809" s="33" t="e">
        <f>VLOOKUP($B809,大盤與近月台指!$A$4:$I$499,2,FALSE)</f>
        <v>#N/A</v>
      </c>
      <c r="D809" s="34" t="e">
        <f>VLOOKUP($B809,大盤與近月台指!$A$4:$I$499,3,FALSE)</f>
        <v>#N/A</v>
      </c>
      <c r="E809" s="35" t="e">
        <f>VLOOKUP($B809,大盤與近月台指!$A$4:$I$499,4,FALSE)</f>
        <v>#N/A</v>
      </c>
      <c r="F809" s="33" t="e">
        <f>VLOOKUP($B809,大盤與近月台指!$A$4:$I$499,5,FALSE)</f>
        <v>#N/A</v>
      </c>
      <c r="G809" s="49" t="e">
        <f>VLOOKUP($B809,三大法人買賣超!$A$4:$I$500,3,FALSE)</f>
        <v>#N/A</v>
      </c>
      <c r="H809" s="34" t="e">
        <f>VLOOKUP($B809,三大法人買賣超!$A$4:$I$500,5,FALSE)</f>
        <v>#N/A</v>
      </c>
      <c r="I809" s="27" t="e">
        <f>VLOOKUP($B809,三大法人買賣超!$A$4:$I$500,7,FALSE)</f>
        <v>#N/A</v>
      </c>
      <c r="J809" s="27" t="e">
        <f>VLOOKUP($B809,三大法人買賣超!$A$4:$I$500,9,FALSE)</f>
        <v>#N/A</v>
      </c>
      <c r="K809" s="37">
        <f>新台幣匯率美元指數!B810</f>
        <v>0</v>
      </c>
      <c r="L809" s="38">
        <f>新台幣匯率美元指數!C810</f>
        <v>0</v>
      </c>
      <c r="M809" s="39">
        <f>新台幣匯率美元指數!D810</f>
        <v>0</v>
      </c>
      <c r="N809" s="27" t="e">
        <f>VLOOKUP($B809,期貨未平倉口數!$A$4:$M$499,4,FALSE)</f>
        <v>#N/A</v>
      </c>
      <c r="O809" s="27" t="e">
        <f>VLOOKUP($B809,期貨未平倉口數!$A$4:$M$499,9,FALSE)</f>
        <v>#N/A</v>
      </c>
      <c r="P809" s="27" t="e">
        <f>VLOOKUP($B809,期貨未平倉口數!$A$4:$M$499,10,FALSE)</f>
        <v>#N/A</v>
      </c>
      <c r="Q809" s="27" t="e">
        <f>VLOOKUP($B809,期貨未平倉口數!$A$4:$M$499,11,FALSE)</f>
        <v>#N/A</v>
      </c>
      <c r="R809" s="64" t="e">
        <f>VLOOKUP($B809,選擇權未平倉餘額!$A$4:$I$500,6,FALSE)</f>
        <v>#N/A</v>
      </c>
      <c r="S809" s="64" t="e">
        <f>VLOOKUP($B809,選擇權未平倉餘額!$A$4:$I$500,7,FALSE)</f>
        <v>#N/A</v>
      </c>
      <c r="T809" s="64" t="e">
        <f>VLOOKUP($B809,選擇權未平倉餘額!$A$4:$I$500,8,FALSE)</f>
        <v>#N/A</v>
      </c>
      <c r="U809" s="64" t="e">
        <f>VLOOKUP($B809,選擇權未平倉餘額!$A$4:$I$500,9,FALSE)</f>
        <v>#N/A</v>
      </c>
      <c r="V809" s="39" t="e">
        <f>VLOOKUP($B809,臺指選擇權P_C_Ratios!$A$4:$C$500,3,FALSE)</f>
        <v>#N/A</v>
      </c>
      <c r="W809" s="41" t="e">
        <f>VLOOKUP($B809,散戶多空比!$A$6:$L$500,12,FALSE)</f>
        <v>#N/A</v>
      </c>
      <c r="X809" s="40" t="e">
        <f>VLOOKUP($B809,期貨大額交易人未沖銷部位!$A$4:$O$499,4,FALSE)</f>
        <v>#N/A</v>
      </c>
      <c r="Y809" s="40" t="e">
        <f>VLOOKUP($B809,期貨大額交易人未沖銷部位!$A$4:$O$499,7,FALSE)</f>
        <v>#N/A</v>
      </c>
      <c r="Z809" s="40" t="e">
        <f>VLOOKUP($B809,期貨大額交易人未沖銷部位!$A$4:$O$499,10,FALSE)</f>
        <v>#N/A</v>
      </c>
      <c r="AA809" s="40" t="e">
        <f>VLOOKUP($B809,期貨大額交易人未沖銷部位!$A$4:$O$499,13,FALSE)</f>
        <v>#N/A</v>
      </c>
      <c r="AB809" s="40" t="e">
        <f>VLOOKUP($B809,期貨大額交易人未沖銷部位!$A$4:$O$499,14,FALSE)</f>
        <v>#N/A</v>
      </c>
      <c r="AC809" s="40" t="e">
        <f>VLOOKUP($B809,期貨大額交易人未沖銷部位!$A$4:$O$499,15,FALSE)</f>
        <v>#N/A</v>
      </c>
      <c r="AD809" s="33" t="e">
        <f>VLOOKUP($B809,三大美股走勢!$A$4:$J$495,4,FALSE)</f>
        <v>#N/A</v>
      </c>
      <c r="AE809" s="33" t="e">
        <f>VLOOKUP($B809,三大美股走勢!$A$4:$J$495,7,FALSE)</f>
        <v>#N/A</v>
      </c>
      <c r="AF809" s="33" t="e">
        <f>VLOOKUP($B809,三大美股走勢!$A$4:$J$495,10,FALSE)</f>
        <v>#N/A</v>
      </c>
    </row>
    <row r="810" spans="2:32">
      <c r="B810" s="32">
        <v>43589</v>
      </c>
      <c r="C810" s="33" t="e">
        <f>VLOOKUP($B810,大盤與近月台指!$A$4:$I$499,2,FALSE)</f>
        <v>#N/A</v>
      </c>
      <c r="D810" s="34" t="e">
        <f>VLOOKUP($B810,大盤與近月台指!$A$4:$I$499,3,FALSE)</f>
        <v>#N/A</v>
      </c>
      <c r="E810" s="35" t="e">
        <f>VLOOKUP($B810,大盤與近月台指!$A$4:$I$499,4,FALSE)</f>
        <v>#N/A</v>
      </c>
      <c r="F810" s="33" t="e">
        <f>VLOOKUP($B810,大盤與近月台指!$A$4:$I$499,5,FALSE)</f>
        <v>#N/A</v>
      </c>
      <c r="G810" s="49" t="e">
        <f>VLOOKUP($B810,三大法人買賣超!$A$4:$I$500,3,FALSE)</f>
        <v>#N/A</v>
      </c>
      <c r="H810" s="34" t="e">
        <f>VLOOKUP($B810,三大法人買賣超!$A$4:$I$500,5,FALSE)</f>
        <v>#N/A</v>
      </c>
      <c r="I810" s="27" t="e">
        <f>VLOOKUP($B810,三大法人買賣超!$A$4:$I$500,7,FALSE)</f>
        <v>#N/A</v>
      </c>
      <c r="J810" s="27" t="e">
        <f>VLOOKUP($B810,三大法人買賣超!$A$4:$I$500,9,FALSE)</f>
        <v>#N/A</v>
      </c>
      <c r="K810" s="37">
        <f>新台幣匯率美元指數!B811</f>
        <v>0</v>
      </c>
      <c r="L810" s="38">
        <f>新台幣匯率美元指數!C811</f>
        <v>0</v>
      </c>
      <c r="M810" s="39">
        <f>新台幣匯率美元指數!D811</f>
        <v>0</v>
      </c>
      <c r="N810" s="27" t="e">
        <f>VLOOKUP($B810,期貨未平倉口數!$A$4:$M$499,4,FALSE)</f>
        <v>#N/A</v>
      </c>
      <c r="O810" s="27" t="e">
        <f>VLOOKUP($B810,期貨未平倉口數!$A$4:$M$499,9,FALSE)</f>
        <v>#N/A</v>
      </c>
      <c r="P810" s="27" t="e">
        <f>VLOOKUP($B810,期貨未平倉口數!$A$4:$M$499,10,FALSE)</f>
        <v>#N/A</v>
      </c>
      <c r="Q810" s="27" t="e">
        <f>VLOOKUP($B810,期貨未平倉口數!$A$4:$M$499,11,FALSE)</f>
        <v>#N/A</v>
      </c>
      <c r="R810" s="64" t="e">
        <f>VLOOKUP($B810,選擇權未平倉餘額!$A$4:$I$500,6,FALSE)</f>
        <v>#N/A</v>
      </c>
      <c r="S810" s="64" t="e">
        <f>VLOOKUP($B810,選擇權未平倉餘額!$A$4:$I$500,7,FALSE)</f>
        <v>#N/A</v>
      </c>
      <c r="T810" s="64" t="e">
        <f>VLOOKUP($B810,選擇權未平倉餘額!$A$4:$I$500,8,FALSE)</f>
        <v>#N/A</v>
      </c>
      <c r="U810" s="64" t="e">
        <f>VLOOKUP($B810,選擇權未平倉餘額!$A$4:$I$500,9,FALSE)</f>
        <v>#N/A</v>
      </c>
      <c r="V810" s="39" t="e">
        <f>VLOOKUP($B810,臺指選擇權P_C_Ratios!$A$4:$C$500,3,FALSE)</f>
        <v>#N/A</v>
      </c>
      <c r="W810" s="41" t="e">
        <f>VLOOKUP($B810,散戶多空比!$A$6:$L$500,12,FALSE)</f>
        <v>#N/A</v>
      </c>
      <c r="X810" s="40" t="e">
        <f>VLOOKUP($B810,期貨大額交易人未沖銷部位!$A$4:$O$499,4,FALSE)</f>
        <v>#N/A</v>
      </c>
      <c r="Y810" s="40" t="e">
        <f>VLOOKUP($B810,期貨大額交易人未沖銷部位!$A$4:$O$499,7,FALSE)</f>
        <v>#N/A</v>
      </c>
      <c r="Z810" s="40" t="e">
        <f>VLOOKUP($B810,期貨大額交易人未沖銷部位!$A$4:$O$499,10,FALSE)</f>
        <v>#N/A</v>
      </c>
      <c r="AA810" s="40" t="e">
        <f>VLOOKUP($B810,期貨大額交易人未沖銷部位!$A$4:$O$499,13,FALSE)</f>
        <v>#N/A</v>
      </c>
      <c r="AB810" s="40" t="e">
        <f>VLOOKUP($B810,期貨大額交易人未沖銷部位!$A$4:$O$499,14,FALSE)</f>
        <v>#N/A</v>
      </c>
      <c r="AC810" s="40" t="e">
        <f>VLOOKUP($B810,期貨大額交易人未沖銷部位!$A$4:$O$499,15,FALSE)</f>
        <v>#N/A</v>
      </c>
      <c r="AD810" s="33" t="e">
        <f>VLOOKUP($B810,三大美股走勢!$A$4:$J$495,4,FALSE)</f>
        <v>#N/A</v>
      </c>
      <c r="AE810" s="33" t="e">
        <f>VLOOKUP($B810,三大美股走勢!$A$4:$J$495,7,FALSE)</f>
        <v>#N/A</v>
      </c>
      <c r="AF810" s="33" t="e">
        <f>VLOOKUP($B810,三大美股走勢!$A$4:$J$495,10,FALSE)</f>
        <v>#N/A</v>
      </c>
    </row>
    <row r="811" spans="2:32">
      <c r="B811" s="32">
        <v>43590</v>
      </c>
      <c r="C811" s="33" t="e">
        <f>VLOOKUP($B811,大盤與近月台指!$A$4:$I$499,2,FALSE)</f>
        <v>#N/A</v>
      </c>
      <c r="D811" s="34" t="e">
        <f>VLOOKUP($B811,大盤與近月台指!$A$4:$I$499,3,FALSE)</f>
        <v>#N/A</v>
      </c>
      <c r="E811" s="35" t="e">
        <f>VLOOKUP($B811,大盤與近月台指!$A$4:$I$499,4,FALSE)</f>
        <v>#N/A</v>
      </c>
      <c r="F811" s="33" t="e">
        <f>VLOOKUP($B811,大盤與近月台指!$A$4:$I$499,5,FALSE)</f>
        <v>#N/A</v>
      </c>
      <c r="G811" s="49" t="e">
        <f>VLOOKUP($B811,三大法人買賣超!$A$4:$I$500,3,FALSE)</f>
        <v>#N/A</v>
      </c>
      <c r="H811" s="34" t="e">
        <f>VLOOKUP($B811,三大法人買賣超!$A$4:$I$500,5,FALSE)</f>
        <v>#N/A</v>
      </c>
      <c r="I811" s="27" t="e">
        <f>VLOOKUP($B811,三大法人買賣超!$A$4:$I$500,7,FALSE)</f>
        <v>#N/A</v>
      </c>
      <c r="J811" s="27" t="e">
        <f>VLOOKUP($B811,三大法人買賣超!$A$4:$I$500,9,FALSE)</f>
        <v>#N/A</v>
      </c>
      <c r="K811" s="37">
        <f>新台幣匯率美元指數!B812</f>
        <v>0</v>
      </c>
      <c r="L811" s="38">
        <f>新台幣匯率美元指數!C812</f>
        <v>0</v>
      </c>
      <c r="M811" s="39">
        <f>新台幣匯率美元指數!D812</f>
        <v>0</v>
      </c>
      <c r="N811" s="27" t="e">
        <f>VLOOKUP($B811,期貨未平倉口數!$A$4:$M$499,4,FALSE)</f>
        <v>#N/A</v>
      </c>
      <c r="O811" s="27" t="e">
        <f>VLOOKUP($B811,期貨未平倉口數!$A$4:$M$499,9,FALSE)</f>
        <v>#N/A</v>
      </c>
      <c r="P811" s="27" t="e">
        <f>VLOOKUP($B811,期貨未平倉口數!$A$4:$M$499,10,FALSE)</f>
        <v>#N/A</v>
      </c>
      <c r="Q811" s="27" t="e">
        <f>VLOOKUP($B811,期貨未平倉口數!$A$4:$M$499,11,FALSE)</f>
        <v>#N/A</v>
      </c>
      <c r="R811" s="64" t="e">
        <f>VLOOKUP($B811,選擇權未平倉餘額!$A$4:$I$500,6,FALSE)</f>
        <v>#N/A</v>
      </c>
      <c r="S811" s="64" t="e">
        <f>VLOOKUP($B811,選擇權未平倉餘額!$A$4:$I$500,7,FALSE)</f>
        <v>#N/A</v>
      </c>
      <c r="T811" s="64" t="e">
        <f>VLOOKUP($B811,選擇權未平倉餘額!$A$4:$I$500,8,FALSE)</f>
        <v>#N/A</v>
      </c>
      <c r="U811" s="64" t="e">
        <f>VLOOKUP($B811,選擇權未平倉餘額!$A$4:$I$500,9,FALSE)</f>
        <v>#N/A</v>
      </c>
      <c r="V811" s="39" t="e">
        <f>VLOOKUP($B811,臺指選擇權P_C_Ratios!$A$4:$C$500,3,FALSE)</f>
        <v>#N/A</v>
      </c>
      <c r="W811" s="41" t="e">
        <f>VLOOKUP($B811,散戶多空比!$A$6:$L$500,12,FALSE)</f>
        <v>#N/A</v>
      </c>
      <c r="X811" s="40" t="e">
        <f>VLOOKUP($B811,期貨大額交易人未沖銷部位!$A$4:$O$499,4,FALSE)</f>
        <v>#N/A</v>
      </c>
      <c r="Y811" s="40" t="e">
        <f>VLOOKUP($B811,期貨大額交易人未沖銷部位!$A$4:$O$499,7,FALSE)</f>
        <v>#N/A</v>
      </c>
      <c r="Z811" s="40" t="e">
        <f>VLOOKUP($B811,期貨大額交易人未沖銷部位!$A$4:$O$499,10,FALSE)</f>
        <v>#N/A</v>
      </c>
      <c r="AA811" s="40" t="e">
        <f>VLOOKUP($B811,期貨大額交易人未沖銷部位!$A$4:$O$499,13,FALSE)</f>
        <v>#N/A</v>
      </c>
      <c r="AB811" s="40" t="e">
        <f>VLOOKUP($B811,期貨大額交易人未沖銷部位!$A$4:$O$499,14,FALSE)</f>
        <v>#N/A</v>
      </c>
      <c r="AC811" s="40" t="e">
        <f>VLOOKUP($B811,期貨大額交易人未沖銷部位!$A$4:$O$499,15,FALSE)</f>
        <v>#N/A</v>
      </c>
      <c r="AD811" s="33" t="e">
        <f>VLOOKUP($B811,三大美股走勢!$A$4:$J$495,4,FALSE)</f>
        <v>#N/A</v>
      </c>
      <c r="AE811" s="33" t="e">
        <f>VLOOKUP($B811,三大美股走勢!$A$4:$J$495,7,FALSE)</f>
        <v>#N/A</v>
      </c>
      <c r="AF811" s="33" t="e">
        <f>VLOOKUP($B811,三大美股走勢!$A$4:$J$495,10,FALSE)</f>
        <v>#N/A</v>
      </c>
    </row>
    <row r="812" spans="2:32">
      <c r="B812" s="32">
        <v>43591</v>
      </c>
      <c r="C812" s="33" t="e">
        <f>VLOOKUP($B812,大盤與近月台指!$A$4:$I$499,2,FALSE)</f>
        <v>#N/A</v>
      </c>
      <c r="D812" s="34" t="e">
        <f>VLOOKUP($B812,大盤與近月台指!$A$4:$I$499,3,FALSE)</f>
        <v>#N/A</v>
      </c>
      <c r="E812" s="35" t="e">
        <f>VLOOKUP($B812,大盤與近月台指!$A$4:$I$499,4,FALSE)</f>
        <v>#N/A</v>
      </c>
      <c r="F812" s="33" t="e">
        <f>VLOOKUP($B812,大盤與近月台指!$A$4:$I$499,5,FALSE)</f>
        <v>#N/A</v>
      </c>
      <c r="G812" s="49" t="e">
        <f>VLOOKUP($B812,三大法人買賣超!$A$4:$I$500,3,FALSE)</f>
        <v>#N/A</v>
      </c>
      <c r="H812" s="34" t="e">
        <f>VLOOKUP($B812,三大法人買賣超!$A$4:$I$500,5,FALSE)</f>
        <v>#N/A</v>
      </c>
      <c r="I812" s="27" t="e">
        <f>VLOOKUP($B812,三大法人買賣超!$A$4:$I$500,7,FALSE)</f>
        <v>#N/A</v>
      </c>
      <c r="J812" s="27" t="e">
        <f>VLOOKUP($B812,三大法人買賣超!$A$4:$I$500,9,FALSE)</f>
        <v>#N/A</v>
      </c>
      <c r="K812" s="37">
        <f>新台幣匯率美元指數!B813</f>
        <v>0</v>
      </c>
      <c r="L812" s="38">
        <f>新台幣匯率美元指數!C813</f>
        <v>0</v>
      </c>
      <c r="M812" s="39">
        <f>新台幣匯率美元指數!D813</f>
        <v>0</v>
      </c>
      <c r="N812" s="27" t="e">
        <f>VLOOKUP($B812,期貨未平倉口數!$A$4:$M$499,4,FALSE)</f>
        <v>#N/A</v>
      </c>
      <c r="O812" s="27" t="e">
        <f>VLOOKUP($B812,期貨未平倉口數!$A$4:$M$499,9,FALSE)</f>
        <v>#N/A</v>
      </c>
      <c r="P812" s="27" t="e">
        <f>VLOOKUP($B812,期貨未平倉口數!$A$4:$M$499,10,FALSE)</f>
        <v>#N/A</v>
      </c>
      <c r="Q812" s="27" t="e">
        <f>VLOOKUP($B812,期貨未平倉口數!$A$4:$M$499,11,FALSE)</f>
        <v>#N/A</v>
      </c>
      <c r="R812" s="64" t="e">
        <f>VLOOKUP($B812,選擇權未平倉餘額!$A$4:$I$500,6,FALSE)</f>
        <v>#N/A</v>
      </c>
      <c r="S812" s="64" t="e">
        <f>VLOOKUP($B812,選擇權未平倉餘額!$A$4:$I$500,7,FALSE)</f>
        <v>#N/A</v>
      </c>
      <c r="T812" s="64" t="e">
        <f>VLOOKUP($B812,選擇權未平倉餘額!$A$4:$I$500,8,FALSE)</f>
        <v>#N/A</v>
      </c>
      <c r="U812" s="64" t="e">
        <f>VLOOKUP($B812,選擇權未平倉餘額!$A$4:$I$500,9,FALSE)</f>
        <v>#N/A</v>
      </c>
      <c r="V812" s="39" t="e">
        <f>VLOOKUP($B812,臺指選擇權P_C_Ratios!$A$4:$C$500,3,FALSE)</f>
        <v>#N/A</v>
      </c>
      <c r="W812" s="41" t="e">
        <f>VLOOKUP($B812,散戶多空比!$A$6:$L$500,12,FALSE)</f>
        <v>#N/A</v>
      </c>
      <c r="X812" s="40" t="e">
        <f>VLOOKUP($B812,期貨大額交易人未沖銷部位!$A$4:$O$499,4,FALSE)</f>
        <v>#N/A</v>
      </c>
      <c r="Y812" s="40" t="e">
        <f>VLOOKUP($B812,期貨大額交易人未沖銷部位!$A$4:$O$499,7,FALSE)</f>
        <v>#N/A</v>
      </c>
      <c r="Z812" s="40" t="e">
        <f>VLOOKUP($B812,期貨大額交易人未沖銷部位!$A$4:$O$499,10,FALSE)</f>
        <v>#N/A</v>
      </c>
      <c r="AA812" s="40" t="e">
        <f>VLOOKUP($B812,期貨大額交易人未沖銷部位!$A$4:$O$499,13,FALSE)</f>
        <v>#N/A</v>
      </c>
      <c r="AB812" s="40" t="e">
        <f>VLOOKUP($B812,期貨大額交易人未沖銷部位!$A$4:$O$499,14,FALSE)</f>
        <v>#N/A</v>
      </c>
      <c r="AC812" s="40" t="e">
        <f>VLOOKUP($B812,期貨大額交易人未沖銷部位!$A$4:$O$499,15,FALSE)</f>
        <v>#N/A</v>
      </c>
      <c r="AD812" s="33" t="e">
        <f>VLOOKUP($B812,三大美股走勢!$A$4:$J$495,4,FALSE)</f>
        <v>#N/A</v>
      </c>
      <c r="AE812" s="33" t="e">
        <f>VLOOKUP($B812,三大美股走勢!$A$4:$J$495,7,FALSE)</f>
        <v>#N/A</v>
      </c>
      <c r="AF812" s="33" t="e">
        <f>VLOOKUP($B812,三大美股走勢!$A$4:$J$495,10,FALSE)</f>
        <v>#N/A</v>
      </c>
    </row>
    <row r="813" spans="2:32">
      <c r="B813" s="32">
        <v>43592</v>
      </c>
      <c r="C813" s="33" t="e">
        <f>VLOOKUP($B813,大盤與近月台指!$A$4:$I$499,2,FALSE)</f>
        <v>#N/A</v>
      </c>
      <c r="D813" s="34" t="e">
        <f>VLOOKUP($B813,大盤與近月台指!$A$4:$I$499,3,FALSE)</f>
        <v>#N/A</v>
      </c>
      <c r="E813" s="35" t="e">
        <f>VLOOKUP($B813,大盤與近月台指!$A$4:$I$499,4,FALSE)</f>
        <v>#N/A</v>
      </c>
      <c r="F813" s="33" t="e">
        <f>VLOOKUP($B813,大盤與近月台指!$A$4:$I$499,5,FALSE)</f>
        <v>#N/A</v>
      </c>
      <c r="G813" s="49" t="e">
        <f>VLOOKUP($B813,三大法人買賣超!$A$4:$I$500,3,FALSE)</f>
        <v>#N/A</v>
      </c>
      <c r="H813" s="34" t="e">
        <f>VLOOKUP($B813,三大法人買賣超!$A$4:$I$500,5,FALSE)</f>
        <v>#N/A</v>
      </c>
      <c r="I813" s="27" t="e">
        <f>VLOOKUP($B813,三大法人買賣超!$A$4:$I$500,7,FALSE)</f>
        <v>#N/A</v>
      </c>
      <c r="J813" s="27" t="e">
        <f>VLOOKUP($B813,三大法人買賣超!$A$4:$I$500,9,FALSE)</f>
        <v>#N/A</v>
      </c>
      <c r="K813" s="37">
        <f>新台幣匯率美元指數!B814</f>
        <v>0</v>
      </c>
      <c r="L813" s="38">
        <f>新台幣匯率美元指數!C814</f>
        <v>0</v>
      </c>
      <c r="M813" s="39">
        <f>新台幣匯率美元指數!D814</f>
        <v>0</v>
      </c>
      <c r="N813" s="27" t="e">
        <f>VLOOKUP($B813,期貨未平倉口數!$A$4:$M$499,4,FALSE)</f>
        <v>#N/A</v>
      </c>
      <c r="O813" s="27" t="e">
        <f>VLOOKUP($B813,期貨未平倉口數!$A$4:$M$499,9,FALSE)</f>
        <v>#N/A</v>
      </c>
      <c r="P813" s="27" t="e">
        <f>VLOOKUP($B813,期貨未平倉口數!$A$4:$M$499,10,FALSE)</f>
        <v>#N/A</v>
      </c>
      <c r="Q813" s="27" t="e">
        <f>VLOOKUP($B813,期貨未平倉口數!$A$4:$M$499,11,FALSE)</f>
        <v>#N/A</v>
      </c>
      <c r="R813" s="64" t="e">
        <f>VLOOKUP($B813,選擇權未平倉餘額!$A$4:$I$500,6,FALSE)</f>
        <v>#N/A</v>
      </c>
      <c r="S813" s="64" t="e">
        <f>VLOOKUP($B813,選擇權未平倉餘額!$A$4:$I$500,7,FALSE)</f>
        <v>#N/A</v>
      </c>
      <c r="T813" s="64" t="e">
        <f>VLOOKUP($B813,選擇權未平倉餘額!$A$4:$I$500,8,FALSE)</f>
        <v>#N/A</v>
      </c>
      <c r="U813" s="64" t="e">
        <f>VLOOKUP($B813,選擇權未平倉餘額!$A$4:$I$500,9,FALSE)</f>
        <v>#N/A</v>
      </c>
      <c r="V813" s="39" t="e">
        <f>VLOOKUP($B813,臺指選擇權P_C_Ratios!$A$4:$C$500,3,FALSE)</f>
        <v>#N/A</v>
      </c>
      <c r="W813" s="41" t="e">
        <f>VLOOKUP($B813,散戶多空比!$A$6:$L$500,12,FALSE)</f>
        <v>#N/A</v>
      </c>
      <c r="X813" s="40" t="e">
        <f>VLOOKUP($B813,期貨大額交易人未沖銷部位!$A$4:$O$499,4,FALSE)</f>
        <v>#N/A</v>
      </c>
      <c r="Y813" s="40" t="e">
        <f>VLOOKUP($B813,期貨大額交易人未沖銷部位!$A$4:$O$499,7,FALSE)</f>
        <v>#N/A</v>
      </c>
      <c r="Z813" s="40" t="e">
        <f>VLOOKUP($B813,期貨大額交易人未沖銷部位!$A$4:$O$499,10,FALSE)</f>
        <v>#N/A</v>
      </c>
      <c r="AA813" s="40" t="e">
        <f>VLOOKUP($B813,期貨大額交易人未沖銷部位!$A$4:$O$499,13,FALSE)</f>
        <v>#N/A</v>
      </c>
      <c r="AB813" s="40" t="e">
        <f>VLOOKUP($B813,期貨大額交易人未沖銷部位!$A$4:$O$499,14,FALSE)</f>
        <v>#N/A</v>
      </c>
      <c r="AC813" s="40" t="e">
        <f>VLOOKUP($B813,期貨大額交易人未沖銷部位!$A$4:$O$499,15,FALSE)</f>
        <v>#N/A</v>
      </c>
      <c r="AD813" s="33" t="e">
        <f>VLOOKUP($B813,三大美股走勢!$A$4:$J$495,4,FALSE)</f>
        <v>#N/A</v>
      </c>
      <c r="AE813" s="33" t="e">
        <f>VLOOKUP($B813,三大美股走勢!$A$4:$J$495,7,FALSE)</f>
        <v>#N/A</v>
      </c>
      <c r="AF813" s="33" t="e">
        <f>VLOOKUP($B813,三大美股走勢!$A$4:$J$495,10,FALSE)</f>
        <v>#N/A</v>
      </c>
    </row>
    <row r="814" spans="2:32">
      <c r="B814" s="32">
        <v>43593</v>
      </c>
      <c r="C814" s="33" t="e">
        <f>VLOOKUP($B814,大盤與近月台指!$A$4:$I$499,2,FALSE)</f>
        <v>#N/A</v>
      </c>
      <c r="D814" s="34" t="e">
        <f>VLOOKUP($B814,大盤與近月台指!$A$4:$I$499,3,FALSE)</f>
        <v>#N/A</v>
      </c>
      <c r="E814" s="35" t="e">
        <f>VLOOKUP($B814,大盤與近月台指!$A$4:$I$499,4,FALSE)</f>
        <v>#N/A</v>
      </c>
      <c r="F814" s="33" t="e">
        <f>VLOOKUP($B814,大盤與近月台指!$A$4:$I$499,5,FALSE)</f>
        <v>#N/A</v>
      </c>
      <c r="G814" s="49" t="e">
        <f>VLOOKUP($B814,三大法人買賣超!$A$4:$I$500,3,FALSE)</f>
        <v>#N/A</v>
      </c>
      <c r="H814" s="34" t="e">
        <f>VLOOKUP($B814,三大法人買賣超!$A$4:$I$500,5,FALSE)</f>
        <v>#N/A</v>
      </c>
      <c r="I814" s="27" t="e">
        <f>VLOOKUP($B814,三大法人買賣超!$A$4:$I$500,7,FALSE)</f>
        <v>#N/A</v>
      </c>
      <c r="J814" s="27" t="e">
        <f>VLOOKUP($B814,三大法人買賣超!$A$4:$I$500,9,FALSE)</f>
        <v>#N/A</v>
      </c>
      <c r="K814" s="37">
        <f>新台幣匯率美元指數!B815</f>
        <v>0</v>
      </c>
      <c r="L814" s="38">
        <f>新台幣匯率美元指數!C815</f>
        <v>0</v>
      </c>
      <c r="M814" s="39">
        <f>新台幣匯率美元指數!D815</f>
        <v>0</v>
      </c>
      <c r="N814" s="27" t="e">
        <f>VLOOKUP($B814,期貨未平倉口數!$A$4:$M$499,4,FALSE)</f>
        <v>#N/A</v>
      </c>
      <c r="O814" s="27" t="e">
        <f>VLOOKUP($B814,期貨未平倉口數!$A$4:$M$499,9,FALSE)</f>
        <v>#N/A</v>
      </c>
      <c r="P814" s="27" t="e">
        <f>VLOOKUP($B814,期貨未平倉口數!$A$4:$M$499,10,FALSE)</f>
        <v>#N/A</v>
      </c>
      <c r="Q814" s="27" t="e">
        <f>VLOOKUP($B814,期貨未平倉口數!$A$4:$M$499,11,FALSE)</f>
        <v>#N/A</v>
      </c>
      <c r="R814" s="64" t="e">
        <f>VLOOKUP($B814,選擇權未平倉餘額!$A$4:$I$500,6,FALSE)</f>
        <v>#N/A</v>
      </c>
      <c r="S814" s="64" t="e">
        <f>VLOOKUP($B814,選擇權未平倉餘額!$A$4:$I$500,7,FALSE)</f>
        <v>#N/A</v>
      </c>
      <c r="T814" s="64" t="e">
        <f>VLOOKUP($B814,選擇權未平倉餘額!$A$4:$I$500,8,FALSE)</f>
        <v>#N/A</v>
      </c>
      <c r="U814" s="64" t="e">
        <f>VLOOKUP($B814,選擇權未平倉餘額!$A$4:$I$500,9,FALSE)</f>
        <v>#N/A</v>
      </c>
      <c r="V814" s="39" t="e">
        <f>VLOOKUP($B814,臺指選擇權P_C_Ratios!$A$4:$C$500,3,FALSE)</f>
        <v>#N/A</v>
      </c>
      <c r="W814" s="41" t="e">
        <f>VLOOKUP($B814,散戶多空比!$A$6:$L$500,12,FALSE)</f>
        <v>#N/A</v>
      </c>
      <c r="X814" s="40" t="e">
        <f>VLOOKUP($B814,期貨大額交易人未沖銷部位!$A$4:$O$499,4,FALSE)</f>
        <v>#N/A</v>
      </c>
      <c r="Y814" s="40" t="e">
        <f>VLOOKUP($B814,期貨大額交易人未沖銷部位!$A$4:$O$499,7,FALSE)</f>
        <v>#N/A</v>
      </c>
      <c r="Z814" s="40" t="e">
        <f>VLOOKUP($B814,期貨大額交易人未沖銷部位!$A$4:$O$499,10,FALSE)</f>
        <v>#N/A</v>
      </c>
      <c r="AA814" s="40" t="e">
        <f>VLOOKUP($B814,期貨大額交易人未沖銷部位!$A$4:$O$499,13,FALSE)</f>
        <v>#N/A</v>
      </c>
      <c r="AB814" s="40" t="e">
        <f>VLOOKUP($B814,期貨大額交易人未沖銷部位!$A$4:$O$499,14,FALSE)</f>
        <v>#N/A</v>
      </c>
      <c r="AC814" s="40" t="e">
        <f>VLOOKUP($B814,期貨大額交易人未沖銷部位!$A$4:$O$499,15,FALSE)</f>
        <v>#N/A</v>
      </c>
      <c r="AD814" s="33" t="e">
        <f>VLOOKUP($B814,三大美股走勢!$A$4:$J$495,4,FALSE)</f>
        <v>#N/A</v>
      </c>
      <c r="AE814" s="33" t="e">
        <f>VLOOKUP($B814,三大美股走勢!$A$4:$J$495,7,FALSE)</f>
        <v>#N/A</v>
      </c>
      <c r="AF814" s="33" t="e">
        <f>VLOOKUP($B814,三大美股走勢!$A$4:$J$495,10,FALSE)</f>
        <v>#N/A</v>
      </c>
    </row>
    <row r="815" spans="2:32">
      <c r="B815" s="32">
        <v>43594</v>
      </c>
      <c r="C815" s="33" t="e">
        <f>VLOOKUP($B815,大盤與近月台指!$A$4:$I$499,2,FALSE)</f>
        <v>#N/A</v>
      </c>
      <c r="D815" s="34" t="e">
        <f>VLOOKUP($B815,大盤與近月台指!$A$4:$I$499,3,FALSE)</f>
        <v>#N/A</v>
      </c>
      <c r="E815" s="35" t="e">
        <f>VLOOKUP($B815,大盤與近月台指!$A$4:$I$499,4,FALSE)</f>
        <v>#N/A</v>
      </c>
      <c r="F815" s="33" t="e">
        <f>VLOOKUP($B815,大盤與近月台指!$A$4:$I$499,5,FALSE)</f>
        <v>#N/A</v>
      </c>
      <c r="G815" s="49" t="e">
        <f>VLOOKUP($B815,三大法人買賣超!$A$4:$I$500,3,FALSE)</f>
        <v>#N/A</v>
      </c>
      <c r="H815" s="34" t="e">
        <f>VLOOKUP($B815,三大法人買賣超!$A$4:$I$500,5,FALSE)</f>
        <v>#N/A</v>
      </c>
      <c r="I815" s="27" t="e">
        <f>VLOOKUP($B815,三大法人買賣超!$A$4:$I$500,7,FALSE)</f>
        <v>#N/A</v>
      </c>
      <c r="J815" s="27" t="e">
        <f>VLOOKUP($B815,三大法人買賣超!$A$4:$I$500,9,FALSE)</f>
        <v>#N/A</v>
      </c>
      <c r="K815" s="37">
        <f>新台幣匯率美元指數!B816</f>
        <v>0</v>
      </c>
      <c r="L815" s="38">
        <f>新台幣匯率美元指數!C816</f>
        <v>0</v>
      </c>
      <c r="M815" s="39">
        <f>新台幣匯率美元指數!D816</f>
        <v>0</v>
      </c>
      <c r="N815" s="27" t="e">
        <f>VLOOKUP($B815,期貨未平倉口數!$A$4:$M$499,4,FALSE)</f>
        <v>#N/A</v>
      </c>
      <c r="O815" s="27" t="e">
        <f>VLOOKUP($B815,期貨未平倉口數!$A$4:$M$499,9,FALSE)</f>
        <v>#N/A</v>
      </c>
      <c r="P815" s="27" t="e">
        <f>VLOOKUP($B815,期貨未平倉口數!$A$4:$M$499,10,FALSE)</f>
        <v>#N/A</v>
      </c>
      <c r="Q815" s="27" t="e">
        <f>VLOOKUP($B815,期貨未平倉口數!$A$4:$M$499,11,FALSE)</f>
        <v>#N/A</v>
      </c>
      <c r="R815" s="64" t="e">
        <f>VLOOKUP($B815,選擇權未平倉餘額!$A$4:$I$500,6,FALSE)</f>
        <v>#N/A</v>
      </c>
      <c r="S815" s="64" t="e">
        <f>VLOOKUP($B815,選擇權未平倉餘額!$A$4:$I$500,7,FALSE)</f>
        <v>#N/A</v>
      </c>
      <c r="T815" s="64" t="e">
        <f>VLOOKUP($B815,選擇權未平倉餘額!$A$4:$I$500,8,FALSE)</f>
        <v>#N/A</v>
      </c>
      <c r="U815" s="64" t="e">
        <f>VLOOKUP($B815,選擇權未平倉餘額!$A$4:$I$500,9,FALSE)</f>
        <v>#N/A</v>
      </c>
      <c r="V815" s="39" t="e">
        <f>VLOOKUP($B815,臺指選擇權P_C_Ratios!$A$4:$C$500,3,FALSE)</f>
        <v>#N/A</v>
      </c>
      <c r="W815" s="41" t="e">
        <f>VLOOKUP($B815,散戶多空比!$A$6:$L$500,12,FALSE)</f>
        <v>#N/A</v>
      </c>
      <c r="X815" s="40" t="e">
        <f>VLOOKUP($B815,期貨大額交易人未沖銷部位!$A$4:$O$499,4,FALSE)</f>
        <v>#N/A</v>
      </c>
      <c r="Y815" s="40" t="e">
        <f>VLOOKUP($B815,期貨大額交易人未沖銷部位!$A$4:$O$499,7,FALSE)</f>
        <v>#N/A</v>
      </c>
      <c r="Z815" s="40" t="e">
        <f>VLOOKUP($B815,期貨大額交易人未沖銷部位!$A$4:$O$499,10,FALSE)</f>
        <v>#N/A</v>
      </c>
      <c r="AA815" s="40" t="e">
        <f>VLOOKUP($B815,期貨大額交易人未沖銷部位!$A$4:$O$499,13,FALSE)</f>
        <v>#N/A</v>
      </c>
      <c r="AB815" s="40" t="e">
        <f>VLOOKUP($B815,期貨大額交易人未沖銷部位!$A$4:$O$499,14,FALSE)</f>
        <v>#N/A</v>
      </c>
      <c r="AC815" s="40" t="e">
        <f>VLOOKUP($B815,期貨大額交易人未沖銷部位!$A$4:$O$499,15,FALSE)</f>
        <v>#N/A</v>
      </c>
      <c r="AD815" s="33" t="e">
        <f>VLOOKUP($B815,三大美股走勢!$A$4:$J$495,4,FALSE)</f>
        <v>#N/A</v>
      </c>
      <c r="AE815" s="33" t="e">
        <f>VLOOKUP($B815,三大美股走勢!$A$4:$J$495,7,FALSE)</f>
        <v>#N/A</v>
      </c>
      <c r="AF815" s="33" t="e">
        <f>VLOOKUP($B815,三大美股走勢!$A$4:$J$495,10,FALSE)</f>
        <v>#N/A</v>
      </c>
    </row>
    <row r="816" spans="2:32">
      <c r="B816" s="32">
        <v>43595</v>
      </c>
      <c r="C816" s="33" t="e">
        <f>VLOOKUP($B816,大盤與近月台指!$A$4:$I$499,2,FALSE)</f>
        <v>#N/A</v>
      </c>
      <c r="D816" s="34" t="e">
        <f>VLOOKUP($B816,大盤與近月台指!$A$4:$I$499,3,FALSE)</f>
        <v>#N/A</v>
      </c>
      <c r="E816" s="35" t="e">
        <f>VLOOKUP($B816,大盤與近月台指!$A$4:$I$499,4,FALSE)</f>
        <v>#N/A</v>
      </c>
      <c r="F816" s="33" t="e">
        <f>VLOOKUP($B816,大盤與近月台指!$A$4:$I$499,5,FALSE)</f>
        <v>#N/A</v>
      </c>
      <c r="G816" s="49" t="e">
        <f>VLOOKUP($B816,三大法人買賣超!$A$4:$I$500,3,FALSE)</f>
        <v>#N/A</v>
      </c>
      <c r="H816" s="34" t="e">
        <f>VLOOKUP($B816,三大法人買賣超!$A$4:$I$500,5,FALSE)</f>
        <v>#N/A</v>
      </c>
      <c r="I816" s="27" t="e">
        <f>VLOOKUP($B816,三大法人買賣超!$A$4:$I$500,7,FALSE)</f>
        <v>#N/A</v>
      </c>
      <c r="J816" s="27" t="e">
        <f>VLOOKUP($B816,三大法人買賣超!$A$4:$I$500,9,FALSE)</f>
        <v>#N/A</v>
      </c>
      <c r="K816" s="37">
        <f>新台幣匯率美元指數!B817</f>
        <v>0</v>
      </c>
      <c r="L816" s="38">
        <f>新台幣匯率美元指數!C817</f>
        <v>0</v>
      </c>
      <c r="M816" s="39">
        <f>新台幣匯率美元指數!D817</f>
        <v>0</v>
      </c>
      <c r="N816" s="27" t="e">
        <f>VLOOKUP($B816,期貨未平倉口數!$A$4:$M$499,4,FALSE)</f>
        <v>#N/A</v>
      </c>
      <c r="O816" s="27" t="e">
        <f>VLOOKUP($B816,期貨未平倉口數!$A$4:$M$499,9,FALSE)</f>
        <v>#N/A</v>
      </c>
      <c r="P816" s="27" t="e">
        <f>VLOOKUP($B816,期貨未平倉口數!$A$4:$M$499,10,FALSE)</f>
        <v>#N/A</v>
      </c>
      <c r="Q816" s="27" t="e">
        <f>VLOOKUP($B816,期貨未平倉口數!$A$4:$M$499,11,FALSE)</f>
        <v>#N/A</v>
      </c>
      <c r="R816" s="64" t="e">
        <f>VLOOKUP($B816,選擇權未平倉餘額!$A$4:$I$500,6,FALSE)</f>
        <v>#N/A</v>
      </c>
      <c r="S816" s="64" t="e">
        <f>VLOOKUP($B816,選擇權未平倉餘額!$A$4:$I$500,7,FALSE)</f>
        <v>#N/A</v>
      </c>
      <c r="T816" s="64" t="e">
        <f>VLOOKUP($B816,選擇權未平倉餘額!$A$4:$I$500,8,FALSE)</f>
        <v>#N/A</v>
      </c>
      <c r="U816" s="64" t="e">
        <f>VLOOKUP($B816,選擇權未平倉餘額!$A$4:$I$500,9,FALSE)</f>
        <v>#N/A</v>
      </c>
      <c r="V816" s="39" t="e">
        <f>VLOOKUP($B816,臺指選擇權P_C_Ratios!$A$4:$C$500,3,FALSE)</f>
        <v>#N/A</v>
      </c>
      <c r="W816" s="41" t="e">
        <f>VLOOKUP($B816,散戶多空比!$A$6:$L$500,12,FALSE)</f>
        <v>#N/A</v>
      </c>
      <c r="X816" s="40" t="e">
        <f>VLOOKUP($B816,期貨大額交易人未沖銷部位!$A$4:$O$499,4,FALSE)</f>
        <v>#N/A</v>
      </c>
      <c r="Y816" s="40" t="e">
        <f>VLOOKUP($B816,期貨大額交易人未沖銷部位!$A$4:$O$499,7,FALSE)</f>
        <v>#N/A</v>
      </c>
      <c r="Z816" s="40" t="e">
        <f>VLOOKUP($B816,期貨大額交易人未沖銷部位!$A$4:$O$499,10,FALSE)</f>
        <v>#N/A</v>
      </c>
      <c r="AA816" s="40" t="e">
        <f>VLOOKUP($B816,期貨大額交易人未沖銷部位!$A$4:$O$499,13,FALSE)</f>
        <v>#N/A</v>
      </c>
      <c r="AB816" s="40" t="e">
        <f>VLOOKUP($B816,期貨大額交易人未沖銷部位!$A$4:$O$499,14,FALSE)</f>
        <v>#N/A</v>
      </c>
      <c r="AC816" s="40" t="e">
        <f>VLOOKUP($B816,期貨大額交易人未沖銷部位!$A$4:$O$499,15,FALSE)</f>
        <v>#N/A</v>
      </c>
      <c r="AD816" s="33" t="e">
        <f>VLOOKUP($B816,三大美股走勢!$A$4:$J$495,4,FALSE)</f>
        <v>#N/A</v>
      </c>
      <c r="AE816" s="33" t="e">
        <f>VLOOKUP($B816,三大美股走勢!$A$4:$J$495,7,FALSE)</f>
        <v>#N/A</v>
      </c>
      <c r="AF816" s="33" t="e">
        <f>VLOOKUP($B816,三大美股走勢!$A$4:$J$495,10,FALSE)</f>
        <v>#N/A</v>
      </c>
    </row>
    <row r="817" spans="2:32">
      <c r="B817" s="32">
        <v>43596</v>
      </c>
      <c r="C817" s="33" t="e">
        <f>VLOOKUP($B817,大盤與近月台指!$A$4:$I$499,2,FALSE)</f>
        <v>#N/A</v>
      </c>
      <c r="D817" s="34" t="e">
        <f>VLOOKUP($B817,大盤與近月台指!$A$4:$I$499,3,FALSE)</f>
        <v>#N/A</v>
      </c>
      <c r="E817" s="35" t="e">
        <f>VLOOKUP($B817,大盤與近月台指!$A$4:$I$499,4,FALSE)</f>
        <v>#N/A</v>
      </c>
      <c r="F817" s="33" t="e">
        <f>VLOOKUP($B817,大盤與近月台指!$A$4:$I$499,5,FALSE)</f>
        <v>#N/A</v>
      </c>
      <c r="G817" s="49" t="e">
        <f>VLOOKUP($B817,三大法人買賣超!$A$4:$I$500,3,FALSE)</f>
        <v>#N/A</v>
      </c>
      <c r="H817" s="34" t="e">
        <f>VLOOKUP($B817,三大法人買賣超!$A$4:$I$500,5,FALSE)</f>
        <v>#N/A</v>
      </c>
      <c r="I817" s="27" t="e">
        <f>VLOOKUP($B817,三大法人買賣超!$A$4:$I$500,7,FALSE)</f>
        <v>#N/A</v>
      </c>
      <c r="J817" s="27" t="e">
        <f>VLOOKUP($B817,三大法人買賣超!$A$4:$I$500,9,FALSE)</f>
        <v>#N/A</v>
      </c>
      <c r="K817" s="37">
        <f>新台幣匯率美元指數!B818</f>
        <v>0</v>
      </c>
      <c r="L817" s="38">
        <f>新台幣匯率美元指數!C818</f>
        <v>0</v>
      </c>
      <c r="M817" s="39">
        <f>新台幣匯率美元指數!D818</f>
        <v>0</v>
      </c>
      <c r="N817" s="27" t="e">
        <f>VLOOKUP($B817,期貨未平倉口數!$A$4:$M$499,4,FALSE)</f>
        <v>#N/A</v>
      </c>
      <c r="O817" s="27" t="e">
        <f>VLOOKUP($B817,期貨未平倉口數!$A$4:$M$499,9,FALSE)</f>
        <v>#N/A</v>
      </c>
      <c r="P817" s="27" t="e">
        <f>VLOOKUP($B817,期貨未平倉口數!$A$4:$M$499,10,FALSE)</f>
        <v>#N/A</v>
      </c>
      <c r="Q817" s="27" t="e">
        <f>VLOOKUP($B817,期貨未平倉口數!$A$4:$M$499,11,FALSE)</f>
        <v>#N/A</v>
      </c>
      <c r="R817" s="64" t="e">
        <f>VLOOKUP($B817,選擇權未平倉餘額!$A$4:$I$500,6,FALSE)</f>
        <v>#N/A</v>
      </c>
      <c r="S817" s="64" t="e">
        <f>VLOOKUP($B817,選擇權未平倉餘額!$A$4:$I$500,7,FALSE)</f>
        <v>#N/A</v>
      </c>
      <c r="T817" s="64" t="e">
        <f>VLOOKUP($B817,選擇權未平倉餘額!$A$4:$I$500,8,FALSE)</f>
        <v>#N/A</v>
      </c>
      <c r="U817" s="64" t="e">
        <f>VLOOKUP($B817,選擇權未平倉餘額!$A$4:$I$500,9,FALSE)</f>
        <v>#N/A</v>
      </c>
      <c r="V817" s="39" t="e">
        <f>VLOOKUP($B817,臺指選擇權P_C_Ratios!$A$4:$C$500,3,FALSE)</f>
        <v>#N/A</v>
      </c>
      <c r="W817" s="41" t="e">
        <f>VLOOKUP($B817,散戶多空比!$A$6:$L$500,12,FALSE)</f>
        <v>#N/A</v>
      </c>
      <c r="X817" s="40" t="e">
        <f>VLOOKUP($B817,期貨大額交易人未沖銷部位!$A$4:$O$499,4,FALSE)</f>
        <v>#N/A</v>
      </c>
      <c r="Y817" s="40" t="e">
        <f>VLOOKUP($B817,期貨大額交易人未沖銷部位!$A$4:$O$499,7,FALSE)</f>
        <v>#N/A</v>
      </c>
      <c r="Z817" s="40" t="e">
        <f>VLOOKUP($B817,期貨大額交易人未沖銷部位!$A$4:$O$499,10,FALSE)</f>
        <v>#N/A</v>
      </c>
      <c r="AA817" s="40" t="e">
        <f>VLOOKUP($B817,期貨大額交易人未沖銷部位!$A$4:$O$499,13,FALSE)</f>
        <v>#N/A</v>
      </c>
      <c r="AB817" s="40" t="e">
        <f>VLOOKUP($B817,期貨大額交易人未沖銷部位!$A$4:$O$499,14,FALSE)</f>
        <v>#N/A</v>
      </c>
      <c r="AC817" s="40" t="e">
        <f>VLOOKUP($B817,期貨大額交易人未沖銷部位!$A$4:$O$499,15,FALSE)</f>
        <v>#N/A</v>
      </c>
      <c r="AD817" s="33" t="e">
        <f>VLOOKUP($B817,三大美股走勢!$A$4:$J$495,4,FALSE)</f>
        <v>#N/A</v>
      </c>
      <c r="AE817" s="33" t="e">
        <f>VLOOKUP($B817,三大美股走勢!$A$4:$J$495,7,FALSE)</f>
        <v>#N/A</v>
      </c>
      <c r="AF817" s="33" t="e">
        <f>VLOOKUP($B817,三大美股走勢!$A$4:$J$495,10,FALSE)</f>
        <v>#N/A</v>
      </c>
    </row>
    <row r="818" spans="2:32">
      <c r="B818" s="32">
        <v>43597</v>
      </c>
      <c r="C818" s="33" t="e">
        <f>VLOOKUP($B818,大盤與近月台指!$A$4:$I$499,2,FALSE)</f>
        <v>#N/A</v>
      </c>
      <c r="D818" s="34" t="e">
        <f>VLOOKUP($B818,大盤與近月台指!$A$4:$I$499,3,FALSE)</f>
        <v>#N/A</v>
      </c>
      <c r="E818" s="35" t="e">
        <f>VLOOKUP($B818,大盤與近月台指!$A$4:$I$499,4,FALSE)</f>
        <v>#N/A</v>
      </c>
      <c r="F818" s="33" t="e">
        <f>VLOOKUP($B818,大盤與近月台指!$A$4:$I$499,5,FALSE)</f>
        <v>#N/A</v>
      </c>
      <c r="G818" s="49" t="e">
        <f>VLOOKUP($B818,三大法人買賣超!$A$4:$I$500,3,FALSE)</f>
        <v>#N/A</v>
      </c>
      <c r="H818" s="34" t="e">
        <f>VLOOKUP($B818,三大法人買賣超!$A$4:$I$500,5,FALSE)</f>
        <v>#N/A</v>
      </c>
      <c r="I818" s="27" t="e">
        <f>VLOOKUP($B818,三大法人買賣超!$A$4:$I$500,7,FALSE)</f>
        <v>#N/A</v>
      </c>
      <c r="J818" s="27" t="e">
        <f>VLOOKUP($B818,三大法人買賣超!$A$4:$I$500,9,FALSE)</f>
        <v>#N/A</v>
      </c>
      <c r="K818" s="37">
        <f>新台幣匯率美元指數!B819</f>
        <v>0</v>
      </c>
      <c r="L818" s="38">
        <f>新台幣匯率美元指數!C819</f>
        <v>0</v>
      </c>
      <c r="M818" s="39">
        <f>新台幣匯率美元指數!D819</f>
        <v>0</v>
      </c>
      <c r="N818" s="27" t="e">
        <f>VLOOKUP($B818,期貨未平倉口數!$A$4:$M$499,4,FALSE)</f>
        <v>#N/A</v>
      </c>
      <c r="O818" s="27" t="e">
        <f>VLOOKUP($B818,期貨未平倉口數!$A$4:$M$499,9,FALSE)</f>
        <v>#N/A</v>
      </c>
      <c r="P818" s="27" t="e">
        <f>VLOOKUP($B818,期貨未平倉口數!$A$4:$M$499,10,FALSE)</f>
        <v>#N/A</v>
      </c>
      <c r="Q818" s="27" t="e">
        <f>VLOOKUP($B818,期貨未平倉口數!$A$4:$M$499,11,FALSE)</f>
        <v>#N/A</v>
      </c>
      <c r="R818" s="64" t="e">
        <f>VLOOKUP($B818,選擇權未平倉餘額!$A$4:$I$500,6,FALSE)</f>
        <v>#N/A</v>
      </c>
      <c r="S818" s="64" t="e">
        <f>VLOOKUP($B818,選擇權未平倉餘額!$A$4:$I$500,7,FALSE)</f>
        <v>#N/A</v>
      </c>
      <c r="T818" s="64" t="e">
        <f>VLOOKUP($B818,選擇權未平倉餘額!$A$4:$I$500,8,FALSE)</f>
        <v>#N/A</v>
      </c>
      <c r="U818" s="64" t="e">
        <f>VLOOKUP($B818,選擇權未平倉餘額!$A$4:$I$500,9,FALSE)</f>
        <v>#N/A</v>
      </c>
      <c r="V818" s="39" t="e">
        <f>VLOOKUP($B818,臺指選擇權P_C_Ratios!$A$4:$C$500,3,FALSE)</f>
        <v>#N/A</v>
      </c>
      <c r="W818" s="41" t="e">
        <f>VLOOKUP($B818,散戶多空比!$A$6:$L$500,12,FALSE)</f>
        <v>#N/A</v>
      </c>
      <c r="X818" s="40" t="e">
        <f>VLOOKUP($B818,期貨大額交易人未沖銷部位!$A$4:$O$499,4,FALSE)</f>
        <v>#N/A</v>
      </c>
      <c r="Y818" s="40" t="e">
        <f>VLOOKUP($B818,期貨大額交易人未沖銷部位!$A$4:$O$499,7,FALSE)</f>
        <v>#N/A</v>
      </c>
      <c r="Z818" s="40" t="e">
        <f>VLOOKUP($B818,期貨大額交易人未沖銷部位!$A$4:$O$499,10,FALSE)</f>
        <v>#N/A</v>
      </c>
      <c r="AA818" s="40" t="e">
        <f>VLOOKUP($B818,期貨大額交易人未沖銷部位!$A$4:$O$499,13,FALSE)</f>
        <v>#N/A</v>
      </c>
      <c r="AB818" s="40" t="e">
        <f>VLOOKUP($B818,期貨大額交易人未沖銷部位!$A$4:$O$499,14,FALSE)</f>
        <v>#N/A</v>
      </c>
      <c r="AC818" s="40" t="e">
        <f>VLOOKUP($B818,期貨大額交易人未沖銷部位!$A$4:$O$499,15,FALSE)</f>
        <v>#N/A</v>
      </c>
      <c r="AD818" s="33" t="e">
        <f>VLOOKUP($B818,三大美股走勢!$A$4:$J$495,4,FALSE)</f>
        <v>#N/A</v>
      </c>
      <c r="AE818" s="33" t="e">
        <f>VLOOKUP($B818,三大美股走勢!$A$4:$J$495,7,FALSE)</f>
        <v>#N/A</v>
      </c>
      <c r="AF818" s="33" t="e">
        <f>VLOOKUP($B818,三大美股走勢!$A$4:$J$495,10,FALSE)</f>
        <v>#N/A</v>
      </c>
    </row>
    <row r="819" spans="2:32">
      <c r="B819" s="32">
        <v>43598</v>
      </c>
      <c r="C819" s="33" t="e">
        <f>VLOOKUP($B819,大盤與近月台指!$A$4:$I$499,2,FALSE)</f>
        <v>#N/A</v>
      </c>
      <c r="D819" s="34" t="e">
        <f>VLOOKUP($B819,大盤與近月台指!$A$4:$I$499,3,FALSE)</f>
        <v>#N/A</v>
      </c>
      <c r="E819" s="35" t="e">
        <f>VLOOKUP($B819,大盤與近月台指!$A$4:$I$499,4,FALSE)</f>
        <v>#N/A</v>
      </c>
      <c r="F819" s="33" t="e">
        <f>VLOOKUP($B819,大盤與近月台指!$A$4:$I$499,5,FALSE)</f>
        <v>#N/A</v>
      </c>
      <c r="G819" s="49" t="e">
        <f>VLOOKUP($B819,三大法人買賣超!$A$4:$I$500,3,FALSE)</f>
        <v>#N/A</v>
      </c>
      <c r="H819" s="34" t="e">
        <f>VLOOKUP($B819,三大法人買賣超!$A$4:$I$500,5,FALSE)</f>
        <v>#N/A</v>
      </c>
      <c r="I819" s="27" t="e">
        <f>VLOOKUP($B819,三大法人買賣超!$A$4:$I$500,7,FALSE)</f>
        <v>#N/A</v>
      </c>
      <c r="J819" s="27" t="e">
        <f>VLOOKUP($B819,三大法人買賣超!$A$4:$I$500,9,FALSE)</f>
        <v>#N/A</v>
      </c>
      <c r="K819" s="37">
        <f>新台幣匯率美元指數!B820</f>
        <v>0</v>
      </c>
      <c r="L819" s="38">
        <f>新台幣匯率美元指數!C820</f>
        <v>0</v>
      </c>
      <c r="M819" s="39">
        <f>新台幣匯率美元指數!D820</f>
        <v>0</v>
      </c>
      <c r="N819" s="27" t="e">
        <f>VLOOKUP($B819,期貨未平倉口數!$A$4:$M$499,4,FALSE)</f>
        <v>#N/A</v>
      </c>
      <c r="O819" s="27" t="e">
        <f>VLOOKUP($B819,期貨未平倉口數!$A$4:$M$499,9,FALSE)</f>
        <v>#N/A</v>
      </c>
      <c r="P819" s="27" t="e">
        <f>VLOOKUP($B819,期貨未平倉口數!$A$4:$M$499,10,FALSE)</f>
        <v>#N/A</v>
      </c>
      <c r="Q819" s="27" t="e">
        <f>VLOOKUP($B819,期貨未平倉口數!$A$4:$M$499,11,FALSE)</f>
        <v>#N/A</v>
      </c>
      <c r="R819" s="64" t="e">
        <f>VLOOKUP($B819,選擇權未平倉餘額!$A$4:$I$500,6,FALSE)</f>
        <v>#N/A</v>
      </c>
      <c r="S819" s="64" t="e">
        <f>VLOOKUP($B819,選擇權未平倉餘額!$A$4:$I$500,7,FALSE)</f>
        <v>#N/A</v>
      </c>
      <c r="T819" s="64" t="e">
        <f>VLOOKUP($B819,選擇權未平倉餘額!$A$4:$I$500,8,FALSE)</f>
        <v>#N/A</v>
      </c>
      <c r="U819" s="64" t="e">
        <f>VLOOKUP($B819,選擇權未平倉餘額!$A$4:$I$500,9,FALSE)</f>
        <v>#N/A</v>
      </c>
      <c r="V819" s="39" t="e">
        <f>VLOOKUP($B819,臺指選擇權P_C_Ratios!$A$4:$C$500,3,FALSE)</f>
        <v>#N/A</v>
      </c>
      <c r="W819" s="41" t="e">
        <f>VLOOKUP($B819,散戶多空比!$A$6:$L$500,12,FALSE)</f>
        <v>#N/A</v>
      </c>
      <c r="X819" s="40" t="e">
        <f>VLOOKUP($B819,期貨大額交易人未沖銷部位!$A$4:$O$499,4,FALSE)</f>
        <v>#N/A</v>
      </c>
      <c r="Y819" s="40" t="e">
        <f>VLOOKUP($B819,期貨大額交易人未沖銷部位!$A$4:$O$499,7,FALSE)</f>
        <v>#N/A</v>
      </c>
      <c r="Z819" s="40" t="e">
        <f>VLOOKUP($B819,期貨大額交易人未沖銷部位!$A$4:$O$499,10,FALSE)</f>
        <v>#N/A</v>
      </c>
      <c r="AA819" s="40" t="e">
        <f>VLOOKUP($B819,期貨大額交易人未沖銷部位!$A$4:$O$499,13,FALSE)</f>
        <v>#N/A</v>
      </c>
      <c r="AB819" s="40" t="e">
        <f>VLOOKUP($B819,期貨大額交易人未沖銷部位!$A$4:$O$499,14,FALSE)</f>
        <v>#N/A</v>
      </c>
      <c r="AC819" s="40" t="e">
        <f>VLOOKUP($B819,期貨大額交易人未沖銷部位!$A$4:$O$499,15,FALSE)</f>
        <v>#N/A</v>
      </c>
      <c r="AD819" s="33" t="e">
        <f>VLOOKUP($B819,三大美股走勢!$A$4:$J$495,4,FALSE)</f>
        <v>#N/A</v>
      </c>
      <c r="AE819" s="33" t="e">
        <f>VLOOKUP($B819,三大美股走勢!$A$4:$J$495,7,FALSE)</f>
        <v>#N/A</v>
      </c>
      <c r="AF819" s="33" t="e">
        <f>VLOOKUP($B819,三大美股走勢!$A$4:$J$495,10,FALSE)</f>
        <v>#N/A</v>
      </c>
    </row>
    <row r="820" spans="2:32">
      <c r="B820" s="32">
        <v>43599</v>
      </c>
      <c r="C820" s="33" t="e">
        <f>VLOOKUP($B820,大盤與近月台指!$A$4:$I$499,2,FALSE)</f>
        <v>#N/A</v>
      </c>
      <c r="D820" s="34" t="e">
        <f>VLOOKUP($B820,大盤與近月台指!$A$4:$I$499,3,FALSE)</f>
        <v>#N/A</v>
      </c>
      <c r="E820" s="35" t="e">
        <f>VLOOKUP($B820,大盤與近月台指!$A$4:$I$499,4,FALSE)</f>
        <v>#N/A</v>
      </c>
      <c r="F820" s="33" t="e">
        <f>VLOOKUP($B820,大盤與近月台指!$A$4:$I$499,5,FALSE)</f>
        <v>#N/A</v>
      </c>
      <c r="G820" s="49" t="e">
        <f>VLOOKUP($B820,三大法人買賣超!$A$4:$I$500,3,FALSE)</f>
        <v>#N/A</v>
      </c>
      <c r="H820" s="34" t="e">
        <f>VLOOKUP($B820,三大法人買賣超!$A$4:$I$500,5,FALSE)</f>
        <v>#N/A</v>
      </c>
      <c r="I820" s="27" t="e">
        <f>VLOOKUP($B820,三大法人買賣超!$A$4:$I$500,7,FALSE)</f>
        <v>#N/A</v>
      </c>
      <c r="J820" s="27" t="e">
        <f>VLOOKUP($B820,三大法人買賣超!$A$4:$I$500,9,FALSE)</f>
        <v>#N/A</v>
      </c>
      <c r="K820" s="37">
        <f>新台幣匯率美元指數!B821</f>
        <v>0</v>
      </c>
      <c r="L820" s="38">
        <f>新台幣匯率美元指數!C821</f>
        <v>0</v>
      </c>
      <c r="M820" s="39">
        <f>新台幣匯率美元指數!D821</f>
        <v>0</v>
      </c>
      <c r="N820" s="27" t="e">
        <f>VLOOKUP($B820,期貨未平倉口數!$A$4:$M$499,4,FALSE)</f>
        <v>#N/A</v>
      </c>
      <c r="O820" s="27" t="e">
        <f>VLOOKUP($B820,期貨未平倉口數!$A$4:$M$499,9,FALSE)</f>
        <v>#N/A</v>
      </c>
      <c r="P820" s="27" t="e">
        <f>VLOOKUP($B820,期貨未平倉口數!$A$4:$M$499,10,FALSE)</f>
        <v>#N/A</v>
      </c>
      <c r="Q820" s="27" t="e">
        <f>VLOOKUP($B820,期貨未平倉口數!$A$4:$M$499,11,FALSE)</f>
        <v>#N/A</v>
      </c>
      <c r="R820" s="64" t="e">
        <f>VLOOKUP($B820,選擇權未平倉餘額!$A$4:$I$500,6,FALSE)</f>
        <v>#N/A</v>
      </c>
      <c r="S820" s="64" t="e">
        <f>VLOOKUP($B820,選擇權未平倉餘額!$A$4:$I$500,7,FALSE)</f>
        <v>#N/A</v>
      </c>
      <c r="T820" s="64" t="e">
        <f>VLOOKUP($B820,選擇權未平倉餘額!$A$4:$I$500,8,FALSE)</f>
        <v>#N/A</v>
      </c>
      <c r="U820" s="64" t="e">
        <f>VLOOKUP($B820,選擇權未平倉餘額!$A$4:$I$500,9,FALSE)</f>
        <v>#N/A</v>
      </c>
      <c r="V820" s="39" t="e">
        <f>VLOOKUP($B820,臺指選擇權P_C_Ratios!$A$4:$C$500,3,FALSE)</f>
        <v>#N/A</v>
      </c>
      <c r="W820" s="41" t="e">
        <f>VLOOKUP($B820,散戶多空比!$A$6:$L$500,12,FALSE)</f>
        <v>#N/A</v>
      </c>
      <c r="X820" s="40" t="e">
        <f>VLOOKUP($B820,期貨大額交易人未沖銷部位!$A$4:$O$499,4,FALSE)</f>
        <v>#N/A</v>
      </c>
      <c r="Y820" s="40" t="e">
        <f>VLOOKUP($B820,期貨大額交易人未沖銷部位!$A$4:$O$499,7,FALSE)</f>
        <v>#N/A</v>
      </c>
      <c r="Z820" s="40" t="e">
        <f>VLOOKUP($B820,期貨大額交易人未沖銷部位!$A$4:$O$499,10,FALSE)</f>
        <v>#N/A</v>
      </c>
      <c r="AA820" s="40" t="e">
        <f>VLOOKUP($B820,期貨大額交易人未沖銷部位!$A$4:$O$499,13,FALSE)</f>
        <v>#N/A</v>
      </c>
      <c r="AB820" s="40" t="e">
        <f>VLOOKUP($B820,期貨大額交易人未沖銷部位!$A$4:$O$499,14,FALSE)</f>
        <v>#N/A</v>
      </c>
      <c r="AC820" s="40" t="e">
        <f>VLOOKUP($B820,期貨大額交易人未沖銷部位!$A$4:$O$499,15,FALSE)</f>
        <v>#N/A</v>
      </c>
      <c r="AD820" s="33" t="e">
        <f>VLOOKUP($B820,三大美股走勢!$A$4:$J$495,4,FALSE)</f>
        <v>#N/A</v>
      </c>
      <c r="AE820" s="33" t="e">
        <f>VLOOKUP($B820,三大美股走勢!$A$4:$J$495,7,FALSE)</f>
        <v>#N/A</v>
      </c>
      <c r="AF820" s="33" t="e">
        <f>VLOOKUP($B820,三大美股走勢!$A$4:$J$495,10,FALSE)</f>
        <v>#N/A</v>
      </c>
    </row>
    <row r="821" spans="2:32">
      <c r="B821" s="32">
        <v>43600</v>
      </c>
      <c r="C821" s="33" t="e">
        <f>VLOOKUP($B821,大盤與近月台指!$A$4:$I$499,2,FALSE)</f>
        <v>#N/A</v>
      </c>
      <c r="D821" s="34" t="e">
        <f>VLOOKUP($B821,大盤與近月台指!$A$4:$I$499,3,FALSE)</f>
        <v>#N/A</v>
      </c>
      <c r="E821" s="35" t="e">
        <f>VLOOKUP($B821,大盤與近月台指!$A$4:$I$499,4,FALSE)</f>
        <v>#N/A</v>
      </c>
      <c r="F821" s="33" t="e">
        <f>VLOOKUP($B821,大盤與近月台指!$A$4:$I$499,5,FALSE)</f>
        <v>#N/A</v>
      </c>
      <c r="G821" s="49" t="e">
        <f>VLOOKUP($B821,三大法人買賣超!$A$4:$I$500,3,FALSE)</f>
        <v>#N/A</v>
      </c>
      <c r="H821" s="34" t="e">
        <f>VLOOKUP($B821,三大法人買賣超!$A$4:$I$500,5,FALSE)</f>
        <v>#N/A</v>
      </c>
      <c r="I821" s="27" t="e">
        <f>VLOOKUP($B821,三大法人買賣超!$A$4:$I$500,7,FALSE)</f>
        <v>#N/A</v>
      </c>
      <c r="J821" s="27" t="e">
        <f>VLOOKUP($B821,三大法人買賣超!$A$4:$I$500,9,FALSE)</f>
        <v>#N/A</v>
      </c>
      <c r="K821" s="37">
        <f>新台幣匯率美元指數!B822</f>
        <v>0</v>
      </c>
      <c r="L821" s="38">
        <f>新台幣匯率美元指數!C822</f>
        <v>0</v>
      </c>
      <c r="M821" s="39">
        <f>新台幣匯率美元指數!D822</f>
        <v>0</v>
      </c>
      <c r="N821" s="27" t="e">
        <f>VLOOKUP($B821,期貨未平倉口數!$A$4:$M$499,4,FALSE)</f>
        <v>#N/A</v>
      </c>
      <c r="O821" s="27" t="e">
        <f>VLOOKUP($B821,期貨未平倉口數!$A$4:$M$499,9,FALSE)</f>
        <v>#N/A</v>
      </c>
      <c r="P821" s="27" t="e">
        <f>VLOOKUP($B821,期貨未平倉口數!$A$4:$M$499,10,FALSE)</f>
        <v>#N/A</v>
      </c>
      <c r="Q821" s="27" t="e">
        <f>VLOOKUP($B821,期貨未平倉口數!$A$4:$M$499,11,FALSE)</f>
        <v>#N/A</v>
      </c>
      <c r="R821" s="64" t="e">
        <f>VLOOKUP($B821,選擇權未平倉餘額!$A$4:$I$500,6,FALSE)</f>
        <v>#N/A</v>
      </c>
      <c r="S821" s="64" t="e">
        <f>VLOOKUP($B821,選擇權未平倉餘額!$A$4:$I$500,7,FALSE)</f>
        <v>#N/A</v>
      </c>
      <c r="T821" s="64" t="e">
        <f>VLOOKUP($B821,選擇權未平倉餘額!$A$4:$I$500,8,FALSE)</f>
        <v>#N/A</v>
      </c>
      <c r="U821" s="64" t="e">
        <f>VLOOKUP($B821,選擇權未平倉餘額!$A$4:$I$500,9,FALSE)</f>
        <v>#N/A</v>
      </c>
      <c r="V821" s="39" t="e">
        <f>VLOOKUP($B821,臺指選擇權P_C_Ratios!$A$4:$C$500,3,FALSE)</f>
        <v>#N/A</v>
      </c>
      <c r="W821" s="41" t="e">
        <f>VLOOKUP($B821,散戶多空比!$A$6:$L$500,12,FALSE)</f>
        <v>#N/A</v>
      </c>
      <c r="X821" s="40" t="e">
        <f>VLOOKUP($B821,期貨大額交易人未沖銷部位!$A$4:$O$499,4,FALSE)</f>
        <v>#N/A</v>
      </c>
      <c r="Y821" s="40" t="e">
        <f>VLOOKUP($B821,期貨大額交易人未沖銷部位!$A$4:$O$499,7,FALSE)</f>
        <v>#N/A</v>
      </c>
      <c r="Z821" s="40" t="e">
        <f>VLOOKUP($B821,期貨大額交易人未沖銷部位!$A$4:$O$499,10,FALSE)</f>
        <v>#N/A</v>
      </c>
      <c r="AA821" s="40" t="e">
        <f>VLOOKUP($B821,期貨大額交易人未沖銷部位!$A$4:$O$499,13,FALSE)</f>
        <v>#N/A</v>
      </c>
      <c r="AB821" s="40" t="e">
        <f>VLOOKUP($B821,期貨大額交易人未沖銷部位!$A$4:$O$499,14,FALSE)</f>
        <v>#N/A</v>
      </c>
      <c r="AC821" s="40" t="e">
        <f>VLOOKUP($B821,期貨大額交易人未沖銷部位!$A$4:$O$499,15,FALSE)</f>
        <v>#N/A</v>
      </c>
      <c r="AD821" s="33" t="e">
        <f>VLOOKUP($B821,三大美股走勢!$A$4:$J$495,4,FALSE)</f>
        <v>#N/A</v>
      </c>
      <c r="AE821" s="33" t="e">
        <f>VLOOKUP($B821,三大美股走勢!$A$4:$J$495,7,FALSE)</f>
        <v>#N/A</v>
      </c>
      <c r="AF821" s="33" t="e">
        <f>VLOOKUP($B821,三大美股走勢!$A$4:$J$495,10,FALSE)</f>
        <v>#N/A</v>
      </c>
    </row>
    <row r="822" spans="2:32">
      <c r="B822" s="32">
        <v>43601</v>
      </c>
      <c r="C822" s="33" t="e">
        <f>VLOOKUP($B822,大盤與近月台指!$A$4:$I$499,2,FALSE)</f>
        <v>#N/A</v>
      </c>
      <c r="D822" s="34" t="e">
        <f>VLOOKUP($B822,大盤與近月台指!$A$4:$I$499,3,FALSE)</f>
        <v>#N/A</v>
      </c>
      <c r="E822" s="35" t="e">
        <f>VLOOKUP($B822,大盤與近月台指!$A$4:$I$499,4,FALSE)</f>
        <v>#N/A</v>
      </c>
      <c r="F822" s="33" t="e">
        <f>VLOOKUP($B822,大盤與近月台指!$A$4:$I$499,5,FALSE)</f>
        <v>#N/A</v>
      </c>
      <c r="G822" s="49" t="e">
        <f>VLOOKUP($B822,三大法人買賣超!$A$4:$I$500,3,FALSE)</f>
        <v>#N/A</v>
      </c>
      <c r="H822" s="34" t="e">
        <f>VLOOKUP($B822,三大法人買賣超!$A$4:$I$500,5,FALSE)</f>
        <v>#N/A</v>
      </c>
      <c r="I822" s="27" t="e">
        <f>VLOOKUP($B822,三大法人買賣超!$A$4:$I$500,7,FALSE)</f>
        <v>#N/A</v>
      </c>
      <c r="J822" s="27" t="e">
        <f>VLOOKUP($B822,三大法人買賣超!$A$4:$I$500,9,FALSE)</f>
        <v>#N/A</v>
      </c>
      <c r="K822" s="37">
        <f>新台幣匯率美元指數!B823</f>
        <v>0</v>
      </c>
      <c r="L822" s="38">
        <f>新台幣匯率美元指數!C823</f>
        <v>0</v>
      </c>
      <c r="M822" s="39">
        <f>新台幣匯率美元指數!D823</f>
        <v>0</v>
      </c>
      <c r="N822" s="27" t="e">
        <f>VLOOKUP($B822,期貨未平倉口數!$A$4:$M$499,4,FALSE)</f>
        <v>#N/A</v>
      </c>
      <c r="O822" s="27" t="e">
        <f>VLOOKUP($B822,期貨未平倉口數!$A$4:$M$499,9,FALSE)</f>
        <v>#N/A</v>
      </c>
      <c r="P822" s="27" t="e">
        <f>VLOOKUP($B822,期貨未平倉口數!$A$4:$M$499,10,FALSE)</f>
        <v>#N/A</v>
      </c>
      <c r="Q822" s="27" t="e">
        <f>VLOOKUP($B822,期貨未平倉口數!$A$4:$M$499,11,FALSE)</f>
        <v>#N/A</v>
      </c>
      <c r="R822" s="64" t="e">
        <f>VLOOKUP($B822,選擇權未平倉餘額!$A$4:$I$500,6,FALSE)</f>
        <v>#N/A</v>
      </c>
      <c r="S822" s="64" t="e">
        <f>VLOOKUP($B822,選擇權未平倉餘額!$A$4:$I$500,7,FALSE)</f>
        <v>#N/A</v>
      </c>
      <c r="T822" s="64" t="e">
        <f>VLOOKUP($B822,選擇權未平倉餘額!$A$4:$I$500,8,FALSE)</f>
        <v>#N/A</v>
      </c>
      <c r="U822" s="64" t="e">
        <f>VLOOKUP($B822,選擇權未平倉餘額!$A$4:$I$500,9,FALSE)</f>
        <v>#N/A</v>
      </c>
      <c r="V822" s="39" t="e">
        <f>VLOOKUP($B822,臺指選擇權P_C_Ratios!$A$4:$C$500,3,FALSE)</f>
        <v>#N/A</v>
      </c>
      <c r="W822" s="41" t="e">
        <f>VLOOKUP($B822,散戶多空比!$A$6:$L$500,12,FALSE)</f>
        <v>#N/A</v>
      </c>
      <c r="X822" s="40" t="e">
        <f>VLOOKUP($B822,期貨大額交易人未沖銷部位!$A$4:$O$499,4,FALSE)</f>
        <v>#N/A</v>
      </c>
      <c r="Y822" s="40" t="e">
        <f>VLOOKUP($B822,期貨大額交易人未沖銷部位!$A$4:$O$499,7,FALSE)</f>
        <v>#N/A</v>
      </c>
      <c r="Z822" s="40" t="e">
        <f>VLOOKUP($B822,期貨大額交易人未沖銷部位!$A$4:$O$499,10,FALSE)</f>
        <v>#N/A</v>
      </c>
      <c r="AA822" s="40" t="e">
        <f>VLOOKUP($B822,期貨大額交易人未沖銷部位!$A$4:$O$499,13,FALSE)</f>
        <v>#N/A</v>
      </c>
      <c r="AB822" s="40" t="e">
        <f>VLOOKUP($B822,期貨大額交易人未沖銷部位!$A$4:$O$499,14,FALSE)</f>
        <v>#N/A</v>
      </c>
      <c r="AC822" s="40" t="e">
        <f>VLOOKUP($B822,期貨大額交易人未沖銷部位!$A$4:$O$499,15,FALSE)</f>
        <v>#N/A</v>
      </c>
      <c r="AD822" s="33" t="e">
        <f>VLOOKUP($B822,三大美股走勢!$A$4:$J$495,4,FALSE)</f>
        <v>#N/A</v>
      </c>
      <c r="AE822" s="33" t="e">
        <f>VLOOKUP($B822,三大美股走勢!$A$4:$J$495,7,FALSE)</f>
        <v>#N/A</v>
      </c>
      <c r="AF822" s="33" t="e">
        <f>VLOOKUP($B822,三大美股走勢!$A$4:$J$495,10,FALSE)</f>
        <v>#N/A</v>
      </c>
    </row>
    <row r="823" spans="2:32">
      <c r="B823" s="32">
        <v>43602</v>
      </c>
      <c r="C823" s="33" t="e">
        <f>VLOOKUP($B823,大盤與近月台指!$A$4:$I$499,2,FALSE)</f>
        <v>#N/A</v>
      </c>
      <c r="D823" s="34" t="e">
        <f>VLOOKUP($B823,大盤與近月台指!$A$4:$I$499,3,FALSE)</f>
        <v>#N/A</v>
      </c>
      <c r="E823" s="35" t="e">
        <f>VLOOKUP($B823,大盤與近月台指!$A$4:$I$499,4,FALSE)</f>
        <v>#N/A</v>
      </c>
      <c r="F823" s="33" t="e">
        <f>VLOOKUP($B823,大盤與近月台指!$A$4:$I$499,5,FALSE)</f>
        <v>#N/A</v>
      </c>
      <c r="G823" s="49" t="e">
        <f>VLOOKUP($B823,三大法人買賣超!$A$4:$I$500,3,FALSE)</f>
        <v>#N/A</v>
      </c>
      <c r="H823" s="34" t="e">
        <f>VLOOKUP($B823,三大法人買賣超!$A$4:$I$500,5,FALSE)</f>
        <v>#N/A</v>
      </c>
      <c r="I823" s="27" t="e">
        <f>VLOOKUP($B823,三大法人買賣超!$A$4:$I$500,7,FALSE)</f>
        <v>#N/A</v>
      </c>
      <c r="J823" s="27" t="e">
        <f>VLOOKUP($B823,三大法人買賣超!$A$4:$I$500,9,FALSE)</f>
        <v>#N/A</v>
      </c>
      <c r="K823" s="37">
        <f>新台幣匯率美元指數!B824</f>
        <v>0</v>
      </c>
      <c r="L823" s="38">
        <f>新台幣匯率美元指數!C824</f>
        <v>0</v>
      </c>
      <c r="M823" s="39">
        <f>新台幣匯率美元指數!D824</f>
        <v>0</v>
      </c>
      <c r="N823" s="27" t="e">
        <f>VLOOKUP($B823,期貨未平倉口數!$A$4:$M$499,4,FALSE)</f>
        <v>#N/A</v>
      </c>
      <c r="O823" s="27" t="e">
        <f>VLOOKUP($B823,期貨未平倉口數!$A$4:$M$499,9,FALSE)</f>
        <v>#N/A</v>
      </c>
      <c r="P823" s="27" t="e">
        <f>VLOOKUP($B823,期貨未平倉口數!$A$4:$M$499,10,FALSE)</f>
        <v>#N/A</v>
      </c>
      <c r="Q823" s="27" t="e">
        <f>VLOOKUP($B823,期貨未平倉口數!$A$4:$M$499,11,FALSE)</f>
        <v>#N/A</v>
      </c>
      <c r="R823" s="64" t="e">
        <f>VLOOKUP($B823,選擇權未平倉餘額!$A$4:$I$500,6,FALSE)</f>
        <v>#N/A</v>
      </c>
      <c r="S823" s="64" t="e">
        <f>VLOOKUP($B823,選擇權未平倉餘額!$A$4:$I$500,7,FALSE)</f>
        <v>#N/A</v>
      </c>
      <c r="T823" s="64" t="e">
        <f>VLOOKUP($B823,選擇權未平倉餘額!$A$4:$I$500,8,FALSE)</f>
        <v>#N/A</v>
      </c>
      <c r="U823" s="64" t="e">
        <f>VLOOKUP($B823,選擇權未平倉餘額!$A$4:$I$500,9,FALSE)</f>
        <v>#N/A</v>
      </c>
      <c r="V823" s="39" t="e">
        <f>VLOOKUP($B823,臺指選擇權P_C_Ratios!$A$4:$C$500,3,FALSE)</f>
        <v>#N/A</v>
      </c>
      <c r="W823" s="41" t="e">
        <f>VLOOKUP($B823,散戶多空比!$A$6:$L$500,12,FALSE)</f>
        <v>#N/A</v>
      </c>
      <c r="X823" s="40" t="e">
        <f>VLOOKUP($B823,期貨大額交易人未沖銷部位!$A$4:$O$499,4,FALSE)</f>
        <v>#N/A</v>
      </c>
      <c r="Y823" s="40" t="e">
        <f>VLOOKUP($B823,期貨大額交易人未沖銷部位!$A$4:$O$499,7,FALSE)</f>
        <v>#N/A</v>
      </c>
      <c r="Z823" s="40" t="e">
        <f>VLOOKUP($B823,期貨大額交易人未沖銷部位!$A$4:$O$499,10,FALSE)</f>
        <v>#N/A</v>
      </c>
      <c r="AA823" s="40" t="e">
        <f>VLOOKUP($B823,期貨大額交易人未沖銷部位!$A$4:$O$499,13,FALSE)</f>
        <v>#N/A</v>
      </c>
      <c r="AB823" s="40" t="e">
        <f>VLOOKUP($B823,期貨大額交易人未沖銷部位!$A$4:$O$499,14,FALSE)</f>
        <v>#N/A</v>
      </c>
      <c r="AC823" s="40" t="e">
        <f>VLOOKUP($B823,期貨大額交易人未沖銷部位!$A$4:$O$499,15,FALSE)</f>
        <v>#N/A</v>
      </c>
      <c r="AD823" s="33" t="e">
        <f>VLOOKUP($B823,三大美股走勢!$A$4:$J$495,4,FALSE)</f>
        <v>#N/A</v>
      </c>
      <c r="AE823" s="33" t="e">
        <f>VLOOKUP($B823,三大美股走勢!$A$4:$J$495,7,FALSE)</f>
        <v>#N/A</v>
      </c>
      <c r="AF823" s="33" t="e">
        <f>VLOOKUP($B823,三大美股走勢!$A$4:$J$495,10,FALSE)</f>
        <v>#N/A</v>
      </c>
    </row>
    <row r="824" spans="2:32">
      <c r="B824" s="32">
        <v>43603</v>
      </c>
      <c r="C824" s="33" t="e">
        <f>VLOOKUP($B824,大盤與近月台指!$A$4:$I$499,2,FALSE)</f>
        <v>#N/A</v>
      </c>
      <c r="D824" s="34" t="e">
        <f>VLOOKUP($B824,大盤與近月台指!$A$4:$I$499,3,FALSE)</f>
        <v>#N/A</v>
      </c>
      <c r="E824" s="35" t="e">
        <f>VLOOKUP($B824,大盤與近月台指!$A$4:$I$499,4,FALSE)</f>
        <v>#N/A</v>
      </c>
      <c r="F824" s="33" t="e">
        <f>VLOOKUP($B824,大盤與近月台指!$A$4:$I$499,5,FALSE)</f>
        <v>#N/A</v>
      </c>
      <c r="G824" s="49" t="e">
        <f>VLOOKUP($B824,三大法人買賣超!$A$4:$I$500,3,FALSE)</f>
        <v>#N/A</v>
      </c>
      <c r="H824" s="34" t="e">
        <f>VLOOKUP($B824,三大法人買賣超!$A$4:$I$500,5,FALSE)</f>
        <v>#N/A</v>
      </c>
      <c r="I824" s="27" t="e">
        <f>VLOOKUP($B824,三大法人買賣超!$A$4:$I$500,7,FALSE)</f>
        <v>#N/A</v>
      </c>
      <c r="J824" s="27" t="e">
        <f>VLOOKUP($B824,三大法人買賣超!$A$4:$I$500,9,FALSE)</f>
        <v>#N/A</v>
      </c>
      <c r="K824" s="37">
        <f>新台幣匯率美元指數!B825</f>
        <v>0</v>
      </c>
      <c r="L824" s="38">
        <f>新台幣匯率美元指數!C825</f>
        <v>0</v>
      </c>
      <c r="M824" s="39">
        <f>新台幣匯率美元指數!D825</f>
        <v>0</v>
      </c>
      <c r="N824" s="27" t="e">
        <f>VLOOKUP($B824,期貨未平倉口數!$A$4:$M$499,4,FALSE)</f>
        <v>#N/A</v>
      </c>
      <c r="O824" s="27" t="e">
        <f>VLOOKUP($B824,期貨未平倉口數!$A$4:$M$499,9,FALSE)</f>
        <v>#N/A</v>
      </c>
      <c r="P824" s="27" t="e">
        <f>VLOOKUP($B824,期貨未平倉口數!$A$4:$M$499,10,FALSE)</f>
        <v>#N/A</v>
      </c>
      <c r="Q824" s="27" t="e">
        <f>VLOOKUP($B824,期貨未平倉口數!$A$4:$M$499,11,FALSE)</f>
        <v>#N/A</v>
      </c>
      <c r="R824" s="64" t="e">
        <f>VLOOKUP($B824,選擇權未平倉餘額!$A$4:$I$500,6,FALSE)</f>
        <v>#N/A</v>
      </c>
      <c r="S824" s="64" t="e">
        <f>VLOOKUP($B824,選擇權未平倉餘額!$A$4:$I$500,7,FALSE)</f>
        <v>#N/A</v>
      </c>
      <c r="T824" s="64" t="e">
        <f>VLOOKUP($B824,選擇權未平倉餘額!$A$4:$I$500,8,FALSE)</f>
        <v>#N/A</v>
      </c>
      <c r="U824" s="64" t="e">
        <f>VLOOKUP($B824,選擇權未平倉餘額!$A$4:$I$500,9,FALSE)</f>
        <v>#N/A</v>
      </c>
      <c r="V824" s="39" t="e">
        <f>VLOOKUP($B824,臺指選擇權P_C_Ratios!$A$4:$C$500,3,FALSE)</f>
        <v>#N/A</v>
      </c>
      <c r="W824" s="41" t="e">
        <f>VLOOKUP($B824,散戶多空比!$A$6:$L$500,12,FALSE)</f>
        <v>#N/A</v>
      </c>
      <c r="X824" s="40" t="e">
        <f>VLOOKUP($B824,期貨大額交易人未沖銷部位!$A$4:$O$499,4,FALSE)</f>
        <v>#N/A</v>
      </c>
      <c r="Y824" s="40" t="e">
        <f>VLOOKUP($B824,期貨大額交易人未沖銷部位!$A$4:$O$499,7,FALSE)</f>
        <v>#N/A</v>
      </c>
      <c r="Z824" s="40" t="e">
        <f>VLOOKUP($B824,期貨大額交易人未沖銷部位!$A$4:$O$499,10,FALSE)</f>
        <v>#N/A</v>
      </c>
      <c r="AA824" s="40" t="e">
        <f>VLOOKUP($B824,期貨大額交易人未沖銷部位!$A$4:$O$499,13,FALSE)</f>
        <v>#N/A</v>
      </c>
      <c r="AB824" s="40" t="e">
        <f>VLOOKUP($B824,期貨大額交易人未沖銷部位!$A$4:$O$499,14,FALSE)</f>
        <v>#N/A</v>
      </c>
      <c r="AC824" s="40" t="e">
        <f>VLOOKUP($B824,期貨大額交易人未沖銷部位!$A$4:$O$499,15,FALSE)</f>
        <v>#N/A</v>
      </c>
      <c r="AD824" s="33" t="e">
        <f>VLOOKUP($B824,三大美股走勢!$A$4:$J$495,4,FALSE)</f>
        <v>#N/A</v>
      </c>
      <c r="AE824" s="33" t="e">
        <f>VLOOKUP($B824,三大美股走勢!$A$4:$J$495,7,FALSE)</f>
        <v>#N/A</v>
      </c>
      <c r="AF824" s="33" t="e">
        <f>VLOOKUP($B824,三大美股走勢!$A$4:$J$495,10,FALSE)</f>
        <v>#N/A</v>
      </c>
    </row>
    <row r="825" spans="2:32">
      <c r="B825" s="32">
        <v>43604</v>
      </c>
      <c r="C825" s="33" t="e">
        <f>VLOOKUP($B825,大盤與近月台指!$A$4:$I$499,2,FALSE)</f>
        <v>#N/A</v>
      </c>
      <c r="D825" s="34" t="e">
        <f>VLOOKUP($B825,大盤與近月台指!$A$4:$I$499,3,FALSE)</f>
        <v>#N/A</v>
      </c>
      <c r="E825" s="35" t="e">
        <f>VLOOKUP($B825,大盤與近月台指!$A$4:$I$499,4,FALSE)</f>
        <v>#N/A</v>
      </c>
      <c r="F825" s="33" t="e">
        <f>VLOOKUP($B825,大盤與近月台指!$A$4:$I$499,5,FALSE)</f>
        <v>#N/A</v>
      </c>
      <c r="G825" s="49" t="e">
        <f>VLOOKUP($B825,三大法人買賣超!$A$4:$I$500,3,FALSE)</f>
        <v>#N/A</v>
      </c>
      <c r="H825" s="34" t="e">
        <f>VLOOKUP($B825,三大法人買賣超!$A$4:$I$500,5,FALSE)</f>
        <v>#N/A</v>
      </c>
      <c r="I825" s="27" t="e">
        <f>VLOOKUP($B825,三大法人買賣超!$A$4:$I$500,7,FALSE)</f>
        <v>#N/A</v>
      </c>
      <c r="J825" s="27" t="e">
        <f>VLOOKUP($B825,三大法人買賣超!$A$4:$I$500,9,FALSE)</f>
        <v>#N/A</v>
      </c>
      <c r="K825" s="37">
        <f>新台幣匯率美元指數!B826</f>
        <v>0</v>
      </c>
      <c r="L825" s="38">
        <f>新台幣匯率美元指數!C826</f>
        <v>0</v>
      </c>
      <c r="M825" s="39">
        <f>新台幣匯率美元指數!D826</f>
        <v>0</v>
      </c>
      <c r="N825" s="27" t="e">
        <f>VLOOKUP($B825,期貨未平倉口數!$A$4:$M$499,4,FALSE)</f>
        <v>#N/A</v>
      </c>
      <c r="O825" s="27" t="e">
        <f>VLOOKUP($B825,期貨未平倉口數!$A$4:$M$499,9,FALSE)</f>
        <v>#N/A</v>
      </c>
      <c r="P825" s="27" t="e">
        <f>VLOOKUP($B825,期貨未平倉口數!$A$4:$M$499,10,FALSE)</f>
        <v>#N/A</v>
      </c>
      <c r="Q825" s="27" t="e">
        <f>VLOOKUP($B825,期貨未平倉口數!$A$4:$M$499,11,FALSE)</f>
        <v>#N/A</v>
      </c>
      <c r="R825" s="64" t="e">
        <f>VLOOKUP($B825,選擇權未平倉餘額!$A$4:$I$500,6,FALSE)</f>
        <v>#N/A</v>
      </c>
      <c r="S825" s="64" t="e">
        <f>VLOOKUP($B825,選擇權未平倉餘額!$A$4:$I$500,7,FALSE)</f>
        <v>#N/A</v>
      </c>
      <c r="T825" s="64" t="e">
        <f>VLOOKUP($B825,選擇權未平倉餘額!$A$4:$I$500,8,FALSE)</f>
        <v>#N/A</v>
      </c>
      <c r="U825" s="64" t="e">
        <f>VLOOKUP($B825,選擇權未平倉餘額!$A$4:$I$500,9,FALSE)</f>
        <v>#N/A</v>
      </c>
      <c r="V825" s="39" t="e">
        <f>VLOOKUP($B825,臺指選擇權P_C_Ratios!$A$4:$C$500,3,FALSE)</f>
        <v>#N/A</v>
      </c>
      <c r="W825" s="41" t="e">
        <f>VLOOKUP($B825,散戶多空比!$A$6:$L$500,12,FALSE)</f>
        <v>#N/A</v>
      </c>
      <c r="X825" s="40" t="e">
        <f>VLOOKUP($B825,期貨大額交易人未沖銷部位!$A$4:$O$499,4,FALSE)</f>
        <v>#N/A</v>
      </c>
      <c r="Y825" s="40" t="e">
        <f>VLOOKUP($B825,期貨大額交易人未沖銷部位!$A$4:$O$499,7,FALSE)</f>
        <v>#N/A</v>
      </c>
      <c r="Z825" s="40" t="e">
        <f>VLOOKUP($B825,期貨大額交易人未沖銷部位!$A$4:$O$499,10,FALSE)</f>
        <v>#N/A</v>
      </c>
      <c r="AA825" s="40" t="e">
        <f>VLOOKUP($B825,期貨大額交易人未沖銷部位!$A$4:$O$499,13,FALSE)</f>
        <v>#N/A</v>
      </c>
      <c r="AB825" s="40" t="e">
        <f>VLOOKUP($B825,期貨大額交易人未沖銷部位!$A$4:$O$499,14,FALSE)</f>
        <v>#N/A</v>
      </c>
      <c r="AC825" s="40" t="e">
        <f>VLOOKUP($B825,期貨大額交易人未沖銷部位!$A$4:$O$499,15,FALSE)</f>
        <v>#N/A</v>
      </c>
      <c r="AD825" s="33" t="e">
        <f>VLOOKUP($B825,三大美股走勢!$A$4:$J$495,4,FALSE)</f>
        <v>#N/A</v>
      </c>
      <c r="AE825" s="33" t="e">
        <f>VLOOKUP($B825,三大美股走勢!$A$4:$J$495,7,FALSE)</f>
        <v>#N/A</v>
      </c>
      <c r="AF825" s="33" t="e">
        <f>VLOOKUP($B825,三大美股走勢!$A$4:$J$495,10,FALSE)</f>
        <v>#N/A</v>
      </c>
    </row>
    <row r="826" spans="2:32">
      <c r="B826" s="32">
        <v>43605</v>
      </c>
      <c r="C826" s="33" t="e">
        <f>VLOOKUP($B826,大盤與近月台指!$A$4:$I$499,2,FALSE)</f>
        <v>#N/A</v>
      </c>
      <c r="D826" s="34" t="e">
        <f>VLOOKUP($B826,大盤與近月台指!$A$4:$I$499,3,FALSE)</f>
        <v>#N/A</v>
      </c>
      <c r="E826" s="35" t="e">
        <f>VLOOKUP($B826,大盤與近月台指!$A$4:$I$499,4,FALSE)</f>
        <v>#N/A</v>
      </c>
      <c r="F826" s="33" t="e">
        <f>VLOOKUP($B826,大盤與近月台指!$A$4:$I$499,5,FALSE)</f>
        <v>#N/A</v>
      </c>
      <c r="G826" s="49" t="e">
        <f>VLOOKUP($B826,三大法人買賣超!$A$4:$I$500,3,FALSE)</f>
        <v>#N/A</v>
      </c>
      <c r="H826" s="34" t="e">
        <f>VLOOKUP($B826,三大法人買賣超!$A$4:$I$500,5,FALSE)</f>
        <v>#N/A</v>
      </c>
      <c r="I826" s="27" t="e">
        <f>VLOOKUP($B826,三大法人買賣超!$A$4:$I$500,7,FALSE)</f>
        <v>#N/A</v>
      </c>
      <c r="J826" s="27" t="e">
        <f>VLOOKUP($B826,三大法人買賣超!$A$4:$I$500,9,FALSE)</f>
        <v>#N/A</v>
      </c>
      <c r="K826" s="37">
        <f>新台幣匯率美元指數!B827</f>
        <v>0</v>
      </c>
      <c r="L826" s="38">
        <f>新台幣匯率美元指數!C827</f>
        <v>0</v>
      </c>
      <c r="M826" s="39">
        <f>新台幣匯率美元指數!D827</f>
        <v>0</v>
      </c>
      <c r="N826" s="27" t="e">
        <f>VLOOKUP($B826,期貨未平倉口數!$A$4:$M$499,4,FALSE)</f>
        <v>#N/A</v>
      </c>
      <c r="O826" s="27" t="e">
        <f>VLOOKUP($B826,期貨未平倉口數!$A$4:$M$499,9,FALSE)</f>
        <v>#N/A</v>
      </c>
      <c r="P826" s="27" t="e">
        <f>VLOOKUP($B826,期貨未平倉口數!$A$4:$M$499,10,FALSE)</f>
        <v>#N/A</v>
      </c>
      <c r="Q826" s="27" t="e">
        <f>VLOOKUP($B826,期貨未平倉口數!$A$4:$M$499,11,FALSE)</f>
        <v>#N/A</v>
      </c>
      <c r="R826" s="64" t="e">
        <f>VLOOKUP($B826,選擇權未平倉餘額!$A$4:$I$500,6,FALSE)</f>
        <v>#N/A</v>
      </c>
      <c r="S826" s="64" t="e">
        <f>VLOOKUP($B826,選擇權未平倉餘額!$A$4:$I$500,7,FALSE)</f>
        <v>#N/A</v>
      </c>
      <c r="T826" s="64" t="e">
        <f>VLOOKUP($B826,選擇權未平倉餘額!$A$4:$I$500,8,FALSE)</f>
        <v>#N/A</v>
      </c>
      <c r="U826" s="64" t="e">
        <f>VLOOKUP($B826,選擇權未平倉餘額!$A$4:$I$500,9,FALSE)</f>
        <v>#N/A</v>
      </c>
      <c r="V826" s="39" t="e">
        <f>VLOOKUP($B826,臺指選擇權P_C_Ratios!$A$4:$C$500,3,FALSE)</f>
        <v>#N/A</v>
      </c>
      <c r="W826" s="41" t="e">
        <f>VLOOKUP($B826,散戶多空比!$A$6:$L$500,12,FALSE)</f>
        <v>#N/A</v>
      </c>
      <c r="X826" s="40" t="e">
        <f>VLOOKUP($B826,期貨大額交易人未沖銷部位!$A$4:$O$499,4,FALSE)</f>
        <v>#N/A</v>
      </c>
      <c r="Y826" s="40" t="e">
        <f>VLOOKUP($B826,期貨大額交易人未沖銷部位!$A$4:$O$499,7,FALSE)</f>
        <v>#N/A</v>
      </c>
      <c r="Z826" s="40" t="e">
        <f>VLOOKUP($B826,期貨大額交易人未沖銷部位!$A$4:$O$499,10,FALSE)</f>
        <v>#N/A</v>
      </c>
      <c r="AA826" s="40" t="e">
        <f>VLOOKUP($B826,期貨大額交易人未沖銷部位!$A$4:$O$499,13,FALSE)</f>
        <v>#N/A</v>
      </c>
      <c r="AB826" s="40" t="e">
        <f>VLOOKUP($B826,期貨大額交易人未沖銷部位!$A$4:$O$499,14,FALSE)</f>
        <v>#N/A</v>
      </c>
      <c r="AC826" s="40" t="e">
        <f>VLOOKUP($B826,期貨大額交易人未沖銷部位!$A$4:$O$499,15,FALSE)</f>
        <v>#N/A</v>
      </c>
      <c r="AD826" s="33" t="e">
        <f>VLOOKUP($B826,三大美股走勢!$A$4:$J$495,4,FALSE)</f>
        <v>#N/A</v>
      </c>
      <c r="AE826" s="33" t="e">
        <f>VLOOKUP($B826,三大美股走勢!$A$4:$J$495,7,FALSE)</f>
        <v>#N/A</v>
      </c>
      <c r="AF826" s="33" t="e">
        <f>VLOOKUP($B826,三大美股走勢!$A$4:$J$495,10,FALSE)</f>
        <v>#N/A</v>
      </c>
    </row>
    <row r="827" spans="2:32">
      <c r="B827" s="32">
        <v>43606</v>
      </c>
      <c r="C827" s="33" t="e">
        <f>VLOOKUP($B827,大盤與近月台指!$A$4:$I$499,2,FALSE)</f>
        <v>#N/A</v>
      </c>
      <c r="D827" s="34" t="e">
        <f>VLOOKUP($B827,大盤與近月台指!$A$4:$I$499,3,FALSE)</f>
        <v>#N/A</v>
      </c>
      <c r="E827" s="35" t="e">
        <f>VLOOKUP($B827,大盤與近月台指!$A$4:$I$499,4,FALSE)</f>
        <v>#N/A</v>
      </c>
      <c r="F827" s="33" t="e">
        <f>VLOOKUP($B827,大盤與近月台指!$A$4:$I$499,5,FALSE)</f>
        <v>#N/A</v>
      </c>
      <c r="G827" s="49" t="e">
        <f>VLOOKUP($B827,三大法人買賣超!$A$4:$I$500,3,FALSE)</f>
        <v>#N/A</v>
      </c>
      <c r="H827" s="34" t="e">
        <f>VLOOKUP($B827,三大法人買賣超!$A$4:$I$500,5,FALSE)</f>
        <v>#N/A</v>
      </c>
      <c r="I827" s="27" t="e">
        <f>VLOOKUP($B827,三大法人買賣超!$A$4:$I$500,7,FALSE)</f>
        <v>#N/A</v>
      </c>
      <c r="J827" s="27" t="e">
        <f>VLOOKUP($B827,三大法人買賣超!$A$4:$I$500,9,FALSE)</f>
        <v>#N/A</v>
      </c>
      <c r="K827" s="37">
        <f>新台幣匯率美元指數!B828</f>
        <v>0</v>
      </c>
      <c r="L827" s="38">
        <f>新台幣匯率美元指數!C828</f>
        <v>0</v>
      </c>
      <c r="M827" s="39">
        <f>新台幣匯率美元指數!D828</f>
        <v>0</v>
      </c>
      <c r="N827" s="27" t="e">
        <f>VLOOKUP($B827,期貨未平倉口數!$A$4:$M$499,4,FALSE)</f>
        <v>#N/A</v>
      </c>
      <c r="O827" s="27" t="e">
        <f>VLOOKUP($B827,期貨未平倉口數!$A$4:$M$499,9,FALSE)</f>
        <v>#N/A</v>
      </c>
      <c r="P827" s="27" t="e">
        <f>VLOOKUP($B827,期貨未平倉口數!$A$4:$M$499,10,FALSE)</f>
        <v>#N/A</v>
      </c>
      <c r="Q827" s="27" t="e">
        <f>VLOOKUP($B827,期貨未平倉口數!$A$4:$M$499,11,FALSE)</f>
        <v>#N/A</v>
      </c>
      <c r="R827" s="64" t="e">
        <f>VLOOKUP($B827,選擇權未平倉餘額!$A$4:$I$500,6,FALSE)</f>
        <v>#N/A</v>
      </c>
      <c r="S827" s="64" t="e">
        <f>VLOOKUP($B827,選擇權未平倉餘額!$A$4:$I$500,7,FALSE)</f>
        <v>#N/A</v>
      </c>
      <c r="T827" s="64" t="e">
        <f>VLOOKUP($B827,選擇權未平倉餘額!$A$4:$I$500,8,FALSE)</f>
        <v>#N/A</v>
      </c>
      <c r="U827" s="64" t="e">
        <f>VLOOKUP($B827,選擇權未平倉餘額!$A$4:$I$500,9,FALSE)</f>
        <v>#N/A</v>
      </c>
      <c r="V827" s="39" t="e">
        <f>VLOOKUP($B827,臺指選擇權P_C_Ratios!$A$4:$C$500,3,FALSE)</f>
        <v>#N/A</v>
      </c>
      <c r="W827" s="41" t="e">
        <f>VLOOKUP($B827,散戶多空比!$A$6:$L$500,12,FALSE)</f>
        <v>#N/A</v>
      </c>
      <c r="X827" s="40" t="e">
        <f>VLOOKUP($B827,期貨大額交易人未沖銷部位!$A$4:$O$499,4,FALSE)</f>
        <v>#N/A</v>
      </c>
      <c r="Y827" s="40" t="e">
        <f>VLOOKUP($B827,期貨大額交易人未沖銷部位!$A$4:$O$499,7,FALSE)</f>
        <v>#N/A</v>
      </c>
      <c r="Z827" s="40" t="e">
        <f>VLOOKUP($B827,期貨大額交易人未沖銷部位!$A$4:$O$499,10,FALSE)</f>
        <v>#N/A</v>
      </c>
      <c r="AA827" s="40" t="e">
        <f>VLOOKUP($B827,期貨大額交易人未沖銷部位!$A$4:$O$499,13,FALSE)</f>
        <v>#N/A</v>
      </c>
      <c r="AB827" s="40" t="e">
        <f>VLOOKUP($B827,期貨大額交易人未沖銷部位!$A$4:$O$499,14,FALSE)</f>
        <v>#N/A</v>
      </c>
      <c r="AC827" s="40" t="e">
        <f>VLOOKUP($B827,期貨大額交易人未沖銷部位!$A$4:$O$499,15,FALSE)</f>
        <v>#N/A</v>
      </c>
      <c r="AD827" s="33" t="e">
        <f>VLOOKUP($B827,三大美股走勢!$A$4:$J$495,4,FALSE)</f>
        <v>#N/A</v>
      </c>
      <c r="AE827" s="33" t="e">
        <f>VLOOKUP($B827,三大美股走勢!$A$4:$J$495,7,FALSE)</f>
        <v>#N/A</v>
      </c>
      <c r="AF827" s="33" t="e">
        <f>VLOOKUP($B827,三大美股走勢!$A$4:$J$495,10,FALSE)</f>
        <v>#N/A</v>
      </c>
    </row>
    <row r="828" spans="2:32">
      <c r="B828" s="32">
        <v>43607</v>
      </c>
      <c r="C828" s="33" t="e">
        <f>VLOOKUP($B828,大盤與近月台指!$A$4:$I$499,2,FALSE)</f>
        <v>#N/A</v>
      </c>
      <c r="D828" s="34" t="e">
        <f>VLOOKUP($B828,大盤與近月台指!$A$4:$I$499,3,FALSE)</f>
        <v>#N/A</v>
      </c>
      <c r="E828" s="35" t="e">
        <f>VLOOKUP($B828,大盤與近月台指!$A$4:$I$499,4,FALSE)</f>
        <v>#N/A</v>
      </c>
      <c r="F828" s="33" t="e">
        <f>VLOOKUP($B828,大盤與近月台指!$A$4:$I$499,5,FALSE)</f>
        <v>#N/A</v>
      </c>
      <c r="G828" s="49" t="e">
        <f>VLOOKUP($B828,三大法人買賣超!$A$4:$I$500,3,FALSE)</f>
        <v>#N/A</v>
      </c>
      <c r="H828" s="34" t="e">
        <f>VLOOKUP($B828,三大法人買賣超!$A$4:$I$500,5,FALSE)</f>
        <v>#N/A</v>
      </c>
      <c r="I828" s="27" t="e">
        <f>VLOOKUP($B828,三大法人買賣超!$A$4:$I$500,7,FALSE)</f>
        <v>#N/A</v>
      </c>
      <c r="J828" s="27" t="e">
        <f>VLOOKUP($B828,三大法人買賣超!$A$4:$I$500,9,FALSE)</f>
        <v>#N/A</v>
      </c>
      <c r="K828" s="37">
        <f>新台幣匯率美元指數!B829</f>
        <v>0</v>
      </c>
      <c r="L828" s="38">
        <f>新台幣匯率美元指數!C829</f>
        <v>0</v>
      </c>
      <c r="M828" s="39">
        <f>新台幣匯率美元指數!D829</f>
        <v>0</v>
      </c>
      <c r="N828" s="27" t="e">
        <f>VLOOKUP($B828,期貨未平倉口數!$A$4:$M$499,4,FALSE)</f>
        <v>#N/A</v>
      </c>
      <c r="O828" s="27" t="e">
        <f>VLOOKUP($B828,期貨未平倉口數!$A$4:$M$499,9,FALSE)</f>
        <v>#N/A</v>
      </c>
      <c r="P828" s="27" t="e">
        <f>VLOOKUP($B828,期貨未平倉口數!$A$4:$M$499,10,FALSE)</f>
        <v>#N/A</v>
      </c>
      <c r="Q828" s="27" t="e">
        <f>VLOOKUP($B828,期貨未平倉口數!$A$4:$M$499,11,FALSE)</f>
        <v>#N/A</v>
      </c>
      <c r="R828" s="64" t="e">
        <f>VLOOKUP($B828,選擇權未平倉餘額!$A$4:$I$500,6,FALSE)</f>
        <v>#N/A</v>
      </c>
      <c r="S828" s="64" t="e">
        <f>VLOOKUP($B828,選擇權未平倉餘額!$A$4:$I$500,7,FALSE)</f>
        <v>#N/A</v>
      </c>
      <c r="T828" s="64" t="e">
        <f>VLOOKUP($B828,選擇權未平倉餘額!$A$4:$I$500,8,FALSE)</f>
        <v>#N/A</v>
      </c>
      <c r="U828" s="64" t="e">
        <f>VLOOKUP($B828,選擇權未平倉餘額!$A$4:$I$500,9,FALSE)</f>
        <v>#N/A</v>
      </c>
      <c r="V828" s="39" t="e">
        <f>VLOOKUP($B828,臺指選擇權P_C_Ratios!$A$4:$C$500,3,FALSE)</f>
        <v>#N/A</v>
      </c>
      <c r="W828" s="41" t="e">
        <f>VLOOKUP($B828,散戶多空比!$A$6:$L$500,12,FALSE)</f>
        <v>#N/A</v>
      </c>
      <c r="X828" s="40" t="e">
        <f>VLOOKUP($B828,期貨大額交易人未沖銷部位!$A$4:$O$499,4,FALSE)</f>
        <v>#N/A</v>
      </c>
      <c r="Y828" s="40" t="e">
        <f>VLOOKUP($B828,期貨大額交易人未沖銷部位!$A$4:$O$499,7,FALSE)</f>
        <v>#N/A</v>
      </c>
      <c r="Z828" s="40" t="e">
        <f>VLOOKUP($B828,期貨大額交易人未沖銷部位!$A$4:$O$499,10,FALSE)</f>
        <v>#N/A</v>
      </c>
      <c r="AA828" s="40" t="e">
        <f>VLOOKUP($B828,期貨大額交易人未沖銷部位!$A$4:$O$499,13,FALSE)</f>
        <v>#N/A</v>
      </c>
      <c r="AB828" s="40" t="e">
        <f>VLOOKUP($B828,期貨大額交易人未沖銷部位!$A$4:$O$499,14,FALSE)</f>
        <v>#N/A</v>
      </c>
      <c r="AC828" s="40" t="e">
        <f>VLOOKUP($B828,期貨大額交易人未沖銷部位!$A$4:$O$499,15,FALSE)</f>
        <v>#N/A</v>
      </c>
      <c r="AD828" s="33" t="e">
        <f>VLOOKUP($B828,三大美股走勢!$A$4:$J$495,4,FALSE)</f>
        <v>#N/A</v>
      </c>
      <c r="AE828" s="33" t="e">
        <f>VLOOKUP($B828,三大美股走勢!$A$4:$J$495,7,FALSE)</f>
        <v>#N/A</v>
      </c>
      <c r="AF828" s="33" t="e">
        <f>VLOOKUP($B828,三大美股走勢!$A$4:$J$495,10,FALSE)</f>
        <v>#N/A</v>
      </c>
    </row>
    <row r="829" spans="2:32">
      <c r="B829" s="32">
        <v>43608</v>
      </c>
      <c r="C829" s="33" t="e">
        <f>VLOOKUP($B829,大盤與近月台指!$A$4:$I$499,2,FALSE)</f>
        <v>#N/A</v>
      </c>
      <c r="D829" s="34" t="e">
        <f>VLOOKUP($B829,大盤與近月台指!$A$4:$I$499,3,FALSE)</f>
        <v>#N/A</v>
      </c>
      <c r="E829" s="35" t="e">
        <f>VLOOKUP($B829,大盤與近月台指!$A$4:$I$499,4,FALSE)</f>
        <v>#N/A</v>
      </c>
      <c r="F829" s="33" t="e">
        <f>VLOOKUP($B829,大盤與近月台指!$A$4:$I$499,5,FALSE)</f>
        <v>#N/A</v>
      </c>
      <c r="G829" s="49" t="e">
        <f>VLOOKUP($B829,三大法人買賣超!$A$4:$I$500,3,FALSE)</f>
        <v>#N/A</v>
      </c>
      <c r="H829" s="34" t="e">
        <f>VLOOKUP($B829,三大法人買賣超!$A$4:$I$500,5,FALSE)</f>
        <v>#N/A</v>
      </c>
      <c r="I829" s="27" t="e">
        <f>VLOOKUP($B829,三大法人買賣超!$A$4:$I$500,7,FALSE)</f>
        <v>#N/A</v>
      </c>
      <c r="J829" s="27" t="e">
        <f>VLOOKUP($B829,三大法人買賣超!$A$4:$I$500,9,FALSE)</f>
        <v>#N/A</v>
      </c>
      <c r="K829" s="37">
        <f>新台幣匯率美元指數!B830</f>
        <v>0</v>
      </c>
      <c r="L829" s="38">
        <f>新台幣匯率美元指數!C830</f>
        <v>0</v>
      </c>
      <c r="M829" s="39">
        <f>新台幣匯率美元指數!D830</f>
        <v>0</v>
      </c>
      <c r="N829" s="27" t="e">
        <f>VLOOKUP($B829,期貨未平倉口數!$A$4:$M$499,4,FALSE)</f>
        <v>#N/A</v>
      </c>
      <c r="O829" s="27" t="e">
        <f>VLOOKUP($B829,期貨未平倉口數!$A$4:$M$499,9,FALSE)</f>
        <v>#N/A</v>
      </c>
      <c r="P829" s="27" t="e">
        <f>VLOOKUP($B829,期貨未平倉口數!$A$4:$M$499,10,FALSE)</f>
        <v>#N/A</v>
      </c>
      <c r="Q829" s="27" t="e">
        <f>VLOOKUP($B829,期貨未平倉口數!$A$4:$M$499,11,FALSE)</f>
        <v>#N/A</v>
      </c>
      <c r="R829" s="64" t="e">
        <f>VLOOKUP($B829,選擇權未平倉餘額!$A$4:$I$500,6,FALSE)</f>
        <v>#N/A</v>
      </c>
      <c r="S829" s="64" t="e">
        <f>VLOOKUP($B829,選擇權未平倉餘額!$A$4:$I$500,7,FALSE)</f>
        <v>#N/A</v>
      </c>
      <c r="T829" s="64" t="e">
        <f>VLOOKUP($B829,選擇權未平倉餘額!$A$4:$I$500,8,FALSE)</f>
        <v>#N/A</v>
      </c>
      <c r="U829" s="64" t="e">
        <f>VLOOKUP($B829,選擇權未平倉餘額!$A$4:$I$500,9,FALSE)</f>
        <v>#N/A</v>
      </c>
      <c r="V829" s="39" t="e">
        <f>VLOOKUP($B829,臺指選擇權P_C_Ratios!$A$4:$C$500,3,FALSE)</f>
        <v>#N/A</v>
      </c>
      <c r="W829" s="41" t="e">
        <f>VLOOKUP($B829,散戶多空比!$A$6:$L$500,12,FALSE)</f>
        <v>#N/A</v>
      </c>
      <c r="X829" s="40" t="e">
        <f>VLOOKUP($B829,期貨大額交易人未沖銷部位!$A$4:$O$499,4,FALSE)</f>
        <v>#N/A</v>
      </c>
      <c r="Y829" s="40" t="e">
        <f>VLOOKUP($B829,期貨大額交易人未沖銷部位!$A$4:$O$499,7,FALSE)</f>
        <v>#N/A</v>
      </c>
      <c r="Z829" s="40" t="e">
        <f>VLOOKUP($B829,期貨大額交易人未沖銷部位!$A$4:$O$499,10,FALSE)</f>
        <v>#N/A</v>
      </c>
      <c r="AA829" s="40" t="e">
        <f>VLOOKUP($B829,期貨大額交易人未沖銷部位!$A$4:$O$499,13,FALSE)</f>
        <v>#N/A</v>
      </c>
      <c r="AB829" s="40" t="e">
        <f>VLOOKUP($B829,期貨大額交易人未沖銷部位!$A$4:$O$499,14,FALSE)</f>
        <v>#N/A</v>
      </c>
      <c r="AC829" s="40" t="e">
        <f>VLOOKUP($B829,期貨大額交易人未沖銷部位!$A$4:$O$499,15,FALSE)</f>
        <v>#N/A</v>
      </c>
      <c r="AD829" s="33" t="e">
        <f>VLOOKUP($B829,三大美股走勢!$A$4:$J$495,4,FALSE)</f>
        <v>#N/A</v>
      </c>
      <c r="AE829" s="33" t="e">
        <f>VLOOKUP($B829,三大美股走勢!$A$4:$J$495,7,FALSE)</f>
        <v>#N/A</v>
      </c>
      <c r="AF829" s="33" t="e">
        <f>VLOOKUP($B829,三大美股走勢!$A$4:$J$495,10,FALSE)</f>
        <v>#N/A</v>
      </c>
    </row>
    <row r="830" spans="2:32">
      <c r="B830" s="32">
        <v>43609</v>
      </c>
      <c r="C830" s="33" t="e">
        <f>VLOOKUP($B830,大盤與近月台指!$A$4:$I$499,2,FALSE)</f>
        <v>#N/A</v>
      </c>
      <c r="D830" s="34" t="e">
        <f>VLOOKUP($B830,大盤與近月台指!$A$4:$I$499,3,FALSE)</f>
        <v>#N/A</v>
      </c>
      <c r="E830" s="35" t="e">
        <f>VLOOKUP($B830,大盤與近月台指!$A$4:$I$499,4,FALSE)</f>
        <v>#N/A</v>
      </c>
      <c r="F830" s="33" t="e">
        <f>VLOOKUP($B830,大盤與近月台指!$A$4:$I$499,5,FALSE)</f>
        <v>#N/A</v>
      </c>
      <c r="G830" s="49" t="e">
        <f>VLOOKUP($B830,三大法人買賣超!$A$4:$I$500,3,FALSE)</f>
        <v>#N/A</v>
      </c>
      <c r="H830" s="34" t="e">
        <f>VLOOKUP($B830,三大法人買賣超!$A$4:$I$500,5,FALSE)</f>
        <v>#N/A</v>
      </c>
      <c r="I830" s="27" t="e">
        <f>VLOOKUP($B830,三大法人買賣超!$A$4:$I$500,7,FALSE)</f>
        <v>#N/A</v>
      </c>
      <c r="J830" s="27" t="e">
        <f>VLOOKUP($B830,三大法人買賣超!$A$4:$I$500,9,FALSE)</f>
        <v>#N/A</v>
      </c>
      <c r="K830" s="37">
        <f>新台幣匯率美元指數!B831</f>
        <v>0</v>
      </c>
      <c r="L830" s="38">
        <f>新台幣匯率美元指數!C831</f>
        <v>0</v>
      </c>
      <c r="M830" s="39">
        <f>新台幣匯率美元指數!D831</f>
        <v>0</v>
      </c>
      <c r="N830" s="27" t="e">
        <f>VLOOKUP($B830,期貨未平倉口數!$A$4:$M$499,4,FALSE)</f>
        <v>#N/A</v>
      </c>
      <c r="O830" s="27" t="e">
        <f>VLOOKUP($B830,期貨未平倉口數!$A$4:$M$499,9,FALSE)</f>
        <v>#N/A</v>
      </c>
      <c r="P830" s="27" t="e">
        <f>VLOOKUP($B830,期貨未平倉口數!$A$4:$M$499,10,FALSE)</f>
        <v>#N/A</v>
      </c>
      <c r="Q830" s="27" t="e">
        <f>VLOOKUP($B830,期貨未平倉口數!$A$4:$M$499,11,FALSE)</f>
        <v>#N/A</v>
      </c>
      <c r="R830" s="64" t="e">
        <f>VLOOKUP($B830,選擇權未平倉餘額!$A$4:$I$500,6,FALSE)</f>
        <v>#N/A</v>
      </c>
      <c r="S830" s="64" t="e">
        <f>VLOOKUP($B830,選擇權未平倉餘額!$A$4:$I$500,7,FALSE)</f>
        <v>#N/A</v>
      </c>
      <c r="T830" s="64" t="e">
        <f>VLOOKUP($B830,選擇權未平倉餘額!$A$4:$I$500,8,FALSE)</f>
        <v>#N/A</v>
      </c>
      <c r="U830" s="64" t="e">
        <f>VLOOKUP($B830,選擇權未平倉餘額!$A$4:$I$500,9,FALSE)</f>
        <v>#N/A</v>
      </c>
      <c r="V830" s="39" t="e">
        <f>VLOOKUP($B830,臺指選擇權P_C_Ratios!$A$4:$C$500,3,FALSE)</f>
        <v>#N/A</v>
      </c>
      <c r="W830" s="41" t="e">
        <f>VLOOKUP($B830,散戶多空比!$A$6:$L$500,12,FALSE)</f>
        <v>#N/A</v>
      </c>
      <c r="X830" s="40" t="e">
        <f>VLOOKUP($B830,期貨大額交易人未沖銷部位!$A$4:$O$499,4,FALSE)</f>
        <v>#N/A</v>
      </c>
      <c r="Y830" s="40" t="e">
        <f>VLOOKUP($B830,期貨大額交易人未沖銷部位!$A$4:$O$499,7,FALSE)</f>
        <v>#N/A</v>
      </c>
      <c r="Z830" s="40" t="e">
        <f>VLOOKUP($B830,期貨大額交易人未沖銷部位!$A$4:$O$499,10,FALSE)</f>
        <v>#N/A</v>
      </c>
      <c r="AA830" s="40" t="e">
        <f>VLOOKUP($B830,期貨大額交易人未沖銷部位!$A$4:$O$499,13,FALSE)</f>
        <v>#N/A</v>
      </c>
      <c r="AB830" s="40" t="e">
        <f>VLOOKUP($B830,期貨大額交易人未沖銷部位!$A$4:$O$499,14,FALSE)</f>
        <v>#N/A</v>
      </c>
      <c r="AC830" s="40" t="e">
        <f>VLOOKUP($B830,期貨大額交易人未沖銷部位!$A$4:$O$499,15,FALSE)</f>
        <v>#N/A</v>
      </c>
      <c r="AD830" s="33" t="e">
        <f>VLOOKUP($B830,三大美股走勢!$A$4:$J$495,4,FALSE)</f>
        <v>#N/A</v>
      </c>
      <c r="AE830" s="33" t="e">
        <f>VLOOKUP($B830,三大美股走勢!$A$4:$J$495,7,FALSE)</f>
        <v>#N/A</v>
      </c>
      <c r="AF830" s="33" t="e">
        <f>VLOOKUP($B830,三大美股走勢!$A$4:$J$495,10,FALSE)</f>
        <v>#N/A</v>
      </c>
    </row>
    <row r="831" spans="2:32">
      <c r="B831" s="32">
        <v>43610</v>
      </c>
      <c r="C831" s="33" t="e">
        <f>VLOOKUP($B831,大盤與近月台指!$A$4:$I$499,2,FALSE)</f>
        <v>#N/A</v>
      </c>
      <c r="D831" s="34" t="e">
        <f>VLOOKUP($B831,大盤與近月台指!$A$4:$I$499,3,FALSE)</f>
        <v>#N/A</v>
      </c>
      <c r="E831" s="35" t="e">
        <f>VLOOKUP($B831,大盤與近月台指!$A$4:$I$499,4,FALSE)</f>
        <v>#N/A</v>
      </c>
      <c r="F831" s="33" t="e">
        <f>VLOOKUP($B831,大盤與近月台指!$A$4:$I$499,5,FALSE)</f>
        <v>#N/A</v>
      </c>
      <c r="G831" s="49" t="e">
        <f>VLOOKUP($B831,三大法人買賣超!$A$4:$I$500,3,FALSE)</f>
        <v>#N/A</v>
      </c>
      <c r="H831" s="34" t="e">
        <f>VLOOKUP($B831,三大法人買賣超!$A$4:$I$500,5,FALSE)</f>
        <v>#N/A</v>
      </c>
      <c r="I831" s="27" t="e">
        <f>VLOOKUP($B831,三大法人買賣超!$A$4:$I$500,7,FALSE)</f>
        <v>#N/A</v>
      </c>
      <c r="J831" s="27" t="e">
        <f>VLOOKUP($B831,三大法人買賣超!$A$4:$I$500,9,FALSE)</f>
        <v>#N/A</v>
      </c>
      <c r="K831" s="37">
        <f>新台幣匯率美元指數!B832</f>
        <v>0</v>
      </c>
      <c r="L831" s="38">
        <f>新台幣匯率美元指數!C832</f>
        <v>0</v>
      </c>
      <c r="M831" s="39">
        <f>新台幣匯率美元指數!D832</f>
        <v>0</v>
      </c>
      <c r="N831" s="27" t="e">
        <f>VLOOKUP($B831,期貨未平倉口數!$A$4:$M$499,4,FALSE)</f>
        <v>#N/A</v>
      </c>
      <c r="O831" s="27" t="e">
        <f>VLOOKUP($B831,期貨未平倉口數!$A$4:$M$499,9,FALSE)</f>
        <v>#N/A</v>
      </c>
      <c r="P831" s="27" t="e">
        <f>VLOOKUP($B831,期貨未平倉口數!$A$4:$M$499,10,FALSE)</f>
        <v>#N/A</v>
      </c>
      <c r="Q831" s="27" t="e">
        <f>VLOOKUP($B831,期貨未平倉口數!$A$4:$M$499,11,FALSE)</f>
        <v>#N/A</v>
      </c>
      <c r="R831" s="64" t="e">
        <f>VLOOKUP($B831,選擇權未平倉餘額!$A$4:$I$500,6,FALSE)</f>
        <v>#N/A</v>
      </c>
      <c r="S831" s="64" t="e">
        <f>VLOOKUP($B831,選擇權未平倉餘額!$A$4:$I$500,7,FALSE)</f>
        <v>#N/A</v>
      </c>
      <c r="T831" s="64" t="e">
        <f>VLOOKUP($B831,選擇權未平倉餘額!$A$4:$I$500,8,FALSE)</f>
        <v>#N/A</v>
      </c>
      <c r="U831" s="64" t="e">
        <f>VLOOKUP($B831,選擇權未平倉餘額!$A$4:$I$500,9,FALSE)</f>
        <v>#N/A</v>
      </c>
      <c r="V831" s="39" t="e">
        <f>VLOOKUP($B831,臺指選擇權P_C_Ratios!$A$4:$C$500,3,FALSE)</f>
        <v>#N/A</v>
      </c>
      <c r="W831" s="41" t="e">
        <f>VLOOKUP($B831,散戶多空比!$A$6:$L$500,12,FALSE)</f>
        <v>#N/A</v>
      </c>
      <c r="X831" s="40" t="e">
        <f>VLOOKUP($B831,期貨大額交易人未沖銷部位!$A$4:$O$499,4,FALSE)</f>
        <v>#N/A</v>
      </c>
      <c r="Y831" s="40" t="e">
        <f>VLOOKUP($B831,期貨大額交易人未沖銷部位!$A$4:$O$499,7,FALSE)</f>
        <v>#N/A</v>
      </c>
      <c r="Z831" s="40" t="e">
        <f>VLOOKUP($B831,期貨大額交易人未沖銷部位!$A$4:$O$499,10,FALSE)</f>
        <v>#N/A</v>
      </c>
      <c r="AA831" s="40" t="e">
        <f>VLOOKUP($B831,期貨大額交易人未沖銷部位!$A$4:$O$499,13,FALSE)</f>
        <v>#N/A</v>
      </c>
      <c r="AB831" s="40" t="e">
        <f>VLOOKUP($B831,期貨大額交易人未沖銷部位!$A$4:$O$499,14,FALSE)</f>
        <v>#N/A</v>
      </c>
      <c r="AC831" s="40" t="e">
        <f>VLOOKUP($B831,期貨大額交易人未沖銷部位!$A$4:$O$499,15,FALSE)</f>
        <v>#N/A</v>
      </c>
      <c r="AD831" s="33" t="e">
        <f>VLOOKUP($B831,三大美股走勢!$A$4:$J$495,4,FALSE)</f>
        <v>#N/A</v>
      </c>
      <c r="AE831" s="33" t="e">
        <f>VLOOKUP($B831,三大美股走勢!$A$4:$J$495,7,FALSE)</f>
        <v>#N/A</v>
      </c>
      <c r="AF831" s="33" t="e">
        <f>VLOOKUP($B831,三大美股走勢!$A$4:$J$495,10,FALSE)</f>
        <v>#N/A</v>
      </c>
    </row>
    <row r="832" spans="2:32">
      <c r="B832" s="32">
        <v>43611</v>
      </c>
      <c r="C832" s="33" t="e">
        <f>VLOOKUP($B832,大盤與近月台指!$A$4:$I$499,2,FALSE)</f>
        <v>#N/A</v>
      </c>
      <c r="D832" s="34" t="e">
        <f>VLOOKUP($B832,大盤與近月台指!$A$4:$I$499,3,FALSE)</f>
        <v>#N/A</v>
      </c>
      <c r="E832" s="35" t="e">
        <f>VLOOKUP($B832,大盤與近月台指!$A$4:$I$499,4,FALSE)</f>
        <v>#N/A</v>
      </c>
      <c r="F832" s="33" t="e">
        <f>VLOOKUP($B832,大盤與近月台指!$A$4:$I$499,5,FALSE)</f>
        <v>#N/A</v>
      </c>
      <c r="G832" s="49" t="e">
        <f>VLOOKUP($B832,三大法人買賣超!$A$4:$I$500,3,FALSE)</f>
        <v>#N/A</v>
      </c>
      <c r="H832" s="34" t="e">
        <f>VLOOKUP($B832,三大法人買賣超!$A$4:$I$500,5,FALSE)</f>
        <v>#N/A</v>
      </c>
      <c r="I832" s="27" t="e">
        <f>VLOOKUP($B832,三大法人買賣超!$A$4:$I$500,7,FALSE)</f>
        <v>#N/A</v>
      </c>
      <c r="J832" s="27" t="e">
        <f>VLOOKUP($B832,三大法人買賣超!$A$4:$I$500,9,FALSE)</f>
        <v>#N/A</v>
      </c>
      <c r="K832" s="37">
        <f>新台幣匯率美元指數!B833</f>
        <v>0</v>
      </c>
      <c r="L832" s="38">
        <f>新台幣匯率美元指數!C833</f>
        <v>0</v>
      </c>
      <c r="M832" s="39">
        <f>新台幣匯率美元指數!D833</f>
        <v>0</v>
      </c>
      <c r="N832" s="27" t="e">
        <f>VLOOKUP($B832,期貨未平倉口數!$A$4:$M$499,4,FALSE)</f>
        <v>#N/A</v>
      </c>
      <c r="O832" s="27" t="e">
        <f>VLOOKUP($B832,期貨未平倉口數!$A$4:$M$499,9,FALSE)</f>
        <v>#N/A</v>
      </c>
      <c r="P832" s="27" t="e">
        <f>VLOOKUP($B832,期貨未平倉口數!$A$4:$M$499,10,FALSE)</f>
        <v>#N/A</v>
      </c>
      <c r="Q832" s="27" t="e">
        <f>VLOOKUP($B832,期貨未平倉口數!$A$4:$M$499,11,FALSE)</f>
        <v>#N/A</v>
      </c>
      <c r="R832" s="64" t="e">
        <f>VLOOKUP($B832,選擇權未平倉餘額!$A$4:$I$500,6,FALSE)</f>
        <v>#N/A</v>
      </c>
      <c r="S832" s="64" t="e">
        <f>VLOOKUP($B832,選擇權未平倉餘額!$A$4:$I$500,7,FALSE)</f>
        <v>#N/A</v>
      </c>
      <c r="T832" s="64" t="e">
        <f>VLOOKUP($B832,選擇權未平倉餘額!$A$4:$I$500,8,FALSE)</f>
        <v>#N/A</v>
      </c>
      <c r="U832" s="64" t="e">
        <f>VLOOKUP($B832,選擇權未平倉餘額!$A$4:$I$500,9,FALSE)</f>
        <v>#N/A</v>
      </c>
      <c r="V832" s="39" t="e">
        <f>VLOOKUP($B832,臺指選擇權P_C_Ratios!$A$4:$C$500,3,FALSE)</f>
        <v>#N/A</v>
      </c>
      <c r="W832" s="41" t="e">
        <f>VLOOKUP($B832,散戶多空比!$A$6:$L$500,12,FALSE)</f>
        <v>#N/A</v>
      </c>
      <c r="X832" s="40" t="e">
        <f>VLOOKUP($B832,期貨大額交易人未沖銷部位!$A$4:$O$499,4,FALSE)</f>
        <v>#N/A</v>
      </c>
      <c r="Y832" s="40" t="e">
        <f>VLOOKUP($B832,期貨大額交易人未沖銷部位!$A$4:$O$499,7,FALSE)</f>
        <v>#N/A</v>
      </c>
      <c r="Z832" s="40" t="e">
        <f>VLOOKUP($B832,期貨大額交易人未沖銷部位!$A$4:$O$499,10,FALSE)</f>
        <v>#N/A</v>
      </c>
      <c r="AA832" s="40" t="e">
        <f>VLOOKUP($B832,期貨大額交易人未沖銷部位!$A$4:$O$499,13,FALSE)</f>
        <v>#N/A</v>
      </c>
      <c r="AB832" s="40" t="e">
        <f>VLOOKUP($B832,期貨大額交易人未沖銷部位!$A$4:$O$499,14,FALSE)</f>
        <v>#N/A</v>
      </c>
      <c r="AC832" s="40" t="e">
        <f>VLOOKUP($B832,期貨大額交易人未沖銷部位!$A$4:$O$499,15,FALSE)</f>
        <v>#N/A</v>
      </c>
      <c r="AD832" s="33" t="e">
        <f>VLOOKUP($B832,三大美股走勢!$A$4:$J$495,4,FALSE)</f>
        <v>#N/A</v>
      </c>
      <c r="AE832" s="33" t="e">
        <f>VLOOKUP($B832,三大美股走勢!$A$4:$J$495,7,FALSE)</f>
        <v>#N/A</v>
      </c>
      <c r="AF832" s="33" t="e">
        <f>VLOOKUP($B832,三大美股走勢!$A$4:$J$495,10,FALSE)</f>
        <v>#N/A</v>
      </c>
    </row>
    <row r="833" spans="2:32">
      <c r="B833" s="32">
        <v>43612</v>
      </c>
      <c r="C833" s="33" t="e">
        <f>VLOOKUP($B833,大盤與近月台指!$A$4:$I$499,2,FALSE)</f>
        <v>#N/A</v>
      </c>
      <c r="D833" s="34" t="e">
        <f>VLOOKUP($B833,大盤與近月台指!$A$4:$I$499,3,FALSE)</f>
        <v>#N/A</v>
      </c>
      <c r="E833" s="35" t="e">
        <f>VLOOKUP($B833,大盤與近月台指!$A$4:$I$499,4,FALSE)</f>
        <v>#N/A</v>
      </c>
      <c r="F833" s="33" t="e">
        <f>VLOOKUP($B833,大盤與近月台指!$A$4:$I$499,5,FALSE)</f>
        <v>#N/A</v>
      </c>
      <c r="G833" s="49" t="e">
        <f>VLOOKUP($B833,三大法人買賣超!$A$4:$I$500,3,FALSE)</f>
        <v>#N/A</v>
      </c>
      <c r="H833" s="34" t="e">
        <f>VLOOKUP($B833,三大法人買賣超!$A$4:$I$500,5,FALSE)</f>
        <v>#N/A</v>
      </c>
      <c r="I833" s="27" t="e">
        <f>VLOOKUP($B833,三大法人買賣超!$A$4:$I$500,7,FALSE)</f>
        <v>#N/A</v>
      </c>
      <c r="J833" s="27" t="e">
        <f>VLOOKUP($B833,三大法人買賣超!$A$4:$I$500,9,FALSE)</f>
        <v>#N/A</v>
      </c>
      <c r="K833" s="37">
        <f>新台幣匯率美元指數!B834</f>
        <v>0</v>
      </c>
      <c r="L833" s="38">
        <f>新台幣匯率美元指數!C834</f>
        <v>0</v>
      </c>
      <c r="M833" s="39">
        <f>新台幣匯率美元指數!D834</f>
        <v>0</v>
      </c>
      <c r="N833" s="27" t="e">
        <f>VLOOKUP($B833,期貨未平倉口數!$A$4:$M$499,4,FALSE)</f>
        <v>#N/A</v>
      </c>
      <c r="O833" s="27" t="e">
        <f>VLOOKUP($B833,期貨未平倉口數!$A$4:$M$499,9,FALSE)</f>
        <v>#N/A</v>
      </c>
      <c r="P833" s="27" t="e">
        <f>VLOOKUP($B833,期貨未平倉口數!$A$4:$M$499,10,FALSE)</f>
        <v>#N/A</v>
      </c>
      <c r="Q833" s="27" t="e">
        <f>VLOOKUP($B833,期貨未平倉口數!$A$4:$M$499,11,FALSE)</f>
        <v>#N/A</v>
      </c>
      <c r="R833" s="64" t="e">
        <f>VLOOKUP($B833,選擇權未平倉餘額!$A$4:$I$500,6,FALSE)</f>
        <v>#N/A</v>
      </c>
      <c r="S833" s="64" t="e">
        <f>VLOOKUP($B833,選擇權未平倉餘額!$A$4:$I$500,7,FALSE)</f>
        <v>#N/A</v>
      </c>
      <c r="T833" s="64" t="e">
        <f>VLOOKUP($B833,選擇權未平倉餘額!$A$4:$I$500,8,FALSE)</f>
        <v>#N/A</v>
      </c>
      <c r="U833" s="64" t="e">
        <f>VLOOKUP($B833,選擇權未平倉餘額!$A$4:$I$500,9,FALSE)</f>
        <v>#N/A</v>
      </c>
      <c r="V833" s="39" t="e">
        <f>VLOOKUP($B833,臺指選擇權P_C_Ratios!$A$4:$C$500,3,FALSE)</f>
        <v>#N/A</v>
      </c>
      <c r="W833" s="41" t="e">
        <f>VLOOKUP($B833,散戶多空比!$A$6:$L$500,12,FALSE)</f>
        <v>#N/A</v>
      </c>
      <c r="X833" s="40" t="e">
        <f>VLOOKUP($B833,期貨大額交易人未沖銷部位!$A$4:$O$499,4,FALSE)</f>
        <v>#N/A</v>
      </c>
      <c r="Y833" s="40" t="e">
        <f>VLOOKUP($B833,期貨大額交易人未沖銷部位!$A$4:$O$499,7,FALSE)</f>
        <v>#N/A</v>
      </c>
      <c r="Z833" s="40" t="e">
        <f>VLOOKUP($B833,期貨大額交易人未沖銷部位!$A$4:$O$499,10,FALSE)</f>
        <v>#N/A</v>
      </c>
      <c r="AA833" s="40" t="e">
        <f>VLOOKUP($B833,期貨大額交易人未沖銷部位!$A$4:$O$499,13,FALSE)</f>
        <v>#N/A</v>
      </c>
      <c r="AB833" s="40" t="e">
        <f>VLOOKUP($B833,期貨大額交易人未沖銷部位!$A$4:$O$499,14,FALSE)</f>
        <v>#N/A</v>
      </c>
      <c r="AC833" s="40" t="e">
        <f>VLOOKUP($B833,期貨大額交易人未沖銷部位!$A$4:$O$499,15,FALSE)</f>
        <v>#N/A</v>
      </c>
      <c r="AD833" s="33" t="e">
        <f>VLOOKUP($B833,三大美股走勢!$A$4:$J$495,4,FALSE)</f>
        <v>#N/A</v>
      </c>
      <c r="AE833" s="33" t="e">
        <f>VLOOKUP($B833,三大美股走勢!$A$4:$J$495,7,FALSE)</f>
        <v>#N/A</v>
      </c>
      <c r="AF833" s="33" t="e">
        <f>VLOOKUP($B833,三大美股走勢!$A$4:$J$495,10,FALSE)</f>
        <v>#N/A</v>
      </c>
    </row>
    <row r="834" spans="2:32">
      <c r="B834" s="32">
        <v>43613</v>
      </c>
      <c r="C834" s="33" t="e">
        <f>VLOOKUP($B834,大盤與近月台指!$A$4:$I$499,2,FALSE)</f>
        <v>#N/A</v>
      </c>
      <c r="D834" s="34" t="e">
        <f>VLOOKUP($B834,大盤與近月台指!$A$4:$I$499,3,FALSE)</f>
        <v>#N/A</v>
      </c>
      <c r="E834" s="35" t="e">
        <f>VLOOKUP($B834,大盤與近月台指!$A$4:$I$499,4,FALSE)</f>
        <v>#N/A</v>
      </c>
      <c r="F834" s="33" t="e">
        <f>VLOOKUP($B834,大盤與近月台指!$A$4:$I$499,5,FALSE)</f>
        <v>#N/A</v>
      </c>
      <c r="G834" s="49" t="e">
        <f>VLOOKUP($B834,三大法人買賣超!$A$4:$I$500,3,FALSE)</f>
        <v>#N/A</v>
      </c>
      <c r="H834" s="34" t="e">
        <f>VLOOKUP($B834,三大法人買賣超!$A$4:$I$500,5,FALSE)</f>
        <v>#N/A</v>
      </c>
      <c r="I834" s="27" t="e">
        <f>VLOOKUP($B834,三大法人買賣超!$A$4:$I$500,7,FALSE)</f>
        <v>#N/A</v>
      </c>
      <c r="J834" s="27" t="e">
        <f>VLOOKUP($B834,三大法人買賣超!$A$4:$I$500,9,FALSE)</f>
        <v>#N/A</v>
      </c>
      <c r="K834" s="37">
        <f>新台幣匯率美元指數!B835</f>
        <v>0</v>
      </c>
      <c r="L834" s="38">
        <f>新台幣匯率美元指數!C835</f>
        <v>0</v>
      </c>
      <c r="M834" s="39">
        <f>新台幣匯率美元指數!D835</f>
        <v>0</v>
      </c>
      <c r="N834" s="27" t="e">
        <f>VLOOKUP($B834,期貨未平倉口數!$A$4:$M$499,4,FALSE)</f>
        <v>#N/A</v>
      </c>
      <c r="O834" s="27" t="e">
        <f>VLOOKUP($B834,期貨未平倉口數!$A$4:$M$499,9,FALSE)</f>
        <v>#N/A</v>
      </c>
      <c r="P834" s="27" t="e">
        <f>VLOOKUP($B834,期貨未平倉口數!$A$4:$M$499,10,FALSE)</f>
        <v>#N/A</v>
      </c>
      <c r="Q834" s="27" t="e">
        <f>VLOOKUP($B834,期貨未平倉口數!$A$4:$M$499,11,FALSE)</f>
        <v>#N/A</v>
      </c>
      <c r="R834" s="64" t="e">
        <f>VLOOKUP($B834,選擇權未平倉餘額!$A$4:$I$500,6,FALSE)</f>
        <v>#N/A</v>
      </c>
      <c r="S834" s="64" t="e">
        <f>VLOOKUP($B834,選擇權未平倉餘額!$A$4:$I$500,7,FALSE)</f>
        <v>#N/A</v>
      </c>
      <c r="T834" s="64" t="e">
        <f>VLOOKUP($B834,選擇權未平倉餘額!$A$4:$I$500,8,FALSE)</f>
        <v>#N/A</v>
      </c>
      <c r="U834" s="64" t="e">
        <f>VLOOKUP($B834,選擇權未平倉餘額!$A$4:$I$500,9,FALSE)</f>
        <v>#N/A</v>
      </c>
      <c r="V834" s="39" t="e">
        <f>VLOOKUP($B834,臺指選擇權P_C_Ratios!$A$4:$C$500,3,FALSE)</f>
        <v>#N/A</v>
      </c>
      <c r="W834" s="41" t="e">
        <f>VLOOKUP($B834,散戶多空比!$A$6:$L$500,12,FALSE)</f>
        <v>#N/A</v>
      </c>
      <c r="X834" s="40" t="e">
        <f>VLOOKUP($B834,期貨大額交易人未沖銷部位!$A$4:$O$499,4,FALSE)</f>
        <v>#N/A</v>
      </c>
      <c r="Y834" s="40" t="e">
        <f>VLOOKUP($B834,期貨大額交易人未沖銷部位!$A$4:$O$499,7,FALSE)</f>
        <v>#N/A</v>
      </c>
      <c r="Z834" s="40" t="e">
        <f>VLOOKUP($B834,期貨大額交易人未沖銷部位!$A$4:$O$499,10,FALSE)</f>
        <v>#N/A</v>
      </c>
      <c r="AA834" s="40" t="e">
        <f>VLOOKUP($B834,期貨大額交易人未沖銷部位!$A$4:$O$499,13,FALSE)</f>
        <v>#N/A</v>
      </c>
      <c r="AB834" s="40" t="e">
        <f>VLOOKUP($B834,期貨大額交易人未沖銷部位!$A$4:$O$499,14,FALSE)</f>
        <v>#N/A</v>
      </c>
      <c r="AC834" s="40" t="e">
        <f>VLOOKUP($B834,期貨大額交易人未沖銷部位!$A$4:$O$499,15,FALSE)</f>
        <v>#N/A</v>
      </c>
      <c r="AD834" s="33" t="e">
        <f>VLOOKUP($B834,三大美股走勢!$A$4:$J$495,4,FALSE)</f>
        <v>#N/A</v>
      </c>
      <c r="AE834" s="33" t="e">
        <f>VLOOKUP($B834,三大美股走勢!$A$4:$J$495,7,FALSE)</f>
        <v>#N/A</v>
      </c>
      <c r="AF834" s="33" t="e">
        <f>VLOOKUP($B834,三大美股走勢!$A$4:$J$495,10,FALSE)</f>
        <v>#N/A</v>
      </c>
    </row>
    <row r="835" spans="2:32">
      <c r="B835" s="32">
        <v>43614</v>
      </c>
      <c r="C835" s="33" t="e">
        <f>VLOOKUP($B835,大盤與近月台指!$A$4:$I$499,2,FALSE)</f>
        <v>#N/A</v>
      </c>
      <c r="D835" s="34" t="e">
        <f>VLOOKUP($B835,大盤與近月台指!$A$4:$I$499,3,FALSE)</f>
        <v>#N/A</v>
      </c>
      <c r="E835" s="35" t="e">
        <f>VLOOKUP($B835,大盤與近月台指!$A$4:$I$499,4,FALSE)</f>
        <v>#N/A</v>
      </c>
      <c r="F835" s="33" t="e">
        <f>VLOOKUP($B835,大盤與近月台指!$A$4:$I$499,5,FALSE)</f>
        <v>#N/A</v>
      </c>
      <c r="G835" s="49" t="e">
        <f>VLOOKUP($B835,三大法人買賣超!$A$4:$I$500,3,FALSE)</f>
        <v>#N/A</v>
      </c>
      <c r="H835" s="34" t="e">
        <f>VLOOKUP($B835,三大法人買賣超!$A$4:$I$500,5,FALSE)</f>
        <v>#N/A</v>
      </c>
      <c r="I835" s="27" t="e">
        <f>VLOOKUP($B835,三大法人買賣超!$A$4:$I$500,7,FALSE)</f>
        <v>#N/A</v>
      </c>
      <c r="J835" s="27" t="e">
        <f>VLOOKUP($B835,三大法人買賣超!$A$4:$I$500,9,FALSE)</f>
        <v>#N/A</v>
      </c>
      <c r="K835" s="37">
        <f>新台幣匯率美元指數!B836</f>
        <v>0</v>
      </c>
      <c r="L835" s="38">
        <f>新台幣匯率美元指數!C836</f>
        <v>0</v>
      </c>
      <c r="M835" s="39">
        <f>新台幣匯率美元指數!D836</f>
        <v>0</v>
      </c>
      <c r="N835" s="27" t="e">
        <f>VLOOKUP($B835,期貨未平倉口數!$A$4:$M$499,4,FALSE)</f>
        <v>#N/A</v>
      </c>
      <c r="O835" s="27" t="e">
        <f>VLOOKUP($B835,期貨未平倉口數!$A$4:$M$499,9,FALSE)</f>
        <v>#N/A</v>
      </c>
      <c r="P835" s="27" t="e">
        <f>VLOOKUP($B835,期貨未平倉口數!$A$4:$M$499,10,FALSE)</f>
        <v>#N/A</v>
      </c>
      <c r="Q835" s="27" t="e">
        <f>VLOOKUP($B835,期貨未平倉口數!$A$4:$M$499,11,FALSE)</f>
        <v>#N/A</v>
      </c>
      <c r="R835" s="64" t="e">
        <f>VLOOKUP($B835,選擇權未平倉餘額!$A$4:$I$500,6,FALSE)</f>
        <v>#N/A</v>
      </c>
      <c r="S835" s="64" t="e">
        <f>VLOOKUP($B835,選擇權未平倉餘額!$A$4:$I$500,7,FALSE)</f>
        <v>#N/A</v>
      </c>
      <c r="T835" s="64" t="e">
        <f>VLOOKUP($B835,選擇權未平倉餘額!$A$4:$I$500,8,FALSE)</f>
        <v>#N/A</v>
      </c>
      <c r="U835" s="64" t="e">
        <f>VLOOKUP($B835,選擇權未平倉餘額!$A$4:$I$500,9,FALSE)</f>
        <v>#N/A</v>
      </c>
      <c r="V835" s="39" t="e">
        <f>VLOOKUP($B835,臺指選擇權P_C_Ratios!$A$4:$C$500,3,FALSE)</f>
        <v>#N/A</v>
      </c>
      <c r="W835" s="41" t="e">
        <f>VLOOKUP($B835,散戶多空比!$A$6:$L$500,12,FALSE)</f>
        <v>#N/A</v>
      </c>
      <c r="X835" s="40" t="e">
        <f>VLOOKUP($B835,期貨大額交易人未沖銷部位!$A$4:$O$499,4,FALSE)</f>
        <v>#N/A</v>
      </c>
      <c r="Y835" s="40" t="e">
        <f>VLOOKUP($B835,期貨大額交易人未沖銷部位!$A$4:$O$499,7,FALSE)</f>
        <v>#N/A</v>
      </c>
      <c r="Z835" s="40" t="e">
        <f>VLOOKUP($B835,期貨大額交易人未沖銷部位!$A$4:$O$499,10,FALSE)</f>
        <v>#N/A</v>
      </c>
      <c r="AA835" s="40" t="e">
        <f>VLOOKUP($B835,期貨大額交易人未沖銷部位!$A$4:$O$499,13,FALSE)</f>
        <v>#N/A</v>
      </c>
      <c r="AB835" s="40" t="e">
        <f>VLOOKUP($B835,期貨大額交易人未沖銷部位!$A$4:$O$499,14,FALSE)</f>
        <v>#N/A</v>
      </c>
      <c r="AC835" s="40" t="e">
        <f>VLOOKUP($B835,期貨大額交易人未沖銷部位!$A$4:$O$499,15,FALSE)</f>
        <v>#N/A</v>
      </c>
      <c r="AD835" s="33" t="e">
        <f>VLOOKUP($B835,三大美股走勢!$A$4:$J$495,4,FALSE)</f>
        <v>#N/A</v>
      </c>
      <c r="AE835" s="33" t="e">
        <f>VLOOKUP($B835,三大美股走勢!$A$4:$J$495,7,FALSE)</f>
        <v>#N/A</v>
      </c>
      <c r="AF835" s="33" t="e">
        <f>VLOOKUP($B835,三大美股走勢!$A$4:$J$495,10,FALSE)</f>
        <v>#N/A</v>
      </c>
    </row>
    <row r="836" spans="2:32">
      <c r="B836" s="32">
        <v>43615</v>
      </c>
      <c r="C836" s="33" t="e">
        <f>VLOOKUP($B836,大盤與近月台指!$A$4:$I$499,2,FALSE)</f>
        <v>#N/A</v>
      </c>
      <c r="D836" s="34" t="e">
        <f>VLOOKUP($B836,大盤與近月台指!$A$4:$I$499,3,FALSE)</f>
        <v>#N/A</v>
      </c>
      <c r="E836" s="35" t="e">
        <f>VLOOKUP($B836,大盤與近月台指!$A$4:$I$499,4,FALSE)</f>
        <v>#N/A</v>
      </c>
      <c r="F836" s="33" t="e">
        <f>VLOOKUP($B836,大盤與近月台指!$A$4:$I$499,5,FALSE)</f>
        <v>#N/A</v>
      </c>
      <c r="G836" s="49" t="e">
        <f>VLOOKUP($B836,三大法人買賣超!$A$4:$I$500,3,FALSE)</f>
        <v>#N/A</v>
      </c>
      <c r="H836" s="34" t="e">
        <f>VLOOKUP($B836,三大法人買賣超!$A$4:$I$500,5,FALSE)</f>
        <v>#N/A</v>
      </c>
      <c r="I836" s="27" t="e">
        <f>VLOOKUP($B836,三大法人買賣超!$A$4:$I$500,7,FALSE)</f>
        <v>#N/A</v>
      </c>
      <c r="J836" s="27" t="e">
        <f>VLOOKUP($B836,三大法人買賣超!$A$4:$I$500,9,FALSE)</f>
        <v>#N/A</v>
      </c>
      <c r="K836" s="37">
        <f>新台幣匯率美元指數!B837</f>
        <v>0</v>
      </c>
      <c r="L836" s="38">
        <f>新台幣匯率美元指數!C837</f>
        <v>0</v>
      </c>
      <c r="M836" s="39">
        <f>新台幣匯率美元指數!D837</f>
        <v>0</v>
      </c>
      <c r="N836" s="27" t="e">
        <f>VLOOKUP($B836,期貨未平倉口數!$A$4:$M$499,4,FALSE)</f>
        <v>#N/A</v>
      </c>
      <c r="O836" s="27" t="e">
        <f>VLOOKUP($B836,期貨未平倉口數!$A$4:$M$499,9,FALSE)</f>
        <v>#N/A</v>
      </c>
      <c r="P836" s="27" t="e">
        <f>VLOOKUP($B836,期貨未平倉口數!$A$4:$M$499,10,FALSE)</f>
        <v>#N/A</v>
      </c>
      <c r="Q836" s="27" t="e">
        <f>VLOOKUP($B836,期貨未平倉口數!$A$4:$M$499,11,FALSE)</f>
        <v>#N/A</v>
      </c>
      <c r="R836" s="64" t="e">
        <f>VLOOKUP($B836,選擇權未平倉餘額!$A$4:$I$500,6,FALSE)</f>
        <v>#N/A</v>
      </c>
      <c r="S836" s="64" t="e">
        <f>VLOOKUP($B836,選擇權未平倉餘額!$A$4:$I$500,7,FALSE)</f>
        <v>#N/A</v>
      </c>
      <c r="T836" s="64" t="e">
        <f>VLOOKUP($B836,選擇權未平倉餘額!$A$4:$I$500,8,FALSE)</f>
        <v>#N/A</v>
      </c>
      <c r="U836" s="64" t="e">
        <f>VLOOKUP($B836,選擇權未平倉餘額!$A$4:$I$500,9,FALSE)</f>
        <v>#N/A</v>
      </c>
      <c r="V836" s="39" t="e">
        <f>VLOOKUP($B836,臺指選擇權P_C_Ratios!$A$4:$C$500,3,FALSE)</f>
        <v>#N/A</v>
      </c>
      <c r="W836" s="41" t="e">
        <f>VLOOKUP($B836,散戶多空比!$A$6:$L$500,12,FALSE)</f>
        <v>#N/A</v>
      </c>
      <c r="X836" s="40" t="e">
        <f>VLOOKUP($B836,期貨大額交易人未沖銷部位!$A$4:$O$499,4,FALSE)</f>
        <v>#N/A</v>
      </c>
      <c r="Y836" s="40" t="e">
        <f>VLOOKUP($B836,期貨大額交易人未沖銷部位!$A$4:$O$499,7,FALSE)</f>
        <v>#N/A</v>
      </c>
      <c r="Z836" s="40" t="e">
        <f>VLOOKUP($B836,期貨大額交易人未沖銷部位!$A$4:$O$499,10,FALSE)</f>
        <v>#N/A</v>
      </c>
      <c r="AA836" s="40" t="e">
        <f>VLOOKUP($B836,期貨大額交易人未沖銷部位!$A$4:$O$499,13,FALSE)</f>
        <v>#N/A</v>
      </c>
      <c r="AB836" s="40" t="e">
        <f>VLOOKUP($B836,期貨大額交易人未沖銷部位!$A$4:$O$499,14,FALSE)</f>
        <v>#N/A</v>
      </c>
      <c r="AC836" s="40" t="e">
        <f>VLOOKUP($B836,期貨大額交易人未沖銷部位!$A$4:$O$499,15,FALSE)</f>
        <v>#N/A</v>
      </c>
      <c r="AD836" s="33" t="e">
        <f>VLOOKUP($B836,三大美股走勢!$A$4:$J$495,4,FALSE)</f>
        <v>#N/A</v>
      </c>
      <c r="AE836" s="33" t="e">
        <f>VLOOKUP($B836,三大美股走勢!$A$4:$J$495,7,FALSE)</f>
        <v>#N/A</v>
      </c>
      <c r="AF836" s="33" t="e">
        <f>VLOOKUP($B836,三大美股走勢!$A$4:$J$495,10,FALSE)</f>
        <v>#N/A</v>
      </c>
    </row>
    <row r="837" spans="2:32">
      <c r="B837" s="32">
        <v>43616</v>
      </c>
      <c r="C837" s="33" t="e">
        <f>VLOOKUP($B837,大盤與近月台指!$A$4:$I$499,2,FALSE)</f>
        <v>#N/A</v>
      </c>
      <c r="D837" s="34" t="e">
        <f>VLOOKUP($B837,大盤與近月台指!$A$4:$I$499,3,FALSE)</f>
        <v>#N/A</v>
      </c>
      <c r="E837" s="35" t="e">
        <f>VLOOKUP($B837,大盤與近月台指!$A$4:$I$499,4,FALSE)</f>
        <v>#N/A</v>
      </c>
      <c r="F837" s="33" t="e">
        <f>VLOOKUP($B837,大盤與近月台指!$A$4:$I$499,5,FALSE)</f>
        <v>#N/A</v>
      </c>
      <c r="G837" s="49" t="e">
        <f>VLOOKUP($B837,三大法人買賣超!$A$4:$I$500,3,FALSE)</f>
        <v>#N/A</v>
      </c>
      <c r="H837" s="34" t="e">
        <f>VLOOKUP($B837,三大法人買賣超!$A$4:$I$500,5,FALSE)</f>
        <v>#N/A</v>
      </c>
      <c r="I837" s="27" t="e">
        <f>VLOOKUP($B837,三大法人買賣超!$A$4:$I$500,7,FALSE)</f>
        <v>#N/A</v>
      </c>
      <c r="J837" s="27" t="e">
        <f>VLOOKUP($B837,三大法人買賣超!$A$4:$I$500,9,FALSE)</f>
        <v>#N/A</v>
      </c>
      <c r="K837" s="37">
        <f>新台幣匯率美元指數!B838</f>
        <v>0</v>
      </c>
      <c r="L837" s="38">
        <f>新台幣匯率美元指數!C838</f>
        <v>0</v>
      </c>
      <c r="M837" s="39">
        <f>新台幣匯率美元指數!D838</f>
        <v>0</v>
      </c>
      <c r="N837" s="27" t="e">
        <f>VLOOKUP($B837,期貨未平倉口數!$A$4:$M$499,4,FALSE)</f>
        <v>#N/A</v>
      </c>
      <c r="O837" s="27" t="e">
        <f>VLOOKUP($B837,期貨未平倉口數!$A$4:$M$499,9,FALSE)</f>
        <v>#N/A</v>
      </c>
      <c r="P837" s="27" t="e">
        <f>VLOOKUP($B837,期貨未平倉口數!$A$4:$M$499,10,FALSE)</f>
        <v>#N/A</v>
      </c>
      <c r="Q837" s="27" t="e">
        <f>VLOOKUP($B837,期貨未平倉口數!$A$4:$M$499,11,FALSE)</f>
        <v>#N/A</v>
      </c>
      <c r="R837" s="64" t="e">
        <f>VLOOKUP($B837,選擇權未平倉餘額!$A$4:$I$500,6,FALSE)</f>
        <v>#N/A</v>
      </c>
      <c r="S837" s="64" t="e">
        <f>VLOOKUP($B837,選擇權未平倉餘額!$A$4:$I$500,7,FALSE)</f>
        <v>#N/A</v>
      </c>
      <c r="T837" s="64" t="e">
        <f>VLOOKUP($B837,選擇權未平倉餘額!$A$4:$I$500,8,FALSE)</f>
        <v>#N/A</v>
      </c>
      <c r="U837" s="64" t="e">
        <f>VLOOKUP($B837,選擇權未平倉餘額!$A$4:$I$500,9,FALSE)</f>
        <v>#N/A</v>
      </c>
      <c r="V837" s="39" t="e">
        <f>VLOOKUP($B837,臺指選擇權P_C_Ratios!$A$4:$C$500,3,FALSE)</f>
        <v>#N/A</v>
      </c>
      <c r="W837" s="41" t="e">
        <f>VLOOKUP($B837,散戶多空比!$A$6:$L$500,12,FALSE)</f>
        <v>#N/A</v>
      </c>
      <c r="X837" s="40" t="e">
        <f>VLOOKUP($B837,期貨大額交易人未沖銷部位!$A$4:$O$499,4,FALSE)</f>
        <v>#N/A</v>
      </c>
      <c r="Y837" s="40" t="e">
        <f>VLOOKUP($B837,期貨大額交易人未沖銷部位!$A$4:$O$499,7,FALSE)</f>
        <v>#N/A</v>
      </c>
      <c r="Z837" s="40" t="e">
        <f>VLOOKUP($B837,期貨大額交易人未沖銷部位!$A$4:$O$499,10,FALSE)</f>
        <v>#N/A</v>
      </c>
      <c r="AA837" s="40" t="e">
        <f>VLOOKUP($B837,期貨大額交易人未沖銷部位!$A$4:$O$499,13,FALSE)</f>
        <v>#N/A</v>
      </c>
      <c r="AB837" s="40" t="e">
        <f>VLOOKUP($B837,期貨大額交易人未沖銷部位!$A$4:$O$499,14,FALSE)</f>
        <v>#N/A</v>
      </c>
      <c r="AC837" s="40" t="e">
        <f>VLOOKUP($B837,期貨大額交易人未沖銷部位!$A$4:$O$499,15,FALSE)</f>
        <v>#N/A</v>
      </c>
      <c r="AD837" s="33" t="e">
        <f>VLOOKUP($B837,三大美股走勢!$A$4:$J$495,4,FALSE)</f>
        <v>#N/A</v>
      </c>
      <c r="AE837" s="33" t="e">
        <f>VLOOKUP($B837,三大美股走勢!$A$4:$J$495,7,FALSE)</f>
        <v>#N/A</v>
      </c>
      <c r="AF837" s="33" t="e">
        <f>VLOOKUP($B837,三大美股走勢!$A$4:$J$495,10,FALSE)</f>
        <v>#N/A</v>
      </c>
    </row>
    <row r="838" spans="2:32">
      <c r="B838" s="32">
        <v>43617</v>
      </c>
      <c r="C838" s="33" t="e">
        <f>VLOOKUP($B838,大盤與近月台指!$A$4:$I$499,2,FALSE)</f>
        <v>#N/A</v>
      </c>
      <c r="D838" s="34" t="e">
        <f>VLOOKUP($B838,大盤與近月台指!$A$4:$I$499,3,FALSE)</f>
        <v>#N/A</v>
      </c>
      <c r="E838" s="35" t="e">
        <f>VLOOKUP($B838,大盤與近月台指!$A$4:$I$499,4,FALSE)</f>
        <v>#N/A</v>
      </c>
      <c r="F838" s="33" t="e">
        <f>VLOOKUP($B838,大盤與近月台指!$A$4:$I$499,5,FALSE)</f>
        <v>#N/A</v>
      </c>
      <c r="G838" s="49" t="e">
        <f>VLOOKUP($B838,三大法人買賣超!$A$4:$I$500,3,FALSE)</f>
        <v>#N/A</v>
      </c>
      <c r="H838" s="34" t="e">
        <f>VLOOKUP($B838,三大法人買賣超!$A$4:$I$500,5,FALSE)</f>
        <v>#N/A</v>
      </c>
      <c r="I838" s="27" t="e">
        <f>VLOOKUP($B838,三大法人買賣超!$A$4:$I$500,7,FALSE)</f>
        <v>#N/A</v>
      </c>
      <c r="J838" s="27" t="e">
        <f>VLOOKUP($B838,三大法人買賣超!$A$4:$I$500,9,FALSE)</f>
        <v>#N/A</v>
      </c>
      <c r="K838" s="37">
        <f>新台幣匯率美元指數!B839</f>
        <v>0</v>
      </c>
      <c r="L838" s="38">
        <f>新台幣匯率美元指數!C839</f>
        <v>0</v>
      </c>
      <c r="M838" s="39">
        <f>新台幣匯率美元指數!D839</f>
        <v>0</v>
      </c>
      <c r="N838" s="27" t="e">
        <f>VLOOKUP($B838,期貨未平倉口數!$A$4:$M$499,4,FALSE)</f>
        <v>#N/A</v>
      </c>
      <c r="O838" s="27" t="e">
        <f>VLOOKUP($B838,期貨未平倉口數!$A$4:$M$499,9,FALSE)</f>
        <v>#N/A</v>
      </c>
      <c r="P838" s="27" t="e">
        <f>VLOOKUP($B838,期貨未平倉口數!$A$4:$M$499,10,FALSE)</f>
        <v>#N/A</v>
      </c>
      <c r="Q838" s="27" t="e">
        <f>VLOOKUP($B838,期貨未平倉口數!$A$4:$M$499,11,FALSE)</f>
        <v>#N/A</v>
      </c>
      <c r="R838" s="64" t="e">
        <f>VLOOKUP($B838,選擇權未平倉餘額!$A$4:$I$500,6,FALSE)</f>
        <v>#N/A</v>
      </c>
      <c r="S838" s="64" t="e">
        <f>VLOOKUP($B838,選擇權未平倉餘額!$A$4:$I$500,7,FALSE)</f>
        <v>#N/A</v>
      </c>
      <c r="T838" s="64" t="e">
        <f>VLOOKUP($B838,選擇權未平倉餘額!$A$4:$I$500,8,FALSE)</f>
        <v>#N/A</v>
      </c>
      <c r="U838" s="64" t="e">
        <f>VLOOKUP($B838,選擇權未平倉餘額!$A$4:$I$500,9,FALSE)</f>
        <v>#N/A</v>
      </c>
      <c r="V838" s="39" t="e">
        <f>VLOOKUP($B838,臺指選擇權P_C_Ratios!$A$4:$C$500,3,FALSE)</f>
        <v>#N/A</v>
      </c>
      <c r="W838" s="41" t="e">
        <f>VLOOKUP($B838,散戶多空比!$A$6:$L$500,12,FALSE)</f>
        <v>#N/A</v>
      </c>
      <c r="X838" s="40" t="e">
        <f>VLOOKUP($B838,期貨大額交易人未沖銷部位!$A$4:$O$499,4,FALSE)</f>
        <v>#N/A</v>
      </c>
      <c r="Y838" s="40" t="e">
        <f>VLOOKUP($B838,期貨大額交易人未沖銷部位!$A$4:$O$499,7,FALSE)</f>
        <v>#N/A</v>
      </c>
      <c r="Z838" s="40" t="e">
        <f>VLOOKUP($B838,期貨大額交易人未沖銷部位!$A$4:$O$499,10,FALSE)</f>
        <v>#N/A</v>
      </c>
      <c r="AA838" s="40" t="e">
        <f>VLOOKUP($B838,期貨大額交易人未沖銷部位!$A$4:$O$499,13,FALSE)</f>
        <v>#N/A</v>
      </c>
      <c r="AB838" s="40" t="e">
        <f>VLOOKUP($B838,期貨大額交易人未沖銷部位!$A$4:$O$499,14,FALSE)</f>
        <v>#N/A</v>
      </c>
      <c r="AC838" s="40" t="e">
        <f>VLOOKUP($B838,期貨大額交易人未沖銷部位!$A$4:$O$499,15,FALSE)</f>
        <v>#N/A</v>
      </c>
      <c r="AD838" s="33" t="e">
        <f>VLOOKUP($B838,三大美股走勢!$A$4:$J$495,4,FALSE)</f>
        <v>#N/A</v>
      </c>
      <c r="AE838" s="33" t="e">
        <f>VLOOKUP($B838,三大美股走勢!$A$4:$J$495,7,FALSE)</f>
        <v>#N/A</v>
      </c>
      <c r="AF838" s="33" t="e">
        <f>VLOOKUP($B838,三大美股走勢!$A$4:$J$495,10,FALSE)</f>
        <v>#N/A</v>
      </c>
    </row>
    <row r="839" spans="2:32">
      <c r="B839" s="32">
        <v>43618</v>
      </c>
      <c r="C839" s="33" t="e">
        <f>VLOOKUP($B839,大盤與近月台指!$A$4:$I$499,2,FALSE)</f>
        <v>#N/A</v>
      </c>
      <c r="D839" s="34" t="e">
        <f>VLOOKUP($B839,大盤與近月台指!$A$4:$I$499,3,FALSE)</f>
        <v>#N/A</v>
      </c>
      <c r="E839" s="35" t="e">
        <f>VLOOKUP($B839,大盤與近月台指!$A$4:$I$499,4,FALSE)</f>
        <v>#N/A</v>
      </c>
      <c r="F839" s="33" t="e">
        <f>VLOOKUP($B839,大盤與近月台指!$A$4:$I$499,5,FALSE)</f>
        <v>#N/A</v>
      </c>
      <c r="G839" s="49" t="e">
        <f>VLOOKUP($B839,三大法人買賣超!$A$4:$I$500,3,FALSE)</f>
        <v>#N/A</v>
      </c>
      <c r="H839" s="34" t="e">
        <f>VLOOKUP($B839,三大法人買賣超!$A$4:$I$500,5,FALSE)</f>
        <v>#N/A</v>
      </c>
      <c r="I839" s="27" t="e">
        <f>VLOOKUP($B839,三大法人買賣超!$A$4:$I$500,7,FALSE)</f>
        <v>#N/A</v>
      </c>
      <c r="J839" s="27" t="e">
        <f>VLOOKUP($B839,三大法人買賣超!$A$4:$I$500,9,FALSE)</f>
        <v>#N/A</v>
      </c>
      <c r="K839" s="37">
        <f>新台幣匯率美元指數!B840</f>
        <v>0</v>
      </c>
      <c r="L839" s="38">
        <f>新台幣匯率美元指數!C840</f>
        <v>0</v>
      </c>
      <c r="M839" s="39">
        <f>新台幣匯率美元指數!D840</f>
        <v>0</v>
      </c>
      <c r="N839" s="27" t="e">
        <f>VLOOKUP($B839,期貨未平倉口數!$A$4:$M$499,4,FALSE)</f>
        <v>#N/A</v>
      </c>
      <c r="O839" s="27" t="e">
        <f>VLOOKUP($B839,期貨未平倉口數!$A$4:$M$499,9,FALSE)</f>
        <v>#N/A</v>
      </c>
      <c r="P839" s="27" t="e">
        <f>VLOOKUP($B839,期貨未平倉口數!$A$4:$M$499,10,FALSE)</f>
        <v>#N/A</v>
      </c>
      <c r="Q839" s="27" t="e">
        <f>VLOOKUP($B839,期貨未平倉口數!$A$4:$M$499,11,FALSE)</f>
        <v>#N/A</v>
      </c>
      <c r="R839" s="64" t="e">
        <f>VLOOKUP($B839,選擇權未平倉餘額!$A$4:$I$500,6,FALSE)</f>
        <v>#N/A</v>
      </c>
      <c r="S839" s="64" t="e">
        <f>VLOOKUP($B839,選擇權未平倉餘額!$A$4:$I$500,7,FALSE)</f>
        <v>#N/A</v>
      </c>
      <c r="T839" s="64" t="e">
        <f>VLOOKUP($B839,選擇權未平倉餘額!$A$4:$I$500,8,FALSE)</f>
        <v>#N/A</v>
      </c>
      <c r="U839" s="64" t="e">
        <f>VLOOKUP($B839,選擇權未平倉餘額!$A$4:$I$500,9,FALSE)</f>
        <v>#N/A</v>
      </c>
      <c r="V839" s="39" t="e">
        <f>VLOOKUP($B839,臺指選擇權P_C_Ratios!$A$4:$C$500,3,FALSE)</f>
        <v>#N/A</v>
      </c>
      <c r="W839" s="41" t="e">
        <f>VLOOKUP($B839,散戶多空比!$A$6:$L$500,12,FALSE)</f>
        <v>#N/A</v>
      </c>
      <c r="X839" s="40" t="e">
        <f>VLOOKUP($B839,期貨大額交易人未沖銷部位!$A$4:$O$499,4,FALSE)</f>
        <v>#N/A</v>
      </c>
      <c r="Y839" s="40" t="e">
        <f>VLOOKUP($B839,期貨大額交易人未沖銷部位!$A$4:$O$499,7,FALSE)</f>
        <v>#N/A</v>
      </c>
      <c r="Z839" s="40" t="e">
        <f>VLOOKUP($B839,期貨大額交易人未沖銷部位!$A$4:$O$499,10,FALSE)</f>
        <v>#N/A</v>
      </c>
      <c r="AA839" s="40" t="e">
        <f>VLOOKUP($B839,期貨大額交易人未沖銷部位!$A$4:$O$499,13,FALSE)</f>
        <v>#N/A</v>
      </c>
      <c r="AB839" s="40" t="e">
        <f>VLOOKUP($B839,期貨大額交易人未沖銷部位!$A$4:$O$499,14,FALSE)</f>
        <v>#N/A</v>
      </c>
      <c r="AC839" s="40" t="e">
        <f>VLOOKUP($B839,期貨大額交易人未沖銷部位!$A$4:$O$499,15,FALSE)</f>
        <v>#N/A</v>
      </c>
      <c r="AD839" s="33" t="e">
        <f>VLOOKUP($B839,三大美股走勢!$A$4:$J$495,4,FALSE)</f>
        <v>#N/A</v>
      </c>
      <c r="AE839" s="33" t="e">
        <f>VLOOKUP($B839,三大美股走勢!$A$4:$J$495,7,FALSE)</f>
        <v>#N/A</v>
      </c>
      <c r="AF839" s="33" t="e">
        <f>VLOOKUP($B839,三大美股走勢!$A$4:$J$495,10,FALSE)</f>
        <v>#N/A</v>
      </c>
    </row>
    <row r="840" spans="2:32">
      <c r="B840" s="32">
        <v>43619</v>
      </c>
      <c r="C840" s="33" t="e">
        <f>VLOOKUP($B840,大盤與近月台指!$A$4:$I$499,2,FALSE)</f>
        <v>#N/A</v>
      </c>
      <c r="D840" s="34" t="e">
        <f>VLOOKUP($B840,大盤與近月台指!$A$4:$I$499,3,FALSE)</f>
        <v>#N/A</v>
      </c>
      <c r="E840" s="35" t="e">
        <f>VLOOKUP($B840,大盤與近月台指!$A$4:$I$499,4,FALSE)</f>
        <v>#N/A</v>
      </c>
      <c r="F840" s="33" t="e">
        <f>VLOOKUP($B840,大盤與近月台指!$A$4:$I$499,5,FALSE)</f>
        <v>#N/A</v>
      </c>
      <c r="G840" s="49" t="e">
        <f>VLOOKUP($B840,三大法人買賣超!$A$4:$I$500,3,FALSE)</f>
        <v>#N/A</v>
      </c>
      <c r="H840" s="34" t="e">
        <f>VLOOKUP($B840,三大法人買賣超!$A$4:$I$500,5,FALSE)</f>
        <v>#N/A</v>
      </c>
      <c r="I840" s="27" t="e">
        <f>VLOOKUP($B840,三大法人買賣超!$A$4:$I$500,7,FALSE)</f>
        <v>#N/A</v>
      </c>
      <c r="J840" s="27" t="e">
        <f>VLOOKUP($B840,三大法人買賣超!$A$4:$I$500,9,FALSE)</f>
        <v>#N/A</v>
      </c>
      <c r="K840" s="37">
        <f>新台幣匯率美元指數!B841</f>
        <v>0</v>
      </c>
      <c r="L840" s="38">
        <f>新台幣匯率美元指數!C841</f>
        <v>0</v>
      </c>
      <c r="M840" s="39">
        <f>新台幣匯率美元指數!D841</f>
        <v>0</v>
      </c>
      <c r="N840" s="27" t="e">
        <f>VLOOKUP($B840,期貨未平倉口數!$A$4:$M$499,4,FALSE)</f>
        <v>#N/A</v>
      </c>
      <c r="O840" s="27" t="e">
        <f>VLOOKUP($B840,期貨未平倉口數!$A$4:$M$499,9,FALSE)</f>
        <v>#N/A</v>
      </c>
      <c r="P840" s="27" t="e">
        <f>VLOOKUP($B840,期貨未平倉口數!$A$4:$M$499,10,FALSE)</f>
        <v>#N/A</v>
      </c>
      <c r="Q840" s="27" t="e">
        <f>VLOOKUP($B840,期貨未平倉口數!$A$4:$M$499,11,FALSE)</f>
        <v>#N/A</v>
      </c>
      <c r="R840" s="64" t="e">
        <f>VLOOKUP($B840,選擇權未平倉餘額!$A$4:$I$500,6,FALSE)</f>
        <v>#N/A</v>
      </c>
      <c r="S840" s="64" t="e">
        <f>VLOOKUP($B840,選擇權未平倉餘額!$A$4:$I$500,7,FALSE)</f>
        <v>#N/A</v>
      </c>
      <c r="T840" s="64" t="e">
        <f>VLOOKUP($B840,選擇權未平倉餘額!$A$4:$I$500,8,FALSE)</f>
        <v>#N/A</v>
      </c>
      <c r="U840" s="64" t="e">
        <f>VLOOKUP($B840,選擇權未平倉餘額!$A$4:$I$500,9,FALSE)</f>
        <v>#N/A</v>
      </c>
      <c r="V840" s="39" t="e">
        <f>VLOOKUP($B840,臺指選擇權P_C_Ratios!$A$4:$C$500,3,FALSE)</f>
        <v>#N/A</v>
      </c>
      <c r="W840" s="41" t="e">
        <f>VLOOKUP($B840,散戶多空比!$A$6:$L$500,12,FALSE)</f>
        <v>#N/A</v>
      </c>
      <c r="X840" s="40" t="e">
        <f>VLOOKUP($B840,期貨大額交易人未沖銷部位!$A$4:$O$499,4,FALSE)</f>
        <v>#N/A</v>
      </c>
      <c r="Y840" s="40" t="e">
        <f>VLOOKUP($B840,期貨大額交易人未沖銷部位!$A$4:$O$499,7,FALSE)</f>
        <v>#N/A</v>
      </c>
      <c r="Z840" s="40" t="e">
        <f>VLOOKUP($B840,期貨大額交易人未沖銷部位!$A$4:$O$499,10,FALSE)</f>
        <v>#N/A</v>
      </c>
      <c r="AA840" s="40" t="e">
        <f>VLOOKUP($B840,期貨大額交易人未沖銷部位!$A$4:$O$499,13,FALSE)</f>
        <v>#N/A</v>
      </c>
      <c r="AB840" s="40" t="e">
        <f>VLOOKUP($B840,期貨大額交易人未沖銷部位!$A$4:$O$499,14,FALSE)</f>
        <v>#N/A</v>
      </c>
      <c r="AC840" s="40" t="e">
        <f>VLOOKUP($B840,期貨大額交易人未沖銷部位!$A$4:$O$499,15,FALSE)</f>
        <v>#N/A</v>
      </c>
      <c r="AD840" s="33" t="e">
        <f>VLOOKUP($B840,三大美股走勢!$A$4:$J$495,4,FALSE)</f>
        <v>#N/A</v>
      </c>
      <c r="AE840" s="33" t="e">
        <f>VLOOKUP($B840,三大美股走勢!$A$4:$J$495,7,FALSE)</f>
        <v>#N/A</v>
      </c>
      <c r="AF840" s="33" t="e">
        <f>VLOOKUP($B840,三大美股走勢!$A$4:$J$495,10,FALSE)</f>
        <v>#N/A</v>
      </c>
    </row>
    <row r="841" spans="2:32">
      <c r="B841" s="32">
        <v>43620</v>
      </c>
      <c r="C841" s="33" t="e">
        <f>VLOOKUP($B841,大盤與近月台指!$A$4:$I$499,2,FALSE)</f>
        <v>#N/A</v>
      </c>
      <c r="D841" s="34" t="e">
        <f>VLOOKUP($B841,大盤與近月台指!$A$4:$I$499,3,FALSE)</f>
        <v>#N/A</v>
      </c>
      <c r="E841" s="35" t="e">
        <f>VLOOKUP($B841,大盤與近月台指!$A$4:$I$499,4,FALSE)</f>
        <v>#N/A</v>
      </c>
      <c r="F841" s="33" t="e">
        <f>VLOOKUP($B841,大盤與近月台指!$A$4:$I$499,5,FALSE)</f>
        <v>#N/A</v>
      </c>
      <c r="G841" s="49" t="e">
        <f>VLOOKUP($B841,三大法人買賣超!$A$4:$I$500,3,FALSE)</f>
        <v>#N/A</v>
      </c>
      <c r="H841" s="34" t="e">
        <f>VLOOKUP($B841,三大法人買賣超!$A$4:$I$500,5,FALSE)</f>
        <v>#N/A</v>
      </c>
      <c r="I841" s="27" t="e">
        <f>VLOOKUP($B841,三大法人買賣超!$A$4:$I$500,7,FALSE)</f>
        <v>#N/A</v>
      </c>
      <c r="J841" s="27" t="e">
        <f>VLOOKUP($B841,三大法人買賣超!$A$4:$I$500,9,FALSE)</f>
        <v>#N/A</v>
      </c>
      <c r="K841" s="37">
        <f>新台幣匯率美元指數!B842</f>
        <v>0</v>
      </c>
      <c r="L841" s="38">
        <f>新台幣匯率美元指數!C842</f>
        <v>0</v>
      </c>
      <c r="M841" s="39">
        <f>新台幣匯率美元指數!D842</f>
        <v>0</v>
      </c>
      <c r="N841" s="27" t="e">
        <f>VLOOKUP($B841,期貨未平倉口數!$A$4:$M$499,4,FALSE)</f>
        <v>#N/A</v>
      </c>
      <c r="O841" s="27" t="e">
        <f>VLOOKUP($B841,期貨未平倉口數!$A$4:$M$499,9,FALSE)</f>
        <v>#N/A</v>
      </c>
      <c r="P841" s="27" t="e">
        <f>VLOOKUP($B841,期貨未平倉口數!$A$4:$M$499,10,FALSE)</f>
        <v>#N/A</v>
      </c>
      <c r="Q841" s="27" t="e">
        <f>VLOOKUP($B841,期貨未平倉口數!$A$4:$M$499,11,FALSE)</f>
        <v>#N/A</v>
      </c>
      <c r="R841" s="64" t="e">
        <f>VLOOKUP($B841,選擇權未平倉餘額!$A$4:$I$500,6,FALSE)</f>
        <v>#N/A</v>
      </c>
      <c r="S841" s="64" t="e">
        <f>VLOOKUP($B841,選擇權未平倉餘額!$A$4:$I$500,7,FALSE)</f>
        <v>#N/A</v>
      </c>
      <c r="T841" s="64" t="e">
        <f>VLOOKUP($B841,選擇權未平倉餘額!$A$4:$I$500,8,FALSE)</f>
        <v>#N/A</v>
      </c>
      <c r="U841" s="64" t="e">
        <f>VLOOKUP($B841,選擇權未平倉餘額!$A$4:$I$500,9,FALSE)</f>
        <v>#N/A</v>
      </c>
      <c r="V841" s="39" t="e">
        <f>VLOOKUP($B841,臺指選擇權P_C_Ratios!$A$4:$C$500,3,FALSE)</f>
        <v>#N/A</v>
      </c>
      <c r="W841" s="41" t="e">
        <f>VLOOKUP($B841,散戶多空比!$A$6:$L$500,12,FALSE)</f>
        <v>#N/A</v>
      </c>
      <c r="X841" s="40" t="e">
        <f>VLOOKUP($B841,期貨大額交易人未沖銷部位!$A$4:$O$499,4,FALSE)</f>
        <v>#N/A</v>
      </c>
      <c r="Y841" s="40" t="e">
        <f>VLOOKUP($B841,期貨大額交易人未沖銷部位!$A$4:$O$499,7,FALSE)</f>
        <v>#N/A</v>
      </c>
      <c r="Z841" s="40" t="e">
        <f>VLOOKUP($B841,期貨大額交易人未沖銷部位!$A$4:$O$499,10,FALSE)</f>
        <v>#N/A</v>
      </c>
      <c r="AA841" s="40" t="e">
        <f>VLOOKUP($B841,期貨大額交易人未沖銷部位!$A$4:$O$499,13,FALSE)</f>
        <v>#N/A</v>
      </c>
      <c r="AB841" s="40" t="e">
        <f>VLOOKUP($B841,期貨大額交易人未沖銷部位!$A$4:$O$499,14,FALSE)</f>
        <v>#N/A</v>
      </c>
      <c r="AC841" s="40" t="e">
        <f>VLOOKUP($B841,期貨大額交易人未沖銷部位!$A$4:$O$499,15,FALSE)</f>
        <v>#N/A</v>
      </c>
      <c r="AD841" s="33" t="e">
        <f>VLOOKUP($B841,三大美股走勢!$A$4:$J$495,4,FALSE)</f>
        <v>#N/A</v>
      </c>
      <c r="AE841" s="33" t="e">
        <f>VLOOKUP($B841,三大美股走勢!$A$4:$J$495,7,FALSE)</f>
        <v>#N/A</v>
      </c>
      <c r="AF841" s="33" t="e">
        <f>VLOOKUP($B841,三大美股走勢!$A$4:$J$495,10,FALSE)</f>
        <v>#N/A</v>
      </c>
    </row>
    <row r="842" spans="2:32">
      <c r="B842" s="32">
        <v>43621</v>
      </c>
      <c r="C842" s="33" t="e">
        <f>VLOOKUP($B842,大盤與近月台指!$A$4:$I$499,2,FALSE)</f>
        <v>#N/A</v>
      </c>
      <c r="D842" s="34" t="e">
        <f>VLOOKUP($B842,大盤與近月台指!$A$4:$I$499,3,FALSE)</f>
        <v>#N/A</v>
      </c>
      <c r="E842" s="35" t="e">
        <f>VLOOKUP($B842,大盤與近月台指!$A$4:$I$499,4,FALSE)</f>
        <v>#N/A</v>
      </c>
      <c r="F842" s="33" t="e">
        <f>VLOOKUP($B842,大盤與近月台指!$A$4:$I$499,5,FALSE)</f>
        <v>#N/A</v>
      </c>
      <c r="G842" s="49" t="e">
        <f>VLOOKUP($B842,三大法人買賣超!$A$4:$I$500,3,FALSE)</f>
        <v>#N/A</v>
      </c>
      <c r="H842" s="34" t="e">
        <f>VLOOKUP($B842,三大法人買賣超!$A$4:$I$500,5,FALSE)</f>
        <v>#N/A</v>
      </c>
      <c r="I842" s="27" t="e">
        <f>VLOOKUP($B842,三大法人買賣超!$A$4:$I$500,7,FALSE)</f>
        <v>#N/A</v>
      </c>
      <c r="J842" s="27" t="e">
        <f>VLOOKUP($B842,三大法人買賣超!$A$4:$I$500,9,FALSE)</f>
        <v>#N/A</v>
      </c>
      <c r="K842" s="37">
        <f>新台幣匯率美元指數!B843</f>
        <v>0</v>
      </c>
      <c r="L842" s="38">
        <f>新台幣匯率美元指數!C843</f>
        <v>0</v>
      </c>
      <c r="M842" s="39">
        <f>新台幣匯率美元指數!D843</f>
        <v>0</v>
      </c>
      <c r="N842" s="27" t="e">
        <f>VLOOKUP($B842,期貨未平倉口數!$A$4:$M$499,4,FALSE)</f>
        <v>#N/A</v>
      </c>
      <c r="O842" s="27" t="e">
        <f>VLOOKUP($B842,期貨未平倉口數!$A$4:$M$499,9,FALSE)</f>
        <v>#N/A</v>
      </c>
      <c r="P842" s="27" t="e">
        <f>VLOOKUP($B842,期貨未平倉口數!$A$4:$M$499,10,FALSE)</f>
        <v>#N/A</v>
      </c>
      <c r="Q842" s="27" t="e">
        <f>VLOOKUP($B842,期貨未平倉口數!$A$4:$M$499,11,FALSE)</f>
        <v>#N/A</v>
      </c>
      <c r="R842" s="64" t="e">
        <f>VLOOKUP($B842,選擇權未平倉餘額!$A$4:$I$500,6,FALSE)</f>
        <v>#N/A</v>
      </c>
      <c r="S842" s="64" t="e">
        <f>VLOOKUP($B842,選擇權未平倉餘額!$A$4:$I$500,7,FALSE)</f>
        <v>#N/A</v>
      </c>
      <c r="T842" s="64" t="e">
        <f>VLOOKUP($B842,選擇權未平倉餘額!$A$4:$I$500,8,FALSE)</f>
        <v>#N/A</v>
      </c>
      <c r="U842" s="64" t="e">
        <f>VLOOKUP($B842,選擇權未平倉餘額!$A$4:$I$500,9,FALSE)</f>
        <v>#N/A</v>
      </c>
      <c r="V842" s="39" t="e">
        <f>VLOOKUP($B842,臺指選擇權P_C_Ratios!$A$4:$C$500,3,FALSE)</f>
        <v>#N/A</v>
      </c>
      <c r="W842" s="41" t="e">
        <f>VLOOKUP($B842,散戶多空比!$A$6:$L$500,12,FALSE)</f>
        <v>#N/A</v>
      </c>
      <c r="X842" s="40" t="e">
        <f>VLOOKUP($B842,期貨大額交易人未沖銷部位!$A$4:$O$499,4,FALSE)</f>
        <v>#N/A</v>
      </c>
      <c r="Y842" s="40" t="e">
        <f>VLOOKUP($B842,期貨大額交易人未沖銷部位!$A$4:$O$499,7,FALSE)</f>
        <v>#N/A</v>
      </c>
      <c r="Z842" s="40" t="e">
        <f>VLOOKUP($B842,期貨大額交易人未沖銷部位!$A$4:$O$499,10,FALSE)</f>
        <v>#N/A</v>
      </c>
      <c r="AA842" s="40" t="e">
        <f>VLOOKUP($B842,期貨大額交易人未沖銷部位!$A$4:$O$499,13,FALSE)</f>
        <v>#N/A</v>
      </c>
      <c r="AB842" s="40" t="e">
        <f>VLOOKUP($B842,期貨大額交易人未沖銷部位!$A$4:$O$499,14,FALSE)</f>
        <v>#N/A</v>
      </c>
      <c r="AC842" s="40" t="e">
        <f>VLOOKUP($B842,期貨大額交易人未沖銷部位!$A$4:$O$499,15,FALSE)</f>
        <v>#N/A</v>
      </c>
      <c r="AD842" s="33" t="e">
        <f>VLOOKUP($B842,三大美股走勢!$A$4:$J$495,4,FALSE)</f>
        <v>#N/A</v>
      </c>
      <c r="AE842" s="33" t="e">
        <f>VLOOKUP($B842,三大美股走勢!$A$4:$J$495,7,FALSE)</f>
        <v>#N/A</v>
      </c>
      <c r="AF842" s="33" t="e">
        <f>VLOOKUP($B842,三大美股走勢!$A$4:$J$495,10,FALSE)</f>
        <v>#N/A</v>
      </c>
    </row>
    <row r="843" spans="2:32">
      <c r="B843" s="32">
        <v>43622</v>
      </c>
      <c r="C843" s="33" t="e">
        <f>VLOOKUP($B843,大盤與近月台指!$A$4:$I$499,2,FALSE)</f>
        <v>#N/A</v>
      </c>
      <c r="D843" s="34" t="e">
        <f>VLOOKUP($B843,大盤與近月台指!$A$4:$I$499,3,FALSE)</f>
        <v>#N/A</v>
      </c>
      <c r="E843" s="35" t="e">
        <f>VLOOKUP($B843,大盤與近月台指!$A$4:$I$499,4,FALSE)</f>
        <v>#N/A</v>
      </c>
      <c r="F843" s="33" t="e">
        <f>VLOOKUP($B843,大盤與近月台指!$A$4:$I$499,5,FALSE)</f>
        <v>#N/A</v>
      </c>
      <c r="G843" s="49" t="e">
        <f>VLOOKUP($B843,三大法人買賣超!$A$4:$I$500,3,FALSE)</f>
        <v>#N/A</v>
      </c>
      <c r="H843" s="34" t="e">
        <f>VLOOKUP($B843,三大法人買賣超!$A$4:$I$500,5,FALSE)</f>
        <v>#N/A</v>
      </c>
      <c r="I843" s="27" t="e">
        <f>VLOOKUP($B843,三大法人買賣超!$A$4:$I$500,7,FALSE)</f>
        <v>#N/A</v>
      </c>
      <c r="J843" s="27" t="e">
        <f>VLOOKUP($B843,三大法人買賣超!$A$4:$I$500,9,FALSE)</f>
        <v>#N/A</v>
      </c>
      <c r="K843" s="37">
        <f>新台幣匯率美元指數!B844</f>
        <v>0</v>
      </c>
      <c r="L843" s="38">
        <f>新台幣匯率美元指數!C844</f>
        <v>0</v>
      </c>
      <c r="M843" s="39">
        <f>新台幣匯率美元指數!D844</f>
        <v>0</v>
      </c>
      <c r="N843" s="27" t="e">
        <f>VLOOKUP($B843,期貨未平倉口數!$A$4:$M$499,4,FALSE)</f>
        <v>#N/A</v>
      </c>
      <c r="O843" s="27" t="e">
        <f>VLOOKUP($B843,期貨未平倉口數!$A$4:$M$499,9,FALSE)</f>
        <v>#N/A</v>
      </c>
      <c r="P843" s="27" t="e">
        <f>VLOOKUP($B843,期貨未平倉口數!$A$4:$M$499,10,FALSE)</f>
        <v>#N/A</v>
      </c>
      <c r="Q843" s="27" t="e">
        <f>VLOOKUP($B843,期貨未平倉口數!$A$4:$M$499,11,FALSE)</f>
        <v>#N/A</v>
      </c>
      <c r="R843" s="64" t="e">
        <f>VLOOKUP($B843,選擇權未平倉餘額!$A$4:$I$500,6,FALSE)</f>
        <v>#N/A</v>
      </c>
      <c r="S843" s="64" t="e">
        <f>VLOOKUP($B843,選擇權未平倉餘額!$A$4:$I$500,7,FALSE)</f>
        <v>#N/A</v>
      </c>
      <c r="T843" s="64" t="e">
        <f>VLOOKUP($B843,選擇權未平倉餘額!$A$4:$I$500,8,FALSE)</f>
        <v>#N/A</v>
      </c>
      <c r="U843" s="64" t="e">
        <f>VLOOKUP($B843,選擇權未平倉餘額!$A$4:$I$500,9,FALSE)</f>
        <v>#N/A</v>
      </c>
      <c r="V843" s="39" t="e">
        <f>VLOOKUP($B843,臺指選擇權P_C_Ratios!$A$4:$C$500,3,FALSE)</f>
        <v>#N/A</v>
      </c>
      <c r="W843" s="41" t="e">
        <f>VLOOKUP($B843,散戶多空比!$A$6:$L$500,12,FALSE)</f>
        <v>#N/A</v>
      </c>
      <c r="X843" s="40" t="e">
        <f>VLOOKUP($B843,期貨大額交易人未沖銷部位!$A$4:$O$499,4,FALSE)</f>
        <v>#N/A</v>
      </c>
      <c r="Y843" s="40" t="e">
        <f>VLOOKUP($B843,期貨大額交易人未沖銷部位!$A$4:$O$499,7,FALSE)</f>
        <v>#N/A</v>
      </c>
      <c r="Z843" s="40" t="e">
        <f>VLOOKUP($B843,期貨大額交易人未沖銷部位!$A$4:$O$499,10,FALSE)</f>
        <v>#N/A</v>
      </c>
      <c r="AA843" s="40" t="e">
        <f>VLOOKUP($B843,期貨大額交易人未沖銷部位!$A$4:$O$499,13,FALSE)</f>
        <v>#N/A</v>
      </c>
      <c r="AB843" s="40" t="e">
        <f>VLOOKUP($B843,期貨大額交易人未沖銷部位!$A$4:$O$499,14,FALSE)</f>
        <v>#N/A</v>
      </c>
      <c r="AC843" s="40" t="e">
        <f>VLOOKUP($B843,期貨大額交易人未沖銷部位!$A$4:$O$499,15,FALSE)</f>
        <v>#N/A</v>
      </c>
      <c r="AD843" s="33" t="e">
        <f>VLOOKUP($B843,三大美股走勢!$A$4:$J$495,4,FALSE)</f>
        <v>#N/A</v>
      </c>
      <c r="AE843" s="33" t="e">
        <f>VLOOKUP($B843,三大美股走勢!$A$4:$J$495,7,FALSE)</f>
        <v>#N/A</v>
      </c>
      <c r="AF843" s="33" t="e">
        <f>VLOOKUP($B843,三大美股走勢!$A$4:$J$495,10,FALSE)</f>
        <v>#N/A</v>
      </c>
    </row>
    <row r="844" spans="2:32">
      <c r="B844" s="32">
        <v>43623</v>
      </c>
      <c r="C844" s="33" t="e">
        <f>VLOOKUP($B844,大盤與近月台指!$A$4:$I$499,2,FALSE)</f>
        <v>#N/A</v>
      </c>
      <c r="D844" s="34" t="e">
        <f>VLOOKUP($B844,大盤與近月台指!$A$4:$I$499,3,FALSE)</f>
        <v>#N/A</v>
      </c>
      <c r="E844" s="35" t="e">
        <f>VLOOKUP($B844,大盤與近月台指!$A$4:$I$499,4,FALSE)</f>
        <v>#N/A</v>
      </c>
      <c r="F844" s="33" t="e">
        <f>VLOOKUP($B844,大盤與近月台指!$A$4:$I$499,5,FALSE)</f>
        <v>#N/A</v>
      </c>
      <c r="G844" s="49" t="e">
        <f>VLOOKUP($B844,三大法人買賣超!$A$4:$I$500,3,FALSE)</f>
        <v>#N/A</v>
      </c>
      <c r="H844" s="34" t="e">
        <f>VLOOKUP($B844,三大法人買賣超!$A$4:$I$500,5,FALSE)</f>
        <v>#N/A</v>
      </c>
      <c r="I844" s="27" t="e">
        <f>VLOOKUP($B844,三大法人買賣超!$A$4:$I$500,7,FALSE)</f>
        <v>#N/A</v>
      </c>
      <c r="J844" s="27" t="e">
        <f>VLOOKUP($B844,三大法人買賣超!$A$4:$I$500,9,FALSE)</f>
        <v>#N/A</v>
      </c>
      <c r="K844" s="37">
        <f>新台幣匯率美元指數!B845</f>
        <v>0</v>
      </c>
      <c r="L844" s="38">
        <f>新台幣匯率美元指數!C845</f>
        <v>0</v>
      </c>
      <c r="M844" s="39">
        <f>新台幣匯率美元指數!D845</f>
        <v>0</v>
      </c>
      <c r="N844" s="27" t="e">
        <f>VLOOKUP($B844,期貨未平倉口數!$A$4:$M$499,4,FALSE)</f>
        <v>#N/A</v>
      </c>
      <c r="O844" s="27" t="e">
        <f>VLOOKUP($B844,期貨未平倉口數!$A$4:$M$499,9,FALSE)</f>
        <v>#N/A</v>
      </c>
      <c r="P844" s="27" t="e">
        <f>VLOOKUP($B844,期貨未平倉口數!$A$4:$M$499,10,FALSE)</f>
        <v>#N/A</v>
      </c>
      <c r="Q844" s="27" t="e">
        <f>VLOOKUP($B844,期貨未平倉口數!$A$4:$M$499,11,FALSE)</f>
        <v>#N/A</v>
      </c>
      <c r="R844" s="64" t="e">
        <f>VLOOKUP($B844,選擇權未平倉餘額!$A$4:$I$500,6,FALSE)</f>
        <v>#N/A</v>
      </c>
      <c r="S844" s="64" t="e">
        <f>VLOOKUP($B844,選擇權未平倉餘額!$A$4:$I$500,7,FALSE)</f>
        <v>#N/A</v>
      </c>
      <c r="T844" s="64" t="e">
        <f>VLOOKUP($B844,選擇權未平倉餘額!$A$4:$I$500,8,FALSE)</f>
        <v>#N/A</v>
      </c>
      <c r="U844" s="64" t="e">
        <f>VLOOKUP($B844,選擇權未平倉餘額!$A$4:$I$500,9,FALSE)</f>
        <v>#N/A</v>
      </c>
      <c r="V844" s="39" t="e">
        <f>VLOOKUP($B844,臺指選擇權P_C_Ratios!$A$4:$C$500,3,FALSE)</f>
        <v>#N/A</v>
      </c>
      <c r="W844" s="41" t="e">
        <f>VLOOKUP($B844,散戶多空比!$A$6:$L$500,12,FALSE)</f>
        <v>#N/A</v>
      </c>
      <c r="X844" s="40" t="e">
        <f>VLOOKUP($B844,期貨大額交易人未沖銷部位!$A$4:$O$499,4,FALSE)</f>
        <v>#N/A</v>
      </c>
      <c r="Y844" s="40" t="e">
        <f>VLOOKUP($B844,期貨大額交易人未沖銷部位!$A$4:$O$499,7,FALSE)</f>
        <v>#N/A</v>
      </c>
      <c r="Z844" s="40" t="e">
        <f>VLOOKUP($B844,期貨大額交易人未沖銷部位!$A$4:$O$499,10,FALSE)</f>
        <v>#N/A</v>
      </c>
      <c r="AA844" s="40" t="e">
        <f>VLOOKUP($B844,期貨大額交易人未沖銷部位!$A$4:$O$499,13,FALSE)</f>
        <v>#N/A</v>
      </c>
      <c r="AB844" s="40" t="e">
        <f>VLOOKUP($B844,期貨大額交易人未沖銷部位!$A$4:$O$499,14,FALSE)</f>
        <v>#N/A</v>
      </c>
      <c r="AC844" s="40" t="e">
        <f>VLOOKUP($B844,期貨大額交易人未沖銷部位!$A$4:$O$499,15,FALSE)</f>
        <v>#N/A</v>
      </c>
      <c r="AD844" s="33" t="e">
        <f>VLOOKUP($B844,三大美股走勢!$A$4:$J$495,4,FALSE)</f>
        <v>#N/A</v>
      </c>
      <c r="AE844" s="33" t="e">
        <f>VLOOKUP($B844,三大美股走勢!$A$4:$J$495,7,FALSE)</f>
        <v>#N/A</v>
      </c>
      <c r="AF844" s="33" t="e">
        <f>VLOOKUP($B844,三大美股走勢!$A$4:$J$495,10,FALSE)</f>
        <v>#N/A</v>
      </c>
    </row>
    <row r="845" spans="2:32">
      <c r="B845" s="32">
        <v>43624</v>
      </c>
      <c r="C845" s="33" t="e">
        <f>VLOOKUP($B845,大盤與近月台指!$A$4:$I$499,2,FALSE)</f>
        <v>#N/A</v>
      </c>
      <c r="D845" s="34" t="e">
        <f>VLOOKUP($B845,大盤與近月台指!$A$4:$I$499,3,FALSE)</f>
        <v>#N/A</v>
      </c>
      <c r="E845" s="35" t="e">
        <f>VLOOKUP($B845,大盤與近月台指!$A$4:$I$499,4,FALSE)</f>
        <v>#N/A</v>
      </c>
      <c r="F845" s="33" t="e">
        <f>VLOOKUP($B845,大盤與近月台指!$A$4:$I$499,5,FALSE)</f>
        <v>#N/A</v>
      </c>
      <c r="G845" s="49" t="e">
        <f>VLOOKUP($B845,三大法人買賣超!$A$4:$I$500,3,FALSE)</f>
        <v>#N/A</v>
      </c>
      <c r="H845" s="34" t="e">
        <f>VLOOKUP($B845,三大法人買賣超!$A$4:$I$500,5,FALSE)</f>
        <v>#N/A</v>
      </c>
      <c r="I845" s="27" t="e">
        <f>VLOOKUP($B845,三大法人買賣超!$A$4:$I$500,7,FALSE)</f>
        <v>#N/A</v>
      </c>
      <c r="J845" s="27" t="e">
        <f>VLOOKUP($B845,三大法人買賣超!$A$4:$I$500,9,FALSE)</f>
        <v>#N/A</v>
      </c>
      <c r="K845" s="37">
        <f>新台幣匯率美元指數!B846</f>
        <v>0</v>
      </c>
      <c r="L845" s="38">
        <f>新台幣匯率美元指數!C846</f>
        <v>0</v>
      </c>
      <c r="M845" s="39">
        <f>新台幣匯率美元指數!D846</f>
        <v>0</v>
      </c>
      <c r="N845" s="27" t="e">
        <f>VLOOKUP($B845,期貨未平倉口數!$A$4:$M$499,4,FALSE)</f>
        <v>#N/A</v>
      </c>
      <c r="O845" s="27" t="e">
        <f>VLOOKUP($B845,期貨未平倉口數!$A$4:$M$499,9,FALSE)</f>
        <v>#N/A</v>
      </c>
      <c r="P845" s="27" t="e">
        <f>VLOOKUP($B845,期貨未平倉口數!$A$4:$M$499,10,FALSE)</f>
        <v>#N/A</v>
      </c>
      <c r="Q845" s="27" t="e">
        <f>VLOOKUP($B845,期貨未平倉口數!$A$4:$M$499,11,FALSE)</f>
        <v>#N/A</v>
      </c>
      <c r="R845" s="64" t="e">
        <f>VLOOKUP($B845,選擇權未平倉餘額!$A$4:$I$500,6,FALSE)</f>
        <v>#N/A</v>
      </c>
      <c r="S845" s="64" t="e">
        <f>VLOOKUP($B845,選擇權未平倉餘額!$A$4:$I$500,7,FALSE)</f>
        <v>#N/A</v>
      </c>
      <c r="T845" s="64" t="e">
        <f>VLOOKUP($B845,選擇權未平倉餘額!$A$4:$I$500,8,FALSE)</f>
        <v>#N/A</v>
      </c>
      <c r="U845" s="64" t="e">
        <f>VLOOKUP($B845,選擇權未平倉餘額!$A$4:$I$500,9,FALSE)</f>
        <v>#N/A</v>
      </c>
      <c r="V845" s="39" t="e">
        <f>VLOOKUP($B845,臺指選擇權P_C_Ratios!$A$4:$C$500,3,FALSE)</f>
        <v>#N/A</v>
      </c>
      <c r="W845" s="41" t="e">
        <f>VLOOKUP($B845,散戶多空比!$A$6:$L$500,12,FALSE)</f>
        <v>#N/A</v>
      </c>
      <c r="X845" s="40" t="e">
        <f>VLOOKUP($B845,期貨大額交易人未沖銷部位!$A$4:$O$499,4,FALSE)</f>
        <v>#N/A</v>
      </c>
      <c r="Y845" s="40" t="e">
        <f>VLOOKUP($B845,期貨大額交易人未沖銷部位!$A$4:$O$499,7,FALSE)</f>
        <v>#N/A</v>
      </c>
      <c r="Z845" s="40" t="e">
        <f>VLOOKUP($B845,期貨大額交易人未沖銷部位!$A$4:$O$499,10,FALSE)</f>
        <v>#N/A</v>
      </c>
      <c r="AA845" s="40" t="e">
        <f>VLOOKUP($B845,期貨大額交易人未沖銷部位!$A$4:$O$499,13,FALSE)</f>
        <v>#N/A</v>
      </c>
      <c r="AB845" s="40" t="e">
        <f>VLOOKUP($B845,期貨大額交易人未沖銷部位!$A$4:$O$499,14,FALSE)</f>
        <v>#N/A</v>
      </c>
      <c r="AC845" s="40" t="e">
        <f>VLOOKUP($B845,期貨大額交易人未沖銷部位!$A$4:$O$499,15,FALSE)</f>
        <v>#N/A</v>
      </c>
      <c r="AD845" s="33" t="e">
        <f>VLOOKUP($B845,三大美股走勢!$A$4:$J$495,4,FALSE)</f>
        <v>#N/A</v>
      </c>
      <c r="AE845" s="33" t="e">
        <f>VLOOKUP($B845,三大美股走勢!$A$4:$J$495,7,FALSE)</f>
        <v>#N/A</v>
      </c>
      <c r="AF845" s="33" t="e">
        <f>VLOOKUP($B845,三大美股走勢!$A$4:$J$495,10,FALSE)</f>
        <v>#N/A</v>
      </c>
    </row>
    <row r="846" spans="2:32">
      <c r="B846" s="32">
        <v>43625</v>
      </c>
      <c r="C846" s="33" t="e">
        <f>VLOOKUP($B846,大盤與近月台指!$A$4:$I$499,2,FALSE)</f>
        <v>#N/A</v>
      </c>
      <c r="D846" s="34" t="e">
        <f>VLOOKUP($B846,大盤與近月台指!$A$4:$I$499,3,FALSE)</f>
        <v>#N/A</v>
      </c>
      <c r="E846" s="35" t="e">
        <f>VLOOKUP($B846,大盤與近月台指!$A$4:$I$499,4,FALSE)</f>
        <v>#N/A</v>
      </c>
      <c r="F846" s="33" t="e">
        <f>VLOOKUP($B846,大盤與近月台指!$A$4:$I$499,5,FALSE)</f>
        <v>#N/A</v>
      </c>
      <c r="G846" s="49" t="e">
        <f>VLOOKUP($B846,三大法人買賣超!$A$4:$I$500,3,FALSE)</f>
        <v>#N/A</v>
      </c>
      <c r="H846" s="34" t="e">
        <f>VLOOKUP($B846,三大法人買賣超!$A$4:$I$500,5,FALSE)</f>
        <v>#N/A</v>
      </c>
      <c r="I846" s="27" t="e">
        <f>VLOOKUP($B846,三大法人買賣超!$A$4:$I$500,7,FALSE)</f>
        <v>#N/A</v>
      </c>
      <c r="J846" s="27" t="e">
        <f>VLOOKUP($B846,三大法人買賣超!$A$4:$I$500,9,FALSE)</f>
        <v>#N/A</v>
      </c>
      <c r="K846" s="37">
        <f>新台幣匯率美元指數!B847</f>
        <v>0</v>
      </c>
      <c r="L846" s="38">
        <f>新台幣匯率美元指數!C847</f>
        <v>0</v>
      </c>
      <c r="M846" s="39">
        <f>新台幣匯率美元指數!D847</f>
        <v>0</v>
      </c>
      <c r="N846" s="27" t="e">
        <f>VLOOKUP($B846,期貨未平倉口數!$A$4:$M$499,4,FALSE)</f>
        <v>#N/A</v>
      </c>
      <c r="O846" s="27" t="e">
        <f>VLOOKUP($B846,期貨未平倉口數!$A$4:$M$499,9,FALSE)</f>
        <v>#N/A</v>
      </c>
      <c r="P846" s="27" t="e">
        <f>VLOOKUP($B846,期貨未平倉口數!$A$4:$M$499,10,FALSE)</f>
        <v>#N/A</v>
      </c>
      <c r="Q846" s="27" t="e">
        <f>VLOOKUP($B846,期貨未平倉口數!$A$4:$M$499,11,FALSE)</f>
        <v>#N/A</v>
      </c>
      <c r="R846" s="64" t="e">
        <f>VLOOKUP($B846,選擇權未平倉餘額!$A$4:$I$500,6,FALSE)</f>
        <v>#N/A</v>
      </c>
      <c r="S846" s="64" t="e">
        <f>VLOOKUP($B846,選擇權未平倉餘額!$A$4:$I$500,7,FALSE)</f>
        <v>#N/A</v>
      </c>
      <c r="T846" s="64" t="e">
        <f>VLOOKUP($B846,選擇權未平倉餘額!$A$4:$I$500,8,FALSE)</f>
        <v>#N/A</v>
      </c>
      <c r="U846" s="64" t="e">
        <f>VLOOKUP($B846,選擇權未平倉餘額!$A$4:$I$500,9,FALSE)</f>
        <v>#N/A</v>
      </c>
      <c r="V846" s="39" t="e">
        <f>VLOOKUP($B846,臺指選擇權P_C_Ratios!$A$4:$C$500,3,FALSE)</f>
        <v>#N/A</v>
      </c>
      <c r="W846" s="41" t="e">
        <f>VLOOKUP($B846,散戶多空比!$A$6:$L$500,12,FALSE)</f>
        <v>#N/A</v>
      </c>
      <c r="X846" s="40" t="e">
        <f>VLOOKUP($B846,期貨大額交易人未沖銷部位!$A$4:$O$499,4,FALSE)</f>
        <v>#N/A</v>
      </c>
      <c r="Y846" s="40" t="e">
        <f>VLOOKUP($B846,期貨大額交易人未沖銷部位!$A$4:$O$499,7,FALSE)</f>
        <v>#N/A</v>
      </c>
      <c r="Z846" s="40" t="e">
        <f>VLOOKUP($B846,期貨大額交易人未沖銷部位!$A$4:$O$499,10,FALSE)</f>
        <v>#N/A</v>
      </c>
      <c r="AA846" s="40" t="e">
        <f>VLOOKUP($B846,期貨大額交易人未沖銷部位!$A$4:$O$499,13,FALSE)</f>
        <v>#N/A</v>
      </c>
      <c r="AB846" s="40" t="e">
        <f>VLOOKUP($B846,期貨大額交易人未沖銷部位!$A$4:$O$499,14,FALSE)</f>
        <v>#N/A</v>
      </c>
      <c r="AC846" s="40" t="e">
        <f>VLOOKUP($B846,期貨大額交易人未沖銷部位!$A$4:$O$499,15,FALSE)</f>
        <v>#N/A</v>
      </c>
      <c r="AD846" s="33" t="e">
        <f>VLOOKUP($B846,三大美股走勢!$A$4:$J$495,4,FALSE)</f>
        <v>#N/A</v>
      </c>
      <c r="AE846" s="33" t="e">
        <f>VLOOKUP($B846,三大美股走勢!$A$4:$J$495,7,FALSE)</f>
        <v>#N/A</v>
      </c>
      <c r="AF846" s="33" t="e">
        <f>VLOOKUP($B846,三大美股走勢!$A$4:$J$495,10,FALSE)</f>
        <v>#N/A</v>
      </c>
    </row>
    <row r="847" spans="2:32">
      <c r="B847" s="32">
        <v>43626</v>
      </c>
      <c r="C847" s="33" t="e">
        <f>VLOOKUP($B847,大盤與近月台指!$A$4:$I$499,2,FALSE)</f>
        <v>#N/A</v>
      </c>
      <c r="D847" s="34" t="e">
        <f>VLOOKUP($B847,大盤與近月台指!$A$4:$I$499,3,FALSE)</f>
        <v>#N/A</v>
      </c>
      <c r="E847" s="35" t="e">
        <f>VLOOKUP($B847,大盤與近月台指!$A$4:$I$499,4,FALSE)</f>
        <v>#N/A</v>
      </c>
      <c r="F847" s="33" t="e">
        <f>VLOOKUP($B847,大盤與近月台指!$A$4:$I$499,5,FALSE)</f>
        <v>#N/A</v>
      </c>
      <c r="G847" s="49" t="e">
        <f>VLOOKUP($B847,三大法人買賣超!$A$4:$I$500,3,FALSE)</f>
        <v>#N/A</v>
      </c>
      <c r="H847" s="34" t="e">
        <f>VLOOKUP($B847,三大法人買賣超!$A$4:$I$500,5,FALSE)</f>
        <v>#N/A</v>
      </c>
      <c r="I847" s="27" t="e">
        <f>VLOOKUP($B847,三大法人買賣超!$A$4:$I$500,7,FALSE)</f>
        <v>#N/A</v>
      </c>
      <c r="J847" s="27" t="e">
        <f>VLOOKUP($B847,三大法人買賣超!$A$4:$I$500,9,FALSE)</f>
        <v>#N/A</v>
      </c>
      <c r="K847" s="37">
        <f>新台幣匯率美元指數!B848</f>
        <v>0</v>
      </c>
      <c r="L847" s="38">
        <f>新台幣匯率美元指數!C848</f>
        <v>0</v>
      </c>
      <c r="M847" s="39">
        <f>新台幣匯率美元指數!D848</f>
        <v>0</v>
      </c>
      <c r="N847" s="27" t="e">
        <f>VLOOKUP($B847,期貨未平倉口數!$A$4:$M$499,4,FALSE)</f>
        <v>#N/A</v>
      </c>
      <c r="O847" s="27" t="e">
        <f>VLOOKUP($B847,期貨未平倉口數!$A$4:$M$499,9,FALSE)</f>
        <v>#N/A</v>
      </c>
      <c r="P847" s="27" t="e">
        <f>VLOOKUP($B847,期貨未平倉口數!$A$4:$M$499,10,FALSE)</f>
        <v>#N/A</v>
      </c>
      <c r="Q847" s="27" t="e">
        <f>VLOOKUP($B847,期貨未平倉口數!$A$4:$M$499,11,FALSE)</f>
        <v>#N/A</v>
      </c>
      <c r="R847" s="64" t="e">
        <f>VLOOKUP($B847,選擇權未平倉餘額!$A$4:$I$500,6,FALSE)</f>
        <v>#N/A</v>
      </c>
      <c r="S847" s="64" t="e">
        <f>VLOOKUP($B847,選擇權未平倉餘額!$A$4:$I$500,7,FALSE)</f>
        <v>#N/A</v>
      </c>
      <c r="T847" s="64" t="e">
        <f>VLOOKUP($B847,選擇權未平倉餘額!$A$4:$I$500,8,FALSE)</f>
        <v>#N/A</v>
      </c>
      <c r="U847" s="64" t="e">
        <f>VLOOKUP($B847,選擇權未平倉餘額!$A$4:$I$500,9,FALSE)</f>
        <v>#N/A</v>
      </c>
      <c r="V847" s="39" t="e">
        <f>VLOOKUP($B847,臺指選擇權P_C_Ratios!$A$4:$C$500,3,FALSE)</f>
        <v>#N/A</v>
      </c>
      <c r="W847" s="41" t="e">
        <f>VLOOKUP($B847,散戶多空比!$A$6:$L$500,12,FALSE)</f>
        <v>#N/A</v>
      </c>
      <c r="X847" s="40" t="e">
        <f>VLOOKUP($B847,期貨大額交易人未沖銷部位!$A$4:$O$499,4,FALSE)</f>
        <v>#N/A</v>
      </c>
      <c r="Y847" s="40" t="e">
        <f>VLOOKUP($B847,期貨大額交易人未沖銷部位!$A$4:$O$499,7,FALSE)</f>
        <v>#N/A</v>
      </c>
      <c r="Z847" s="40" t="e">
        <f>VLOOKUP($B847,期貨大額交易人未沖銷部位!$A$4:$O$499,10,FALSE)</f>
        <v>#N/A</v>
      </c>
      <c r="AA847" s="40" t="e">
        <f>VLOOKUP($B847,期貨大額交易人未沖銷部位!$A$4:$O$499,13,FALSE)</f>
        <v>#N/A</v>
      </c>
      <c r="AB847" s="40" t="e">
        <f>VLOOKUP($B847,期貨大額交易人未沖銷部位!$A$4:$O$499,14,FALSE)</f>
        <v>#N/A</v>
      </c>
      <c r="AC847" s="40" t="e">
        <f>VLOOKUP($B847,期貨大額交易人未沖銷部位!$A$4:$O$499,15,FALSE)</f>
        <v>#N/A</v>
      </c>
      <c r="AD847" s="33" t="e">
        <f>VLOOKUP($B847,三大美股走勢!$A$4:$J$495,4,FALSE)</f>
        <v>#N/A</v>
      </c>
      <c r="AE847" s="33" t="e">
        <f>VLOOKUP($B847,三大美股走勢!$A$4:$J$495,7,FALSE)</f>
        <v>#N/A</v>
      </c>
      <c r="AF847" s="33" t="e">
        <f>VLOOKUP($B847,三大美股走勢!$A$4:$J$495,10,FALSE)</f>
        <v>#N/A</v>
      </c>
    </row>
    <row r="848" spans="2:32">
      <c r="B848" s="32">
        <v>43627</v>
      </c>
      <c r="C848" s="33" t="e">
        <f>VLOOKUP($B848,大盤與近月台指!$A$4:$I$499,2,FALSE)</f>
        <v>#N/A</v>
      </c>
      <c r="D848" s="34" t="e">
        <f>VLOOKUP($B848,大盤與近月台指!$A$4:$I$499,3,FALSE)</f>
        <v>#N/A</v>
      </c>
      <c r="E848" s="35" t="e">
        <f>VLOOKUP($B848,大盤與近月台指!$A$4:$I$499,4,FALSE)</f>
        <v>#N/A</v>
      </c>
      <c r="F848" s="33" t="e">
        <f>VLOOKUP($B848,大盤與近月台指!$A$4:$I$499,5,FALSE)</f>
        <v>#N/A</v>
      </c>
      <c r="G848" s="49" t="e">
        <f>VLOOKUP($B848,三大法人買賣超!$A$4:$I$500,3,FALSE)</f>
        <v>#N/A</v>
      </c>
      <c r="H848" s="34" t="e">
        <f>VLOOKUP($B848,三大法人買賣超!$A$4:$I$500,5,FALSE)</f>
        <v>#N/A</v>
      </c>
      <c r="I848" s="27" t="e">
        <f>VLOOKUP($B848,三大法人買賣超!$A$4:$I$500,7,FALSE)</f>
        <v>#N/A</v>
      </c>
      <c r="J848" s="27" t="e">
        <f>VLOOKUP($B848,三大法人買賣超!$A$4:$I$500,9,FALSE)</f>
        <v>#N/A</v>
      </c>
      <c r="K848" s="37">
        <f>新台幣匯率美元指數!B849</f>
        <v>0</v>
      </c>
      <c r="L848" s="38">
        <f>新台幣匯率美元指數!C849</f>
        <v>0</v>
      </c>
      <c r="M848" s="39">
        <f>新台幣匯率美元指數!D849</f>
        <v>0</v>
      </c>
      <c r="N848" s="27" t="e">
        <f>VLOOKUP($B848,期貨未平倉口數!$A$4:$M$499,4,FALSE)</f>
        <v>#N/A</v>
      </c>
      <c r="O848" s="27" t="e">
        <f>VLOOKUP($B848,期貨未平倉口數!$A$4:$M$499,9,FALSE)</f>
        <v>#N/A</v>
      </c>
      <c r="P848" s="27" t="e">
        <f>VLOOKUP($B848,期貨未平倉口數!$A$4:$M$499,10,FALSE)</f>
        <v>#N/A</v>
      </c>
      <c r="Q848" s="27" t="e">
        <f>VLOOKUP($B848,期貨未平倉口數!$A$4:$M$499,11,FALSE)</f>
        <v>#N/A</v>
      </c>
      <c r="R848" s="64" t="e">
        <f>VLOOKUP($B848,選擇權未平倉餘額!$A$4:$I$500,6,FALSE)</f>
        <v>#N/A</v>
      </c>
      <c r="S848" s="64" t="e">
        <f>VLOOKUP($B848,選擇權未平倉餘額!$A$4:$I$500,7,FALSE)</f>
        <v>#N/A</v>
      </c>
      <c r="T848" s="64" t="e">
        <f>VLOOKUP($B848,選擇權未平倉餘額!$A$4:$I$500,8,FALSE)</f>
        <v>#N/A</v>
      </c>
      <c r="U848" s="64" t="e">
        <f>VLOOKUP($B848,選擇權未平倉餘額!$A$4:$I$500,9,FALSE)</f>
        <v>#N/A</v>
      </c>
      <c r="V848" s="39" t="e">
        <f>VLOOKUP($B848,臺指選擇權P_C_Ratios!$A$4:$C$500,3,FALSE)</f>
        <v>#N/A</v>
      </c>
      <c r="W848" s="41" t="e">
        <f>VLOOKUP($B848,散戶多空比!$A$6:$L$500,12,FALSE)</f>
        <v>#N/A</v>
      </c>
      <c r="X848" s="40" t="e">
        <f>VLOOKUP($B848,期貨大額交易人未沖銷部位!$A$4:$O$499,4,FALSE)</f>
        <v>#N/A</v>
      </c>
      <c r="Y848" s="40" t="e">
        <f>VLOOKUP($B848,期貨大額交易人未沖銷部位!$A$4:$O$499,7,FALSE)</f>
        <v>#N/A</v>
      </c>
      <c r="Z848" s="40" t="e">
        <f>VLOOKUP($B848,期貨大額交易人未沖銷部位!$A$4:$O$499,10,FALSE)</f>
        <v>#N/A</v>
      </c>
      <c r="AA848" s="40" t="e">
        <f>VLOOKUP($B848,期貨大額交易人未沖銷部位!$A$4:$O$499,13,FALSE)</f>
        <v>#N/A</v>
      </c>
      <c r="AB848" s="40" t="e">
        <f>VLOOKUP($B848,期貨大額交易人未沖銷部位!$A$4:$O$499,14,FALSE)</f>
        <v>#N/A</v>
      </c>
      <c r="AC848" s="40" t="e">
        <f>VLOOKUP($B848,期貨大額交易人未沖銷部位!$A$4:$O$499,15,FALSE)</f>
        <v>#N/A</v>
      </c>
      <c r="AD848" s="33" t="e">
        <f>VLOOKUP($B848,三大美股走勢!$A$4:$J$495,4,FALSE)</f>
        <v>#N/A</v>
      </c>
      <c r="AE848" s="33" t="e">
        <f>VLOOKUP($B848,三大美股走勢!$A$4:$J$495,7,FALSE)</f>
        <v>#N/A</v>
      </c>
      <c r="AF848" s="33" t="e">
        <f>VLOOKUP($B848,三大美股走勢!$A$4:$J$495,10,FALSE)</f>
        <v>#N/A</v>
      </c>
    </row>
    <row r="849" spans="2:32">
      <c r="B849" s="32">
        <v>43628</v>
      </c>
      <c r="C849" s="33" t="e">
        <f>VLOOKUP($B849,大盤與近月台指!$A$4:$I$499,2,FALSE)</f>
        <v>#N/A</v>
      </c>
      <c r="D849" s="34" t="e">
        <f>VLOOKUP($B849,大盤與近月台指!$A$4:$I$499,3,FALSE)</f>
        <v>#N/A</v>
      </c>
      <c r="E849" s="35" t="e">
        <f>VLOOKUP($B849,大盤與近月台指!$A$4:$I$499,4,FALSE)</f>
        <v>#N/A</v>
      </c>
      <c r="F849" s="33" t="e">
        <f>VLOOKUP($B849,大盤與近月台指!$A$4:$I$499,5,FALSE)</f>
        <v>#N/A</v>
      </c>
      <c r="G849" s="49" t="e">
        <f>VLOOKUP($B849,三大法人買賣超!$A$4:$I$500,3,FALSE)</f>
        <v>#N/A</v>
      </c>
      <c r="H849" s="34" t="e">
        <f>VLOOKUP($B849,三大法人買賣超!$A$4:$I$500,5,FALSE)</f>
        <v>#N/A</v>
      </c>
      <c r="I849" s="27" t="e">
        <f>VLOOKUP($B849,三大法人買賣超!$A$4:$I$500,7,FALSE)</f>
        <v>#N/A</v>
      </c>
      <c r="J849" s="27" t="e">
        <f>VLOOKUP($B849,三大法人買賣超!$A$4:$I$500,9,FALSE)</f>
        <v>#N/A</v>
      </c>
      <c r="K849" s="37">
        <f>新台幣匯率美元指數!B850</f>
        <v>0</v>
      </c>
      <c r="L849" s="38">
        <f>新台幣匯率美元指數!C850</f>
        <v>0</v>
      </c>
      <c r="M849" s="39">
        <f>新台幣匯率美元指數!D850</f>
        <v>0</v>
      </c>
      <c r="N849" s="27" t="e">
        <f>VLOOKUP($B849,期貨未平倉口數!$A$4:$M$499,4,FALSE)</f>
        <v>#N/A</v>
      </c>
      <c r="O849" s="27" t="e">
        <f>VLOOKUP($B849,期貨未平倉口數!$A$4:$M$499,9,FALSE)</f>
        <v>#N/A</v>
      </c>
      <c r="P849" s="27" t="e">
        <f>VLOOKUP($B849,期貨未平倉口數!$A$4:$M$499,10,FALSE)</f>
        <v>#N/A</v>
      </c>
      <c r="Q849" s="27" t="e">
        <f>VLOOKUP($B849,期貨未平倉口數!$A$4:$M$499,11,FALSE)</f>
        <v>#N/A</v>
      </c>
      <c r="R849" s="64" t="e">
        <f>VLOOKUP($B849,選擇權未平倉餘額!$A$4:$I$500,6,FALSE)</f>
        <v>#N/A</v>
      </c>
      <c r="S849" s="64" t="e">
        <f>VLOOKUP($B849,選擇權未平倉餘額!$A$4:$I$500,7,FALSE)</f>
        <v>#N/A</v>
      </c>
      <c r="T849" s="64" t="e">
        <f>VLOOKUP($B849,選擇權未平倉餘額!$A$4:$I$500,8,FALSE)</f>
        <v>#N/A</v>
      </c>
      <c r="U849" s="64" t="e">
        <f>VLOOKUP($B849,選擇權未平倉餘額!$A$4:$I$500,9,FALSE)</f>
        <v>#N/A</v>
      </c>
      <c r="V849" s="39" t="e">
        <f>VLOOKUP($B849,臺指選擇權P_C_Ratios!$A$4:$C$500,3,FALSE)</f>
        <v>#N/A</v>
      </c>
      <c r="W849" s="41" t="e">
        <f>VLOOKUP($B849,散戶多空比!$A$6:$L$500,12,FALSE)</f>
        <v>#N/A</v>
      </c>
      <c r="X849" s="40" t="e">
        <f>VLOOKUP($B849,期貨大額交易人未沖銷部位!$A$4:$O$499,4,FALSE)</f>
        <v>#N/A</v>
      </c>
      <c r="Y849" s="40" t="e">
        <f>VLOOKUP($B849,期貨大額交易人未沖銷部位!$A$4:$O$499,7,FALSE)</f>
        <v>#N/A</v>
      </c>
      <c r="Z849" s="40" t="e">
        <f>VLOOKUP($B849,期貨大額交易人未沖銷部位!$A$4:$O$499,10,FALSE)</f>
        <v>#N/A</v>
      </c>
      <c r="AA849" s="40" t="e">
        <f>VLOOKUP($B849,期貨大額交易人未沖銷部位!$A$4:$O$499,13,FALSE)</f>
        <v>#N/A</v>
      </c>
      <c r="AB849" s="40" t="e">
        <f>VLOOKUP($B849,期貨大額交易人未沖銷部位!$A$4:$O$499,14,FALSE)</f>
        <v>#N/A</v>
      </c>
      <c r="AC849" s="40" t="e">
        <f>VLOOKUP($B849,期貨大額交易人未沖銷部位!$A$4:$O$499,15,FALSE)</f>
        <v>#N/A</v>
      </c>
      <c r="AD849" s="33" t="e">
        <f>VLOOKUP($B849,三大美股走勢!$A$4:$J$495,4,FALSE)</f>
        <v>#N/A</v>
      </c>
      <c r="AE849" s="33" t="e">
        <f>VLOOKUP($B849,三大美股走勢!$A$4:$J$495,7,FALSE)</f>
        <v>#N/A</v>
      </c>
      <c r="AF849" s="33" t="e">
        <f>VLOOKUP($B849,三大美股走勢!$A$4:$J$495,10,FALSE)</f>
        <v>#N/A</v>
      </c>
    </row>
    <row r="850" spans="2:32">
      <c r="B850" s="32">
        <v>43629</v>
      </c>
      <c r="C850" s="33" t="e">
        <f>VLOOKUP($B850,大盤與近月台指!$A$4:$I$499,2,FALSE)</f>
        <v>#N/A</v>
      </c>
      <c r="D850" s="34" t="e">
        <f>VLOOKUP($B850,大盤與近月台指!$A$4:$I$499,3,FALSE)</f>
        <v>#N/A</v>
      </c>
      <c r="E850" s="35" t="e">
        <f>VLOOKUP($B850,大盤與近月台指!$A$4:$I$499,4,FALSE)</f>
        <v>#N/A</v>
      </c>
      <c r="F850" s="33" t="e">
        <f>VLOOKUP($B850,大盤與近月台指!$A$4:$I$499,5,FALSE)</f>
        <v>#N/A</v>
      </c>
      <c r="G850" s="49" t="e">
        <f>VLOOKUP($B850,三大法人買賣超!$A$4:$I$500,3,FALSE)</f>
        <v>#N/A</v>
      </c>
      <c r="H850" s="34" t="e">
        <f>VLOOKUP($B850,三大法人買賣超!$A$4:$I$500,5,FALSE)</f>
        <v>#N/A</v>
      </c>
      <c r="I850" s="27" t="e">
        <f>VLOOKUP($B850,三大法人買賣超!$A$4:$I$500,7,FALSE)</f>
        <v>#N/A</v>
      </c>
      <c r="J850" s="27" t="e">
        <f>VLOOKUP($B850,三大法人買賣超!$A$4:$I$500,9,FALSE)</f>
        <v>#N/A</v>
      </c>
      <c r="K850" s="37">
        <f>新台幣匯率美元指數!B851</f>
        <v>0</v>
      </c>
      <c r="L850" s="38">
        <f>新台幣匯率美元指數!C851</f>
        <v>0</v>
      </c>
      <c r="M850" s="39">
        <f>新台幣匯率美元指數!D851</f>
        <v>0</v>
      </c>
      <c r="N850" s="27" t="e">
        <f>VLOOKUP($B850,期貨未平倉口數!$A$4:$M$499,4,FALSE)</f>
        <v>#N/A</v>
      </c>
      <c r="O850" s="27" t="e">
        <f>VLOOKUP($B850,期貨未平倉口數!$A$4:$M$499,9,FALSE)</f>
        <v>#N/A</v>
      </c>
      <c r="P850" s="27" t="e">
        <f>VLOOKUP($B850,期貨未平倉口數!$A$4:$M$499,10,FALSE)</f>
        <v>#N/A</v>
      </c>
      <c r="Q850" s="27" t="e">
        <f>VLOOKUP($B850,期貨未平倉口數!$A$4:$M$499,11,FALSE)</f>
        <v>#N/A</v>
      </c>
      <c r="R850" s="64" t="e">
        <f>VLOOKUP($B850,選擇權未平倉餘額!$A$4:$I$500,6,FALSE)</f>
        <v>#N/A</v>
      </c>
      <c r="S850" s="64" t="e">
        <f>VLOOKUP($B850,選擇權未平倉餘額!$A$4:$I$500,7,FALSE)</f>
        <v>#N/A</v>
      </c>
      <c r="T850" s="64" t="e">
        <f>VLOOKUP($B850,選擇權未平倉餘額!$A$4:$I$500,8,FALSE)</f>
        <v>#N/A</v>
      </c>
      <c r="U850" s="64" t="e">
        <f>VLOOKUP($B850,選擇權未平倉餘額!$A$4:$I$500,9,FALSE)</f>
        <v>#N/A</v>
      </c>
      <c r="V850" s="39" t="e">
        <f>VLOOKUP($B850,臺指選擇權P_C_Ratios!$A$4:$C$500,3,FALSE)</f>
        <v>#N/A</v>
      </c>
      <c r="W850" s="41" t="e">
        <f>VLOOKUP($B850,散戶多空比!$A$6:$L$500,12,FALSE)</f>
        <v>#N/A</v>
      </c>
      <c r="X850" s="40" t="e">
        <f>VLOOKUP($B850,期貨大額交易人未沖銷部位!$A$4:$O$499,4,FALSE)</f>
        <v>#N/A</v>
      </c>
      <c r="Y850" s="40" t="e">
        <f>VLOOKUP($B850,期貨大額交易人未沖銷部位!$A$4:$O$499,7,FALSE)</f>
        <v>#N/A</v>
      </c>
      <c r="Z850" s="40" t="e">
        <f>VLOOKUP($B850,期貨大額交易人未沖銷部位!$A$4:$O$499,10,FALSE)</f>
        <v>#N/A</v>
      </c>
      <c r="AA850" s="40" t="e">
        <f>VLOOKUP($B850,期貨大額交易人未沖銷部位!$A$4:$O$499,13,FALSE)</f>
        <v>#N/A</v>
      </c>
      <c r="AB850" s="40" t="e">
        <f>VLOOKUP($B850,期貨大額交易人未沖銷部位!$A$4:$O$499,14,FALSE)</f>
        <v>#N/A</v>
      </c>
      <c r="AC850" s="40" t="e">
        <f>VLOOKUP($B850,期貨大額交易人未沖銷部位!$A$4:$O$499,15,FALSE)</f>
        <v>#N/A</v>
      </c>
      <c r="AD850" s="33" t="e">
        <f>VLOOKUP($B850,三大美股走勢!$A$4:$J$495,4,FALSE)</f>
        <v>#N/A</v>
      </c>
      <c r="AE850" s="33" t="e">
        <f>VLOOKUP($B850,三大美股走勢!$A$4:$J$495,7,FALSE)</f>
        <v>#N/A</v>
      </c>
      <c r="AF850" s="33" t="e">
        <f>VLOOKUP($B850,三大美股走勢!$A$4:$J$495,10,FALSE)</f>
        <v>#N/A</v>
      </c>
    </row>
    <row r="851" spans="2:32">
      <c r="B851" s="32">
        <v>43630</v>
      </c>
      <c r="C851" s="33" t="e">
        <f>VLOOKUP($B851,大盤與近月台指!$A$4:$I$499,2,FALSE)</f>
        <v>#N/A</v>
      </c>
      <c r="D851" s="34" t="e">
        <f>VLOOKUP($B851,大盤與近月台指!$A$4:$I$499,3,FALSE)</f>
        <v>#N/A</v>
      </c>
      <c r="E851" s="35" t="e">
        <f>VLOOKUP($B851,大盤與近月台指!$A$4:$I$499,4,FALSE)</f>
        <v>#N/A</v>
      </c>
      <c r="F851" s="33" t="e">
        <f>VLOOKUP($B851,大盤與近月台指!$A$4:$I$499,5,FALSE)</f>
        <v>#N/A</v>
      </c>
      <c r="G851" s="49" t="e">
        <f>VLOOKUP($B851,三大法人買賣超!$A$4:$I$500,3,FALSE)</f>
        <v>#N/A</v>
      </c>
      <c r="H851" s="34" t="e">
        <f>VLOOKUP($B851,三大法人買賣超!$A$4:$I$500,5,FALSE)</f>
        <v>#N/A</v>
      </c>
      <c r="I851" s="27" t="e">
        <f>VLOOKUP($B851,三大法人買賣超!$A$4:$I$500,7,FALSE)</f>
        <v>#N/A</v>
      </c>
      <c r="J851" s="27" t="e">
        <f>VLOOKUP($B851,三大法人買賣超!$A$4:$I$500,9,FALSE)</f>
        <v>#N/A</v>
      </c>
      <c r="K851" s="37">
        <f>新台幣匯率美元指數!B852</f>
        <v>0</v>
      </c>
      <c r="L851" s="38">
        <f>新台幣匯率美元指數!C852</f>
        <v>0</v>
      </c>
      <c r="M851" s="39">
        <f>新台幣匯率美元指數!D852</f>
        <v>0</v>
      </c>
      <c r="N851" s="27" t="e">
        <f>VLOOKUP($B851,期貨未平倉口數!$A$4:$M$499,4,FALSE)</f>
        <v>#N/A</v>
      </c>
      <c r="O851" s="27" t="e">
        <f>VLOOKUP($B851,期貨未平倉口數!$A$4:$M$499,9,FALSE)</f>
        <v>#N/A</v>
      </c>
      <c r="P851" s="27" t="e">
        <f>VLOOKUP($B851,期貨未平倉口數!$A$4:$M$499,10,FALSE)</f>
        <v>#N/A</v>
      </c>
      <c r="Q851" s="27" t="e">
        <f>VLOOKUP($B851,期貨未平倉口數!$A$4:$M$499,11,FALSE)</f>
        <v>#N/A</v>
      </c>
      <c r="R851" s="64" t="e">
        <f>VLOOKUP($B851,選擇權未平倉餘額!$A$4:$I$500,6,FALSE)</f>
        <v>#N/A</v>
      </c>
      <c r="S851" s="64" t="e">
        <f>VLOOKUP($B851,選擇權未平倉餘額!$A$4:$I$500,7,FALSE)</f>
        <v>#N/A</v>
      </c>
      <c r="T851" s="64" t="e">
        <f>VLOOKUP($B851,選擇權未平倉餘額!$A$4:$I$500,8,FALSE)</f>
        <v>#N/A</v>
      </c>
      <c r="U851" s="64" t="e">
        <f>VLOOKUP($B851,選擇權未平倉餘額!$A$4:$I$500,9,FALSE)</f>
        <v>#N/A</v>
      </c>
      <c r="V851" s="39" t="e">
        <f>VLOOKUP($B851,臺指選擇權P_C_Ratios!$A$4:$C$500,3,FALSE)</f>
        <v>#N/A</v>
      </c>
      <c r="W851" s="41" t="e">
        <f>VLOOKUP($B851,散戶多空比!$A$6:$L$500,12,FALSE)</f>
        <v>#N/A</v>
      </c>
      <c r="X851" s="40" t="e">
        <f>VLOOKUP($B851,期貨大額交易人未沖銷部位!$A$4:$O$499,4,FALSE)</f>
        <v>#N/A</v>
      </c>
      <c r="Y851" s="40" t="e">
        <f>VLOOKUP($B851,期貨大額交易人未沖銷部位!$A$4:$O$499,7,FALSE)</f>
        <v>#N/A</v>
      </c>
      <c r="Z851" s="40" t="e">
        <f>VLOOKUP($B851,期貨大額交易人未沖銷部位!$A$4:$O$499,10,FALSE)</f>
        <v>#N/A</v>
      </c>
      <c r="AA851" s="40" t="e">
        <f>VLOOKUP($B851,期貨大額交易人未沖銷部位!$A$4:$O$499,13,FALSE)</f>
        <v>#N/A</v>
      </c>
      <c r="AB851" s="40" t="e">
        <f>VLOOKUP($B851,期貨大額交易人未沖銷部位!$A$4:$O$499,14,FALSE)</f>
        <v>#N/A</v>
      </c>
      <c r="AC851" s="40" t="e">
        <f>VLOOKUP($B851,期貨大額交易人未沖銷部位!$A$4:$O$499,15,FALSE)</f>
        <v>#N/A</v>
      </c>
      <c r="AD851" s="33" t="e">
        <f>VLOOKUP($B851,三大美股走勢!$A$4:$J$495,4,FALSE)</f>
        <v>#N/A</v>
      </c>
      <c r="AE851" s="33" t="e">
        <f>VLOOKUP($B851,三大美股走勢!$A$4:$J$495,7,FALSE)</f>
        <v>#N/A</v>
      </c>
      <c r="AF851" s="33" t="e">
        <f>VLOOKUP($B851,三大美股走勢!$A$4:$J$495,10,FALSE)</f>
        <v>#N/A</v>
      </c>
    </row>
    <row r="852" spans="2:32">
      <c r="B852" s="32">
        <v>43631</v>
      </c>
      <c r="C852" s="33" t="e">
        <f>VLOOKUP($B852,大盤與近月台指!$A$4:$I$499,2,FALSE)</f>
        <v>#N/A</v>
      </c>
      <c r="D852" s="34" t="e">
        <f>VLOOKUP($B852,大盤與近月台指!$A$4:$I$499,3,FALSE)</f>
        <v>#N/A</v>
      </c>
      <c r="E852" s="35" t="e">
        <f>VLOOKUP($B852,大盤與近月台指!$A$4:$I$499,4,FALSE)</f>
        <v>#N/A</v>
      </c>
      <c r="F852" s="33" t="e">
        <f>VLOOKUP($B852,大盤與近月台指!$A$4:$I$499,5,FALSE)</f>
        <v>#N/A</v>
      </c>
      <c r="G852" s="49" t="e">
        <f>VLOOKUP($B852,三大法人買賣超!$A$4:$I$500,3,FALSE)</f>
        <v>#N/A</v>
      </c>
      <c r="H852" s="34" t="e">
        <f>VLOOKUP($B852,三大法人買賣超!$A$4:$I$500,5,FALSE)</f>
        <v>#N/A</v>
      </c>
      <c r="I852" s="27" t="e">
        <f>VLOOKUP($B852,三大法人買賣超!$A$4:$I$500,7,FALSE)</f>
        <v>#N/A</v>
      </c>
      <c r="J852" s="27" t="e">
        <f>VLOOKUP($B852,三大法人買賣超!$A$4:$I$500,9,FALSE)</f>
        <v>#N/A</v>
      </c>
      <c r="K852" s="37">
        <f>新台幣匯率美元指數!B853</f>
        <v>0</v>
      </c>
      <c r="L852" s="38">
        <f>新台幣匯率美元指數!C853</f>
        <v>0</v>
      </c>
      <c r="M852" s="39">
        <f>新台幣匯率美元指數!D853</f>
        <v>0</v>
      </c>
      <c r="N852" s="27" t="e">
        <f>VLOOKUP($B852,期貨未平倉口數!$A$4:$M$499,4,FALSE)</f>
        <v>#N/A</v>
      </c>
      <c r="O852" s="27" t="e">
        <f>VLOOKUP($B852,期貨未平倉口數!$A$4:$M$499,9,FALSE)</f>
        <v>#N/A</v>
      </c>
      <c r="P852" s="27" t="e">
        <f>VLOOKUP($B852,期貨未平倉口數!$A$4:$M$499,10,FALSE)</f>
        <v>#N/A</v>
      </c>
      <c r="Q852" s="27" t="e">
        <f>VLOOKUP($B852,期貨未平倉口數!$A$4:$M$499,11,FALSE)</f>
        <v>#N/A</v>
      </c>
      <c r="R852" s="64" t="e">
        <f>VLOOKUP($B852,選擇權未平倉餘額!$A$4:$I$500,6,FALSE)</f>
        <v>#N/A</v>
      </c>
      <c r="S852" s="64" t="e">
        <f>VLOOKUP($B852,選擇權未平倉餘額!$A$4:$I$500,7,FALSE)</f>
        <v>#N/A</v>
      </c>
      <c r="T852" s="64" t="e">
        <f>VLOOKUP($B852,選擇權未平倉餘額!$A$4:$I$500,8,FALSE)</f>
        <v>#N/A</v>
      </c>
      <c r="U852" s="64" t="e">
        <f>VLOOKUP($B852,選擇權未平倉餘額!$A$4:$I$500,9,FALSE)</f>
        <v>#N/A</v>
      </c>
      <c r="V852" s="39" t="e">
        <f>VLOOKUP($B852,臺指選擇權P_C_Ratios!$A$4:$C$500,3,FALSE)</f>
        <v>#N/A</v>
      </c>
      <c r="W852" s="41" t="e">
        <f>VLOOKUP($B852,散戶多空比!$A$6:$L$500,12,FALSE)</f>
        <v>#N/A</v>
      </c>
      <c r="X852" s="40" t="e">
        <f>VLOOKUP($B852,期貨大額交易人未沖銷部位!$A$4:$O$499,4,FALSE)</f>
        <v>#N/A</v>
      </c>
      <c r="Y852" s="40" t="e">
        <f>VLOOKUP($B852,期貨大額交易人未沖銷部位!$A$4:$O$499,7,FALSE)</f>
        <v>#N/A</v>
      </c>
      <c r="Z852" s="40" t="e">
        <f>VLOOKUP($B852,期貨大額交易人未沖銷部位!$A$4:$O$499,10,FALSE)</f>
        <v>#N/A</v>
      </c>
      <c r="AA852" s="40" t="e">
        <f>VLOOKUP($B852,期貨大額交易人未沖銷部位!$A$4:$O$499,13,FALSE)</f>
        <v>#N/A</v>
      </c>
      <c r="AB852" s="40" t="e">
        <f>VLOOKUP($B852,期貨大額交易人未沖銷部位!$A$4:$O$499,14,FALSE)</f>
        <v>#N/A</v>
      </c>
      <c r="AC852" s="40" t="e">
        <f>VLOOKUP($B852,期貨大額交易人未沖銷部位!$A$4:$O$499,15,FALSE)</f>
        <v>#N/A</v>
      </c>
      <c r="AD852" s="33" t="e">
        <f>VLOOKUP($B852,三大美股走勢!$A$4:$J$495,4,FALSE)</f>
        <v>#N/A</v>
      </c>
      <c r="AE852" s="33" t="e">
        <f>VLOOKUP($B852,三大美股走勢!$A$4:$J$495,7,FALSE)</f>
        <v>#N/A</v>
      </c>
      <c r="AF852" s="33" t="e">
        <f>VLOOKUP($B852,三大美股走勢!$A$4:$J$495,10,FALSE)</f>
        <v>#N/A</v>
      </c>
    </row>
    <row r="853" spans="2:32">
      <c r="B853" s="32">
        <v>43632</v>
      </c>
      <c r="C853" s="33" t="e">
        <f>VLOOKUP($B853,大盤與近月台指!$A$4:$I$499,2,FALSE)</f>
        <v>#N/A</v>
      </c>
      <c r="D853" s="34" t="e">
        <f>VLOOKUP($B853,大盤與近月台指!$A$4:$I$499,3,FALSE)</f>
        <v>#N/A</v>
      </c>
      <c r="E853" s="35" t="e">
        <f>VLOOKUP($B853,大盤與近月台指!$A$4:$I$499,4,FALSE)</f>
        <v>#N/A</v>
      </c>
      <c r="F853" s="33" t="e">
        <f>VLOOKUP($B853,大盤與近月台指!$A$4:$I$499,5,FALSE)</f>
        <v>#N/A</v>
      </c>
      <c r="G853" s="49" t="e">
        <f>VLOOKUP($B853,三大法人買賣超!$A$4:$I$500,3,FALSE)</f>
        <v>#N/A</v>
      </c>
      <c r="H853" s="34" t="e">
        <f>VLOOKUP($B853,三大法人買賣超!$A$4:$I$500,5,FALSE)</f>
        <v>#N/A</v>
      </c>
      <c r="I853" s="27" t="e">
        <f>VLOOKUP($B853,三大法人買賣超!$A$4:$I$500,7,FALSE)</f>
        <v>#N/A</v>
      </c>
      <c r="J853" s="27" t="e">
        <f>VLOOKUP($B853,三大法人買賣超!$A$4:$I$500,9,FALSE)</f>
        <v>#N/A</v>
      </c>
      <c r="K853" s="37">
        <f>新台幣匯率美元指數!B854</f>
        <v>0</v>
      </c>
      <c r="L853" s="38">
        <f>新台幣匯率美元指數!C854</f>
        <v>0</v>
      </c>
      <c r="M853" s="39">
        <f>新台幣匯率美元指數!D854</f>
        <v>0</v>
      </c>
      <c r="N853" s="27" t="e">
        <f>VLOOKUP($B853,期貨未平倉口數!$A$4:$M$499,4,FALSE)</f>
        <v>#N/A</v>
      </c>
      <c r="O853" s="27" t="e">
        <f>VLOOKUP($B853,期貨未平倉口數!$A$4:$M$499,9,FALSE)</f>
        <v>#N/A</v>
      </c>
      <c r="P853" s="27" t="e">
        <f>VLOOKUP($B853,期貨未平倉口數!$A$4:$M$499,10,FALSE)</f>
        <v>#N/A</v>
      </c>
      <c r="Q853" s="27" t="e">
        <f>VLOOKUP($B853,期貨未平倉口數!$A$4:$M$499,11,FALSE)</f>
        <v>#N/A</v>
      </c>
      <c r="R853" s="64" t="e">
        <f>VLOOKUP($B853,選擇權未平倉餘額!$A$4:$I$500,6,FALSE)</f>
        <v>#N/A</v>
      </c>
      <c r="S853" s="64" t="e">
        <f>VLOOKUP($B853,選擇權未平倉餘額!$A$4:$I$500,7,FALSE)</f>
        <v>#N/A</v>
      </c>
      <c r="T853" s="64" t="e">
        <f>VLOOKUP($B853,選擇權未平倉餘額!$A$4:$I$500,8,FALSE)</f>
        <v>#N/A</v>
      </c>
      <c r="U853" s="64" t="e">
        <f>VLOOKUP($B853,選擇權未平倉餘額!$A$4:$I$500,9,FALSE)</f>
        <v>#N/A</v>
      </c>
      <c r="V853" s="39" t="e">
        <f>VLOOKUP($B853,臺指選擇權P_C_Ratios!$A$4:$C$500,3,FALSE)</f>
        <v>#N/A</v>
      </c>
      <c r="W853" s="41" t="e">
        <f>VLOOKUP($B853,散戶多空比!$A$6:$L$500,12,FALSE)</f>
        <v>#N/A</v>
      </c>
      <c r="X853" s="40" t="e">
        <f>VLOOKUP($B853,期貨大額交易人未沖銷部位!$A$4:$O$499,4,FALSE)</f>
        <v>#N/A</v>
      </c>
      <c r="Y853" s="40" t="e">
        <f>VLOOKUP($B853,期貨大額交易人未沖銷部位!$A$4:$O$499,7,FALSE)</f>
        <v>#N/A</v>
      </c>
      <c r="Z853" s="40" t="e">
        <f>VLOOKUP($B853,期貨大額交易人未沖銷部位!$A$4:$O$499,10,FALSE)</f>
        <v>#N/A</v>
      </c>
      <c r="AA853" s="40" t="e">
        <f>VLOOKUP($B853,期貨大額交易人未沖銷部位!$A$4:$O$499,13,FALSE)</f>
        <v>#N/A</v>
      </c>
      <c r="AB853" s="40" t="e">
        <f>VLOOKUP($B853,期貨大額交易人未沖銷部位!$A$4:$O$499,14,FALSE)</f>
        <v>#N/A</v>
      </c>
      <c r="AC853" s="40" t="e">
        <f>VLOOKUP($B853,期貨大額交易人未沖銷部位!$A$4:$O$499,15,FALSE)</f>
        <v>#N/A</v>
      </c>
      <c r="AD853" s="33" t="e">
        <f>VLOOKUP($B853,三大美股走勢!$A$4:$J$495,4,FALSE)</f>
        <v>#N/A</v>
      </c>
      <c r="AE853" s="33" t="e">
        <f>VLOOKUP($B853,三大美股走勢!$A$4:$J$495,7,FALSE)</f>
        <v>#N/A</v>
      </c>
      <c r="AF853" s="33" t="e">
        <f>VLOOKUP($B853,三大美股走勢!$A$4:$J$495,10,FALSE)</f>
        <v>#N/A</v>
      </c>
    </row>
    <row r="854" spans="2:32">
      <c r="B854" s="32">
        <v>43633</v>
      </c>
      <c r="C854" s="33" t="e">
        <f>VLOOKUP($B854,大盤與近月台指!$A$4:$I$499,2,FALSE)</f>
        <v>#N/A</v>
      </c>
      <c r="D854" s="34" t="e">
        <f>VLOOKUP($B854,大盤與近月台指!$A$4:$I$499,3,FALSE)</f>
        <v>#N/A</v>
      </c>
      <c r="E854" s="35" t="e">
        <f>VLOOKUP($B854,大盤與近月台指!$A$4:$I$499,4,FALSE)</f>
        <v>#N/A</v>
      </c>
      <c r="F854" s="33" t="e">
        <f>VLOOKUP($B854,大盤與近月台指!$A$4:$I$499,5,FALSE)</f>
        <v>#N/A</v>
      </c>
      <c r="G854" s="49" t="e">
        <f>VLOOKUP($B854,三大法人買賣超!$A$4:$I$500,3,FALSE)</f>
        <v>#N/A</v>
      </c>
      <c r="H854" s="34" t="e">
        <f>VLOOKUP($B854,三大法人買賣超!$A$4:$I$500,5,FALSE)</f>
        <v>#N/A</v>
      </c>
      <c r="I854" s="27" t="e">
        <f>VLOOKUP($B854,三大法人買賣超!$A$4:$I$500,7,FALSE)</f>
        <v>#N/A</v>
      </c>
      <c r="J854" s="27" t="e">
        <f>VLOOKUP($B854,三大法人買賣超!$A$4:$I$500,9,FALSE)</f>
        <v>#N/A</v>
      </c>
      <c r="K854" s="37">
        <f>新台幣匯率美元指數!B855</f>
        <v>0</v>
      </c>
      <c r="L854" s="38">
        <f>新台幣匯率美元指數!C855</f>
        <v>0</v>
      </c>
      <c r="M854" s="39">
        <f>新台幣匯率美元指數!D855</f>
        <v>0</v>
      </c>
      <c r="N854" s="27" t="e">
        <f>VLOOKUP($B854,期貨未平倉口數!$A$4:$M$499,4,FALSE)</f>
        <v>#N/A</v>
      </c>
      <c r="O854" s="27" t="e">
        <f>VLOOKUP($B854,期貨未平倉口數!$A$4:$M$499,9,FALSE)</f>
        <v>#N/A</v>
      </c>
      <c r="P854" s="27" t="e">
        <f>VLOOKUP($B854,期貨未平倉口數!$A$4:$M$499,10,FALSE)</f>
        <v>#N/A</v>
      </c>
      <c r="Q854" s="27" t="e">
        <f>VLOOKUP($B854,期貨未平倉口數!$A$4:$M$499,11,FALSE)</f>
        <v>#N/A</v>
      </c>
      <c r="R854" s="64" t="e">
        <f>VLOOKUP($B854,選擇權未平倉餘額!$A$4:$I$500,6,FALSE)</f>
        <v>#N/A</v>
      </c>
      <c r="S854" s="64" t="e">
        <f>VLOOKUP($B854,選擇權未平倉餘額!$A$4:$I$500,7,FALSE)</f>
        <v>#N/A</v>
      </c>
      <c r="T854" s="64" t="e">
        <f>VLOOKUP($B854,選擇權未平倉餘額!$A$4:$I$500,8,FALSE)</f>
        <v>#N/A</v>
      </c>
      <c r="U854" s="64" t="e">
        <f>VLOOKUP($B854,選擇權未平倉餘額!$A$4:$I$500,9,FALSE)</f>
        <v>#N/A</v>
      </c>
      <c r="V854" s="39" t="e">
        <f>VLOOKUP($B854,臺指選擇權P_C_Ratios!$A$4:$C$500,3,FALSE)</f>
        <v>#N/A</v>
      </c>
      <c r="W854" s="41" t="e">
        <f>VLOOKUP($B854,散戶多空比!$A$6:$L$500,12,FALSE)</f>
        <v>#N/A</v>
      </c>
      <c r="X854" s="40" t="e">
        <f>VLOOKUP($B854,期貨大額交易人未沖銷部位!$A$4:$O$499,4,FALSE)</f>
        <v>#N/A</v>
      </c>
      <c r="Y854" s="40" t="e">
        <f>VLOOKUP($B854,期貨大額交易人未沖銷部位!$A$4:$O$499,7,FALSE)</f>
        <v>#N/A</v>
      </c>
      <c r="Z854" s="40" t="e">
        <f>VLOOKUP($B854,期貨大額交易人未沖銷部位!$A$4:$O$499,10,FALSE)</f>
        <v>#N/A</v>
      </c>
      <c r="AA854" s="40" t="e">
        <f>VLOOKUP($B854,期貨大額交易人未沖銷部位!$A$4:$O$499,13,FALSE)</f>
        <v>#N/A</v>
      </c>
      <c r="AB854" s="40" t="e">
        <f>VLOOKUP($B854,期貨大額交易人未沖銷部位!$A$4:$O$499,14,FALSE)</f>
        <v>#N/A</v>
      </c>
      <c r="AC854" s="40" t="e">
        <f>VLOOKUP($B854,期貨大額交易人未沖銷部位!$A$4:$O$499,15,FALSE)</f>
        <v>#N/A</v>
      </c>
      <c r="AD854" s="33" t="e">
        <f>VLOOKUP($B854,三大美股走勢!$A$4:$J$495,4,FALSE)</f>
        <v>#N/A</v>
      </c>
      <c r="AE854" s="33" t="e">
        <f>VLOOKUP($B854,三大美股走勢!$A$4:$J$495,7,FALSE)</f>
        <v>#N/A</v>
      </c>
      <c r="AF854" s="33" t="e">
        <f>VLOOKUP($B854,三大美股走勢!$A$4:$J$495,10,FALSE)</f>
        <v>#N/A</v>
      </c>
    </row>
    <row r="855" spans="2:32">
      <c r="B855" s="32">
        <v>43634</v>
      </c>
      <c r="C855" s="33" t="e">
        <f>VLOOKUP($B855,大盤與近月台指!$A$4:$I$499,2,FALSE)</f>
        <v>#N/A</v>
      </c>
      <c r="D855" s="34" t="e">
        <f>VLOOKUP($B855,大盤與近月台指!$A$4:$I$499,3,FALSE)</f>
        <v>#N/A</v>
      </c>
      <c r="E855" s="35" t="e">
        <f>VLOOKUP($B855,大盤與近月台指!$A$4:$I$499,4,FALSE)</f>
        <v>#N/A</v>
      </c>
      <c r="F855" s="33" t="e">
        <f>VLOOKUP($B855,大盤與近月台指!$A$4:$I$499,5,FALSE)</f>
        <v>#N/A</v>
      </c>
      <c r="G855" s="49" t="e">
        <f>VLOOKUP($B855,三大法人買賣超!$A$4:$I$500,3,FALSE)</f>
        <v>#N/A</v>
      </c>
      <c r="H855" s="34" t="e">
        <f>VLOOKUP($B855,三大法人買賣超!$A$4:$I$500,5,FALSE)</f>
        <v>#N/A</v>
      </c>
      <c r="I855" s="27" t="e">
        <f>VLOOKUP($B855,三大法人買賣超!$A$4:$I$500,7,FALSE)</f>
        <v>#N/A</v>
      </c>
      <c r="J855" s="27" t="e">
        <f>VLOOKUP($B855,三大法人買賣超!$A$4:$I$500,9,FALSE)</f>
        <v>#N/A</v>
      </c>
      <c r="K855" s="37">
        <f>新台幣匯率美元指數!B856</f>
        <v>0</v>
      </c>
      <c r="L855" s="38">
        <f>新台幣匯率美元指數!C856</f>
        <v>0</v>
      </c>
      <c r="M855" s="39">
        <f>新台幣匯率美元指數!D856</f>
        <v>0</v>
      </c>
      <c r="N855" s="27" t="e">
        <f>VLOOKUP($B855,期貨未平倉口數!$A$4:$M$499,4,FALSE)</f>
        <v>#N/A</v>
      </c>
      <c r="O855" s="27" t="e">
        <f>VLOOKUP($B855,期貨未平倉口數!$A$4:$M$499,9,FALSE)</f>
        <v>#N/A</v>
      </c>
      <c r="P855" s="27" t="e">
        <f>VLOOKUP($B855,期貨未平倉口數!$A$4:$M$499,10,FALSE)</f>
        <v>#N/A</v>
      </c>
      <c r="Q855" s="27" t="e">
        <f>VLOOKUP($B855,期貨未平倉口數!$A$4:$M$499,11,FALSE)</f>
        <v>#N/A</v>
      </c>
      <c r="R855" s="64" t="e">
        <f>VLOOKUP($B855,選擇權未平倉餘額!$A$4:$I$500,6,FALSE)</f>
        <v>#N/A</v>
      </c>
      <c r="S855" s="64" t="e">
        <f>VLOOKUP($B855,選擇權未平倉餘額!$A$4:$I$500,7,FALSE)</f>
        <v>#N/A</v>
      </c>
      <c r="T855" s="64" t="e">
        <f>VLOOKUP($B855,選擇權未平倉餘額!$A$4:$I$500,8,FALSE)</f>
        <v>#N/A</v>
      </c>
      <c r="U855" s="64" t="e">
        <f>VLOOKUP($B855,選擇權未平倉餘額!$A$4:$I$500,9,FALSE)</f>
        <v>#N/A</v>
      </c>
      <c r="V855" s="39" t="e">
        <f>VLOOKUP($B855,臺指選擇權P_C_Ratios!$A$4:$C$500,3,FALSE)</f>
        <v>#N/A</v>
      </c>
      <c r="W855" s="41" t="e">
        <f>VLOOKUP($B855,散戶多空比!$A$6:$L$500,12,FALSE)</f>
        <v>#N/A</v>
      </c>
      <c r="X855" s="40" t="e">
        <f>VLOOKUP($B855,期貨大額交易人未沖銷部位!$A$4:$O$499,4,FALSE)</f>
        <v>#N/A</v>
      </c>
      <c r="Y855" s="40" t="e">
        <f>VLOOKUP($B855,期貨大額交易人未沖銷部位!$A$4:$O$499,7,FALSE)</f>
        <v>#N/A</v>
      </c>
      <c r="Z855" s="40" t="e">
        <f>VLOOKUP($B855,期貨大額交易人未沖銷部位!$A$4:$O$499,10,FALSE)</f>
        <v>#N/A</v>
      </c>
      <c r="AA855" s="40" t="e">
        <f>VLOOKUP($B855,期貨大額交易人未沖銷部位!$A$4:$O$499,13,FALSE)</f>
        <v>#N/A</v>
      </c>
      <c r="AB855" s="40" t="e">
        <f>VLOOKUP($B855,期貨大額交易人未沖銷部位!$A$4:$O$499,14,FALSE)</f>
        <v>#N/A</v>
      </c>
      <c r="AC855" s="40" t="e">
        <f>VLOOKUP($B855,期貨大額交易人未沖銷部位!$A$4:$O$499,15,FALSE)</f>
        <v>#N/A</v>
      </c>
      <c r="AD855" s="33" t="e">
        <f>VLOOKUP($B855,三大美股走勢!$A$4:$J$495,4,FALSE)</f>
        <v>#N/A</v>
      </c>
      <c r="AE855" s="33" t="e">
        <f>VLOOKUP($B855,三大美股走勢!$A$4:$J$495,7,FALSE)</f>
        <v>#N/A</v>
      </c>
      <c r="AF855" s="33" t="e">
        <f>VLOOKUP($B855,三大美股走勢!$A$4:$J$495,10,FALSE)</f>
        <v>#N/A</v>
      </c>
    </row>
    <row r="856" spans="2:32">
      <c r="B856" s="32">
        <v>43635</v>
      </c>
      <c r="C856" s="33" t="e">
        <f>VLOOKUP($B856,大盤與近月台指!$A$4:$I$499,2,FALSE)</f>
        <v>#N/A</v>
      </c>
      <c r="D856" s="34" t="e">
        <f>VLOOKUP($B856,大盤與近月台指!$A$4:$I$499,3,FALSE)</f>
        <v>#N/A</v>
      </c>
      <c r="E856" s="35" t="e">
        <f>VLOOKUP($B856,大盤與近月台指!$A$4:$I$499,4,FALSE)</f>
        <v>#N/A</v>
      </c>
      <c r="F856" s="33" t="e">
        <f>VLOOKUP($B856,大盤與近月台指!$A$4:$I$499,5,FALSE)</f>
        <v>#N/A</v>
      </c>
      <c r="G856" s="49" t="e">
        <f>VLOOKUP($B856,三大法人買賣超!$A$4:$I$500,3,FALSE)</f>
        <v>#N/A</v>
      </c>
      <c r="H856" s="34" t="e">
        <f>VLOOKUP($B856,三大法人買賣超!$A$4:$I$500,5,FALSE)</f>
        <v>#N/A</v>
      </c>
      <c r="I856" s="27" t="e">
        <f>VLOOKUP($B856,三大法人買賣超!$A$4:$I$500,7,FALSE)</f>
        <v>#N/A</v>
      </c>
      <c r="J856" s="27" t="e">
        <f>VLOOKUP($B856,三大法人買賣超!$A$4:$I$500,9,FALSE)</f>
        <v>#N/A</v>
      </c>
      <c r="K856" s="37">
        <f>新台幣匯率美元指數!B857</f>
        <v>0</v>
      </c>
      <c r="L856" s="38">
        <f>新台幣匯率美元指數!C857</f>
        <v>0</v>
      </c>
      <c r="M856" s="39">
        <f>新台幣匯率美元指數!D857</f>
        <v>0</v>
      </c>
      <c r="N856" s="27" t="e">
        <f>VLOOKUP($B856,期貨未平倉口數!$A$4:$M$499,4,FALSE)</f>
        <v>#N/A</v>
      </c>
      <c r="O856" s="27" t="e">
        <f>VLOOKUP($B856,期貨未平倉口數!$A$4:$M$499,9,FALSE)</f>
        <v>#N/A</v>
      </c>
      <c r="P856" s="27" t="e">
        <f>VLOOKUP($B856,期貨未平倉口數!$A$4:$M$499,10,FALSE)</f>
        <v>#N/A</v>
      </c>
      <c r="Q856" s="27" t="e">
        <f>VLOOKUP($B856,期貨未平倉口數!$A$4:$M$499,11,FALSE)</f>
        <v>#N/A</v>
      </c>
      <c r="R856" s="64" t="e">
        <f>VLOOKUP($B856,選擇權未平倉餘額!$A$4:$I$500,6,FALSE)</f>
        <v>#N/A</v>
      </c>
      <c r="S856" s="64" t="e">
        <f>VLOOKUP($B856,選擇權未平倉餘額!$A$4:$I$500,7,FALSE)</f>
        <v>#N/A</v>
      </c>
      <c r="T856" s="64" t="e">
        <f>VLOOKUP($B856,選擇權未平倉餘額!$A$4:$I$500,8,FALSE)</f>
        <v>#N/A</v>
      </c>
      <c r="U856" s="64" t="e">
        <f>VLOOKUP($B856,選擇權未平倉餘額!$A$4:$I$500,9,FALSE)</f>
        <v>#N/A</v>
      </c>
      <c r="V856" s="39" t="e">
        <f>VLOOKUP($B856,臺指選擇權P_C_Ratios!$A$4:$C$500,3,FALSE)</f>
        <v>#N/A</v>
      </c>
      <c r="W856" s="41" t="e">
        <f>VLOOKUP($B856,散戶多空比!$A$6:$L$500,12,FALSE)</f>
        <v>#N/A</v>
      </c>
      <c r="X856" s="40" t="e">
        <f>VLOOKUP($B856,期貨大額交易人未沖銷部位!$A$4:$O$499,4,FALSE)</f>
        <v>#N/A</v>
      </c>
      <c r="Y856" s="40" t="e">
        <f>VLOOKUP($B856,期貨大額交易人未沖銷部位!$A$4:$O$499,7,FALSE)</f>
        <v>#N/A</v>
      </c>
      <c r="Z856" s="40" t="e">
        <f>VLOOKUP($B856,期貨大額交易人未沖銷部位!$A$4:$O$499,10,FALSE)</f>
        <v>#N/A</v>
      </c>
      <c r="AA856" s="40" t="e">
        <f>VLOOKUP($B856,期貨大額交易人未沖銷部位!$A$4:$O$499,13,FALSE)</f>
        <v>#N/A</v>
      </c>
      <c r="AB856" s="40" t="e">
        <f>VLOOKUP($B856,期貨大額交易人未沖銷部位!$A$4:$O$499,14,FALSE)</f>
        <v>#N/A</v>
      </c>
      <c r="AC856" s="40" t="e">
        <f>VLOOKUP($B856,期貨大額交易人未沖銷部位!$A$4:$O$499,15,FALSE)</f>
        <v>#N/A</v>
      </c>
      <c r="AD856" s="33" t="e">
        <f>VLOOKUP($B856,三大美股走勢!$A$4:$J$495,4,FALSE)</f>
        <v>#N/A</v>
      </c>
      <c r="AE856" s="33" t="e">
        <f>VLOOKUP($B856,三大美股走勢!$A$4:$J$495,7,FALSE)</f>
        <v>#N/A</v>
      </c>
      <c r="AF856" s="33" t="e">
        <f>VLOOKUP($B856,三大美股走勢!$A$4:$J$495,10,FALSE)</f>
        <v>#N/A</v>
      </c>
    </row>
    <row r="857" spans="2:32">
      <c r="B857" s="32">
        <v>43636</v>
      </c>
      <c r="C857" s="33" t="e">
        <f>VLOOKUP($B857,大盤與近月台指!$A$4:$I$499,2,FALSE)</f>
        <v>#N/A</v>
      </c>
      <c r="D857" s="34" t="e">
        <f>VLOOKUP($B857,大盤與近月台指!$A$4:$I$499,3,FALSE)</f>
        <v>#N/A</v>
      </c>
      <c r="E857" s="35" t="e">
        <f>VLOOKUP($B857,大盤與近月台指!$A$4:$I$499,4,FALSE)</f>
        <v>#N/A</v>
      </c>
      <c r="F857" s="33" t="e">
        <f>VLOOKUP($B857,大盤與近月台指!$A$4:$I$499,5,FALSE)</f>
        <v>#N/A</v>
      </c>
      <c r="G857" s="49" t="e">
        <f>VLOOKUP($B857,三大法人買賣超!$A$4:$I$500,3,FALSE)</f>
        <v>#N/A</v>
      </c>
      <c r="H857" s="34" t="e">
        <f>VLOOKUP($B857,三大法人買賣超!$A$4:$I$500,5,FALSE)</f>
        <v>#N/A</v>
      </c>
      <c r="I857" s="27" t="e">
        <f>VLOOKUP($B857,三大法人買賣超!$A$4:$I$500,7,FALSE)</f>
        <v>#N/A</v>
      </c>
      <c r="J857" s="27" t="e">
        <f>VLOOKUP($B857,三大法人買賣超!$A$4:$I$500,9,FALSE)</f>
        <v>#N/A</v>
      </c>
      <c r="K857" s="37">
        <f>新台幣匯率美元指數!B858</f>
        <v>0</v>
      </c>
      <c r="L857" s="38">
        <f>新台幣匯率美元指數!C858</f>
        <v>0</v>
      </c>
      <c r="M857" s="39">
        <f>新台幣匯率美元指數!D858</f>
        <v>0</v>
      </c>
      <c r="N857" s="27" t="e">
        <f>VLOOKUP($B857,期貨未平倉口數!$A$4:$M$499,4,FALSE)</f>
        <v>#N/A</v>
      </c>
      <c r="O857" s="27" t="e">
        <f>VLOOKUP($B857,期貨未平倉口數!$A$4:$M$499,9,FALSE)</f>
        <v>#N/A</v>
      </c>
      <c r="P857" s="27" t="e">
        <f>VLOOKUP($B857,期貨未平倉口數!$A$4:$M$499,10,FALSE)</f>
        <v>#N/A</v>
      </c>
      <c r="Q857" s="27" t="e">
        <f>VLOOKUP($B857,期貨未平倉口數!$A$4:$M$499,11,FALSE)</f>
        <v>#N/A</v>
      </c>
      <c r="R857" s="64" t="e">
        <f>VLOOKUP($B857,選擇權未平倉餘額!$A$4:$I$500,6,FALSE)</f>
        <v>#N/A</v>
      </c>
      <c r="S857" s="64" t="e">
        <f>VLOOKUP($B857,選擇權未平倉餘額!$A$4:$I$500,7,FALSE)</f>
        <v>#N/A</v>
      </c>
      <c r="T857" s="64" t="e">
        <f>VLOOKUP($B857,選擇權未平倉餘額!$A$4:$I$500,8,FALSE)</f>
        <v>#N/A</v>
      </c>
      <c r="U857" s="64" t="e">
        <f>VLOOKUP($B857,選擇權未平倉餘額!$A$4:$I$500,9,FALSE)</f>
        <v>#N/A</v>
      </c>
      <c r="V857" s="39" t="e">
        <f>VLOOKUP($B857,臺指選擇權P_C_Ratios!$A$4:$C$500,3,FALSE)</f>
        <v>#N/A</v>
      </c>
      <c r="W857" s="41" t="e">
        <f>VLOOKUP($B857,散戶多空比!$A$6:$L$500,12,FALSE)</f>
        <v>#N/A</v>
      </c>
      <c r="X857" s="40" t="e">
        <f>VLOOKUP($B857,期貨大額交易人未沖銷部位!$A$4:$O$499,4,FALSE)</f>
        <v>#N/A</v>
      </c>
      <c r="Y857" s="40" t="e">
        <f>VLOOKUP($B857,期貨大額交易人未沖銷部位!$A$4:$O$499,7,FALSE)</f>
        <v>#N/A</v>
      </c>
      <c r="Z857" s="40" t="e">
        <f>VLOOKUP($B857,期貨大額交易人未沖銷部位!$A$4:$O$499,10,FALSE)</f>
        <v>#N/A</v>
      </c>
      <c r="AA857" s="40" t="e">
        <f>VLOOKUP($B857,期貨大額交易人未沖銷部位!$A$4:$O$499,13,FALSE)</f>
        <v>#N/A</v>
      </c>
      <c r="AB857" s="40" t="e">
        <f>VLOOKUP($B857,期貨大額交易人未沖銷部位!$A$4:$O$499,14,FALSE)</f>
        <v>#N/A</v>
      </c>
      <c r="AC857" s="40" t="e">
        <f>VLOOKUP($B857,期貨大額交易人未沖銷部位!$A$4:$O$499,15,FALSE)</f>
        <v>#N/A</v>
      </c>
      <c r="AD857" s="33" t="e">
        <f>VLOOKUP($B857,三大美股走勢!$A$4:$J$495,4,FALSE)</f>
        <v>#N/A</v>
      </c>
      <c r="AE857" s="33" t="e">
        <f>VLOOKUP($B857,三大美股走勢!$A$4:$J$495,7,FALSE)</f>
        <v>#N/A</v>
      </c>
      <c r="AF857" s="33" t="e">
        <f>VLOOKUP($B857,三大美股走勢!$A$4:$J$495,10,FALSE)</f>
        <v>#N/A</v>
      </c>
    </row>
    <row r="858" spans="2:32">
      <c r="B858" s="32">
        <v>43637</v>
      </c>
      <c r="C858" s="33" t="e">
        <f>VLOOKUP($B858,大盤與近月台指!$A$4:$I$499,2,FALSE)</f>
        <v>#N/A</v>
      </c>
      <c r="D858" s="34" t="e">
        <f>VLOOKUP($B858,大盤與近月台指!$A$4:$I$499,3,FALSE)</f>
        <v>#N/A</v>
      </c>
      <c r="E858" s="35" t="e">
        <f>VLOOKUP($B858,大盤與近月台指!$A$4:$I$499,4,FALSE)</f>
        <v>#N/A</v>
      </c>
      <c r="F858" s="33" t="e">
        <f>VLOOKUP($B858,大盤與近月台指!$A$4:$I$499,5,FALSE)</f>
        <v>#N/A</v>
      </c>
      <c r="G858" s="49" t="e">
        <f>VLOOKUP($B858,三大法人買賣超!$A$4:$I$500,3,FALSE)</f>
        <v>#N/A</v>
      </c>
      <c r="H858" s="34" t="e">
        <f>VLOOKUP($B858,三大法人買賣超!$A$4:$I$500,5,FALSE)</f>
        <v>#N/A</v>
      </c>
      <c r="I858" s="27" t="e">
        <f>VLOOKUP($B858,三大法人買賣超!$A$4:$I$500,7,FALSE)</f>
        <v>#N/A</v>
      </c>
      <c r="J858" s="27" t="e">
        <f>VLOOKUP($B858,三大法人買賣超!$A$4:$I$500,9,FALSE)</f>
        <v>#N/A</v>
      </c>
      <c r="K858" s="37">
        <f>新台幣匯率美元指數!B859</f>
        <v>0</v>
      </c>
      <c r="L858" s="38">
        <f>新台幣匯率美元指數!C859</f>
        <v>0</v>
      </c>
      <c r="M858" s="39">
        <f>新台幣匯率美元指數!D859</f>
        <v>0</v>
      </c>
      <c r="N858" s="27" t="e">
        <f>VLOOKUP($B858,期貨未平倉口數!$A$4:$M$499,4,FALSE)</f>
        <v>#N/A</v>
      </c>
      <c r="O858" s="27" t="e">
        <f>VLOOKUP($B858,期貨未平倉口數!$A$4:$M$499,9,FALSE)</f>
        <v>#N/A</v>
      </c>
      <c r="P858" s="27" t="e">
        <f>VLOOKUP($B858,期貨未平倉口數!$A$4:$M$499,10,FALSE)</f>
        <v>#N/A</v>
      </c>
      <c r="Q858" s="27" t="e">
        <f>VLOOKUP($B858,期貨未平倉口數!$A$4:$M$499,11,FALSE)</f>
        <v>#N/A</v>
      </c>
      <c r="R858" s="64" t="e">
        <f>VLOOKUP($B858,選擇權未平倉餘額!$A$4:$I$500,6,FALSE)</f>
        <v>#N/A</v>
      </c>
      <c r="S858" s="64" t="e">
        <f>VLOOKUP($B858,選擇權未平倉餘額!$A$4:$I$500,7,FALSE)</f>
        <v>#N/A</v>
      </c>
      <c r="T858" s="64" t="e">
        <f>VLOOKUP($B858,選擇權未平倉餘額!$A$4:$I$500,8,FALSE)</f>
        <v>#N/A</v>
      </c>
      <c r="U858" s="64" t="e">
        <f>VLOOKUP($B858,選擇權未平倉餘額!$A$4:$I$500,9,FALSE)</f>
        <v>#N/A</v>
      </c>
      <c r="V858" s="39" t="e">
        <f>VLOOKUP($B858,臺指選擇權P_C_Ratios!$A$4:$C$500,3,FALSE)</f>
        <v>#N/A</v>
      </c>
      <c r="W858" s="41" t="e">
        <f>VLOOKUP($B858,散戶多空比!$A$6:$L$500,12,FALSE)</f>
        <v>#N/A</v>
      </c>
      <c r="X858" s="40" t="e">
        <f>VLOOKUP($B858,期貨大額交易人未沖銷部位!$A$4:$O$499,4,FALSE)</f>
        <v>#N/A</v>
      </c>
      <c r="Y858" s="40" t="e">
        <f>VLOOKUP($B858,期貨大額交易人未沖銷部位!$A$4:$O$499,7,FALSE)</f>
        <v>#N/A</v>
      </c>
      <c r="Z858" s="40" t="e">
        <f>VLOOKUP($B858,期貨大額交易人未沖銷部位!$A$4:$O$499,10,FALSE)</f>
        <v>#N/A</v>
      </c>
      <c r="AA858" s="40" t="e">
        <f>VLOOKUP($B858,期貨大額交易人未沖銷部位!$A$4:$O$499,13,FALSE)</f>
        <v>#N/A</v>
      </c>
      <c r="AB858" s="40" t="e">
        <f>VLOOKUP($B858,期貨大額交易人未沖銷部位!$A$4:$O$499,14,FALSE)</f>
        <v>#N/A</v>
      </c>
      <c r="AC858" s="40" t="e">
        <f>VLOOKUP($B858,期貨大額交易人未沖銷部位!$A$4:$O$499,15,FALSE)</f>
        <v>#N/A</v>
      </c>
      <c r="AD858" s="33" t="e">
        <f>VLOOKUP($B858,三大美股走勢!$A$4:$J$495,4,FALSE)</f>
        <v>#N/A</v>
      </c>
      <c r="AE858" s="33" t="e">
        <f>VLOOKUP($B858,三大美股走勢!$A$4:$J$495,7,FALSE)</f>
        <v>#N/A</v>
      </c>
      <c r="AF858" s="33" t="e">
        <f>VLOOKUP($B858,三大美股走勢!$A$4:$J$495,10,FALSE)</f>
        <v>#N/A</v>
      </c>
    </row>
    <row r="859" spans="2:32">
      <c r="B859" s="32">
        <v>43638</v>
      </c>
      <c r="C859" s="33" t="e">
        <f>VLOOKUP($B859,大盤與近月台指!$A$4:$I$499,2,FALSE)</f>
        <v>#N/A</v>
      </c>
      <c r="D859" s="34" t="e">
        <f>VLOOKUP($B859,大盤與近月台指!$A$4:$I$499,3,FALSE)</f>
        <v>#N/A</v>
      </c>
      <c r="E859" s="35" t="e">
        <f>VLOOKUP($B859,大盤與近月台指!$A$4:$I$499,4,FALSE)</f>
        <v>#N/A</v>
      </c>
      <c r="F859" s="33" t="e">
        <f>VLOOKUP($B859,大盤與近月台指!$A$4:$I$499,5,FALSE)</f>
        <v>#N/A</v>
      </c>
      <c r="G859" s="49" t="e">
        <f>VLOOKUP($B859,三大法人買賣超!$A$4:$I$500,3,FALSE)</f>
        <v>#N/A</v>
      </c>
      <c r="H859" s="34" t="e">
        <f>VLOOKUP($B859,三大法人買賣超!$A$4:$I$500,5,FALSE)</f>
        <v>#N/A</v>
      </c>
      <c r="I859" s="27" t="e">
        <f>VLOOKUP($B859,三大法人買賣超!$A$4:$I$500,7,FALSE)</f>
        <v>#N/A</v>
      </c>
      <c r="J859" s="27" t="e">
        <f>VLOOKUP($B859,三大法人買賣超!$A$4:$I$500,9,FALSE)</f>
        <v>#N/A</v>
      </c>
      <c r="K859" s="37">
        <f>新台幣匯率美元指數!B860</f>
        <v>0</v>
      </c>
      <c r="L859" s="38">
        <f>新台幣匯率美元指數!C860</f>
        <v>0</v>
      </c>
      <c r="M859" s="39">
        <f>新台幣匯率美元指數!D860</f>
        <v>0</v>
      </c>
      <c r="N859" s="27" t="e">
        <f>VLOOKUP($B859,期貨未平倉口數!$A$4:$M$499,4,FALSE)</f>
        <v>#N/A</v>
      </c>
      <c r="O859" s="27" t="e">
        <f>VLOOKUP($B859,期貨未平倉口數!$A$4:$M$499,9,FALSE)</f>
        <v>#N/A</v>
      </c>
      <c r="P859" s="27" t="e">
        <f>VLOOKUP($B859,期貨未平倉口數!$A$4:$M$499,10,FALSE)</f>
        <v>#N/A</v>
      </c>
      <c r="Q859" s="27" t="e">
        <f>VLOOKUP($B859,期貨未平倉口數!$A$4:$M$499,11,FALSE)</f>
        <v>#N/A</v>
      </c>
      <c r="R859" s="64" t="e">
        <f>VLOOKUP($B859,選擇權未平倉餘額!$A$4:$I$500,6,FALSE)</f>
        <v>#N/A</v>
      </c>
      <c r="S859" s="64" t="e">
        <f>VLOOKUP($B859,選擇權未平倉餘額!$A$4:$I$500,7,FALSE)</f>
        <v>#N/A</v>
      </c>
      <c r="T859" s="64" t="e">
        <f>VLOOKUP($B859,選擇權未平倉餘額!$A$4:$I$500,8,FALSE)</f>
        <v>#N/A</v>
      </c>
      <c r="U859" s="64" t="e">
        <f>VLOOKUP($B859,選擇權未平倉餘額!$A$4:$I$500,9,FALSE)</f>
        <v>#N/A</v>
      </c>
      <c r="V859" s="39" t="e">
        <f>VLOOKUP($B859,臺指選擇權P_C_Ratios!$A$4:$C$500,3,FALSE)</f>
        <v>#N/A</v>
      </c>
      <c r="W859" s="41" t="e">
        <f>VLOOKUP($B859,散戶多空比!$A$6:$L$500,12,FALSE)</f>
        <v>#N/A</v>
      </c>
      <c r="X859" s="40" t="e">
        <f>VLOOKUP($B859,期貨大額交易人未沖銷部位!$A$4:$O$499,4,FALSE)</f>
        <v>#N/A</v>
      </c>
      <c r="Y859" s="40" t="e">
        <f>VLOOKUP($B859,期貨大額交易人未沖銷部位!$A$4:$O$499,7,FALSE)</f>
        <v>#N/A</v>
      </c>
      <c r="Z859" s="40" t="e">
        <f>VLOOKUP($B859,期貨大額交易人未沖銷部位!$A$4:$O$499,10,FALSE)</f>
        <v>#N/A</v>
      </c>
      <c r="AA859" s="40" t="e">
        <f>VLOOKUP($B859,期貨大額交易人未沖銷部位!$A$4:$O$499,13,FALSE)</f>
        <v>#N/A</v>
      </c>
      <c r="AB859" s="40" t="e">
        <f>VLOOKUP($B859,期貨大額交易人未沖銷部位!$A$4:$O$499,14,FALSE)</f>
        <v>#N/A</v>
      </c>
      <c r="AC859" s="40" t="e">
        <f>VLOOKUP($B859,期貨大額交易人未沖銷部位!$A$4:$O$499,15,FALSE)</f>
        <v>#N/A</v>
      </c>
      <c r="AD859" s="33" t="e">
        <f>VLOOKUP($B859,三大美股走勢!$A$4:$J$495,4,FALSE)</f>
        <v>#N/A</v>
      </c>
      <c r="AE859" s="33" t="e">
        <f>VLOOKUP($B859,三大美股走勢!$A$4:$J$495,7,FALSE)</f>
        <v>#N/A</v>
      </c>
      <c r="AF859" s="33" t="e">
        <f>VLOOKUP($B859,三大美股走勢!$A$4:$J$495,10,FALSE)</f>
        <v>#N/A</v>
      </c>
    </row>
    <row r="860" spans="2:32">
      <c r="B860" s="32">
        <v>43639</v>
      </c>
      <c r="C860" s="33" t="e">
        <f>VLOOKUP($B860,大盤與近月台指!$A$4:$I$499,2,FALSE)</f>
        <v>#N/A</v>
      </c>
      <c r="D860" s="34" t="e">
        <f>VLOOKUP($B860,大盤與近月台指!$A$4:$I$499,3,FALSE)</f>
        <v>#N/A</v>
      </c>
      <c r="E860" s="35" t="e">
        <f>VLOOKUP($B860,大盤與近月台指!$A$4:$I$499,4,FALSE)</f>
        <v>#N/A</v>
      </c>
      <c r="F860" s="33" t="e">
        <f>VLOOKUP($B860,大盤與近月台指!$A$4:$I$499,5,FALSE)</f>
        <v>#N/A</v>
      </c>
      <c r="G860" s="49" t="e">
        <f>VLOOKUP($B860,三大法人買賣超!$A$4:$I$500,3,FALSE)</f>
        <v>#N/A</v>
      </c>
      <c r="H860" s="34" t="e">
        <f>VLOOKUP($B860,三大法人買賣超!$A$4:$I$500,5,FALSE)</f>
        <v>#N/A</v>
      </c>
      <c r="I860" s="27" t="e">
        <f>VLOOKUP($B860,三大法人買賣超!$A$4:$I$500,7,FALSE)</f>
        <v>#N/A</v>
      </c>
      <c r="J860" s="27" t="e">
        <f>VLOOKUP($B860,三大法人買賣超!$A$4:$I$500,9,FALSE)</f>
        <v>#N/A</v>
      </c>
      <c r="K860" s="37">
        <f>新台幣匯率美元指數!B861</f>
        <v>0</v>
      </c>
      <c r="L860" s="38">
        <f>新台幣匯率美元指數!C861</f>
        <v>0</v>
      </c>
      <c r="M860" s="39">
        <f>新台幣匯率美元指數!D861</f>
        <v>0</v>
      </c>
      <c r="N860" s="27" t="e">
        <f>VLOOKUP($B860,期貨未平倉口數!$A$4:$M$499,4,FALSE)</f>
        <v>#N/A</v>
      </c>
      <c r="O860" s="27" t="e">
        <f>VLOOKUP($B860,期貨未平倉口數!$A$4:$M$499,9,FALSE)</f>
        <v>#N/A</v>
      </c>
      <c r="P860" s="27" t="e">
        <f>VLOOKUP($B860,期貨未平倉口數!$A$4:$M$499,10,FALSE)</f>
        <v>#N/A</v>
      </c>
      <c r="Q860" s="27" t="e">
        <f>VLOOKUP($B860,期貨未平倉口數!$A$4:$M$499,11,FALSE)</f>
        <v>#N/A</v>
      </c>
      <c r="R860" s="64" t="e">
        <f>VLOOKUP($B860,選擇權未平倉餘額!$A$4:$I$500,6,FALSE)</f>
        <v>#N/A</v>
      </c>
      <c r="S860" s="64" t="e">
        <f>VLOOKUP($B860,選擇權未平倉餘額!$A$4:$I$500,7,FALSE)</f>
        <v>#N/A</v>
      </c>
      <c r="T860" s="64" t="e">
        <f>VLOOKUP($B860,選擇權未平倉餘額!$A$4:$I$500,8,FALSE)</f>
        <v>#N/A</v>
      </c>
      <c r="U860" s="64" t="e">
        <f>VLOOKUP($B860,選擇權未平倉餘額!$A$4:$I$500,9,FALSE)</f>
        <v>#N/A</v>
      </c>
      <c r="V860" s="39" t="e">
        <f>VLOOKUP($B860,臺指選擇權P_C_Ratios!$A$4:$C$500,3,FALSE)</f>
        <v>#N/A</v>
      </c>
      <c r="W860" s="41" t="e">
        <f>VLOOKUP($B860,散戶多空比!$A$6:$L$500,12,FALSE)</f>
        <v>#N/A</v>
      </c>
      <c r="X860" s="40" t="e">
        <f>VLOOKUP($B860,期貨大額交易人未沖銷部位!$A$4:$O$499,4,FALSE)</f>
        <v>#N/A</v>
      </c>
      <c r="Y860" s="40" t="e">
        <f>VLOOKUP($B860,期貨大額交易人未沖銷部位!$A$4:$O$499,7,FALSE)</f>
        <v>#N/A</v>
      </c>
      <c r="Z860" s="40" t="e">
        <f>VLOOKUP($B860,期貨大額交易人未沖銷部位!$A$4:$O$499,10,FALSE)</f>
        <v>#N/A</v>
      </c>
      <c r="AA860" s="40" t="e">
        <f>VLOOKUP($B860,期貨大額交易人未沖銷部位!$A$4:$O$499,13,FALSE)</f>
        <v>#N/A</v>
      </c>
      <c r="AB860" s="40" t="e">
        <f>VLOOKUP($B860,期貨大額交易人未沖銷部位!$A$4:$O$499,14,FALSE)</f>
        <v>#N/A</v>
      </c>
      <c r="AC860" s="40" t="e">
        <f>VLOOKUP($B860,期貨大額交易人未沖銷部位!$A$4:$O$499,15,FALSE)</f>
        <v>#N/A</v>
      </c>
      <c r="AD860" s="33" t="e">
        <f>VLOOKUP($B860,三大美股走勢!$A$4:$J$495,4,FALSE)</f>
        <v>#N/A</v>
      </c>
      <c r="AE860" s="33" t="e">
        <f>VLOOKUP($B860,三大美股走勢!$A$4:$J$495,7,FALSE)</f>
        <v>#N/A</v>
      </c>
      <c r="AF860" s="33" t="e">
        <f>VLOOKUP($B860,三大美股走勢!$A$4:$J$495,10,FALSE)</f>
        <v>#N/A</v>
      </c>
    </row>
    <row r="861" spans="2:32">
      <c r="B861" s="32">
        <v>43640</v>
      </c>
      <c r="C861" s="33" t="e">
        <f>VLOOKUP($B861,大盤與近月台指!$A$4:$I$499,2,FALSE)</f>
        <v>#N/A</v>
      </c>
      <c r="D861" s="34" t="e">
        <f>VLOOKUP($B861,大盤與近月台指!$A$4:$I$499,3,FALSE)</f>
        <v>#N/A</v>
      </c>
      <c r="E861" s="35" t="e">
        <f>VLOOKUP($B861,大盤與近月台指!$A$4:$I$499,4,FALSE)</f>
        <v>#N/A</v>
      </c>
      <c r="F861" s="33" t="e">
        <f>VLOOKUP($B861,大盤與近月台指!$A$4:$I$499,5,FALSE)</f>
        <v>#N/A</v>
      </c>
      <c r="G861" s="49" t="e">
        <f>VLOOKUP($B861,三大法人買賣超!$A$4:$I$500,3,FALSE)</f>
        <v>#N/A</v>
      </c>
      <c r="H861" s="34" t="e">
        <f>VLOOKUP($B861,三大法人買賣超!$A$4:$I$500,5,FALSE)</f>
        <v>#N/A</v>
      </c>
      <c r="I861" s="27" t="e">
        <f>VLOOKUP($B861,三大法人買賣超!$A$4:$I$500,7,FALSE)</f>
        <v>#N/A</v>
      </c>
      <c r="J861" s="27" t="e">
        <f>VLOOKUP($B861,三大法人買賣超!$A$4:$I$500,9,FALSE)</f>
        <v>#N/A</v>
      </c>
      <c r="K861" s="37">
        <f>新台幣匯率美元指數!B862</f>
        <v>0</v>
      </c>
      <c r="L861" s="38">
        <f>新台幣匯率美元指數!C862</f>
        <v>0</v>
      </c>
      <c r="M861" s="39">
        <f>新台幣匯率美元指數!D862</f>
        <v>0</v>
      </c>
      <c r="N861" s="27" t="e">
        <f>VLOOKUP($B861,期貨未平倉口數!$A$4:$M$499,4,FALSE)</f>
        <v>#N/A</v>
      </c>
      <c r="O861" s="27" t="e">
        <f>VLOOKUP($B861,期貨未平倉口數!$A$4:$M$499,9,FALSE)</f>
        <v>#N/A</v>
      </c>
      <c r="P861" s="27" t="e">
        <f>VLOOKUP($B861,期貨未平倉口數!$A$4:$M$499,10,FALSE)</f>
        <v>#N/A</v>
      </c>
      <c r="Q861" s="27" t="e">
        <f>VLOOKUP($B861,期貨未平倉口數!$A$4:$M$499,11,FALSE)</f>
        <v>#N/A</v>
      </c>
      <c r="R861" s="64" t="e">
        <f>VLOOKUP($B861,選擇權未平倉餘額!$A$4:$I$500,6,FALSE)</f>
        <v>#N/A</v>
      </c>
      <c r="S861" s="64" t="e">
        <f>VLOOKUP($B861,選擇權未平倉餘額!$A$4:$I$500,7,FALSE)</f>
        <v>#N/A</v>
      </c>
      <c r="T861" s="64" t="e">
        <f>VLOOKUP($B861,選擇權未平倉餘額!$A$4:$I$500,8,FALSE)</f>
        <v>#N/A</v>
      </c>
      <c r="U861" s="64" t="e">
        <f>VLOOKUP($B861,選擇權未平倉餘額!$A$4:$I$500,9,FALSE)</f>
        <v>#N/A</v>
      </c>
      <c r="V861" s="39" t="e">
        <f>VLOOKUP($B861,臺指選擇權P_C_Ratios!$A$4:$C$500,3,FALSE)</f>
        <v>#N/A</v>
      </c>
      <c r="W861" s="41" t="e">
        <f>VLOOKUP($B861,散戶多空比!$A$6:$L$500,12,FALSE)</f>
        <v>#N/A</v>
      </c>
      <c r="X861" s="40" t="e">
        <f>VLOOKUP($B861,期貨大額交易人未沖銷部位!$A$4:$O$499,4,FALSE)</f>
        <v>#N/A</v>
      </c>
      <c r="Y861" s="40" t="e">
        <f>VLOOKUP($B861,期貨大額交易人未沖銷部位!$A$4:$O$499,7,FALSE)</f>
        <v>#N/A</v>
      </c>
      <c r="Z861" s="40" t="e">
        <f>VLOOKUP($B861,期貨大額交易人未沖銷部位!$A$4:$O$499,10,FALSE)</f>
        <v>#N/A</v>
      </c>
      <c r="AA861" s="40" t="e">
        <f>VLOOKUP($B861,期貨大額交易人未沖銷部位!$A$4:$O$499,13,FALSE)</f>
        <v>#N/A</v>
      </c>
      <c r="AB861" s="40" t="e">
        <f>VLOOKUP($B861,期貨大額交易人未沖銷部位!$A$4:$O$499,14,FALSE)</f>
        <v>#N/A</v>
      </c>
      <c r="AC861" s="40" t="e">
        <f>VLOOKUP($B861,期貨大額交易人未沖銷部位!$A$4:$O$499,15,FALSE)</f>
        <v>#N/A</v>
      </c>
      <c r="AD861" s="33" t="e">
        <f>VLOOKUP($B861,三大美股走勢!$A$4:$J$495,4,FALSE)</f>
        <v>#N/A</v>
      </c>
      <c r="AE861" s="33" t="e">
        <f>VLOOKUP($B861,三大美股走勢!$A$4:$J$495,7,FALSE)</f>
        <v>#N/A</v>
      </c>
      <c r="AF861" s="33" t="e">
        <f>VLOOKUP($B861,三大美股走勢!$A$4:$J$495,10,FALSE)</f>
        <v>#N/A</v>
      </c>
    </row>
    <row r="862" spans="2:32">
      <c r="B862" s="32">
        <v>43641</v>
      </c>
      <c r="C862" s="33" t="e">
        <f>VLOOKUP($B862,大盤與近月台指!$A$4:$I$499,2,FALSE)</f>
        <v>#N/A</v>
      </c>
      <c r="D862" s="34" t="e">
        <f>VLOOKUP($B862,大盤與近月台指!$A$4:$I$499,3,FALSE)</f>
        <v>#N/A</v>
      </c>
      <c r="E862" s="35" t="e">
        <f>VLOOKUP($B862,大盤與近月台指!$A$4:$I$499,4,FALSE)</f>
        <v>#N/A</v>
      </c>
      <c r="F862" s="33" t="e">
        <f>VLOOKUP($B862,大盤與近月台指!$A$4:$I$499,5,FALSE)</f>
        <v>#N/A</v>
      </c>
      <c r="G862" s="49" t="e">
        <f>VLOOKUP($B862,三大法人買賣超!$A$4:$I$500,3,FALSE)</f>
        <v>#N/A</v>
      </c>
      <c r="H862" s="34" t="e">
        <f>VLOOKUP($B862,三大法人買賣超!$A$4:$I$500,5,FALSE)</f>
        <v>#N/A</v>
      </c>
      <c r="I862" s="27" t="e">
        <f>VLOOKUP($B862,三大法人買賣超!$A$4:$I$500,7,FALSE)</f>
        <v>#N/A</v>
      </c>
      <c r="J862" s="27" t="e">
        <f>VLOOKUP($B862,三大法人買賣超!$A$4:$I$500,9,FALSE)</f>
        <v>#N/A</v>
      </c>
      <c r="K862" s="37">
        <f>新台幣匯率美元指數!B863</f>
        <v>0</v>
      </c>
      <c r="L862" s="38">
        <f>新台幣匯率美元指數!C863</f>
        <v>0</v>
      </c>
      <c r="M862" s="39">
        <f>新台幣匯率美元指數!D863</f>
        <v>0</v>
      </c>
      <c r="N862" s="27" t="e">
        <f>VLOOKUP($B862,期貨未平倉口數!$A$4:$M$499,4,FALSE)</f>
        <v>#N/A</v>
      </c>
      <c r="O862" s="27" t="e">
        <f>VLOOKUP($B862,期貨未平倉口數!$A$4:$M$499,9,FALSE)</f>
        <v>#N/A</v>
      </c>
      <c r="P862" s="27" t="e">
        <f>VLOOKUP($B862,期貨未平倉口數!$A$4:$M$499,10,FALSE)</f>
        <v>#N/A</v>
      </c>
      <c r="Q862" s="27" t="e">
        <f>VLOOKUP($B862,期貨未平倉口數!$A$4:$M$499,11,FALSE)</f>
        <v>#N/A</v>
      </c>
      <c r="R862" s="64" t="e">
        <f>VLOOKUP($B862,選擇權未平倉餘額!$A$4:$I$500,6,FALSE)</f>
        <v>#N/A</v>
      </c>
      <c r="S862" s="64" t="e">
        <f>VLOOKUP($B862,選擇權未平倉餘額!$A$4:$I$500,7,FALSE)</f>
        <v>#N/A</v>
      </c>
      <c r="T862" s="64" t="e">
        <f>VLOOKUP($B862,選擇權未平倉餘額!$A$4:$I$500,8,FALSE)</f>
        <v>#N/A</v>
      </c>
      <c r="U862" s="64" t="e">
        <f>VLOOKUP($B862,選擇權未平倉餘額!$A$4:$I$500,9,FALSE)</f>
        <v>#N/A</v>
      </c>
      <c r="V862" s="39" t="e">
        <f>VLOOKUP($B862,臺指選擇權P_C_Ratios!$A$4:$C$500,3,FALSE)</f>
        <v>#N/A</v>
      </c>
      <c r="W862" s="41" t="e">
        <f>VLOOKUP($B862,散戶多空比!$A$6:$L$500,12,FALSE)</f>
        <v>#N/A</v>
      </c>
      <c r="X862" s="40" t="e">
        <f>VLOOKUP($B862,期貨大額交易人未沖銷部位!$A$4:$O$499,4,FALSE)</f>
        <v>#N/A</v>
      </c>
      <c r="Y862" s="40" t="e">
        <f>VLOOKUP($B862,期貨大額交易人未沖銷部位!$A$4:$O$499,7,FALSE)</f>
        <v>#N/A</v>
      </c>
      <c r="Z862" s="40" t="e">
        <f>VLOOKUP($B862,期貨大額交易人未沖銷部位!$A$4:$O$499,10,FALSE)</f>
        <v>#N/A</v>
      </c>
      <c r="AA862" s="40" t="e">
        <f>VLOOKUP($B862,期貨大額交易人未沖銷部位!$A$4:$O$499,13,FALSE)</f>
        <v>#N/A</v>
      </c>
      <c r="AB862" s="40" t="e">
        <f>VLOOKUP($B862,期貨大額交易人未沖銷部位!$A$4:$O$499,14,FALSE)</f>
        <v>#N/A</v>
      </c>
      <c r="AC862" s="40" t="e">
        <f>VLOOKUP($B862,期貨大額交易人未沖銷部位!$A$4:$O$499,15,FALSE)</f>
        <v>#N/A</v>
      </c>
      <c r="AD862" s="33" t="e">
        <f>VLOOKUP($B862,三大美股走勢!$A$4:$J$495,4,FALSE)</f>
        <v>#N/A</v>
      </c>
      <c r="AE862" s="33" t="e">
        <f>VLOOKUP($B862,三大美股走勢!$A$4:$J$495,7,FALSE)</f>
        <v>#N/A</v>
      </c>
      <c r="AF862" s="33" t="e">
        <f>VLOOKUP($B862,三大美股走勢!$A$4:$J$495,10,FALSE)</f>
        <v>#N/A</v>
      </c>
    </row>
    <row r="863" spans="2:32">
      <c r="B863" s="32">
        <v>43642</v>
      </c>
      <c r="C863" s="33" t="e">
        <f>VLOOKUP($B863,大盤與近月台指!$A$4:$I$499,2,FALSE)</f>
        <v>#N/A</v>
      </c>
      <c r="D863" s="34" t="e">
        <f>VLOOKUP($B863,大盤與近月台指!$A$4:$I$499,3,FALSE)</f>
        <v>#N/A</v>
      </c>
      <c r="E863" s="35" t="e">
        <f>VLOOKUP($B863,大盤與近月台指!$A$4:$I$499,4,FALSE)</f>
        <v>#N/A</v>
      </c>
      <c r="F863" s="33" t="e">
        <f>VLOOKUP($B863,大盤與近月台指!$A$4:$I$499,5,FALSE)</f>
        <v>#N/A</v>
      </c>
      <c r="G863" s="49" t="e">
        <f>VLOOKUP($B863,三大法人買賣超!$A$4:$I$500,3,FALSE)</f>
        <v>#N/A</v>
      </c>
      <c r="H863" s="34" t="e">
        <f>VLOOKUP($B863,三大法人買賣超!$A$4:$I$500,5,FALSE)</f>
        <v>#N/A</v>
      </c>
      <c r="I863" s="27" t="e">
        <f>VLOOKUP($B863,三大法人買賣超!$A$4:$I$500,7,FALSE)</f>
        <v>#N/A</v>
      </c>
      <c r="J863" s="27" t="e">
        <f>VLOOKUP($B863,三大法人買賣超!$A$4:$I$500,9,FALSE)</f>
        <v>#N/A</v>
      </c>
      <c r="K863" s="37">
        <f>新台幣匯率美元指數!B864</f>
        <v>0</v>
      </c>
      <c r="L863" s="38">
        <f>新台幣匯率美元指數!C864</f>
        <v>0</v>
      </c>
      <c r="M863" s="39">
        <f>新台幣匯率美元指數!D864</f>
        <v>0</v>
      </c>
      <c r="N863" s="27" t="e">
        <f>VLOOKUP($B863,期貨未平倉口數!$A$4:$M$499,4,FALSE)</f>
        <v>#N/A</v>
      </c>
      <c r="O863" s="27" t="e">
        <f>VLOOKUP($B863,期貨未平倉口數!$A$4:$M$499,9,FALSE)</f>
        <v>#N/A</v>
      </c>
      <c r="P863" s="27" t="e">
        <f>VLOOKUP($B863,期貨未平倉口數!$A$4:$M$499,10,FALSE)</f>
        <v>#N/A</v>
      </c>
      <c r="Q863" s="27" t="e">
        <f>VLOOKUP($B863,期貨未平倉口數!$A$4:$M$499,11,FALSE)</f>
        <v>#N/A</v>
      </c>
      <c r="R863" s="64" t="e">
        <f>VLOOKUP($B863,選擇權未平倉餘額!$A$4:$I$500,6,FALSE)</f>
        <v>#N/A</v>
      </c>
      <c r="S863" s="64" t="e">
        <f>VLOOKUP($B863,選擇權未平倉餘額!$A$4:$I$500,7,FALSE)</f>
        <v>#N/A</v>
      </c>
      <c r="T863" s="64" t="e">
        <f>VLOOKUP($B863,選擇權未平倉餘額!$A$4:$I$500,8,FALSE)</f>
        <v>#N/A</v>
      </c>
      <c r="U863" s="64" t="e">
        <f>VLOOKUP($B863,選擇權未平倉餘額!$A$4:$I$500,9,FALSE)</f>
        <v>#N/A</v>
      </c>
      <c r="V863" s="39" t="e">
        <f>VLOOKUP($B863,臺指選擇權P_C_Ratios!$A$4:$C$500,3,FALSE)</f>
        <v>#N/A</v>
      </c>
      <c r="W863" s="41" t="e">
        <f>VLOOKUP($B863,散戶多空比!$A$6:$L$500,12,FALSE)</f>
        <v>#N/A</v>
      </c>
      <c r="X863" s="40" t="e">
        <f>VLOOKUP($B863,期貨大額交易人未沖銷部位!$A$4:$O$499,4,FALSE)</f>
        <v>#N/A</v>
      </c>
      <c r="Y863" s="40" t="e">
        <f>VLOOKUP($B863,期貨大額交易人未沖銷部位!$A$4:$O$499,7,FALSE)</f>
        <v>#N/A</v>
      </c>
      <c r="Z863" s="40" t="e">
        <f>VLOOKUP($B863,期貨大額交易人未沖銷部位!$A$4:$O$499,10,FALSE)</f>
        <v>#N/A</v>
      </c>
      <c r="AA863" s="40" t="e">
        <f>VLOOKUP($B863,期貨大額交易人未沖銷部位!$A$4:$O$499,13,FALSE)</f>
        <v>#N/A</v>
      </c>
      <c r="AB863" s="40" t="e">
        <f>VLOOKUP($B863,期貨大額交易人未沖銷部位!$A$4:$O$499,14,FALSE)</f>
        <v>#N/A</v>
      </c>
      <c r="AC863" s="40" t="e">
        <f>VLOOKUP($B863,期貨大額交易人未沖銷部位!$A$4:$O$499,15,FALSE)</f>
        <v>#N/A</v>
      </c>
      <c r="AD863" s="33" t="e">
        <f>VLOOKUP($B863,三大美股走勢!$A$4:$J$495,4,FALSE)</f>
        <v>#N/A</v>
      </c>
      <c r="AE863" s="33" t="e">
        <f>VLOOKUP($B863,三大美股走勢!$A$4:$J$495,7,FALSE)</f>
        <v>#N/A</v>
      </c>
      <c r="AF863" s="33" t="e">
        <f>VLOOKUP($B863,三大美股走勢!$A$4:$J$495,10,FALSE)</f>
        <v>#N/A</v>
      </c>
    </row>
    <row r="864" spans="2:32">
      <c r="B864" s="32">
        <v>43643</v>
      </c>
      <c r="C864" s="33" t="e">
        <f>VLOOKUP($B864,大盤與近月台指!$A$4:$I$499,2,FALSE)</f>
        <v>#N/A</v>
      </c>
      <c r="D864" s="34" t="e">
        <f>VLOOKUP($B864,大盤與近月台指!$A$4:$I$499,3,FALSE)</f>
        <v>#N/A</v>
      </c>
      <c r="E864" s="35" t="e">
        <f>VLOOKUP($B864,大盤與近月台指!$A$4:$I$499,4,FALSE)</f>
        <v>#N/A</v>
      </c>
      <c r="F864" s="33" t="e">
        <f>VLOOKUP($B864,大盤與近月台指!$A$4:$I$499,5,FALSE)</f>
        <v>#N/A</v>
      </c>
      <c r="G864" s="49" t="e">
        <f>VLOOKUP($B864,三大法人買賣超!$A$4:$I$500,3,FALSE)</f>
        <v>#N/A</v>
      </c>
      <c r="H864" s="34" t="e">
        <f>VLOOKUP($B864,三大法人買賣超!$A$4:$I$500,5,FALSE)</f>
        <v>#N/A</v>
      </c>
      <c r="I864" s="27" t="e">
        <f>VLOOKUP($B864,三大法人買賣超!$A$4:$I$500,7,FALSE)</f>
        <v>#N/A</v>
      </c>
      <c r="J864" s="27" t="e">
        <f>VLOOKUP($B864,三大法人買賣超!$A$4:$I$500,9,FALSE)</f>
        <v>#N/A</v>
      </c>
      <c r="K864" s="37">
        <f>新台幣匯率美元指數!B865</f>
        <v>0</v>
      </c>
      <c r="L864" s="38">
        <f>新台幣匯率美元指數!C865</f>
        <v>0</v>
      </c>
      <c r="M864" s="39">
        <f>新台幣匯率美元指數!D865</f>
        <v>0</v>
      </c>
      <c r="N864" s="27" t="e">
        <f>VLOOKUP($B864,期貨未平倉口數!$A$4:$M$499,4,FALSE)</f>
        <v>#N/A</v>
      </c>
      <c r="O864" s="27" t="e">
        <f>VLOOKUP($B864,期貨未平倉口數!$A$4:$M$499,9,FALSE)</f>
        <v>#N/A</v>
      </c>
      <c r="P864" s="27" t="e">
        <f>VLOOKUP($B864,期貨未平倉口數!$A$4:$M$499,10,FALSE)</f>
        <v>#N/A</v>
      </c>
      <c r="Q864" s="27" t="e">
        <f>VLOOKUP($B864,期貨未平倉口數!$A$4:$M$499,11,FALSE)</f>
        <v>#N/A</v>
      </c>
      <c r="R864" s="64" t="e">
        <f>VLOOKUP($B864,選擇權未平倉餘額!$A$4:$I$500,6,FALSE)</f>
        <v>#N/A</v>
      </c>
      <c r="S864" s="64" t="e">
        <f>VLOOKUP($B864,選擇權未平倉餘額!$A$4:$I$500,7,FALSE)</f>
        <v>#N/A</v>
      </c>
      <c r="T864" s="64" t="e">
        <f>VLOOKUP($B864,選擇權未平倉餘額!$A$4:$I$500,8,FALSE)</f>
        <v>#N/A</v>
      </c>
      <c r="U864" s="64" t="e">
        <f>VLOOKUP($B864,選擇權未平倉餘額!$A$4:$I$500,9,FALSE)</f>
        <v>#N/A</v>
      </c>
      <c r="V864" s="39" t="e">
        <f>VLOOKUP($B864,臺指選擇權P_C_Ratios!$A$4:$C$500,3,FALSE)</f>
        <v>#N/A</v>
      </c>
      <c r="W864" s="41" t="e">
        <f>VLOOKUP($B864,散戶多空比!$A$6:$L$500,12,FALSE)</f>
        <v>#N/A</v>
      </c>
      <c r="X864" s="40" t="e">
        <f>VLOOKUP($B864,期貨大額交易人未沖銷部位!$A$4:$O$499,4,FALSE)</f>
        <v>#N/A</v>
      </c>
      <c r="Y864" s="40" t="e">
        <f>VLOOKUP($B864,期貨大額交易人未沖銷部位!$A$4:$O$499,7,FALSE)</f>
        <v>#N/A</v>
      </c>
      <c r="Z864" s="40" t="e">
        <f>VLOOKUP($B864,期貨大額交易人未沖銷部位!$A$4:$O$499,10,FALSE)</f>
        <v>#N/A</v>
      </c>
      <c r="AA864" s="40" t="e">
        <f>VLOOKUP($B864,期貨大額交易人未沖銷部位!$A$4:$O$499,13,FALSE)</f>
        <v>#N/A</v>
      </c>
      <c r="AB864" s="40" t="e">
        <f>VLOOKUP($B864,期貨大額交易人未沖銷部位!$A$4:$O$499,14,FALSE)</f>
        <v>#N/A</v>
      </c>
      <c r="AC864" s="40" t="e">
        <f>VLOOKUP($B864,期貨大額交易人未沖銷部位!$A$4:$O$499,15,FALSE)</f>
        <v>#N/A</v>
      </c>
      <c r="AD864" s="33" t="e">
        <f>VLOOKUP($B864,三大美股走勢!$A$4:$J$495,4,FALSE)</f>
        <v>#N/A</v>
      </c>
      <c r="AE864" s="33" t="e">
        <f>VLOOKUP($B864,三大美股走勢!$A$4:$J$495,7,FALSE)</f>
        <v>#N/A</v>
      </c>
      <c r="AF864" s="33" t="e">
        <f>VLOOKUP($B864,三大美股走勢!$A$4:$J$495,10,FALSE)</f>
        <v>#N/A</v>
      </c>
    </row>
    <row r="865" spans="2:32">
      <c r="B865" s="32">
        <v>43644</v>
      </c>
      <c r="C865" s="33" t="e">
        <f>VLOOKUP($B865,大盤與近月台指!$A$4:$I$499,2,FALSE)</f>
        <v>#N/A</v>
      </c>
      <c r="D865" s="34" t="e">
        <f>VLOOKUP($B865,大盤與近月台指!$A$4:$I$499,3,FALSE)</f>
        <v>#N/A</v>
      </c>
      <c r="E865" s="35" t="e">
        <f>VLOOKUP($B865,大盤與近月台指!$A$4:$I$499,4,FALSE)</f>
        <v>#N/A</v>
      </c>
      <c r="F865" s="33" t="e">
        <f>VLOOKUP($B865,大盤與近月台指!$A$4:$I$499,5,FALSE)</f>
        <v>#N/A</v>
      </c>
      <c r="G865" s="49" t="e">
        <f>VLOOKUP($B865,三大法人買賣超!$A$4:$I$500,3,FALSE)</f>
        <v>#N/A</v>
      </c>
      <c r="H865" s="34" t="e">
        <f>VLOOKUP($B865,三大法人買賣超!$A$4:$I$500,5,FALSE)</f>
        <v>#N/A</v>
      </c>
      <c r="I865" s="27" t="e">
        <f>VLOOKUP($B865,三大法人買賣超!$A$4:$I$500,7,FALSE)</f>
        <v>#N/A</v>
      </c>
      <c r="J865" s="27" t="e">
        <f>VLOOKUP($B865,三大法人買賣超!$A$4:$I$500,9,FALSE)</f>
        <v>#N/A</v>
      </c>
      <c r="K865" s="37">
        <f>新台幣匯率美元指數!B866</f>
        <v>0</v>
      </c>
      <c r="L865" s="38">
        <f>新台幣匯率美元指數!C866</f>
        <v>0</v>
      </c>
      <c r="M865" s="39">
        <f>新台幣匯率美元指數!D866</f>
        <v>0</v>
      </c>
      <c r="N865" s="27" t="e">
        <f>VLOOKUP($B865,期貨未平倉口數!$A$4:$M$499,4,FALSE)</f>
        <v>#N/A</v>
      </c>
      <c r="O865" s="27" t="e">
        <f>VLOOKUP($B865,期貨未平倉口數!$A$4:$M$499,9,FALSE)</f>
        <v>#N/A</v>
      </c>
      <c r="P865" s="27" t="e">
        <f>VLOOKUP($B865,期貨未平倉口數!$A$4:$M$499,10,FALSE)</f>
        <v>#N/A</v>
      </c>
      <c r="Q865" s="27" t="e">
        <f>VLOOKUP($B865,期貨未平倉口數!$A$4:$M$499,11,FALSE)</f>
        <v>#N/A</v>
      </c>
      <c r="R865" s="64" t="e">
        <f>VLOOKUP($B865,選擇權未平倉餘額!$A$4:$I$500,6,FALSE)</f>
        <v>#N/A</v>
      </c>
      <c r="S865" s="64" t="e">
        <f>VLOOKUP($B865,選擇權未平倉餘額!$A$4:$I$500,7,FALSE)</f>
        <v>#N/A</v>
      </c>
      <c r="T865" s="64" t="e">
        <f>VLOOKUP($B865,選擇權未平倉餘額!$A$4:$I$500,8,FALSE)</f>
        <v>#N/A</v>
      </c>
      <c r="U865" s="64" t="e">
        <f>VLOOKUP($B865,選擇權未平倉餘額!$A$4:$I$500,9,FALSE)</f>
        <v>#N/A</v>
      </c>
      <c r="V865" s="39" t="e">
        <f>VLOOKUP($B865,臺指選擇權P_C_Ratios!$A$4:$C$500,3,FALSE)</f>
        <v>#N/A</v>
      </c>
      <c r="W865" s="41" t="e">
        <f>VLOOKUP($B865,散戶多空比!$A$6:$L$500,12,FALSE)</f>
        <v>#N/A</v>
      </c>
      <c r="X865" s="40" t="e">
        <f>VLOOKUP($B865,期貨大額交易人未沖銷部位!$A$4:$O$499,4,FALSE)</f>
        <v>#N/A</v>
      </c>
      <c r="Y865" s="40" t="e">
        <f>VLOOKUP($B865,期貨大額交易人未沖銷部位!$A$4:$O$499,7,FALSE)</f>
        <v>#N/A</v>
      </c>
      <c r="Z865" s="40" t="e">
        <f>VLOOKUP($B865,期貨大額交易人未沖銷部位!$A$4:$O$499,10,FALSE)</f>
        <v>#N/A</v>
      </c>
      <c r="AA865" s="40" t="e">
        <f>VLOOKUP($B865,期貨大額交易人未沖銷部位!$A$4:$O$499,13,FALSE)</f>
        <v>#N/A</v>
      </c>
      <c r="AB865" s="40" t="e">
        <f>VLOOKUP($B865,期貨大額交易人未沖銷部位!$A$4:$O$499,14,FALSE)</f>
        <v>#N/A</v>
      </c>
      <c r="AC865" s="40" t="e">
        <f>VLOOKUP($B865,期貨大額交易人未沖銷部位!$A$4:$O$499,15,FALSE)</f>
        <v>#N/A</v>
      </c>
      <c r="AD865" s="33" t="e">
        <f>VLOOKUP($B865,三大美股走勢!$A$4:$J$495,4,FALSE)</f>
        <v>#N/A</v>
      </c>
      <c r="AE865" s="33" t="e">
        <f>VLOOKUP($B865,三大美股走勢!$A$4:$J$495,7,FALSE)</f>
        <v>#N/A</v>
      </c>
      <c r="AF865" s="33" t="e">
        <f>VLOOKUP($B865,三大美股走勢!$A$4:$J$495,10,FALSE)</f>
        <v>#N/A</v>
      </c>
    </row>
    <row r="866" spans="2:32">
      <c r="B866" s="32">
        <v>43645</v>
      </c>
      <c r="C866" s="33" t="e">
        <f>VLOOKUP($B866,大盤與近月台指!$A$4:$I$499,2,FALSE)</f>
        <v>#N/A</v>
      </c>
      <c r="D866" s="34" t="e">
        <f>VLOOKUP($B866,大盤與近月台指!$A$4:$I$499,3,FALSE)</f>
        <v>#N/A</v>
      </c>
      <c r="E866" s="35" t="e">
        <f>VLOOKUP($B866,大盤與近月台指!$A$4:$I$499,4,FALSE)</f>
        <v>#N/A</v>
      </c>
      <c r="F866" s="33" t="e">
        <f>VLOOKUP($B866,大盤與近月台指!$A$4:$I$499,5,FALSE)</f>
        <v>#N/A</v>
      </c>
      <c r="G866" s="49" t="e">
        <f>VLOOKUP($B866,三大法人買賣超!$A$4:$I$500,3,FALSE)</f>
        <v>#N/A</v>
      </c>
      <c r="H866" s="34" t="e">
        <f>VLOOKUP($B866,三大法人買賣超!$A$4:$I$500,5,FALSE)</f>
        <v>#N/A</v>
      </c>
      <c r="I866" s="27" t="e">
        <f>VLOOKUP($B866,三大法人買賣超!$A$4:$I$500,7,FALSE)</f>
        <v>#N/A</v>
      </c>
      <c r="J866" s="27" t="e">
        <f>VLOOKUP($B866,三大法人買賣超!$A$4:$I$500,9,FALSE)</f>
        <v>#N/A</v>
      </c>
      <c r="K866" s="37">
        <f>新台幣匯率美元指數!B867</f>
        <v>0</v>
      </c>
      <c r="L866" s="38">
        <f>新台幣匯率美元指數!C867</f>
        <v>0</v>
      </c>
      <c r="M866" s="39">
        <f>新台幣匯率美元指數!D867</f>
        <v>0</v>
      </c>
      <c r="N866" s="27" t="e">
        <f>VLOOKUP($B866,期貨未平倉口數!$A$4:$M$499,4,FALSE)</f>
        <v>#N/A</v>
      </c>
      <c r="O866" s="27" t="e">
        <f>VLOOKUP($B866,期貨未平倉口數!$A$4:$M$499,9,FALSE)</f>
        <v>#N/A</v>
      </c>
      <c r="P866" s="27" t="e">
        <f>VLOOKUP($B866,期貨未平倉口數!$A$4:$M$499,10,FALSE)</f>
        <v>#N/A</v>
      </c>
      <c r="Q866" s="27" t="e">
        <f>VLOOKUP($B866,期貨未平倉口數!$A$4:$M$499,11,FALSE)</f>
        <v>#N/A</v>
      </c>
      <c r="R866" s="64" t="e">
        <f>VLOOKUP($B866,選擇權未平倉餘額!$A$4:$I$500,6,FALSE)</f>
        <v>#N/A</v>
      </c>
      <c r="S866" s="64" t="e">
        <f>VLOOKUP($B866,選擇權未平倉餘額!$A$4:$I$500,7,FALSE)</f>
        <v>#N/A</v>
      </c>
      <c r="T866" s="64" t="e">
        <f>VLOOKUP($B866,選擇權未平倉餘額!$A$4:$I$500,8,FALSE)</f>
        <v>#N/A</v>
      </c>
      <c r="U866" s="64" t="e">
        <f>VLOOKUP($B866,選擇權未平倉餘額!$A$4:$I$500,9,FALSE)</f>
        <v>#N/A</v>
      </c>
      <c r="V866" s="39" t="e">
        <f>VLOOKUP($B866,臺指選擇權P_C_Ratios!$A$4:$C$500,3,FALSE)</f>
        <v>#N/A</v>
      </c>
      <c r="W866" s="41" t="e">
        <f>VLOOKUP($B866,散戶多空比!$A$6:$L$500,12,FALSE)</f>
        <v>#N/A</v>
      </c>
      <c r="X866" s="40" t="e">
        <f>VLOOKUP($B866,期貨大額交易人未沖銷部位!$A$4:$O$499,4,FALSE)</f>
        <v>#N/A</v>
      </c>
      <c r="Y866" s="40" t="e">
        <f>VLOOKUP($B866,期貨大額交易人未沖銷部位!$A$4:$O$499,7,FALSE)</f>
        <v>#N/A</v>
      </c>
      <c r="Z866" s="40" t="e">
        <f>VLOOKUP($B866,期貨大額交易人未沖銷部位!$A$4:$O$499,10,FALSE)</f>
        <v>#N/A</v>
      </c>
      <c r="AA866" s="40" t="e">
        <f>VLOOKUP($B866,期貨大額交易人未沖銷部位!$A$4:$O$499,13,FALSE)</f>
        <v>#N/A</v>
      </c>
      <c r="AB866" s="40" t="e">
        <f>VLOOKUP($B866,期貨大額交易人未沖銷部位!$A$4:$O$499,14,FALSE)</f>
        <v>#N/A</v>
      </c>
      <c r="AC866" s="40" t="e">
        <f>VLOOKUP($B866,期貨大額交易人未沖銷部位!$A$4:$O$499,15,FALSE)</f>
        <v>#N/A</v>
      </c>
      <c r="AD866" s="33" t="e">
        <f>VLOOKUP($B866,三大美股走勢!$A$4:$J$495,4,FALSE)</f>
        <v>#N/A</v>
      </c>
      <c r="AE866" s="33" t="e">
        <f>VLOOKUP($B866,三大美股走勢!$A$4:$J$495,7,FALSE)</f>
        <v>#N/A</v>
      </c>
      <c r="AF866" s="33" t="e">
        <f>VLOOKUP($B866,三大美股走勢!$A$4:$J$495,10,FALSE)</f>
        <v>#N/A</v>
      </c>
    </row>
    <row r="867" spans="2:32">
      <c r="B867" s="32">
        <v>43646</v>
      </c>
      <c r="C867" s="33" t="e">
        <f>VLOOKUP($B867,大盤與近月台指!$A$4:$I$499,2,FALSE)</f>
        <v>#N/A</v>
      </c>
      <c r="D867" s="34" t="e">
        <f>VLOOKUP($B867,大盤與近月台指!$A$4:$I$499,3,FALSE)</f>
        <v>#N/A</v>
      </c>
      <c r="E867" s="35" t="e">
        <f>VLOOKUP($B867,大盤與近月台指!$A$4:$I$499,4,FALSE)</f>
        <v>#N/A</v>
      </c>
      <c r="F867" s="33" t="e">
        <f>VLOOKUP($B867,大盤與近月台指!$A$4:$I$499,5,FALSE)</f>
        <v>#N/A</v>
      </c>
      <c r="G867" s="49" t="e">
        <f>VLOOKUP($B867,三大法人買賣超!$A$4:$I$500,3,FALSE)</f>
        <v>#N/A</v>
      </c>
      <c r="H867" s="34" t="e">
        <f>VLOOKUP($B867,三大法人買賣超!$A$4:$I$500,5,FALSE)</f>
        <v>#N/A</v>
      </c>
      <c r="I867" s="27" t="e">
        <f>VLOOKUP($B867,三大法人買賣超!$A$4:$I$500,7,FALSE)</f>
        <v>#N/A</v>
      </c>
      <c r="J867" s="27" t="e">
        <f>VLOOKUP($B867,三大法人買賣超!$A$4:$I$500,9,FALSE)</f>
        <v>#N/A</v>
      </c>
      <c r="K867" s="37">
        <f>新台幣匯率美元指數!B868</f>
        <v>0</v>
      </c>
      <c r="L867" s="38">
        <f>新台幣匯率美元指數!C868</f>
        <v>0</v>
      </c>
      <c r="M867" s="39">
        <f>新台幣匯率美元指數!D868</f>
        <v>0</v>
      </c>
      <c r="N867" s="27" t="e">
        <f>VLOOKUP($B867,期貨未平倉口數!$A$4:$M$499,4,FALSE)</f>
        <v>#N/A</v>
      </c>
      <c r="O867" s="27" t="e">
        <f>VLOOKUP($B867,期貨未平倉口數!$A$4:$M$499,9,FALSE)</f>
        <v>#N/A</v>
      </c>
      <c r="P867" s="27" t="e">
        <f>VLOOKUP($B867,期貨未平倉口數!$A$4:$M$499,10,FALSE)</f>
        <v>#N/A</v>
      </c>
      <c r="Q867" s="27" t="e">
        <f>VLOOKUP($B867,期貨未平倉口數!$A$4:$M$499,11,FALSE)</f>
        <v>#N/A</v>
      </c>
      <c r="R867" s="64" t="e">
        <f>VLOOKUP($B867,選擇權未平倉餘額!$A$4:$I$500,6,FALSE)</f>
        <v>#N/A</v>
      </c>
      <c r="S867" s="64" t="e">
        <f>VLOOKUP($B867,選擇權未平倉餘額!$A$4:$I$500,7,FALSE)</f>
        <v>#N/A</v>
      </c>
      <c r="T867" s="64" t="e">
        <f>VLOOKUP($B867,選擇權未平倉餘額!$A$4:$I$500,8,FALSE)</f>
        <v>#N/A</v>
      </c>
      <c r="U867" s="64" t="e">
        <f>VLOOKUP($B867,選擇權未平倉餘額!$A$4:$I$500,9,FALSE)</f>
        <v>#N/A</v>
      </c>
      <c r="V867" s="39" t="e">
        <f>VLOOKUP($B867,臺指選擇權P_C_Ratios!$A$4:$C$500,3,FALSE)</f>
        <v>#N/A</v>
      </c>
      <c r="W867" s="41" t="e">
        <f>VLOOKUP($B867,散戶多空比!$A$6:$L$500,12,FALSE)</f>
        <v>#N/A</v>
      </c>
      <c r="X867" s="40" t="e">
        <f>VLOOKUP($B867,期貨大額交易人未沖銷部位!$A$4:$O$499,4,FALSE)</f>
        <v>#N/A</v>
      </c>
      <c r="Y867" s="40" t="e">
        <f>VLOOKUP($B867,期貨大額交易人未沖銷部位!$A$4:$O$499,7,FALSE)</f>
        <v>#N/A</v>
      </c>
      <c r="Z867" s="40" t="e">
        <f>VLOOKUP($B867,期貨大額交易人未沖銷部位!$A$4:$O$499,10,FALSE)</f>
        <v>#N/A</v>
      </c>
      <c r="AA867" s="40" t="e">
        <f>VLOOKUP($B867,期貨大額交易人未沖銷部位!$A$4:$O$499,13,FALSE)</f>
        <v>#N/A</v>
      </c>
      <c r="AB867" s="40" t="e">
        <f>VLOOKUP($B867,期貨大額交易人未沖銷部位!$A$4:$O$499,14,FALSE)</f>
        <v>#N/A</v>
      </c>
      <c r="AC867" s="40" t="e">
        <f>VLOOKUP($B867,期貨大額交易人未沖銷部位!$A$4:$O$499,15,FALSE)</f>
        <v>#N/A</v>
      </c>
      <c r="AD867" s="33" t="e">
        <f>VLOOKUP($B867,三大美股走勢!$A$4:$J$495,4,FALSE)</f>
        <v>#N/A</v>
      </c>
      <c r="AE867" s="33" t="e">
        <f>VLOOKUP($B867,三大美股走勢!$A$4:$J$495,7,FALSE)</f>
        <v>#N/A</v>
      </c>
      <c r="AF867" s="33" t="e">
        <f>VLOOKUP($B867,三大美股走勢!$A$4:$J$495,10,FALSE)</f>
        <v>#N/A</v>
      </c>
    </row>
    <row r="868" spans="2:32">
      <c r="B868" s="32">
        <v>43647</v>
      </c>
      <c r="C868" s="33" t="e">
        <f>VLOOKUP($B868,大盤與近月台指!$A$4:$I$499,2,FALSE)</f>
        <v>#N/A</v>
      </c>
      <c r="D868" s="34" t="e">
        <f>VLOOKUP($B868,大盤與近月台指!$A$4:$I$499,3,FALSE)</f>
        <v>#N/A</v>
      </c>
      <c r="E868" s="35" t="e">
        <f>VLOOKUP($B868,大盤與近月台指!$A$4:$I$499,4,FALSE)</f>
        <v>#N/A</v>
      </c>
      <c r="F868" s="33" t="e">
        <f>VLOOKUP($B868,大盤與近月台指!$A$4:$I$499,5,FALSE)</f>
        <v>#N/A</v>
      </c>
      <c r="G868" s="49" t="e">
        <f>VLOOKUP($B868,三大法人買賣超!$A$4:$I$500,3,FALSE)</f>
        <v>#N/A</v>
      </c>
      <c r="H868" s="34" t="e">
        <f>VLOOKUP($B868,三大法人買賣超!$A$4:$I$500,5,FALSE)</f>
        <v>#N/A</v>
      </c>
      <c r="I868" s="27" t="e">
        <f>VLOOKUP($B868,三大法人買賣超!$A$4:$I$500,7,FALSE)</f>
        <v>#N/A</v>
      </c>
      <c r="J868" s="27" t="e">
        <f>VLOOKUP($B868,三大法人買賣超!$A$4:$I$500,9,FALSE)</f>
        <v>#N/A</v>
      </c>
      <c r="K868" s="37">
        <f>新台幣匯率美元指數!B869</f>
        <v>0</v>
      </c>
      <c r="L868" s="38">
        <f>新台幣匯率美元指數!C869</f>
        <v>0</v>
      </c>
      <c r="M868" s="39">
        <f>新台幣匯率美元指數!D869</f>
        <v>0</v>
      </c>
      <c r="N868" s="27" t="e">
        <f>VLOOKUP($B868,期貨未平倉口數!$A$4:$M$499,4,FALSE)</f>
        <v>#N/A</v>
      </c>
      <c r="O868" s="27" t="e">
        <f>VLOOKUP($B868,期貨未平倉口數!$A$4:$M$499,9,FALSE)</f>
        <v>#N/A</v>
      </c>
      <c r="P868" s="27" t="e">
        <f>VLOOKUP($B868,期貨未平倉口數!$A$4:$M$499,10,FALSE)</f>
        <v>#N/A</v>
      </c>
      <c r="Q868" s="27" t="e">
        <f>VLOOKUP($B868,期貨未平倉口數!$A$4:$M$499,11,FALSE)</f>
        <v>#N/A</v>
      </c>
      <c r="R868" s="64" t="e">
        <f>VLOOKUP($B868,選擇權未平倉餘額!$A$4:$I$500,6,FALSE)</f>
        <v>#N/A</v>
      </c>
      <c r="S868" s="64" t="e">
        <f>VLOOKUP($B868,選擇權未平倉餘額!$A$4:$I$500,7,FALSE)</f>
        <v>#N/A</v>
      </c>
      <c r="T868" s="64" t="e">
        <f>VLOOKUP($B868,選擇權未平倉餘額!$A$4:$I$500,8,FALSE)</f>
        <v>#N/A</v>
      </c>
      <c r="U868" s="64" t="e">
        <f>VLOOKUP($B868,選擇權未平倉餘額!$A$4:$I$500,9,FALSE)</f>
        <v>#N/A</v>
      </c>
      <c r="V868" s="39" t="e">
        <f>VLOOKUP($B868,臺指選擇權P_C_Ratios!$A$4:$C$500,3,FALSE)</f>
        <v>#N/A</v>
      </c>
      <c r="W868" s="41" t="e">
        <f>VLOOKUP($B868,散戶多空比!$A$6:$L$500,12,FALSE)</f>
        <v>#N/A</v>
      </c>
      <c r="X868" s="40" t="e">
        <f>VLOOKUP($B868,期貨大額交易人未沖銷部位!$A$4:$O$499,4,FALSE)</f>
        <v>#N/A</v>
      </c>
      <c r="Y868" s="40" t="e">
        <f>VLOOKUP($B868,期貨大額交易人未沖銷部位!$A$4:$O$499,7,FALSE)</f>
        <v>#N/A</v>
      </c>
      <c r="Z868" s="40" t="e">
        <f>VLOOKUP($B868,期貨大額交易人未沖銷部位!$A$4:$O$499,10,FALSE)</f>
        <v>#N/A</v>
      </c>
      <c r="AA868" s="40" t="e">
        <f>VLOOKUP($B868,期貨大額交易人未沖銷部位!$A$4:$O$499,13,FALSE)</f>
        <v>#N/A</v>
      </c>
      <c r="AB868" s="40" t="e">
        <f>VLOOKUP($B868,期貨大額交易人未沖銷部位!$A$4:$O$499,14,FALSE)</f>
        <v>#N/A</v>
      </c>
      <c r="AC868" s="40" t="e">
        <f>VLOOKUP($B868,期貨大額交易人未沖銷部位!$A$4:$O$499,15,FALSE)</f>
        <v>#N/A</v>
      </c>
      <c r="AD868" s="33" t="e">
        <f>VLOOKUP($B868,三大美股走勢!$A$4:$J$495,4,FALSE)</f>
        <v>#N/A</v>
      </c>
      <c r="AE868" s="33" t="e">
        <f>VLOOKUP($B868,三大美股走勢!$A$4:$J$495,7,FALSE)</f>
        <v>#N/A</v>
      </c>
      <c r="AF868" s="33" t="e">
        <f>VLOOKUP($B868,三大美股走勢!$A$4:$J$495,10,FALSE)</f>
        <v>#N/A</v>
      </c>
    </row>
    <row r="869" spans="2:32">
      <c r="B869" s="32">
        <v>43648</v>
      </c>
      <c r="C869" s="33" t="e">
        <f>VLOOKUP($B869,大盤與近月台指!$A$4:$I$499,2,FALSE)</f>
        <v>#N/A</v>
      </c>
      <c r="D869" s="34" t="e">
        <f>VLOOKUP($B869,大盤與近月台指!$A$4:$I$499,3,FALSE)</f>
        <v>#N/A</v>
      </c>
      <c r="E869" s="35" t="e">
        <f>VLOOKUP($B869,大盤與近月台指!$A$4:$I$499,4,FALSE)</f>
        <v>#N/A</v>
      </c>
      <c r="F869" s="33" t="e">
        <f>VLOOKUP($B869,大盤與近月台指!$A$4:$I$499,5,FALSE)</f>
        <v>#N/A</v>
      </c>
      <c r="G869" s="49" t="e">
        <f>VLOOKUP($B869,三大法人買賣超!$A$4:$I$500,3,FALSE)</f>
        <v>#N/A</v>
      </c>
      <c r="H869" s="34" t="e">
        <f>VLOOKUP($B869,三大法人買賣超!$A$4:$I$500,5,FALSE)</f>
        <v>#N/A</v>
      </c>
      <c r="I869" s="27" t="e">
        <f>VLOOKUP($B869,三大法人買賣超!$A$4:$I$500,7,FALSE)</f>
        <v>#N/A</v>
      </c>
      <c r="J869" s="27" t="e">
        <f>VLOOKUP($B869,三大法人買賣超!$A$4:$I$500,9,FALSE)</f>
        <v>#N/A</v>
      </c>
      <c r="K869" s="37">
        <f>新台幣匯率美元指數!B870</f>
        <v>0</v>
      </c>
      <c r="L869" s="38">
        <f>新台幣匯率美元指數!C870</f>
        <v>0</v>
      </c>
      <c r="M869" s="39">
        <f>新台幣匯率美元指數!D870</f>
        <v>0</v>
      </c>
      <c r="N869" s="27" t="e">
        <f>VLOOKUP($B869,期貨未平倉口數!$A$4:$M$499,4,FALSE)</f>
        <v>#N/A</v>
      </c>
      <c r="O869" s="27" t="e">
        <f>VLOOKUP($B869,期貨未平倉口數!$A$4:$M$499,9,FALSE)</f>
        <v>#N/A</v>
      </c>
      <c r="P869" s="27" t="e">
        <f>VLOOKUP($B869,期貨未平倉口數!$A$4:$M$499,10,FALSE)</f>
        <v>#N/A</v>
      </c>
      <c r="Q869" s="27" t="e">
        <f>VLOOKUP($B869,期貨未平倉口數!$A$4:$M$499,11,FALSE)</f>
        <v>#N/A</v>
      </c>
      <c r="R869" s="64" t="e">
        <f>VLOOKUP($B869,選擇權未平倉餘額!$A$4:$I$500,6,FALSE)</f>
        <v>#N/A</v>
      </c>
      <c r="S869" s="64" t="e">
        <f>VLOOKUP($B869,選擇權未平倉餘額!$A$4:$I$500,7,FALSE)</f>
        <v>#N/A</v>
      </c>
      <c r="T869" s="64" t="e">
        <f>VLOOKUP($B869,選擇權未平倉餘額!$A$4:$I$500,8,FALSE)</f>
        <v>#N/A</v>
      </c>
      <c r="U869" s="64" t="e">
        <f>VLOOKUP($B869,選擇權未平倉餘額!$A$4:$I$500,9,FALSE)</f>
        <v>#N/A</v>
      </c>
      <c r="V869" s="39" t="e">
        <f>VLOOKUP($B869,臺指選擇權P_C_Ratios!$A$4:$C$500,3,FALSE)</f>
        <v>#N/A</v>
      </c>
      <c r="W869" s="41" t="e">
        <f>VLOOKUP($B869,散戶多空比!$A$6:$L$500,12,FALSE)</f>
        <v>#N/A</v>
      </c>
      <c r="X869" s="40" t="e">
        <f>VLOOKUP($B869,期貨大額交易人未沖銷部位!$A$4:$O$499,4,FALSE)</f>
        <v>#N/A</v>
      </c>
      <c r="Y869" s="40" t="e">
        <f>VLOOKUP($B869,期貨大額交易人未沖銷部位!$A$4:$O$499,7,FALSE)</f>
        <v>#N/A</v>
      </c>
      <c r="Z869" s="40" t="e">
        <f>VLOOKUP($B869,期貨大額交易人未沖銷部位!$A$4:$O$499,10,FALSE)</f>
        <v>#N/A</v>
      </c>
      <c r="AA869" s="40" t="e">
        <f>VLOOKUP($B869,期貨大額交易人未沖銷部位!$A$4:$O$499,13,FALSE)</f>
        <v>#N/A</v>
      </c>
      <c r="AB869" s="40" t="e">
        <f>VLOOKUP($B869,期貨大額交易人未沖銷部位!$A$4:$O$499,14,FALSE)</f>
        <v>#N/A</v>
      </c>
      <c r="AC869" s="40" t="e">
        <f>VLOOKUP($B869,期貨大額交易人未沖銷部位!$A$4:$O$499,15,FALSE)</f>
        <v>#N/A</v>
      </c>
      <c r="AD869" s="33" t="e">
        <f>VLOOKUP($B869,三大美股走勢!$A$4:$J$495,4,FALSE)</f>
        <v>#N/A</v>
      </c>
      <c r="AE869" s="33" t="e">
        <f>VLOOKUP($B869,三大美股走勢!$A$4:$J$495,7,FALSE)</f>
        <v>#N/A</v>
      </c>
      <c r="AF869" s="33" t="e">
        <f>VLOOKUP($B869,三大美股走勢!$A$4:$J$495,10,FALSE)</f>
        <v>#N/A</v>
      </c>
    </row>
    <row r="870" spans="2:32">
      <c r="B870" s="32">
        <v>43649</v>
      </c>
      <c r="C870" s="33" t="e">
        <f>VLOOKUP($B870,大盤與近月台指!$A$4:$I$499,2,FALSE)</f>
        <v>#N/A</v>
      </c>
      <c r="D870" s="34" t="e">
        <f>VLOOKUP($B870,大盤與近月台指!$A$4:$I$499,3,FALSE)</f>
        <v>#N/A</v>
      </c>
      <c r="E870" s="35" t="e">
        <f>VLOOKUP($B870,大盤與近月台指!$A$4:$I$499,4,FALSE)</f>
        <v>#N/A</v>
      </c>
      <c r="F870" s="33" t="e">
        <f>VLOOKUP($B870,大盤與近月台指!$A$4:$I$499,5,FALSE)</f>
        <v>#N/A</v>
      </c>
      <c r="G870" s="49" t="e">
        <f>VLOOKUP($B870,三大法人買賣超!$A$4:$I$500,3,FALSE)</f>
        <v>#N/A</v>
      </c>
      <c r="H870" s="34" t="e">
        <f>VLOOKUP($B870,三大法人買賣超!$A$4:$I$500,5,FALSE)</f>
        <v>#N/A</v>
      </c>
      <c r="I870" s="27" t="e">
        <f>VLOOKUP($B870,三大法人買賣超!$A$4:$I$500,7,FALSE)</f>
        <v>#N/A</v>
      </c>
      <c r="J870" s="27" t="e">
        <f>VLOOKUP($B870,三大法人買賣超!$A$4:$I$500,9,FALSE)</f>
        <v>#N/A</v>
      </c>
      <c r="K870" s="37">
        <f>新台幣匯率美元指數!B871</f>
        <v>0</v>
      </c>
      <c r="L870" s="38">
        <f>新台幣匯率美元指數!C871</f>
        <v>0</v>
      </c>
      <c r="M870" s="39">
        <f>新台幣匯率美元指數!D871</f>
        <v>0</v>
      </c>
      <c r="N870" s="27" t="e">
        <f>VLOOKUP($B870,期貨未平倉口數!$A$4:$M$499,4,FALSE)</f>
        <v>#N/A</v>
      </c>
      <c r="O870" s="27" t="e">
        <f>VLOOKUP($B870,期貨未平倉口數!$A$4:$M$499,9,FALSE)</f>
        <v>#N/A</v>
      </c>
      <c r="P870" s="27" t="e">
        <f>VLOOKUP($B870,期貨未平倉口數!$A$4:$M$499,10,FALSE)</f>
        <v>#N/A</v>
      </c>
      <c r="Q870" s="27" t="e">
        <f>VLOOKUP($B870,期貨未平倉口數!$A$4:$M$499,11,FALSE)</f>
        <v>#N/A</v>
      </c>
      <c r="R870" s="64" t="e">
        <f>VLOOKUP($B870,選擇權未平倉餘額!$A$4:$I$500,6,FALSE)</f>
        <v>#N/A</v>
      </c>
      <c r="S870" s="64" t="e">
        <f>VLOOKUP($B870,選擇權未平倉餘額!$A$4:$I$500,7,FALSE)</f>
        <v>#N/A</v>
      </c>
      <c r="T870" s="64" t="e">
        <f>VLOOKUP($B870,選擇權未平倉餘額!$A$4:$I$500,8,FALSE)</f>
        <v>#N/A</v>
      </c>
      <c r="U870" s="64" t="e">
        <f>VLOOKUP($B870,選擇權未平倉餘額!$A$4:$I$500,9,FALSE)</f>
        <v>#N/A</v>
      </c>
      <c r="V870" s="39" t="e">
        <f>VLOOKUP($B870,臺指選擇權P_C_Ratios!$A$4:$C$500,3,FALSE)</f>
        <v>#N/A</v>
      </c>
      <c r="W870" s="41" t="e">
        <f>VLOOKUP($B870,散戶多空比!$A$6:$L$500,12,FALSE)</f>
        <v>#N/A</v>
      </c>
      <c r="X870" s="40" t="e">
        <f>VLOOKUP($B870,期貨大額交易人未沖銷部位!$A$4:$O$499,4,FALSE)</f>
        <v>#N/A</v>
      </c>
      <c r="Y870" s="40" t="e">
        <f>VLOOKUP($B870,期貨大額交易人未沖銷部位!$A$4:$O$499,7,FALSE)</f>
        <v>#N/A</v>
      </c>
      <c r="Z870" s="40" t="e">
        <f>VLOOKUP($B870,期貨大額交易人未沖銷部位!$A$4:$O$499,10,FALSE)</f>
        <v>#N/A</v>
      </c>
      <c r="AA870" s="40" t="e">
        <f>VLOOKUP($B870,期貨大額交易人未沖銷部位!$A$4:$O$499,13,FALSE)</f>
        <v>#N/A</v>
      </c>
      <c r="AB870" s="40" t="e">
        <f>VLOOKUP($B870,期貨大額交易人未沖銷部位!$A$4:$O$499,14,FALSE)</f>
        <v>#N/A</v>
      </c>
      <c r="AC870" s="40" t="e">
        <f>VLOOKUP($B870,期貨大額交易人未沖銷部位!$A$4:$O$499,15,FALSE)</f>
        <v>#N/A</v>
      </c>
      <c r="AD870" s="33" t="e">
        <f>VLOOKUP($B870,三大美股走勢!$A$4:$J$495,4,FALSE)</f>
        <v>#N/A</v>
      </c>
      <c r="AE870" s="33" t="e">
        <f>VLOOKUP($B870,三大美股走勢!$A$4:$J$495,7,FALSE)</f>
        <v>#N/A</v>
      </c>
      <c r="AF870" s="33" t="e">
        <f>VLOOKUP($B870,三大美股走勢!$A$4:$J$495,10,FALSE)</f>
        <v>#N/A</v>
      </c>
    </row>
    <row r="871" spans="2:32">
      <c r="B871" s="32">
        <v>43650</v>
      </c>
      <c r="C871" s="33" t="e">
        <f>VLOOKUP($B871,大盤與近月台指!$A$4:$I$499,2,FALSE)</f>
        <v>#N/A</v>
      </c>
      <c r="D871" s="34" t="e">
        <f>VLOOKUP($B871,大盤與近月台指!$A$4:$I$499,3,FALSE)</f>
        <v>#N/A</v>
      </c>
      <c r="E871" s="35" t="e">
        <f>VLOOKUP($B871,大盤與近月台指!$A$4:$I$499,4,FALSE)</f>
        <v>#N/A</v>
      </c>
      <c r="F871" s="33" t="e">
        <f>VLOOKUP($B871,大盤與近月台指!$A$4:$I$499,5,FALSE)</f>
        <v>#N/A</v>
      </c>
      <c r="G871" s="49" t="e">
        <f>VLOOKUP($B871,三大法人買賣超!$A$4:$I$500,3,FALSE)</f>
        <v>#N/A</v>
      </c>
      <c r="H871" s="34" t="e">
        <f>VLOOKUP($B871,三大法人買賣超!$A$4:$I$500,5,FALSE)</f>
        <v>#N/A</v>
      </c>
      <c r="I871" s="27" t="e">
        <f>VLOOKUP($B871,三大法人買賣超!$A$4:$I$500,7,FALSE)</f>
        <v>#N/A</v>
      </c>
      <c r="J871" s="27" t="e">
        <f>VLOOKUP($B871,三大法人買賣超!$A$4:$I$500,9,FALSE)</f>
        <v>#N/A</v>
      </c>
      <c r="K871" s="37">
        <f>新台幣匯率美元指數!B872</f>
        <v>0</v>
      </c>
      <c r="L871" s="38">
        <f>新台幣匯率美元指數!C872</f>
        <v>0</v>
      </c>
      <c r="M871" s="39">
        <f>新台幣匯率美元指數!D872</f>
        <v>0</v>
      </c>
      <c r="N871" s="27" t="e">
        <f>VLOOKUP($B871,期貨未平倉口數!$A$4:$M$499,4,FALSE)</f>
        <v>#N/A</v>
      </c>
      <c r="O871" s="27" t="e">
        <f>VLOOKUP($B871,期貨未平倉口數!$A$4:$M$499,9,FALSE)</f>
        <v>#N/A</v>
      </c>
      <c r="P871" s="27" t="e">
        <f>VLOOKUP($B871,期貨未平倉口數!$A$4:$M$499,10,FALSE)</f>
        <v>#N/A</v>
      </c>
      <c r="Q871" s="27" t="e">
        <f>VLOOKUP($B871,期貨未平倉口數!$A$4:$M$499,11,FALSE)</f>
        <v>#N/A</v>
      </c>
      <c r="R871" s="64" t="e">
        <f>VLOOKUP($B871,選擇權未平倉餘額!$A$4:$I$500,6,FALSE)</f>
        <v>#N/A</v>
      </c>
      <c r="S871" s="64" t="e">
        <f>VLOOKUP($B871,選擇權未平倉餘額!$A$4:$I$500,7,FALSE)</f>
        <v>#N/A</v>
      </c>
      <c r="T871" s="64" t="e">
        <f>VLOOKUP($B871,選擇權未平倉餘額!$A$4:$I$500,8,FALSE)</f>
        <v>#N/A</v>
      </c>
      <c r="U871" s="64" t="e">
        <f>VLOOKUP($B871,選擇權未平倉餘額!$A$4:$I$500,9,FALSE)</f>
        <v>#N/A</v>
      </c>
      <c r="V871" s="39" t="e">
        <f>VLOOKUP($B871,臺指選擇權P_C_Ratios!$A$4:$C$500,3,FALSE)</f>
        <v>#N/A</v>
      </c>
      <c r="W871" s="41" t="e">
        <f>VLOOKUP($B871,散戶多空比!$A$6:$L$500,12,FALSE)</f>
        <v>#N/A</v>
      </c>
      <c r="X871" s="40" t="e">
        <f>VLOOKUP($B871,期貨大額交易人未沖銷部位!$A$4:$O$499,4,FALSE)</f>
        <v>#N/A</v>
      </c>
      <c r="Y871" s="40" t="e">
        <f>VLOOKUP($B871,期貨大額交易人未沖銷部位!$A$4:$O$499,7,FALSE)</f>
        <v>#N/A</v>
      </c>
      <c r="Z871" s="40" t="e">
        <f>VLOOKUP($B871,期貨大額交易人未沖銷部位!$A$4:$O$499,10,FALSE)</f>
        <v>#N/A</v>
      </c>
      <c r="AA871" s="40" t="e">
        <f>VLOOKUP($B871,期貨大額交易人未沖銷部位!$A$4:$O$499,13,FALSE)</f>
        <v>#N/A</v>
      </c>
      <c r="AB871" s="40" t="e">
        <f>VLOOKUP($B871,期貨大額交易人未沖銷部位!$A$4:$O$499,14,FALSE)</f>
        <v>#N/A</v>
      </c>
      <c r="AC871" s="40" t="e">
        <f>VLOOKUP($B871,期貨大額交易人未沖銷部位!$A$4:$O$499,15,FALSE)</f>
        <v>#N/A</v>
      </c>
      <c r="AD871" s="33" t="e">
        <f>VLOOKUP($B871,三大美股走勢!$A$4:$J$495,4,FALSE)</f>
        <v>#N/A</v>
      </c>
      <c r="AE871" s="33" t="e">
        <f>VLOOKUP($B871,三大美股走勢!$A$4:$J$495,7,FALSE)</f>
        <v>#N/A</v>
      </c>
      <c r="AF871" s="33" t="e">
        <f>VLOOKUP($B871,三大美股走勢!$A$4:$J$495,10,FALSE)</f>
        <v>#N/A</v>
      </c>
    </row>
    <row r="872" spans="2:32">
      <c r="B872" s="32">
        <v>43651</v>
      </c>
      <c r="C872" s="33" t="e">
        <f>VLOOKUP($B872,大盤與近月台指!$A$4:$I$499,2,FALSE)</f>
        <v>#N/A</v>
      </c>
      <c r="D872" s="34" t="e">
        <f>VLOOKUP($B872,大盤與近月台指!$A$4:$I$499,3,FALSE)</f>
        <v>#N/A</v>
      </c>
      <c r="E872" s="35" t="e">
        <f>VLOOKUP($B872,大盤與近月台指!$A$4:$I$499,4,FALSE)</f>
        <v>#N/A</v>
      </c>
      <c r="F872" s="33" t="e">
        <f>VLOOKUP($B872,大盤與近月台指!$A$4:$I$499,5,FALSE)</f>
        <v>#N/A</v>
      </c>
      <c r="G872" s="49" t="e">
        <f>VLOOKUP($B872,三大法人買賣超!$A$4:$I$500,3,FALSE)</f>
        <v>#N/A</v>
      </c>
      <c r="H872" s="34" t="e">
        <f>VLOOKUP($B872,三大法人買賣超!$A$4:$I$500,5,FALSE)</f>
        <v>#N/A</v>
      </c>
      <c r="I872" s="27" t="e">
        <f>VLOOKUP($B872,三大法人買賣超!$A$4:$I$500,7,FALSE)</f>
        <v>#N/A</v>
      </c>
      <c r="J872" s="27" t="e">
        <f>VLOOKUP($B872,三大法人買賣超!$A$4:$I$500,9,FALSE)</f>
        <v>#N/A</v>
      </c>
      <c r="K872" s="37">
        <f>新台幣匯率美元指數!B873</f>
        <v>0</v>
      </c>
      <c r="L872" s="38">
        <f>新台幣匯率美元指數!C873</f>
        <v>0</v>
      </c>
      <c r="M872" s="39">
        <f>新台幣匯率美元指數!D873</f>
        <v>0</v>
      </c>
      <c r="N872" s="27" t="e">
        <f>VLOOKUP($B872,期貨未平倉口數!$A$4:$M$499,4,FALSE)</f>
        <v>#N/A</v>
      </c>
      <c r="O872" s="27" t="e">
        <f>VLOOKUP($B872,期貨未平倉口數!$A$4:$M$499,9,FALSE)</f>
        <v>#N/A</v>
      </c>
      <c r="P872" s="27" t="e">
        <f>VLOOKUP($B872,期貨未平倉口數!$A$4:$M$499,10,FALSE)</f>
        <v>#N/A</v>
      </c>
      <c r="Q872" s="27" t="e">
        <f>VLOOKUP($B872,期貨未平倉口數!$A$4:$M$499,11,FALSE)</f>
        <v>#N/A</v>
      </c>
      <c r="R872" s="64" t="e">
        <f>VLOOKUP($B872,選擇權未平倉餘額!$A$4:$I$500,6,FALSE)</f>
        <v>#N/A</v>
      </c>
      <c r="S872" s="64" t="e">
        <f>VLOOKUP($B872,選擇權未平倉餘額!$A$4:$I$500,7,FALSE)</f>
        <v>#N/A</v>
      </c>
      <c r="T872" s="64" t="e">
        <f>VLOOKUP($B872,選擇權未平倉餘額!$A$4:$I$500,8,FALSE)</f>
        <v>#N/A</v>
      </c>
      <c r="U872" s="64" t="e">
        <f>VLOOKUP($B872,選擇權未平倉餘額!$A$4:$I$500,9,FALSE)</f>
        <v>#N/A</v>
      </c>
      <c r="V872" s="39" t="e">
        <f>VLOOKUP($B872,臺指選擇權P_C_Ratios!$A$4:$C$500,3,FALSE)</f>
        <v>#N/A</v>
      </c>
      <c r="W872" s="41" t="e">
        <f>VLOOKUP($B872,散戶多空比!$A$6:$L$500,12,FALSE)</f>
        <v>#N/A</v>
      </c>
      <c r="X872" s="40" t="e">
        <f>VLOOKUP($B872,期貨大額交易人未沖銷部位!$A$4:$O$499,4,FALSE)</f>
        <v>#N/A</v>
      </c>
      <c r="Y872" s="40" t="e">
        <f>VLOOKUP($B872,期貨大額交易人未沖銷部位!$A$4:$O$499,7,FALSE)</f>
        <v>#N/A</v>
      </c>
      <c r="Z872" s="40" t="e">
        <f>VLOOKUP($B872,期貨大額交易人未沖銷部位!$A$4:$O$499,10,FALSE)</f>
        <v>#N/A</v>
      </c>
      <c r="AA872" s="40" t="e">
        <f>VLOOKUP($B872,期貨大額交易人未沖銷部位!$A$4:$O$499,13,FALSE)</f>
        <v>#N/A</v>
      </c>
      <c r="AB872" s="40" t="e">
        <f>VLOOKUP($B872,期貨大額交易人未沖銷部位!$A$4:$O$499,14,FALSE)</f>
        <v>#N/A</v>
      </c>
      <c r="AC872" s="40" t="e">
        <f>VLOOKUP($B872,期貨大額交易人未沖銷部位!$A$4:$O$499,15,FALSE)</f>
        <v>#N/A</v>
      </c>
      <c r="AD872" s="33" t="e">
        <f>VLOOKUP($B872,三大美股走勢!$A$4:$J$495,4,FALSE)</f>
        <v>#N/A</v>
      </c>
      <c r="AE872" s="33" t="e">
        <f>VLOOKUP($B872,三大美股走勢!$A$4:$J$495,7,FALSE)</f>
        <v>#N/A</v>
      </c>
      <c r="AF872" s="33" t="e">
        <f>VLOOKUP($B872,三大美股走勢!$A$4:$J$495,10,FALSE)</f>
        <v>#N/A</v>
      </c>
    </row>
    <row r="873" spans="2:32">
      <c r="B873" s="32">
        <v>43652</v>
      </c>
      <c r="C873" s="33" t="e">
        <f>VLOOKUP($B873,大盤與近月台指!$A$4:$I$499,2,FALSE)</f>
        <v>#N/A</v>
      </c>
      <c r="D873" s="34" t="e">
        <f>VLOOKUP($B873,大盤與近月台指!$A$4:$I$499,3,FALSE)</f>
        <v>#N/A</v>
      </c>
      <c r="E873" s="35" t="e">
        <f>VLOOKUP($B873,大盤與近月台指!$A$4:$I$499,4,FALSE)</f>
        <v>#N/A</v>
      </c>
      <c r="F873" s="33" t="e">
        <f>VLOOKUP($B873,大盤與近月台指!$A$4:$I$499,5,FALSE)</f>
        <v>#N/A</v>
      </c>
      <c r="G873" s="49" t="e">
        <f>VLOOKUP($B873,三大法人買賣超!$A$4:$I$500,3,FALSE)</f>
        <v>#N/A</v>
      </c>
      <c r="H873" s="34" t="e">
        <f>VLOOKUP($B873,三大法人買賣超!$A$4:$I$500,5,FALSE)</f>
        <v>#N/A</v>
      </c>
      <c r="I873" s="27" t="e">
        <f>VLOOKUP($B873,三大法人買賣超!$A$4:$I$500,7,FALSE)</f>
        <v>#N/A</v>
      </c>
      <c r="J873" s="27" t="e">
        <f>VLOOKUP($B873,三大法人買賣超!$A$4:$I$500,9,FALSE)</f>
        <v>#N/A</v>
      </c>
      <c r="K873" s="37">
        <f>新台幣匯率美元指數!B874</f>
        <v>0</v>
      </c>
      <c r="L873" s="38">
        <f>新台幣匯率美元指數!C874</f>
        <v>0</v>
      </c>
      <c r="M873" s="39">
        <f>新台幣匯率美元指數!D874</f>
        <v>0</v>
      </c>
      <c r="N873" s="27" t="e">
        <f>VLOOKUP($B873,期貨未平倉口數!$A$4:$M$499,4,FALSE)</f>
        <v>#N/A</v>
      </c>
      <c r="O873" s="27" t="e">
        <f>VLOOKUP($B873,期貨未平倉口數!$A$4:$M$499,9,FALSE)</f>
        <v>#N/A</v>
      </c>
      <c r="P873" s="27" t="e">
        <f>VLOOKUP($B873,期貨未平倉口數!$A$4:$M$499,10,FALSE)</f>
        <v>#N/A</v>
      </c>
      <c r="Q873" s="27" t="e">
        <f>VLOOKUP($B873,期貨未平倉口數!$A$4:$M$499,11,FALSE)</f>
        <v>#N/A</v>
      </c>
      <c r="R873" s="64" t="e">
        <f>VLOOKUP($B873,選擇權未平倉餘額!$A$4:$I$500,6,FALSE)</f>
        <v>#N/A</v>
      </c>
      <c r="S873" s="64" t="e">
        <f>VLOOKUP($B873,選擇權未平倉餘額!$A$4:$I$500,7,FALSE)</f>
        <v>#N/A</v>
      </c>
      <c r="T873" s="64" t="e">
        <f>VLOOKUP($B873,選擇權未平倉餘額!$A$4:$I$500,8,FALSE)</f>
        <v>#N/A</v>
      </c>
      <c r="U873" s="64" t="e">
        <f>VLOOKUP($B873,選擇權未平倉餘額!$A$4:$I$500,9,FALSE)</f>
        <v>#N/A</v>
      </c>
      <c r="V873" s="39" t="e">
        <f>VLOOKUP($B873,臺指選擇權P_C_Ratios!$A$4:$C$500,3,FALSE)</f>
        <v>#N/A</v>
      </c>
      <c r="W873" s="41" t="e">
        <f>VLOOKUP($B873,散戶多空比!$A$6:$L$500,12,FALSE)</f>
        <v>#N/A</v>
      </c>
      <c r="X873" s="40" t="e">
        <f>VLOOKUP($B873,期貨大額交易人未沖銷部位!$A$4:$O$499,4,FALSE)</f>
        <v>#N/A</v>
      </c>
      <c r="Y873" s="40" t="e">
        <f>VLOOKUP($B873,期貨大額交易人未沖銷部位!$A$4:$O$499,7,FALSE)</f>
        <v>#N/A</v>
      </c>
      <c r="Z873" s="40" t="e">
        <f>VLOOKUP($B873,期貨大額交易人未沖銷部位!$A$4:$O$499,10,FALSE)</f>
        <v>#N/A</v>
      </c>
      <c r="AA873" s="40" t="e">
        <f>VLOOKUP($B873,期貨大額交易人未沖銷部位!$A$4:$O$499,13,FALSE)</f>
        <v>#N/A</v>
      </c>
      <c r="AB873" s="40" t="e">
        <f>VLOOKUP($B873,期貨大額交易人未沖銷部位!$A$4:$O$499,14,FALSE)</f>
        <v>#N/A</v>
      </c>
      <c r="AC873" s="40" t="e">
        <f>VLOOKUP($B873,期貨大額交易人未沖銷部位!$A$4:$O$499,15,FALSE)</f>
        <v>#N/A</v>
      </c>
      <c r="AD873" s="33" t="e">
        <f>VLOOKUP($B873,三大美股走勢!$A$4:$J$495,4,FALSE)</f>
        <v>#N/A</v>
      </c>
      <c r="AE873" s="33" t="e">
        <f>VLOOKUP($B873,三大美股走勢!$A$4:$J$495,7,FALSE)</f>
        <v>#N/A</v>
      </c>
      <c r="AF873" s="33" t="e">
        <f>VLOOKUP($B873,三大美股走勢!$A$4:$J$495,10,FALSE)</f>
        <v>#N/A</v>
      </c>
    </row>
    <row r="874" spans="2:32">
      <c r="B874" s="32">
        <v>43653</v>
      </c>
      <c r="C874" s="33" t="e">
        <f>VLOOKUP($B874,大盤與近月台指!$A$4:$I$499,2,FALSE)</f>
        <v>#N/A</v>
      </c>
      <c r="D874" s="34" t="e">
        <f>VLOOKUP($B874,大盤與近月台指!$A$4:$I$499,3,FALSE)</f>
        <v>#N/A</v>
      </c>
      <c r="E874" s="35" t="e">
        <f>VLOOKUP($B874,大盤與近月台指!$A$4:$I$499,4,FALSE)</f>
        <v>#N/A</v>
      </c>
      <c r="F874" s="33" t="e">
        <f>VLOOKUP($B874,大盤與近月台指!$A$4:$I$499,5,FALSE)</f>
        <v>#N/A</v>
      </c>
      <c r="G874" s="49" t="e">
        <f>VLOOKUP($B874,三大法人買賣超!$A$4:$I$500,3,FALSE)</f>
        <v>#N/A</v>
      </c>
      <c r="H874" s="34" t="e">
        <f>VLOOKUP($B874,三大法人買賣超!$A$4:$I$500,5,FALSE)</f>
        <v>#N/A</v>
      </c>
      <c r="I874" s="27" t="e">
        <f>VLOOKUP($B874,三大法人買賣超!$A$4:$I$500,7,FALSE)</f>
        <v>#N/A</v>
      </c>
      <c r="J874" s="27" t="e">
        <f>VLOOKUP($B874,三大法人買賣超!$A$4:$I$500,9,FALSE)</f>
        <v>#N/A</v>
      </c>
      <c r="K874" s="37">
        <f>新台幣匯率美元指數!B875</f>
        <v>0</v>
      </c>
      <c r="L874" s="38">
        <f>新台幣匯率美元指數!C875</f>
        <v>0</v>
      </c>
      <c r="M874" s="39">
        <f>新台幣匯率美元指數!D875</f>
        <v>0</v>
      </c>
      <c r="N874" s="27" t="e">
        <f>VLOOKUP($B874,期貨未平倉口數!$A$4:$M$499,4,FALSE)</f>
        <v>#N/A</v>
      </c>
      <c r="O874" s="27" t="e">
        <f>VLOOKUP($B874,期貨未平倉口數!$A$4:$M$499,9,FALSE)</f>
        <v>#N/A</v>
      </c>
      <c r="P874" s="27" t="e">
        <f>VLOOKUP($B874,期貨未平倉口數!$A$4:$M$499,10,FALSE)</f>
        <v>#N/A</v>
      </c>
      <c r="Q874" s="27" t="e">
        <f>VLOOKUP($B874,期貨未平倉口數!$A$4:$M$499,11,FALSE)</f>
        <v>#N/A</v>
      </c>
      <c r="R874" s="64" t="e">
        <f>VLOOKUP($B874,選擇權未平倉餘額!$A$4:$I$500,6,FALSE)</f>
        <v>#N/A</v>
      </c>
      <c r="S874" s="64" t="e">
        <f>VLOOKUP($B874,選擇權未平倉餘額!$A$4:$I$500,7,FALSE)</f>
        <v>#N/A</v>
      </c>
      <c r="T874" s="64" t="e">
        <f>VLOOKUP($B874,選擇權未平倉餘額!$A$4:$I$500,8,FALSE)</f>
        <v>#N/A</v>
      </c>
      <c r="U874" s="64" t="e">
        <f>VLOOKUP($B874,選擇權未平倉餘額!$A$4:$I$500,9,FALSE)</f>
        <v>#N/A</v>
      </c>
      <c r="V874" s="39" t="e">
        <f>VLOOKUP($B874,臺指選擇權P_C_Ratios!$A$4:$C$500,3,FALSE)</f>
        <v>#N/A</v>
      </c>
      <c r="W874" s="41" t="e">
        <f>VLOOKUP($B874,散戶多空比!$A$6:$L$500,12,FALSE)</f>
        <v>#N/A</v>
      </c>
      <c r="X874" s="40" t="e">
        <f>VLOOKUP($B874,期貨大額交易人未沖銷部位!$A$4:$O$499,4,FALSE)</f>
        <v>#N/A</v>
      </c>
      <c r="Y874" s="40" t="e">
        <f>VLOOKUP($B874,期貨大額交易人未沖銷部位!$A$4:$O$499,7,FALSE)</f>
        <v>#N/A</v>
      </c>
      <c r="Z874" s="40" t="e">
        <f>VLOOKUP($B874,期貨大額交易人未沖銷部位!$A$4:$O$499,10,FALSE)</f>
        <v>#N/A</v>
      </c>
      <c r="AA874" s="40" t="e">
        <f>VLOOKUP($B874,期貨大額交易人未沖銷部位!$A$4:$O$499,13,FALSE)</f>
        <v>#N/A</v>
      </c>
      <c r="AB874" s="40" t="e">
        <f>VLOOKUP($B874,期貨大額交易人未沖銷部位!$A$4:$O$499,14,FALSE)</f>
        <v>#N/A</v>
      </c>
      <c r="AC874" s="40" t="e">
        <f>VLOOKUP($B874,期貨大額交易人未沖銷部位!$A$4:$O$499,15,FALSE)</f>
        <v>#N/A</v>
      </c>
      <c r="AD874" s="33" t="e">
        <f>VLOOKUP($B874,三大美股走勢!$A$4:$J$495,4,FALSE)</f>
        <v>#N/A</v>
      </c>
      <c r="AE874" s="33" t="e">
        <f>VLOOKUP($B874,三大美股走勢!$A$4:$J$495,7,FALSE)</f>
        <v>#N/A</v>
      </c>
      <c r="AF874" s="33" t="e">
        <f>VLOOKUP($B874,三大美股走勢!$A$4:$J$495,10,FALSE)</f>
        <v>#N/A</v>
      </c>
    </row>
    <row r="875" spans="2:32">
      <c r="B875" s="32">
        <v>43654</v>
      </c>
      <c r="C875" s="33" t="e">
        <f>VLOOKUP($B875,大盤與近月台指!$A$4:$I$499,2,FALSE)</f>
        <v>#N/A</v>
      </c>
      <c r="D875" s="34" t="e">
        <f>VLOOKUP($B875,大盤與近月台指!$A$4:$I$499,3,FALSE)</f>
        <v>#N/A</v>
      </c>
      <c r="E875" s="35" t="e">
        <f>VLOOKUP($B875,大盤與近月台指!$A$4:$I$499,4,FALSE)</f>
        <v>#N/A</v>
      </c>
      <c r="F875" s="33" t="e">
        <f>VLOOKUP($B875,大盤與近月台指!$A$4:$I$499,5,FALSE)</f>
        <v>#N/A</v>
      </c>
      <c r="G875" s="49" t="e">
        <f>VLOOKUP($B875,三大法人買賣超!$A$4:$I$500,3,FALSE)</f>
        <v>#N/A</v>
      </c>
      <c r="H875" s="34" t="e">
        <f>VLOOKUP($B875,三大法人買賣超!$A$4:$I$500,5,FALSE)</f>
        <v>#N/A</v>
      </c>
      <c r="I875" s="27" t="e">
        <f>VLOOKUP($B875,三大法人買賣超!$A$4:$I$500,7,FALSE)</f>
        <v>#N/A</v>
      </c>
      <c r="J875" s="27" t="e">
        <f>VLOOKUP($B875,三大法人買賣超!$A$4:$I$500,9,FALSE)</f>
        <v>#N/A</v>
      </c>
      <c r="K875" s="37">
        <f>新台幣匯率美元指數!B876</f>
        <v>0</v>
      </c>
      <c r="L875" s="38">
        <f>新台幣匯率美元指數!C876</f>
        <v>0</v>
      </c>
      <c r="M875" s="39">
        <f>新台幣匯率美元指數!D876</f>
        <v>0</v>
      </c>
      <c r="N875" s="27" t="e">
        <f>VLOOKUP($B875,期貨未平倉口數!$A$4:$M$499,4,FALSE)</f>
        <v>#N/A</v>
      </c>
      <c r="O875" s="27" t="e">
        <f>VLOOKUP($B875,期貨未平倉口數!$A$4:$M$499,9,FALSE)</f>
        <v>#N/A</v>
      </c>
      <c r="P875" s="27" t="e">
        <f>VLOOKUP($B875,期貨未平倉口數!$A$4:$M$499,10,FALSE)</f>
        <v>#N/A</v>
      </c>
      <c r="Q875" s="27" t="e">
        <f>VLOOKUP($B875,期貨未平倉口數!$A$4:$M$499,11,FALSE)</f>
        <v>#N/A</v>
      </c>
      <c r="R875" s="64" t="e">
        <f>VLOOKUP($B875,選擇權未平倉餘額!$A$4:$I$500,6,FALSE)</f>
        <v>#N/A</v>
      </c>
      <c r="S875" s="64" t="e">
        <f>VLOOKUP($B875,選擇權未平倉餘額!$A$4:$I$500,7,FALSE)</f>
        <v>#N/A</v>
      </c>
      <c r="T875" s="64" t="e">
        <f>VLOOKUP($B875,選擇權未平倉餘額!$A$4:$I$500,8,FALSE)</f>
        <v>#N/A</v>
      </c>
      <c r="U875" s="64" t="e">
        <f>VLOOKUP($B875,選擇權未平倉餘額!$A$4:$I$500,9,FALSE)</f>
        <v>#N/A</v>
      </c>
      <c r="V875" s="39" t="e">
        <f>VLOOKUP($B875,臺指選擇權P_C_Ratios!$A$4:$C$500,3,FALSE)</f>
        <v>#N/A</v>
      </c>
      <c r="W875" s="41" t="e">
        <f>VLOOKUP($B875,散戶多空比!$A$6:$L$500,12,FALSE)</f>
        <v>#N/A</v>
      </c>
      <c r="X875" s="40" t="e">
        <f>VLOOKUP($B875,期貨大額交易人未沖銷部位!$A$4:$O$499,4,FALSE)</f>
        <v>#N/A</v>
      </c>
      <c r="Y875" s="40" t="e">
        <f>VLOOKUP($B875,期貨大額交易人未沖銷部位!$A$4:$O$499,7,FALSE)</f>
        <v>#N/A</v>
      </c>
      <c r="Z875" s="40" t="e">
        <f>VLOOKUP($B875,期貨大額交易人未沖銷部位!$A$4:$O$499,10,FALSE)</f>
        <v>#N/A</v>
      </c>
      <c r="AA875" s="40" t="e">
        <f>VLOOKUP($B875,期貨大額交易人未沖銷部位!$A$4:$O$499,13,FALSE)</f>
        <v>#N/A</v>
      </c>
      <c r="AB875" s="40" t="e">
        <f>VLOOKUP($B875,期貨大額交易人未沖銷部位!$A$4:$O$499,14,FALSE)</f>
        <v>#N/A</v>
      </c>
      <c r="AC875" s="40" t="e">
        <f>VLOOKUP($B875,期貨大額交易人未沖銷部位!$A$4:$O$499,15,FALSE)</f>
        <v>#N/A</v>
      </c>
      <c r="AD875" s="33" t="e">
        <f>VLOOKUP($B875,三大美股走勢!$A$4:$J$495,4,FALSE)</f>
        <v>#N/A</v>
      </c>
      <c r="AE875" s="33" t="e">
        <f>VLOOKUP($B875,三大美股走勢!$A$4:$J$495,7,FALSE)</f>
        <v>#N/A</v>
      </c>
      <c r="AF875" s="33" t="e">
        <f>VLOOKUP($B875,三大美股走勢!$A$4:$J$495,10,FALSE)</f>
        <v>#N/A</v>
      </c>
    </row>
    <row r="876" spans="2:32">
      <c r="B876" s="32">
        <v>43655</v>
      </c>
      <c r="C876" s="33" t="e">
        <f>VLOOKUP($B876,大盤與近月台指!$A$4:$I$499,2,FALSE)</f>
        <v>#N/A</v>
      </c>
      <c r="D876" s="34" t="e">
        <f>VLOOKUP($B876,大盤與近月台指!$A$4:$I$499,3,FALSE)</f>
        <v>#N/A</v>
      </c>
      <c r="E876" s="35" t="e">
        <f>VLOOKUP($B876,大盤與近月台指!$A$4:$I$499,4,FALSE)</f>
        <v>#N/A</v>
      </c>
      <c r="F876" s="33" t="e">
        <f>VLOOKUP($B876,大盤與近月台指!$A$4:$I$499,5,FALSE)</f>
        <v>#N/A</v>
      </c>
      <c r="G876" s="49" t="e">
        <f>VLOOKUP($B876,三大法人買賣超!$A$4:$I$500,3,FALSE)</f>
        <v>#N/A</v>
      </c>
      <c r="H876" s="34" t="e">
        <f>VLOOKUP($B876,三大法人買賣超!$A$4:$I$500,5,FALSE)</f>
        <v>#N/A</v>
      </c>
      <c r="I876" s="27" t="e">
        <f>VLOOKUP($B876,三大法人買賣超!$A$4:$I$500,7,FALSE)</f>
        <v>#N/A</v>
      </c>
      <c r="J876" s="27" t="e">
        <f>VLOOKUP($B876,三大法人買賣超!$A$4:$I$500,9,FALSE)</f>
        <v>#N/A</v>
      </c>
      <c r="K876" s="37">
        <f>新台幣匯率美元指數!B877</f>
        <v>0</v>
      </c>
      <c r="L876" s="38">
        <f>新台幣匯率美元指數!C877</f>
        <v>0</v>
      </c>
      <c r="M876" s="39">
        <f>新台幣匯率美元指數!D877</f>
        <v>0</v>
      </c>
      <c r="N876" s="27" t="e">
        <f>VLOOKUP($B876,期貨未平倉口數!$A$4:$M$499,4,FALSE)</f>
        <v>#N/A</v>
      </c>
      <c r="O876" s="27" t="e">
        <f>VLOOKUP($B876,期貨未平倉口數!$A$4:$M$499,9,FALSE)</f>
        <v>#N/A</v>
      </c>
      <c r="P876" s="27" t="e">
        <f>VLOOKUP($B876,期貨未平倉口數!$A$4:$M$499,10,FALSE)</f>
        <v>#N/A</v>
      </c>
      <c r="Q876" s="27" t="e">
        <f>VLOOKUP($B876,期貨未平倉口數!$A$4:$M$499,11,FALSE)</f>
        <v>#N/A</v>
      </c>
      <c r="R876" s="64" t="e">
        <f>VLOOKUP($B876,選擇權未平倉餘額!$A$4:$I$500,6,FALSE)</f>
        <v>#N/A</v>
      </c>
      <c r="S876" s="64" t="e">
        <f>VLOOKUP($B876,選擇權未平倉餘額!$A$4:$I$500,7,FALSE)</f>
        <v>#N/A</v>
      </c>
      <c r="T876" s="64" t="e">
        <f>VLOOKUP($B876,選擇權未平倉餘額!$A$4:$I$500,8,FALSE)</f>
        <v>#N/A</v>
      </c>
      <c r="U876" s="64" t="e">
        <f>VLOOKUP($B876,選擇權未平倉餘額!$A$4:$I$500,9,FALSE)</f>
        <v>#N/A</v>
      </c>
      <c r="V876" s="39" t="e">
        <f>VLOOKUP($B876,臺指選擇權P_C_Ratios!$A$4:$C$500,3,FALSE)</f>
        <v>#N/A</v>
      </c>
      <c r="W876" s="41" t="e">
        <f>VLOOKUP($B876,散戶多空比!$A$6:$L$500,12,FALSE)</f>
        <v>#N/A</v>
      </c>
      <c r="X876" s="40" t="e">
        <f>VLOOKUP($B876,期貨大額交易人未沖銷部位!$A$4:$O$499,4,FALSE)</f>
        <v>#N/A</v>
      </c>
      <c r="Y876" s="40" t="e">
        <f>VLOOKUP($B876,期貨大額交易人未沖銷部位!$A$4:$O$499,7,FALSE)</f>
        <v>#N/A</v>
      </c>
      <c r="Z876" s="40" t="e">
        <f>VLOOKUP($B876,期貨大額交易人未沖銷部位!$A$4:$O$499,10,FALSE)</f>
        <v>#N/A</v>
      </c>
      <c r="AA876" s="40" t="e">
        <f>VLOOKUP($B876,期貨大額交易人未沖銷部位!$A$4:$O$499,13,FALSE)</f>
        <v>#N/A</v>
      </c>
      <c r="AB876" s="40" t="e">
        <f>VLOOKUP($B876,期貨大額交易人未沖銷部位!$A$4:$O$499,14,FALSE)</f>
        <v>#N/A</v>
      </c>
      <c r="AC876" s="40" t="e">
        <f>VLOOKUP($B876,期貨大額交易人未沖銷部位!$A$4:$O$499,15,FALSE)</f>
        <v>#N/A</v>
      </c>
      <c r="AD876" s="33" t="e">
        <f>VLOOKUP($B876,三大美股走勢!$A$4:$J$495,4,FALSE)</f>
        <v>#N/A</v>
      </c>
      <c r="AE876" s="33" t="e">
        <f>VLOOKUP($B876,三大美股走勢!$A$4:$J$495,7,FALSE)</f>
        <v>#N/A</v>
      </c>
      <c r="AF876" s="33" t="e">
        <f>VLOOKUP($B876,三大美股走勢!$A$4:$J$495,10,FALSE)</f>
        <v>#N/A</v>
      </c>
    </row>
    <row r="877" spans="2:32">
      <c r="B877" s="32">
        <v>43656</v>
      </c>
      <c r="C877" s="33" t="e">
        <f>VLOOKUP($B877,大盤與近月台指!$A$4:$I$499,2,FALSE)</f>
        <v>#N/A</v>
      </c>
      <c r="D877" s="34" t="e">
        <f>VLOOKUP($B877,大盤與近月台指!$A$4:$I$499,3,FALSE)</f>
        <v>#N/A</v>
      </c>
      <c r="E877" s="35" t="e">
        <f>VLOOKUP($B877,大盤與近月台指!$A$4:$I$499,4,FALSE)</f>
        <v>#N/A</v>
      </c>
      <c r="F877" s="33" t="e">
        <f>VLOOKUP($B877,大盤與近月台指!$A$4:$I$499,5,FALSE)</f>
        <v>#N/A</v>
      </c>
      <c r="G877" s="49" t="e">
        <f>VLOOKUP($B877,三大法人買賣超!$A$4:$I$500,3,FALSE)</f>
        <v>#N/A</v>
      </c>
      <c r="H877" s="34" t="e">
        <f>VLOOKUP($B877,三大法人買賣超!$A$4:$I$500,5,FALSE)</f>
        <v>#N/A</v>
      </c>
      <c r="I877" s="27" t="e">
        <f>VLOOKUP($B877,三大法人買賣超!$A$4:$I$500,7,FALSE)</f>
        <v>#N/A</v>
      </c>
      <c r="J877" s="27" t="e">
        <f>VLOOKUP($B877,三大法人買賣超!$A$4:$I$500,9,FALSE)</f>
        <v>#N/A</v>
      </c>
      <c r="K877" s="37">
        <f>新台幣匯率美元指數!B878</f>
        <v>0</v>
      </c>
      <c r="L877" s="38">
        <f>新台幣匯率美元指數!C878</f>
        <v>0</v>
      </c>
      <c r="M877" s="39">
        <f>新台幣匯率美元指數!D878</f>
        <v>0</v>
      </c>
      <c r="N877" s="27" t="e">
        <f>VLOOKUP($B877,期貨未平倉口數!$A$4:$M$499,4,FALSE)</f>
        <v>#N/A</v>
      </c>
      <c r="O877" s="27" t="e">
        <f>VLOOKUP($B877,期貨未平倉口數!$A$4:$M$499,9,FALSE)</f>
        <v>#N/A</v>
      </c>
      <c r="P877" s="27" t="e">
        <f>VLOOKUP($B877,期貨未平倉口數!$A$4:$M$499,10,FALSE)</f>
        <v>#N/A</v>
      </c>
      <c r="Q877" s="27" t="e">
        <f>VLOOKUP($B877,期貨未平倉口數!$A$4:$M$499,11,FALSE)</f>
        <v>#N/A</v>
      </c>
      <c r="R877" s="64" t="e">
        <f>VLOOKUP($B877,選擇權未平倉餘額!$A$4:$I$500,6,FALSE)</f>
        <v>#N/A</v>
      </c>
      <c r="S877" s="64" t="e">
        <f>VLOOKUP($B877,選擇權未平倉餘額!$A$4:$I$500,7,FALSE)</f>
        <v>#N/A</v>
      </c>
      <c r="T877" s="64" t="e">
        <f>VLOOKUP($B877,選擇權未平倉餘額!$A$4:$I$500,8,FALSE)</f>
        <v>#N/A</v>
      </c>
      <c r="U877" s="64" t="e">
        <f>VLOOKUP($B877,選擇權未平倉餘額!$A$4:$I$500,9,FALSE)</f>
        <v>#N/A</v>
      </c>
      <c r="V877" s="39" t="e">
        <f>VLOOKUP($B877,臺指選擇權P_C_Ratios!$A$4:$C$500,3,FALSE)</f>
        <v>#N/A</v>
      </c>
      <c r="W877" s="41" t="e">
        <f>VLOOKUP($B877,散戶多空比!$A$6:$L$500,12,FALSE)</f>
        <v>#N/A</v>
      </c>
      <c r="X877" s="40" t="e">
        <f>VLOOKUP($B877,期貨大額交易人未沖銷部位!$A$4:$O$499,4,FALSE)</f>
        <v>#N/A</v>
      </c>
      <c r="Y877" s="40" t="e">
        <f>VLOOKUP($B877,期貨大額交易人未沖銷部位!$A$4:$O$499,7,FALSE)</f>
        <v>#N/A</v>
      </c>
      <c r="Z877" s="40" t="e">
        <f>VLOOKUP($B877,期貨大額交易人未沖銷部位!$A$4:$O$499,10,FALSE)</f>
        <v>#N/A</v>
      </c>
      <c r="AA877" s="40" t="e">
        <f>VLOOKUP($B877,期貨大額交易人未沖銷部位!$A$4:$O$499,13,FALSE)</f>
        <v>#N/A</v>
      </c>
      <c r="AB877" s="40" t="e">
        <f>VLOOKUP($B877,期貨大額交易人未沖銷部位!$A$4:$O$499,14,FALSE)</f>
        <v>#N/A</v>
      </c>
      <c r="AC877" s="40" t="e">
        <f>VLOOKUP($B877,期貨大額交易人未沖銷部位!$A$4:$O$499,15,FALSE)</f>
        <v>#N/A</v>
      </c>
      <c r="AD877" s="33" t="e">
        <f>VLOOKUP($B877,三大美股走勢!$A$4:$J$495,4,FALSE)</f>
        <v>#N/A</v>
      </c>
      <c r="AE877" s="33" t="e">
        <f>VLOOKUP($B877,三大美股走勢!$A$4:$J$495,7,FALSE)</f>
        <v>#N/A</v>
      </c>
      <c r="AF877" s="33" t="e">
        <f>VLOOKUP($B877,三大美股走勢!$A$4:$J$495,10,FALSE)</f>
        <v>#N/A</v>
      </c>
    </row>
    <row r="878" spans="2:32">
      <c r="B878" s="32">
        <v>43657</v>
      </c>
      <c r="C878" s="33" t="e">
        <f>VLOOKUP($B878,大盤與近月台指!$A$4:$I$499,2,FALSE)</f>
        <v>#N/A</v>
      </c>
      <c r="D878" s="34" t="e">
        <f>VLOOKUP($B878,大盤與近月台指!$A$4:$I$499,3,FALSE)</f>
        <v>#N/A</v>
      </c>
      <c r="E878" s="35" t="e">
        <f>VLOOKUP($B878,大盤與近月台指!$A$4:$I$499,4,FALSE)</f>
        <v>#N/A</v>
      </c>
      <c r="F878" s="33" t="e">
        <f>VLOOKUP($B878,大盤與近月台指!$A$4:$I$499,5,FALSE)</f>
        <v>#N/A</v>
      </c>
      <c r="G878" s="49" t="e">
        <f>VLOOKUP($B878,三大法人買賣超!$A$4:$I$500,3,FALSE)</f>
        <v>#N/A</v>
      </c>
      <c r="H878" s="34" t="e">
        <f>VLOOKUP($B878,三大法人買賣超!$A$4:$I$500,5,FALSE)</f>
        <v>#N/A</v>
      </c>
      <c r="I878" s="27" t="e">
        <f>VLOOKUP($B878,三大法人買賣超!$A$4:$I$500,7,FALSE)</f>
        <v>#N/A</v>
      </c>
      <c r="J878" s="27" t="e">
        <f>VLOOKUP($B878,三大法人買賣超!$A$4:$I$500,9,FALSE)</f>
        <v>#N/A</v>
      </c>
      <c r="K878" s="37">
        <f>新台幣匯率美元指數!B879</f>
        <v>0</v>
      </c>
      <c r="L878" s="38">
        <f>新台幣匯率美元指數!C879</f>
        <v>0</v>
      </c>
      <c r="M878" s="39">
        <f>新台幣匯率美元指數!D879</f>
        <v>0</v>
      </c>
      <c r="N878" s="27" t="e">
        <f>VLOOKUP($B878,期貨未平倉口數!$A$4:$M$499,4,FALSE)</f>
        <v>#N/A</v>
      </c>
      <c r="O878" s="27" t="e">
        <f>VLOOKUP($B878,期貨未平倉口數!$A$4:$M$499,9,FALSE)</f>
        <v>#N/A</v>
      </c>
      <c r="P878" s="27" t="e">
        <f>VLOOKUP($B878,期貨未平倉口數!$A$4:$M$499,10,FALSE)</f>
        <v>#N/A</v>
      </c>
      <c r="Q878" s="27" t="e">
        <f>VLOOKUP($B878,期貨未平倉口數!$A$4:$M$499,11,FALSE)</f>
        <v>#N/A</v>
      </c>
      <c r="R878" s="64" t="e">
        <f>VLOOKUP($B878,選擇權未平倉餘額!$A$4:$I$500,6,FALSE)</f>
        <v>#N/A</v>
      </c>
      <c r="S878" s="64" t="e">
        <f>VLOOKUP($B878,選擇權未平倉餘額!$A$4:$I$500,7,FALSE)</f>
        <v>#N/A</v>
      </c>
      <c r="T878" s="64" t="e">
        <f>VLOOKUP($B878,選擇權未平倉餘額!$A$4:$I$500,8,FALSE)</f>
        <v>#N/A</v>
      </c>
      <c r="U878" s="64" t="e">
        <f>VLOOKUP($B878,選擇權未平倉餘額!$A$4:$I$500,9,FALSE)</f>
        <v>#N/A</v>
      </c>
      <c r="V878" s="39" t="e">
        <f>VLOOKUP($B878,臺指選擇權P_C_Ratios!$A$4:$C$500,3,FALSE)</f>
        <v>#N/A</v>
      </c>
      <c r="W878" s="41" t="e">
        <f>VLOOKUP($B878,散戶多空比!$A$6:$L$500,12,FALSE)</f>
        <v>#N/A</v>
      </c>
      <c r="X878" s="40" t="e">
        <f>VLOOKUP($B878,期貨大額交易人未沖銷部位!$A$4:$O$499,4,FALSE)</f>
        <v>#N/A</v>
      </c>
      <c r="Y878" s="40" t="e">
        <f>VLOOKUP($B878,期貨大額交易人未沖銷部位!$A$4:$O$499,7,FALSE)</f>
        <v>#N/A</v>
      </c>
      <c r="Z878" s="40" t="e">
        <f>VLOOKUP($B878,期貨大額交易人未沖銷部位!$A$4:$O$499,10,FALSE)</f>
        <v>#N/A</v>
      </c>
      <c r="AA878" s="40" t="e">
        <f>VLOOKUP($B878,期貨大額交易人未沖銷部位!$A$4:$O$499,13,FALSE)</f>
        <v>#N/A</v>
      </c>
      <c r="AB878" s="40" t="e">
        <f>VLOOKUP($B878,期貨大額交易人未沖銷部位!$A$4:$O$499,14,FALSE)</f>
        <v>#N/A</v>
      </c>
      <c r="AC878" s="40" t="e">
        <f>VLOOKUP($B878,期貨大額交易人未沖銷部位!$A$4:$O$499,15,FALSE)</f>
        <v>#N/A</v>
      </c>
      <c r="AD878" s="33" t="e">
        <f>VLOOKUP($B878,三大美股走勢!$A$4:$J$495,4,FALSE)</f>
        <v>#N/A</v>
      </c>
      <c r="AE878" s="33" t="e">
        <f>VLOOKUP($B878,三大美股走勢!$A$4:$J$495,7,FALSE)</f>
        <v>#N/A</v>
      </c>
      <c r="AF878" s="33" t="e">
        <f>VLOOKUP($B878,三大美股走勢!$A$4:$J$495,10,FALSE)</f>
        <v>#N/A</v>
      </c>
    </row>
    <row r="879" spans="2:32">
      <c r="B879" s="32">
        <v>43658</v>
      </c>
      <c r="C879" s="33" t="e">
        <f>VLOOKUP($B879,大盤與近月台指!$A$4:$I$499,2,FALSE)</f>
        <v>#N/A</v>
      </c>
      <c r="D879" s="34" t="e">
        <f>VLOOKUP($B879,大盤與近月台指!$A$4:$I$499,3,FALSE)</f>
        <v>#N/A</v>
      </c>
      <c r="E879" s="35" t="e">
        <f>VLOOKUP($B879,大盤與近月台指!$A$4:$I$499,4,FALSE)</f>
        <v>#N/A</v>
      </c>
      <c r="F879" s="33" t="e">
        <f>VLOOKUP($B879,大盤與近月台指!$A$4:$I$499,5,FALSE)</f>
        <v>#N/A</v>
      </c>
      <c r="G879" s="49" t="e">
        <f>VLOOKUP($B879,三大法人買賣超!$A$4:$I$500,3,FALSE)</f>
        <v>#N/A</v>
      </c>
      <c r="H879" s="34" t="e">
        <f>VLOOKUP($B879,三大法人買賣超!$A$4:$I$500,5,FALSE)</f>
        <v>#N/A</v>
      </c>
      <c r="I879" s="27" t="e">
        <f>VLOOKUP($B879,三大法人買賣超!$A$4:$I$500,7,FALSE)</f>
        <v>#N/A</v>
      </c>
      <c r="J879" s="27" t="e">
        <f>VLOOKUP($B879,三大法人買賣超!$A$4:$I$500,9,FALSE)</f>
        <v>#N/A</v>
      </c>
      <c r="K879" s="37">
        <f>新台幣匯率美元指數!B880</f>
        <v>0</v>
      </c>
      <c r="L879" s="38">
        <f>新台幣匯率美元指數!C880</f>
        <v>0</v>
      </c>
      <c r="M879" s="39">
        <f>新台幣匯率美元指數!D880</f>
        <v>0</v>
      </c>
      <c r="N879" s="27" t="e">
        <f>VLOOKUP($B879,期貨未平倉口數!$A$4:$M$499,4,FALSE)</f>
        <v>#N/A</v>
      </c>
      <c r="O879" s="27" t="e">
        <f>VLOOKUP($B879,期貨未平倉口數!$A$4:$M$499,9,FALSE)</f>
        <v>#N/A</v>
      </c>
      <c r="P879" s="27" t="e">
        <f>VLOOKUP($B879,期貨未平倉口數!$A$4:$M$499,10,FALSE)</f>
        <v>#N/A</v>
      </c>
      <c r="Q879" s="27" t="e">
        <f>VLOOKUP($B879,期貨未平倉口數!$A$4:$M$499,11,FALSE)</f>
        <v>#N/A</v>
      </c>
      <c r="R879" s="64" t="e">
        <f>VLOOKUP($B879,選擇權未平倉餘額!$A$4:$I$500,6,FALSE)</f>
        <v>#N/A</v>
      </c>
      <c r="S879" s="64" t="e">
        <f>VLOOKUP($B879,選擇權未平倉餘額!$A$4:$I$500,7,FALSE)</f>
        <v>#N/A</v>
      </c>
      <c r="T879" s="64" t="e">
        <f>VLOOKUP($B879,選擇權未平倉餘額!$A$4:$I$500,8,FALSE)</f>
        <v>#N/A</v>
      </c>
      <c r="U879" s="64" t="e">
        <f>VLOOKUP($B879,選擇權未平倉餘額!$A$4:$I$500,9,FALSE)</f>
        <v>#N/A</v>
      </c>
      <c r="V879" s="39" t="e">
        <f>VLOOKUP($B879,臺指選擇權P_C_Ratios!$A$4:$C$500,3,FALSE)</f>
        <v>#N/A</v>
      </c>
      <c r="W879" s="41" t="e">
        <f>VLOOKUP($B879,散戶多空比!$A$6:$L$500,12,FALSE)</f>
        <v>#N/A</v>
      </c>
      <c r="X879" s="40" t="e">
        <f>VLOOKUP($B879,期貨大額交易人未沖銷部位!$A$4:$O$499,4,FALSE)</f>
        <v>#N/A</v>
      </c>
      <c r="Y879" s="40" t="e">
        <f>VLOOKUP($B879,期貨大額交易人未沖銷部位!$A$4:$O$499,7,FALSE)</f>
        <v>#N/A</v>
      </c>
      <c r="Z879" s="40" t="e">
        <f>VLOOKUP($B879,期貨大額交易人未沖銷部位!$A$4:$O$499,10,FALSE)</f>
        <v>#N/A</v>
      </c>
      <c r="AA879" s="40" t="e">
        <f>VLOOKUP($B879,期貨大額交易人未沖銷部位!$A$4:$O$499,13,FALSE)</f>
        <v>#N/A</v>
      </c>
      <c r="AB879" s="40" t="e">
        <f>VLOOKUP($B879,期貨大額交易人未沖銷部位!$A$4:$O$499,14,FALSE)</f>
        <v>#N/A</v>
      </c>
      <c r="AC879" s="40" t="e">
        <f>VLOOKUP($B879,期貨大額交易人未沖銷部位!$A$4:$O$499,15,FALSE)</f>
        <v>#N/A</v>
      </c>
      <c r="AD879" s="33" t="e">
        <f>VLOOKUP($B879,三大美股走勢!$A$4:$J$495,4,FALSE)</f>
        <v>#N/A</v>
      </c>
      <c r="AE879" s="33" t="e">
        <f>VLOOKUP($B879,三大美股走勢!$A$4:$J$495,7,FALSE)</f>
        <v>#N/A</v>
      </c>
      <c r="AF879" s="33" t="e">
        <f>VLOOKUP($B879,三大美股走勢!$A$4:$J$495,10,FALSE)</f>
        <v>#N/A</v>
      </c>
    </row>
    <row r="880" spans="2:32">
      <c r="B880" s="32">
        <v>43659</v>
      </c>
      <c r="C880" s="33" t="e">
        <f>VLOOKUP($B880,大盤與近月台指!$A$4:$I$499,2,FALSE)</f>
        <v>#N/A</v>
      </c>
      <c r="D880" s="34" t="e">
        <f>VLOOKUP($B880,大盤與近月台指!$A$4:$I$499,3,FALSE)</f>
        <v>#N/A</v>
      </c>
      <c r="E880" s="35" t="e">
        <f>VLOOKUP($B880,大盤與近月台指!$A$4:$I$499,4,FALSE)</f>
        <v>#N/A</v>
      </c>
      <c r="F880" s="33" t="e">
        <f>VLOOKUP($B880,大盤與近月台指!$A$4:$I$499,5,FALSE)</f>
        <v>#N/A</v>
      </c>
      <c r="G880" s="49" t="e">
        <f>VLOOKUP($B880,三大法人買賣超!$A$4:$I$500,3,FALSE)</f>
        <v>#N/A</v>
      </c>
      <c r="H880" s="34" t="e">
        <f>VLOOKUP($B880,三大法人買賣超!$A$4:$I$500,5,FALSE)</f>
        <v>#N/A</v>
      </c>
      <c r="I880" s="27" t="e">
        <f>VLOOKUP($B880,三大法人買賣超!$A$4:$I$500,7,FALSE)</f>
        <v>#N/A</v>
      </c>
      <c r="J880" s="27" t="e">
        <f>VLOOKUP($B880,三大法人買賣超!$A$4:$I$500,9,FALSE)</f>
        <v>#N/A</v>
      </c>
      <c r="K880" s="37">
        <f>新台幣匯率美元指數!B881</f>
        <v>0</v>
      </c>
      <c r="L880" s="38">
        <f>新台幣匯率美元指數!C881</f>
        <v>0</v>
      </c>
      <c r="M880" s="39">
        <f>新台幣匯率美元指數!D881</f>
        <v>0</v>
      </c>
      <c r="N880" s="27" t="e">
        <f>VLOOKUP($B880,期貨未平倉口數!$A$4:$M$499,4,FALSE)</f>
        <v>#N/A</v>
      </c>
      <c r="O880" s="27" t="e">
        <f>VLOOKUP($B880,期貨未平倉口數!$A$4:$M$499,9,FALSE)</f>
        <v>#N/A</v>
      </c>
      <c r="P880" s="27" t="e">
        <f>VLOOKUP($B880,期貨未平倉口數!$A$4:$M$499,10,FALSE)</f>
        <v>#N/A</v>
      </c>
      <c r="Q880" s="27" t="e">
        <f>VLOOKUP($B880,期貨未平倉口數!$A$4:$M$499,11,FALSE)</f>
        <v>#N/A</v>
      </c>
      <c r="R880" s="64" t="e">
        <f>VLOOKUP($B880,選擇權未平倉餘額!$A$4:$I$500,6,FALSE)</f>
        <v>#N/A</v>
      </c>
      <c r="S880" s="64" t="e">
        <f>VLOOKUP($B880,選擇權未平倉餘額!$A$4:$I$500,7,FALSE)</f>
        <v>#N/A</v>
      </c>
      <c r="T880" s="64" t="e">
        <f>VLOOKUP($B880,選擇權未平倉餘額!$A$4:$I$500,8,FALSE)</f>
        <v>#N/A</v>
      </c>
      <c r="U880" s="64" t="e">
        <f>VLOOKUP($B880,選擇權未平倉餘額!$A$4:$I$500,9,FALSE)</f>
        <v>#N/A</v>
      </c>
      <c r="V880" s="39" t="e">
        <f>VLOOKUP($B880,臺指選擇權P_C_Ratios!$A$4:$C$500,3,FALSE)</f>
        <v>#N/A</v>
      </c>
      <c r="W880" s="41" t="e">
        <f>VLOOKUP($B880,散戶多空比!$A$6:$L$500,12,FALSE)</f>
        <v>#N/A</v>
      </c>
      <c r="X880" s="40" t="e">
        <f>VLOOKUP($B880,期貨大額交易人未沖銷部位!$A$4:$O$499,4,FALSE)</f>
        <v>#N/A</v>
      </c>
      <c r="Y880" s="40" t="e">
        <f>VLOOKUP($B880,期貨大額交易人未沖銷部位!$A$4:$O$499,7,FALSE)</f>
        <v>#N/A</v>
      </c>
      <c r="Z880" s="40" t="e">
        <f>VLOOKUP($B880,期貨大額交易人未沖銷部位!$A$4:$O$499,10,FALSE)</f>
        <v>#N/A</v>
      </c>
      <c r="AA880" s="40" t="e">
        <f>VLOOKUP($B880,期貨大額交易人未沖銷部位!$A$4:$O$499,13,FALSE)</f>
        <v>#N/A</v>
      </c>
      <c r="AB880" s="40" t="e">
        <f>VLOOKUP($B880,期貨大額交易人未沖銷部位!$A$4:$O$499,14,FALSE)</f>
        <v>#N/A</v>
      </c>
      <c r="AC880" s="40" t="e">
        <f>VLOOKUP($B880,期貨大額交易人未沖銷部位!$A$4:$O$499,15,FALSE)</f>
        <v>#N/A</v>
      </c>
      <c r="AD880" s="33" t="e">
        <f>VLOOKUP($B880,三大美股走勢!$A$4:$J$495,4,FALSE)</f>
        <v>#N/A</v>
      </c>
      <c r="AE880" s="33" t="e">
        <f>VLOOKUP($B880,三大美股走勢!$A$4:$J$495,7,FALSE)</f>
        <v>#N/A</v>
      </c>
      <c r="AF880" s="33" t="e">
        <f>VLOOKUP($B880,三大美股走勢!$A$4:$J$495,10,FALSE)</f>
        <v>#N/A</v>
      </c>
    </row>
    <row r="881" spans="2:32">
      <c r="B881" s="32">
        <v>43660</v>
      </c>
      <c r="C881" s="33" t="e">
        <f>VLOOKUP($B881,大盤與近月台指!$A$4:$I$499,2,FALSE)</f>
        <v>#N/A</v>
      </c>
      <c r="D881" s="34" t="e">
        <f>VLOOKUP($B881,大盤與近月台指!$A$4:$I$499,3,FALSE)</f>
        <v>#N/A</v>
      </c>
      <c r="E881" s="35" t="e">
        <f>VLOOKUP($B881,大盤與近月台指!$A$4:$I$499,4,FALSE)</f>
        <v>#N/A</v>
      </c>
      <c r="F881" s="33" t="e">
        <f>VLOOKUP($B881,大盤與近月台指!$A$4:$I$499,5,FALSE)</f>
        <v>#N/A</v>
      </c>
      <c r="G881" s="49" t="e">
        <f>VLOOKUP($B881,三大法人買賣超!$A$4:$I$500,3,FALSE)</f>
        <v>#N/A</v>
      </c>
      <c r="H881" s="34" t="e">
        <f>VLOOKUP($B881,三大法人買賣超!$A$4:$I$500,5,FALSE)</f>
        <v>#N/A</v>
      </c>
      <c r="I881" s="27" t="e">
        <f>VLOOKUP($B881,三大法人買賣超!$A$4:$I$500,7,FALSE)</f>
        <v>#N/A</v>
      </c>
      <c r="J881" s="27" t="e">
        <f>VLOOKUP($B881,三大法人買賣超!$A$4:$I$500,9,FALSE)</f>
        <v>#N/A</v>
      </c>
      <c r="K881" s="37">
        <f>新台幣匯率美元指數!B882</f>
        <v>0</v>
      </c>
      <c r="L881" s="38">
        <f>新台幣匯率美元指數!C882</f>
        <v>0</v>
      </c>
      <c r="M881" s="39">
        <f>新台幣匯率美元指數!D882</f>
        <v>0</v>
      </c>
      <c r="N881" s="27" t="e">
        <f>VLOOKUP($B881,期貨未平倉口數!$A$4:$M$499,4,FALSE)</f>
        <v>#N/A</v>
      </c>
      <c r="O881" s="27" t="e">
        <f>VLOOKUP($B881,期貨未平倉口數!$A$4:$M$499,9,FALSE)</f>
        <v>#N/A</v>
      </c>
      <c r="P881" s="27" t="e">
        <f>VLOOKUP($B881,期貨未平倉口數!$A$4:$M$499,10,FALSE)</f>
        <v>#N/A</v>
      </c>
      <c r="Q881" s="27" t="e">
        <f>VLOOKUP($B881,期貨未平倉口數!$A$4:$M$499,11,FALSE)</f>
        <v>#N/A</v>
      </c>
      <c r="R881" s="64" t="e">
        <f>VLOOKUP($B881,選擇權未平倉餘額!$A$4:$I$500,6,FALSE)</f>
        <v>#N/A</v>
      </c>
      <c r="S881" s="64" t="e">
        <f>VLOOKUP($B881,選擇權未平倉餘額!$A$4:$I$500,7,FALSE)</f>
        <v>#N/A</v>
      </c>
      <c r="T881" s="64" t="e">
        <f>VLOOKUP($B881,選擇權未平倉餘額!$A$4:$I$500,8,FALSE)</f>
        <v>#N/A</v>
      </c>
      <c r="U881" s="64" t="e">
        <f>VLOOKUP($B881,選擇權未平倉餘額!$A$4:$I$500,9,FALSE)</f>
        <v>#N/A</v>
      </c>
      <c r="V881" s="39" t="e">
        <f>VLOOKUP($B881,臺指選擇權P_C_Ratios!$A$4:$C$500,3,FALSE)</f>
        <v>#N/A</v>
      </c>
      <c r="W881" s="41" t="e">
        <f>VLOOKUP($B881,散戶多空比!$A$6:$L$500,12,FALSE)</f>
        <v>#N/A</v>
      </c>
      <c r="X881" s="40" t="e">
        <f>VLOOKUP($B881,期貨大額交易人未沖銷部位!$A$4:$O$499,4,FALSE)</f>
        <v>#N/A</v>
      </c>
      <c r="Y881" s="40" t="e">
        <f>VLOOKUP($B881,期貨大額交易人未沖銷部位!$A$4:$O$499,7,FALSE)</f>
        <v>#N/A</v>
      </c>
      <c r="Z881" s="40" t="e">
        <f>VLOOKUP($B881,期貨大額交易人未沖銷部位!$A$4:$O$499,10,FALSE)</f>
        <v>#N/A</v>
      </c>
      <c r="AA881" s="40" t="e">
        <f>VLOOKUP($B881,期貨大額交易人未沖銷部位!$A$4:$O$499,13,FALSE)</f>
        <v>#N/A</v>
      </c>
      <c r="AB881" s="40" t="e">
        <f>VLOOKUP($B881,期貨大額交易人未沖銷部位!$A$4:$O$499,14,FALSE)</f>
        <v>#N/A</v>
      </c>
      <c r="AC881" s="40" t="e">
        <f>VLOOKUP($B881,期貨大額交易人未沖銷部位!$A$4:$O$499,15,FALSE)</f>
        <v>#N/A</v>
      </c>
      <c r="AD881" s="33" t="e">
        <f>VLOOKUP($B881,三大美股走勢!$A$4:$J$495,4,FALSE)</f>
        <v>#N/A</v>
      </c>
      <c r="AE881" s="33" t="e">
        <f>VLOOKUP($B881,三大美股走勢!$A$4:$J$495,7,FALSE)</f>
        <v>#N/A</v>
      </c>
      <c r="AF881" s="33" t="e">
        <f>VLOOKUP($B881,三大美股走勢!$A$4:$J$495,10,FALSE)</f>
        <v>#N/A</v>
      </c>
    </row>
    <row r="882" spans="2:32">
      <c r="B882" s="32">
        <v>43661</v>
      </c>
      <c r="C882" s="33" t="e">
        <f>VLOOKUP($B882,大盤與近月台指!$A$4:$I$499,2,FALSE)</f>
        <v>#N/A</v>
      </c>
      <c r="D882" s="34" t="e">
        <f>VLOOKUP($B882,大盤與近月台指!$A$4:$I$499,3,FALSE)</f>
        <v>#N/A</v>
      </c>
      <c r="E882" s="35" t="e">
        <f>VLOOKUP($B882,大盤與近月台指!$A$4:$I$499,4,FALSE)</f>
        <v>#N/A</v>
      </c>
      <c r="F882" s="33" t="e">
        <f>VLOOKUP($B882,大盤與近月台指!$A$4:$I$499,5,FALSE)</f>
        <v>#N/A</v>
      </c>
      <c r="G882" s="49" t="e">
        <f>VLOOKUP($B882,三大法人買賣超!$A$4:$I$500,3,FALSE)</f>
        <v>#N/A</v>
      </c>
      <c r="H882" s="34" t="e">
        <f>VLOOKUP($B882,三大法人買賣超!$A$4:$I$500,5,FALSE)</f>
        <v>#N/A</v>
      </c>
      <c r="I882" s="27" t="e">
        <f>VLOOKUP($B882,三大法人買賣超!$A$4:$I$500,7,FALSE)</f>
        <v>#N/A</v>
      </c>
      <c r="J882" s="27" t="e">
        <f>VLOOKUP($B882,三大法人買賣超!$A$4:$I$500,9,FALSE)</f>
        <v>#N/A</v>
      </c>
      <c r="K882" s="37">
        <f>新台幣匯率美元指數!B883</f>
        <v>0</v>
      </c>
      <c r="L882" s="38">
        <f>新台幣匯率美元指數!C883</f>
        <v>0</v>
      </c>
      <c r="M882" s="39">
        <f>新台幣匯率美元指數!D883</f>
        <v>0</v>
      </c>
      <c r="N882" s="27" t="e">
        <f>VLOOKUP($B882,期貨未平倉口數!$A$4:$M$499,4,FALSE)</f>
        <v>#N/A</v>
      </c>
      <c r="O882" s="27" t="e">
        <f>VLOOKUP($B882,期貨未平倉口數!$A$4:$M$499,9,FALSE)</f>
        <v>#N/A</v>
      </c>
      <c r="P882" s="27" t="e">
        <f>VLOOKUP($B882,期貨未平倉口數!$A$4:$M$499,10,FALSE)</f>
        <v>#N/A</v>
      </c>
      <c r="Q882" s="27" t="e">
        <f>VLOOKUP($B882,期貨未平倉口數!$A$4:$M$499,11,FALSE)</f>
        <v>#N/A</v>
      </c>
      <c r="R882" s="64" t="e">
        <f>VLOOKUP($B882,選擇權未平倉餘額!$A$4:$I$500,6,FALSE)</f>
        <v>#N/A</v>
      </c>
      <c r="S882" s="64" t="e">
        <f>VLOOKUP($B882,選擇權未平倉餘額!$A$4:$I$500,7,FALSE)</f>
        <v>#N/A</v>
      </c>
      <c r="T882" s="64" t="e">
        <f>VLOOKUP($B882,選擇權未平倉餘額!$A$4:$I$500,8,FALSE)</f>
        <v>#N/A</v>
      </c>
      <c r="U882" s="64" t="e">
        <f>VLOOKUP($B882,選擇權未平倉餘額!$A$4:$I$500,9,FALSE)</f>
        <v>#N/A</v>
      </c>
      <c r="V882" s="39" t="e">
        <f>VLOOKUP($B882,臺指選擇權P_C_Ratios!$A$4:$C$500,3,FALSE)</f>
        <v>#N/A</v>
      </c>
      <c r="W882" s="41" t="e">
        <f>VLOOKUP($B882,散戶多空比!$A$6:$L$500,12,FALSE)</f>
        <v>#N/A</v>
      </c>
      <c r="X882" s="40" t="e">
        <f>VLOOKUP($B882,期貨大額交易人未沖銷部位!$A$4:$O$499,4,FALSE)</f>
        <v>#N/A</v>
      </c>
      <c r="Y882" s="40" t="e">
        <f>VLOOKUP($B882,期貨大額交易人未沖銷部位!$A$4:$O$499,7,FALSE)</f>
        <v>#N/A</v>
      </c>
      <c r="Z882" s="40" t="e">
        <f>VLOOKUP($B882,期貨大額交易人未沖銷部位!$A$4:$O$499,10,FALSE)</f>
        <v>#N/A</v>
      </c>
      <c r="AA882" s="40" t="e">
        <f>VLOOKUP($B882,期貨大額交易人未沖銷部位!$A$4:$O$499,13,FALSE)</f>
        <v>#N/A</v>
      </c>
      <c r="AB882" s="40" t="e">
        <f>VLOOKUP($B882,期貨大額交易人未沖銷部位!$A$4:$O$499,14,FALSE)</f>
        <v>#N/A</v>
      </c>
      <c r="AC882" s="40" t="e">
        <f>VLOOKUP($B882,期貨大額交易人未沖銷部位!$A$4:$O$499,15,FALSE)</f>
        <v>#N/A</v>
      </c>
      <c r="AD882" s="33" t="e">
        <f>VLOOKUP($B882,三大美股走勢!$A$4:$J$495,4,FALSE)</f>
        <v>#N/A</v>
      </c>
      <c r="AE882" s="33" t="e">
        <f>VLOOKUP($B882,三大美股走勢!$A$4:$J$495,7,FALSE)</f>
        <v>#N/A</v>
      </c>
      <c r="AF882" s="33" t="e">
        <f>VLOOKUP($B882,三大美股走勢!$A$4:$J$495,10,FALSE)</f>
        <v>#N/A</v>
      </c>
    </row>
    <row r="883" spans="2:32">
      <c r="B883" s="32">
        <v>43662</v>
      </c>
      <c r="C883" s="33" t="e">
        <f>VLOOKUP($B883,大盤與近月台指!$A$4:$I$499,2,FALSE)</f>
        <v>#N/A</v>
      </c>
      <c r="D883" s="34" t="e">
        <f>VLOOKUP($B883,大盤與近月台指!$A$4:$I$499,3,FALSE)</f>
        <v>#N/A</v>
      </c>
      <c r="E883" s="35" t="e">
        <f>VLOOKUP($B883,大盤與近月台指!$A$4:$I$499,4,FALSE)</f>
        <v>#N/A</v>
      </c>
      <c r="F883" s="33" t="e">
        <f>VLOOKUP($B883,大盤與近月台指!$A$4:$I$499,5,FALSE)</f>
        <v>#N/A</v>
      </c>
      <c r="G883" s="49" t="e">
        <f>VLOOKUP($B883,三大法人買賣超!$A$4:$I$500,3,FALSE)</f>
        <v>#N/A</v>
      </c>
      <c r="H883" s="34" t="e">
        <f>VLOOKUP($B883,三大法人買賣超!$A$4:$I$500,5,FALSE)</f>
        <v>#N/A</v>
      </c>
      <c r="I883" s="27" t="e">
        <f>VLOOKUP($B883,三大法人買賣超!$A$4:$I$500,7,FALSE)</f>
        <v>#N/A</v>
      </c>
      <c r="J883" s="27" t="e">
        <f>VLOOKUP($B883,三大法人買賣超!$A$4:$I$500,9,FALSE)</f>
        <v>#N/A</v>
      </c>
      <c r="K883" s="37">
        <f>新台幣匯率美元指數!B884</f>
        <v>0</v>
      </c>
      <c r="L883" s="38">
        <f>新台幣匯率美元指數!C884</f>
        <v>0</v>
      </c>
      <c r="M883" s="39">
        <f>新台幣匯率美元指數!D884</f>
        <v>0</v>
      </c>
      <c r="N883" s="27" t="e">
        <f>VLOOKUP($B883,期貨未平倉口數!$A$4:$M$499,4,FALSE)</f>
        <v>#N/A</v>
      </c>
      <c r="O883" s="27" t="e">
        <f>VLOOKUP($B883,期貨未平倉口數!$A$4:$M$499,9,FALSE)</f>
        <v>#N/A</v>
      </c>
      <c r="P883" s="27" t="e">
        <f>VLOOKUP($B883,期貨未平倉口數!$A$4:$M$499,10,FALSE)</f>
        <v>#N/A</v>
      </c>
      <c r="Q883" s="27" t="e">
        <f>VLOOKUP($B883,期貨未平倉口數!$A$4:$M$499,11,FALSE)</f>
        <v>#N/A</v>
      </c>
      <c r="R883" s="64" t="e">
        <f>VLOOKUP($B883,選擇權未平倉餘額!$A$4:$I$500,6,FALSE)</f>
        <v>#N/A</v>
      </c>
      <c r="S883" s="64" t="e">
        <f>VLOOKUP($B883,選擇權未平倉餘額!$A$4:$I$500,7,FALSE)</f>
        <v>#N/A</v>
      </c>
      <c r="T883" s="64" t="e">
        <f>VLOOKUP($B883,選擇權未平倉餘額!$A$4:$I$500,8,FALSE)</f>
        <v>#N/A</v>
      </c>
      <c r="U883" s="64" t="e">
        <f>VLOOKUP($B883,選擇權未平倉餘額!$A$4:$I$500,9,FALSE)</f>
        <v>#N/A</v>
      </c>
      <c r="V883" s="39" t="e">
        <f>VLOOKUP($B883,臺指選擇權P_C_Ratios!$A$4:$C$500,3,FALSE)</f>
        <v>#N/A</v>
      </c>
      <c r="W883" s="41" t="e">
        <f>VLOOKUP($B883,散戶多空比!$A$6:$L$500,12,FALSE)</f>
        <v>#N/A</v>
      </c>
      <c r="X883" s="40" t="e">
        <f>VLOOKUP($B883,期貨大額交易人未沖銷部位!$A$4:$O$499,4,FALSE)</f>
        <v>#N/A</v>
      </c>
      <c r="Y883" s="40" t="e">
        <f>VLOOKUP($B883,期貨大額交易人未沖銷部位!$A$4:$O$499,7,FALSE)</f>
        <v>#N/A</v>
      </c>
      <c r="Z883" s="40" t="e">
        <f>VLOOKUP($B883,期貨大額交易人未沖銷部位!$A$4:$O$499,10,FALSE)</f>
        <v>#N/A</v>
      </c>
      <c r="AA883" s="40" t="e">
        <f>VLOOKUP($B883,期貨大額交易人未沖銷部位!$A$4:$O$499,13,FALSE)</f>
        <v>#N/A</v>
      </c>
      <c r="AB883" s="40" t="e">
        <f>VLOOKUP($B883,期貨大額交易人未沖銷部位!$A$4:$O$499,14,FALSE)</f>
        <v>#N/A</v>
      </c>
      <c r="AC883" s="40" t="e">
        <f>VLOOKUP($B883,期貨大額交易人未沖銷部位!$A$4:$O$499,15,FALSE)</f>
        <v>#N/A</v>
      </c>
      <c r="AD883" s="33" t="e">
        <f>VLOOKUP($B883,三大美股走勢!$A$4:$J$495,4,FALSE)</f>
        <v>#N/A</v>
      </c>
      <c r="AE883" s="33" t="e">
        <f>VLOOKUP($B883,三大美股走勢!$A$4:$J$495,7,FALSE)</f>
        <v>#N/A</v>
      </c>
      <c r="AF883" s="33" t="e">
        <f>VLOOKUP($B883,三大美股走勢!$A$4:$J$495,10,FALSE)</f>
        <v>#N/A</v>
      </c>
    </row>
    <row r="884" spans="2:32">
      <c r="B884" s="32">
        <v>43663</v>
      </c>
      <c r="C884" s="33" t="e">
        <f>VLOOKUP($B884,大盤與近月台指!$A$4:$I$499,2,FALSE)</f>
        <v>#N/A</v>
      </c>
      <c r="D884" s="34" t="e">
        <f>VLOOKUP($B884,大盤與近月台指!$A$4:$I$499,3,FALSE)</f>
        <v>#N/A</v>
      </c>
      <c r="E884" s="35" t="e">
        <f>VLOOKUP($B884,大盤與近月台指!$A$4:$I$499,4,FALSE)</f>
        <v>#N/A</v>
      </c>
      <c r="F884" s="33" t="e">
        <f>VLOOKUP($B884,大盤與近月台指!$A$4:$I$499,5,FALSE)</f>
        <v>#N/A</v>
      </c>
      <c r="G884" s="49" t="e">
        <f>VLOOKUP($B884,三大法人買賣超!$A$4:$I$500,3,FALSE)</f>
        <v>#N/A</v>
      </c>
      <c r="H884" s="34" t="e">
        <f>VLOOKUP($B884,三大法人買賣超!$A$4:$I$500,5,FALSE)</f>
        <v>#N/A</v>
      </c>
      <c r="I884" s="27" t="e">
        <f>VLOOKUP($B884,三大法人買賣超!$A$4:$I$500,7,FALSE)</f>
        <v>#N/A</v>
      </c>
      <c r="J884" s="27" t="e">
        <f>VLOOKUP($B884,三大法人買賣超!$A$4:$I$500,9,FALSE)</f>
        <v>#N/A</v>
      </c>
      <c r="K884" s="37">
        <f>新台幣匯率美元指數!B885</f>
        <v>0</v>
      </c>
      <c r="L884" s="38">
        <f>新台幣匯率美元指數!C885</f>
        <v>0</v>
      </c>
      <c r="M884" s="39">
        <f>新台幣匯率美元指數!D885</f>
        <v>0</v>
      </c>
      <c r="N884" s="27" t="e">
        <f>VLOOKUP($B884,期貨未平倉口數!$A$4:$M$499,4,FALSE)</f>
        <v>#N/A</v>
      </c>
      <c r="O884" s="27" t="e">
        <f>VLOOKUP($B884,期貨未平倉口數!$A$4:$M$499,9,FALSE)</f>
        <v>#N/A</v>
      </c>
      <c r="P884" s="27" t="e">
        <f>VLOOKUP($B884,期貨未平倉口數!$A$4:$M$499,10,FALSE)</f>
        <v>#N/A</v>
      </c>
      <c r="Q884" s="27" t="e">
        <f>VLOOKUP($B884,期貨未平倉口數!$A$4:$M$499,11,FALSE)</f>
        <v>#N/A</v>
      </c>
      <c r="R884" s="64" t="e">
        <f>VLOOKUP($B884,選擇權未平倉餘額!$A$4:$I$500,6,FALSE)</f>
        <v>#N/A</v>
      </c>
      <c r="S884" s="64" t="e">
        <f>VLOOKUP($B884,選擇權未平倉餘額!$A$4:$I$500,7,FALSE)</f>
        <v>#N/A</v>
      </c>
      <c r="T884" s="64" t="e">
        <f>VLOOKUP($B884,選擇權未平倉餘額!$A$4:$I$500,8,FALSE)</f>
        <v>#N/A</v>
      </c>
      <c r="U884" s="64" t="e">
        <f>VLOOKUP($B884,選擇權未平倉餘額!$A$4:$I$500,9,FALSE)</f>
        <v>#N/A</v>
      </c>
      <c r="V884" s="39" t="e">
        <f>VLOOKUP($B884,臺指選擇權P_C_Ratios!$A$4:$C$500,3,FALSE)</f>
        <v>#N/A</v>
      </c>
      <c r="W884" s="41" t="e">
        <f>VLOOKUP($B884,散戶多空比!$A$6:$L$500,12,FALSE)</f>
        <v>#N/A</v>
      </c>
      <c r="X884" s="40" t="e">
        <f>VLOOKUP($B884,期貨大額交易人未沖銷部位!$A$4:$O$499,4,FALSE)</f>
        <v>#N/A</v>
      </c>
      <c r="Y884" s="40" t="e">
        <f>VLOOKUP($B884,期貨大額交易人未沖銷部位!$A$4:$O$499,7,FALSE)</f>
        <v>#N/A</v>
      </c>
      <c r="Z884" s="40" t="e">
        <f>VLOOKUP($B884,期貨大額交易人未沖銷部位!$A$4:$O$499,10,FALSE)</f>
        <v>#N/A</v>
      </c>
      <c r="AA884" s="40" t="e">
        <f>VLOOKUP($B884,期貨大額交易人未沖銷部位!$A$4:$O$499,13,FALSE)</f>
        <v>#N/A</v>
      </c>
      <c r="AB884" s="40" t="e">
        <f>VLOOKUP($B884,期貨大額交易人未沖銷部位!$A$4:$O$499,14,FALSE)</f>
        <v>#N/A</v>
      </c>
      <c r="AC884" s="40" t="e">
        <f>VLOOKUP($B884,期貨大額交易人未沖銷部位!$A$4:$O$499,15,FALSE)</f>
        <v>#N/A</v>
      </c>
      <c r="AD884" s="33" t="e">
        <f>VLOOKUP($B884,三大美股走勢!$A$4:$J$495,4,FALSE)</f>
        <v>#N/A</v>
      </c>
      <c r="AE884" s="33" t="e">
        <f>VLOOKUP($B884,三大美股走勢!$A$4:$J$495,7,FALSE)</f>
        <v>#N/A</v>
      </c>
      <c r="AF884" s="33" t="e">
        <f>VLOOKUP($B884,三大美股走勢!$A$4:$J$495,10,FALSE)</f>
        <v>#N/A</v>
      </c>
    </row>
    <row r="885" spans="2:32">
      <c r="B885" s="32">
        <v>43664</v>
      </c>
      <c r="C885" s="33" t="e">
        <f>VLOOKUP($B885,大盤與近月台指!$A$4:$I$499,2,FALSE)</f>
        <v>#N/A</v>
      </c>
      <c r="D885" s="34" t="e">
        <f>VLOOKUP($B885,大盤與近月台指!$A$4:$I$499,3,FALSE)</f>
        <v>#N/A</v>
      </c>
      <c r="E885" s="35" t="e">
        <f>VLOOKUP($B885,大盤與近月台指!$A$4:$I$499,4,FALSE)</f>
        <v>#N/A</v>
      </c>
      <c r="F885" s="33" t="e">
        <f>VLOOKUP($B885,大盤與近月台指!$A$4:$I$499,5,FALSE)</f>
        <v>#N/A</v>
      </c>
      <c r="G885" s="49" t="e">
        <f>VLOOKUP($B885,三大法人買賣超!$A$4:$I$500,3,FALSE)</f>
        <v>#N/A</v>
      </c>
      <c r="H885" s="34" t="e">
        <f>VLOOKUP($B885,三大法人買賣超!$A$4:$I$500,5,FALSE)</f>
        <v>#N/A</v>
      </c>
      <c r="I885" s="27" t="e">
        <f>VLOOKUP($B885,三大法人買賣超!$A$4:$I$500,7,FALSE)</f>
        <v>#N/A</v>
      </c>
      <c r="J885" s="27" t="e">
        <f>VLOOKUP($B885,三大法人買賣超!$A$4:$I$500,9,FALSE)</f>
        <v>#N/A</v>
      </c>
      <c r="K885" s="37">
        <f>新台幣匯率美元指數!B886</f>
        <v>0</v>
      </c>
      <c r="L885" s="38">
        <f>新台幣匯率美元指數!C886</f>
        <v>0</v>
      </c>
      <c r="M885" s="39">
        <f>新台幣匯率美元指數!D886</f>
        <v>0</v>
      </c>
      <c r="N885" s="27" t="e">
        <f>VLOOKUP($B885,期貨未平倉口數!$A$4:$M$499,4,FALSE)</f>
        <v>#N/A</v>
      </c>
      <c r="O885" s="27" t="e">
        <f>VLOOKUP($B885,期貨未平倉口數!$A$4:$M$499,9,FALSE)</f>
        <v>#N/A</v>
      </c>
      <c r="P885" s="27" t="e">
        <f>VLOOKUP($B885,期貨未平倉口數!$A$4:$M$499,10,FALSE)</f>
        <v>#N/A</v>
      </c>
      <c r="Q885" s="27" t="e">
        <f>VLOOKUP($B885,期貨未平倉口數!$A$4:$M$499,11,FALSE)</f>
        <v>#N/A</v>
      </c>
      <c r="R885" s="64" t="e">
        <f>VLOOKUP($B885,選擇權未平倉餘額!$A$4:$I$500,6,FALSE)</f>
        <v>#N/A</v>
      </c>
      <c r="S885" s="64" t="e">
        <f>VLOOKUP($B885,選擇權未平倉餘額!$A$4:$I$500,7,FALSE)</f>
        <v>#N/A</v>
      </c>
      <c r="T885" s="64" t="e">
        <f>VLOOKUP($B885,選擇權未平倉餘額!$A$4:$I$500,8,FALSE)</f>
        <v>#N/A</v>
      </c>
      <c r="U885" s="64" t="e">
        <f>VLOOKUP($B885,選擇權未平倉餘額!$A$4:$I$500,9,FALSE)</f>
        <v>#N/A</v>
      </c>
      <c r="V885" s="39" t="e">
        <f>VLOOKUP($B885,臺指選擇權P_C_Ratios!$A$4:$C$500,3,FALSE)</f>
        <v>#N/A</v>
      </c>
      <c r="W885" s="41" t="e">
        <f>VLOOKUP($B885,散戶多空比!$A$6:$L$500,12,FALSE)</f>
        <v>#N/A</v>
      </c>
      <c r="X885" s="40" t="e">
        <f>VLOOKUP($B885,期貨大額交易人未沖銷部位!$A$4:$O$499,4,FALSE)</f>
        <v>#N/A</v>
      </c>
      <c r="Y885" s="40" t="e">
        <f>VLOOKUP($B885,期貨大額交易人未沖銷部位!$A$4:$O$499,7,FALSE)</f>
        <v>#N/A</v>
      </c>
      <c r="Z885" s="40" t="e">
        <f>VLOOKUP($B885,期貨大額交易人未沖銷部位!$A$4:$O$499,10,FALSE)</f>
        <v>#N/A</v>
      </c>
      <c r="AA885" s="40" t="e">
        <f>VLOOKUP($B885,期貨大額交易人未沖銷部位!$A$4:$O$499,13,FALSE)</f>
        <v>#N/A</v>
      </c>
      <c r="AB885" s="40" t="e">
        <f>VLOOKUP($B885,期貨大額交易人未沖銷部位!$A$4:$O$499,14,FALSE)</f>
        <v>#N/A</v>
      </c>
      <c r="AC885" s="40" t="e">
        <f>VLOOKUP($B885,期貨大額交易人未沖銷部位!$A$4:$O$499,15,FALSE)</f>
        <v>#N/A</v>
      </c>
      <c r="AD885" s="33" t="e">
        <f>VLOOKUP($B885,三大美股走勢!$A$4:$J$495,4,FALSE)</f>
        <v>#N/A</v>
      </c>
      <c r="AE885" s="33" t="e">
        <f>VLOOKUP($B885,三大美股走勢!$A$4:$J$495,7,FALSE)</f>
        <v>#N/A</v>
      </c>
      <c r="AF885" s="33" t="e">
        <f>VLOOKUP($B885,三大美股走勢!$A$4:$J$495,10,FALSE)</f>
        <v>#N/A</v>
      </c>
    </row>
    <row r="886" spans="2:32">
      <c r="B886" s="32">
        <v>43665</v>
      </c>
      <c r="C886" s="33" t="e">
        <f>VLOOKUP($B886,大盤與近月台指!$A$4:$I$499,2,FALSE)</f>
        <v>#N/A</v>
      </c>
      <c r="D886" s="34" t="e">
        <f>VLOOKUP($B886,大盤與近月台指!$A$4:$I$499,3,FALSE)</f>
        <v>#N/A</v>
      </c>
      <c r="E886" s="35" t="e">
        <f>VLOOKUP($B886,大盤與近月台指!$A$4:$I$499,4,FALSE)</f>
        <v>#N/A</v>
      </c>
      <c r="F886" s="33" t="e">
        <f>VLOOKUP($B886,大盤與近月台指!$A$4:$I$499,5,FALSE)</f>
        <v>#N/A</v>
      </c>
      <c r="G886" s="49" t="e">
        <f>VLOOKUP($B886,三大法人買賣超!$A$4:$I$500,3,FALSE)</f>
        <v>#N/A</v>
      </c>
      <c r="H886" s="34" t="e">
        <f>VLOOKUP($B886,三大法人買賣超!$A$4:$I$500,5,FALSE)</f>
        <v>#N/A</v>
      </c>
      <c r="I886" s="27" t="e">
        <f>VLOOKUP($B886,三大法人買賣超!$A$4:$I$500,7,FALSE)</f>
        <v>#N/A</v>
      </c>
      <c r="J886" s="27" t="e">
        <f>VLOOKUP($B886,三大法人買賣超!$A$4:$I$500,9,FALSE)</f>
        <v>#N/A</v>
      </c>
      <c r="K886" s="37">
        <f>新台幣匯率美元指數!B887</f>
        <v>0</v>
      </c>
      <c r="L886" s="38">
        <f>新台幣匯率美元指數!C887</f>
        <v>0</v>
      </c>
      <c r="M886" s="39">
        <f>新台幣匯率美元指數!D887</f>
        <v>0</v>
      </c>
      <c r="N886" s="27" t="e">
        <f>VLOOKUP($B886,期貨未平倉口數!$A$4:$M$499,4,FALSE)</f>
        <v>#N/A</v>
      </c>
      <c r="O886" s="27" t="e">
        <f>VLOOKUP($B886,期貨未平倉口數!$A$4:$M$499,9,FALSE)</f>
        <v>#N/A</v>
      </c>
      <c r="P886" s="27" t="e">
        <f>VLOOKUP($B886,期貨未平倉口數!$A$4:$M$499,10,FALSE)</f>
        <v>#N/A</v>
      </c>
      <c r="Q886" s="27" t="e">
        <f>VLOOKUP($B886,期貨未平倉口數!$A$4:$M$499,11,FALSE)</f>
        <v>#N/A</v>
      </c>
      <c r="R886" s="64" t="e">
        <f>VLOOKUP($B886,選擇權未平倉餘額!$A$4:$I$500,6,FALSE)</f>
        <v>#N/A</v>
      </c>
      <c r="S886" s="64" t="e">
        <f>VLOOKUP($B886,選擇權未平倉餘額!$A$4:$I$500,7,FALSE)</f>
        <v>#N/A</v>
      </c>
      <c r="T886" s="64" t="e">
        <f>VLOOKUP($B886,選擇權未平倉餘額!$A$4:$I$500,8,FALSE)</f>
        <v>#N/A</v>
      </c>
      <c r="U886" s="64" t="e">
        <f>VLOOKUP($B886,選擇權未平倉餘額!$A$4:$I$500,9,FALSE)</f>
        <v>#N/A</v>
      </c>
      <c r="V886" s="39" t="e">
        <f>VLOOKUP($B886,臺指選擇權P_C_Ratios!$A$4:$C$500,3,FALSE)</f>
        <v>#N/A</v>
      </c>
      <c r="W886" s="41" t="e">
        <f>VLOOKUP($B886,散戶多空比!$A$6:$L$500,12,FALSE)</f>
        <v>#N/A</v>
      </c>
      <c r="X886" s="40" t="e">
        <f>VLOOKUP($B886,期貨大額交易人未沖銷部位!$A$4:$O$499,4,FALSE)</f>
        <v>#N/A</v>
      </c>
      <c r="Y886" s="40" t="e">
        <f>VLOOKUP($B886,期貨大額交易人未沖銷部位!$A$4:$O$499,7,FALSE)</f>
        <v>#N/A</v>
      </c>
      <c r="Z886" s="40" t="e">
        <f>VLOOKUP($B886,期貨大額交易人未沖銷部位!$A$4:$O$499,10,FALSE)</f>
        <v>#N/A</v>
      </c>
      <c r="AA886" s="40" t="e">
        <f>VLOOKUP($B886,期貨大額交易人未沖銷部位!$A$4:$O$499,13,FALSE)</f>
        <v>#N/A</v>
      </c>
      <c r="AB886" s="40" t="e">
        <f>VLOOKUP($B886,期貨大額交易人未沖銷部位!$A$4:$O$499,14,FALSE)</f>
        <v>#N/A</v>
      </c>
      <c r="AC886" s="40" t="e">
        <f>VLOOKUP($B886,期貨大額交易人未沖銷部位!$A$4:$O$499,15,FALSE)</f>
        <v>#N/A</v>
      </c>
      <c r="AD886" s="33" t="e">
        <f>VLOOKUP($B886,三大美股走勢!$A$4:$J$495,4,FALSE)</f>
        <v>#N/A</v>
      </c>
      <c r="AE886" s="33" t="e">
        <f>VLOOKUP($B886,三大美股走勢!$A$4:$J$495,7,FALSE)</f>
        <v>#N/A</v>
      </c>
      <c r="AF886" s="33" t="e">
        <f>VLOOKUP($B886,三大美股走勢!$A$4:$J$495,10,FALSE)</f>
        <v>#N/A</v>
      </c>
    </row>
    <row r="887" spans="2:32">
      <c r="B887" s="32">
        <v>43666</v>
      </c>
      <c r="C887" s="33" t="e">
        <f>VLOOKUP($B887,大盤與近月台指!$A$4:$I$499,2,FALSE)</f>
        <v>#N/A</v>
      </c>
      <c r="D887" s="34" t="e">
        <f>VLOOKUP($B887,大盤與近月台指!$A$4:$I$499,3,FALSE)</f>
        <v>#N/A</v>
      </c>
      <c r="E887" s="35" t="e">
        <f>VLOOKUP($B887,大盤與近月台指!$A$4:$I$499,4,FALSE)</f>
        <v>#N/A</v>
      </c>
      <c r="F887" s="33" t="e">
        <f>VLOOKUP($B887,大盤與近月台指!$A$4:$I$499,5,FALSE)</f>
        <v>#N/A</v>
      </c>
      <c r="G887" s="49" t="e">
        <f>VLOOKUP($B887,三大法人買賣超!$A$4:$I$500,3,FALSE)</f>
        <v>#N/A</v>
      </c>
      <c r="H887" s="34" t="e">
        <f>VLOOKUP($B887,三大法人買賣超!$A$4:$I$500,5,FALSE)</f>
        <v>#N/A</v>
      </c>
      <c r="I887" s="27" t="e">
        <f>VLOOKUP($B887,三大法人買賣超!$A$4:$I$500,7,FALSE)</f>
        <v>#N/A</v>
      </c>
      <c r="J887" s="27" t="e">
        <f>VLOOKUP($B887,三大法人買賣超!$A$4:$I$500,9,FALSE)</f>
        <v>#N/A</v>
      </c>
      <c r="K887" s="37">
        <f>新台幣匯率美元指數!B888</f>
        <v>0</v>
      </c>
      <c r="L887" s="38">
        <f>新台幣匯率美元指數!C888</f>
        <v>0</v>
      </c>
      <c r="M887" s="39">
        <f>新台幣匯率美元指數!D888</f>
        <v>0</v>
      </c>
      <c r="N887" s="27" t="e">
        <f>VLOOKUP($B887,期貨未平倉口數!$A$4:$M$499,4,FALSE)</f>
        <v>#N/A</v>
      </c>
      <c r="O887" s="27" t="e">
        <f>VLOOKUP($B887,期貨未平倉口數!$A$4:$M$499,9,FALSE)</f>
        <v>#N/A</v>
      </c>
      <c r="P887" s="27" t="e">
        <f>VLOOKUP($B887,期貨未平倉口數!$A$4:$M$499,10,FALSE)</f>
        <v>#N/A</v>
      </c>
      <c r="Q887" s="27" t="e">
        <f>VLOOKUP($B887,期貨未平倉口數!$A$4:$M$499,11,FALSE)</f>
        <v>#N/A</v>
      </c>
      <c r="R887" s="64" t="e">
        <f>VLOOKUP($B887,選擇權未平倉餘額!$A$4:$I$500,6,FALSE)</f>
        <v>#N/A</v>
      </c>
      <c r="S887" s="64" t="e">
        <f>VLOOKUP($B887,選擇權未平倉餘額!$A$4:$I$500,7,FALSE)</f>
        <v>#N/A</v>
      </c>
      <c r="T887" s="64" t="e">
        <f>VLOOKUP($B887,選擇權未平倉餘額!$A$4:$I$500,8,FALSE)</f>
        <v>#N/A</v>
      </c>
      <c r="U887" s="64" t="e">
        <f>VLOOKUP($B887,選擇權未平倉餘額!$A$4:$I$500,9,FALSE)</f>
        <v>#N/A</v>
      </c>
      <c r="V887" s="39" t="e">
        <f>VLOOKUP($B887,臺指選擇權P_C_Ratios!$A$4:$C$500,3,FALSE)</f>
        <v>#N/A</v>
      </c>
      <c r="W887" s="41" t="e">
        <f>VLOOKUP($B887,散戶多空比!$A$6:$L$500,12,FALSE)</f>
        <v>#N/A</v>
      </c>
      <c r="X887" s="40" t="e">
        <f>VLOOKUP($B887,期貨大額交易人未沖銷部位!$A$4:$O$499,4,FALSE)</f>
        <v>#N/A</v>
      </c>
      <c r="Y887" s="40" t="e">
        <f>VLOOKUP($B887,期貨大額交易人未沖銷部位!$A$4:$O$499,7,FALSE)</f>
        <v>#N/A</v>
      </c>
      <c r="Z887" s="40" t="e">
        <f>VLOOKUP($B887,期貨大額交易人未沖銷部位!$A$4:$O$499,10,FALSE)</f>
        <v>#N/A</v>
      </c>
      <c r="AA887" s="40" t="e">
        <f>VLOOKUP($B887,期貨大額交易人未沖銷部位!$A$4:$O$499,13,FALSE)</f>
        <v>#N/A</v>
      </c>
      <c r="AB887" s="40" t="e">
        <f>VLOOKUP($B887,期貨大額交易人未沖銷部位!$A$4:$O$499,14,FALSE)</f>
        <v>#N/A</v>
      </c>
      <c r="AC887" s="40" t="e">
        <f>VLOOKUP($B887,期貨大額交易人未沖銷部位!$A$4:$O$499,15,FALSE)</f>
        <v>#N/A</v>
      </c>
      <c r="AD887" s="33" t="e">
        <f>VLOOKUP($B887,三大美股走勢!$A$4:$J$495,4,FALSE)</f>
        <v>#N/A</v>
      </c>
      <c r="AE887" s="33" t="e">
        <f>VLOOKUP($B887,三大美股走勢!$A$4:$J$495,7,FALSE)</f>
        <v>#N/A</v>
      </c>
      <c r="AF887" s="33" t="e">
        <f>VLOOKUP($B887,三大美股走勢!$A$4:$J$495,10,FALSE)</f>
        <v>#N/A</v>
      </c>
    </row>
    <row r="888" spans="2:32">
      <c r="B888" s="32">
        <v>43667</v>
      </c>
      <c r="C888" s="33" t="e">
        <f>VLOOKUP($B888,大盤與近月台指!$A$4:$I$499,2,FALSE)</f>
        <v>#N/A</v>
      </c>
      <c r="D888" s="34" t="e">
        <f>VLOOKUP($B888,大盤與近月台指!$A$4:$I$499,3,FALSE)</f>
        <v>#N/A</v>
      </c>
      <c r="E888" s="35" t="e">
        <f>VLOOKUP($B888,大盤與近月台指!$A$4:$I$499,4,FALSE)</f>
        <v>#N/A</v>
      </c>
      <c r="F888" s="33" t="e">
        <f>VLOOKUP($B888,大盤與近月台指!$A$4:$I$499,5,FALSE)</f>
        <v>#N/A</v>
      </c>
      <c r="G888" s="49" t="e">
        <f>VLOOKUP($B888,三大法人買賣超!$A$4:$I$500,3,FALSE)</f>
        <v>#N/A</v>
      </c>
      <c r="H888" s="34" t="e">
        <f>VLOOKUP($B888,三大法人買賣超!$A$4:$I$500,5,FALSE)</f>
        <v>#N/A</v>
      </c>
      <c r="I888" s="27" t="e">
        <f>VLOOKUP($B888,三大法人買賣超!$A$4:$I$500,7,FALSE)</f>
        <v>#N/A</v>
      </c>
      <c r="J888" s="27" t="e">
        <f>VLOOKUP($B888,三大法人買賣超!$A$4:$I$500,9,FALSE)</f>
        <v>#N/A</v>
      </c>
      <c r="K888" s="37">
        <f>新台幣匯率美元指數!B889</f>
        <v>0</v>
      </c>
      <c r="L888" s="38">
        <f>新台幣匯率美元指數!C889</f>
        <v>0</v>
      </c>
      <c r="M888" s="39">
        <f>新台幣匯率美元指數!D889</f>
        <v>0</v>
      </c>
      <c r="N888" s="27" t="e">
        <f>VLOOKUP($B888,期貨未平倉口數!$A$4:$M$499,4,FALSE)</f>
        <v>#N/A</v>
      </c>
      <c r="O888" s="27" t="e">
        <f>VLOOKUP($B888,期貨未平倉口數!$A$4:$M$499,9,FALSE)</f>
        <v>#N/A</v>
      </c>
      <c r="P888" s="27" t="e">
        <f>VLOOKUP($B888,期貨未平倉口數!$A$4:$M$499,10,FALSE)</f>
        <v>#N/A</v>
      </c>
      <c r="Q888" s="27" t="e">
        <f>VLOOKUP($B888,期貨未平倉口數!$A$4:$M$499,11,FALSE)</f>
        <v>#N/A</v>
      </c>
      <c r="R888" s="64" t="e">
        <f>VLOOKUP($B888,選擇權未平倉餘額!$A$4:$I$500,6,FALSE)</f>
        <v>#N/A</v>
      </c>
      <c r="S888" s="64" t="e">
        <f>VLOOKUP($B888,選擇權未平倉餘額!$A$4:$I$500,7,FALSE)</f>
        <v>#N/A</v>
      </c>
      <c r="T888" s="64" t="e">
        <f>VLOOKUP($B888,選擇權未平倉餘額!$A$4:$I$500,8,FALSE)</f>
        <v>#N/A</v>
      </c>
      <c r="U888" s="64" t="e">
        <f>VLOOKUP($B888,選擇權未平倉餘額!$A$4:$I$500,9,FALSE)</f>
        <v>#N/A</v>
      </c>
      <c r="V888" s="39" t="e">
        <f>VLOOKUP($B888,臺指選擇權P_C_Ratios!$A$4:$C$500,3,FALSE)</f>
        <v>#N/A</v>
      </c>
      <c r="W888" s="41" t="e">
        <f>VLOOKUP($B888,散戶多空比!$A$6:$L$500,12,FALSE)</f>
        <v>#N/A</v>
      </c>
      <c r="X888" s="40" t="e">
        <f>VLOOKUP($B888,期貨大額交易人未沖銷部位!$A$4:$O$499,4,FALSE)</f>
        <v>#N/A</v>
      </c>
      <c r="Y888" s="40" t="e">
        <f>VLOOKUP($B888,期貨大額交易人未沖銷部位!$A$4:$O$499,7,FALSE)</f>
        <v>#N/A</v>
      </c>
      <c r="Z888" s="40" t="e">
        <f>VLOOKUP($B888,期貨大額交易人未沖銷部位!$A$4:$O$499,10,FALSE)</f>
        <v>#N/A</v>
      </c>
      <c r="AA888" s="40" t="e">
        <f>VLOOKUP($B888,期貨大額交易人未沖銷部位!$A$4:$O$499,13,FALSE)</f>
        <v>#N/A</v>
      </c>
      <c r="AB888" s="40" t="e">
        <f>VLOOKUP($B888,期貨大額交易人未沖銷部位!$A$4:$O$499,14,FALSE)</f>
        <v>#N/A</v>
      </c>
      <c r="AC888" s="40" t="e">
        <f>VLOOKUP($B888,期貨大額交易人未沖銷部位!$A$4:$O$499,15,FALSE)</f>
        <v>#N/A</v>
      </c>
      <c r="AD888" s="33" t="e">
        <f>VLOOKUP($B888,三大美股走勢!$A$4:$J$495,4,FALSE)</f>
        <v>#N/A</v>
      </c>
      <c r="AE888" s="33" t="e">
        <f>VLOOKUP($B888,三大美股走勢!$A$4:$J$495,7,FALSE)</f>
        <v>#N/A</v>
      </c>
      <c r="AF888" s="33" t="e">
        <f>VLOOKUP($B888,三大美股走勢!$A$4:$J$495,10,FALSE)</f>
        <v>#N/A</v>
      </c>
    </row>
    <row r="889" spans="2:32">
      <c r="B889" s="32">
        <v>43668</v>
      </c>
      <c r="C889" s="33" t="e">
        <f>VLOOKUP($B889,大盤與近月台指!$A$4:$I$499,2,FALSE)</f>
        <v>#N/A</v>
      </c>
      <c r="D889" s="34" t="e">
        <f>VLOOKUP($B889,大盤與近月台指!$A$4:$I$499,3,FALSE)</f>
        <v>#N/A</v>
      </c>
      <c r="E889" s="35" t="e">
        <f>VLOOKUP($B889,大盤與近月台指!$A$4:$I$499,4,FALSE)</f>
        <v>#N/A</v>
      </c>
      <c r="F889" s="33" t="e">
        <f>VLOOKUP($B889,大盤與近月台指!$A$4:$I$499,5,FALSE)</f>
        <v>#N/A</v>
      </c>
      <c r="G889" s="49" t="e">
        <f>VLOOKUP($B889,三大法人買賣超!$A$4:$I$500,3,FALSE)</f>
        <v>#N/A</v>
      </c>
      <c r="H889" s="34" t="e">
        <f>VLOOKUP($B889,三大法人買賣超!$A$4:$I$500,5,FALSE)</f>
        <v>#N/A</v>
      </c>
      <c r="I889" s="27" t="e">
        <f>VLOOKUP($B889,三大法人買賣超!$A$4:$I$500,7,FALSE)</f>
        <v>#N/A</v>
      </c>
      <c r="J889" s="27" t="e">
        <f>VLOOKUP($B889,三大法人買賣超!$A$4:$I$500,9,FALSE)</f>
        <v>#N/A</v>
      </c>
      <c r="K889" s="37">
        <f>新台幣匯率美元指數!B890</f>
        <v>0</v>
      </c>
      <c r="L889" s="38">
        <f>新台幣匯率美元指數!C890</f>
        <v>0</v>
      </c>
      <c r="M889" s="39">
        <f>新台幣匯率美元指數!D890</f>
        <v>0</v>
      </c>
      <c r="N889" s="27" t="e">
        <f>VLOOKUP($B889,期貨未平倉口數!$A$4:$M$499,4,FALSE)</f>
        <v>#N/A</v>
      </c>
      <c r="O889" s="27" t="e">
        <f>VLOOKUP($B889,期貨未平倉口數!$A$4:$M$499,9,FALSE)</f>
        <v>#N/A</v>
      </c>
      <c r="P889" s="27" t="e">
        <f>VLOOKUP($B889,期貨未平倉口數!$A$4:$M$499,10,FALSE)</f>
        <v>#N/A</v>
      </c>
      <c r="Q889" s="27" t="e">
        <f>VLOOKUP($B889,期貨未平倉口數!$A$4:$M$499,11,FALSE)</f>
        <v>#N/A</v>
      </c>
      <c r="R889" s="64" t="e">
        <f>VLOOKUP($B889,選擇權未平倉餘額!$A$4:$I$500,6,FALSE)</f>
        <v>#N/A</v>
      </c>
      <c r="S889" s="64" t="e">
        <f>VLOOKUP($B889,選擇權未平倉餘額!$A$4:$I$500,7,FALSE)</f>
        <v>#N/A</v>
      </c>
      <c r="T889" s="64" t="e">
        <f>VLOOKUP($B889,選擇權未平倉餘額!$A$4:$I$500,8,FALSE)</f>
        <v>#N/A</v>
      </c>
      <c r="U889" s="64" t="e">
        <f>VLOOKUP($B889,選擇權未平倉餘額!$A$4:$I$500,9,FALSE)</f>
        <v>#N/A</v>
      </c>
      <c r="V889" s="39" t="e">
        <f>VLOOKUP($B889,臺指選擇權P_C_Ratios!$A$4:$C$500,3,FALSE)</f>
        <v>#N/A</v>
      </c>
      <c r="W889" s="41" t="e">
        <f>VLOOKUP($B889,散戶多空比!$A$6:$L$500,12,FALSE)</f>
        <v>#N/A</v>
      </c>
      <c r="X889" s="40" t="e">
        <f>VLOOKUP($B889,期貨大額交易人未沖銷部位!$A$4:$O$499,4,FALSE)</f>
        <v>#N/A</v>
      </c>
      <c r="Y889" s="40" t="e">
        <f>VLOOKUP($B889,期貨大額交易人未沖銷部位!$A$4:$O$499,7,FALSE)</f>
        <v>#N/A</v>
      </c>
      <c r="Z889" s="40" t="e">
        <f>VLOOKUP($B889,期貨大額交易人未沖銷部位!$A$4:$O$499,10,FALSE)</f>
        <v>#N/A</v>
      </c>
      <c r="AA889" s="40" t="e">
        <f>VLOOKUP($B889,期貨大額交易人未沖銷部位!$A$4:$O$499,13,FALSE)</f>
        <v>#N/A</v>
      </c>
      <c r="AB889" s="40" t="e">
        <f>VLOOKUP($B889,期貨大額交易人未沖銷部位!$A$4:$O$499,14,FALSE)</f>
        <v>#N/A</v>
      </c>
      <c r="AC889" s="40" t="e">
        <f>VLOOKUP($B889,期貨大額交易人未沖銷部位!$A$4:$O$499,15,FALSE)</f>
        <v>#N/A</v>
      </c>
      <c r="AD889" s="33" t="e">
        <f>VLOOKUP($B889,三大美股走勢!$A$4:$J$495,4,FALSE)</f>
        <v>#N/A</v>
      </c>
      <c r="AE889" s="33" t="e">
        <f>VLOOKUP($B889,三大美股走勢!$A$4:$J$495,7,FALSE)</f>
        <v>#N/A</v>
      </c>
      <c r="AF889" s="33" t="e">
        <f>VLOOKUP($B889,三大美股走勢!$A$4:$J$495,10,FALSE)</f>
        <v>#N/A</v>
      </c>
    </row>
    <row r="890" spans="2:32">
      <c r="B890" s="32">
        <v>43669</v>
      </c>
      <c r="C890" s="33" t="e">
        <f>VLOOKUP($B890,大盤與近月台指!$A$4:$I$499,2,FALSE)</f>
        <v>#N/A</v>
      </c>
      <c r="D890" s="34" t="e">
        <f>VLOOKUP($B890,大盤與近月台指!$A$4:$I$499,3,FALSE)</f>
        <v>#N/A</v>
      </c>
      <c r="E890" s="35" t="e">
        <f>VLOOKUP($B890,大盤與近月台指!$A$4:$I$499,4,FALSE)</f>
        <v>#N/A</v>
      </c>
      <c r="F890" s="33" t="e">
        <f>VLOOKUP($B890,大盤與近月台指!$A$4:$I$499,5,FALSE)</f>
        <v>#N/A</v>
      </c>
      <c r="G890" s="49" t="e">
        <f>VLOOKUP($B890,三大法人買賣超!$A$4:$I$500,3,FALSE)</f>
        <v>#N/A</v>
      </c>
      <c r="H890" s="34" t="e">
        <f>VLOOKUP($B890,三大法人買賣超!$A$4:$I$500,5,FALSE)</f>
        <v>#N/A</v>
      </c>
      <c r="I890" s="27" t="e">
        <f>VLOOKUP($B890,三大法人買賣超!$A$4:$I$500,7,FALSE)</f>
        <v>#N/A</v>
      </c>
      <c r="J890" s="27" t="e">
        <f>VLOOKUP($B890,三大法人買賣超!$A$4:$I$500,9,FALSE)</f>
        <v>#N/A</v>
      </c>
      <c r="K890" s="37">
        <f>新台幣匯率美元指數!B891</f>
        <v>0</v>
      </c>
      <c r="L890" s="38">
        <f>新台幣匯率美元指數!C891</f>
        <v>0</v>
      </c>
      <c r="M890" s="39">
        <f>新台幣匯率美元指數!D891</f>
        <v>0</v>
      </c>
      <c r="N890" s="27" t="e">
        <f>VLOOKUP($B890,期貨未平倉口數!$A$4:$M$499,4,FALSE)</f>
        <v>#N/A</v>
      </c>
      <c r="O890" s="27" t="e">
        <f>VLOOKUP($B890,期貨未平倉口數!$A$4:$M$499,9,FALSE)</f>
        <v>#N/A</v>
      </c>
      <c r="P890" s="27" t="e">
        <f>VLOOKUP($B890,期貨未平倉口數!$A$4:$M$499,10,FALSE)</f>
        <v>#N/A</v>
      </c>
      <c r="Q890" s="27" t="e">
        <f>VLOOKUP($B890,期貨未平倉口數!$A$4:$M$499,11,FALSE)</f>
        <v>#N/A</v>
      </c>
      <c r="R890" s="64" t="e">
        <f>VLOOKUP($B890,選擇權未平倉餘額!$A$4:$I$500,6,FALSE)</f>
        <v>#N/A</v>
      </c>
      <c r="S890" s="64" t="e">
        <f>VLOOKUP($B890,選擇權未平倉餘額!$A$4:$I$500,7,FALSE)</f>
        <v>#N/A</v>
      </c>
      <c r="T890" s="64" t="e">
        <f>VLOOKUP($B890,選擇權未平倉餘額!$A$4:$I$500,8,FALSE)</f>
        <v>#N/A</v>
      </c>
      <c r="U890" s="64" t="e">
        <f>VLOOKUP($B890,選擇權未平倉餘額!$A$4:$I$500,9,FALSE)</f>
        <v>#N/A</v>
      </c>
      <c r="V890" s="39" t="e">
        <f>VLOOKUP($B890,臺指選擇權P_C_Ratios!$A$4:$C$500,3,FALSE)</f>
        <v>#N/A</v>
      </c>
      <c r="W890" s="41" t="e">
        <f>VLOOKUP($B890,散戶多空比!$A$6:$L$500,12,FALSE)</f>
        <v>#N/A</v>
      </c>
      <c r="X890" s="40" t="e">
        <f>VLOOKUP($B890,期貨大額交易人未沖銷部位!$A$4:$O$499,4,FALSE)</f>
        <v>#N/A</v>
      </c>
      <c r="Y890" s="40" t="e">
        <f>VLOOKUP($B890,期貨大額交易人未沖銷部位!$A$4:$O$499,7,FALSE)</f>
        <v>#N/A</v>
      </c>
      <c r="Z890" s="40" t="e">
        <f>VLOOKUP($B890,期貨大額交易人未沖銷部位!$A$4:$O$499,10,FALSE)</f>
        <v>#N/A</v>
      </c>
      <c r="AA890" s="40" t="e">
        <f>VLOOKUP($B890,期貨大額交易人未沖銷部位!$A$4:$O$499,13,FALSE)</f>
        <v>#N/A</v>
      </c>
      <c r="AB890" s="40" t="e">
        <f>VLOOKUP($B890,期貨大額交易人未沖銷部位!$A$4:$O$499,14,FALSE)</f>
        <v>#N/A</v>
      </c>
      <c r="AC890" s="40" t="e">
        <f>VLOOKUP($B890,期貨大額交易人未沖銷部位!$A$4:$O$499,15,FALSE)</f>
        <v>#N/A</v>
      </c>
      <c r="AD890" s="33" t="e">
        <f>VLOOKUP($B890,三大美股走勢!$A$4:$J$495,4,FALSE)</f>
        <v>#N/A</v>
      </c>
      <c r="AE890" s="33" t="e">
        <f>VLOOKUP($B890,三大美股走勢!$A$4:$J$495,7,FALSE)</f>
        <v>#N/A</v>
      </c>
      <c r="AF890" s="33" t="e">
        <f>VLOOKUP($B890,三大美股走勢!$A$4:$J$495,10,FALSE)</f>
        <v>#N/A</v>
      </c>
    </row>
    <row r="891" spans="2:32">
      <c r="B891" s="32">
        <v>43670</v>
      </c>
      <c r="C891" s="33" t="e">
        <f>VLOOKUP($B891,大盤與近月台指!$A$4:$I$499,2,FALSE)</f>
        <v>#N/A</v>
      </c>
      <c r="D891" s="34" t="e">
        <f>VLOOKUP($B891,大盤與近月台指!$A$4:$I$499,3,FALSE)</f>
        <v>#N/A</v>
      </c>
      <c r="E891" s="35" t="e">
        <f>VLOOKUP($B891,大盤與近月台指!$A$4:$I$499,4,FALSE)</f>
        <v>#N/A</v>
      </c>
      <c r="F891" s="33" t="e">
        <f>VLOOKUP($B891,大盤與近月台指!$A$4:$I$499,5,FALSE)</f>
        <v>#N/A</v>
      </c>
      <c r="G891" s="49" t="e">
        <f>VLOOKUP($B891,三大法人買賣超!$A$4:$I$500,3,FALSE)</f>
        <v>#N/A</v>
      </c>
      <c r="H891" s="34" t="e">
        <f>VLOOKUP($B891,三大法人買賣超!$A$4:$I$500,5,FALSE)</f>
        <v>#N/A</v>
      </c>
      <c r="I891" s="27" t="e">
        <f>VLOOKUP($B891,三大法人買賣超!$A$4:$I$500,7,FALSE)</f>
        <v>#N/A</v>
      </c>
      <c r="J891" s="27" t="e">
        <f>VLOOKUP($B891,三大法人買賣超!$A$4:$I$500,9,FALSE)</f>
        <v>#N/A</v>
      </c>
      <c r="K891" s="37">
        <f>新台幣匯率美元指數!B892</f>
        <v>0</v>
      </c>
      <c r="L891" s="38">
        <f>新台幣匯率美元指數!C892</f>
        <v>0</v>
      </c>
      <c r="M891" s="39">
        <f>新台幣匯率美元指數!D892</f>
        <v>0</v>
      </c>
      <c r="N891" s="27" t="e">
        <f>VLOOKUP($B891,期貨未平倉口數!$A$4:$M$499,4,FALSE)</f>
        <v>#N/A</v>
      </c>
      <c r="O891" s="27" t="e">
        <f>VLOOKUP($B891,期貨未平倉口數!$A$4:$M$499,9,FALSE)</f>
        <v>#N/A</v>
      </c>
      <c r="P891" s="27" t="e">
        <f>VLOOKUP($B891,期貨未平倉口數!$A$4:$M$499,10,FALSE)</f>
        <v>#N/A</v>
      </c>
      <c r="Q891" s="27" t="e">
        <f>VLOOKUP($B891,期貨未平倉口數!$A$4:$M$499,11,FALSE)</f>
        <v>#N/A</v>
      </c>
      <c r="R891" s="64" t="e">
        <f>VLOOKUP($B891,選擇權未平倉餘額!$A$4:$I$500,6,FALSE)</f>
        <v>#N/A</v>
      </c>
      <c r="S891" s="64" t="e">
        <f>VLOOKUP($B891,選擇權未平倉餘額!$A$4:$I$500,7,FALSE)</f>
        <v>#N/A</v>
      </c>
      <c r="T891" s="64" t="e">
        <f>VLOOKUP($B891,選擇權未平倉餘額!$A$4:$I$500,8,FALSE)</f>
        <v>#N/A</v>
      </c>
      <c r="U891" s="64" t="e">
        <f>VLOOKUP($B891,選擇權未平倉餘額!$A$4:$I$500,9,FALSE)</f>
        <v>#N/A</v>
      </c>
      <c r="V891" s="39" t="e">
        <f>VLOOKUP($B891,臺指選擇權P_C_Ratios!$A$4:$C$500,3,FALSE)</f>
        <v>#N/A</v>
      </c>
      <c r="W891" s="41" t="e">
        <f>VLOOKUP($B891,散戶多空比!$A$6:$L$500,12,FALSE)</f>
        <v>#N/A</v>
      </c>
      <c r="X891" s="40" t="e">
        <f>VLOOKUP($B891,期貨大額交易人未沖銷部位!$A$4:$O$499,4,FALSE)</f>
        <v>#N/A</v>
      </c>
      <c r="Y891" s="40" t="e">
        <f>VLOOKUP($B891,期貨大額交易人未沖銷部位!$A$4:$O$499,7,FALSE)</f>
        <v>#N/A</v>
      </c>
      <c r="Z891" s="40" t="e">
        <f>VLOOKUP($B891,期貨大額交易人未沖銷部位!$A$4:$O$499,10,FALSE)</f>
        <v>#N/A</v>
      </c>
      <c r="AA891" s="40" t="e">
        <f>VLOOKUP($B891,期貨大額交易人未沖銷部位!$A$4:$O$499,13,FALSE)</f>
        <v>#N/A</v>
      </c>
      <c r="AB891" s="40" t="e">
        <f>VLOOKUP($B891,期貨大額交易人未沖銷部位!$A$4:$O$499,14,FALSE)</f>
        <v>#N/A</v>
      </c>
      <c r="AC891" s="40" t="e">
        <f>VLOOKUP($B891,期貨大額交易人未沖銷部位!$A$4:$O$499,15,FALSE)</f>
        <v>#N/A</v>
      </c>
      <c r="AD891" s="33" t="e">
        <f>VLOOKUP($B891,三大美股走勢!$A$4:$J$495,4,FALSE)</f>
        <v>#N/A</v>
      </c>
      <c r="AE891" s="33" t="e">
        <f>VLOOKUP($B891,三大美股走勢!$A$4:$J$495,7,FALSE)</f>
        <v>#N/A</v>
      </c>
      <c r="AF891" s="33" t="e">
        <f>VLOOKUP($B891,三大美股走勢!$A$4:$J$495,10,FALSE)</f>
        <v>#N/A</v>
      </c>
    </row>
    <row r="892" spans="2:32">
      <c r="B892" s="32">
        <v>43671</v>
      </c>
      <c r="C892" s="33" t="e">
        <f>VLOOKUP($B892,大盤與近月台指!$A$4:$I$499,2,FALSE)</f>
        <v>#N/A</v>
      </c>
      <c r="D892" s="34" t="e">
        <f>VLOOKUP($B892,大盤與近月台指!$A$4:$I$499,3,FALSE)</f>
        <v>#N/A</v>
      </c>
      <c r="E892" s="35" t="e">
        <f>VLOOKUP($B892,大盤與近月台指!$A$4:$I$499,4,FALSE)</f>
        <v>#N/A</v>
      </c>
      <c r="F892" s="33" t="e">
        <f>VLOOKUP($B892,大盤與近月台指!$A$4:$I$499,5,FALSE)</f>
        <v>#N/A</v>
      </c>
      <c r="G892" s="49" t="e">
        <f>VLOOKUP($B892,三大法人買賣超!$A$4:$I$500,3,FALSE)</f>
        <v>#N/A</v>
      </c>
      <c r="H892" s="34" t="e">
        <f>VLOOKUP($B892,三大法人買賣超!$A$4:$I$500,5,FALSE)</f>
        <v>#N/A</v>
      </c>
      <c r="I892" s="27" t="e">
        <f>VLOOKUP($B892,三大法人買賣超!$A$4:$I$500,7,FALSE)</f>
        <v>#N/A</v>
      </c>
      <c r="J892" s="27" t="e">
        <f>VLOOKUP($B892,三大法人買賣超!$A$4:$I$500,9,FALSE)</f>
        <v>#N/A</v>
      </c>
      <c r="K892" s="37">
        <f>新台幣匯率美元指數!B893</f>
        <v>0</v>
      </c>
      <c r="L892" s="38">
        <f>新台幣匯率美元指數!C893</f>
        <v>0</v>
      </c>
      <c r="M892" s="39">
        <f>新台幣匯率美元指數!D893</f>
        <v>0</v>
      </c>
      <c r="N892" s="27" t="e">
        <f>VLOOKUP($B892,期貨未平倉口數!$A$4:$M$499,4,FALSE)</f>
        <v>#N/A</v>
      </c>
      <c r="O892" s="27" t="e">
        <f>VLOOKUP($B892,期貨未平倉口數!$A$4:$M$499,9,FALSE)</f>
        <v>#N/A</v>
      </c>
      <c r="P892" s="27" t="e">
        <f>VLOOKUP($B892,期貨未平倉口數!$A$4:$M$499,10,FALSE)</f>
        <v>#N/A</v>
      </c>
      <c r="Q892" s="27" t="e">
        <f>VLOOKUP($B892,期貨未平倉口數!$A$4:$M$499,11,FALSE)</f>
        <v>#N/A</v>
      </c>
      <c r="R892" s="64" t="e">
        <f>VLOOKUP($B892,選擇權未平倉餘額!$A$4:$I$500,6,FALSE)</f>
        <v>#N/A</v>
      </c>
      <c r="S892" s="64" t="e">
        <f>VLOOKUP($B892,選擇權未平倉餘額!$A$4:$I$500,7,FALSE)</f>
        <v>#N/A</v>
      </c>
      <c r="T892" s="64" t="e">
        <f>VLOOKUP($B892,選擇權未平倉餘額!$A$4:$I$500,8,FALSE)</f>
        <v>#N/A</v>
      </c>
      <c r="U892" s="64" t="e">
        <f>VLOOKUP($B892,選擇權未平倉餘額!$A$4:$I$500,9,FALSE)</f>
        <v>#N/A</v>
      </c>
      <c r="V892" s="39" t="e">
        <f>VLOOKUP($B892,臺指選擇權P_C_Ratios!$A$4:$C$500,3,FALSE)</f>
        <v>#N/A</v>
      </c>
      <c r="W892" s="41" t="e">
        <f>VLOOKUP($B892,散戶多空比!$A$6:$L$500,12,FALSE)</f>
        <v>#N/A</v>
      </c>
      <c r="X892" s="40" t="e">
        <f>VLOOKUP($B892,期貨大額交易人未沖銷部位!$A$4:$O$499,4,FALSE)</f>
        <v>#N/A</v>
      </c>
      <c r="Y892" s="40" t="e">
        <f>VLOOKUP($B892,期貨大額交易人未沖銷部位!$A$4:$O$499,7,FALSE)</f>
        <v>#N/A</v>
      </c>
      <c r="Z892" s="40" t="e">
        <f>VLOOKUP($B892,期貨大額交易人未沖銷部位!$A$4:$O$499,10,FALSE)</f>
        <v>#N/A</v>
      </c>
      <c r="AA892" s="40" t="e">
        <f>VLOOKUP($B892,期貨大額交易人未沖銷部位!$A$4:$O$499,13,FALSE)</f>
        <v>#N/A</v>
      </c>
      <c r="AB892" s="40" t="e">
        <f>VLOOKUP($B892,期貨大額交易人未沖銷部位!$A$4:$O$499,14,FALSE)</f>
        <v>#N/A</v>
      </c>
      <c r="AC892" s="40" t="e">
        <f>VLOOKUP($B892,期貨大額交易人未沖銷部位!$A$4:$O$499,15,FALSE)</f>
        <v>#N/A</v>
      </c>
      <c r="AD892" s="33" t="e">
        <f>VLOOKUP($B892,三大美股走勢!$A$4:$J$495,4,FALSE)</f>
        <v>#N/A</v>
      </c>
      <c r="AE892" s="33" t="e">
        <f>VLOOKUP($B892,三大美股走勢!$A$4:$J$495,7,FALSE)</f>
        <v>#N/A</v>
      </c>
      <c r="AF892" s="33" t="e">
        <f>VLOOKUP($B892,三大美股走勢!$A$4:$J$495,10,FALSE)</f>
        <v>#N/A</v>
      </c>
    </row>
    <row r="893" spans="2:32">
      <c r="B893" s="32">
        <v>43672</v>
      </c>
      <c r="C893" s="33" t="e">
        <f>VLOOKUP($B893,大盤與近月台指!$A$4:$I$499,2,FALSE)</f>
        <v>#N/A</v>
      </c>
      <c r="D893" s="34" t="e">
        <f>VLOOKUP($B893,大盤與近月台指!$A$4:$I$499,3,FALSE)</f>
        <v>#N/A</v>
      </c>
      <c r="E893" s="35" t="e">
        <f>VLOOKUP($B893,大盤與近月台指!$A$4:$I$499,4,FALSE)</f>
        <v>#N/A</v>
      </c>
      <c r="F893" s="33" t="e">
        <f>VLOOKUP($B893,大盤與近月台指!$A$4:$I$499,5,FALSE)</f>
        <v>#N/A</v>
      </c>
      <c r="G893" s="49" t="e">
        <f>VLOOKUP($B893,三大法人買賣超!$A$4:$I$500,3,FALSE)</f>
        <v>#N/A</v>
      </c>
      <c r="H893" s="34" t="e">
        <f>VLOOKUP($B893,三大法人買賣超!$A$4:$I$500,5,FALSE)</f>
        <v>#N/A</v>
      </c>
      <c r="I893" s="27" t="e">
        <f>VLOOKUP($B893,三大法人買賣超!$A$4:$I$500,7,FALSE)</f>
        <v>#N/A</v>
      </c>
      <c r="J893" s="27" t="e">
        <f>VLOOKUP($B893,三大法人買賣超!$A$4:$I$500,9,FALSE)</f>
        <v>#N/A</v>
      </c>
      <c r="K893" s="37">
        <f>新台幣匯率美元指數!B894</f>
        <v>0</v>
      </c>
      <c r="L893" s="38">
        <f>新台幣匯率美元指數!C894</f>
        <v>0</v>
      </c>
      <c r="M893" s="39">
        <f>新台幣匯率美元指數!D894</f>
        <v>0</v>
      </c>
      <c r="N893" s="27" t="e">
        <f>VLOOKUP($B893,期貨未平倉口數!$A$4:$M$499,4,FALSE)</f>
        <v>#N/A</v>
      </c>
      <c r="O893" s="27" t="e">
        <f>VLOOKUP($B893,期貨未平倉口數!$A$4:$M$499,9,FALSE)</f>
        <v>#N/A</v>
      </c>
      <c r="P893" s="27" t="e">
        <f>VLOOKUP($B893,期貨未平倉口數!$A$4:$M$499,10,FALSE)</f>
        <v>#N/A</v>
      </c>
      <c r="Q893" s="27" t="e">
        <f>VLOOKUP($B893,期貨未平倉口數!$A$4:$M$499,11,FALSE)</f>
        <v>#N/A</v>
      </c>
      <c r="R893" s="64" t="e">
        <f>VLOOKUP($B893,選擇權未平倉餘額!$A$4:$I$500,6,FALSE)</f>
        <v>#N/A</v>
      </c>
      <c r="S893" s="64" t="e">
        <f>VLOOKUP($B893,選擇權未平倉餘額!$A$4:$I$500,7,FALSE)</f>
        <v>#N/A</v>
      </c>
      <c r="T893" s="64" t="e">
        <f>VLOOKUP($B893,選擇權未平倉餘額!$A$4:$I$500,8,FALSE)</f>
        <v>#N/A</v>
      </c>
      <c r="U893" s="64" t="e">
        <f>VLOOKUP($B893,選擇權未平倉餘額!$A$4:$I$500,9,FALSE)</f>
        <v>#N/A</v>
      </c>
      <c r="V893" s="39" t="e">
        <f>VLOOKUP($B893,臺指選擇權P_C_Ratios!$A$4:$C$500,3,FALSE)</f>
        <v>#N/A</v>
      </c>
      <c r="W893" s="41" t="e">
        <f>VLOOKUP($B893,散戶多空比!$A$6:$L$500,12,FALSE)</f>
        <v>#N/A</v>
      </c>
      <c r="X893" s="40" t="e">
        <f>VLOOKUP($B893,期貨大額交易人未沖銷部位!$A$4:$O$499,4,FALSE)</f>
        <v>#N/A</v>
      </c>
      <c r="Y893" s="40" t="e">
        <f>VLOOKUP($B893,期貨大額交易人未沖銷部位!$A$4:$O$499,7,FALSE)</f>
        <v>#N/A</v>
      </c>
      <c r="Z893" s="40" t="e">
        <f>VLOOKUP($B893,期貨大額交易人未沖銷部位!$A$4:$O$499,10,FALSE)</f>
        <v>#N/A</v>
      </c>
      <c r="AA893" s="40" t="e">
        <f>VLOOKUP($B893,期貨大額交易人未沖銷部位!$A$4:$O$499,13,FALSE)</f>
        <v>#N/A</v>
      </c>
      <c r="AB893" s="40" t="e">
        <f>VLOOKUP($B893,期貨大額交易人未沖銷部位!$A$4:$O$499,14,FALSE)</f>
        <v>#N/A</v>
      </c>
      <c r="AC893" s="40" t="e">
        <f>VLOOKUP($B893,期貨大額交易人未沖銷部位!$A$4:$O$499,15,FALSE)</f>
        <v>#N/A</v>
      </c>
      <c r="AD893" s="33" t="e">
        <f>VLOOKUP($B893,三大美股走勢!$A$4:$J$495,4,FALSE)</f>
        <v>#N/A</v>
      </c>
      <c r="AE893" s="33" t="e">
        <f>VLOOKUP($B893,三大美股走勢!$A$4:$J$495,7,FALSE)</f>
        <v>#N/A</v>
      </c>
      <c r="AF893" s="33" t="e">
        <f>VLOOKUP($B893,三大美股走勢!$A$4:$J$495,10,FALSE)</f>
        <v>#N/A</v>
      </c>
    </row>
    <row r="894" spans="2:32">
      <c r="B894" s="32">
        <v>43673</v>
      </c>
      <c r="C894" s="33" t="e">
        <f>VLOOKUP($B894,大盤與近月台指!$A$4:$I$499,2,FALSE)</f>
        <v>#N/A</v>
      </c>
      <c r="D894" s="34" t="e">
        <f>VLOOKUP($B894,大盤與近月台指!$A$4:$I$499,3,FALSE)</f>
        <v>#N/A</v>
      </c>
      <c r="E894" s="35" t="e">
        <f>VLOOKUP($B894,大盤與近月台指!$A$4:$I$499,4,FALSE)</f>
        <v>#N/A</v>
      </c>
      <c r="F894" s="33" t="e">
        <f>VLOOKUP($B894,大盤與近月台指!$A$4:$I$499,5,FALSE)</f>
        <v>#N/A</v>
      </c>
      <c r="G894" s="49" t="e">
        <f>VLOOKUP($B894,三大法人買賣超!$A$4:$I$500,3,FALSE)</f>
        <v>#N/A</v>
      </c>
      <c r="H894" s="34" t="e">
        <f>VLOOKUP($B894,三大法人買賣超!$A$4:$I$500,5,FALSE)</f>
        <v>#N/A</v>
      </c>
      <c r="I894" s="27" t="e">
        <f>VLOOKUP($B894,三大法人買賣超!$A$4:$I$500,7,FALSE)</f>
        <v>#N/A</v>
      </c>
      <c r="J894" s="27" t="e">
        <f>VLOOKUP($B894,三大法人買賣超!$A$4:$I$500,9,FALSE)</f>
        <v>#N/A</v>
      </c>
      <c r="K894" s="37">
        <f>新台幣匯率美元指數!B895</f>
        <v>0</v>
      </c>
      <c r="L894" s="38">
        <f>新台幣匯率美元指數!C895</f>
        <v>0</v>
      </c>
      <c r="M894" s="39">
        <f>新台幣匯率美元指數!D895</f>
        <v>0</v>
      </c>
      <c r="N894" s="27" t="e">
        <f>VLOOKUP($B894,期貨未平倉口數!$A$4:$M$499,4,FALSE)</f>
        <v>#N/A</v>
      </c>
      <c r="O894" s="27" t="e">
        <f>VLOOKUP($B894,期貨未平倉口數!$A$4:$M$499,9,FALSE)</f>
        <v>#N/A</v>
      </c>
      <c r="P894" s="27" t="e">
        <f>VLOOKUP($B894,期貨未平倉口數!$A$4:$M$499,10,FALSE)</f>
        <v>#N/A</v>
      </c>
      <c r="Q894" s="27" t="e">
        <f>VLOOKUP($B894,期貨未平倉口數!$A$4:$M$499,11,FALSE)</f>
        <v>#N/A</v>
      </c>
      <c r="R894" s="64" t="e">
        <f>VLOOKUP($B894,選擇權未平倉餘額!$A$4:$I$500,6,FALSE)</f>
        <v>#N/A</v>
      </c>
      <c r="S894" s="64" t="e">
        <f>VLOOKUP($B894,選擇權未平倉餘額!$A$4:$I$500,7,FALSE)</f>
        <v>#N/A</v>
      </c>
      <c r="T894" s="64" t="e">
        <f>VLOOKUP($B894,選擇權未平倉餘額!$A$4:$I$500,8,FALSE)</f>
        <v>#N/A</v>
      </c>
      <c r="U894" s="64" t="e">
        <f>VLOOKUP($B894,選擇權未平倉餘額!$A$4:$I$500,9,FALSE)</f>
        <v>#N/A</v>
      </c>
      <c r="V894" s="39" t="e">
        <f>VLOOKUP($B894,臺指選擇權P_C_Ratios!$A$4:$C$500,3,FALSE)</f>
        <v>#N/A</v>
      </c>
      <c r="W894" s="41" t="e">
        <f>VLOOKUP($B894,散戶多空比!$A$6:$L$500,12,FALSE)</f>
        <v>#N/A</v>
      </c>
      <c r="X894" s="40" t="e">
        <f>VLOOKUP($B894,期貨大額交易人未沖銷部位!$A$4:$O$499,4,FALSE)</f>
        <v>#N/A</v>
      </c>
      <c r="Y894" s="40" t="e">
        <f>VLOOKUP($B894,期貨大額交易人未沖銷部位!$A$4:$O$499,7,FALSE)</f>
        <v>#N/A</v>
      </c>
      <c r="Z894" s="40" t="e">
        <f>VLOOKUP($B894,期貨大額交易人未沖銷部位!$A$4:$O$499,10,FALSE)</f>
        <v>#N/A</v>
      </c>
      <c r="AA894" s="40" t="e">
        <f>VLOOKUP($B894,期貨大額交易人未沖銷部位!$A$4:$O$499,13,FALSE)</f>
        <v>#N/A</v>
      </c>
      <c r="AB894" s="40" t="e">
        <f>VLOOKUP($B894,期貨大額交易人未沖銷部位!$A$4:$O$499,14,FALSE)</f>
        <v>#N/A</v>
      </c>
      <c r="AC894" s="40" t="e">
        <f>VLOOKUP($B894,期貨大額交易人未沖銷部位!$A$4:$O$499,15,FALSE)</f>
        <v>#N/A</v>
      </c>
      <c r="AD894" s="33" t="e">
        <f>VLOOKUP($B894,三大美股走勢!$A$4:$J$495,4,FALSE)</f>
        <v>#N/A</v>
      </c>
      <c r="AE894" s="33" t="e">
        <f>VLOOKUP($B894,三大美股走勢!$A$4:$J$495,7,FALSE)</f>
        <v>#N/A</v>
      </c>
      <c r="AF894" s="33" t="e">
        <f>VLOOKUP($B894,三大美股走勢!$A$4:$J$495,10,FALSE)</f>
        <v>#N/A</v>
      </c>
    </row>
    <row r="895" spans="2:32">
      <c r="B895" s="32">
        <v>43674</v>
      </c>
      <c r="C895" s="33" t="e">
        <f>VLOOKUP($B895,大盤與近月台指!$A$4:$I$499,2,FALSE)</f>
        <v>#N/A</v>
      </c>
      <c r="D895" s="34" t="e">
        <f>VLOOKUP($B895,大盤與近月台指!$A$4:$I$499,3,FALSE)</f>
        <v>#N/A</v>
      </c>
      <c r="E895" s="35" t="e">
        <f>VLOOKUP($B895,大盤與近月台指!$A$4:$I$499,4,FALSE)</f>
        <v>#N/A</v>
      </c>
      <c r="F895" s="33" t="e">
        <f>VLOOKUP($B895,大盤與近月台指!$A$4:$I$499,5,FALSE)</f>
        <v>#N/A</v>
      </c>
      <c r="G895" s="49" t="e">
        <f>VLOOKUP($B895,三大法人買賣超!$A$4:$I$500,3,FALSE)</f>
        <v>#N/A</v>
      </c>
      <c r="H895" s="34" t="e">
        <f>VLOOKUP($B895,三大法人買賣超!$A$4:$I$500,5,FALSE)</f>
        <v>#N/A</v>
      </c>
      <c r="I895" s="27" t="e">
        <f>VLOOKUP($B895,三大法人買賣超!$A$4:$I$500,7,FALSE)</f>
        <v>#N/A</v>
      </c>
      <c r="J895" s="27" t="e">
        <f>VLOOKUP($B895,三大法人買賣超!$A$4:$I$500,9,FALSE)</f>
        <v>#N/A</v>
      </c>
      <c r="K895" s="37">
        <f>新台幣匯率美元指數!B896</f>
        <v>0</v>
      </c>
      <c r="L895" s="38">
        <f>新台幣匯率美元指數!C896</f>
        <v>0</v>
      </c>
      <c r="M895" s="39">
        <f>新台幣匯率美元指數!D896</f>
        <v>0</v>
      </c>
      <c r="N895" s="27" t="e">
        <f>VLOOKUP($B895,期貨未平倉口數!$A$4:$M$499,4,FALSE)</f>
        <v>#N/A</v>
      </c>
      <c r="O895" s="27" t="e">
        <f>VLOOKUP($B895,期貨未平倉口數!$A$4:$M$499,9,FALSE)</f>
        <v>#N/A</v>
      </c>
      <c r="P895" s="27" t="e">
        <f>VLOOKUP($B895,期貨未平倉口數!$A$4:$M$499,10,FALSE)</f>
        <v>#N/A</v>
      </c>
      <c r="Q895" s="27" t="e">
        <f>VLOOKUP($B895,期貨未平倉口數!$A$4:$M$499,11,FALSE)</f>
        <v>#N/A</v>
      </c>
      <c r="R895" s="64" t="e">
        <f>VLOOKUP($B895,選擇權未平倉餘額!$A$4:$I$500,6,FALSE)</f>
        <v>#N/A</v>
      </c>
      <c r="S895" s="64" t="e">
        <f>VLOOKUP($B895,選擇權未平倉餘額!$A$4:$I$500,7,FALSE)</f>
        <v>#N/A</v>
      </c>
      <c r="T895" s="64" t="e">
        <f>VLOOKUP($B895,選擇權未平倉餘額!$A$4:$I$500,8,FALSE)</f>
        <v>#N/A</v>
      </c>
      <c r="U895" s="64" t="e">
        <f>VLOOKUP($B895,選擇權未平倉餘額!$A$4:$I$500,9,FALSE)</f>
        <v>#N/A</v>
      </c>
      <c r="V895" s="39" t="e">
        <f>VLOOKUP($B895,臺指選擇權P_C_Ratios!$A$4:$C$500,3,FALSE)</f>
        <v>#N/A</v>
      </c>
      <c r="W895" s="41" t="e">
        <f>VLOOKUP($B895,散戶多空比!$A$6:$L$500,12,FALSE)</f>
        <v>#N/A</v>
      </c>
      <c r="X895" s="40" t="e">
        <f>VLOOKUP($B895,期貨大額交易人未沖銷部位!$A$4:$O$499,4,FALSE)</f>
        <v>#N/A</v>
      </c>
      <c r="Y895" s="40" t="e">
        <f>VLOOKUP($B895,期貨大額交易人未沖銷部位!$A$4:$O$499,7,FALSE)</f>
        <v>#N/A</v>
      </c>
      <c r="Z895" s="40" t="e">
        <f>VLOOKUP($B895,期貨大額交易人未沖銷部位!$A$4:$O$499,10,FALSE)</f>
        <v>#N/A</v>
      </c>
      <c r="AA895" s="40" t="e">
        <f>VLOOKUP($B895,期貨大額交易人未沖銷部位!$A$4:$O$499,13,FALSE)</f>
        <v>#N/A</v>
      </c>
      <c r="AB895" s="40" t="e">
        <f>VLOOKUP($B895,期貨大額交易人未沖銷部位!$A$4:$O$499,14,FALSE)</f>
        <v>#N/A</v>
      </c>
      <c r="AC895" s="40" t="e">
        <f>VLOOKUP($B895,期貨大額交易人未沖銷部位!$A$4:$O$499,15,FALSE)</f>
        <v>#N/A</v>
      </c>
      <c r="AD895" s="33" t="e">
        <f>VLOOKUP($B895,三大美股走勢!$A$4:$J$495,4,FALSE)</f>
        <v>#N/A</v>
      </c>
      <c r="AE895" s="33" t="e">
        <f>VLOOKUP($B895,三大美股走勢!$A$4:$J$495,7,FALSE)</f>
        <v>#N/A</v>
      </c>
      <c r="AF895" s="33" t="e">
        <f>VLOOKUP($B895,三大美股走勢!$A$4:$J$495,10,FALSE)</f>
        <v>#N/A</v>
      </c>
    </row>
    <row r="896" spans="2:32">
      <c r="B896" s="32">
        <v>43675</v>
      </c>
      <c r="C896" s="33" t="e">
        <f>VLOOKUP($B896,大盤與近月台指!$A$4:$I$499,2,FALSE)</f>
        <v>#N/A</v>
      </c>
      <c r="D896" s="34" t="e">
        <f>VLOOKUP($B896,大盤與近月台指!$A$4:$I$499,3,FALSE)</f>
        <v>#N/A</v>
      </c>
      <c r="E896" s="35" t="e">
        <f>VLOOKUP($B896,大盤與近月台指!$A$4:$I$499,4,FALSE)</f>
        <v>#N/A</v>
      </c>
      <c r="F896" s="33" t="e">
        <f>VLOOKUP($B896,大盤與近月台指!$A$4:$I$499,5,FALSE)</f>
        <v>#N/A</v>
      </c>
      <c r="G896" s="49" t="e">
        <f>VLOOKUP($B896,三大法人買賣超!$A$4:$I$500,3,FALSE)</f>
        <v>#N/A</v>
      </c>
      <c r="H896" s="34" t="e">
        <f>VLOOKUP($B896,三大法人買賣超!$A$4:$I$500,5,FALSE)</f>
        <v>#N/A</v>
      </c>
      <c r="I896" s="27" t="e">
        <f>VLOOKUP($B896,三大法人買賣超!$A$4:$I$500,7,FALSE)</f>
        <v>#N/A</v>
      </c>
      <c r="J896" s="27" t="e">
        <f>VLOOKUP($B896,三大法人買賣超!$A$4:$I$500,9,FALSE)</f>
        <v>#N/A</v>
      </c>
      <c r="K896" s="37">
        <f>新台幣匯率美元指數!B897</f>
        <v>0</v>
      </c>
      <c r="L896" s="38">
        <f>新台幣匯率美元指數!C897</f>
        <v>0</v>
      </c>
      <c r="M896" s="39">
        <f>新台幣匯率美元指數!D897</f>
        <v>0</v>
      </c>
      <c r="N896" s="27" t="e">
        <f>VLOOKUP($B896,期貨未平倉口數!$A$4:$M$499,4,FALSE)</f>
        <v>#N/A</v>
      </c>
      <c r="O896" s="27" t="e">
        <f>VLOOKUP($B896,期貨未平倉口數!$A$4:$M$499,9,FALSE)</f>
        <v>#N/A</v>
      </c>
      <c r="P896" s="27" t="e">
        <f>VLOOKUP($B896,期貨未平倉口數!$A$4:$M$499,10,FALSE)</f>
        <v>#N/A</v>
      </c>
      <c r="Q896" s="27" t="e">
        <f>VLOOKUP($B896,期貨未平倉口數!$A$4:$M$499,11,FALSE)</f>
        <v>#N/A</v>
      </c>
      <c r="R896" s="64" t="e">
        <f>VLOOKUP($B896,選擇權未平倉餘額!$A$4:$I$500,6,FALSE)</f>
        <v>#N/A</v>
      </c>
      <c r="S896" s="64" t="e">
        <f>VLOOKUP($B896,選擇權未平倉餘額!$A$4:$I$500,7,FALSE)</f>
        <v>#N/A</v>
      </c>
      <c r="T896" s="64" t="e">
        <f>VLOOKUP($B896,選擇權未平倉餘額!$A$4:$I$500,8,FALSE)</f>
        <v>#N/A</v>
      </c>
      <c r="U896" s="64" t="e">
        <f>VLOOKUP($B896,選擇權未平倉餘額!$A$4:$I$500,9,FALSE)</f>
        <v>#N/A</v>
      </c>
      <c r="V896" s="39" t="e">
        <f>VLOOKUP($B896,臺指選擇權P_C_Ratios!$A$4:$C$500,3,FALSE)</f>
        <v>#N/A</v>
      </c>
      <c r="W896" s="41" t="e">
        <f>VLOOKUP($B896,散戶多空比!$A$6:$L$500,12,FALSE)</f>
        <v>#N/A</v>
      </c>
      <c r="X896" s="40" t="e">
        <f>VLOOKUP($B896,期貨大額交易人未沖銷部位!$A$4:$O$499,4,FALSE)</f>
        <v>#N/A</v>
      </c>
      <c r="Y896" s="40" t="e">
        <f>VLOOKUP($B896,期貨大額交易人未沖銷部位!$A$4:$O$499,7,FALSE)</f>
        <v>#N/A</v>
      </c>
      <c r="Z896" s="40" t="e">
        <f>VLOOKUP($B896,期貨大額交易人未沖銷部位!$A$4:$O$499,10,FALSE)</f>
        <v>#N/A</v>
      </c>
      <c r="AA896" s="40" t="e">
        <f>VLOOKUP($B896,期貨大額交易人未沖銷部位!$A$4:$O$499,13,FALSE)</f>
        <v>#N/A</v>
      </c>
      <c r="AB896" s="40" t="e">
        <f>VLOOKUP($B896,期貨大額交易人未沖銷部位!$A$4:$O$499,14,FALSE)</f>
        <v>#N/A</v>
      </c>
      <c r="AC896" s="40" t="e">
        <f>VLOOKUP($B896,期貨大額交易人未沖銷部位!$A$4:$O$499,15,FALSE)</f>
        <v>#N/A</v>
      </c>
      <c r="AD896" s="33" t="e">
        <f>VLOOKUP($B896,三大美股走勢!$A$4:$J$495,4,FALSE)</f>
        <v>#N/A</v>
      </c>
      <c r="AE896" s="33" t="e">
        <f>VLOOKUP($B896,三大美股走勢!$A$4:$J$495,7,FALSE)</f>
        <v>#N/A</v>
      </c>
      <c r="AF896" s="33" t="e">
        <f>VLOOKUP($B896,三大美股走勢!$A$4:$J$495,10,FALSE)</f>
        <v>#N/A</v>
      </c>
    </row>
    <row r="897" spans="2:32">
      <c r="B897" s="32">
        <v>43676</v>
      </c>
      <c r="C897" s="33" t="e">
        <f>VLOOKUP($B897,大盤與近月台指!$A$4:$I$499,2,FALSE)</f>
        <v>#N/A</v>
      </c>
      <c r="D897" s="34" t="e">
        <f>VLOOKUP($B897,大盤與近月台指!$A$4:$I$499,3,FALSE)</f>
        <v>#N/A</v>
      </c>
      <c r="E897" s="35" t="e">
        <f>VLOOKUP($B897,大盤與近月台指!$A$4:$I$499,4,FALSE)</f>
        <v>#N/A</v>
      </c>
      <c r="F897" s="33" t="e">
        <f>VLOOKUP($B897,大盤與近月台指!$A$4:$I$499,5,FALSE)</f>
        <v>#N/A</v>
      </c>
      <c r="G897" s="49" t="e">
        <f>VLOOKUP($B897,三大法人買賣超!$A$4:$I$500,3,FALSE)</f>
        <v>#N/A</v>
      </c>
      <c r="H897" s="34" t="e">
        <f>VLOOKUP($B897,三大法人買賣超!$A$4:$I$500,5,FALSE)</f>
        <v>#N/A</v>
      </c>
      <c r="I897" s="27" t="e">
        <f>VLOOKUP($B897,三大法人買賣超!$A$4:$I$500,7,FALSE)</f>
        <v>#N/A</v>
      </c>
      <c r="J897" s="27" t="e">
        <f>VLOOKUP($B897,三大法人買賣超!$A$4:$I$500,9,FALSE)</f>
        <v>#N/A</v>
      </c>
      <c r="K897" s="37">
        <f>新台幣匯率美元指數!B898</f>
        <v>0</v>
      </c>
      <c r="L897" s="38">
        <f>新台幣匯率美元指數!C898</f>
        <v>0</v>
      </c>
      <c r="M897" s="39">
        <f>新台幣匯率美元指數!D898</f>
        <v>0</v>
      </c>
      <c r="N897" s="27" t="e">
        <f>VLOOKUP($B897,期貨未平倉口數!$A$4:$M$499,4,FALSE)</f>
        <v>#N/A</v>
      </c>
      <c r="O897" s="27" t="e">
        <f>VLOOKUP($B897,期貨未平倉口數!$A$4:$M$499,9,FALSE)</f>
        <v>#N/A</v>
      </c>
      <c r="P897" s="27" t="e">
        <f>VLOOKUP($B897,期貨未平倉口數!$A$4:$M$499,10,FALSE)</f>
        <v>#N/A</v>
      </c>
      <c r="Q897" s="27" t="e">
        <f>VLOOKUP($B897,期貨未平倉口數!$A$4:$M$499,11,FALSE)</f>
        <v>#N/A</v>
      </c>
      <c r="R897" s="64" t="e">
        <f>VLOOKUP($B897,選擇權未平倉餘額!$A$4:$I$500,6,FALSE)</f>
        <v>#N/A</v>
      </c>
      <c r="S897" s="64" t="e">
        <f>VLOOKUP($B897,選擇權未平倉餘額!$A$4:$I$500,7,FALSE)</f>
        <v>#N/A</v>
      </c>
      <c r="T897" s="64" t="e">
        <f>VLOOKUP($B897,選擇權未平倉餘額!$A$4:$I$500,8,FALSE)</f>
        <v>#N/A</v>
      </c>
      <c r="U897" s="64" t="e">
        <f>VLOOKUP($B897,選擇權未平倉餘額!$A$4:$I$500,9,FALSE)</f>
        <v>#N/A</v>
      </c>
      <c r="V897" s="39" t="e">
        <f>VLOOKUP($B897,臺指選擇權P_C_Ratios!$A$4:$C$500,3,FALSE)</f>
        <v>#N/A</v>
      </c>
      <c r="W897" s="41" t="e">
        <f>VLOOKUP($B897,散戶多空比!$A$6:$L$500,12,FALSE)</f>
        <v>#N/A</v>
      </c>
      <c r="X897" s="40" t="e">
        <f>VLOOKUP($B897,期貨大額交易人未沖銷部位!$A$4:$O$499,4,FALSE)</f>
        <v>#N/A</v>
      </c>
      <c r="Y897" s="40" t="e">
        <f>VLOOKUP($B897,期貨大額交易人未沖銷部位!$A$4:$O$499,7,FALSE)</f>
        <v>#N/A</v>
      </c>
      <c r="Z897" s="40" t="e">
        <f>VLOOKUP($B897,期貨大額交易人未沖銷部位!$A$4:$O$499,10,FALSE)</f>
        <v>#N/A</v>
      </c>
      <c r="AA897" s="40" t="e">
        <f>VLOOKUP($B897,期貨大額交易人未沖銷部位!$A$4:$O$499,13,FALSE)</f>
        <v>#N/A</v>
      </c>
      <c r="AB897" s="40" t="e">
        <f>VLOOKUP($B897,期貨大額交易人未沖銷部位!$A$4:$O$499,14,FALSE)</f>
        <v>#N/A</v>
      </c>
      <c r="AC897" s="40" t="e">
        <f>VLOOKUP($B897,期貨大額交易人未沖銷部位!$A$4:$O$499,15,FALSE)</f>
        <v>#N/A</v>
      </c>
      <c r="AD897" s="33" t="e">
        <f>VLOOKUP($B897,三大美股走勢!$A$4:$J$495,4,FALSE)</f>
        <v>#N/A</v>
      </c>
      <c r="AE897" s="33" t="e">
        <f>VLOOKUP($B897,三大美股走勢!$A$4:$J$495,7,FALSE)</f>
        <v>#N/A</v>
      </c>
      <c r="AF897" s="33" t="e">
        <f>VLOOKUP($B897,三大美股走勢!$A$4:$J$495,10,FALSE)</f>
        <v>#N/A</v>
      </c>
    </row>
    <row r="898" spans="2:32">
      <c r="B898" s="32">
        <v>43677</v>
      </c>
      <c r="C898" s="33" t="e">
        <f>VLOOKUP($B898,大盤與近月台指!$A$4:$I$499,2,FALSE)</f>
        <v>#N/A</v>
      </c>
      <c r="D898" s="34" t="e">
        <f>VLOOKUP($B898,大盤與近月台指!$A$4:$I$499,3,FALSE)</f>
        <v>#N/A</v>
      </c>
      <c r="E898" s="35" t="e">
        <f>VLOOKUP($B898,大盤與近月台指!$A$4:$I$499,4,FALSE)</f>
        <v>#N/A</v>
      </c>
      <c r="F898" s="33" t="e">
        <f>VLOOKUP($B898,大盤與近月台指!$A$4:$I$499,5,FALSE)</f>
        <v>#N/A</v>
      </c>
      <c r="G898" s="49" t="e">
        <f>VLOOKUP($B898,三大法人買賣超!$A$4:$I$500,3,FALSE)</f>
        <v>#N/A</v>
      </c>
      <c r="H898" s="34" t="e">
        <f>VLOOKUP($B898,三大法人買賣超!$A$4:$I$500,5,FALSE)</f>
        <v>#N/A</v>
      </c>
      <c r="I898" s="27" t="e">
        <f>VLOOKUP($B898,三大法人買賣超!$A$4:$I$500,7,FALSE)</f>
        <v>#N/A</v>
      </c>
      <c r="J898" s="27" t="e">
        <f>VLOOKUP($B898,三大法人買賣超!$A$4:$I$500,9,FALSE)</f>
        <v>#N/A</v>
      </c>
      <c r="K898" s="37">
        <f>新台幣匯率美元指數!B899</f>
        <v>0</v>
      </c>
      <c r="L898" s="38">
        <f>新台幣匯率美元指數!C899</f>
        <v>0</v>
      </c>
      <c r="M898" s="39">
        <f>新台幣匯率美元指數!D899</f>
        <v>0</v>
      </c>
      <c r="N898" s="27" t="e">
        <f>VLOOKUP($B898,期貨未平倉口數!$A$4:$M$499,4,FALSE)</f>
        <v>#N/A</v>
      </c>
      <c r="O898" s="27" t="e">
        <f>VLOOKUP($B898,期貨未平倉口數!$A$4:$M$499,9,FALSE)</f>
        <v>#N/A</v>
      </c>
      <c r="P898" s="27" t="e">
        <f>VLOOKUP($B898,期貨未平倉口數!$A$4:$M$499,10,FALSE)</f>
        <v>#N/A</v>
      </c>
      <c r="Q898" s="27" t="e">
        <f>VLOOKUP($B898,期貨未平倉口數!$A$4:$M$499,11,FALSE)</f>
        <v>#N/A</v>
      </c>
      <c r="R898" s="64" t="e">
        <f>VLOOKUP($B898,選擇權未平倉餘額!$A$4:$I$500,6,FALSE)</f>
        <v>#N/A</v>
      </c>
      <c r="S898" s="64" t="e">
        <f>VLOOKUP($B898,選擇權未平倉餘額!$A$4:$I$500,7,FALSE)</f>
        <v>#N/A</v>
      </c>
      <c r="T898" s="64" t="e">
        <f>VLOOKUP($B898,選擇權未平倉餘額!$A$4:$I$500,8,FALSE)</f>
        <v>#N/A</v>
      </c>
      <c r="U898" s="64" t="e">
        <f>VLOOKUP($B898,選擇權未平倉餘額!$A$4:$I$500,9,FALSE)</f>
        <v>#N/A</v>
      </c>
      <c r="V898" s="39" t="e">
        <f>VLOOKUP($B898,臺指選擇權P_C_Ratios!$A$4:$C$500,3,FALSE)</f>
        <v>#N/A</v>
      </c>
      <c r="W898" s="41" t="e">
        <f>VLOOKUP($B898,散戶多空比!$A$6:$L$500,12,FALSE)</f>
        <v>#N/A</v>
      </c>
      <c r="X898" s="40" t="e">
        <f>VLOOKUP($B898,期貨大額交易人未沖銷部位!$A$4:$O$499,4,FALSE)</f>
        <v>#N/A</v>
      </c>
      <c r="Y898" s="40" t="e">
        <f>VLOOKUP($B898,期貨大額交易人未沖銷部位!$A$4:$O$499,7,FALSE)</f>
        <v>#N/A</v>
      </c>
      <c r="Z898" s="40" t="e">
        <f>VLOOKUP($B898,期貨大額交易人未沖銷部位!$A$4:$O$499,10,FALSE)</f>
        <v>#N/A</v>
      </c>
      <c r="AA898" s="40" t="e">
        <f>VLOOKUP($B898,期貨大額交易人未沖銷部位!$A$4:$O$499,13,FALSE)</f>
        <v>#N/A</v>
      </c>
      <c r="AB898" s="40" t="e">
        <f>VLOOKUP($B898,期貨大額交易人未沖銷部位!$A$4:$O$499,14,FALSE)</f>
        <v>#N/A</v>
      </c>
      <c r="AC898" s="40" t="e">
        <f>VLOOKUP($B898,期貨大額交易人未沖銷部位!$A$4:$O$499,15,FALSE)</f>
        <v>#N/A</v>
      </c>
      <c r="AD898" s="33" t="e">
        <f>VLOOKUP($B898,三大美股走勢!$A$4:$J$495,4,FALSE)</f>
        <v>#N/A</v>
      </c>
      <c r="AE898" s="33" t="e">
        <f>VLOOKUP($B898,三大美股走勢!$A$4:$J$495,7,FALSE)</f>
        <v>#N/A</v>
      </c>
      <c r="AF898" s="33" t="e">
        <f>VLOOKUP($B898,三大美股走勢!$A$4:$J$495,10,FALSE)</f>
        <v>#N/A</v>
      </c>
    </row>
    <row r="899" spans="2:32">
      <c r="B899" s="32">
        <v>43678</v>
      </c>
      <c r="C899" s="33" t="e">
        <f>VLOOKUP($B899,大盤與近月台指!$A$4:$I$499,2,FALSE)</f>
        <v>#N/A</v>
      </c>
      <c r="D899" s="34" t="e">
        <f>VLOOKUP($B899,大盤與近月台指!$A$4:$I$499,3,FALSE)</f>
        <v>#N/A</v>
      </c>
      <c r="E899" s="35" t="e">
        <f>VLOOKUP($B899,大盤與近月台指!$A$4:$I$499,4,FALSE)</f>
        <v>#N/A</v>
      </c>
      <c r="F899" s="33" t="e">
        <f>VLOOKUP($B899,大盤與近月台指!$A$4:$I$499,5,FALSE)</f>
        <v>#N/A</v>
      </c>
      <c r="G899" s="49" t="e">
        <f>VLOOKUP($B899,三大法人買賣超!$A$4:$I$500,3,FALSE)</f>
        <v>#N/A</v>
      </c>
      <c r="H899" s="34" t="e">
        <f>VLOOKUP($B899,三大法人買賣超!$A$4:$I$500,5,FALSE)</f>
        <v>#N/A</v>
      </c>
      <c r="I899" s="27" t="e">
        <f>VLOOKUP($B899,三大法人買賣超!$A$4:$I$500,7,FALSE)</f>
        <v>#N/A</v>
      </c>
      <c r="J899" s="27" t="e">
        <f>VLOOKUP($B899,三大法人買賣超!$A$4:$I$500,9,FALSE)</f>
        <v>#N/A</v>
      </c>
      <c r="K899" s="37">
        <f>新台幣匯率美元指數!B900</f>
        <v>0</v>
      </c>
      <c r="L899" s="38">
        <f>新台幣匯率美元指數!C900</f>
        <v>0</v>
      </c>
      <c r="M899" s="39">
        <f>新台幣匯率美元指數!D900</f>
        <v>0</v>
      </c>
      <c r="N899" s="27" t="e">
        <f>VLOOKUP($B899,期貨未平倉口數!$A$4:$M$499,4,FALSE)</f>
        <v>#N/A</v>
      </c>
      <c r="O899" s="27" t="e">
        <f>VLOOKUP($B899,期貨未平倉口數!$A$4:$M$499,9,FALSE)</f>
        <v>#N/A</v>
      </c>
      <c r="P899" s="27" t="e">
        <f>VLOOKUP($B899,期貨未平倉口數!$A$4:$M$499,10,FALSE)</f>
        <v>#N/A</v>
      </c>
      <c r="Q899" s="27" t="e">
        <f>VLOOKUP($B899,期貨未平倉口數!$A$4:$M$499,11,FALSE)</f>
        <v>#N/A</v>
      </c>
      <c r="R899" s="64" t="e">
        <f>VLOOKUP($B899,選擇權未平倉餘額!$A$4:$I$500,6,FALSE)</f>
        <v>#N/A</v>
      </c>
      <c r="S899" s="64" t="e">
        <f>VLOOKUP($B899,選擇權未平倉餘額!$A$4:$I$500,7,FALSE)</f>
        <v>#N/A</v>
      </c>
      <c r="T899" s="64" t="e">
        <f>VLOOKUP($B899,選擇權未平倉餘額!$A$4:$I$500,8,FALSE)</f>
        <v>#N/A</v>
      </c>
      <c r="U899" s="64" t="e">
        <f>VLOOKUP($B899,選擇權未平倉餘額!$A$4:$I$500,9,FALSE)</f>
        <v>#N/A</v>
      </c>
      <c r="V899" s="39" t="e">
        <f>VLOOKUP($B899,臺指選擇權P_C_Ratios!$A$4:$C$500,3,FALSE)</f>
        <v>#N/A</v>
      </c>
      <c r="W899" s="41" t="e">
        <f>VLOOKUP($B899,散戶多空比!$A$6:$L$500,12,FALSE)</f>
        <v>#N/A</v>
      </c>
      <c r="X899" s="40" t="e">
        <f>VLOOKUP($B899,期貨大額交易人未沖銷部位!$A$4:$O$499,4,FALSE)</f>
        <v>#N/A</v>
      </c>
      <c r="Y899" s="40" t="e">
        <f>VLOOKUP($B899,期貨大額交易人未沖銷部位!$A$4:$O$499,7,FALSE)</f>
        <v>#N/A</v>
      </c>
      <c r="Z899" s="40" t="e">
        <f>VLOOKUP($B899,期貨大額交易人未沖銷部位!$A$4:$O$499,10,FALSE)</f>
        <v>#N/A</v>
      </c>
      <c r="AA899" s="40" t="e">
        <f>VLOOKUP($B899,期貨大額交易人未沖銷部位!$A$4:$O$499,13,FALSE)</f>
        <v>#N/A</v>
      </c>
      <c r="AB899" s="40" t="e">
        <f>VLOOKUP($B899,期貨大額交易人未沖銷部位!$A$4:$O$499,14,FALSE)</f>
        <v>#N/A</v>
      </c>
      <c r="AC899" s="40" t="e">
        <f>VLOOKUP($B899,期貨大額交易人未沖銷部位!$A$4:$O$499,15,FALSE)</f>
        <v>#N/A</v>
      </c>
      <c r="AD899" s="33" t="e">
        <f>VLOOKUP($B899,三大美股走勢!$A$4:$J$495,4,FALSE)</f>
        <v>#N/A</v>
      </c>
      <c r="AE899" s="33" t="e">
        <f>VLOOKUP($B899,三大美股走勢!$A$4:$J$495,7,FALSE)</f>
        <v>#N/A</v>
      </c>
      <c r="AF899" s="33" t="e">
        <f>VLOOKUP($B899,三大美股走勢!$A$4:$J$495,10,FALSE)</f>
        <v>#N/A</v>
      </c>
    </row>
    <row r="900" spans="2:32">
      <c r="B900" s="32">
        <v>43679</v>
      </c>
      <c r="C900" s="33" t="e">
        <f>VLOOKUP($B900,大盤與近月台指!$A$4:$I$499,2,FALSE)</f>
        <v>#N/A</v>
      </c>
      <c r="D900" s="34" t="e">
        <f>VLOOKUP($B900,大盤與近月台指!$A$4:$I$499,3,FALSE)</f>
        <v>#N/A</v>
      </c>
      <c r="E900" s="35" t="e">
        <f>VLOOKUP($B900,大盤與近月台指!$A$4:$I$499,4,FALSE)</f>
        <v>#N/A</v>
      </c>
      <c r="F900" s="33" t="e">
        <f>VLOOKUP($B900,大盤與近月台指!$A$4:$I$499,5,FALSE)</f>
        <v>#N/A</v>
      </c>
      <c r="G900" s="49" t="e">
        <f>VLOOKUP($B900,三大法人買賣超!$A$4:$I$500,3,FALSE)</f>
        <v>#N/A</v>
      </c>
      <c r="H900" s="34" t="e">
        <f>VLOOKUP($B900,三大法人買賣超!$A$4:$I$500,5,FALSE)</f>
        <v>#N/A</v>
      </c>
      <c r="I900" s="27" t="e">
        <f>VLOOKUP($B900,三大法人買賣超!$A$4:$I$500,7,FALSE)</f>
        <v>#N/A</v>
      </c>
      <c r="J900" s="27" t="e">
        <f>VLOOKUP($B900,三大法人買賣超!$A$4:$I$500,9,FALSE)</f>
        <v>#N/A</v>
      </c>
      <c r="K900" s="37">
        <f>新台幣匯率美元指數!B901</f>
        <v>0</v>
      </c>
      <c r="L900" s="38">
        <f>新台幣匯率美元指數!C901</f>
        <v>0</v>
      </c>
      <c r="M900" s="39">
        <f>新台幣匯率美元指數!D901</f>
        <v>0</v>
      </c>
      <c r="N900" s="27" t="e">
        <f>VLOOKUP($B900,期貨未平倉口數!$A$4:$M$499,4,FALSE)</f>
        <v>#N/A</v>
      </c>
      <c r="O900" s="27" t="e">
        <f>VLOOKUP($B900,期貨未平倉口數!$A$4:$M$499,9,FALSE)</f>
        <v>#N/A</v>
      </c>
      <c r="P900" s="27" t="e">
        <f>VLOOKUP($B900,期貨未平倉口數!$A$4:$M$499,10,FALSE)</f>
        <v>#N/A</v>
      </c>
      <c r="Q900" s="27" t="e">
        <f>VLOOKUP($B900,期貨未平倉口數!$A$4:$M$499,11,FALSE)</f>
        <v>#N/A</v>
      </c>
      <c r="R900" s="64" t="e">
        <f>VLOOKUP($B900,選擇權未平倉餘額!$A$4:$I$500,6,FALSE)</f>
        <v>#N/A</v>
      </c>
      <c r="S900" s="64" t="e">
        <f>VLOOKUP($B900,選擇權未平倉餘額!$A$4:$I$500,7,FALSE)</f>
        <v>#N/A</v>
      </c>
      <c r="T900" s="64" t="e">
        <f>VLOOKUP($B900,選擇權未平倉餘額!$A$4:$I$500,8,FALSE)</f>
        <v>#N/A</v>
      </c>
      <c r="U900" s="64" t="e">
        <f>VLOOKUP($B900,選擇權未平倉餘額!$A$4:$I$500,9,FALSE)</f>
        <v>#N/A</v>
      </c>
      <c r="V900" s="39" t="e">
        <f>VLOOKUP($B900,臺指選擇權P_C_Ratios!$A$4:$C$500,3,FALSE)</f>
        <v>#N/A</v>
      </c>
      <c r="W900" s="41" t="e">
        <f>VLOOKUP($B900,散戶多空比!$A$6:$L$500,12,FALSE)</f>
        <v>#N/A</v>
      </c>
      <c r="X900" s="40" t="e">
        <f>VLOOKUP($B900,期貨大額交易人未沖銷部位!$A$4:$O$499,4,FALSE)</f>
        <v>#N/A</v>
      </c>
      <c r="Y900" s="40" t="e">
        <f>VLOOKUP($B900,期貨大額交易人未沖銷部位!$A$4:$O$499,7,FALSE)</f>
        <v>#N/A</v>
      </c>
      <c r="Z900" s="40" t="e">
        <f>VLOOKUP($B900,期貨大額交易人未沖銷部位!$A$4:$O$499,10,FALSE)</f>
        <v>#N/A</v>
      </c>
      <c r="AA900" s="40" t="e">
        <f>VLOOKUP($B900,期貨大額交易人未沖銷部位!$A$4:$O$499,13,FALSE)</f>
        <v>#N/A</v>
      </c>
      <c r="AB900" s="40" t="e">
        <f>VLOOKUP($B900,期貨大額交易人未沖銷部位!$A$4:$O$499,14,FALSE)</f>
        <v>#N/A</v>
      </c>
      <c r="AC900" s="40" t="e">
        <f>VLOOKUP($B900,期貨大額交易人未沖銷部位!$A$4:$O$499,15,FALSE)</f>
        <v>#N/A</v>
      </c>
      <c r="AD900" s="33" t="e">
        <f>VLOOKUP($B900,三大美股走勢!$A$4:$J$495,4,FALSE)</f>
        <v>#N/A</v>
      </c>
      <c r="AE900" s="33" t="e">
        <f>VLOOKUP($B900,三大美股走勢!$A$4:$J$495,7,FALSE)</f>
        <v>#N/A</v>
      </c>
      <c r="AF900" s="33" t="e">
        <f>VLOOKUP($B900,三大美股走勢!$A$4:$J$495,10,FALSE)</f>
        <v>#N/A</v>
      </c>
    </row>
    <row r="901" spans="2:32">
      <c r="B901" s="32">
        <v>43680</v>
      </c>
      <c r="C901" s="33" t="e">
        <f>VLOOKUP($B901,大盤與近月台指!$A$4:$I$499,2,FALSE)</f>
        <v>#N/A</v>
      </c>
      <c r="D901" s="34" t="e">
        <f>VLOOKUP($B901,大盤與近月台指!$A$4:$I$499,3,FALSE)</f>
        <v>#N/A</v>
      </c>
      <c r="E901" s="35" t="e">
        <f>VLOOKUP($B901,大盤與近月台指!$A$4:$I$499,4,FALSE)</f>
        <v>#N/A</v>
      </c>
      <c r="F901" s="33" t="e">
        <f>VLOOKUP($B901,大盤與近月台指!$A$4:$I$499,5,FALSE)</f>
        <v>#N/A</v>
      </c>
      <c r="G901" s="49" t="e">
        <f>VLOOKUP($B901,三大法人買賣超!$A$4:$I$500,3,FALSE)</f>
        <v>#N/A</v>
      </c>
      <c r="H901" s="34" t="e">
        <f>VLOOKUP($B901,三大法人買賣超!$A$4:$I$500,5,FALSE)</f>
        <v>#N/A</v>
      </c>
      <c r="I901" s="27" t="e">
        <f>VLOOKUP($B901,三大法人買賣超!$A$4:$I$500,7,FALSE)</f>
        <v>#N/A</v>
      </c>
      <c r="J901" s="27" t="e">
        <f>VLOOKUP($B901,三大法人買賣超!$A$4:$I$500,9,FALSE)</f>
        <v>#N/A</v>
      </c>
      <c r="K901" s="37">
        <f>新台幣匯率美元指數!B902</f>
        <v>0</v>
      </c>
      <c r="L901" s="38">
        <f>新台幣匯率美元指數!C902</f>
        <v>0</v>
      </c>
      <c r="M901" s="39">
        <f>新台幣匯率美元指數!D902</f>
        <v>0</v>
      </c>
      <c r="N901" s="27" t="e">
        <f>VLOOKUP($B901,期貨未平倉口數!$A$4:$M$499,4,FALSE)</f>
        <v>#N/A</v>
      </c>
      <c r="O901" s="27" t="e">
        <f>VLOOKUP($B901,期貨未平倉口數!$A$4:$M$499,9,FALSE)</f>
        <v>#N/A</v>
      </c>
      <c r="P901" s="27" t="e">
        <f>VLOOKUP($B901,期貨未平倉口數!$A$4:$M$499,10,FALSE)</f>
        <v>#N/A</v>
      </c>
      <c r="Q901" s="27" t="e">
        <f>VLOOKUP($B901,期貨未平倉口數!$A$4:$M$499,11,FALSE)</f>
        <v>#N/A</v>
      </c>
      <c r="R901" s="64" t="e">
        <f>VLOOKUP($B901,選擇權未平倉餘額!$A$4:$I$500,6,FALSE)</f>
        <v>#N/A</v>
      </c>
      <c r="S901" s="64" t="e">
        <f>VLOOKUP($B901,選擇權未平倉餘額!$A$4:$I$500,7,FALSE)</f>
        <v>#N/A</v>
      </c>
      <c r="T901" s="64" t="e">
        <f>VLOOKUP($B901,選擇權未平倉餘額!$A$4:$I$500,8,FALSE)</f>
        <v>#N/A</v>
      </c>
      <c r="U901" s="64" t="e">
        <f>VLOOKUP($B901,選擇權未平倉餘額!$A$4:$I$500,9,FALSE)</f>
        <v>#N/A</v>
      </c>
      <c r="V901" s="39" t="e">
        <f>VLOOKUP($B901,臺指選擇權P_C_Ratios!$A$4:$C$500,3,FALSE)</f>
        <v>#N/A</v>
      </c>
      <c r="W901" s="41" t="e">
        <f>VLOOKUP($B901,散戶多空比!$A$6:$L$500,12,FALSE)</f>
        <v>#N/A</v>
      </c>
      <c r="X901" s="40" t="e">
        <f>VLOOKUP($B901,期貨大額交易人未沖銷部位!$A$4:$O$499,4,FALSE)</f>
        <v>#N/A</v>
      </c>
      <c r="Y901" s="40" t="e">
        <f>VLOOKUP($B901,期貨大額交易人未沖銷部位!$A$4:$O$499,7,FALSE)</f>
        <v>#N/A</v>
      </c>
      <c r="Z901" s="40" t="e">
        <f>VLOOKUP($B901,期貨大額交易人未沖銷部位!$A$4:$O$499,10,FALSE)</f>
        <v>#N/A</v>
      </c>
      <c r="AA901" s="40" t="e">
        <f>VLOOKUP($B901,期貨大額交易人未沖銷部位!$A$4:$O$499,13,FALSE)</f>
        <v>#N/A</v>
      </c>
      <c r="AB901" s="40" t="e">
        <f>VLOOKUP($B901,期貨大額交易人未沖銷部位!$A$4:$O$499,14,FALSE)</f>
        <v>#N/A</v>
      </c>
      <c r="AC901" s="40" t="e">
        <f>VLOOKUP($B901,期貨大額交易人未沖銷部位!$A$4:$O$499,15,FALSE)</f>
        <v>#N/A</v>
      </c>
      <c r="AD901" s="33" t="e">
        <f>VLOOKUP($B901,三大美股走勢!$A$4:$J$495,4,FALSE)</f>
        <v>#N/A</v>
      </c>
      <c r="AE901" s="33" t="e">
        <f>VLOOKUP($B901,三大美股走勢!$A$4:$J$495,7,FALSE)</f>
        <v>#N/A</v>
      </c>
      <c r="AF901" s="33" t="e">
        <f>VLOOKUP($B901,三大美股走勢!$A$4:$J$495,10,FALSE)</f>
        <v>#N/A</v>
      </c>
    </row>
    <row r="902" spans="2:32">
      <c r="B902" s="32">
        <v>43681</v>
      </c>
      <c r="C902" s="33" t="e">
        <f>VLOOKUP($B902,大盤與近月台指!$A$4:$I$499,2,FALSE)</f>
        <v>#N/A</v>
      </c>
      <c r="D902" s="34" t="e">
        <f>VLOOKUP($B902,大盤與近月台指!$A$4:$I$499,3,FALSE)</f>
        <v>#N/A</v>
      </c>
      <c r="E902" s="35" t="e">
        <f>VLOOKUP($B902,大盤與近月台指!$A$4:$I$499,4,FALSE)</f>
        <v>#N/A</v>
      </c>
      <c r="F902" s="33" t="e">
        <f>VLOOKUP($B902,大盤與近月台指!$A$4:$I$499,5,FALSE)</f>
        <v>#N/A</v>
      </c>
      <c r="G902" s="49" t="e">
        <f>VLOOKUP($B902,三大法人買賣超!$A$4:$I$500,3,FALSE)</f>
        <v>#N/A</v>
      </c>
      <c r="H902" s="34" t="e">
        <f>VLOOKUP($B902,三大法人買賣超!$A$4:$I$500,5,FALSE)</f>
        <v>#N/A</v>
      </c>
      <c r="I902" s="27" t="e">
        <f>VLOOKUP($B902,三大法人買賣超!$A$4:$I$500,7,FALSE)</f>
        <v>#N/A</v>
      </c>
      <c r="J902" s="27" t="e">
        <f>VLOOKUP($B902,三大法人買賣超!$A$4:$I$500,9,FALSE)</f>
        <v>#N/A</v>
      </c>
      <c r="K902" s="37">
        <f>新台幣匯率美元指數!B903</f>
        <v>0</v>
      </c>
      <c r="L902" s="38">
        <f>新台幣匯率美元指數!C903</f>
        <v>0</v>
      </c>
      <c r="M902" s="39">
        <f>新台幣匯率美元指數!D903</f>
        <v>0</v>
      </c>
      <c r="N902" s="27" t="e">
        <f>VLOOKUP($B902,期貨未平倉口數!$A$4:$M$499,4,FALSE)</f>
        <v>#N/A</v>
      </c>
      <c r="O902" s="27" t="e">
        <f>VLOOKUP($B902,期貨未平倉口數!$A$4:$M$499,9,FALSE)</f>
        <v>#N/A</v>
      </c>
      <c r="P902" s="27" t="e">
        <f>VLOOKUP($B902,期貨未平倉口數!$A$4:$M$499,10,FALSE)</f>
        <v>#N/A</v>
      </c>
      <c r="Q902" s="27" t="e">
        <f>VLOOKUP($B902,期貨未平倉口數!$A$4:$M$499,11,FALSE)</f>
        <v>#N/A</v>
      </c>
      <c r="R902" s="64" t="e">
        <f>VLOOKUP($B902,選擇權未平倉餘額!$A$4:$I$500,6,FALSE)</f>
        <v>#N/A</v>
      </c>
      <c r="S902" s="64" t="e">
        <f>VLOOKUP($B902,選擇權未平倉餘額!$A$4:$I$500,7,FALSE)</f>
        <v>#N/A</v>
      </c>
      <c r="T902" s="64" t="e">
        <f>VLOOKUP($B902,選擇權未平倉餘額!$A$4:$I$500,8,FALSE)</f>
        <v>#N/A</v>
      </c>
      <c r="U902" s="64" t="e">
        <f>VLOOKUP($B902,選擇權未平倉餘額!$A$4:$I$500,9,FALSE)</f>
        <v>#N/A</v>
      </c>
      <c r="V902" s="39" t="e">
        <f>VLOOKUP($B902,臺指選擇權P_C_Ratios!$A$4:$C$500,3,FALSE)</f>
        <v>#N/A</v>
      </c>
      <c r="W902" s="41" t="e">
        <f>VLOOKUP($B902,散戶多空比!$A$6:$L$500,12,FALSE)</f>
        <v>#N/A</v>
      </c>
      <c r="X902" s="40" t="e">
        <f>VLOOKUP($B902,期貨大額交易人未沖銷部位!$A$4:$O$499,4,FALSE)</f>
        <v>#N/A</v>
      </c>
      <c r="Y902" s="40" t="e">
        <f>VLOOKUP($B902,期貨大額交易人未沖銷部位!$A$4:$O$499,7,FALSE)</f>
        <v>#N/A</v>
      </c>
      <c r="Z902" s="40" t="e">
        <f>VLOOKUP($B902,期貨大額交易人未沖銷部位!$A$4:$O$499,10,FALSE)</f>
        <v>#N/A</v>
      </c>
      <c r="AA902" s="40" t="e">
        <f>VLOOKUP($B902,期貨大額交易人未沖銷部位!$A$4:$O$499,13,FALSE)</f>
        <v>#N/A</v>
      </c>
      <c r="AB902" s="40" t="e">
        <f>VLOOKUP($B902,期貨大額交易人未沖銷部位!$A$4:$O$499,14,FALSE)</f>
        <v>#N/A</v>
      </c>
      <c r="AC902" s="40" t="e">
        <f>VLOOKUP($B902,期貨大額交易人未沖銷部位!$A$4:$O$499,15,FALSE)</f>
        <v>#N/A</v>
      </c>
      <c r="AD902" s="33" t="e">
        <f>VLOOKUP($B902,三大美股走勢!$A$4:$J$495,4,FALSE)</f>
        <v>#N/A</v>
      </c>
      <c r="AE902" s="33" t="e">
        <f>VLOOKUP($B902,三大美股走勢!$A$4:$J$495,7,FALSE)</f>
        <v>#N/A</v>
      </c>
      <c r="AF902" s="33" t="e">
        <f>VLOOKUP($B902,三大美股走勢!$A$4:$J$495,10,FALSE)</f>
        <v>#N/A</v>
      </c>
    </row>
    <row r="903" spans="2:32">
      <c r="B903" s="32">
        <v>43682</v>
      </c>
      <c r="C903" s="33" t="e">
        <f>VLOOKUP($B903,大盤與近月台指!$A$4:$I$499,2,FALSE)</f>
        <v>#N/A</v>
      </c>
      <c r="D903" s="34" t="e">
        <f>VLOOKUP($B903,大盤與近月台指!$A$4:$I$499,3,FALSE)</f>
        <v>#N/A</v>
      </c>
      <c r="E903" s="35" t="e">
        <f>VLOOKUP($B903,大盤與近月台指!$A$4:$I$499,4,FALSE)</f>
        <v>#N/A</v>
      </c>
      <c r="F903" s="33" t="e">
        <f>VLOOKUP($B903,大盤與近月台指!$A$4:$I$499,5,FALSE)</f>
        <v>#N/A</v>
      </c>
      <c r="G903" s="49" t="e">
        <f>VLOOKUP($B903,三大法人買賣超!$A$4:$I$500,3,FALSE)</f>
        <v>#N/A</v>
      </c>
      <c r="H903" s="34" t="e">
        <f>VLOOKUP($B903,三大法人買賣超!$A$4:$I$500,5,FALSE)</f>
        <v>#N/A</v>
      </c>
      <c r="I903" s="27" t="e">
        <f>VLOOKUP($B903,三大法人買賣超!$A$4:$I$500,7,FALSE)</f>
        <v>#N/A</v>
      </c>
      <c r="J903" s="27" t="e">
        <f>VLOOKUP($B903,三大法人買賣超!$A$4:$I$500,9,FALSE)</f>
        <v>#N/A</v>
      </c>
      <c r="K903" s="37">
        <f>新台幣匯率美元指數!B904</f>
        <v>0</v>
      </c>
      <c r="L903" s="38">
        <f>新台幣匯率美元指數!C904</f>
        <v>0</v>
      </c>
      <c r="M903" s="39">
        <f>新台幣匯率美元指數!D904</f>
        <v>0</v>
      </c>
      <c r="N903" s="27" t="e">
        <f>VLOOKUP($B903,期貨未平倉口數!$A$4:$M$499,4,FALSE)</f>
        <v>#N/A</v>
      </c>
      <c r="O903" s="27" t="e">
        <f>VLOOKUP($B903,期貨未平倉口數!$A$4:$M$499,9,FALSE)</f>
        <v>#N/A</v>
      </c>
      <c r="P903" s="27" t="e">
        <f>VLOOKUP($B903,期貨未平倉口數!$A$4:$M$499,10,FALSE)</f>
        <v>#N/A</v>
      </c>
      <c r="Q903" s="27" t="e">
        <f>VLOOKUP($B903,期貨未平倉口數!$A$4:$M$499,11,FALSE)</f>
        <v>#N/A</v>
      </c>
      <c r="R903" s="64" t="e">
        <f>VLOOKUP($B903,選擇權未平倉餘額!$A$4:$I$500,6,FALSE)</f>
        <v>#N/A</v>
      </c>
      <c r="S903" s="64" t="e">
        <f>VLOOKUP($B903,選擇權未平倉餘額!$A$4:$I$500,7,FALSE)</f>
        <v>#N/A</v>
      </c>
      <c r="T903" s="64" t="e">
        <f>VLOOKUP($B903,選擇權未平倉餘額!$A$4:$I$500,8,FALSE)</f>
        <v>#N/A</v>
      </c>
      <c r="U903" s="64" t="e">
        <f>VLOOKUP($B903,選擇權未平倉餘額!$A$4:$I$500,9,FALSE)</f>
        <v>#N/A</v>
      </c>
      <c r="V903" s="39" t="e">
        <f>VLOOKUP($B903,臺指選擇權P_C_Ratios!$A$4:$C$500,3,FALSE)</f>
        <v>#N/A</v>
      </c>
      <c r="W903" s="41" t="e">
        <f>VLOOKUP($B903,散戶多空比!$A$6:$L$500,12,FALSE)</f>
        <v>#N/A</v>
      </c>
      <c r="X903" s="40" t="e">
        <f>VLOOKUP($B903,期貨大額交易人未沖銷部位!$A$4:$O$499,4,FALSE)</f>
        <v>#N/A</v>
      </c>
      <c r="Y903" s="40" t="e">
        <f>VLOOKUP($B903,期貨大額交易人未沖銷部位!$A$4:$O$499,7,FALSE)</f>
        <v>#N/A</v>
      </c>
      <c r="Z903" s="40" t="e">
        <f>VLOOKUP($B903,期貨大額交易人未沖銷部位!$A$4:$O$499,10,FALSE)</f>
        <v>#N/A</v>
      </c>
      <c r="AA903" s="40" t="e">
        <f>VLOOKUP($B903,期貨大額交易人未沖銷部位!$A$4:$O$499,13,FALSE)</f>
        <v>#N/A</v>
      </c>
      <c r="AB903" s="40" t="e">
        <f>VLOOKUP($B903,期貨大額交易人未沖銷部位!$A$4:$O$499,14,FALSE)</f>
        <v>#N/A</v>
      </c>
      <c r="AC903" s="40" t="e">
        <f>VLOOKUP($B903,期貨大額交易人未沖銷部位!$A$4:$O$499,15,FALSE)</f>
        <v>#N/A</v>
      </c>
      <c r="AD903" s="33" t="e">
        <f>VLOOKUP($B903,三大美股走勢!$A$4:$J$495,4,FALSE)</f>
        <v>#N/A</v>
      </c>
      <c r="AE903" s="33" t="e">
        <f>VLOOKUP($B903,三大美股走勢!$A$4:$J$495,7,FALSE)</f>
        <v>#N/A</v>
      </c>
      <c r="AF903" s="33" t="e">
        <f>VLOOKUP($B903,三大美股走勢!$A$4:$J$495,10,FALSE)</f>
        <v>#N/A</v>
      </c>
    </row>
    <row r="904" spans="2:32">
      <c r="B904" s="32">
        <v>43683</v>
      </c>
      <c r="C904" s="33" t="e">
        <f>VLOOKUP($B904,大盤與近月台指!$A$4:$I$499,2,FALSE)</f>
        <v>#N/A</v>
      </c>
      <c r="D904" s="34" t="e">
        <f>VLOOKUP($B904,大盤與近月台指!$A$4:$I$499,3,FALSE)</f>
        <v>#N/A</v>
      </c>
      <c r="E904" s="35" t="e">
        <f>VLOOKUP($B904,大盤與近月台指!$A$4:$I$499,4,FALSE)</f>
        <v>#N/A</v>
      </c>
      <c r="F904" s="33" t="e">
        <f>VLOOKUP($B904,大盤與近月台指!$A$4:$I$499,5,FALSE)</f>
        <v>#N/A</v>
      </c>
      <c r="G904" s="49" t="e">
        <f>VLOOKUP($B904,三大法人買賣超!$A$4:$I$500,3,FALSE)</f>
        <v>#N/A</v>
      </c>
      <c r="H904" s="34" t="e">
        <f>VLOOKUP($B904,三大法人買賣超!$A$4:$I$500,5,FALSE)</f>
        <v>#N/A</v>
      </c>
      <c r="I904" s="27" t="e">
        <f>VLOOKUP($B904,三大法人買賣超!$A$4:$I$500,7,FALSE)</f>
        <v>#N/A</v>
      </c>
      <c r="J904" s="27" t="e">
        <f>VLOOKUP($B904,三大法人買賣超!$A$4:$I$500,9,FALSE)</f>
        <v>#N/A</v>
      </c>
      <c r="K904" s="37">
        <f>新台幣匯率美元指數!B905</f>
        <v>0</v>
      </c>
      <c r="L904" s="38">
        <f>新台幣匯率美元指數!C905</f>
        <v>0</v>
      </c>
      <c r="M904" s="39">
        <f>新台幣匯率美元指數!D905</f>
        <v>0</v>
      </c>
      <c r="N904" s="27" t="e">
        <f>VLOOKUP($B904,期貨未平倉口數!$A$4:$M$499,4,FALSE)</f>
        <v>#N/A</v>
      </c>
      <c r="O904" s="27" t="e">
        <f>VLOOKUP($B904,期貨未平倉口數!$A$4:$M$499,9,FALSE)</f>
        <v>#N/A</v>
      </c>
      <c r="P904" s="27" t="e">
        <f>VLOOKUP($B904,期貨未平倉口數!$A$4:$M$499,10,FALSE)</f>
        <v>#N/A</v>
      </c>
      <c r="Q904" s="27" t="e">
        <f>VLOOKUP($B904,期貨未平倉口數!$A$4:$M$499,11,FALSE)</f>
        <v>#N/A</v>
      </c>
      <c r="R904" s="64" t="e">
        <f>VLOOKUP($B904,選擇權未平倉餘額!$A$4:$I$500,6,FALSE)</f>
        <v>#N/A</v>
      </c>
      <c r="S904" s="64" t="e">
        <f>VLOOKUP($B904,選擇權未平倉餘額!$A$4:$I$500,7,FALSE)</f>
        <v>#N/A</v>
      </c>
      <c r="T904" s="64" t="e">
        <f>VLOOKUP($B904,選擇權未平倉餘額!$A$4:$I$500,8,FALSE)</f>
        <v>#N/A</v>
      </c>
      <c r="U904" s="64" t="e">
        <f>VLOOKUP($B904,選擇權未平倉餘額!$A$4:$I$500,9,FALSE)</f>
        <v>#N/A</v>
      </c>
      <c r="V904" s="39" t="e">
        <f>VLOOKUP($B904,臺指選擇權P_C_Ratios!$A$4:$C$500,3,FALSE)</f>
        <v>#N/A</v>
      </c>
      <c r="W904" s="41" t="e">
        <f>VLOOKUP($B904,散戶多空比!$A$6:$L$500,12,FALSE)</f>
        <v>#N/A</v>
      </c>
      <c r="X904" s="40" t="e">
        <f>VLOOKUP($B904,期貨大額交易人未沖銷部位!$A$4:$O$499,4,FALSE)</f>
        <v>#N/A</v>
      </c>
      <c r="Y904" s="40" t="e">
        <f>VLOOKUP($B904,期貨大額交易人未沖銷部位!$A$4:$O$499,7,FALSE)</f>
        <v>#N/A</v>
      </c>
      <c r="Z904" s="40" t="e">
        <f>VLOOKUP($B904,期貨大額交易人未沖銷部位!$A$4:$O$499,10,FALSE)</f>
        <v>#N/A</v>
      </c>
      <c r="AA904" s="40" t="e">
        <f>VLOOKUP($B904,期貨大額交易人未沖銷部位!$A$4:$O$499,13,FALSE)</f>
        <v>#N/A</v>
      </c>
      <c r="AB904" s="40" t="e">
        <f>VLOOKUP($B904,期貨大額交易人未沖銷部位!$A$4:$O$499,14,FALSE)</f>
        <v>#N/A</v>
      </c>
      <c r="AC904" s="40" t="e">
        <f>VLOOKUP($B904,期貨大額交易人未沖銷部位!$A$4:$O$499,15,FALSE)</f>
        <v>#N/A</v>
      </c>
      <c r="AD904" s="33" t="e">
        <f>VLOOKUP($B904,三大美股走勢!$A$4:$J$495,4,FALSE)</f>
        <v>#N/A</v>
      </c>
      <c r="AE904" s="33" t="e">
        <f>VLOOKUP($B904,三大美股走勢!$A$4:$J$495,7,FALSE)</f>
        <v>#N/A</v>
      </c>
      <c r="AF904" s="33" t="e">
        <f>VLOOKUP($B904,三大美股走勢!$A$4:$J$495,10,FALSE)</f>
        <v>#N/A</v>
      </c>
    </row>
    <row r="905" spans="2:32">
      <c r="B905" s="32">
        <v>43684</v>
      </c>
      <c r="C905" s="33" t="e">
        <f>VLOOKUP($B905,大盤與近月台指!$A$4:$I$499,2,FALSE)</f>
        <v>#N/A</v>
      </c>
      <c r="D905" s="34" t="e">
        <f>VLOOKUP($B905,大盤與近月台指!$A$4:$I$499,3,FALSE)</f>
        <v>#N/A</v>
      </c>
      <c r="E905" s="35" t="e">
        <f>VLOOKUP($B905,大盤與近月台指!$A$4:$I$499,4,FALSE)</f>
        <v>#N/A</v>
      </c>
      <c r="F905" s="33" t="e">
        <f>VLOOKUP($B905,大盤與近月台指!$A$4:$I$499,5,FALSE)</f>
        <v>#N/A</v>
      </c>
      <c r="G905" s="49" t="e">
        <f>VLOOKUP($B905,三大法人買賣超!$A$4:$I$500,3,FALSE)</f>
        <v>#N/A</v>
      </c>
      <c r="H905" s="34" t="e">
        <f>VLOOKUP($B905,三大法人買賣超!$A$4:$I$500,5,FALSE)</f>
        <v>#N/A</v>
      </c>
      <c r="I905" s="27" t="e">
        <f>VLOOKUP($B905,三大法人買賣超!$A$4:$I$500,7,FALSE)</f>
        <v>#N/A</v>
      </c>
      <c r="J905" s="27" t="e">
        <f>VLOOKUP($B905,三大法人買賣超!$A$4:$I$500,9,FALSE)</f>
        <v>#N/A</v>
      </c>
      <c r="K905" s="37">
        <f>新台幣匯率美元指數!B906</f>
        <v>0</v>
      </c>
      <c r="L905" s="38">
        <f>新台幣匯率美元指數!C906</f>
        <v>0</v>
      </c>
      <c r="M905" s="39">
        <f>新台幣匯率美元指數!D906</f>
        <v>0</v>
      </c>
      <c r="N905" s="27" t="e">
        <f>VLOOKUP($B905,期貨未平倉口數!$A$4:$M$499,4,FALSE)</f>
        <v>#N/A</v>
      </c>
      <c r="O905" s="27" t="e">
        <f>VLOOKUP($B905,期貨未平倉口數!$A$4:$M$499,9,FALSE)</f>
        <v>#N/A</v>
      </c>
      <c r="P905" s="27" t="e">
        <f>VLOOKUP($B905,期貨未平倉口數!$A$4:$M$499,10,FALSE)</f>
        <v>#N/A</v>
      </c>
      <c r="Q905" s="27" t="e">
        <f>VLOOKUP($B905,期貨未平倉口數!$A$4:$M$499,11,FALSE)</f>
        <v>#N/A</v>
      </c>
      <c r="R905" s="64" t="e">
        <f>VLOOKUP($B905,選擇權未平倉餘額!$A$4:$I$500,6,FALSE)</f>
        <v>#N/A</v>
      </c>
      <c r="S905" s="64" t="e">
        <f>VLOOKUP($B905,選擇權未平倉餘額!$A$4:$I$500,7,FALSE)</f>
        <v>#N/A</v>
      </c>
      <c r="T905" s="64" t="e">
        <f>VLOOKUP($B905,選擇權未平倉餘額!$A$4:$I$500,8,FALSE)</f>
        <v>#N/A</v>
      </c>
      <c r="U905" s="64" t="e">
        <f>VLOOKUP($B905,選擇權未平倉餘額!$A$4:$I$500,9,FALSE)</f>
        <v>#N/A</v>
      </c>
      <c r="V905" s="39" t="e">
        <f>VLOOKUP($B905,臺指選擇權P_C_Ratios!$A$4:$C$500,3,FALSE)</f>
        <v>#N/A</v>
      </c>
      <c r="W905" s="41" t="e">
        <f>VLOOKUP($B905,散戶多空比!$A$6:$L$500,12,FALSE)</f>
        <v>#N/A</v>
      </c>
      <c r="X905" s="40" t="e">
        <f>VLOOKUP($B905,期貨大額交易人未沖銷部位!$A$4:$O$499,4,FALSE)</f>
        <v>#N/A</v>
      </c>
      <c r="Y905" s="40" t="e">
        <f>VLOOKUP($B905,期貨大額交易人未沖銷部位!$A$4:$O$499,7,FALSE)</f>
        <v>#N/A</v>
      </c>
      <c r="Z905" s="40" t="e">
        <f>VLOOKUP($B905,期貨大額交易人未沖銷部位!$A$4:$O$499,10,FALSE)</f>
        <v>#N/A</v>
      </c>
      <c r="AA905" s="40" t="e">
        <f>VLOOKUP($B905,期貨大額交易人未沖銷部位!$A$4:$O$499,13,FALSE)</f>
        <v>#N/A</v>
      </c>
      <c r="AB905" s="40" t="e">
        <f>VLOOKUP($B905,期貨大額交易人未沖銷部位!$A$4:$O$499,14,FALSE)</f>
        <v>#N/A</v>
      </c>
      <c r="AC905" s="40" t="e">
        <f>VLOOKUP($B905,期貨大額交易人未沖銷部位!$A$4:$O$499,15,FALSE)</f>
        <v>#N/A</v>
      </c>
      <c r="AD905" s="33" t="e">
        <f>VLOOKUP($B905,三大美股走勢!$A$4:$J$495,4,FALSE)</f>
        <v>#N/A</v>
      </c>
      <c r="AE905" s="33" t="e">
        <f>VLOOKUP($B905,三大美股走勢!$A$4:$J$495,7,FALSE)</f>
        <v>#N/A</v>
      </c>
      <c r="AF905" s="33" t="e">
        <f>VLOOKUP($B905,三大美股走勢!$A$4:$J$495,10,FALSE)</f>
        <v>#N/A</v>
      </c>
    </row>
    <row r="906" spans="2:32">
      <c r="B906" s="32">
        <v>43685</v>
      </c>
      <c r="C906" s="33" t="e">
        <f>VLOOKUP($B906,大盤與近月台指!$A$4:$I$499,2,FALSE)</f>
        <v>#N/A</v>
      </c>
      <c r="D906" s="34" t="e">
        <f>VLOOKUP($B906,大盤與近月台指!$A$4:$I$499,3,FALSE)</f>
        <v>#N/A</v>
      </c>
      <c r="E906" s="35" t="e">
        <f>VLOOKUP($B906,大盤與近月台指!$A$4:$I$499,4,FALSE)</f>
        <v>#N/A</v>
      </c>
      <c r="F906" s="33" t="e">
        <f>VLOOKUP($B906,大盤與近月台指!$A$4:$I$499,5,FALSE)</f>
        <v>#N/A</v>
      </c>
      <c r="G906" s="49" t="e">
        <f>VLOOKUP($B906,三大法人買賣超!$A$4:$I$500,3,FALSE)</f>
        <v>#N/A</v>
      </c>
      <c r="H906" s="34" t="e">
        <f>VLOOKUP($B906,三大法人買賣超!$A$4:$I$500,5,FALSE)</f>
        <v>#N/A</v>
      </c>
      <c r="I906" s="27" t="e">
        <f>VLOOKUP($B906,三大法人買賣超!$A$4:$I$500,7,FALSE)</f>
        <v>#N/A</v>
      </c>
      <c r="J906" s="27" t="e">
        <f>VLOOKUP($B906,三大法人買賣超!$A$4:$I$500,9,FALSE)</f>
        <v>#N/A</v>
      </c>
      <c r="K906" s="37">
        <f>新台幣匯率美元指數!B907</f>
        <v>0</v>
      </c>
      <c r="L906" s="38">
        <f>新台幣匯率美元指數!C907</f>
        <v>0</v>
      </c>
      <c r="M906" s="39">
        <f>新台幣匯率美元指數!D907</f>
        <v>0</v>
      </c>
      <c r="N906" s="27" t="e">
        <f>VLOOKUP($B906,期貨未平倉口數!$A$4:$M$499,4,FALSE)</f>
        <v>#N/A</v>
      </c>
      <c r="O906" s="27" t="e">
        <f>VLOOKUP($B906,期貨未平倉口數!$A$4:$M$499,9,FALSE)</f>
        <v>#N/A</v>
      </c>
      <c r="P906" s="27" t="e">
        <f>VLOOKUP($B906,期貨未平倉口數!$A$4:$M$499,10,FALSE)</f>
        <v>#N/A</v>
      </c>
      <c r="Q906" s="27" t="e">
        <f>VLOOKUP($B906,期貨未平倉口數!$A$4:$M$499,11,FALSE)</f>
        <v>#N/A</v>
      </c>
      <c r="R906" s="64" t="e">
        <f>VLOOKUP($B906,選擇權未平倉餘額!$A$4:$I$500,6,FALSE)</f>
        <v>#N/A</v>
      </c>
      <c r="S906" s="64" t="e">
        <f>VLOOKUP($B906,選擇權未平倉餘額!$A$4:$I$500,7,FALSE)</f>
        <v>#N/A</v>
      </c>
      <c r="T906" s="64" t="e">
        <f>VLOOKUP($B906,選擇權未平倉餘額!$A$4:$I$500,8,FALSE)</f>
        <v>#N/A</v>
      </c>
      <c r="U906" s="64" t="e">
        <f>VLOOKUP($B906,選擇權未平倉餘額!$A$4:$I$500,9,FALSE)</f>
        <v>#N/A</v>
      </c>
      <c r="V906" s="39" t="e">
        <f>VLOOKUP($B906,臺指選擇權P_C_Ratios!$A$4:$C$500,3,FALSE)</f>
        <v>#N/A</v>
      </c>
      <c r="W906" s="41" t="e">
        <f>VLOOKUP($B906,散戶多空比!$A$6:$L$500,12,FALSE)</f>
        <v>#N/A</v>
      </c>
      <c r="X906" s="40" t="e">
        <f>VLOOKUP($B906,期貨大額交易人未沖銷部位!$A$4:$O$499,4,FALSE)</f>
        <v>#N/A</v>
      </c>
      <c r="Y906" s="40" t="e">
        <f>VLOOKUP($B906,期貨大額交易人未沖銷部位!$A$4:$O$499,7,FALSE)</f>
        <v>#N/A</v>
      </c>
      <c r="Z906" s="40" t="e">
        <f>VLOOKUP($B906,期貨大額交易人未沖銷部位!$A$4:$O$499,10,FALSE)</f>
        <v>#N/A</v>
      </c>
      <c r="AA906" s="40" t="e">
        <f>VLOOKUP($B906,期貨大額交易人未沖銷部位!$A$4:$O$499,13,FALSE)</f>
        <v>#N/A</v>
      </c>
      <c r="AB906" s="40" t="e">
        <f>VLOOKUP($B906,期貨大額交易人未沖銷部位!$A$4:$O$499,14,FALSE)</f>
        <v>#N/A</v>
      </c>
      <c r="AC906" s="40" t="e">
        <f>VLOOKUP($B906,期貨大額交易人未沖銷部位!$A$4:$O$499,15,FALSE)</f>
        <v>#N/A</v>
      </c>
      <c r="AD906" s="33" t="e">
        <f>VLOOKUP($B906,三大美股走勢!$A$4:$J$495,4,FALSE)</f>
        <v>#N/A</v>
      </c>
      <c r="AE906" s="33" t="e">
        <f>VLOOKUP($B906,三大美股走勢!$A$4:$J$495,7,FALSE)</f>
        <v>#N/A</v>
      </c>
      <c r="AF906" s="33" t="e">
        <f>VLOOKUP($B906,三大美股走勢!$A$4:$J$495,10,FALSE)</f>
        <v>#N/A</v>
      </c>
    </row>
    <row r="907" spans="2:32">
      <c r="B907" s="32">
        <v>43686</v>
      </c>
      <c r="C907" s="33" t="e">
        <f>VLOOKUP($B907,大盤與近月台指!$A$4:$I$499,2,FALSE)</f>
        <v>#N/A</v>
      </c>
      <c r="D907" s="34" t="e">
        <f>VLOOKUP($B907,大盤與近月台指!$A$4:$I$499,3,FALSE)</f>
        <v>#N/A</v>
      </c>
      <c r="E907" s="35" t="e">
        <f>VLOOKUP($B907,大盤與近月台指!$A$4:$I$499,4,FALSE)</f>
        <v>#N/A</v>
      </c>
      <c r="F907" s="33" t="e">
        <f>VLOOKUP($B907,大盤與近月台指!$A$4:$I$499,5,FALSE)</f>
        <v>#N/A</v>
      </c>
      <c r="G907" s="49" t="e">
        <f>VLOOKUP($B907,三大法人買賣超!$A$4:$I$500,3,FALSE)</f>
        <v>#N/A</v>
      </c>
      <c r="H907" s="34" t="e">
        <f>VLOOKUP($B907,三大法人買賣超!$A$4:$I$500,5,FALSE)</f>
        <v>#N/A</v>
      </c>
      <c r="I907" s="27" t="e">
        <f>VLOOKUP($B907,三大法人買賣超!$A$4:$I$500,7,FALSE)</f>
        <v>#N/A</v>
      </c>
      <c r="J907" s="27" t="e">
        <f>VLOOKUP($B907,三大法人買賣超!$A$4:$I$500,9,FALSE)</f>
        <v>#N/A</v>
      </c>
      <c r="K907" s="37">
        <f>新台幣匯率美元指數!B908</f>
        <v>0</v>
      </c>
      <c r="L907" s="38">
        <f>新台幣匯率美元指數!C908</f>
        <v>0</v>
      </c>
      <c r="M907" s="39">
        <f>新台幣匯率美元指數!D908</f>
        <v>0</v>
      </c>
      <c r="N907" s="27" t="e">
        <f>VLOOKUP($B907,期貨未平倉口數!$A$4:$M$499,4,FALSE)</f>
        <v>#N/A</v>
      </c>
      <c r="O907" s="27" t="e">
        <f>VLOOKUP($B907,期貨未平倉口數!$A$4:$M$499,9,FALSE)</f>
        <v>#N/A</v>
      </c>
      <c r="P907" s="27" t="e">
        <f>VLOOKUP($B907,期貨未平倉口數!$A$4:$M$499,10,FALSE)</f>
        <v>#N/A</v>
      </c>
      <c r="Q907" s="27" t="e">
        <f>VLOOKUP($B907,期貨未平倉口數!$A$4:$M$499,11,FALSE)</f>
        <v>#N/A</v>
      </c>
      <c r="R907" s="64" t="e">
        <f>VLOOKUP($B907,選擇權未平倉餘額!$A$4:$I$500,6,FALSE)</f>
        <v>#N/A</v>
      </c>
      <c r="S907" s="64" t="e">
        <f>VLOOKUP($B907,選擇權未平倉餘額!$A$4:$I$500,7,FALSE)</f>
        <v>#N/A</v>
      </c>
      <c r="T907" s="64" t="e">
        <f>VLOOKUP($B907,選擇權未平倉餘額!$A$4:$I$500,8,FALSE)</f>
        <v>#N/A</v>
      </c>
      <c r="U907" s="64" t="e">
        <f>VLOOKUP($B907,選擇權未平倉餘額!$A$4:$I$500,9,FALSE)</f>
        <v>#N/A</v>
      </c>
      <c r="V907" s="39" t="e">
        <f>VLOOKUP($B907,臺指選擇權P_C_Ratios!$A$4:$C$500,3,FALSE)</f>
        <v>#N/A</v>
      </c>
      <c r="W907" s="41" t="e">
        <f>VLOOKUP($B907,散戶多空比!$A$6:$L$500,12,FALSE)</f>
        <v>#N/A</v>
      </c>
      <c r="X907" s="40" t="e">
        <f>VLOOKUP($B907,期貨大額交易人未沖銷部位!$A$4:$O$499,4,FALSE)</f>
        <v>#N/A</v>
      </c>
      <c r="Y907" s="40" t="e">
        <f>VLOOKUP($B907,期貨大額交易人未沖銷部位!$A$4:$O$499,7,FALSE)</f>
        <v>#N/A</v>
      </c>
      <c r="Z907" s="40" t="e">
        <f>VLOOKUP($B907,期貨大額交易人未沖銷部位!$A$4:$O$499,10,FALSE)</f>
        <v>#N/A</v>
      </c>
      <c r="AA907" s="40" t="e">
        <f>VLOOKUP($B907,期貨大額交易人未沖銷部位!$A$4:$O$499,13,FALSE)</f>
        <v>#N/A</v>
      </c>
      <c r="AB907" s="40" t="e">
        <f>VLOOKUP($B907,期貨大額交易人未沖銷部位!$A$4:$O$499,14,FALSE)</f>
        <v>#N/A</v>
      </c>
      <c r="AC907" s="40" t="e">
        <f>VLOOKUP($B907,期貨大額交易人未沖銷部位!$A$4:$O$499,15,FALSE)</f>
        <v>#N/A</v>
      </c>
      <c r="AD907" s="33" t="e">
        <f>VLOOKUP($B907,三大美股走勢!$A$4:$J$495,4,FALSE)</f>
        <v>#N/A</v>
      </c>
      <c r="AE907" s="33" t="e">
        <f>VLOOKUP($B907,三大美股走勢!$A$4:$J$495,7,FALSE)</f>
        <v>#N/A</v>
      </c>
      <c r="AF907" s="33" t="e">
        <f>VLOOKUP($B907,三大美股走勢!$A$4:$J$495,10,FALSE)</f>
        <v>#N/A</v>
      </c>
    </row>
    <row r="908" spans="2:32">
      <c r="B908" s="32">
        <v>43687</v>
      </c>
      <c r="C908" s="33" t="e">
        <f>VLOOKUP($B908,大盤與近月台指!$A$4:$I$499,2,FALSE)</f>
        <v>#N/A</v>
      </c>
      <c r="D908" s="34" t="e">
        <f>VLOOKUP($B908,大盤與近月台指!$A$4:$I$499,3,FALSE)</f>
        <v>#N/A</v>
      </c>
      <c r="E908" s="35" t="e">
        <f>VLOOKUP($B908,大盤與近月台指!$A$4:$I$499,4,FALSE)</f>
        <v>#N/A</v>
      </c>
      <c r="F908" s="33" t="e">
        <f>VLOOKUP($B908,大盤與近月台指!$A$4:$I$499,5,FALSE)</f>
        <v>#N/A</v>
      </c>
      <c r="G908" s="49" t="e">
        <f>VLOOKUP($B908,三大法人買賣超!$A$4:$I$500,3,FALSE)</f>
        <v>#N/A</v>
      </c>
      <c r="H908" s="34" t="e">
        <f>VLOOKUP($B908,三大法人買賣超!$A$4:$I$500,5,FALSE)</f>
        <v>#N/A</v>
      </c>
      <c r="I908" s="27" t="e">
        <f>VLOOKUP($B908,三大法人買賣超!$A$4:$I$500,7,FALSE)</f>
        <v>#N/A</v>
      </c>
      <c r="J908" s="27" t="e">
        <f>VLOOKUP($B908,三大法人買賣超!$A$4:$I$500,9,FALSE)</f>
        <v>#N/A</v>
      </c>
      <c r="K908" s="37">
        <f>新台幣匯率美元指數!B909</f>
        <v>0</v>
      </c>
      <c r="L908" s="38">
        <f>新台幣匯率美元指數!C909</f>
        <v>0</v>
      </c>
      <c r="M908" s="39">
        <f>新台幣匯率美元指數!D909</f>
        <v>0</v>
      </c>
      <c r="N908" s="27" t="e">
        <f>VLOOKUP($B908,期貨未平倉口數!$A$4:$M$499,4,FALSE)</f>
        <v>#N/A</v>
      </c>
      <c r="O908" s="27" t="e">
        <f>VLOOKUP($B908,期貨未平倉口數!$A$4:$M$499,9,FALSE)</f>
        <v>#N/A</v>
      </c>
      <c r="P908" s="27" t="e">
        <f>VLOOKUP($B908,期貨未平倉口數!$A$4:$M$499,10,FALSE)</f>
        <v>#N/A</v>
      </c>
      <c r="Q908" s="27" t="e">
        <f>VLOOKUP($B908,期貨未平倉口數!$A$4:$M$499,11,FALSE)</f>
        <v>#N/A</v>
      </c>
      <c r="R908" s="64" t="e">
        <f>VLOOKUP($B908,選擇權未平倉餘額!$A$4:$I$500,6,FALSE)</f>
        <v>#N/A</v>
      </c>
      <c r="S908" s="64" t="e">
        <f>VLOOKUP($B908,選擇權未平倉餘額!$A$4:$I$500,7,FALSE)</f>
        <v>#N/A</v>
      </c>
      <c r="T908" s="64" t="e">
        <f>VLOOKUP($B908,選擇權未平倉餘額!$A$4:$I$500,8,FALSE)</f>
        <v>#N/A</v>
      </c>
      <c r="U908" s="64" t="e">
        <f>VLOOKUP($B908,選擇權未平倉餘額!$A$4:$I$500,9,FALSE)</f>
        <v>#N/A</v>
      </c>
      <c r="V908" s="39" t="e">
        <f>VLOOKUP($B908,臺指選擇權P_C_Ratios!$A$4:$C$500,3,FALSE)</f>
        <v>#N/A</v>
      </c>
      <c r="W908" s="41" t="e">
        <f>VLOOKUP($B908,散戶多空比!$A$6:$L$500,12,FALSE)</f>
        <v>#N/A</v>
      </c>
      <c r="X908" s="40" t="e">
        <f>VLOOKUP($B908,期貨大額交易人未沖銷部位!$A$4:$O$499,4,FALSE)</f>
        <v>#N/A</v>
      </c>
      <c r="Y908" s="40" t="e">
        <f>VLOOKUP($B908,期貨大額交易人未沖銷部位!$A$4:$O$499,7,FALSE)</f>
        <v>#N/A</v>
      </c>
      <c r="Z908" s="40" t="e">
        <f>VLOOKUP($B908,期貨大額交易人未沖銷部位!$A$4:$O$499,10,FALSE)</f>
        <v>#N/A</v>
      </c>
      <c r="AA908" s="40" t="e">
        <f>VLOOKUP($B908,期貨大額交易人未沖銷部位!$A$4:$O$499,13,FALSE)</f>
        <v>#N/A</v>
      </c>
      <c r="AB908" s="40" t="e">
        <f>VLOOKUP($B908,期貨大額交易人未沖銷部位!$A$4:$O$499,14,FALSE)</f>
        <v>#N/A</v>
      </c>
      <c r="AC908" s="40" t="e">
        <f>VLOOKUP($B908,期貨大額交易人未沖銷部位!$A$4:$O$499,15,FALSE)</f>
        <v>#N/A</v>
      </c>
      <c r="AD908" s="33" t="e">
        <f>VLOOKUP($B908,三大美股走勢!$A$4:$J$495,4,FALSE)</f>
        <v>#N/A</v>
      </c>
      <c r="AE908" s="33" t="e">
        <f>VLOOKUP($B908,三大美股走勢!$A$4:$J$495,7,FALSE)</f>
        <v>#N/A</v>
      </c>
      <c r="AF908" s="33" t="e">
        <f>VLOOKUP($B908,三大美股走勢!$A$4:$J$495,10,FALSE)</f>
        <v>#N/A</v>
      </c>
    </row>
    <row r="909" spans="2:32">
      <c r="B909" s="32">
        <v>43688</v>
      </c>
      <c r="C909" s="33" t="e">
        <f>VLOOKUP($B909,大盤與近月台指!$A$4:$I$499,2,FALSE)</f>
        <v>#N/A</v>
      </c>
      <c r="D909" s="34" t="e">
        <f>VLOOKUP($B909,大盤與近月台指!$A$4:$I$499,3,FALSE)</f>
        <v>#N/A</v>
      </c>
      <c r="E909" s="35" t="e">
        <f>VLOOKUP($B909,大盤與近月台指!$A$4:$I$499,4,FALSE)</f>
        <v>#N/A</v>
      </c>
      <c r="F909" s="33" t="e">
        <f>VLOOKUP($B909,大盤與近月台指!$A$4:$I$499,5,FALSE)</f>
        <v>#N/A</v>
      </c>
      <c r="G909" s="49" t="e">
        <f>VLOOKUP($B909,三大法人買賣超!$A$4:$I$500,3,FALSE)</f>
        <v>#N/A</v>
      </c>
      <c r="H909" s="34" t="e">
        <f>VLOOKUP($B909,三大法人買賣超!$A$4:$I$500,5,FALSE)</f>
        <v>#N/A</v>
      </c>
      <c r="I909" s="27" t="e">
        <f>VLOOKUP($B909,三大法人買賣超!$A$4:$I$500,7,FALSE)</f>
        <v>#N/A</v>
      </c>
      <c r="J909" s="27" t="e">
        <f>VLOOKUP($B909,三大法人買賣超!$A$4:$I$500,9,FALSE)</f>
        <v>#N/A</v>
      </c>
      <c r="K909" s="37">
        <f>新台幣匯率美元指數!B910</f>
        <v>0</v>
      </c>
      <c r="L909" s="38">
        <f>新台幣匯率美元指數!C910</f>
        <v>0</v>
      </c>
      <c r="M909" s="39">
        <f>新台幣匯率美元指數!D910</f>
        <v>0</v>
      </c>
      <c r="N909" s="27" t="e">
        <f>VLOOKUP($B909,期貨未平倉口數!$A$4:$M$499,4,FALSE)</f>
        <v>#N/A</v>
      </c>
      <c r="O909" s="27" t="e">
        <f>VLOOKUP($B909,期貨未平倉口數!$A$4:$M$499,9,FALSE)</f>
        <v>#N/A</v>
      </c>
      <c r="P909" s="27" t="e">
        <f>VLOOKUP($B909,期貨未平倉口數!$A$4:$M$499,10,FALSE)</f>
        <v>#N/A</v>
      </c>
      <c r="Q909" s="27" t="e">
        <f>VLOOKUP($B909,期貨未平倉口數!$A$4:$M$499,11,FALSE)</f>
        <v>#N/A</v>
      </c>
      <c r="R909" s="64" t="e">
        <f>VLOOKUP($B909,選擇權未平倉餘額!$A$4:$I$500,6,FALSE)</f>
        <v>#N/A</v>
      </c>
      <c r="S909" s="64" t="e">
        <f>VLOOKUP($B909,選擇權未平倉餘額!$A$4:$I$500,7,FALSE)</f>
        <v>#N/A</v>
      </c>
      <c r="T909" s="64" t="e">
        <f>VLOOKUP($B909,選擇權未平倉餘額!$A$4:$I$500,8,FALSE)</f>
        <v>#N/A</v>
      </c>
      <c r="U909" s="64" t="e">
        <f>VLOOKUP($B909,選擇權未平倉餘額!$A$4:$I$500,9,FALSE)</f>
        <v>#N/A</v>
      </c>
      <c r="V909" s="39" t="e">
        <f>VLOOKUP($B909,臺指選擇權P_C_Ratios!$A$4:$C$500,3,FALSE)</f>
        <v>#N/A</v>
      </c>
      <c r="W909" s="41" t="e">
        <f>VLOOKUP($B909,散戶多空比!$A$6:$L$500,12,FALSE)</f>
        <v>#N/A</v>
      </c>
      <c r="X909" s="40" t="e">
        <f>VLOOKUP($B909,期貨大額交易人未沖銷部位!$A$4:$O$499,4,FALSE)</f>
        <v>#N/A</v>
      </c>
      <c r="Y909" s="40" t="e">
        <f>VLOOKUP($B909,期貨大額交易人未沖銷部位!$A$4:$O$499,7,FALSE)</f>
        <v>#N/A</v>
      </c>
      <c r="Z909" s="40" t="e">
        <f>VLOOKUP($B909,期貨大額交易人未沖銷部位!$A$4:$O$499,10,FALSE)</f>
        <v>#N/A</v>
      </c>
      <c r="AA909" s="40" t="e">
        <f>VLOOKUP($B909,期貨大額交易人未沖銷部位!$A$4:$O$499,13,FALSE)</f>
        <v>#N/A</v>
      </c>
      <c r="AB909" s="40" t="e">
        <f>VLOOKUP($B909,期貨大額交易人未沖銷部位!$A$4:$O$499,14,FALSE)</f>
        <v>#N/A</v>
      </c>
      <c r="AC909" s="40" t="e">
        <f>VLOOKUP($B909,期貨大額交易人未沖銷部位!$A$4:$O$499,15,FALSE)</f>
        <v>#N/A</v>
      </c>
      <c r="AD909" s="33" t="e">
        <f>VLOOKUP($B909,三大美股走勢!$A$4:$J$495,4,FALSE)</f>
        <v>#N/A</v>
      </c>
      <c r="AE909" s="33" t="e">
        <f>VLOOKUP($B909,三大美股走勢!$A$4:$J$495,7,FALSE)</f>
        <v>#N/A</v>
      </c>
      <c r="AF909" s="33" t="e">
        <f>VLOOKUP($B909,三大美股走勢!$A$4:$J$495,10,FALSE)</f>
        <v>#N/A</v>
      </c>
    </row>
    <row r="910" spans="2:32">
      <c r="B910" s="32">
        <v>43689</v>
      </c>
      <c r="C910" s="33" t="e">
        <f>VLOOKUP($B910,大盤與近月台指!$A$4:$I$499,2,FALSE)</f>
        <v>#N/A</v>
      </c>
      <c r="D910" s="34" t="e">
        <f>VLOOKUP($B910,大盤與近月台指!$A$4:$I$499,3,FALSE)</f>
        <v>#N/A</v>
      </c>
      <c r="E910" s="35" t="e">
        <f>VLOOKUP($B910,大盤與近月台指!$A$4:$I$499,4,FALSE)</f>
        <v>#N/A</v>
      </c>
      <c r="F910" s="33" t="e">
        <f>VLOOKUP($B910,大盤與近月台指!$A$4:$I$499,5,FALSE)</f>
        <v>#N/A</v>
      </c>
      <c r="G910" s="49" t="e">
        <f>VLOOKUP($B910,三大法人買賣超!$A$4:$I$500,3,FALSE)</f>
        <v>#N/A</v>
      </c>
      <c r="H910" s="34" t="e">
        <f>VLOOKUP($B910,三大法人買賣超!$A$4:$I$500,5,FALSE)</f>
        <v>#N/A</v>
      </c>
      <c r="I910" s="27" t="e">
        <f>VLOOKUP($B910,三大法人買賣超!$A$4:$I$500,7,FALSE)</f>
        <v>#N/A</v>
      </c>
      <c r="J910" s="27" t="e">
        <f>VLOOKUP($B910,三大法人買賣超!$A$4:$I$500,9,FALSE)</f>
        <v>#N/A</v>
      </c>
      <c r="K910" s="37">
        <f>新台幣匯率美元指數!B911</f>
        <v>0</v>
      </c>
      <c r="L910" s="38">
        <f>新台幣匯率美元指數!C911</f>
        <v>0</v>
      </c>
      <c r="M910" s="39">
        <f>新台幣匯率美元指數!D911</f>
        <v>0</v>
      </c>
      <c r="N910" s="27" t="e">
        <f>VLOOKUP($B910,期貨未平倉口數!$A$4:$M$499,4,FALSE)</f>
        <v>#N/A</v>
      </c>
      <c r="O910" s="27" t="e">
        <f>VLOOKUP($B910,期貨未平倉口數!$A$4:$M$499,9,FALSE)</f>
        <v>#N/A</v>
      </c>
      <c r="P910" s="27" t="e">
        <f>VLOOKUP($B910,期貨未平倉口數!$A$4:$M$499,10,FALSE)</f>
        <v>#N/A</v>
      </c>
      <c r="Q910" s="27" t="e">
        <f>VLOOKUP($B910,期貨未平倉口數!$A$4:$M$499,11,FALSE)</f>
        <v>#N/A</v>
      </c>
      <c r="R910" s="64" t="e">
        <f>VLOOKUP($B910,選擇權未平倉餘額!$A$4:$I$500,6,FALSE)</f>
        <v>#N/A</v>
      </c>
      <c r="S910" s="64" t="e">
        <f>VLOOKUP($B910,選擇權未平倉餘額!$A$4:$I$500,7,FALSE)</f>
        <v>#N/A</v>
      </c>
      <c r="T910" s="64" t="e">
        <f>VLOOKUP($B910,選擇權未平倉餘額!$A$4:$I$500,8,FALSE)</f>
        <v>#N/A</v>
      </c>
      <c r="U910" s="64" t="e">
        <f>VLOOKUP($B910,選擇權未平倉餘額!$A$4:$I$500,9,FALSE)</f>
        <v>#N/A</v>
      </c>
      <c r="V910" s="39" t="e">
        <f>VLOOKUP($B910,臺指選擇權P_C_Ratios!$A$4:$C$500,3,FALSE)</f>
        <v>#N/A</v>
      </c>
      <c r="W910" s="41" t="e">
        <f>VLOOKUP($B910,散戶多空比!$A$6:$L$500,12,FALSE)</f>
        <v>#N/A</v>
      </c>
      <c r="X910" s="40" t="e">
        <f>VLOOKUP($B910,期貨大額交易人未沖銷部位!$A$4:$O$499,4,FALSE)</f>
        <v>#N/A</v>
      </c>
      <c r="Y910" s="40" t="e">
        <f>VLOOKUP($B910,期貨大額交易人未沖銷部位!$A$4:$O$499,7,FALSE)</f>
        <v>#N/A</v>
      </c>
      <c r="Z910" s="40" t="e">
        <f>VLOOKUP($B910,期貨大額交易人未沖銷部位!$A$4:$O$499,10,FALSE)</f>
        <v>#N/A</v>
      </c>
      <c r="AA910" s="40" t="e">
        <f>VLOOKUP($B910,期貨大額交易人未沖銷部位!$A$4:$O$499,13,FALSE)</f>
        <v>#N/A</v>
      </c>
      <c r="AB910" s="40" t="e">
        <f>VLOOKUP($B910,期貨大額交易人未沖銷部位!$A$4:$O$499,14,FALSE)</f>
        <v>#N/A</v>
      </c>
      <c r="AC910" s="40" t="e">
        <f>VLOOKUP($B910,期貨大額交易人未沖銷部位!$A$4:$O$499,15,FALSE)</f>
        <v>#N/A</v>
      </c>
      <c r="AD910" s="33" t="e">
        <f>VLOOKUP($B910,三大美股走勢!$A$4:$J$495,4,FALSE)</f>
        <v>#N/A</v>
      </c>
      <c r="AE910" s="33" t="e">
        <f>VLOOKUP($B910,三大美股走勢!$A$4:$J$495,7,FALSE)</f>
        <v>#N/A</v>
      </c>
      <c r="AF910" s="33" t="e">
        <f>VLOOKUP($B910,三大美股走勢!$A$4:$J$495,10,FALSE)</f>
        <v>#N/A</v>
      </c>
    </row>
    <row r="911" spans="2:32">
      <c r="B911" s="32">
        <v>43690</v>
      </c>
      <c r="C911" s="33" t="e">
        <f>VLOOKUP($B911,大盤與近月台指!$A$4:$I$499,2,FALSE)</f>
        <v>#N/A</v>
      </c>
      <c r="D911" s="34" t="e">
        <f>VLOOKUP($B911,大盤與近月台指!$A$4:$I$499,3,FALSE)</f>
        <v>#N/A</v>
      </c>
      <c r="E911" s="35" t="e">
        <f>VLOOKUP($B911,大盤與近月台指!$A$4:$I$499,4,FALSE)</f>
        <v>#N/A</v>
      </c>
      <c r="F911" s="33" t="e">
        <f>VLOOKUP($B911,大盤與近月台指!$A$4:$I$499,5,FALSE)</f>
        <v>#N/A</v>
      </c>
      <c r="G911" s="49" t="e">
        <f>VLOOKUP($B911,三大法人買賣超!$A$4:$I$500,3,FALSE)</f>
        <v>#N/A</v>
      </c>
      <c r="H911" s="34" t="e">
        <f>VLOOKUP($B911,三大法人買賣超!$A$4:$I$500,5,FALSE)</f>
        <v>#N/A</v>
      </c>
      <c r="I911" s="27" t="e">
        <f>VLOOKUP($B911,三大法人買賣超!$A$4:$I$500,7,FALSE)</f>
        <v>#N/A</v>
      </c>
      <c r="J911" s="27" t="e">
        <f>VLOOKUP($B911,三大法人買賣超!$A$4:$I$500,9,FALSE)</f>
        <v>#N/A</v>
      </c>
      <c r="K911" s="37">
        <f>新台幣匯率美元指數!B912</f>
        <v>0</v>
      </c>
      <c r="L911" s="38">
        <f>新台幣匯率美元指數!C912</f>
        <v>0</v>
      </c>
      <c r="M911" s="39">
        <f>新台幣匯率美元指數!D912</f>
        <v>0</v>
      </c>
      <c r="N911" s="27" t="e">
        <f>VLOOKUP($B911,期貨未平倉口數!$A$4:$M$499,4,FALSE)</f>
        <v>#N/A</v>
      </c>
      <c r="O911" s="27" t="e">
        <f>VLOOKUP($B911,期貨未平倉口數!$A$4:$M$499,9,FALSE)</f>
        <v>#N/A</v>
      </c>
      <c r="P911" s="27" t="e">
        <f>VLOOKUP($B911,期貨未平倉口數!$A$4:$M$499,10,FALSE)</f>
        <v>#N/A</v>
      </c>
      <c r="Q911" s="27" t="e">
        <f>VLOOKUP($B911,期貨未平倉口數!$A$4:$M$499,11,FALSE)</f>
        <v>#N/A</v>
      </c>
      <c r="R911" s="64" t="e">
        <f>VLOOKUP($B911,選擇權未平倉餘額!$A$4:$I$500,6,FALSE)</f>
        <v>#N/A</v>
      </c>
      <c r="S911" s="64" t="e">
        <f>VLOOKUP($B911,選擇權未平倉餘額!$A$4:$I$500,7,FALSE)</f>
        <v>#N/A</v>
      </c>
      <c r="T911" s="64" t="e">
        <f>VLOOKUP($B911,選擇權未平倉餘額!$A$4:$I$500,8,FALSE)</f>
        <v>#N/A</v>
      </c>
      <c r="U911" s="64" t="e">
        <f>VLOOKUP($B911,選擇權未平倉餘額!$A$4:$I$500,9,FALSE)</f>
        <v>#N/A</v>
      </c>
      <c r="V911" s="39" t="e">
        <f>VLOOKUP($B911,臺指選擇權P_C_Ratios!$A$4:$C$500,3,FALSE)</f>
        <v>#N/A</v>
      </c>
      <c r="W911" s="41" t="e">
        <f>VLOOKUP($B911,散戶多空比!$A$6:$L$500,12,FALSE)</f>
        <v>#N/A</v>
      </c>
      <c r="X911" s="40" t="e">
        <f>VLOOKUP($B911,期貨大額交易人未沖銷部位!$A$4:$O$499,4,FALSE)</f>
        <v>#N/A</v>
      </c>
      <c r="Y911" s="40" t="e">
        <f>VLOOKUP($B911,期貨大額交易人未沖銷部位!$A$4:$O$499,7,FALSE)</f>
        <v>#N/A</v>
      </c>
      <c r="Z911" s="40" t="e">
        <f>VLOOKUP($B911,期貨大額交易人未沖銷部位!$A$4:$O$499,10,FALSE)</f>
        <v>#N/A</v>
      </c>
      <c r="AA911" s="40" t="e">
        <f>VLOOKUP($B911,期貨大額交易人未沖銷部位!$A$4:$O$499,13,FALSE)</f>
        <v>#N/A</v>
      </c>
      <c r="AB911" s="40" t="e">
        <f>VLOOKUP($B911,期貨大額交易人未沖銷部位!$A$4:$O$499,14,FALSE)</f>
        <v>#N/A</v>
      </c>
      <c r="AC911" s="40" t="e">
        <f>VLOOKUP($B911,期貨大額交易人未沖銷部位!$A$4:$O$499,15,FALSE)</f>
        <v>#N/A</v>
      </c>
      <c r="AD911" s="33" t="e">
        <f>VLOOKUP($B911,三大美股走勢!$A$4:$J$495,4,FALSE)</f>
        <v>#N/A</v>
      </c>
      <c r="AE911" s="33" t="e">
        <f>VLOOKUP($B911,三大美股走勢!$A$4:$J$495,7,FALSE)</f>
        <v>#N/A</v>
      </c>
      <c r="AF911" s="33" t="e">
        <f>VLOOKUP($B911,三大美股走勢!$A$4:$J$495,10,FALSE)</f>
        <v>#N/A</v>
      </c>
    </row>
    <row r="912" spans="2:32">
      <c r="B912" s="32">
        <v>43691</v>
      </c>
      <c r="C912" s="33" t="e">
        <f>VLOOKUP($B912,大盤與近月台指!$A$4:$I$499,2,FALSE)</f>
        <v>#N/A</v>
      </c>
      <c r="D912" s="34" t="e">
        <f>VLOOKUP($B912,大盤與近月台指!$A$4:$I$499,3,FALSE)</f>
        <v>#N/A</v>
      </c>
      <c r="E912" s="35" t="e">
        <f>VLOOKUP($B912,大盤與近月台指!$A$4:$I$499,4,FALSE)</f>
        <v>#N/A</v>
      </c>
      <c r="F912" s="33" t="e">
        <f>VLOOKUP($B912,大盤與近月台指!$A$4:$I$499,5,FALSE)</f>
        <v>#N/A</v>
      </c>
      <c r="G912" s="49" t="e">
        <f>VLOOKUP($B912,三大法人買賣超!$A$4:$I$500,3,FALSE)</f>
        <v>#N/A</v>
      </c>
      <c r="H912" s="34" t="e">
        <f>VLOOKUP($B912,三大法人買賣超!$A$4:$I$500,5,FALSE)</f>
        <v>#N/A</v>
      </c>
      <c r="I912" s="27" t="e">
        <f>VLOOKUP($B912,三大法人買賣超!$A$4:$I$500,7,FALSE)</f>
        <v>#N/A</v>
      </c>
      <c r="J912" s="27" t="e">
        <f>VLOOKUP($B912,三大法人買賣超!$A$4:$I$500,9,FALSE)</f>
        <v>#N/A</v>
      </c>
      <c r="K912" s="37">
        <f>新台幣匯率美元指數!B913</f>
        <v>0</v>
      </c>
      <c r="L912" s="38">
        <f>新台幣匯率美元指數!C913</f>
        <v>0</v>
      </c>
      <c r="M912" s="39">
        <f>新台幣匯率美元指數!D913</f>
        <v>0</v>
      </c>
      <c r="N912" s="27" t="e">
        <f>VLOOKUP($B912,期貨未平倉口數!$A$4:$M$499,4,FALSE)</f>
        <v>#N/A</v>
      </c>
      <c r="O912" s="27" t="e">
        <f>VLOOKUP($B912,期貨未平倉口數!$A$4:$M$499,9,FALSE)</f>
        <v>#N/A</v>
      </c>
      <c r="P912" s="27" t="e">
        <f>VLOOKUP($B912,期貨未平倉口數!$A$4:$M$499,10,FALSE)</f>
        <v>#N/A</v>
      </c>
      <c r="Q912" s="27" t="e">
        <f>VLOOKUP($B912,期貨未平倉口數!$A$4:$M$499,11,FALSE)</f>
        <v>#N/A</v>
      </c>
      <c r="R912" s="64" t="e">
        <f>VLOOKUP($B912,選擇權未平倉餘額!$A$4:$I$500,6,FALSE)</f>
        <v>#N/A</v>
      </c>
      <c r="S912" s="64" t="e">
        <f>VLOOKUP($B912,選擇權未平倉餘額!$A$4:$I$500,7,FALSE)</f>
        <v>#N/A</v>
      </c>
      <c r="T912" s="64" t="e">
        <f>VLOOKUP($B912,選擇權未平倉餘額!$A$4:$I$500,8,FALSE)</f>
        <v>#N/A</v>
      </c>
      <c r="U912" s="64" t="e">
        <f>VLOOKUP($B912,選擇權未平倉餘額!$A$4:$I$500,9,FALSE)</f>
        <v>#N/A</v>
      </c>
      <c r="V912" s="39" t="e">
        <f>VLOOKUP($B912,臺指選擇權P_C_Ratios!$A$4:$C$500,3,FALSE)</f>
        <v>#N/A</v>
      </c>
      <c r="W912" s="41" t="e">
        <f>VLOOKUP($B912,散戶多空比!$A$6:$L$500,12,FALSE)</f>
        <v>#N/A</v>
      </c>
      <c r="X912" s="40" t="e">
        <f>VLOOKUP($B912,期貨大額交易人未沖銷部位!$A$4:$O$499,4,FALSE)</f>
        <v>#N/A</v>
      </c>
      <c r="Y912" s="40" t="e">
        <f>VLOOKUP($B912,期貨大額交易人未沖銷部位!$A$4:$O$499,7,FALSE)</f>
        <v>#N/A</v>
      </c>
      <c r="Z912" s="40" t="e">
        <f>VLOOKUP($B912,期貨大額交易人未沖銷部位!$A$4:$O$499,10,FALSE)</f>
        <v>#N/A</v>
      </c>
      <c r="AA912" s="40" t="e">
        <f>VLOOKUP($B912,期貨大額交易人未沖銷部位!$A$4:$O$499,13,FALSE)</f>
        <v>#N/A</v>
      </c>
      <c r="AB912" s="40" t="e">
        <f>VLOOKUP($B912,期貨大額交易人未沖銷部位!$A$4:$O$499,14,FALSE)</f>
        <v>#N/A</v>
      </c>
      <c r="AC912" s="40" t="e">
        <f>VLOOKUP($B912,期貨大額交易人未沖銷部位!$A$4:$O$499,15,FALSE)</f>
        <v>#N/A</v>
      </c>
      <c r="AD912" s="33" t="e">
        <f>VLOOKUP($B912,三大美股走勢!$A$4:$J$495,4,FALSE)</f>
        <v>#N/A</v>
      </c>
      <c r="AE912" s="33" t="e">
        <f>VLOOKUP($B912,三大美股走勢!$A$4:$J$495,7,FALSE)</f>
        <v>#N/A</v>
      </c>
      <c r="AF912" s="33" t="e">
        <f>VLOOKUP($B912,三大美股走勢!$A$4:$J$495,10,FALSE)</f>
        <v>#N/A</v>
      </c>
    </row>
    <row r="913" spans="2:32">
      <c r="B913" s="32">
        <v>43692</v>
      </c>
      <c r="C913" s="33" t="e">
        <f>VLOOKUP($B913,大盤與近月台指!$A$4:$I$499,2,FALSE)</f>
        <v>#N/A</v>
      </c>
      <c r="D913" s="34" t="e">
        <f>VLOOKUP($B913,大盤與近月台指!$A$4:$I$499,3,FALSE)</f>
        <v>#N/A</v>
      </c>
      <c r="E913" s="35" t="e">
        <f>VLOOKUP($B913,大盤與近月台指!$A$4:$I$499,4,FALSE)</f>
        <v>#N/A</v>
      </c>
      <c r="F913" s="33" t="e">
        <f>VLOOKUP($B913,大盤與近月台指!$A$4:$I$499,5,FALSE)</f>
        <v>#N/A</v>
      </c>
      <c r="G913" s="49" t="e">
        <f>VLOOKUP($B913,三大法人買賣超!$A$4:$I$500,3,FALSE)</f>
        <v>#N/A</v>
      </c>
      <c r="H913" s="34" t="e">
        <f>VLOOKUP($B913,三大法人買賣超!$A$4:$I$500,5,FALSE)</f>
        <v>#N/A</v>
      </c>
      <c r="I913" s="27" t="e">
        <f>VLOOKUP($B913,三大法人買賣超!$A$4:$I$500,7,FALSE)</f>
        <v>#N/A</v>
      </c>
      <c r="J913" s="27" t="e">
        <f>VLOOKUP($B913,三大法人買賣超!$A$4:$I$500,9,FALSE)</f>
        <v>#N/A</v>
      </c>
      <c r="K913" s="37">
        <f>新台幣匯率美元指數!B914</f>
        <v>0</v>
      </c>
      <c r="L913" s="38">
        <f>新台幣匯率美元指數!C914</f>
        <v>0</v>
      </c>
      <c r="M913" s="39">
        <f>新台幣匯率美元指數!D914</f>
        <v>0</v>
      </c>
      <c r="N913" s="27" t="e">
        <f>VLOOKUP($B913,期貨未平倉口數!$A$4:$M$499,4,FALSE)</f>
        <v>#N/A</v>
      </c>
      <c r="O913" s="27" t="e">
        <f>VLOOKUP($B913,期貨未平倉口數!$A$4:$M$499,9,FALSE)</f>
        <v>#N/A</v>
      </c>
      <c r="P913" s="27" t="e">
        <f>VLOOKUP($B913,期貨未平倉口數!$A$4:$M$499,10,FALSE)</f>
        <v>#N/A</v>
      </c>
      <c r="Q913" s="27" t="e">
        <f>VLOOKUP($B913,期貨未平倉口數!$A$4:$M$499,11,FALSE)</f>
        <v>#N/A</v>
      </c>
      <c r="R913" s="64" t="e">
        <f>VLOOKUP($B913,選擇權未平倉餘額!$A$4:$I$500,6,FALSE)</f>
        <v>#N/A</v>
      </c>
      <c r="S913" s="64" t="e">
        <f>VLOOKUP($B913,選擇權未平倉餘額!$A$4:$I$500,7,FALSE)</f>
        <v>#N/A</v>
      </c>
      <c r="T913" s="64" t="e">
        <f>VLOOKUP($B913,選擇權未平倉餘額!$A$4:$I$500,8,FALSE)</f>
        <v>#N/A</v>
      </c>
      <c r="U913" s="64" t="e">
        <f>VLOOKUP($B913,選擇權未平倉餘額!$A$4:$I$500,9,FALSE)</f>
        <v>#N/A</v>
      </c>
      <c r="V913" s="39" t="e">
        <f>VLOOKUP($B913,臺指選擇權P_C_Ratios!$A$4:$C$500,3,FALSE)</f>
        <v>#N/A</v>
      </c>
      <c r="W913" s="41" t="e">
        <f>VLOOKUP($B913,散戶多空比!$A$6:$L$500,12,FALSE)</f>
        <v>#N/A</v>
      </c>
      <c r="X913" s="40" t="e">
        <f>VLOOKUP($B913,期貨大額交易人未沖銷部位!$A$4:$O$499,4,FALSE)</f>
        <v>#N/A</v>
      </c>
      <c r="Y913" s="40" t="e">
        <f>VLOOKUP($B913,期貨大額交易人未沖銷部位!$A$4:$O$499,7,FALSE)</f>
        <v>#N/A</v>
      </c>
      <c r="Z913" s="40" t="e">
        <f>VLOOKUP($B913,期貨大額交易人未沖銷部位!$A$4:$O$499,10,FALSE)</f>
        <v>#N/A</v>
      </c>
      <c r="AA913" s="40" t="e">
        <f>VLOOKUP($B913,期貨大額交易人未沖銷部位!$A$4:$O$499,13,FALSE)</f>
        <v>#N/A</v>
      </c>
      <c r="AB913" s="40" t="e">
        <f>VLOOKUP($B913,期貨大額交易人未沖銷部位!$A$4:$O$499,14,FALSE)</f>
        <v>#N/A</v>
      </c>
      <c r="AC913" s="40" t="e">
        <f>VLOOKUP($B913,期貨大額交易人未沖銷部位!$A$4:$O$499,15,FALSE)</f>
        <v>#N/A</v>
      </c>
      <c r="AD913" s="33" t="e">
        <f>VLOOKUP($B913,三大美股走勢!$A$4:$J$495,4,FALSE)</f>
        <v>#N/A</v>
      </c>
      <c r="AE913" s="33" t="e">
        <f>VLOOKUP($B913,三大美股走勢!$A$4:$J$495,7,FALSE)</f>
        <v>#N/A</v>
      </c>
      <c r="AF913" s="33" t="e">
        <f>VLOOKUP($B913,三大美股走勢!$A$4:$J$495,10,FALSE)</f>
        <v>#N/A</v>
      </c>
    </row>
    <row r="914" spans="2:32">
      <c r="B914" s="32">
        <v>43693</v>
      </c>
      <c r="C914" s="33" t="e">
        <f>VLOOKUP($B914,大盤與近月台指!$A$4:$I$499,2,FALSE)</f>
        <v>#N/A</v>
      </c>
      <c r="D914" s="34" t="e">
        <f>VLOOKUP($B914,大盤與近月台指!$A$4:$I$499,3,FALSE)</f>
        <v>#N/A</v>
      </c>
      <c r="E914" s="35" t="e">
        <f>VLOOKUP($B914,大盤與近月台指!$A$4:$I$499,4,FALSE)</f>
        <v>#N/A</v>
      </c>
      <c r="F914" s="33" t="e">
        <f>VLOOKUP($B914,大盤與近月台指!$A$4:$I$499,5,FALSE)</f>
        <v>#N/A</v>
      </c>
      <c r="G914" s="49" t="e">
        <f>VLOOKUP($B914,三大法人買賣超!$A$4:$I$500,3,FALSE)</f>
        <v>#N/A</v>
      </c>
      <c r="H914" s="34" t="e">
        <f>VLOOKUP($B914,三大法人買賣超!$A$4:$I$500,5,FALSE)</f>
        <v>#N/A</v>
      </c>
      <c r="I914" s="27" t="e">
        <f>VLOOKUP($B914,三大法人買賣超!$A$4:$I$500,7,FALSE)</f>
        <v>#N/A</v>
      </c>
      <c r="J914" s="27" t="e">
        <f>VLOOKUP($B914,三大法人買賣超!$A$4:$I$500,9,FALSE)</f>
        <v>#N/A</v>
      </c>
      <c r="K914" s="37">
        <f>新台幣匯率美元指數!B915</f>
        <v>0</v>
      </c>
      <c r="L914" s="38">
        <f>新台幣匯率美元指數!C915</f>
        <v>0</v>
      </c>
      <c r="M914" s="39">
        <f>新台幣匯率美元指數!D915</f>
        <v>0</v>
      </c>
      <c r="N914" s="27" t="e">
        <f>VLOOKUP($B914,期貨未平倉口數!$A$4:$M$499,4,FALSE)</f>
        <v>#N/A</v>
      </c>
      <c r="O914" s="27" t="e">
        <f>VLOOKUP($B914,期貨未平倉口數!$A$4:$M$499,9,FALSE)</f>
        <v>#N/A</v>
      </c>
      <c r="P914" s="27" t="e">
        <f>VLOOKUP($B914,期貨未平倉口數!$A$4:$M$499,10,FALSE)</f>
        <v>#N/A</v>
      </c>
      <c r="Q914" s="27" t="e">
        <f>VLOOKUP($B914,期貨未平倉口數!$A$4:$M$499,11,FALSE)</f>
        <v>#N/A</v>
      </c>
      <c r="R914" s="64" t="e">
        <f>VLOOKUP($B914,選擇權未平倉餘額!$A$4:$I$500,6,FALSE)</f>
        <v>#N/A</v>
      </c>
      <c r="S914" s="64" t="e">
        <f>VLOOKUP($B914,選擇權未平倉餘額!$A$4:$I$500,7,FALSE)</f>
        <v>#N/A</v>
      </c>
      <c r="T914" s="64" t="e">
        <f>VLOOKUP($B914,選擇權未平倉餘額!$A$4:$I$500,8,FALSE)</f>
        <v>#N/A</v>
      </c>
      <c r="U914" s="64" t="e">
        <f>VLOOKUP($B914,選擇權未平倉餘額!$A$4:$I$500,9,FALSE)</f>
        <v>#N/A</v>
      </c>
      <c r="V914" s="39" t="e">
        <f>VLOOKUP($B914,臺指選擇權P_C_Ratios!$A$4:$C$500,3,FALSE)</f>
        <v>#N/A</v>
      </c>
      <c r="W914" s="41" t="e">
        <f>VLOOKUP($B914,散戶多空比!$A$6:$L$500,12,FALSE)</f>
        <v>#N/A</v>
      </c>
      <c r="X914" s="40" t="e">
        <f>VLOOKUP($B914,期貨大額交易人未沖銷部位!$A$4:$O$499,4,FALSE)</f>
        <v>#N/A</v>
      </c>
      <c r="Y914" s="40" t="e">
        <f>VLOOKUP($B914,期貨大額交易人未沖銷部位!$A$4:$O$499,7,FALSE)</f>
        <v>#N/A</v>
      </c>
      <c r="Z914" s="40" t="e">
        <f>VLOOKUP($B914,期貨大額交易人未沖銷部位!$A$4:$O$499,10,FALSE)</f>
        <v>#N/A</v>
      </c>
      <c r="AA914" s="40" t="e">
        <f>VLOOKUP($B914,期貨大額交易人未沖銷部位!$A$4:$O$499,13,FALSE)</f>
        <v>#N/A</v>
      </c>
      <c r="AB914" s="40" t="e">
        <f>VLOOKUP($B914,期貨大額交易人未沖銷部位!$A$4:$O$499,14,FALSE)</f>
        <v>#N/A</v>
      </c>
      <c r="AC914" s="40" t="e">
        <f>VLOOKUP($B914,期貨大額交易人未沖銷部位!$A$4:$O$499,15,FALSE)</f>
        <v>#N/A</v>
      </c>
      <c r="AD914" s="33" t="e">
        <f>VLOOKUP($B914,三大美股走勢!$A$4:$J$495,4,FALSE)</f>
        <v>#N/A</v>
      </c>
      <c r="AE914" s="33" t="e">
        <f>VLOOKUP($B914,三大美股走勢!$A$4:$J$495,7,FALSE)</f>
        <v>#N/A</v>
      </c>
      <c r="AF914" s="33" t="e">
        <f>VLOOKUP($B914,三大美股走勢!$A$4:$J$495,10,FALSE)</f>
        <v>#N/A</v>
      </c>
    </row>
    <row r="915" spans="2:32">
      <c r="B915" s="32">
        <v>43694</v>
      </c>
      <c r="C915" s="33" t="e">
        <f>VLOOKUP($B915,大盤與近月台指!$A$4:$I$499,2,FALSE)</f>
        <v>#N/A</v>
      </c>
      <c r="D915" s="34" t="e">
        <f>VLOOKUP($B915,大盤與近月台指!$A$4:$I$499,3,FALSE)</f>
        <v>#N/A</v>
      </c>
      <c r="E915" s="35" t="e">
        <f>VLOOKUP($B915,大盤與近月台指!$A$4:$I$499,4,FALSE)</f>
        <v>#N/A</v>
      </c>
      <c r="F915" s="33" t="e">
        <f>VLOOKUP($B915,大盤與近月台指!$A$4:$I$499,5,FALSE)</f>
        <v>#N/A</v>
      </c>
      <c r="G915" s="49" t="e">
        <f>VLOOKUP($B915,三大法人買賣超!$A$4:$I$500,3,FALSE)</f>
        <v>#N/A</v>
      </c>
      <c r="H915" s="34" t="e">
        <f>VLOOKUP($B915,三大法人買賣超!$A$4:$I$500,5,FALSE)</f>
        <v>#N/A</v>
      </c>
      <c r="I915" s="27" t="e">
        <f>VLOOKUP($B915,三大法人買賣超!$A$4:$I$500,7,FALSE)</f>
        <v>#N/A</v>
      </c>
      <c r="J915" s="27" t="e">
        <f>VLOOKUP($B915,三大法人買賣超!$A$4:$I$500,9,FALSE)</f>
        <v>#N/A</v>
      </c>
      <c r="K915" s="37">
        <f>新台幣匯率美元指數!B916</f>
        <v>0</v>
      </c>
      <c r="L915" s="38">
        <f>新台幣匯率美元指數!C916</f>
        <v>0</v>
      </c>
      <c r="M915" s="39">
        <f>新台幣匯率美元指數!D916</f>
        <v>0</v>
      </c>
      <c r="N915" s="27" t="e">
        <f>VLOOKUP($B915,期貨未平倉口數!$A$4:$M$499,4,FALSE)</f>
        <v>#N/A</v>
      </c>
      <c r="O915" s="27" t="e">
        <f>VLOOKUP($B915,期貨未平倉口數!$A$4:$M$499,9,FALSE)</f>
        <v>#N/A</v>
      </c>
      <c r="P915" s="27" t="e">
        <f>VLOOKUP($B915,期貨未平倉口數!$A$4:$M$499,10,FALSE)</f>
        <v>#N/A</v>
      </c>
      <c r="Q915" s="27" t="e">
        <f>VLOOKUP($B915,期貨未平倉口數!$A$4:$M$499,11,FALSE)</f>
        <v>#N/A</v>
      </c>
      <c r="R915" s="64" t="e">
        <f>VLOOKUP($B915,選擇權未平倉餘額!$A$4:$I$500,6,FALSE)</f>
        <v>#N/A</v>
      </c>
      <c r="S915" s="64" t="e">
        <f>VLOOKUP($B915,選擇權未平倉餘額!$A$4:$I$500,7,FALSE)</f>
        <v>#N/A</v>
      </c>
      <c r="T915" s="64" t="e">
        <f>VLOOKUP($B915,選擇權未平倉餘額!$A$4:$I$500,8,FALSE)</f>
        <v>#N/A</v>
      </c>
      <c r="U915" s="64" t="e">
        <f>VLOOKUP($B915,選擇權未平倉餘額!$A$4:$I$500,9,FALSE)</f>
        <v>#N/A</v>
      </c>
      <c r="V915" s="39" t="e">
        <f>VLOOKUP($B915,臺指選擇權P_C_Ratios!$A$4:$C$500,3,FALSE)</f>
        <v>#N/A</v>
      </c>
      <c r="W915" s="41" t="e">
        <f>VLOOKUP($B915,散戶多空比!$A$6:$L$500,12,FALSE)</f>
        <v>#N/A</v>
      </c>
      <c r="X915" s="40" t="e">
        <f>VLOOKUP($B915,期貨大額交易人未沖銷部位!$A$4:$O$499,4,FALSE)</f>
        <v>#N/A</v>
      </c>
      <c r="Y915" s="40" t="e">
        <f>VLOOKUP($B915,期貨大額交易人未沖銷部位!$A$4:$O$499,7,FALSE)</f>
        <v>#N/A</v>
      </c>
      <c r="Z915" s="40" t="e">
        <f>VLOOKUP($B915,期貨大額交易人未沖銷部位!$A$4:$O$499,10,FALSE)</f>
        <v>#N/A</v>
      </c>
      <c r="AA915" s="40" t="e">
        <f>VLOOKUP($B915,期貨大額交易人未沖銷部位!$A$4:$O$499,13,FALSE)</f>
        <v>#N/A</v>
      </c>
      <c r="AB915" s="40" t="e">
        <f>VLOOKUP($B915,期貨大額交易人未沖銷部位!$A$4:$O$499,14,FALSE)</f>
        <v>#N/A</v>
      </c>
      <c r="AC915" s="40" t="e">
        <f>VLOOKUP($B915,期貨大額交易人未沖銷部位!$A$4:$O$499,15,FALSE)</f>
        <v>#N/A</v>
      </c>
      <c r="AD915" s="33" t="e">
        <f>VLOOKUP($B915,三大美股走勢!$A$4:$J$495,4,FALSE)</f>
        <v>#N/A</v>
      </c>
      <c r="AE915" s="33" t="e">
        <f>VLOOKUP($B915,三大美股走勢!$A$4:$J$495,7,FALSE)</f>
        <v>#N/A</v>
      </c>
      <c r="AF915" s="33" t="e">
        <f>VLOOKUP($B915,三大美股走勢!$A$4:$J$495,10,FALSE)</f>
        <v>#N/A</v>
      </c>
    </row>
    <row r="916" spans="2:32">
      <c r="B916" s="32">
        <v>43695</v>
      </c>
      <c r="C916" s="33" t="e">
        <f>VLOOKUP($B916,大盤與近月台指!$A$4:$I$499,2,FALSE)</f>
        <v>#N/A</v>
      </c>
      <c r="D916" s="34" t="e">
        <f>VLOOKUP($B916,大盤與近月台指!$A$4:$I$499,3,FALSE)</f>
        <v>#N/A</v>
      </c>
      <c r="E916" s="35" t="e">
        <f>VLOOKUP($B916,大盤與近月台指!$A$4:$I$499,4,FALSE)</f>
        <v>#N/A</v>
      </c>
      <c r="F916" s="33" t="e">
        <f>VLOOKUP($B916,大盤與近月台指!$A$4:$I$499,5,FALSE)</f>
        <v>#N/A</v>
      </c>
      <c r="G916" s="49" t="e">
        <f>VLOOKUP($B916,三大法人買賣超!$A$4:$I$500,3,FALSE)</f>
        <v>#N/A</v>
      </c>
      <c r="H916" s="34" t="e">
        <f>VLOOKUP($B916,三大法人買賣超!$A$4:$I$500,5,FALSE)</f>
        <v>#N/A</v>
      </c>
      <c r="I916" s="27" t="e">
        <f>VLOOKUP($B916,三大法人買賣超!$A$4:$I$500,7,FALSE)</f>
        <v>#N/A</v>
      </c>
      <c r="J916" s="27" t="e">
        <f>VLOOKUP($B916,三大法人買賣超!$A$4:$I$500,9,FALSE)</f>
        <v>#N/A</v>
      </c>
      <c r="K916" s="37">
        <f>新台幣匯率美元指數!B917</f>
        <v>0</v>
      </c>
      <c r="L916" s="38">
        <f>新台幣匯率美元指數!C917</f>
        <v>0</v>
      </c>
      <c r="M916" s="39">
        <f>新台幣匯率美元指數!D917</f>
        <v>0</v>
      </c>
      <c r="N916" s="27" t="e">
        <f>VLOOKUP($B916,期貨未平倉口數!$A$4:$M$499,4,FALSE)</f>
        <v>#N/A</v>
      </c>
      <c r="O916" s="27" t="e">
        <f>VLOOKUP($B916,期貨未平倉口數!$A$4:$M$499,9,FALSE)</f>
        <v>#N/A</v>
      </c>
      <c r="P916" s="27" t="e">
        <f>VLOOKUP($B916,期貨未平倉口數!$A$4:$M$499,10,FALSE)</f>
        <v>#N/A</v>
      </c>
      <c r="Q916" s="27" t="e">
        <f>VLOOKUP($B916,期貨未平倉口數!$A$4:$M$499,11,FALSE)</f>
        <v>#N/A</v>
      </c>
      <c r="R916" s="64" t="e">
        <f>VLOOKUP($B916,選擇權未平倉餘額!$A$4:$I$500,6,FALSE)</f>
        <v>#N/A</v>
      </c>
      <c r="S916" s="64" t="e">
        <f>VLOOKUP($B916,選擇權未平倉餘額!$A$4:$I$500,7,FALSE)</f>
        <v>#N/A</v>
      </c>
      <c r="T916" s="64" t="e">
        <f>VLOOKUP($B916,選擇權未平倉餘額!$A$4:$I$500,8,FALSE)</f>
        <v>#N/A</v>
      </c>
      <c r="U916" s="64" t="e">
        <f>VLOOKUP($B916,選擇權未平倉餘額!$A$4:$I$500,9,FALSE)</f>
        <v>#N/A</v>
      </c>
      <c r="V916" s="39" t="e">
        <f>VLOOKUP($B916,臺指選擇權P_C_Ratios!$A$4:$C$500,3,FALSE)</f>
        <v>#N/A</v>
      </c>
      <c r="W916" s="41" t="e">
        <f>VLOOKUP($B916,散戶多空比!$A$6:$L$500,12,FALSE)</f>
        <v>#N/A</v>
      </c>
      <c r="X916" s="40" t="e">
        <f>VLOOKUP($B916,期貨大額交易人未沖銷部位!$A$4:$O$499,4,FALSE)</f>
        <v>#N/A</v>
      </c>
      <c r="Y916" s="40" t="e">
        <f>VLOOKUP($B916,期貨大額交易人未沖銷部位!$A$4:$O$499,7,FALSE)</f>
        <v>#N/A</v>
      </c>
      <c r="Z916" s="40" t="e">
        <f>VLOOKUP($B916,期貨大額交易人未沖銷部位!$A$4:$O$499,10,FALSE)</f>
        <v>#N/A</v>
      </c>
      <c r="AA916" s="40" t="e">
        <f>VLOOKUP($B916,期貨大額交易人未沖銷部位!$A$4:$O$499,13,FALSE)</f>
        <v>#N/A</v>
      </c>
      <c r="AB916" s="40" t="e">
        <f>VLOOKUP($B916,期貨大額交易人未沖銷部位!$A$4:$O$499,14,FALSE)</f>
        <v>#N/A</v>
      </c>
      <c r="AC916" s="40" t="e">
        <f>VLOOKUP($B916,期貨大額交易人未沖銷部位!$A$4:$O$499,15,FALSE)</f>
        <v>#N/A</v>
      </c>
      <c r="AD916" s="33" t="e">
        <f>VLOOKUP($B916,三大美股走勢!$A$4:$J$495,4,FALSE)</f>
        <v>#N/A</v>
      </c>
      <c r="AE916" s="33" t="e">
        <f>VLOOKUP($B916,三大美股走勢!$A$4:$J$495,7,FALSE)</f>
        <v>#N/A</v>
      </c>
      <c r="AF916" s="33" t="e">
        <f>VLOOKUP($B916,三大美股走勢!$A$4:$J$495,10,FALSE)</f>
        <v>#N/A</v>
      </c>
    </row>
    <row r="917" spans="2:32">
      <c r="B917" s="32">
        <v>43696</v>
      </c>
      <c r="C917" s="33" t="e">
        <f>VLOOKUP($B917,大盤與近月台指!$A$4:$I$499,2,FALSE)</f>
        <v>#N/A</v>
      </c>
      <c r="D917" s="34" t="e">
        <f>VLOOKUP($B917,大盤與近月台指!$A$4:$I$499,3,FALSE)</f>
        <v>#N/A</v>
      </c>
      <c r="E917" s="35" t="e">
        <f>VLOOKUP($B917,大盤與近月台指!$A$4:$I$499,4,FALSE)</f>
        <v>#N/A</v>
      </c>
      <c r="F917" s="33" t="e">
        <f>VLOOKUP($B917,大盤與近月台指!$A$4:$I$499,5,FALSE)</f>
        <v>#N/A</v>
      </c>
      <c r="G917" s="49" t="e">
        <f>VLOOKUP($B917,三大法人買賣超!$A$4:$I$500,3,FALSE)</f>
        <v>#N/A</v>
      </c>
      <c r="H917" s="34" t="e">
        <f>VLOOKUP($B917,三大法人買賣超!$A$4:$I$500,5,FALSE)</f>
        <v>#N/A</v>
      </c>
      <c r="I917" s="27" t="e">
        <f>VLOOKUP($B917,三大法人買賣超!$A$4:$I$500,7,FALSE)</f>
        <v>#N/A</v>
      </c>
      <c r="J917" s="27" t="e">
        <f>VLOOKUP($B917,三大法人買賣超!$A$4:$I$500,9,FALSE)</f>
        <v>#N/A</v>
      </c>
      <c r="K917" s="37">
        <f>新台幣匯率美元指數!B918</f>
        <v>0</v>
      </c>
      <c r="L917" s="38">
        <f>新台幣匯率美元指數!C918</f>
        <v>0</v>
      </c>
      <c r="M917" s="39">
        <f>新台幣匯率美元指數!D918</f>
        <v>0</v>
      </c>
      <c r="N917" s="27" t="e">
        <f>VLOOKUP($B917,期貨未平倉口數!$A$4:$M$499,4,FALSE)</f>
        <v>#N/A</v>
      </c>
      <c r="O917" s="27" t="e">
        <f>VLOOKUP($B917,期貨未平倉口數!$A$4:$M$499,9,FALSE)</f>
        <v>#N/A</v>
      </c>
      <c r="P917" s="27" t="e">
        <f>VLOOKUP($B917,期貨未平倉口數!$A$4:$M$499,10,FALSE)</f>
        <v>#N/A</v>
      </c>
      <c r="Q917" s="27" t="e">
        <f>VLOOKUP($B917,期貨未平倉口數!$A$4:$M$499,11,FALSE)</f>
        <v>#N/A</v>
      </c>
      <c r="R917" s="64" t="e">
        <f>VLOOKUP($B917,選擇權未平倉餘額!$A$4:$I$500,6,FALSE)</f>
        <v>#N/A</v>
      </c>
      <c r="S917" s="64" t="e">
        <f>VLOOKUP($B917,選擇權未平倉餘額!$A$4:$I$500,7,FALSE)</f>
        <v>#N/A</v>
      </c>
      <c r="T917" s="64" t="e">
        <f>VLOOKUP($B917,選擇權未平倉餘額!$A$4:$I$500,8,FALSE)</f>
        <v>#N/A</v>
      </c>
      <c r="U917" s="64" t="e">
        <f>VLOOKUP($B917,選擇權未平倉餘額!$A$4:$I$500,9,FALSE)</f>
        <v>#N/A</v>
      </c>
      <c r="V917" s="39" t="e">
        <f>VLOOKUP($B917,臺指選擇權P_C_Ratios!$A$4:$C$500,3,FALSE)</f>
        <v>#N/A</v>
      </c>
      <c r="W917" s="41" t="e">
        <f>VLOOKUP($B917,散戶多空比!$A$6:$L$500,12,FALSE)</f>
        <v>#N/A</v>
      </c>
      <c r="X917" s="40" t="e">
        <f>VLOOKUP($B917,期貨大額交易人未沖銷部位!$A$4:$O$499,4,FALSE)</f>
        <v>#N/A</v>
      </c>
      <c r="Y917" s="40" t="e">
        <f>VLOOKUP($B917,期貨大額交易人未沖銷部位!$A$4:$O$499,7,FALSE)</f>
        <v>#N/A</v>
      </c>
      <c r="Z917" s="40" t="e">
        <f>VLOOKUP($B917,期貨大額交易人未沖銷部位!$A$4:$O$499,10,FALSE)</f>
        <v>#N/A</v>
      </c>
      <c r="AA917" s="40" t="e">
        <f>VLOOKUP($B917,期貨大額交易人未沖銷部位!$A$4:$O$499,13,FALSE)</f>
        <v>#N/A</v>
      </c>
      <c r="AB917" s="40" t="e">
        <f>VLOOKUP($B917,期貨大額交易人未沖銷部位!$A$4:$O$499,14,FALSE)</f>
        <v>#N/A</v>
      </c>
      <c r="AC917" s="40" t="e">
        <f>VLOOKUP($B917,期貨大額交易人未沖銷部位!$A$4:$O$499,15,FALSE)</f>
        <v>#N/A</v>
      </c>
      <c r="AD917" s="33" t="e">
        <f>VLOOKUP($B917,三大美股走勢!$A$4:$J$495,4,FALSE)</f>
        <v>#N/A</v>
      </c>
      <c r="AE917" s="33" t="e">
        <f>VLOOKUP($B917,三大美股走勢!$A$4:$J$495,7,FALSE)</f>
        <v>#N/A</v>
      </c>
      <c r="AF917" s="33" t="e">
        <f>VLOOKUP($B917,三大美股走勢!$A$4:$J$495,10,FALSE)</f>
        <v>#N/A</v>
      </c>
    </row>
    <row r="918" spans="2:32">
      <c r="B918" s="32">
        <v>43697</v>
      </c>
      <c r="C918" s="33" t="e">
        <f>VLOOKUP($B918,大盤與近月台指!$A$4:$I$499,2,FALSE)</f>
        <v>#N/A</v>
      </c>
      <c r="D918" s="34" t="e">
        <f>VLOOKUP($B918,大盤與近月台指!$A$4:$I$499,3,FALSE)</f>
        <v>#N/A</v>
      </c>
      <c r="E918" s="35" t="e">
        <f>VLOOKUP($B918,大盤與近月台指!$A$4:$I$499,4,FALSE)</f>
        <v>#N/A</v>
      </c>
      <c r="F918" s="33" t="e">
        <f>VLOOKUP($B918,大盤與近月台指!$A$4:$I$499,5,FALSE)</f>
        <v>#N/A</v>
      </c>
      <c r="G918" s="49" t="e">
        <f>VLOOKUP($B918,三大法人買賣超!$A$4:$I$500,3,FALSE)</f>
        <v>#N/A</v>
      </c>
      <c r="H918" s="34" t="e">
        <f>VLOOKUP($B918,三大法人買賣超!$A$4:$I$500,5,FALSE)</f>
        <v>#N/A</v>
      </c>
      <c r="I918" s="27" t="e">
        <f>VLOOKUP($B918,三大法人買賣超!$A$4:$I$500,7,FALSE)</f>
        <v>#N/A</v>
      </c>
      <c r="J918" s="27" t="e">
        <f>VLOOKUP($B918,三大法人買賣超!$A$4:$I$500,9,FALSE)</f>
        <v>#N/A</v>
      </c>
      <c r="K918" s="37">
        <f>新台幣匯率美元指數!B919</f>
        <v>0</v>
      </c>
      <c r="L918" s="38">
        <f>新台幣匯率美元指數!C919</f>
        <v>0</v>
      </c>
      <c r="M918" s="39">
        <f>新台幣匯率美元指數!D919</f>
        <v>0</v>
      </c>
      <c r="N918" s="27" t="e">
        <f>VLOOKUP($B918,期貨未平倉口數!$A$4:$M$499,4,FALSE)</f>
        <v>#N/A</v>
      </c>
      <c r="O918" s="27" t="e">
        <f>VLOOKUP($B918,期貨未平倉口數!$A$4:$M$499,9,FALSE)</f>
        <v>#N/A</v>
      </c>
      <c r="P918" s="27" t="e">
        <f>VLOOKUP($B918,期貨未平倉口數!$A$4:$M$499,10,FALSE)</f>
        <v>#N/A</v>
      </c>
      <c r="Q918" s="27" t="e">
        <f>VLOOKUP($B918,期貨未平倉口數!$A$4:$M$499,11,FALSE)</f>
        <v>#N/A</v>
      </c>
      <c r="R918" s="64" t="e">
        <f>VLOOKUP($B918,選擇權未平倉餘額!$A$4:$I$500,6,FALSE)</f>
        <v>#N/A</v>
      </c>
      <c r="S918" s="64" t="e">
        <f>VLOOKUP($B918,選擇權未平倉餘額!$A$4:$I$500,7,FALSE)</f>
        <v>#N/A</v>
      </c>
      <c r="T918" s="64" t="e">
        <f>VLOOKUP($B918,選擇權未平倉餘額!$A$4:$I$500,8,FALSE)</f>
        <v>#N/A</v>
      </c>
      <c r="U918" s="64" t="e">
        <f>VLOOKUP($B918,選擇權未平倉餘額!$A$4:$I$500,9,FALSE)</f>
        <v>#N/A</v>
      </c>
      <c r="V918" s="39" t="e">
        <f>VLOOKUP($B918,臺指選擇權P_C_Ratios!$A$4:$C$500,3,FALSE)</f>
        <v>#N/A</v>
      </c>
      <c r="W918" s="41" t="e">
        <f>VLOOKUP($B918,散戶多空比!$A$6:$L$500,12,FALSE)</f>
        <v>#N/A</v>
      </c>
      <c r="X918" s="40" t="e">
        <f>VLOOKUP($B918,期貨大額交易人未沖銷部位!$A$4:$O$499,4,FALSE)</f>
        <v>#N/A</v>
      </c>
      <c r="Y918" s="40" t="e">
        <f>VLOOKUP($B918,期貨大額交易人未沖銷部位!$A$4:$O$499,7,FALSE)</f>
        <v>#N/A</v>
      </c>
      <c r="Z918" s="40" t="e">
        <f>VLOOKUP($B918,期貨大額交易人未沖銷部位!$A$4:$O$499,10,FALSE)</f>
        <v>#N/A</v>
      </c>
      <c r="AA918" s="40" t="e">
        <f>VLOOKUP($B918,期貨大額交易人未沖銷部位!$A$4:$O$499,13,FALSE)</f>
        <v>#N/A</v>
      </c>
      <c r="AB918" s="40" t="e">
        <f>VLOOKUP($B918,期貨大額交易人未沖銷部位!$A$4:$O$499,14,FALSE)</f>
        <v>#N/A</v>
      </c>
      <c r="AC918" s="40" t="e">
        <f>VLOOKUP($B918,期貨大額交易人未沖銷部位!$A$4:$O$499,15,FALSE)</f>
        <v>#N/A</v>
      </c>
      <c r="AD918" s="33" t="e">
        <f>VLOOKUP($B918,三大美股走勢!$A$4:$J$495,4,FALSE)</f>
        <v>#N/A</v>
      </c>
      <c r="AE918" s="33" t="e">
        <f>VLOOKUP($B918,三大美股走勢!$A$4:$J$495,7,FALSE)</f>
        <v>#N/A</v>
      </c>
      <c r="AF918" s="33" t="e">
        <f>VLOOKUP($B918,三大美股走勢!$A$4:$J$495,10,FALSE)</f>
        <v>#N/A</v>
      </c>
    </row>
    <row r="919" spans="2:32">
      <c r="B919" s="32">
        <v>43698</v>
      </c>
      <c r="C919" s="33" t="e">
        <f>VLOOKUP($B919,大盤與近月台指!$A$4:$I$499,2,FALSE)</f>
        <v>#N/A</v>
      </c>
      <c r="D919" s="34" t="e">
        <f>VLOOKUP($B919,大盤與近月台指!$A$4:$I$499,3,FALSE)</f>
        <v>#N/A</v>
      </c>
      <c r="E919" s="35" t="e">
        <f>VLOOKUP($B919,大盤與近月台指!$A$4:$I$499,4,FALSE)</f>
        <v>#N/A</v>
      </c>
      <c r="F919" s="33" t="e">
        <f>VLOOKUP($B919,大盤與近月台指!$A$4:$I$499,5,FALSE)</f>
        <v>#N/A</v>
      </c>
      <c r="G919" s="49" t="e">
        <f>VLOOKUP($B919,三大法人買賣超!$A$4:$I$500,3,FALSE)</f>
        <v>#N/A</v>
      </c>
      <c r="H919" s="34" t="e">
        <f>VLOOKUP($B919,三大法人買賣超!$A$4:$I$500,5,FALSE)</f>
        <v>#N/A</v>
      </c>
      <c r="I919" s="27" t="e">
        <f>VLOOKUP($B919,三大法人買賣超!$A$4:$I$500,7,FALSE)</f>
        <v>#N/A</v>
      </c>
      <c r="J919" s="27" t="e">
        <f>VLOOKUP($B919,三大法人買賣超!$A$4:$I$500,9,FALSE)</f>
        <v>#N/A</v>
      </c>
      <c r="K919" s="37">
        <f>新台幣匯率美元指數!B920</f>
        <v>0</v>
      </c>
      <c r="L919" s="38">
        <f>新台幣匯率美元指數!C920</f>
        <v>0</v>
      </c>
      <c r="M919" s="39">
        <f>新台幣匯率美元指數!D920</f>
        <v>0</v>
      </c>
      <c r="N919" s="27" t="e">
        <f>VLOOKUP($B919,期貨未平倉口數!$A$4:$M$499,4,FALSE)</f>
        <v>#N/A</v>
      </c>
      <c r="O919" s="27" t="e">
        <f>VLOOKUP($B919,期貨未平倉口數!$A$4:$M$499,9,FALSE)</f>
        <v>#N/A</v>
      </c>
      <c r="P919" s="27" t="e">
        <f>VLOOKUP($B919,期貨未平倉口數!$A$4:$M$499,10,FALSE)</f>
        <v>#N/A</v>
      </c>
      <c r="Q919" s="27" t="e">
        <f>VLOOKUP($B919,期貨未平倉口數!$A$4:$M$499,11,FALSE)</f>
        <v>#N/A</v>
      </c>
      <c r="R919" s="64" t="e">
        <f>VLOOKUP($B919,選擇權未平倉餘額!$A$4:$I$500,6,FALSE)</f>
        <v>#N/A</v>
      </c>
      <c r="S919" s="64" t="e">
        <f>VLOOKUP($B919,選擇權未平倉餘額!$A$4:$I$500,7,FALSE)</f>
        <v>#N/A</v>
      </c>
      <c r="T919" s="64" t="e">
        <f>VLOOKUP($B919,選擇權未平倉餘額!$A$4:$I$500,8,FALSE)</f>
        <v>#N/A</v>
      </c>
      <c r="U919" s="64" t="e">
        <f>VLOOKUP($B919,選擇權未平倉餘額!$A$4:$I$500,9,FALSE)</f>
        <v>#N/A</v>
      </c>
      <c r="V919" s="39" t="e">
        <f>VLOOKUP($B919,臺指選擇權P_C_Ratios!$A$4:$C$500,3,FALSE)</f>
        <v>#N/A</v>
      </c>
      <c r="W919" s="41" t="e">
        <f>VLOOKUP($B919,散戶多空比!$A$6:$L$500,12,FALSE)</f>
        <v>#N/A</v>
      </c>
      <c r="X919" s="40" t="e">
        <f>VLOOKUP($B919,期貨大額交易人未沖銷部位!$A$4:$O$499,4,FALSE)</f>
        <v>#N/A</v>
      </c>
      <c r="Y919" s="40" t="e">
        <f>VLOOKUP($B919,期貨大額交易人未沖銷部位!$A$4:$O$499,7,FALSE)</f>
        <v>#N/A</v>
      </c>
      <c r="Z919" s="40" t="e">
        <f>VLOOKUP($B919,期貨大額交易人未沖銷部位!$A$4:$O$499,10,FALSE)</f>
        <v>#N/A</v>
      </c>
      <c r="AA919" s="40" t="e">
        <f>VLOOKUP($B919,期貨大額交易人未沖銷部位!$A$4:$O$499,13,FALSE)</f>
        <v>#N/A</v>
      </c>
      <c r="AB919" s="40" t="e">
        <f>VLOOKUP($B919,期貨大額交易人未沖銷部位!$A$4:$O$499,14,FALSE)</f>
        <v>#N/A</v>
      </c>
      <c r="AC919" s="40" t="e">
        <f>VLOOKUP($B919,期貨大額交易人未沖銷部位!$A$4:$O$499,15,FALSE)</f>
        <v>#N/A</v>
      </c>
      <c r="AD919" s="33" t="e">
        <f>VLOOKUP($B919,三大美股走勢!$A$4:$J$495,4,FALSE)</f>
        <v>#N/A</v>
      </c>
      <c r="AE919" s="33" t="e">
        <f>VLOOKUP($B919,三大美股走勢!$A$4:$J$495,7,FALSE)</f>
        <v>#N/A</v>
      </c>
      <c r="AF919" s="33" t="e">
        <f>VLOOKUP($B919,三大美股走勢!$A$4:$J$495,10,FALSE)</f>
        <v>#N/A</v>
      </c>
    </row>
    <row r="920" spans="2:32">
      <c r="B920" s="32">
        <v>43699</v>
      </c>
      <c r="C920" s="33" t="e">
        <f>VLOOKUP($B920,大盤與近月台指!$A$4:$I$499,2,FALSE)</f>
        <v>#N/A</v>
      </c>
      <c r="D920" s="34" t="e">
        <f>VLOOKUP($B920,大盤與近月台指!$A$4:$I$499,3,FALSE)</f>
        <v>#N/A</v>
      </c>
      <c r="E920" s="35" t="e">
        <f>VLOOKUP($B920,大盤與近月台指!$A$4:$I$499,4,FALSE)</f>
        <v>#N/A</v>
      </c>
      <c r="F920" s="33" t="e">
        <f>VLOOKUP($B920,大盤與近月台指!$A$4:$I$499,5,FALSE)</f>
        <v>#N/A</v>
      </c>
      <c r="G920" s="49" t="e">
        <f>VLOOKUP($B920,三大法人買賣超!$A$4:$I$500,3,FALSE)</f>
        <v>#N/A</v>
      </c>
      <c r="H920" s="34" t="e">
        <f>VLOOKUP($B920,三大法人買賣超!$A$4:$I$500,5,FALSE)</f>
        <v>#N/A</v>
      </c>
      <c r="I920" s="27" t="e">
        <f>VLOOKUP($B920,三大法人買賣超!$A$4:$I$500,7,FALSE)</f>
        <v>#N/A</v>
      </c>
      <c r="J920" s="27" t="e">
        <f>VLOOKUP($B920,三大法人買賣超!$A$4:$I$500,9,FALSE)</f>
        <v>#N/A</v>
      </c>
      <c r="K920" s="37">
        <f>新台幣匯率美元指數!B921</f>
        <v>0</v>
      </c>
      <c r="L920" s="38">
        <f>新台幣匯率美元指數!C921</f>
        <v>0</v>
      </c>
      <c r="M920" s="39">
        <f>新台幣匯率美元指數!D921</f>
        <v>0</v>
      </c>
      <c r="N920" s="27" t="e">
        <f>VLOOKUP($B920,期貨未平倉口數!$A$4:$M$499,4,FALSE)</f>
        <v>#N/A</v>
      </c>
      <c r="O920" s="27" t="e">
        <f>VLOOKUP($B920,期貨未平倉口數!$A$4:$M$499,9,FALSE)</f>
        <v>#N/A</v>
      </c>
      <c r="P920" s="27" t="e">
        <f>VLOOKUP($B920,期貨未平倉口數!$A$4:$M$499,10,FALSE)</f>
        <v>#N/A</v>
      </c>
      <c r="Q920" s="27" t="e">
        <f>VLOOKUP($B920,期貨未平倉口數!$A$4:$M$499,11,FALSE)</f>
        <v>#N/A</v>
      </c>
      <c r="R920" s="64" t="e">
        <f>VLOOKUP($B920,選擇權未平倉餘額!$A$4:$I$500,6,FALSE)</f>
        <v>#N/A</v>
      </c>
      <c r="S920" s="64" t="e">
        <f>VLOOKUP($B920,選擇權未平倉餘額!$A$4:$I$500,7,FALSE)</f>
        <v>#N/A</v>
      </c>
      <c r="T920" s="64" t="e">
        <f>VLOOKUP($B920,選擇權未平倉餘額!$A$4:$I$500,8,FALSE)</f>
        <v>#N/A</v>
      </c>
      <c r="U920" s="64" t="e">
        <f>VLOOKUP($B920,選擇權未平倉餘額!$A$4:$I$500,9,FALSE)</f>
        <v>#N/A</v>
      </c>
      <c r="V920" s="39" t="e">
        <f>VLOOKUP($B920,臺指選擇權P_C_Ratios!$A$4:$C$500,3,FALSE)</f>
        <v>#N/A</v>
      </c>
      <c r="W920" s="41" t="e">
        <f>VLOOKUP($B920,散戶多空比!$A$6:$L$500,12,FALSE)</f>
        <v>#N/A</v>
      </c>
      <c r="X920" s="40" t="e">
        <f>VLOOKUP($B920,期貨大額交易人未沖銷部位!$A$4:$O$499,4,FALSE)</f>
        <v>#N/A</v>
      </c>
      <c r="Y920" s="40" t="e">
        <f>VLOOKUP($B920,期貨大額交易人未沖銷部位!$A$4:$O$499,7,FALSE)</f>
        <v>#N/A</v>
      </c>
      <c r="Z920" s="40" t="e">
        <f>VLOOKUP($B920,期貨大額交易人未沖銷部位!$A$4:$O$499,10,FALSE)</f>
        <v>#N/A</v>
      </c>
      <c r="AA920" s="40" t="e">
        <f>VLOOKUP($B920,期貨大額交易人未沖銷部位!$A$4:$O$499,13,FALSE)</f>
        <v>#N/A</v>
      </c>
      <c r="AB920" s="40" t="e">
        <f>VLOOKUP($B920,期貨大額交易人未沖銷部位!$A$4:$O$499,14,FALSE)</f>
        <v>#N/A</v>
      </c>
      <c r="AC920" s="40" t="e">
        <f>VLOOKUP($B920,期貨大額交易人未沖銷部位!$A$4:$O$499,15,FALSE)</f>
        <v>#N/A</v>
      </c>
      <c r="AD920" s="33" t="e">
        <f>VLOOKUP($B920,三大美股走勢!$A$4:$J$495,4,FALSE)</f>
        <v>#N/A</v>
      </c>
      <c r="AE920" s="33" t="e">
        <f>VLOOKUP($B920,三大美股走勢!$A$4:$J$495,7,FALSE)</f>
        <v>#N/A</v>
      </c>
      <c r="AF920" s="33" t="e">
        <f>VLOOKUP($B920,三大美股走勢!$A$4:$J$495,10,FALSE)</f>
        <v>#N/A</v>
      </c>
    </row>
    <row r="921" spans="2:32">
      <c r="B921" s="32">
        <v>43700</v>
      </c>
      <c r="C921" s="33" t="e">
        <f>VLOOKUP($B921,大盤與近月台指!$A$4:$I$499,2,FALSE)</f>
        <v>#N/A</v>
      </c>
      <c r="D921" s="34" t="e">
        <f>VLOOKUP($B921,大盤與近月台指!$A$4:$I$499,3,FALSE)</f>
        <v>#N/A</v>
      </c>
      <c r="E921" s="35" t="e">
        <f>VLOOKUP($B921,大盤與近月台指!$A$4:$I$499,4,FALSE)</f>
        <v>#N/A</v>
      </c>
      <c r="F921" s="33" t="e">
        <f>VLOOKUP($B921,大盤與近月台指!$A$4:$I$499,5,FALSE)</f>
        <v>#N/A</v>
      </c>
      <c r="G921" s="49" t="e">
        <f>VLOOKUP($B921,三大法人買賣超!$A$4:$I$500,3,FALSE)</f>
        <v>#N/A</v>
      </c>
      <c r="H921" s="34" t="e">
        <f>VLOOKUP($B921,三大法人買賣超!$A$4:$I$500,5,FALSE)</f>
        <v>#N/A</v>
      </c>
      <c r="I921" s="27" t="e">
        <f>VLOOKUP($B921,三大法人買賣超!$A$4:$I$500,7,FALSE)</f>
        <v>#N/A</v>
      </c>
      <c r="J921" s="27" t="e">
        <f>VLOOKUP($B921,三大法人買賣超!$A$4:$I$500,9,FALSE)</f>
        <v>#N/A</v>
      </c>
      <c r="K921" s="37">
        <f>新台幣匯率美元指數!B922</f>
        <v>0</v>
      </c>
      <c r="L921" s="38">
        <f>新台幣匯率美元指數!C922</f>
        <v>0</v>
      </c>
      <c r="M921" s="39">
        <f>新台幣匯率美元指數!D922</f>
        <v>0</v>
      </c>
      <c r="N921" s="27" t="e">
        <f>VLOOKUP($B921,期貨未平倉口數!$A$4:$M$499,4,FALSE)</f>
        <v>#N/A</v>
      </c>
      <c r="O921" s="27" t="e">
        <f>VLOOKUP($B921,期貨未平倉口數!$A$4:$M$499,9,FALSE)</f>
        <v>#N/A</v>
      </c>
      <c r="P921" s="27" t="e">
        <f>VLOOKUP($B921,期貨未平倉口數!$A$4:$M$499,10,FALSE)</f>
        <v>#N/A</v>
      </c>
      <c r="Q921" s="27" t="e">
        <f>VLOOKUP($B921,期貨未平倉口數!$A$4:$M$499,11,FALSE)</f>
        <v>#N/A</v>
      </c>
      <c r="R921" s="64" t="e">
        <f>VLOOKUP($B921,選擇權未平倉餘額!$A$4:$I$500,6,FALSE)</f>
        <v>#N/A</v>
      </c>
      <c r="S921" s="64" t="e">
        <f>VLOOKUP($B921,選擇權未平倉餘額!$A$4:$I$500,7,FALSE)</f>
        <v>#N/A</v>
      </c>
      <c r="T921" s="64" t="e">
        <f>VLOOKUP($B921,選擇權未平倉餘額!$A$4:$I$500,8,FALSE)</f>
        <v>#N/A</v>
      </c>
      <c r="U921" s="64" t="e">
        <f>VLOOKUP($B921,選擇權未平倉餘額!$A$4:$I$500,9,FALSE)</f>
        <v>#N/A</v>
      </c>
      <c r="V921" s="39" t="e">
        <f>VLOOKUP($B921,臺指選擇權P_C_Ratios!$A$4:$C$500,3,FALSE)</f>
        <v>#N/A</v>
      </c>
      <c r="W921" s="41" t="e">
        <f>VLOOKUP($B921,散戶多空比!$A$6:$L$500,12,FALSE)</f>
        <v>#N/A</v>
      </c>
      <c r="X921" s="40" t="e">
        <f>VLOOKUP($B921,期貨大額交易人未沖銷部位!$A$4:$O$499,4,FALSE)</f>
        <v>#N/A</v>
      </c>
      <c r="Y921" s="40" t="e">
        <f>VLOOKUP($B921,期貨大額交易人未沖銷部位!$A$4:$O$499,7,FALSE)</f>
        <v>#N/A</v>
      </c>
      <c r="Z921" s="40" t="e">
        <f>VLOOKUP($B921,期貨大額交易人未沖銷部位!$A$4:$O$499,10,FALSE)</f>
        <v>#N/A</v>
      </c>
      <c r="AA921" s="40" t="e">
        <f>VLOOKUP($B921,期貨大額交易人未沖銷部位!$A$4:$O$499,13,FALSE)</f>
        <v>#N/A</v>
      </c>
      <c r="AB921" s="40" t="e">
        <f>VLOOKUP($B921,期貨大額交易人未沖銷部位!$A$4:$O$499,14,FALSE)</f>
        <v>#N/A</v>
      </c>
      <c r="AC921" s="40" t="e">
        <f>VLOOKUP($B921,期貨大額交易人未沖銷部位!$A$4:$O$499,15,FALSE)</f>
        <v>#N/A</v>
      </c>
      <c r="AD921" s="33" t="e">
        <f>VLOOKUP($B921,三大美股走勢!$A$4:$J$495,4,FALSE)</f>
        <v>#N/A</v>
      </c>
      <c r="AE921" s="33" t="e">
        <f>VLOOKUP($B921,三大美股走勢!$A$4:$J$495,7,FALSE)</f>
        <v>#N/A</v>
      </c>
      <c r="AF921" s="33" t="e">
        <f>VLOOKUP($B921,三大美股走勢!$A$4:$J$495,10,FALSE)</f>
        <v>#N/A</v>
      </c>
    </row>
    <row r="922" spans="2:32">
      <c r="B922" s="32">
        <v>43701</v>
      </c>
      <c r="C922" s="33" t="e">
        <f>VLOOKUP($B922,大盤與近月台指!$A$4:$I$499,2,FALSE)</f>
        <v>#N/A</v>
      </c>
      <c r="D922" s="34" t="e">
        <f>VLOOKUP($B922,大盤與近月台指!$A$4:$I$499,3,FALSE)</f>
        <v>#N/A</v>
      </c>
      <c r="E922" s="35" t="e">
        <f>VLOOKUP($B922,大盤與近月台指!$A$4:$I$499,4,FALSE)</f>
        <v>#N/A</v>
      </c>
      <c r="F922" s="33" t="e">
        <f>VLOOKUP($B922,大盤與近月台指!$A$4:$I$499,5,FALSE)</f>
        <v>#N/A</v>
      </c>
      <c r="G922" s="49" t="e">
        <f>VLOOKUP($B922,三大法人買賣超!$A$4:$I$500,3,FALSE)</f>
        <v>#N/A</v>
      </c>
      <c r="H922" s="34" t="e">
        <f>VLOOKUP($B922,三大法人買賣超!$A$4:$I$500,5,FALSE)</f>
        <v>#N/A</v>
      </c>
      <c r="I922" s="27" t="e">
        <f>VLOOKUP($B922,三大法人買賣超!$A$4:$I$500,7,FALSE)</f>
        <v>#N/A</v>
      </c>
      <c r="J922" s="27" t="e">
        <f>VLOOKUP($B922,三大法人買賣超!$A$4:$I$500,9,FALSE)</f>
        <v>#N/A</v>
      </c>
      <c r="K922" s="37">
        <f>新台幣匯率美元指數!B923</f>
        <v>0</v>
      </c>
      <c r="L922" s="38">
        <f>新台幣匯率美元指數!C923</f>
        <v>0</v>
      </c>
      <c r="M922" s="39">
        <f>新台幣匯率美元指數!D923</f>
        <v>0</v>
      </c>
      <c r="N922" s="27" t="e">
        <f>VLOOKUP($B922,期貨未平倉口數!$A$4:$M$499,4,FALSE)</f>
        <v>#N/A</v>
      </c>
      <c r="O922" s="27" t="e">
        <f>VLOOKUP($B922,期貨未平倉口數!$A$4:$M$499,9,FALSE)</f>
        <v>#N/A</v>
      </c>
      <c r="P922" s="27" t="e">
        <f>VLOOKUP($B922,期貨未平倉口數!$A$4:$M$499,10,FALSE)</f>
        <v>#N/A</v>
      </c>
      <c r="Q922" s="27" t="e">
        <f>VLOOKUP($B922,期貨未平倉口數!$A$4:$M$499,11,FALSE)</f>
        <v>#N/A</v>
      </c>
      <c r="R922" s="64" t="e">
        <f>VLOOKUP($B922,選擇權未平倉餘額!$A$4:$I$500,6,FALSE)</f>
        <v>#N/A</v>
      </c>
      <c r="S922" s="64" t="e">
        <f>VLOOKUP($B922,選擇權未平倉餘額!$A$4:$I$500,7,FALSE)</f>
        <v>#N/A</v>
      </c>
      <c r="T922" s="64" t="e">
        <f>VLOOKUP($B922,選擇權未平倉餘額!$A$4:$I$500,8,FALSE)</f>
        <v>#N/A</v>
      </c>
      <c r="U922" s="64" t="e">
        <f>VLOOKUP($B922,選擇權未平倉餘額!$A$4:$I$500,9,FALSE)</f>
        <v>#N/A</v>
      </c>
      <c r="V922" s="39" t="e">
        <f>VLOOKUP($B922,臺指選擇權P_C_Ratios!$A$4:$C$500,3,FALSE)</f>
        <v>#N/A</v>
      </c>
      <c r="W922" s="41" t="e">
        <f>VLOOKUP($B922,散戶多空比!$A$6:$L$500,12,FALSE)</f>
        <v>#N/A</v>
      </c>
      <c r="X922" s="40" t="e">
        <f>VLOOKUP($B922,期貨大額交易人未沖銷部位!$A$4:$O$499,4,FALSE)</f>
        <v>#N/A</v>
      </c>
      <c r="Y922" s="40" t="e">
        <f>VLOOKUP($B922,期貨大額交易人未沖銷部位!$A$4:$O$499,7,FALSE)</f>
        <v>#N/A</v>
      </c>
      <c r="Z922" s="40" t="e">
        <f>VLOOKUP($B922,期貨大額交易人未沖銷部位!$A$4:$O$499,10,FALSE)</f>
        <v>#N/A</v>
      </c>
      <c r="AA922" s="40" t="e">
        <f>VLOOKUP($B922,期貨大額交易人未沖銷部位!$A$4:$O$499,13,FALSE)</f>
        <v>#N/A</v>
      </c>
      <c r="AB922" s="40" t="e">
        <f>VLOOKUP($B922,期貨大額交易人未沖銷部位!$A$4:$O$499,14,FALSE)</f>
        <v>#N/A</v>
      </c>
      <c r="AC922" s="40" t="e">
        <f>VLOOKUP($B922,期貨大額交易人未沖銷部位!$A$4:$O$499,15,FALSE)</f>
        <v>#N/A</v>
      </c>
      <c r="AD922" s="33" t="e">
        <f>VLOOKUP($B922,三大美股走勢!$A$4:$J$495,4,FALSE)</f>
        <v>#N/A</v>
      </c>
      <c r="AE922" s="33" t="e">
        <f>VLOOKUP($B922,三大美股走勢!$A$4:$J$495,7,FALSE)</f>
        <v>#N/A</v>
      </c>
      <c r="AF922" s="33" t="e">
        <f>VLOOKUP($B922,三大美股走勢!$A$4:$J$495,10,FALSE)</f>
        <v>#N/A</v>
      </c>
    </row>
    <row r="923" spans="2:32">
      <c r="B923" s="32">
        <v>43702</v>
      </c>
      <c r="C923" s="33" t="e">
        <f>VLOOKUP($B923,大盤與近月台指!$A$4:$I$499,2,FALSE)</f>
        <v>#N/A</v>
      </c>
      <c r="D923" s="34" t="e">
        <f>VLOOKUP($B923,大盤與近月台指!$A$4:$I$499,3,FALSE)</f>
        <v>#N/A</v>
      </c>
      <c r="E923" s="35" t="e">
        <f>VLOOKUP($B923,大盤與近月台指!$A$4:$I$499,4,FALSE)</f>
        <v>#N/A</v>
      </c>
      <c r="F923" s="33" t="e">
        <f>VLOOKUP($B923,大盤與近月台指!$A$4:$I$499,5,FALSE)</f>
        <v>#N/A</v>
      </c>
      <c r="G923" s="49" t="e">
        <f>VLOOKUP($B923,三大法人買賣超!$A$4:$I$500,3,FALSE)</f>
        <v>#N/A</v>
      </c>
      <c r="H923" s="34" t="e">
        <f>VLOOKUP($B923,三大法人買賣超!$A$4:$I$500,5,FALSE)</f>
        <v>#N/A</v>
      </c>
      <c r="I923" s="27" t="e">
        <f>VLOOKUP($B923,三大法人買賣超!$A$4:$I$500,7,FALSE)</f>
        <v>#N/A</v>
      </c>
      <c r="J923" s="27" t="e">
        <f>VLOOKUP($B923,三大法人買賣超!$A$4:$I$500,9,FALSE)</f>
        <v>#N/A</v>
      </c>
      <c r="K923" s="37">
        <f>新台幣匯率美元指數!B924</f>
        <v>0</v>
      </c>
      <c r="L923" s="38">
        <f>新台幣匯率美元指數!C924</f>
        <v>0</v>
      </c>
      <c r="M923" s="39">
        <f>新台幣匯率美元指數!D924</f>
        <v>0</v>
      </c>
      <c r="N923" s="27" t="e">
        <f>VLOOKUP($B923,期貨未平倉口數!$A$4:$M$499,4,FALSE)</f>
        <v>#N/A</v>
      </c>
      <c r="O923" s="27" t="e">
        <f>VLOOKUP($B923,期貨未平倉口數!$A$4:$M$499,9,FALSE)</f>
        <v>#N/A</v>
      </c>
      <c r="P923" s="27" t="e">
        <f>VLOOKUP($B923,期貨未平倉口數!$A$4:$M$499,10,FALSE)</f>
        <v>#N/A</v>
      </c>
      <c r="Q923" s="27" t="e">
        <f>VLOOKUP($B923,期貨未平倉口數!$A$4:$M$499,11,FALSE)</f>
        <v>#N/A</v>
      </c>
      <c r="R923" s="64" t="e">
        <f>VLOOKUP($B923,選擇權未平倉餘額!$A$4:$I$500,6,FALSE)</f>
        <v>#N/A</v>
      </c>
      <c r="S923" s="64" t="e">
        <f>VLOOKUP($B923,選擇權未平倉餘額!$A$4:$I$500,7,FALSE)</f>
        <v>#N/A</v>
      </c>
      <c r="T923" s="64" t="e">
        <f>VLOOKUP($B923,選擇權未平倉餘額!$A$4:$I$500,8,FALSE)</f>
        <v>#N/A</v>
      </c>
      <c r="U923" s="64" t="e">
        <f>VLOOKUP($B923,選擇權未平倉餘額!$A$4:$I$500,9,FALSE)</f>
        <v>#N/A</v>
      </c>
      <c r="V923" s="39" t="e">
        <f>VLOOKUP($B923,臺指選擇權P_C_Ratios!$A$4:$C$500,3,FALSE)</f>
        <v>#N/A</v>
      </c>
      <c r="W923" s="41" t="e">
        <f>VLOOKUP($B923,散戶多空比!$A$6:$L$500,12,FALSE)</f>
        <v>#N/A</v>
      </c>
      <c r="X923" s="40" t="e">
        <f>VLOOKUP($B923,期貨大額交易人未沖銷部位!$A$4:$O$499,4,FALSE)</f>
        <v>#N/A</v>
      </c>
      <c r="Y923" s="40" t="e">
        <f>VLOOKUP($B923,期貨大額交易人未沖銷部位!$A$4:$O$499,7,FALSE)</f>
        <v>#N/A</v>
      </c>
      <c r="Z923" s="40" t="e">
        <f>VLOOKUP($B923,期貨大額交易人未沖銷部位!$A$4:$O$499,10,FALSE)</f>
        <v>#N/A</v>
      </c>
      <c r="AA923" s="40" t="e">
        <f>VLOOKUP($B923,期貨大額交易人未沖銷部位!$A$4:$O$499,13,FALSE)</f>
        <v>#N/A</v>
      </c>
      <c r="AB923" s="40" t="e">
        <f>VLOOKUP($B923,期貨大額交易人未沖銷部位!$A$4:$O$499,14,FALSE)</f>
        <v>#N/A</v>
      </c>
      <c r="AC923" s="40" t="e">
        <f>VLOOKUP($B923,期貨大額交易人未沖銷部位!$A$4:$O$499,15,FALSE)</f>
        <v>#N/A</v>
      </c>
      <c r="AD923" s="33" t="e">
        <f>VLOOKUP($B923,三大美股走勢!$A$4:$J$495,4,FALSE)</f>
        <v>#N/A</v>
      </c>
      <c r="AE923" s="33" t="e">
        <f>VLOOKUP($B923,三大美股走勢!$A$4:$J$495,7,FALSE)</f>
        <v>#N/A</v>
      </c>
      <c r="AF923" s="33" t="e">
        <f>VLOOKUP($B923,三大美股走勢!$A$4:$J$495,10,FALSE)</f>
        <v>#N/A</v>
      </c>
    </row>
    <row r="924" spans="2:32">
      <c r="B924" s="32">
        <v>43703</v>
      </c>
      <c r="C924" s="33" t="e">
        <f>VLOOKUP($B924,大盤與近月台指!$A$4:$I$499,2,FALSE)</f>
        <v>#N/A</v>
      </c>
      <c r="D924" s="34" t="e">
        <f>VLOOKUP($B924,大盤與近月台指!$A$4:$I$499,3,FALSE)</f>
        <v>#N/A</v>
      </c>
      <c r="E924" s="35" t="e">
        <f>VLOOKUP($B924,大盤與近月台指!$A$4:$I$499,4,FALSE)</f>
        <v>#N/A</v>
      </c>
      <c r="F924" s="33" t="e">
        <f>VLOOKUP($B924,大盤與近月台指!$A$4:$I$499,5,FALSE)</f>
        <v>#N/A</v>
      </c>
      <c r="G924" s="49" t="e">
        <f>VLOOKUP($B924,三大法人買賣超!$A$4:$I$500,3,FALSE)</f>
        <v>#N/A</v>
      </c>
      <c r="H924" s="34" t="e">
        <f>VLOOKUP($B924,三大法人買賣超!$A$4:$I$500,5,FALSE)</f>
        <v>#N/A</v>
      </c>
      <c r="I924" s="27" t="e">
        <f>VLOOKUP($B924,三大法人買賣超!$A$4:$I$500,7,FALSE)</f>
        <v>#N/A</v>
      </c>
      <c r="J924" s="27" t="e">
        <f>VLOOKUP($B924,三大法人買賣超!$A$4:$I$500,9,FALSE)</f>
        <v>#N/A</v>
      </c>
      <c r="K924" s="37">
        <f>新台幣匯率美元指數!B925</f>
        <v>0</v>
      </c>
      <c r="L924" s="38">
        <f>新台幣匯率美元指數!C925</f>
        <v>0</v>
      </c>
      <c r="M924" s="39">
        <f>新台幣匯率美元指數!D925</f>
        <v>0</v>
      </c>
      <c r="N924" s="27" t="e">
        <f>VLOOKUP($B924,期貨未平倉口數!$A$4:$M$499,4,FALSE)</f>
        <v>#N/A</v>
      </c>
      <c r="O924" s="27" t="e">
        <f>VLOOKUP($B924,期貨未平倉口數!$A$4:$M$499,9,FALSE)</f>
        <v>#N/A</v>
      </c>
      <c r="P924" s="27" t="e">
        <f>VLOOKUP($B924,期貨未平倉口數!$A$4:$M$499,10,FALSE)</f>
        <v>#N/A</v>
      </c>
      <c r="Q924" s="27" t="e">
        <f>VLOOKUP($B924,期貨未平倉口數!$A$4:$M$499,11,FALSE)</f>
        <v>#N/A</v>
      </c>
      <c r="R924" s="64" t="e">
        <f>VLOOKUP($B924,選擇權未平倉餘額!$A$4:$I$500,6,FALSE)</f>
        <v>#N/A</v>
      </c>
      <c r="S924" s="64" t="e">
        <f>VLOOKUP($B924,選擇權未平倉餘額!$A$4:$I$500,7,FALSE)</f>
        <v>#N/A</v>
      </c>
      <c r="T924" s="64" t="e">
        <f>VLOOKUP($B924,選擇權未平倉餘額!$A$4:$I$500,8,FALSE)</f>
        <v>#N/A</v>
      </c>
      <c r="U924" s="64" t="e">
        <f>VLOOKUP($B924,選擇權未平倉餘額!$A$4:$I$500,9,FALSE)</f>
        <v>#N/A</v>
      </c>
      <c r="V924" s="39" t="e">
        <f>VLOOKUP($B924,臺指選擇權P_C_Ratios!$A$4:$C$500,3,FALSE)</f>
        <v>#N/A</v>
      </c>
      <c r="W924" s="41" t="e">
        <f>VLOOKUP($B924,散戶多空比!$A$6:$L$500,12,FALSE)</f>
        <v>#N/A</v>
      </c>
      <c r="X924" s="40" t="e">
        <f>VLOOKUP($B924,期貨大額交易人未沖銷部位!$A$4:$O$499,4,FALSE)</f>
        <v>#N/A</v>
      </c>
      <c r="Y924" s="40" t="e">
        <f>VLOOKUP($B924,期貨大額交易人未沖銷部位!$A$4:$O$499,7,FALSE)</f>
        <v>#N/A</v>
      </c>
      <c r="Z924" s="40" t="e">
        <f>VLOOKUP($B924,期貨大額交易人未沖銷部位!$A$4:$O$499,10,FALSE)</f>
        <v>#N/A</v>
      </c>
      <c r="AA924" s="40" t="e">
        <f>VLOOKUP($B924,期貨大額交易人未沖銷部位!$A$4:$O$499,13,FALSE)</f>
        <v>#N/A</v>
      </c>
      <c r="AB924" s="40" t="e">
        <f>VLOOKUP($B924,期貨大額交易人未沖銷部位!$A$4:$O$499,14,FALSE)</f>
        <v>#N/A</v>
      </c>
      <c r="AC924" s="40" t="e">
        <f>VLOOKUP($B924,期貨大額交易人未沖銷部位!$A$4:$O$499,15,FALSE)</f>
        <v>#N/A</v>
      </c>
      <c r="AD924" s="33" t="e">
        <f>VLOOKUP($B924,三大美股走勢!$A$4:$J$495,4,FALSE)</f>
        <v>#N/A</v>
      </c>
      <c r="AE924" s="33" t="e">
        <f>VLOOKUP($B924,三大美股走勢!$A$4:$J$495,7,FALSE)</f>
        <v>#N/A</v>
      </c>
      <c r="AF924" s="33" t="e">
        <f>VLOOKUP($B924,三大美股走勢!$A$4:$J$495,10,FALSE)</f>
        <v>#N/A</v>
      </c>
    </row>
    <row r="925" spans="2:32">
      <c r="B925" s="32">
        <v>43704</v>
      </c>
      <c r="C925" s="33" t="e">
        <f>VLOOKUP($B925,大盤與近月台指!$A$4:$I$499,2,FALSE)</f>
        <v>#N/A</v>
      </c>
      <c r="D925" s="34" t="e">
        <f>VLOOKUP($B925,大盤與近月台指!$A$4:$I$499,3,FALSE)</f>
        <v>#N/A</v>
      </c>
      <c r="E925" s="35" t="e">
        <f>VLOOKUP($B925,大盤與近月台指!$A$4:$I$499,4,FALSE)</f>
        <v>#N/A</v>
      </c>
      <c r="F925" s="33" t="e">
        <f>VLOOKUP($B925,大盤與近月台指!$A$4:$I$499,5,FALSE)</f>
        <v>#N/A</v>
      </c>
      <c r="G925" s="49" t="e">
        <f>VLOOKUP($B925,三大法人買賣超!$A$4:$I$500,3,FALSE)</f>
        <v>#N/A</v>
      </c>
      <c r="H925" s="34" t="e">
        <f>VLOOKUP($B925,三大法人買賣超!$A$4:$I$500,5,FALSE)</f>
        <v>#N/A</v>
      </c>
      <c r="I925" s="27" t="e">
        <f>VLOOKUP($B925,三大法人買賣超!$A$4:$I$500,7,FALSE)</f>
        <v>#N/A</v>
      </c>
      <c r="J925" s="27" t="e">
        <f>VLOOKUP($B925,三大法人買賣超!$A$4:$I$500,9,FALSE)</f>
        <v>#N/A</v>
      </c>
      <c r="K925" s="37">
        <f>新台幣匯率美元指數!B926</f>
        <v>0</v>
      </c>
      <c r="L925" s="38">
        <f>新台幣匯率美元指數!C926</f>
        <v>0</v>
      </c>
      <c r="M925" s="39">
        <f>新台幣匯率美元指數!D926</f>
        <v>0</v>
      </c>
      <c r="N925" s="27" t="e">
        <f>VLOOKUP($B925,期貨未平倉口數!$A$4:$M$499,4,FALSE)</f>
        <v>#N/A</v>
      </c>
      <c r="O925" s="27" t="e">
        <f>VLOOKUP($B925,期貨未平倉口數!$A$4:$M$499,9,FALSE)</f>
        <v>#N/A</v>
      </c>
      <c r="P925" s="27" t="e">
        <f>VLOOKUP($B925,期貨未平倉口數!$A$4:$M$499,10,FALSE)</f>
        <v>#N/A</v>
      </c>
      <c r="Q925" s="27" t="e">
        <f>VLOOKUP($B925,期貨未平倉口數!$A$4:$M$499,11,FALSE)</f>
        <v>#N/A</v>
      </c>
      <c r="R925" s="64" t="e">
        <f>VLOOKUP($B925,選擇權未平倉餘額!$A$4:$I$500,6,FALSE)</f>
        <v>#N/A</v>
      </c>
      <c r="S925" s="64" t="e">
        <f>VLOOKUP($B925,選擇權未平倉餘額!$A$4:$I$500,7,FALSE)</f>
        <v>#N/A</v>
      </c>
      <c r="T925" s="64" t="e">
        <f>VLOOKUP($B925,選擇權未平倉餘額!$A$4:$I$500,8,FALSE)</f>
        <v>#N/A</v>
      </c>
      <c r="U925" s="64" t="e">
        <f>VLOOKUP($B925,選擇權未平倉餘額!$A$4:$I$500,9,FALSE)</f>
        <v>#N/A</v>
      </c>
      <c r="V925" s="39" t="e">
        <f>VLOOKUP($B925,臺指選擇權P_C_Ratios!$A$4:$C$500,3,FALSE)</f>
        <v>#N/A</v>
      </c>
      <c r="W925" s="41" t="e">
        <f>VLOOKUP($B925,散戶多空比!$A$6:$L$500,12,FALSE)</f>
        <v>#N/A</v>
      </c>
      <c r="X925" s="40" t="e">
        <f>VLOOKUP($B925,期貨大額交易人未沖銷部位!$A$4:$O$499,4,FALSE)</f>
        <v>#N/A</v>
      </c>
      <c r="Y925" s="40" t="e">
        <f>VLOOKUP($B925,期貨大額交易人未沖銷部位!$A$4:$O$499,7,FALSE)</f>
        <v>#N/A</v>
      </c>
      <c r="Z925" s="40" t="e">
        <f>VLOOKUP($B925,期貨大額交易人未沖銷部位!$A$4:$O$499,10,FALSE)</f>
        <v>#N/A</v>
      </c>
      <c r="AA925" s="40" t="e">
        <f>VLOOKUP($B925,期貨大額交易人未沖銷部位!$A$4:$O$499,13,FALSE)</f>
        <v>#N/A</v>
      </c>
      <c r="AB925" s="40" t="e">
        <f>VLOOKUP($B925,期貨大額交易人未沖銷部位!$A$4:$O$499,14,FALSE)</f>
        <v>#N/A</v>
      </c>
      <c r="AC925" s="40" t="e">
        <f>VLOOKUP($B925,期貨大額交易人未沖銷部位!$A$4:$O$499,15,FALSE)</f>
        <v>#N/A</v>
      </c>
      <c r="AD925" s="33" t="e">
        <f>VLOOKUP($B925,三大美股走勢!$A$4:$J$495,4,FALSE)</f>
        <v>#N/A</v>
      </c>
      <c r="AE925" s="33" t="e">
        <f>VLOOKUP($B925,三大美股走勢!$A$4:$J$495,7,FALSE)</f>
        <v>#N/A</v>
      </c>
      <c r="AF925" s="33" t="e">
        <f>VLOOKUP($B925,三大美股走勢!$A$4:$J$495,10,FALSE)</f>
        <v>#N/A</v>
      </c>
    </row>
    <row r="926" spans="2:32">
      <c r="B926" s="32">
        <v>43705</v>
      </c>
      <c r="C926" s="33" t="e">
        <f>VLOOKUP($B926,大盤與近月台指!$A$4:$I$499,2,FALSE)</f>
        <v>#N/A</v>
      </c>
      <c r="D926" s="34" t="e">
        <f>VLOOKUP($B926,大盤與近月台指!$A$4:$I$499,3,FALSE)</f>
        <v>#N/A</v>
      </c>
      <c r="E926" s="35" t="e">
        <f>VLOOKUP($B926,大盤與近月台指!$A$4:$I$499,4,FALSE)</f>
        <v>#N/A</v>
      </c>
      <c r="F926" s="33" t="e">
        <f>VLOOKUP($B926,大盤與近月台指!$A$4:$I$499,5,FALSE)</f>
        <v>#N/A</v>
      </c>
      <c r="G926" s="49" t="e">
        <f>VLOOKUP($B926,三大法人買賣超!$A$4:$I$500,3,FALSE)</f>
        <v>#N/A</v>
      </c>
      <c r="H926" s="34" t="e">
        <f>VLOOKUP($B926,三大法人買賣超!$A$4:$I$500,5,FALSE)</f>
        <v>#N/A</v>
      </c>
      <c r="I926" s="27" t="e">
        <f>VLOOKUP($B926,三大法人買賣超!$A$4:$I$500,7,FALSE)</f>
        <v>#N/A</v>
      </c>
      <c r="J926" s="27" t="e">
        <f>VLOOKUP($B926,三大法人買賣超!$A$4:$I$500,9,FALSE)</f>
        <v>#N/A</v>
      </c>
      <c r="K926" s="37">
        <f>新台幣匯率美元指數!B927</f>
        <v>0</v>
      </c>
      <c r="L926" s="38">
        <f>新台幣匯率美元指數!C927</f>
        <v>0</v>
      </c>
      <c r="M926" s="39">
        <f>新台幣匯率美元指數!D927</f>
        <v>0</v>
      </c>
      <c r="N926" s="27" t="e">
        <f>VLOOKUP($B926,期貨未平倉口數!$A$4:$M$499,4,FALSE)</f>
        <v>#N/A</v>
      </c>
      <c r="O926" s="27" t="e">
        <f>VLOOKUP($B926,期貨未平倉口數!$A$4:$M$499,9,FALSE)</f>
        <v>#N/A</v>
      </c>
      <c r="P926" s="27" t="e">
        <f>VLOOKUP($B926,期貨未平倉口數!$A$4:$M$499,10,FALSE)</f>
        <v>#N/A</v>
      </c>
      <c r="Q926" s="27" t="e">
        <f>VLOOKUP($B926,期貨未平倉口數!$A$4:$M$499,11,FALSE)</f>
        <v>#N/A</v>
      </c>
      <c r="R926" s="64" t="e">
        <f>VLOOKUP($B926,選擇權未平倉餘額!$A$4:$I$500,6,FALSE)</f>
        <v>#N/A</v>
      </c>
      <c r="S926" s="64" t="e">
        <f>VLOOKUP($B926,選擇權未平倉餘額!$A$4:$I$500,7,FALSE)</f>
        <v>#N/A</v>
      </c>
      <c r="T926" s="64" t="e">
        <f>VLOOKUP($B926,選擇權未平倉餘額!$A$4:$I$500,8,FALSE)</f>
        <v>#N/A</v>
      </c>
      <c r="U926" s="64" t="e">
        <f>VLOOKUP($B926,選擇權未平倉餘額!$A$4:$I$500,9,FALSE)</f>
        <v>#N/A</v>
      </c>
      <c r="V926" s="39" t="e">
        <f>VLOOKUP($B926,臺指選擇權P_C_Ratios!$A$4:$C$500,3,FALSE)</f>
        <v>#N/A</v>
      </c>
      <c r="W926" s="41" t="e">
        <f>VLOOKUP($B926,散戶多空比!$A$6:$L$500,12,FALSE)</f>
        <v>#N/A</v>
      </c>
      <c r="X926" s="40" t="e">
        <f>VLOOKUP($B926,期貨大額交易人未沖銷部位!$A$4:$O$499,4,FALSE)</f>
        <v>#N/A</v>
      </c>
      <c r="Y926" s="40" t="e">
        <f>VLOOKUP($B926,期貨大額交易人未沖銷部位!$A$4:$O$499,7,FALSE)</f>
        <v>#N/A</v>
      </c>
      <c r="Z926" s="40" t="e">
        <f>VLOOKUP($B926,期貨大額交易人未沖銷部位!$A$4:$O$499,10,FALSE)</f>
        <v>#N/A</v>
      </c>
      <c r="AA926" s="40" t="e">
        <f>VLOOKUP($B926,期貨大額交易人未沖銷部位!$A$4:$O$499,13,FALSE)</f>
        <v>#N/A</v>
      </c>
      <c r="AB926" s="40" t="e">
        <f>VLOOKUP($B926,期貨大額交易人未沖銷部位!$A$4:$O$499,14,FALSE)</f>
        <v>#N/A</v>
      </c>
      <c r="AC926" s="40" t="e">
        <f>VLOOKUP($B926,期貨大額交易人未沖銷部位!$A$4:$O$499,15,FALSE)</f>
        <v>#N/A</v>
      </c>
      <c r="AD926" s="33" t="e">
        <f>VLOOKUP($B926,三大美股走勢!$A$4:$J$495,4,FALSE)</f>
        <v>#N/A</v>
      </c>
      <c r="AE926" s="33" t="e">
        <f>VLOOKUP($B926,三大美股走勢!$A$4:$J$495,7,FALSE)</f>
        <v>#N/A</v>
      </c>
      <c r="AF926" s="33" t="e">
        <f>VLOOKUP($B926,三大美股走勢!$A$4:$J$495,10,FALSE)</f>
        <v>#N/A</v>
      </c>
    </row>
    <row r="927" spans="2:32">
      <c r="B927" s="32">
        <v>43706</v>
      </c>
      <c r="C927" s="33" t="e">
        <f>VLOOKUP($B927,大盤與近月台指!$A$4:$I$499,2,FALSE)</f>
        <v>#N/A</v>
      </c>
      <c r="D927" s="34" t="e">
        <f>VLOOKUP($B927,大盤與近月台指!$A$4:$I$499,3,FALSE)</f>
        <v>#N/A</v>
      </c>
      <c r="E927" s="35" t="e">
        <f>VLOOKUP($B927,大盤與近月台指!$A$4:$I$499,4,FALSE)</f>
        <v>#N/A</v>
      </c>
      <c r="F927" s="33" t="e">
        <f>VLOOKUP($B927,大盤與近月台指!$A$4:$I$499,5,FALSE)</f>
        <v>#N/A</v>
      </c>
      <c r="G927" s="49" t="e">
        <f>VLOOKUP($B927,三大法人買賣超!$A$4:$I$500,3,FALSE)</f>
        <v>#N/A</v>
      </c>
      <c r="H927" s="34" t="e">
        <f>VLOOKUP($B927,三大法人買賣超!$A$4:$I$500,5,FALSE)</f>
        <v>#N/A</v>
      </c>
      <c r="I927" s="27" t="e">
        <f>VLOOKUP($B927,三大法人買賣超!$A$4:$I$500,7,FALSE)</f>
        <v>#N/A</v>
      </c>
      <c r="J927" s="27" t="e">
        <f>VLOOKUP($B927,三大法人買賣超!$A$4:$I$500,9,FALSE)</f>
        <v>#N/A</v>
      </c>
      <c r="K927" s="37">
        <f>新台幣匯率美元指數!B928</f>
        <v>0</v>
      </c>
      <c r="L927" s="38">
        <f>新台幣匯率美元指數!C928</f>
        <v>0</v>
      </c>
      <c r="M927" s="39">
        <f>新台幣匯率美元指數!D928</f>
        <v>0</v>
      </c>
      <c r="N927" s="27" t="e">
        <f>VLOOKUP($B927,期貨未平倉口數!$A$4:$M$499,4,FALSE)</f>
        <v>#N/A</v>
      </c>
      <c r="O927" s="27" t="e">
        <f>VLOOKUP($B927,期貨未平倉口數!$A$4:$M$499,9,FALSE)</f>
        <v>#N/A</v>
      </c>
      <c r="P927" s="27" t="e">
        <f>VLOOKUP($B927,期貨未平倉口數!$A$4:$M$499,10,FALSE)</f>
        <v>#N/A</v>
      </c>
      <c r="Q927" s="27" t="e">
        <f>VLOOKUP($B927,期貨未平倉口數!$A$4:$M$499,11,FALSE)</f>
        <v>#N/A</v>
      </c>
      <c r="R927" s="64" t="e">
        <f>VLOOKUP($B927,選擇權未平倉餘額!$A$4:$I$500,6,FALSE)</f>
        <v>#N/A</v>
      </c>
      <c r="S927" s="64" t="e">
        <f>VLOOKUP($B927,選擇權未平倉餘額!$A$4:$I$500,7,FALSE)</f>
        <v>#N/A</v>
      </c>
      <c r="T927" s="64" t="e">
        <f>VLOOKUP($B927,選擇權未平倉餘額!$A$4:$I$500,8,FALSE)</f>
        <v>#N/A</v>
      </c>
      <c r="U927" s="64" t="e">
        <f>VLOOKUP($B927,選擇權未平倉餘額!$A$4:$I$500,9,FALSE)</f>
        <v>#N/A</v>
      </c>
      <c r="V927" s="39" t="e">
        <f>VLOOKUP($B927,臺指選擇權P_C_Ratios!$A$4:$C$500,3,FALSE)</f>
        <v>#N/A</v>
      </c>
      <c r="W927" s="41" t="e">
        <f>VLOOKUP($B927,散戶多空比!$A$6:$L$500,12,FALSE)</f>
        <v>#N/A</v>
      </c>
      <c r="X927" s="40" t="e">
        <f>VLOOKUP($B927,期貨大額交易人未沖銷部位!$A$4:$O$499,4,FALSE)</f>
        <v>#N/A</v>
      </c>
      <c r="Y927" s="40" t="e">
        <f>VLOOKUP($B927,期貨大額交易人未沖銷部位!$A$4:$O$499,7,FALSE)</f>
        <v>#N/A</v>
      </c>
      <c r="Z927" s="40" t="e">
        <f>VLOOKUP($B927,期貨大額交易人未沖銷部位!$A$4:$O$499,10,FALSE)</f>
        <v>#N/A</v>
      </c>
      <c r="AA927" s="40" t="e">
        <f>VLOOKUP($B927,期貨大額交易人未沖銷部位!$A$4:$O$499,13,FALSE)</f>
        <v>#N/A</v>
      </c>
      <c r="AB927" s="40" t="e">
        <f>VLOOKUP($B927,期貨大額交易人未沖銷部位!$A$4:$O$499,14,FALSE)</f>
        <v>#N/A</v>
      </c>
      <c r="AC927" s="40" t="e">
        <f>VLOOKUP($B927,期貨大額交易人未沖銷部位!$A$4:$O$499,15,FALSE)</f>
        <v>#N/A</v>
      </c>
      <c r="AD927" s="33" t="e">
        <f>VLOOKUP($B927,三大美股走勢!$A$4:$J$495,4,FALSE)</f>
        <v>#N/A</v>
      </c>
      <c r="AE927" s="33" t="e">
        <f>VLOOKUP($B927,三大美股走勢!$A$4:$J$495,7,FALSE)</f>
        <v>#N/A</v>
      </c>
      <c r="AF927" s="33" t="e">
        <f>VLOOKUP($B927,三大美股走勢!$A$4:$J$495,10,FALSE)</f>
        <v>#N/A</v>
      </c>
    </row>
    <row r="928" spans="2:32">
      <c r="B928" s="32">
        <v>43707</v>
      </c>
      <c r="C928" s="33" t="e">
        <f>VLOOKUP($B928,大盤與近月台指!$A$4:$I$499,2,FALSE)</f>
        <v>#N/A</v>
      </c>
      <c r="D928" s="34" t="e">
        <f>VLOOKUP($B928,大盤與近月台指!$A$4:$I$499,3,FALSE)</f>
        <v>#N/A</v>
      </c>
      <c r="E928" s="35" t="e">
        <f>VLOOKUP($B928,大盤與近月台指!$A$4:$I$499,4,FALSE)</f>
        <v>#N/A</v>
      </c>
      <c r="F928" s="33" t="e">
        <f>VLOOKUP($B928,大盤與近月台指!$A$4:$I$499,5,FALSE)</f>
        <v>#N/A</v>
      </c>
      <c r="G928" s="49" t="e">
        <f>VLOOKUP($B928,三大法人買賣超!$A$4:$I$500,3,FALSE)</f>
        <v>#N/A</v>
      </c>
      <c r="H928" s="34" t="e">
        <f>VLOOKUP($B928,三大法人買賣超!$A$4:$I$500,5,FALSE)</f>
        <v>#N/A</v>
      </c>
      <c r="I928" s="27" t="e">
        <f>VLOOKUP($B928,三大法人買賣超!$A$4:$I$500,7,FALSE)</f>
        <v>#N/A</v>
      </c>
      <c r="J928" s="27" t="e">
        <f>VLOOKUP($B928,三大法人買賣超!$A$4:$I$500,9,FALSE)</f>
        <v>#N/A</v>
      </c>
      <c r="K928" s="37">
        <f>新台幣匯率美元指數!B929</f>
        <v>0</v>
      </c>
      <c r="L928" s="38">
        <f>新台幣匯率美元指數!C929</f>
        <v>0</v>
      </c>
      <c r="M928" s="39">
        <f>新台幣匯率美元指數!D929</f>
        <v>0</v>
      </c>
      <c r="N928" s="27" t="e">
        <f>VLOOKUP($B928,期貨未平倉口數!$A$4:$M$499,4,FALSE)</f>
        <v>#N/A</v>
      </c>
      <c r="O928" s="27" t="e">
        <f>VLOOKUP($B928,期貨未平倉口數!$A$4:$M$499,9,FALSE)</f>
        <v>#N/A</v>
      </c>
      <c r="P928" s="27" t="e">
        <f>VLOOKUP($B928,期貨未平倉口數!$A$4:$M$499,10,FALSE)</f>
        <v>#N/A</v>
      </c>
      <c r="Q928" s="27" t="e">
        <f>VLOOKUP($B928,期貨未平倉口數!$A$4:$M$499,11,FALSE)</f>
        <v>#N/A</v>
      </c>
      <c r="R928" s="64" t="e">
        <f>VLOOKUP($B928,選擇權未平倉餘額!$A$4:$I$500,6,FALSE)</f>
        <v>#N/A</v>
      </c>
      <c r="S928" s="64" t="e">
        <f>VLOOKUP($B928,選擇權未平倉餘額!$A$4:$I$500,7,FALSE)</f>
        <v>#N/A</v>
      </c>
      <c r="T928" s="64" t="e">
        <f>VLOOKUP($B928,選擇權未平倉餘額!$A$4:$I$500,8,FALSE)</f>
        <v>#N/A</v>
      </c>
      <c r="U928" s="64" t="e">
        <f>VLOOKUP($B928,選擇權未平倉餘額!$A$4:$I$500,9,FALSE)</f>
        <v>#N/A</v>
      </c>
      <c r="V928" s="39" t="e">
        <f>VLOOKUP($B928,臺指選擇權P_C_Ratios!$A$4:$C$500,3,FALSE)</f>
        <v>#N/A</v>
      </c>
      <c r="W928" s="41" t="e">
        <f>VLOOKUP($B928,散戶多空比!$A$6:$L$500,12,FALSE)</f>
        <v>#N/A</v>
      </c>
      <c r="X928" s="40" t="e">
        <f>VLOOKUP($B928,期貨大額交易人未沖銷部位!$A$4:$O$499,4,FALSE)</f>
        <v>#N/A</v>
      </c>
      <c r="Y928" s="40" t="e">
        <f>VLOOKUP($B928,期貨大額交易人未沖銷部位!$A$4:$O$499,7,FALSE)</f>
        <v>#N/A</v>
      </c>
      <c r="Z928" s="40" t="e">
        <f>VLOOKUP($B928,期貨大額交易人未沖銷部位!$A$4:$O$499,10,FALSE)</f>
        <v>#N/A</v>
      </c>
      <c r="AA928" s="40" t="e">
        <f>VLOOKUP($B928,期貨大額交易人未沖銷部位!$A$4:$O$499,13,FALSE)</f>
        <v>#N/A</v>
      </c>
      <c r="AB928" s="40" t="e">
        <f>VLOOKUP($B928,期貨大額交易人未沖銷部位!$A$4:$O$499,14,FALSE)</f>
        <v>#N/A</v>
      </c>
      <c r="AC928" s="40" t="e">
        <f>VLOOKUP($B928,期貨大額交易人未沖銷部位!$A$4:$O$499,15,FALSE)</f>
        <v>#N/A</v>
      </c>
      <c r="AD928" s="33" t="e">
        <f>VLOOKUP($B928,三大美股走勢!$A$4:$J$495,4,FALSE)</f>
        <v>#N/A</v>
      </c>
      <c r="AE928" s="33" t="e">
        <f>VLOOKUP($B928,三大美股走勢!$A$4:$J$495,7,FALSE)</f>
        <v>#N/A</v>
      </c>
      <c r="AF928" s="33" t="e">
        <f>VLOOKUP($B928,三大美股走勢!$A$4:$J$495,10,FALSE)</f>
        <v>#N/A</v>
      </c>
    </row>
    <row r="929" spans="2:32">
      <c r="B929" s="32">
        <v>43708</v>
      </c>
      <c r="C929" s="33" t="e">
        <f>VLOOKUP($B929,大盤與近月台指!$A$4:$I$499,2,FALSE)</f>
        <v>#N/A</v>
      </c>
      <c r="D929" s="34" t="e">
        <f>VLOOKUP($B929,大盤與近月台指!$A$4:$I$499,3,FALSE)</f>
        <v>#N/A</v>
      </c>
      <c r="E929" s="35" t="e">
        <f>VLOOKUP($B929,大盤與近月台指!$A$4:$I$499,4,FALSE)</f>
        <v>#N/A</v>
      </c>
      <c r="F929" s="33" t="e">
        <f>VLOOKUP($B929,大盤與近月台指!$A$4:$I$499,5,FALSE)</f>
        <v>#N/A</v>
      </c>
      <c r="G929" s="49" t="e">
        <f>VLOOKUP($B929,三大法人買賣超!$A$4:$I$500,3,FALSE)</f>
        <v>#N/A</v>
      </c>
      <c r="H929" s="34" t="e">
        <f>VLOOKUP($B929,三大法人買賣超!$A$4:$I$500,5,FALSE)</f>
        <v>#N/A</v>
      </c>
      <c r="I929" s="27" t="e">
        <f>VLOOKUP($B929,三大法人買賣超!$A$4:$I$500,7,FALSE)</f>
        <v>#N/A</v>
      </c>
      <c r="J929" s="27" t="e">
        <f>VLOOKUP($B929,三大法人買賣超!$A$4:$I$500,9,FALSE)</f>
        <v>#N/A</v>
      </c>
      <c r="K929" s="37">
        <f>新台幣匯率美元指數!B930</f>
        <v>0</v>
      </c>
      <c r="L929" s="38">
        <f>新台幣匯率美元指數!C930</f>
        <v>0</v>
      </c>
      <c r="M929" s="39">
        <f>新台幣匯率美元指數!D930</f>
        <v>0</v>
      </c>
      <c r="N929" s="27" t="e">
        <f>VLOOKUP($B929,期貨未平倉口數!$A$4:$M$499,4,FALSE)</f>
        <v>#N/A</v>
      </c>
      <c r="O929" s="27" t="e">
        <f>VLOOKUP($B929,期貨未平倉口數!$A$4:$M$499,9,FALSE)</f>
        <v>#N/A</v>
      </c>
      <c r="P929" s="27" t="e">
        <f>VLOOKUP($B929,期貨未平倉口數!$A$4:$M$499,10,FALSE)</f>
        <v>#N/A</v>
      </c>
      <c r="Q929" s="27" t="e">
        <f>VLOOKUP($B929,期貨未平倉口數!$A$4:$M$499,11,FALSE)</f>
        <v>#N/A</v>
      </c>
      <c r="R929" s="64" t="e">
        <f>VLOOKUP($B929,選擇權未平倉餘額!$A$4:$I$500,6,FALSE)</f>
        <v>#N/A</v>
      </c>
      <c r="S929" s="64" t="e">
        <f>VLOOKUP($B929,選擇權未平倉餘額!$A$4:$I$500,7,FALSE)</f>
        <v>#N/A</v>
      </c>
      <c r="T929" s="64" t="e">
        <f>VLOOKUP($B929,選擇權未平倉餘額!$A$4:$I$500,8,FALSE)</f>
        <v>#N/A</v>
      </c>
      <c r="U929" s="64" t="e">
        <f>VLOOKUP($B929,選擇權未平倉餘額!$A$4:$I$500,9,FALSE)</f>
        <v>#N/A</v>
      </c>
      <c r="V929" s="39" t="e">
        <f>VLOOKUP($B929,臺指選擇權P_C_Ratios!$A$4:$C$500,3,FALSE)</f>
        <v>#N/A</v>
      </c>
      <c r="W929" s="41" t="e">
        <f>VLOOKUP($B929,散戶多空比!$A$6:$L$500,12,FALSE)</f>
        <v>#N/A</v>
      </c>
      <c r="X929" s="40" t="e">
        <f>VLOOKUP($B929,期貨大額交易人未沖銷部位!$A$4:$O$499,4,FALSE)</f>
        <v>#N/A</v>
      </c>
      <c r="Y929" s="40" t="e">
        <f>VLOOKUP($B929,期貨大額交易人未沖銷部位!$A$4:$O$499,7,FALSE)</f>
        <v>#N/A</v>
      </c>
      <c r="Z929" s="40" t="e">
        <f>VLOOKUP($B929,期貨大額交易人未沖銷部位!$A$4:$O$499,10,FALSE)</f>
        <v>#N/A</v>
      </c>
      <c r="AA929" s="40" t="e">
        <f>VLOOKUP($B929,期貨大額交易人未沖銷部位!$A$4:$O$499,13,FALSE)</f>
        <v>#N/A</v>
      </c>
      <c r="AB929" s="40" t="e">
        <f>VLOOKUP($B929,期貨大額交易人未沖銷部位!$A$4:$O$499,14,FALSE)</f>
        <v>#N/A</v>
      </c>
      <c r="AC929" s="40" t="e">
        <f>VLOOKUP($B929,期貨大額交易人未沖銷部位!$A$4:$O$499,15,FALSE)</f>
        <v>#N/A</v>
      </c>
      <c r="AD929" s="33" t="e">
        <f>VLOOKUP($B929,三大美股走勢!$A$4:$J$495,4,FALSE)</f>
        <v>#N/A</v>
      </c>
      <c r="AE929" s="33" t="e">
        <f>VLOOKUP($B929,三大美股走勢!$A$4:$J$495,7,FALSE)</f>
        <v>#N/A</v>
      </c>
      <c r="AF929" s="33" t="e">
        <f>VLOOKUP($B929,三大美股走勢!$A$4:$J$495,10,FALSE)</f>
        <v>#N/A</v>
      </c>
    </row>
    <row r="930" spans="2:32">
      <c r="B930" s="32">
        <v>43709</v>
      </c>
      <c r="C930" s="33" t="e">
        <f>VLOOKUP($B930,大盤與近月台指!$A$4:$I$499,2,FALSE)</f>
        <v>#N/A</v>
      </c>
      <c r="D930" s="34" t="e">
        <f>VLOOKUP($B930,大盤與近月台指!$A$4:$I$499,3,FALSE)</f>
        <v>#N/A</v>
      </c>
      <c r="E930" s="35" t="e">
        <f>VLOOKUP($B930,大盤與近月台指!$A$4:$I$499,4,FALSE)</f>
        <v>#N/A</v>
      </c>
      <c r="F930" s="33" t="e">
        <f>VLOOKUP($B930,大盤與近月台指!$A$4:$I$499,5,FALSE)</f>
        <v>#N/A</v>
      </c>
      <c r="G930" s="49" t="e">
        <f>VLOOKUP($B930,三大法人買賣超!$A$4:$I$500,3,FALSE)</f>
        <v>#N/A</v>
      </c>
      <c r="H930" s="34" t="e">
        <f>VLOOKUP($B930,三大法人買賣超!$A$4:$I$500,5,FALSE)</f>
        <v>#N/A</v>
      </c>
      <c r="I930" s="27" t="e">
        <f>VLOOKUP($B930,三大法人買賣超!$A$4:$I$500,7,FALSE)</f>
        <v>#N/A</v>
      </c>
      <c r="J930" s="27" t="e">
        <f>VLOOKUP($B930,三大法人買賣超!$A$4:$I$500,9,FALSE)</f>
        <v>#N/A</v>
      </c>
      <c r="K930" s="37">
        <f>新台幣匯率美元指數!B931</f>
        <v>0</v>
      </c>
      <c r="L930" s="38">
        <f>新台幣匯率美元指數!C931</f>
        <v>0</v>
      </c>
      <c r="M930" s="39">
        <f>新台幣匯率美元指數!D931</f>
        <v>0</v>
      </c>
      <c r="N930" s="27" t="e">
        <f>VLOOKUP($B930,期貨未平倉口數!$A$4:$M$499,4,FALSE)</f>
        <v>#N/A</v>
      </c>
      <c r="O930" s="27" t="e">
        <f>VLOOKUP($B930,期貨未平倉口數!$A$4:$M$499,9,FALSE)</f>
        <v>#N/A</v>
      </c>
      <c r="P930" s="27" t="e">
        <f>VLOOKUP($B930,期貨未平倉口數!$A$4:$M$499,10,FALSE)</f>
        <v>#N/A</v>
      </c>
      <c r="Q930" s="27" t="e">
        <f>VLOOKUP($B930,期貨未平倉口數!$A$4:$M$499,11,FALSE)</f>
        <v>#N/A</v>
      </c>
      <c r="R930" s="64" t="e">
        <f>VLOOKUP($B930,選擇權未平倉餘額!$A$4:$I$500,6,FALSE)</f>
        <v>#N/A</v>
      </c>
      <c r="S930" s="64" t="e">
        <f>VLOOKUP($B930,選擇權未平倉餘額!$A$4:$I$500,7,FALSE)</f>
        <v>#N/A</v>
      </c>
      <c r="T930" s="64" t="e">
        <f>VLOOKUP($B930,選擇權未平倉餘額!$A$4:$I$500,8,FALSE)</f>
        <v>#N/A</v>
      </c>
      <c r="U930" s="64" t="e">
        <f>VLOOKUP($B930,選擇權未平倉餘額!$A$4:$I$500,9,FALSE)</f>
        <v>#N/A</v>
      </c>
      <c r="V930" s="39" t="e">
        <f>VLOOKUP($B930,臺指選擇權P_C_Ratios!$A$4:$C$500,3,FALSE)</f>
        <v>#N/A</v>
      </c>
      <c r="W930" s="41" t="e">
        <f>VLOOKUP($B930,散戶多空比!$A$6:$L$500,12,FALSE)</f>
        <v>#N/A</v>
      </c>
      <c r="X930" s="40" t="e">
        <f>VLOOKUP($B930,期貨大額交易人未沖銷部位!$A$4:$O$499,4,FALSE)</f>
        <v>#N/A</v>
      </c>
      <c r="Y930" s="40" t="e">
        <f>VLOOKUP($B930,期貨大額交易人未沖銷部位!$A$4:$O$499,7,FALSE)</f>
        <v>#N/A</v>
      </c>
      <c r="Z930" s="40" t="e">
        <f>VLOOKUP($B930,期貨大額交易人未沖銷部位!$A$4:$O$499,10,FALSE)</f>
        <v>#N/A</v>
      </c>
      <c r="AA930" s="40" t="e">
        <f>VLOOKUP($B930,期貨大額交易人未沖銷部位!$A$4:$O$499,13,FALSE)</f>
        <v>#N/A</v>
      </c>
      <c r="AB930" s="40" t="e">
        <f>VLOOKUP($B930,期貨大額交易人未沖銷部位!$A$4:$O$499,14,FALSE)</f>
        <v>#N/A</v>
      </c>
      <c r="AC930" s="40" t="e">
        <f>VLOOKUP($B930,期貨大額交易人未沖銷部位!$A$4:$O$499,15,FALSE)</f>
        <v>#N/A</v>
      </c>
      <c r="AD930" s="33" t="e">
        <f>VLOOKUP($B930,三大美股走勢!$A$4:$J$495,4,FALSE)</f>
        <v>#N/A</v>
      </c>
      <c r="AE930" s="33" t="e">
        <f>VLOOKUP($B930,三大美股走勢!$A$4:$J$495,7,FALSE)</f>
        <v>#N/A</v>
      </c>
      <c r="AF930" s="33" t="e">
        <f>VLOOKUP($B930,三大美股走勢!$A$4:$J$495,10,FALSE)</f>
        <v>#N/A</v>
      </c>
    </row>
    <row r="931" spans="2:32">
      <c r="B931" s="32">
        <v>43710</v>
      </c>
      <c r="C931" s="33" t="e">
        <f>VLOOKUP($B931,大盤與近月台指!$A$4:$I$499,2,FALSE)</f>
        <v>#N/A</v>
      </c>
      <c r="D931" s="34" t="e">
        <f>VLOOKUP($B931,大盤與近月台指!$A$4:$I$499,3,FALSE)</f>
        <v>#N/A</v>
      </c>
      <c r="E931" s="35" t="e">
        <f>VLOOKUP($B931,大盤與近月台指!$A$4:$I$499,4,FALSE)</f>
        <v>#N/A</v>
      </c>
      <c r="F931" s="33" t="e">
        <f>VLOOKUP($B931,大盤與近月台指!$A$4:$I$499,5,FALSE)</f>
        <v>#N/A</v>
      </c>
      <c r="G931" s="49" t="e">
        <f>VLOOKUP($B931,三大法人買賣超!$A$4:$I$500,3,FALSE)</f>
        <v>#N/A</v>
      </c>
      <c r="H931" s="34" t="e">
        <f>VLOOKUP($B931,三大法人買賣超!$A$4:$I$500,5,FALSE)</f>
        <v>#N/A</v>
      </c>
      <c r="I931" s="27" t="e">
        <f>VLOOKUP($B931,三大法人買賣超!$A$4:$I$500,7,FALSE)</f>
        <v>#N/A</v>
      </c>
      <c r="J931" s="27" t="e">
        <f>VLOOKUP($B931,三大法人買賣超!$A$4:$I$500,9,FALSE)</f>
        <v>#N/A</v>
      </c>
      <c r="K931" s="37">
        <f>新台幣匯率美元指數!B932</f>
        <v>0</v>
      </c>
      <c r="L931" s="38">
        <f>新台幣匯率美元指數!C932</f>
        <v>0</v>
      </c>
      <c r="M931" s="39">
        <f>新台幣匯率美元指數!D932</f>
        <v>0</v>
      </c>
      <c r="N931" s="27" t="e">
        <f>VLOOKUP($B931,期貨未平倉口數!$A$4:$M$499,4,FALSE)</f>
        <v>#N/A</v>
      </c>
      <c r="O931" s="27" t="e">
        <f>VLOOKUP($B931,期貨未平倉口數!$A$4:$M$499,9,FALSE)</f>
        <v>#N/A</v>
      </c>
      <c r="P931" s="27" t="e">
        <f>VLOOKUP($B931,期貨未平倉口數!$A$4:$M$499,10,FALSE)</f>
        <v>#N/A</v>
      </c>
      <c r="Q931" s="27" t="e">
        <f>VLOOKUP($B931,期貨未平倉口數!$A$4:$M$499,11,FALSE)</f>
        <v>#N/A</v>
      </c>
      <c r="R931" s="64" t="e">
        <f>VLOOKUP($B931,選擇權未平倉餘額!$A$4:$I$500,6,FALSE)</f>
        <v>#N/A</v>
      </c>
      <c r="S931" s="64" t="e">
        <f>VLOOKUP($B931,選擇權未平倉餘額!$A$4:$I$500,7,FALSE)</f>
        <v>#N/A</v>
      </c>
      <c r="T931" s="64" t="e">
        <f>VLOOKUP($B931,選擇權未平倉餘額!$A$4:$I$500,8,FALSE)</f>
        <v>#N/A</v>
      </c>
      <c r="U931" s="64" t="e">
        <f>VLOOKUP($B931,選擇權未平倉餘額!$A$4:$I$500,9,FALSE)</f>
        <v>#N/A</v>
      </c>
      <c r="V931" s="39" t="e">
        <f>VLOOKUP($B931,臺指選擇權P_C_Ratios!$A$4:$C$500,3,FALSE)</f>
        <v>#N/A</v>
      </c>
      <c r="W931" s="41" t="e">
        <f>VLOOKUP($B931,散戶多空比!$A$6:$L$500,12,FALSE)</f>
        <v>#N/A</v>
      </c>
      <c r="X931" s="40" t="e">
        <f>VLOOKUP($B931,期貨大額交易人未沖銷部位!$A$4:$O$499,4,FALSE)</f>
        <v>#N/A</v>
      </c>
      <c r="Y931" s="40" t="e">
        <f>VLOOKUP($B931,期貨大額交易人未沖銷部位!$A$4:$O$499,7,FALSE)</f>
        <v>#N/A</v>
      </c>
      <c r="Z931" s="40" t="e">
        <f>VLOOKUP($B931,期貨大額交易人未沖銷部位!$A$4:$O$499,10,FALSE)</f>
        <v>#N/A</v>
      </c>
      <c r="AA931" s="40" t="e">
        <f>VLOOKUP($B931,期貨大額交易人未沖銷部位!$A$4:$O$499,13,FALSE)</f>
        <v>#N/A</v>
      </c>
      <c r="AB931" s="40" t="e">
        <f>VLOOKUP($B931,期貨大額交易人未沖銷部位!$A$4:$O$499,14,FALSE)</f>
        <v>#N/A</v>
      </c>
      <c r="AC931" s="40" t="e">
        <f>VLOOKUP($B931,期貨大額交易人未沖銷部位!$A$4:$O$499,15,FALSE)</f>
        <v>#N/A</v>
      </c>
      <c r="AD931" s="33" t="e">
        <f>VLOOKUP($B931,三大美股走勢!$A$4:$J$495,4,FALSE)</f>
        <v>#N/A</v>
      </c>
      <c r="AE931" s="33" t="e">
        <f>VLOOKUP($B931,三大美股走勢!$A$4:$J$495,7,FALSE)</f>
        <v>#N/A</v>
      </c>
      <c r="AF931" s="33" t="e">
        <f>VLOOKUP($B931,三大美股走勢!$A$4:$J$495,10,FALSE)</f>
        <v>#N/A</v>
      </c>
    </row>
    <row r="932" spans="2:32">
      <c r="B932" s="32">
        <v>43711</v>
      </c>
      <c r="C932" s="33" t="e">
        <f>VLOOKUP($B932,大盤與近月台指!$A$4:$I$499,2,FALSE)</f>
        <v>#N/A</v>
      </c>
      <c r="D932" s="34" t="e">
        <f>VLOOKUP($B932,大盤與近月台指!$A$4:$I$499,3,FALSE)</f>
        <v>#N/A</v>
      </c>
      <c r="E932" s="35" t="e">
        <f>VLOOKUP($B932,大盤與近月台指!$A$4:$I$499,4,FALSE)</f>
        <v>#N/A</v>
      </c>
      <c r="F932" s="33" t="e">
        <f>VLOOKUP($B932,大盤與近月台指!$A$4:$I$499,5,FALSE)</f>
        <v>#N/A</v>
      </c>
      <c r="G932" s="49" t="e">
        <f>VLOOKUP($B932,三大法人買賣超!$A$4:$I$500,3,FALSE)</f>
        <v>#N/A</v>
      </c>
      <c r="H932" s="34" t="e">
        <f>VLOOKUP($B932,三大法人買賣超!$A$4:$I$500,5,FALSE)</f>
        <v>#N/A</v>
      </c>
      <c r="I932" s="27" t="e">
        <f>VLOOKUP($B932,三大法人買賣超!$A$4:$I$500,7,FALSE)</f>
        <v>#N/A</v>
      </c>
      <c r="J932" s="27" t="e">
        <f>VLOOKUP($B932,三大法人買賣超!$A$4:$I$500,9,FALSE)</f>
        <v>#N/A</v>
      </c>
      <c r="K932" s="37">
        <f>新台幣匯率美元指數!B933</f>
        <v>0</v>
      </c>
      <c r="L932" s="38">
        <f>新台幣匯率美元指數!C933</f>
        <v>0</v>
      </c>
      <c r="M932" s="39">
        <f>新台幣匯率美元指數!D933</f>
        <v>0</v>
      </c>
      <c r="N932" s="27" t="e">
        <f>VLOOKUP($B932,期貨未平倉口數!$A$4:$M$499,4,FALSE)</f>
        <v>#N/A</v>
      </c>
      <c r="O932" s="27" t="e">
        <f>VLOOKUP($B932,期貨未平倉口數!$A$4:$M$499,9,FALSE)</f>
        <v>#N/A</v>
      </c>
      <c r="P932" s="27" t="e">
        <f>VLOOKUP($B932,期貨未平倉口數!$A$4:$M$499,10,FALSE)</f>
        <v>#N/A</v>
      </c>
      <c r="Q932" s="27" t="e">
        <f>VLOOKUP($B932,期貨未平倉口數!$A$4:$M$499,11,FALSE)</f>
        <v>#N/A</v>
      </c>
      <c r="R932" s="64" t="e">
        <f>VLOOKUP($B932,選擇權未平倉餘額!$A$4:$I$500,6,FALSE)</f>
        <v>#N/A</v>
      </c>
      <c r="S932" s="64" t="e">
        <f>VLOOKUP($B932,選擇權未平倉餘額!$A$4:$I$500,7,FALSE)</f>
        <v>#N/A</v>
      </c>
      <c r="T932" s="64" t="e">
        <f>VLOOKUP($B932,選擇權未平倉餘額!$A$4:$I$500,8,FALSE)</f>
        <v>#N/A</v>
      </c>
      <c r="U932" s="64" t="e">
        <f>VLOOKUP($B932,選擇權未平倉餘額!$A$4:$I$500,9,FALSE)</f>
        <v>#N/A</v>
      </c>
      <c r="V932" s="39" t="e">
        <f>VLOOKUP($B932,臺指選擇權P_C_Ratios!$A$4:$C$500,3,FALSE)</f>
        <v>#N/A</v>
      </c>
      <c r="W932" s="41" t="e">
        <f>VLOOKUP($B932,散戶多空比!$A$6:$L$500,12,FALSE)</f>
        <v>#N/A</v>
      </c>
      <c r="X932" s="40" t="e">
        <f>VLOOKUP($B932,期貨大額交易人未沖銷部位!$A$4:$O$499,4,FALSE)</f>
        <v>#N/A</v>
      </c>
      <c r="Y932" s="40" t="e">
        <f>VLOOKUP($B932,期貨大額交易人未沖銷部位!$A$4:$O$499,7,FALSE)</f>
        <v>#N/A</v>
      </c>
      <c r="Z932" s="40" t="e">
        <f>VLOOKUP($B932,期貨大額交易人未沖銷部位!$A$4:$O$499,10,FALSE)</f>
        <v>#N/A</v>
      </c>
      <c r="AA932" s="40" t="e">
        <f>VLOOKUP($B932,期貨大額交易人未沖銷部位!$A$4:$O$499,13,FALSE)</f>
        <v>#N/A</v>
      </c>
      <c r="AB932" s="40" t="e">
        <f>VLOOKUP($B932,期貨大額交易人未沖銷部位!$A$4:$O$499,14,FALSE)</f>
        <v>#N/A</v>
      </c>
      <c r="AC932" s="40" t="e">
        <f>VLOOKUP($B932,期貨大額交易人未沖銷部位!$A$4:$O$499,15,FALSE)</f>
        <v>#N/A</v>
      </c>
      <c r="AD932" s="33" t="e">
        <f>VLOOKUP($B932,三大美股走勢!$A$4:$J$495,4,FALSE)</f>
        <v>#N/A</v>
      </c>
      <c r="AE932" s="33" t="e">
        <f>VLOOKUP($B932,三大美股走勢!$A$4:$J$495,7,FALSE)</f>
        <v>#N/A</v>
      </c>
      <c r="AF932" s="33" t="e">
        <f>VLOOKUP($B932,三大美股走勢!$A$4:$J$495,10,FALSE)</f>
        <v>#N/A</v>
      </c>
    </row>
    <row r="933" spans="2:32">
      <c r="B933" s="32">
        <v>43712</v>
      </c>
      <c r="C933" s="33" t="e">
        <f>VLOOKUP($B933,大盤與近月台指!$A$4:$I$499,2,FALSE)</f>
        <v>#N/A</v>
      </c>
      <c r="D933" s="34" t="e">
        <f>VLOOKUP($B933,大盤與近月台指!$A$4:$I$499,3,FALSE)</f>
        <v>#N/A</v>
      </c>
      <c r="E933" s="35" t="e">
        <f>VLOOKUP($B933,大盤與近月台指!$A$4:$I$499,4,FALSE)</f>
        <v>#N/A</v>
      </c>
      <c r="F933" s="33" t="e">
        <f>VLOOKUP($B933,大盤與近月台指!$A$4:$I$499,5,FALSE)</f>
        <v>#N/A</v>
      </c>
      <c r="G933" s="49" t="e">
        <f>VLOOKUP($B933,三大法人買賣超!$A$4:$I$500,3,FALSE)</f>
        <v>#N/A</v>
      </c>
      <c r="H933" s="34" t="e">
        <f>VLOOKUP($B933,三大法人買賣超!$A$4:$I$500,5,FALSE)</f>
        <v>#N/A</v>
      </c>
      <c r="I933" s="27" t="e">
        <f>VLOOKUP($B933,三大法人買賣超!$A$4:$I$500,7,FALSE)</f>
        <v>#N/A</v>
      </c>
      <c r="J933" s="27" t="e">
        <f>VLOOKUP($B933,三大法人買賣超!$A$4:$I$500,9,FALSE)</f>
        <v>#N/A</v>
      </c>
      <c r="K933" s="37">
        <f>新台幣匯率美元指數!B934</f>
        <v>0</v>
      </c>
      <c r="L933" s="38">
        <f>新台幣匯率美元指數!C934</f>
        <v>0</v>
      </c>
      <c r="M933" s="39">
        <f>新台幣匯率美元指數!D934</f>
        <v>0</v>
      </c>
      <c r="N933" s="27" t="e">
        <f>VLOOKUP($B933,期貨未平倉口數!$A$4:$M$499,4,FALSE)</f>
        <v>#N/A</v>
      </c>
      <c r="O933" s="27" t="e">
        <f>VLOOKUP($B933,期貨未平倉口數!$A$4:$M$499,9,FALSE)</f>
        <v>#N/A</v>
      </c>
      <c r="P933" s="27" t="e">
        <f>VLOOKUP($B933,期貨未平倉口數!$A$4:$M$499,10,FALSE)</f>
        <v>#N/A</v>
      </c>
      <c r="Q933" s="27" t="e">
        <f>VLOOKUP($B933,期貨未平倉口數!$A$4:$M$499,11,FALSE)</f>
        <v>#N/A</v>
      </c>
      <c r="R933" s="64" t="e">
        <f>VLOOKUP($B933,選擇權未平倉餘額!$A$4:$I$500,6,FALSE)</f>
        <v>#N/A</v>
      </c>
      <c r="S933" s="64" t="e">
        <f>VLOOKUP($B933,選擇權未平倉餘額!$A$4:$I$500,7,FALSE)</f>
        <v>#N/A</v>
      </c>
      <c r="T933" s="64" t="e">
        <f>VLOOKUP($B933,選擇權未平倉餘額!$A$4:$I$500,8,FALSE)</f>
        <v>#N/A</v>
      </c>
      <c r="U933" s="64" t="e">
        <f>VLOOKUP($B933,選擇權未平倉餘額!$A$4:$I$500,9,FALSE)</f>
        <v>#N/A</v>
      </c>
      <c r="V933" s="39" t="e">
        <f>VLOOKUP($B933,臺指選擇權P_C_Ratios!$A$4:$C$500,3,FALSE)</f>
        <v>#N/A</v>
      </c>
      <c r="W933" s="41" t="e">
        <f>VLOOKUP($B933,散戶多空比!$A$6:$L$500,12,FALSE)</f>
        <v>#N/A</v>
      </c>
      <c r="X933" s="40" t="e">
        <f>VLOOKUP($B933,期貨大額交易人未沖銷部位!$A$4:$O$499,4,FALSE)</f>
        <v>#N/A</v>
      </c>
      <c r="Y933" s="40" t="e">
        <f>VLOOKUP($B933,期貨大額交易人未沖銷部位!$A$4:$O$499,7,FALSE)</f>
        <v>#N/A</v>
      </c>
      <c r="Z933" s="40" t="e">
        <f>VLOOKUP($B933,期貨大額交易人未沖銷部位!$A$4:$O$499,10,FALSE)</f>
        <v>#N/A</v>
      </c>
      <c r="AA933" s="40" t="e">
        <f>VLOOKUP($B933,期貨大額交易人未沖銷部位!$A$4:$O$499,13,FALSE)</f>
        <v>#N/A</v>
      </c>
      <c r="AB933" s="40" t="e">
        <f>VLOOKUP($B933,期貨大額交易人未沖銷部位!$A$4:$O$499,14,FALSE)</f>
        <v>#N/A</v>
      </c>
      <c r="AC933" s="40" t="e">
        <f>VLOOKUP($B933,期貨大額交易人未沖銷部位!$A$4:$O$499,15,FALSE)</f>
        <v>#N/A</v>
      </c>
      <c r="AD933" s="33" t="e">
        <f>VLOOKUP($B933,三大美股走勢!$A$4:$J$495,4,FALSE)</f>
        <v>#N/A</v>
      </c>
      <c r="AE933" s="33" t="e">
        <f>VLOOKUP($B933,三大美股走勢!$A$4:$J$495,7,FALSE)</f>
        <v>#N/A</v>
      </c>
      <c r="AF933" s="33" t="e">
        <f>VLOOKUP($B933,三大美股走勢!$A$4:$J$495,10,FALSE)</f>
        <v>#N/A</v>
      </c>
    </row>
    <row r="934" spans="2:32">
      <c r="B934" s="32">
        <v>43713</v>
      </c>
      <c r="C934" s="33" t="e">
        <f>VLOOKUP($B934,大盤與近月台指!$A$4:$I$499,2,FALSE)</f>
        <v>#N/A</v>
      </c>
      <c r="D934" s="34" t="e">
        <f>VLOOKUP($B934,大盤與近月台指!$A$4:$I$499,3,FALSE)</f>
        <v>#N/A</v>
      </c>
      <c r="E934" s="35" t="e">
        <f>VLOOKUP($B934,大盤與近月台指!$A$4:$I$499,4,FALSE)</f>
        <v>#N/A</v>
      </c>
      <c r="F934" s="33" t="e">
        <f>VLOOKUP($B934,大盤與近月台指!$A$4:$I$499,5,FALSE)</f>
        <v>#N/A</v>
      </c>
      <c r="G934" s="49" t="e">
        <f>VLOOKUP($B934,三大法人買賣超!$A$4:$I$500,3,FALSE)</f>
        <v>#N/A</v>
      </c>
      <c r="H934" s="34" t="e">
        <f>VLOOKUP($B934,三大法人買賣超!$A$4:$I$500,5,FALSE)</f>
        <v>#N/A</v>
      </c>
      <c r="I934" s="27" t="e">
        <f>VLOOKUP($B934,三大法人買賣超!$A$4:$I$500,7,FALSE)</f>
        <v>#N/A</v>
      </c>
      <c r="J934" s="27" t="e">
        <f>VLOOKUP($B934,三大法人買賣超!$A$4:$I$500,9,FALSE)</f>
        <v>#N/A</v>
      </c>
      <c r="K934" s="37">
        <f>新台幣匯率美元指數!B935</f>
        <v>0</v>
      </c>
      <c r="L934" s="38">
        <f>新台幣匯率美元指數!C935</f>
        <v>0</v>
      </c>
      <c r="M934" s="39">
        <f>新台幣匯率美元指數!D935</f>
        <v>0</v>
      </c>
      <c r="N934" s="27" t="e">
        <f>VLOOKUP($B934,期貨未平倉口數!$A$4:$M$499,4,FALSE)</f>
        <v>#N/A</v>
      </c>
      <c r="O934" s="27" t="e">
        <f>VLOOKUP($B934,期貨未平倉口數!$A$4:$M$499,9,FALSE)</f>
        <v>#N/A</v>
      </c>
      <c r="P934" s="27" t="e">
        <f>VLOOKUP($B934,期貨未平倉口數!$A$4:$M$499,10,FALSE)</f>
        <v>#N/A</v>
      </c>
      <c r="Q934" s="27" t="e">
        <f>VLOOKUP($B934,期貨未平倉口數!$A$4:$M$499,11,FALSE)</f>
        <v>#N/A</v>
      </c>
      <c r="R934" s="64" t="e">
        <f>VLOOKUP($B934,選擇權未平倉餘額!$A$4:$I$500,6,FALSE)</f>
        <v>#N/A</v>
      </c>
      <c r="S934" s="64" t="e">
        <f>VLOOKUP($B934,選擇權未平倉餘額!$A$4:$I$500,7,FALSE)</f>
        <v>#N/A</v>
      </c>
      <c r="T934" s="64" t="e">
        <f>VLOOKUP($B934,選擇權未平倉餘額!$A$4:$I$500,8,FALSE)</f>
        <v>#N/A</v>
      </c>
      <c r="U934" s="64" t="e">
        <f>VLOOKUP($B934,選擇權未平倉餘額!$A$4:$I$500,9,FALSE)</f>
        <v>#N/A</v>
      </c>
      <c r="V934" s="39" t="e">
        <f>VLOOKUP($B934,臺指選擇權P_C_Ratios!$A$4:$C$500,3,FALSE)</f>
        <v>#N/A</v>
      </c>
      <c r="W934" s="41" t="e">
        <f>VLOOKUP($B934,散戶多空比!$A$6:$L$500,12,FALSE)</f>
        <v>#N/A</v>
      </c>
      <c r="X934" s="40" t="e">
        <f>VLOOKUP($B934,期貨大額交易人未沖銷部位!$A$4:$O$499,4,FALSE)</f>
        <v>#N/A</v>
      </c>
      <c r="Y934" s="40" t="e">
        <f>VLOOKUP($B934,期貨大額交易人未沖銷部位!$A$4:$O$499,7,FALSE)</f>
        <v>#N/A</v>
      </c>
      <c r="Z934" s="40" t="e">
        <f>VLOOKUP($B934,期貨大額交易人未沖銷部位!$A$4:$O$499,10,FALSE)</f>
        <v>#N/A</v>
      </c>
      <c r="AA934" s="40" t="e">
        <f>VLOOKUP($B934,期貨大額交易人未沖銷部位!$A$4:$O$499,13,FALSE)</f>
        <v>#N/A</v>
      </c>
      <c r="AB934" s="40" t="e">
        <f>VLOOKUP($B934,期貨大額交易人未沖銷部位!$A$4:$O$499,14,FALSE)</f>
        <v>#N/A</v>
      </c>
      <c r="AC934" s="40" t="e">
        <f>VLOOKUP($B934,期貨大額交易人未沖銷部位!$A$4:$O$499,15,FALSE)</f>
        <v>#N/A</v>
      </c>
      <c r="AD934" s="33" t="e">
        <f>VLOOKUP($B934,三大美股走勢!$A$4:$J$495,4,FALSE)</f>
        <v>#N/A</v>
      </c>
      <c r="AE934" s="33" t="e">
        <f>VLOOKUP($B934,三大美股走勢!$A$4:$J$495,7,FALSE)</f>
        <v>#N/A</v>
      </c>
      <c r="AF934" s="33" t="e">
        <f>VLOOKUP($B934,三大美股走勢!$A$4:$J$495,10,FALSE)</f>
        <v>#N/A</v>
      </c>
    </row>
    <row r="935" spans="2:32">
      <c r="B935" s="32">
        <v>43714</v>
      </c>
      <c r="C935" s="33" t="e">
        <f>VLOOKUP($B935,大盤與近月台指!$A$4:$I$499,2,FALSE)</f>
        <v>#N/A</v>
      </c>
      <c r="D935" s="34" t="e">
        <f>VLOOKUP($B935,大盤與近月台指!$A$4:$I$499,3,FALSE)</f>
        <v>#N/A</v>
      </c>
      <c r="E935" s="35" t="e">
        <f>VLOOKUP($B935,大盤與近月台指!$A$4:$I$499,4,FALSE)</f>
        <v>#N/A</v>
      </c>
      <c r="F935" s="33" t="e">
        <f>VLOOKUP($B935,大盤與近月台指!$A$4:$I$499,5,FALSE)</f>
        <v>#N/A</v>
      </c>
      <c r="G935" s="49" t="e">
        <f>VLOOKUP($B935,三大法人買賣超!$A$4:$I$500,3,FALSE)</f>
        <v>#N/A</v>
      </c>
      <c r="H935" s="34" t="e">
        <f>VLOOKUP($B935,三大法人買賣超!$A$4:$I$500,5,FALSE)</f>
        <v>#N/A</v>
      </c>
      <c r="I935" s="27" t="e">
        <f>VLOOKUP($B935,三大法人買賣超!$A$4:$I$500,7,FALSE)</f>
        <v>#N/A</v>
      </c>
      <c r="J935" s="27" t="e">
        <f>VLOOKUP($B935,三大法人買賣超!$A$4:$I$500,9,FALSE)</f>
        <v>#N/A</v>
      </c>
      <c r="K935" s="37">
        <f>新台幣匯率美元指數!B936</f>
        <v>0</v>
      </c>
      <c r="L935" s="38">
        <f>新台幣匯率美元指數!C936</f>
        <v>0</v>
      </c>
      <c r="M935" s="39">
        <f>新台幣匯率美元指數!D936</f>
        <v>0</v>
      </c>
      <c r="N935" s="27" t="e">
        <f>VLOOKUP($B935,期貨未平倉口數!$A$4:$M$499,4,FALSE)</f>
        <v>#N/A</v>
      </c>
      <c r="O935" s="27" t="e">
        <f>VLOOKUP($B935,期貨未平倉口數!$A$4:$M$499,9,FALSE)</f>
        <v>#N/A</v>
      </c>
      <c r="P935" s="27" t="e">
        <f>VLOOKUP($B935,期貨未平倉口數!$A$4:$M$499,10,FALSE)</f>
        <v>#N/A</v>
      </c>
      <c r="Q935" s="27" t="e">
        <f>VLOOKUP($B935,期貨未平倉口數!$A$4:$M$499,11,FALSE)</f>
        <v>#N/A</v>
      </c>
      <c r="R935" s="64" t="e">
        <f>VLOOKUP($B935,選擇權未平倉餘額!$A$4:$I$500,6,FALSE)</f>
        <v>#N/A</v>
      </c>
      <c r="S935" s="64" t="e">
        <f>VLOOKUP($B935,選擇權未平倉餘額!$A$4:$I$500,7,FALSE)</f>
        <v>#N/A</v>
      </c>
      <c r="T935" s="64" t="e">
        <f>VLOOKUP($B935,選擇權未平倉餘額!$A$4:$I$500,8,FALSE)</f>
        <v>#N/A</v>
      </c>
      <c r="U935" s="64" t="e">
        <f>VLOOKUP($B935,選擇權未平倉餘額!$A$4:$I$500,9,FALSE)</f>
        <v>#N/A</v>
      </c>
      <c r="V935" s="39" t="e">
        <f>VLOOKUP($B935,臺指選擇權P_C_Ratios!$A$4:$C$500,3,FALSE)</f>
        <v>#N/A</v>
      </c>
      <c r="W935" s="41" t="e">
        <f>VLOOKUP($B935,散戶多空比!$A$6:$L$500,12,FALSE)</f>
        <v>#N/A</v>
      </c>
      <c r="X935" s="40" t="e">
        <f>VLOOKUP($B935,期貨大額交易人未沖銷部位!$A$4:$O$499,4,FALSE)</f>
        <v>#N/A</v>
      </c>
      <c r="Y935" s="40" t="e">
        <f>VLOOKUP($B935,期貨大額交易人未沖銷部位!$A$4:$O$499,7,FALSE)</f>
        <v>#N/A</v>
      </c>
      <c r="Z935" s="40" t="e">
        <f>VLOOKUP($B935,期貨大額交易人未沖銷部位!$A$4:$O$499,10,FALSE)</f>
        <v>#N/A</v>
      </c>
      <c r="AA935" s="40" t="e">
        <f>VLOOKUP($B935,期貨大額交易人未沖銷部位!$A$4:$O$499,13,FALSE)</f>
        <v>#N/A</v>
      </c>
      <c r="AB935" s="40" t="e">
        <f>VLOOKUP($B935,期貨大額交易人未沖銷部位!$A$4:$O$499,14,FALSE)</f>
        <v>#N/A</v>
      </c>
      <c r="AC935" s="40" t="e">
        <f>VLOOKUP($B935,期貨大額交易人未沖銷部位!$A$4:$O$499,15,FALSE)</f>
        <v>#N/A</v>
      </c>
      <c r="AD935" s="33" t="e">
        <f>VLOOKUP($B935,三大美股走勢!$A$4:$J$495,4,FALSE)</f>
        <v>#N/A</v>
      </c>
      <c r="AE935" s="33" t="e">
        <f>VLOOKUP($B935,三大美股走勢!$A$4:$J$495,7,FALSE)</f>
        <v>#N/A</v>
      </c>
      <c r="AF935" s="33" t="e">
        <f>VLOOKUP($B935,三大美股走勢!$A$4:$J$495,10,FALSE)</f>
        <v>#N/A</v>
      </c>
    </row>
    <row r="936" spans="2:32">
      <c r="B936" s="32">
        <v>43715</v>
      </c>
      <c r="C936" s="33" t="e">
        <f>VLOOKUP($B936,大盤與近月台指!$A$4:$I$499,2,FALSE)</f>
        <v>#N/A</v>
      </c>
      <c r="D936" s="34" t="e">
        <f>VLOOKUP($B936,大盤與近月台指!$A$4:$I$499,3,FALSE)</f>
        <v>#N/A</v>
      </c>
      <c r="E936" s="35" t="e">
        <f>VLOOKUP($B936,大盤與近月台指!$A$4:$I$499,4,FALSE)</f>
        <v>#N/A</v>
      </c>
      <c r="F936" s="33" t="e">
        <f>VLOOKUP($B936,大盤與近月台指!$A$4:$I$499,5,FALSE)</f>
        <v>#N/A</v>
      </c>
      <c r="G936" s="49" t="e">
        <f>VLOOKUP($B936,三大法人買賣超!$A$4:$I$500,3,FALSE)</f>
        <v>#N/A</v>
      </c>
      <c r="H936" s="34" t="e">
        <f>VLOOKUP($B936,三大法人買賣超!$A$4:$I$500,5,FALSE)</f>
        <v>#N/A</v>
      </c>
      <c r="I936" s="27" t="e">
        <f>VLOOKUP($B936,三大法人買賣超!$A$4:$I$500,7,FALSE)</f>
        <v>#N/A</v>
      </c>
      <c r="J936" s="27" t="e">
        <f>VLOOKUP($B936,三大法人買賣超!$A$4:$I$500,9,FALSE)</f>
        <v>#N/A</v>
      </c>
      <c r="K936" s="37">
        <f>新台幣匯率美元指數!B937</f>
        <v>0</v>
      </c>
      <c r="L936" s="38">
        <f>新台幣匯率美元指數!C937</f>
        <v>0</v>
      </c>
      <c r="M936" s="39">
        <f>新台幣匯率美元指數!D937</f>
        <v>0</v>
      </c>
      <c r="N936" s="27" t="e">
        <f>VLOOKUP($B936,期貨未平倉口數!$A$4:$M$499,4,FALSE)</f>
        <v>#N/A</v>
      </c>
      <c r="O936" s="27" t="e">
        <f>VLOOKUP($B936,期貨未平倉口數!$A$4:$M$499,9,FALSE)</f>
        <v>#N/A</v>
      </c>
      <c r="P936" s="27" t="e">
        <f>VLOOKUP($B936,期貨未平倉口數!$A$4:$M$499,10,FALSE)</f>
        <v>#N/A</v>
      </c>
      <c r="Q936" s="27" t="e">
        <f>VLOOKUP($B936,期貨未平倉口數!$A$4:$M$499,11,FALSE)</f>
        <v>#N/A</v>
      </c>
      <c r="R936" s="64" t="e">
        <f>VLOOKUP($B936,選擇權未平倉餘額!$A$4:$I$500,6,FALSE)</f>
        <v>#N/A</v>
      </c>
      <c r="S936" s="64" t="e">
        <f>VLOOKUP($B936,選擇權未平倉餘額!$A$4:$I$500,7,FALSE)</f>
        <v>#N/A</v>
      </c>
      <c r="T936" s="64" t="e">
        <f>VLOOKUP($B936,選擇權未平倉餘額!$A$4:$I$500,8,FALSE)</f>
        <v>#N/A</v>
      </c>
      <c r="U936" s="64" t="e">
        <f>VLOOKUP($B936,選擇權未平倉餘額!$A$4:$I$500,9,FALSE)</f>
        <v>#N/A</v>
      </c>
      <c r="V936" s="39" t="e">
        <f>VLOOKUP($B936,臺指選擇權P_C_Ratios!$A$4:$C$500,3,FALSE)</f>
        <v>#N/A</v>
      </c>
      <c r="W936" s="41" t="e">
        <f>VLOOKUP($B936,散戶多空比!$A$6:$L$500,12,FALSE)</f>
        <v>#N/A</v>
      </c>
      <c r="X936" s="40" t="e">
        <f>VLOOKUP($B936,期貨大額交易人未沖銷部位!$A$4:$O$499,4,FALSE)</f>
        <v>#N/A</v>
      </c>
      <c r="Y936" s="40" t="e">
        <f>VLOOKUP($B936,期貨大額交易人未沖銷部位!$A$4:$O$499,7,FALSE)</f>
        <v>#N/A</v>
      </c>
      <c r="Z936" s="40" t="e">
        <f>VLOOKUP($B936,期貨大額交易人未沖銷部位!$A$4:$O$499,10,FALSE)</f>
        <v>#N/A</v>
      </c>
      <c r="AA936" s="40" t="e">
        <f>VLOOKUP($B936,期貨大額交易人未沖銷部位!$A$4:$O$499,13,FALSE)</f>
        <v>#N/A</v>
      </c>
      <c r="AB936" s="40" t="e">
        <f>VLOOKUP($B936,期貨大額交易人未沖銷部位!$A$4:$O$499,14,FALSE)</f>
        <v>#N/A</v>
      </c>
      <c r="AC936" s="40" t="e">
        <f>VLOOKUP($B936,期貨大額交易人未沖銷部位!$A$4:$O$499,15,FALSE)</f>
        <v>#N/A</v>
      </c>
      <c r="AD936" s="33" t="e">
        <f>VLOOKUP($B936,三大美股走勢!$A$4:$J$495,4,FALSE)</f>
        <v>#N/A</v>
      </c>
      <c r="AE936" s="33" t="e">
        <f>VLOOKUP($B936,三大美股走勢!$A$4:$J$495,7,FALSE)</f>
        <v>#N/A</v>
      </c>
      <c r="AF936" s="33" t="e">
        <f>VLOOKUP($B936,三大美股走勢!$A$4:$J$495,10,FALSE)</f>
        <v>#N/A</v>
      </c>
    </row>
    <row r="937" spans="2:32">
      <c r="B937" s="32">
        <v>43716</v>
      </c>
      <c r="C937" s="33" t="e">
        <f>VLOOKUP($B937,大盤與近月台指!$A$4:$I$499,2,FALSE)</f>
        <v>#N/A</v>
      </c>
      <c r="D937" s="34" t="e">
        <f>VLOOKUP($B937,大盤與近月台指!$A$4:$I$499,3,FALSE)</f>
        <v>#N/A</v>
      </c>
      <c r="E937" s="35" t="e">
        <f>VLOOKUP($B937,大盤與近月台指!$A$4:$I$499,4,FALSE)</f>
        <v>#N/A</v>
      </c>
      <c r="F937" s="33" t="e">
        <f>VLOOKUP($B937,大盤與近月台指!$A$4:$I$499,5,FALSE)</f>
        <v>#N/A</v>
      </c>
      <c r="G937" s="49" t="e">
        <f>VLOOKUP($B937,三大法人買賣超!$A$4:$I$500,3,FALSE)</f>
        <v>#N/A</v>
      </c>
      <c r="H937" s="34" t="e">
        <f>VLOOKUP($B937,三大法人買賣超!$A$4:$I$500,5,FALSE)</f>
        <v>#N/A</v>
      </c>
      <c r="I937" s="27" t="e">
        <f>VLOOKUP($B937,三大法人買賣超!$A$4:$I$500,7,FALSE)</f>
        <v>#N/A</v>
      </c>
      <c r="J937" s="27" t="e">
        <f>VLOOKUP($B937,三大法人買賣超!$A$4:$I$500,9,FALSE)</f>
        <v>#N/A</v>
      </c>
      <c r="K937" s="37">
        <f>新台幣匯率美元指數!B938</f>
        <v>0</v>
      </c>
      <c r="L937" s="38">
        <f>新台幣匯率美元指數!C938</f>
        <v>0</v>
      </c>
      <c r="M937" s="39">
        <f>新台幣匯率美元指數!D938</f>
        <v>0</v>
      </c>
      <c r="N937" s="27" t="e">
        <f>VLOOKUP($B937,期貨未平倉口數!$A$4:$M$499,4,FALSE)</f>
        <v>#N/A</v>
      </c>
      <c r="O937" s="27" t="e">
        <f>VLOOKUP($B937,期貨未平倉口數!$A$4:$M$499,9,FALSE)</f>
        <v>#N/A</v>
      </c>
      <c r="P937" s="27" t="e">
        <f>VLOOKUP($B937,期貨未平倉口數!$A$4:$M$499,10,FALSE)</f>
        <v>#N/A</v>
      </c>
      <c r="Q937" s="27" t="e">
        <f>VLOOKUP($B937,期貨未平倉口數!$A$4:$M$499,11,FALSE)</f>
        <v>#N/A</v>
      </c>
      <c r="R937" s="64" t="e">
        <f>VLOOKUP($B937,選擇權未平倉餘額!$A$4:$I$500,6,FALSE)</f>
        <v>#N/A</v>
      </c>
      <c r="S937" s="64" t="e">
        <f>VLOOKUP($B937,選擇權未平倉餘額!$A$4:$I$500,7,FALSE)</f>
        <v>#N/A</v>
      </c>
      <c r="T937" s="64" t="e">
        <f>VLOOKUP($B937,選擇權未平倉餘額!$A$4:$I$500,8,FALSE)</f>
        <v>#N/A</v>
      </c>
      <c r="U937" s="64" t="e">
        <f>VLOOKUP($B937,選擇權未平倉餘額!$A$4:$I$500,9,FALSE)</f>
        <v>#N/A</v>
      </c>
      <c r="V937" s="39" t="e">
        <f>VLOOKUP($B937,臺指選擇權P_C_Ratios!$A$4:$C$500,3,FALSE)</f>
        <v>#N/A</v>
      </c>
      <c r="W937" s="41" t="e">
        <f>VLOOKUP($B937,散戶多空比!$A$6:$L$500,12,FALSE)</f>
        <v>#N/A</v>
      </c>
      <c r="X937" s="40" t="e">
        <f>VLOOKUP($B937,期貨大額交易人未沖銷部位!$A$4:$O$499,4,FALSE)</f>
        <v>#N/A</v>
      </c>
      <c r="Y937" s="40" t="e">
        <f>VLOOKUP($B937,期貨大額交易人未沖銷部位!$A$4:$O$499,7,FALSE)</f>
        <v>#N/A</v>
      </c>
      <c r="Z937" s="40" t="e">
        <f>VLOOKUP($B937,期貨大額交易人未沖銷部位!$A$4:$O$499,10,FALSE)</f>
        <v>#N/A</v>
      </c>
      <c r="AA937" s="40" t="e">
        <f>VLOOKUP($B937,期貨大額交易人未沖銷部位!$A$4:$O$499,13,FALSE)</f>
        <v>#N/A</v>
      </c>
      <c r="AB937" s="40" t="e">
        <f>VLOOKUP($B937,期貨大額交易人未沖銷部位!$A$4:$O$499,14,FALSE)</f>
        <v>#N/A</v>
      </c>
      <c r="AC937" s="40" t="e">
        <f>VLOOKUP($B937,期貨大額交易人未沖銷部位!$A$4:$O$499,15,FALSE)</f>
        <v>#N/A</v>
      </c>
      <c r="AD937" s="33" t="e">
        <f>VLOOKUP($B937,三大美股走勢!$A$4:$J$495,4,FALSE)</f>
        <v>#N/A</v>
      </c>
      <c r="AE937" s="33" t="e">
        <f>VLOOKUP($B937,三大美股走勢!$A$4:$J$495,7,FALSE)</f>
        <v>#N/A</v>
      </c>
      <c r="AF937" s="33" t="e">
        <f>VLOOKUP($B937,三大美股走勢!$A$4:$J$495,10,FALSE)</f>
        <v>#N/A</v>
      </c>
    </row>
    <row r="938" spans="2:32">
      <c r="B938" s="32">
        <v>43717</v>
      </c>
      <c r="C938" s="33" t="e">
        <f>VLOOKUP($B938,大盤與近月台指!$A$4:$I$499,2,FALSE)</f>
        <v>#N/A</v>
      </c>
      <c r="D938" s="34" t="e">
        <f>VLOOKUP($B938,大盤與近月台指!$A$4:$I$499,3,FALSE)</f>
        <v>#N/A</v>
      </c>
      <c r="E938" s="35" t="e">
        <f>VLOOKUP($B938,大盤與近月台指!$A$4:$I$499,4,FALSE)</f>
        <v>#N/A</v>
      </c>
      <c r="F938" s="33" t="e">
        <f>VLOOKUP($B938,大盤與近月台指!$A$4:$I$499,5,FALSE)</f>
        <v>#N/A</v>
      </c>
      <c r="G938" s="49" t="e">
        <f>VLOOKUP($B938,三大法人買賣超!$A$4:$I$500,3,FALSE)</f>
        <v>#N/A</v>
      </c>
      <c r="H938" s="34" t="e">
        <f>VLOOKUP($B938,三大法人買賣超!$A$4:$I$500,5,FALSE)</f>
        <v>#N/A</v>
      </c>
      <c r="I938" s="27" t="e">
        <f>VLOOKUP($B938,三大法人買賣超!$A$4:$I$500,7,FALSE)</f>
        <v>#N/A</v>
      </c>
      <c r="J938" s="27" t="e">
        <f>VLOOKUP($B938,三大法人買賣超!$A$4:$I$500,9,FALSE)</f>
        <v>#N/A</v>
      </c>
      <c r="K938" s="37">
        <f>新台幣匯率美元指數!B939</f>
        <v>0</v>
      </c>
      <c r="L938" s="38">
        <f>新台幣匯率美元指數!C939</f>
        <v>0</v>
      </c>
      <c r="M938" s="39">
        <f>新台幣匯率美元指數!D939</f>
        <v>0</v>
      </c>
      <c r="N938" s="27" t="e">
        <f>VLOOKUP($B938,期貨未平倉口數!$A$4:$M$499,4,FALSE)</f>
        <v>#N/A</v>
      </c>
      <c r="O938" s="27" t="e">
        <f>VLOOKUP($B938,期貨未平倉口數!$A$4:$M$499,9,FALSE)</f>
        <v>#N/A</v>
      </c>
      <c r="P938" s="27" t="e">
        <f>VLOOKUP($B938,期貨未平倉口數!$A$4:$M$499,10,FALSE)</f>
        <v>#N/A</v>
      </c>
      <c r="Q938" s="27" t="e">
        <f>VLOOKUP($B938,期貨未平倉口數!$A$4:$M$499,11,FALSE)</f>
        <v>#N/A</v>
      </c>
      <c r="R938" s="64" t="e">
        <f>VLOOKUP($B938,選擇權未平倉餘額!$A$4:$I$500,6,FALSE)</f>
        <v>#N/A</v>
      </c>
      <c r="S938" s="64" t="e">
        <f>VLOOKUP($B938,選擇權未平倉餘額!$A$4:$I$500,7,FALSE)</f>
        <v>#N/A</v>
      </c>
      <c r="T938" s="64" t="e">
        <f>VLOOKUP($B938,選擇權未平倉餘額!$A$4:$I$500,8,FALSE)</f>
        <v>#N/A</v>
      </c>
      <c r="U938" s="64" t="e">
        <f>VLOOKUP($B938,選擇權未平倉餘額!$A$4:$I$500,9,FALSE)</f>
        <v>#N/A</v>
      </c>
      <c r="V938" s="39" t="e">
        <f>VLOOKUP($B938,臺指選擇權P_C_Ratios!$A$4:$C$500,3,FALSE)</f>
        <v>#N/A</v>
      </c>
      <c r="W938" s="41" t="e">
        <f>VLOOKUP($B938,散戶多空比!$A$6:$L$500,12,FALSE)</f>
        <v>#N/A</v>
      </c>
      <c r="X938" s="40" t="e">
        <f>VLOOKUP($B938,期貨大額交易人未沖銷部位!$A$4:$O$499,4,FALSE)</f>
        <v>#N/A</v>
      </c>
      <c r="Y938" s="40" t="e">
        <f>VLOOKUP($B938,期貨大額交易人未沖銷部位!$A$4:$O$499,7,FALSE)</f>
        <v>#N/A</v>
      </c>
      <c r="Z938" s="40" t="e">
        <f>VLOOKUP($B938,期貨大額交易人未沖銷部位!$A$4:$O$499,10,FALSE)</f>
        <v>#N/A</v>
      </c>
      <c r="AA938" s="40" t="e">
        <f>VLOOKUP($B938,期貨大額交易人未沖銷部位!$A$4:$O$499,13,FALSE)</f>
        <v>#N/A</v>
      </c>
      <c r="AB938" s="40" t="e">
        <f>VLOOKUP($B938,期貨大額交易人未沖銷部位!$A$4:$O$499,14,FALSE)</f>
        <v>#N/A</v>
      </c>
      <c r="AC938" s="40" t="e">
        <f>VLOOKUP($B938,期貨大額交易人未沖銷部位!$A$4:$O$499,15,FALSE)</f>
        <v>#N/A</v>
      </c>
      <c r="AD938" s="33" t="e">
        <f>VLOOKUP($B938,三大美股走勢!$A$4:$J$495,4,FALSE)</f>
        <v>#N/A</v>
      </c>
      <c r="AE938" s="33" t="e">
        <f>VLOOKUP($B938,三大美股走勢!$A$4:$J$495,7,FALSE)</f>
        <v>#N/A</v>
      </c>
      <c r="AF938" s="33" t="e">
        <f>VLOOKUP($B938,三大美股走勢!$A$4:$J$495,10,FALSE)</f>
        <v>#N/A</v>
      </c>
    </row>
    <row r="939" spans="2:32">
      <c r="B939" s="32">
        <v>43718</v>
      </c>
      <c r="C939" s="33" t="e">
        <f>VLOOKUP($B939,大盤與近月台指!$A$4:$I$499,2,FALSE)</f>
        <v>#N/A</v>
      </c>
      <c r="D939" s="34" t="e">
        <f>VLOOKUP($B939,大盤與近月台指!$A$4:$I$499,3,FALSE)</f>
        <v>#N/A</v>
      </c>
      <c r="E939" s="35" t="e">
        <f>VLOOKUP($B939,大盤與近月台指!$A$4:$I$499,4,FALSE)</f>
        <v>#N/A</v>
      </c>
      <c r="F939" s="33" t="e">
        <f>VLOOKUP($B939,大盤與近月台指!$A$4:$I$499,5,FALSE)</f>
        <v>#N/A</v>
      </c>
      <c r="G939" s="49" t="e">
        <f>VLOOKUP($B939,三大法人買賣超!$A$4:$I$500,3,FALSE)</f>
        <v>#N/A</v>
      </c>
      <c r="H939" s="34" t="e">
        <f>VLOOKUP($B939,三大法人買賣超!$A$4:$I$500,5,FALSE)</f>
        <v>#N/A</v>
      </c>
      <c r="I939" s="27" t="e">
        <f>VLOOKUP($B939,三大法人買賣超!$A$4:$I$500,7,FALSE)</f>
        <v>#N/A</v>
      </c>
      <c r="J939" s="27" t="e">
        <f>VLOOKUP($B939,三大法人買賣超!$A$4:$I$500,9,FALSE)</f>
        <v>#N/A</v>
      </c>
      <c r="K939" s="37">
        <f>新台幣匯率美元指數!B940</f>
        <v>0</v>
      </c>
      <c r="L939" s="38">
        <f>新台幣匯率美元指數!C940</f>
        <v>0</v>
      </c>
      <c r="M939" s="39">
        <f>新台幣匯率美元指數!D940</f>
        <v>0</v>
      </c>
      <c r="N939" s="27" t="e">
        <f>VLOOKUP($B939,期貨未平倉口數!$A$4:$M$499,4,FALSE)</f>
        <v>#N/A</v>
      </c>
      <c r="O939" s="27" t="e">
        <f>VLOOKUP($B939,期貨未平倉口數!$A$4:$M$499,9,FALSE)</f>
        <v>#N/A</v>
      </c>
      <c r="P939" s="27" t="e">
        <f>VLOOKUP($B939,期貨未平倉口數!$A$4:$M$499,10,FALSE)</f>
        <v>#N/A</v>
      </c>
      <c r="Q939" s="27" t="e">
        <f>VLOOKUP($B939,期貨未平倉口數!$A$4:$M$499,11,FALSE)</f>
        <v>#N/A</v>
      </c>
      <c r="R939" s="64" t="e">
        <f>VLOOKUP($B939,選擇權未平倉餘額!$A$4:$I$500,6,FALSE)</f>
        <v>#N/A</v>
      </c>
      <c r="S939" s="64" t="e">
        <f>VLOOKUP($B939,選擇權未平倉餘額!$A$4:$I$500,7,FALSE)</f>
        <v>#N/A</v>
      </c>
      <c r="T939" s="64" t="e">
        <f>VLOOKUP($B939,選擇權未平倉餘額!$A$4:$I$500,8,FALSE)</f>
        <v>#N/A</v>
      </c>
      <c r="U939" s="64" t="e">
        <f>VLOOKUP($B939,選擇權未平倉餘額!$A$4:$I$500,9,FALSE)</f>
        <v>#N/A</v>
      </c>
      <c r="V939" s="39" t="e">
        <f>VLOOKUP($B939,臺指選擇權P_C_Ratios!$A$4:$C$500,3,FALSE)</f>
        <v>#N/A</v>
      </c>
      <c r="W939" s="41" t="e">
        <f>VLOOKUP($B939,散戶多空比!$A$6:$L$500,12,FALSE)</f>
        <v>#N/A</v>
      </c>
      <c r="X939" s="40" t="e">
        <f>VLOOKUP($B939,期貨大額交易人未沖銷部位!$A$4:$O$499,4,FALSE)</f>
        <v>#N/A</v>
      </c>
      <c r="Y939" s="40" t="e">
        <f>VLOOKUP($B939,期貨大額交易人未沖銷部位!$A$4:$O$499,7,FALSE)</f>
        <v>#N/A</v>
      </c>
      <c r="Z939" s="40" t="e">
        <f>VLOOKUP($B939,期貨大額交易人未沖銷部位!$A$4:$O$499,10,FALSE)</f>
        <v>#N/A</v>
      </c>
      <c r="AA939" s="40" t="e">
        <f>VLOOKUP($B939,期貨大額交易人未沖銷部位!$A$4:$O$499,13,FALSE)</f>
        <v>#N/A</v>
      </c>
      <c r="AB939" s="40" t="e">
        <f>VLOOKUP($B939,期貨大額交易人未沖銷部位!$A$4:$O$499,14,FALSE)</f>
        <v>#N/A</v>
      </c>
      <c r="AC939" s="40" t="e">
        <f>VLOOKUP($B939,期貨大額交易人未沖銷部位!$A$4:$O$499,15,FALSE)</f>
        <v>#N/A</v>
      </c>
      <c r="AD939" s="33" t="e">
        <f>VLOOKUP($B939,三大美股走勢!$A$4:$J$495,4,FALSE)</f>
        <v>#N/A</v>
      </c>
      <c r="AE939" s="33" t="e">
        <f>VLOOKUP($B939,三大美股走勢!$A$4:$J$495,7,FALSE)</f>
        <v>#N/A</v>
      </c>
      <c r="AF939" s="33" t="e">
        <f>VLOOKUP($B939,三大美股走勢!$A$4:$J$495,10,FALSE)</f>
        <v>#N/A</v>
      </c>
    </row>
    <row r="940" spans="2:32">
      <c r="B940" s="32">
        <v>43719</v>
      </c>
      <c r="C940" s="33" t="e">
        <f>VLOOKUP($B940,大盤與近月台指!$A$4:$I$499,2,FALSE)</f>
        <v>#N/A</v>
      </c>
      <c r="D940" s="34" t="e">
        <f>VLOOKUP($B940,大盤與近月台指!$A$4:$I$499,3,FALSE)</f>
        <v>#N/A</v>
      </c>
      <c r="E940" s="35" t="e">
        <f>VLOOKUP($B940,大盤與近月台指!$A$4:$I$499,4,FALSE)</f>
        <v>#N/A</v>
      </c>
      <c r="F940" s="33" t="e">
        <f>VLOOKUP($B940,大盤與近月台指!$A$4:$I$499,5,FALSE)</f>
        <v>#N/A</v>
      </c>
      <c r="G940" s="49" t="e">
        <f>VLOOKUP($B940,三大法人買賣超!$A$4:$I$500,3,FALSE)</f>
        <v>#N/A</v>
      </c>
      <c r="H940" s="34" t="e">
        <f>VLOOKUP($B940,三大法人買賣超!$A$4:$I$500,5,FALSE)</f>
        <v>#N/A</v>
      </c>
      <c r="I940" s="27" t="e">
        <f>VLOOKUP($B940,三大法人買賣超!$A$4:$I$500,7,FALSE)</f>
        <v>#N/A</v>
      </c>
      <c r="J940" s="27" t="e">
        <f>VLOOKUP($B940,三大法人買賣超!$A$4:$I$500,9,FALSE)</f>
        <v>#N/A</v>
      </c>
      <c r="K940" s="37">
        <f>新台幣匯率美元指數!B941</f>
        <v>0</v>
      </c>
      <c r="L940" s="38">
        <f>新台幣匯率美元指數!C941</f>
        <v>0</v>
      </c>
      <c r="M940" s="39">
        <f>新台幣匯率美元指數!D941</f>
        <v>0</v>
      </c>
      <c r="N940" s="27" t="e">
        <f>VLOOKUP($B940,期貨未平倉口數!$A$4:$M$499,4,FALSE)</f>
        <v>#N/A</v>
      </c>
      <c r="O940" s="27" t="e">
        <f>VLOOKUP($B940,期貨未平倉口數!$A$4:$M$499,9,FALSE)</f>
        <v>#N/A</v>
      </c>
      <c r="P940" s="27" t="e">
        <f>VLOOKUP($B940,期貨未平倉口數!$A$4:$M$499,10,FALSE)</f>
        <v>#N/A</v>
      </c>
      <c r="Q940" s="27" t="e">
        <f>VLOOKUP($B940,期貨未平倉口數!$A$4:$M$499,11,FALSE)</f>
        <v>#N/A</v>
      </c>
      <c r="R940" s="64" t="e">
        <f>VLOOKUP($B940,選擇權未平倉餘額!$A$4:$I$500,6,FALSE)</f>
        <v>#N/A</v>
      </c>
      <c r="S940" s="64" t="e">
        <f>VLOOKUP($B940,選擇權未平倉餘額!$A$4:$I$500,7,FALSE)</f>
        <v>#N/A</v>
      </c>
      <c r="T940" s="64" t="e">
        <f>VLOOKUP($B940,選擇權未平倉餘額!$A$4:$I$500,8,FALSE)</f>
        <v>#N/A</v>
      </c>
      <c r="U940" s="64" t="e">
        <f>VLOOKUP($B940,選擇權未平倉餘額!$A$4:$I$500,9,FALSE)</f>
        <v>#N/A</v>
      </c>
      <c r="V940" s="39" t="e">
        <f>VLOOKUP($B940,臺指選擇權P_C_Ratios!$A$4:$C$500,3,FALSE)</f>
        <v>#N/A</v>
      </c>
      <c r="W940" s="41" t="e">
        <f>VLOOKUP($B940,散戶多空比!$A$6:$L$500,12,FALSE)</f>
        <v>#N/A</v>
      </c>
      <c r="X940" s="40" t="e">
        <f>VLOOKUP($B940,期貨大額交易人未沖銷部位!$A$4:$O$499,4,FALSE)</f>
        <v>#N/A</v>
      </c>
      <c r="Y940" s="40" t="e">
        <f>VLOOKUP($B940,期貨大額交易人未沖銷部位!$A$4:$O$499,7,FALSE)</f>
        <v>#N/A</v>
      </c>
      <c r="Z940" s="40" t="e">
        <f>VLOOKUP($B940,期貨大額交易人未沖銷部位!$A$4:$O$499,10,FALSE)</f>
        <v>#N/A</v>
      </c>
      <c r="AA940" s="40" t="e">
        <f>VLOOKUP($B940,期貨大額交易人未沖銷部位!$A$4:$O$499,13,FALSE)</f>
        <v>#N/A</v>
      </c>
      <c r="AB940" s="40" t="e">
        <f>VLOOKUP($B940,期貨大額交易人未沖銷部位!$A$4:$O$499,14,FALSE)</f>
        <v>#N/A</v>
      </c>
      <c r="AC940" s="40" t="e">
        <f>VLOOKUP($B940,期貨大額交易人未沖銷部位!$A$4:$O$499,15,FALSE)</f>
        <v>#N/A</v>
      </c>
      <c r="AD940" s="33" t="e">
        <f>VLOOKUP($B940,三大美股走勢!$A$4:$J$495,4,FALSE)</f>
        <v>#N/A</v>
      </c>
      <c r="AE940" s="33" t="e">
        <f>VLOOKUP($B940,三大美股走勢!$A$4:$J$495,7,FALSE)</f>
        <v>#N/A</v>
      </c>
      <c r="AF940" s="33" t="e">
        <f>VLOOKUP($B940,三大美股走勢!$A$4:$J$495,10,FALSE)</f>
        <v>#N/A</v>
      </c>
    </row>
    <row r="941" spans="2:32">
      <c r="B941" s="32">
        <v>43720</v>
      </c>
      <c r="C941" s="33" t="e">
        <f>VLOOKUP($B941,大盤與近月台指!$A$4:$I$499,2,FALSE)</f>
        <v>#N/A</v>
      </c>
      <c r="D941" s="34" t="e">
        <f>VLOOKUP($B941,大盤與近月台指!$A$4:$I$499,3,FALSE)</f>
        <v>#N/A</v>
      </c>
      <c r="E941" s="35" t="e">
        <f>VLOOKUP($B941,大盤與近月台指!$A$4:$I$499,4,FALSE)</f>
        <v>#N/A</v>
      </c>
      <c r="F941" s="33" t="e">
        <f>VLOOKUP($B941,大盤與近月台指!$A$4:$I$499,5,FALSE)</f>
        <v>#N/A</v>
      </c>
      <c r="G941" s="49" t="e">
        <f>VLOOKUP($B941,三大法人買賣超!$A$4:$I$500,3,FALSE)</f>
        <v>#N/A</v>
      </c>
      <c r="H941" s="34" t="e">
        <f>VLOOKUP($B941,三大法人買賣超!$A$4:$I$500,5,FALSE)</f>
        <v>#N/A</v>
      </c>
      <c r="I941" s="27" t="e">
        <f>VLOOKUP($B941,三大法人買賣超!$A$4:$I$500,7,FALSE)</f>
        <v>#N/A</v>
      </c>
      <c r="J941" s="27" t="e">
        <f>VLOOKUP($B941,三大法人買賣超!$A$4:$I$500,9,FALSE)</f>
        <v>#N/A</v>
      </c>
      <c r="K941" s="37">
        <f>新台幣匯率美元指數!B942</f>
        <v>0</v>
      </c>
      <c r="L941" s="38">
        <f>新台幣匯率美元指數!C942</f>
        <v>0</v>
      </c>
      <c r="M941" s="39">
        <f>新台幣匯率美元指數!D942</f>
        <v>0</v>
      </c>
      <c r="N941" s="27" t="e">
        <f>VLOOKUP($B941,期貨未平倉口數!$A$4:$M$499,4,FALSE)</f>
        <v>#N/A</v>
      </c>
      <c r="O941" s="27" t="e">
        <f>VLOOKUP($B941,期貨未平倉口數!$A$4:$M$499,9,FALSE)</f>
        <v>#N/A</v>
      </c>
      <c r="P941" s="27" t="e">
        <f>VLOOKUP($B941,期貨未平倉口數!$A$4:$M$499,10,FALSE)</f>
        <v>#N/A</v>
      </c>
      <c r="Q941" s="27" t="e">
        <f>VLOOKUP($B941,期貨未平倉口數!$A$4:$M$499,11,FALSE)</f>
        <v>#N/A</v>
      </c>
      <c r="R941" s="64" t="e">
        <f>VLOOKUP($B941,選擇權未平倉餘額!$A$4:$I$500,6,FALSE)</f>
        <v>#N/A</v>
      </c>
      <c r="S941" s="64" t="e">
        <f>VLOOKUP($B941,選擇權未平倉餘額!$A$4:$I$500,7,FALSE)</f>
        <v>#N/A</v>
      </c>
      <c r="T941" s="64" t="e">
        <f>VLOOKUP($B941,選擇權未平倉餘額!$A$4:$I$500,8,FALSE)</f>
        <v>#N/A</v>
      </c>
      <c r="U941" s="64" t="e">
        <f>VLOOKUP($B941,選擇權未平倉餘額!$A$4:$I$500,9,FALSE)</f>
        <v>#N/A</v>
      </c>
      <c r="V941" s="39" t="e">
        <f>VLOOKUP($B941,臺指選擇權P_C_Ratios!$A$4:$C$500,3,FALSE)</f>
        <v>#N/A</v>
      </c>
      <c r="W941" s="41" t="e">
        <f>VLOOKUP($B941,散戶多空比!$A$6:$L$500,12,FALSE)</f>
        <v>#N/A</v>
      </c>
      <c r="X941" s="40" t="e">
        <f>VLOOKUP($B941,期貨大額交易人未沖銷部位!$A$4:$O$499,4,FALSE)</f>
        <v>#N/A</v>
      </c>
      <c r="Y941" s="40" t="e">
        <f>VLOOKUP($B941,期貨大額交易人未沖銷部位!$A$4:$O$499,7,FALSE)</f>
        <v>#N/A</v>
      </c>
      <c r="Z941" s="40" t="e">
        <f>VLOOKUP($B941,期貨大額交易人未沖銷部位!$A$4:$O$499,10,FALSE)</f>
        <v>#N/A</v>
      </c>
      <c r="AA941" s="40" t="e">
        <f>VLOOKUP($B941,期貨大額交易人未沖銷部位!$A$4:$O$499,13,FALSE)</f>
        <v>#N/A</v>
      </c>
      <c r="AB941" s="40" t="e">
        <f>VLOOKUP($B941,期貨大額交易人未沖銷部位!$A$4:$O$499,14,FALSE)</f>
        <v>#N/A</v>
      </c>
      <c r="AC941" s="40" t="e">
        <f>VLOOKUP($B941,期貨大額交易人未沖銷部位!$A$4:$O$499,15,FALSE)</f>
        <v>#N/A</v>
      </c>
      <c r="AD941" s="33" t="e">
        <f>VLOOKUP($B941,三大美股走勢!$A$4:$J$495,4,FALSE)</f>
        <v>#N/A</v>
      </c>
      <c r="AE941" s="33" t="e">
        <f>VLOOKUP($B941,三大美股走勢!$A$4:$J$495,7,FALSE)</f>
        <v>#N/A</v>
      </c>
      <c r="AF941" s="33" t="e">
        <f>VLOOKUP($B941,三大美股走勢!$A$4:$J$495,10,FALSE)</f>
        <v>#N/A</v>
      </c>
    </row>
    <row r="942" spans="2:32">
      <c r="B942" s="32">
        <v>43721</v>
      </c>
      <c r="C942" s="33" t="e">
        <f>VLOOKUP($B942,大盤與近月台指!$A$4:$I$499,2,FALSE)</f>
        <v>#N/A</v>
      </c>
      <c r="D942" s="34" t="e">
        <f>VLOOKUP($B942,大盤與近月台指!$A$4:$I$499,3,FALSE)</f>
        <v>#N/A</v>
      </c>
      <c r="E942" s="35" t="e">
        <f>VLOOKUP($B942,大盤與近月台指!$A$4:$I$499,4,FALSE)</f>
        <v>#N/A</v>
      </c>
      <c r="F942" s="33" t="e">
        <f>VLOOKUP($B942,大盤與近月台指!$A$4:$I$499,5,FALSE)</f>
        <v>#N/A</v>
      </c>
      <c r="G942" s="49" t="e">
        <f>VLOOKUP($B942,三大法人買賣超!$A$4:$I$500,3,FALSE)</f>
        <v>#N/A</v>
      </c>
      <c r="H942" s="34" t="e">
        <f>VLOOKUP($B942,三大法人買賣超!$A$4:$I$500,5,FALSE)</f>
        <v>#N/A</v>
      </c>
      <c r="I942" s="27" t="e">
        <f>VLOOKUP($B942,三大法人買賣超!$A$4:$I$500,7,FALSE)</f>
        <v>#N/A</v>
      </c>
      <c r="J942" s="27" t="e">
        <f>VLOOKUP($B942,三大法人買賣超!$A$4:$I$500,9,FALSE)</f>
        <v>#N/A</v>
      </c>
      <c r="K942" s="37">
        <f>新台幣匯率美元指數!B943</f>
        <v>0</v>
      </c>
      <c r="L942" s="38">
        <f>新台幣匯率美元指數!C943</f>
        <v>0</v>
      </c>
      <c r="M942" s="39">
        <f>新台幣匯率美元指數!D943</f>
        <v>0</v>
      </c>
      <c r="N942" s="27" t="e">
        <f>VLOOKUP($B942,期貨未平倉口數!$A$4:$M$499,4,FALSE)</f>
        <v>#N/A</v>
      </c>
      <c r="O942" s="27" t="e">
        <f>VLOOKUP($B942,期貨未平倉口數!$A$4:$M$499,9,FALSE)</f>
        <v>#N/A</v>
      </c>
      <c r="P942" s="27" t="e">
        <f>VLOOKUP($B942,期貨未平倉口數!$A$4:$M$499,10,FALSE)</f>
        <v>#N/A</v>
      </c>
      <c r="Q942" s="27" t="e">
        <f>VLOOKUP($B942,期貨未平倉口數!$A$4:$M$499,11,FALSE)</f>
        <v>#N/A</v>
      </c>
      <c r="R942" s="64" t="e">
        <f>VLOOKUP($B942,選擇權未平倉餘額!$A$4:$I$500,6,FALSE)</f>
        <v>#N/A</v>
      </c>
      <c r="S942" s="64" t="e">
        <f>VLOOKUP($B942,選擇權未平倉餘額!$A$4:$I$500,7,FALSE)</f>
        <v>#N/A</v>
      </c>
      <c r="T942" s="64" t="e">
        <f>VLOOKUP($B942,選擇權未平倉餘額!$A$4:$I$500,8,FALSE)</f>
        <v>#N/A</v>
      </c>
      <c r="U942" s="64" t="e">
        <f>VLOOKUP($B942,選擇權未平倉餘額!$A$4:$I$500,9,FALSE)</f>
        <v>#N/A</v>
      </c>
      <c r="V942" s="39" t="e">
        <f>VLOOKUP($B942,臺指選擇權P_C_Ratios!$A$4:$C$500,3,FALSE)</f>
        <v>#N/A</v>
      </c>
      <c r="W942" s="41" t="e">
        <f>VLOOKUP($B942,散戶多空比!$A$6:$L$500,12,FALSE)</f>
        <v>#N/A</v>
      </c>
      <c r="X942" s="40" t="e">
        <f>VLOOKUP($B942,期貨大額交易人未沖銷部位!$A$4:$O$499,4,FALSE)</f>
        <v>#N/A</v>
      </c>
      <c r="Y942" s="40" t="e">
        <f>VLOOKUP($B942,期貨大額交易人未沖銷部位!$A$4:$O$499,7,FALSE)</f>
        <v>#N/A</v>
      </c>
      <c r="Z942" s="40" t="e">
        <f>VLOOKUP($B942,期貨大額交易人未沖銷部位!$A$4:$O$499,10,FALSE)</f>
        <v>#N/A</v>
      </c>
      <c r="AA942" s="40" t="e">
        <f>VLOOKUP($B942,期貨大額交易人未沖銷部位!$A$4:$O$499,13,FALSE)</f>
        <v>#N/A</v>
      </c>
      <c r="AB942" s="40" t="e">
        <f>VLOOKUP($B942,期貨大額交易人未沖銷部位!$A$4:$O$499,14,FALSE)</f>
        <v>#N/A</v>
      </c>
      <c r="AC942" s="40" t="e">
        <f>VLOOKUP($B942,期貨大額交易人未沖銷部位!$A$4:$O$499,15,FALSE)</f>
        <v>#N/A</v>
      </c>
      <c r="AD942" s="33" t="e">
        <f>VLOOKUP($B942,三大美股走勢!$A$4:$J$495,4,FALSE)</f>
        <v>#N/A</v>
      </c>
      <c r="AE942" s="33" t="e">
        <f>VLOOKUP($B942,三大美股走勢!$A$4:$J$495,7,FALSE)</f>
        <v>#N/A</v>
      </c>
      <c r="AF942" s="33" t="e">
        <f>VLOOKUP($B942,三大美股走勢!$A$4:$J$495,10,FALSE)</f>
        <v>#N/A</v>
      </c>
    </row>
    <row r="943" spans="2:32">
      <c r="B943" s="32">
        <v>43722</v>
      </c>
      <c r="C943" s="33" t="e">
        <f>VLOOKUP($B943,大盤與近月台指!$A$4:$I$499,2,FALSE)</f>
        <v>#N/A</v>
      </c>
      <c r="D943" s="34" t="e">
        <f>VLOOKUP($B943,大盤與近月台指!$A$4:$I$499,3,FALSE)</f>
        <v>#N/A</v>
      </c>
      <c r="E943" s="35" t="e">
        <f>VLOOKUP($B943,大盤與近月台指!$A$4:$I$499,4,FALSE)</f>
        <v>#N/A</v>
      </c>
      <c r="F943" s="33" t="e">
        <f>VLOOKUP($B943,大盤與近月台指!$A$4:$I$499,5,FALSE)</f>
        <v>#N/A</v>
      </c>
      <c r="G943" s="49" t="e">
        <f>VLOOKUP($B943,三大法人買賣超!$A$4:$I$500,3,FALSE)</f>
        <v>#N/A</v>
      </c>
      <c r="H943" s="34" t="e">
        <f>VLOOKUP($B943,三大法人買賣超!$A$4:$I$500,5,FALSE)</f>
        <v>#N/A</v>
      </c>
      <c r="I943" s="27" t="e">
        <f>VLOOKUP($B943,三大法人買賣超!$A$4:$I$500,7,FALSE)</f>
        <v>#N/A</v>
      </c>
      <c r="J943" s="27" t="e">
        <f>VLOOKUP($B943,三大法人買賣超!$A$4:$I$500,9,FALSE)</f>
        <v>#N/A</v>
      </c>
      <c r="K943" s="37">
        <f>新台幣匯率美元指數!B944</f>
        <v>0</v>
      </c>
      <c r="L943" s="38">
        <f>新台幣匯率美元指數!C944</f>
        <v>0</v>
      </c>
      <c r="M943" s="39">
        <f>新台幣匯率美元指數!D944</f>
        <v>0</v>
      </c>
      <c r="N943" s="27" t="e">
        <f>VLOOKUP($B943,期貨未平倉口數!$A$4:$M$499,4,FALSE)</f>
        <v>#N/A</v>
      </c>
      <c r="O943" s="27" t="e">
        <f>VLOOKUP($B943,期貨未平倉口數!$A$4:$M$499,9,FALSE)</f>
        <v>#N/A</v>
      </c>
      <c r="P943" s="27" t="e">
        <f>VLOOKUP($B943,期貨未平倉口數!$A$4:$M$499,10,FALSE)</f>
        <v>#N/A</v>
      </c>
      <c r="Q943" s="27" t="e">
        <f>VLOOKUP($B943,期貨未平倉口數!$A$4:$M$499,11,FALSE)</f>
        <v>#N/A</v>
      </c>
      <c r="R943" s="64" t="e">
        <f>VLOOKUP($B943,選擇權未平倉餘額!$A$4:$I$500,6,FALSE)</f>
        <v>#N/A</v>
      </c>
      <c r="S943" s="64" t="e">
        <f>VLOOKUP($B943,選擇權未平倉餘額!$A$4:$I$500,7,FALSE)</f>
        <v>#N/A</v>
      </c>
      <c r="T943" s="64" t="e">
        <f>VLOOKUP($B943,選擇權未平倉餘額!$A$4:$I$500,8,FALSE)</f>
        <v>#N/A</v>
      </c>
      <c r="U943" s="64" t="e">
        <f>VLOOKUP($B943,選擇權未平倉餘額!$A$4:$I$500,9,FALSE)</f>
        <v>#N/A</v>
      </c>
      <c r="V943" s="39" t="e">
        <f>VLOOKUP($B943,臺指選擇權P_C_Ratios!$A$4:$C$500,3,FALSE)</f>
        <v>#N/A</v>
      </c>
      <c r="W943" s="41" t="e">
        <f>VLOOKUP($B943,散戶多空比!$A$6:$L$500,12,FALSE)</f>
        <v>#N/A</v>
      </c>
      <c r="X943" s="40" t="e">
        <f>VLOOKUP($B943,期貨大額交易人未沖銷部位!$A$4:$O$499,4,FALSE)</f>
        <v>#N/A</v>
      </c>
      <c r="Y943" s="40" t="e">
        <f>VLOOKUP($B943,期貨大額交易人未沖銷部位!$A$4:$O$499,7,FALSE)</f>
        <v>#N/A</v>
      </c>
      <c r="Z943" s="40" t="e">
        <f>VLOOKUP($B943,期貨大額交易人未沖銷部位!$A$4:$O$499,10,FALSE)</f>
        <v>#N/A</v>
      </c>
      <c r="AA943" s="40" t="e">
        <f>VLOOKUP($B943,期貨大額交易人未沖銷部位!$A$4:$O$499,13,FALSE)</f>
        <v>#N/A</v>
      </c>
      <c r="AB943" s="40" t="e">
        <f>VLOOKUP($B943,期貨大額交易人未沖銷部位!$A$4:$O$499,14,FALSE)</f>
        <v>#N/A</v>
      </c>
      <c r="AC943" s="40" t="e">
        <f>VLOOKUP($B943,期貨大額交易人未沖銷部位!$A$4:$O$499,15,FALSE)</f>
        <v>#N/A</v>
      </c>
      <c r="AD943" s="33" t="e">
        <f>VLOOKUP($B943,三大美股走勢!$A$4:$J$495,4,FALSE)</f>
        <v>#N/A</v>
      </c>
      <c r="AE943" s="33" t="e">
        <f>VLOOKUP($B943,三大美股走勢!$A$4:$J$495,7,FALSE)</f>
        <v>#N/A</v>
      </c>
      <c r="AF943" s="33" t="e">
        <f>VLOOKUP($B943,三大美股走勢!$A$4:$J$495,10,FALSE)</f>
        <v>#N/A</v>
      </c>
    </row>
    <row r="944" spans="2:32">
      <c r="B944" s="32">
        <v>43723</v>
      </c>
      <c r="C944" s="33" t="e">
        <f>VLOOKUP($B944,大盤與近月台指!$A$4:$I$499,2,FALSE)</f>
        <v>#N/A</v>
      </c>
      <c r="D944" s="34" t="e">
        <f>VLOOKUP($B944,大盤與近月台指!$A$4:$I$499,3,FALSE)</f>
        <v>#N/A</v>
      </c>
      <c r="E944" s="35" t="e">
        <f>VLOOKUP($B944,大盤與近月台指!$A$4:$I$499,4,FALSE)</f>
        <v>#N/A</v>
      </c>
      <c r="F944" s="33" t="e">
        <f>VLOOKUP($B944,大盤與近月台指!$A$4:$I$499,5,FALSE)</f>
        <v>#N/A</v>
      </c>
      <c r="G944" s="49" t="e">
        <f>VLOOKUP($B944,三大法人買賣超!$A$4:$I$500,3,FALSE)</f>
        <v>#N/A</v>
      </c>
      <c r="H944" s="34" t="e">
        <f>VLOOKUP($B944,三大法人買賣超!$A$4:$I$500,5,FALSE)</f>
        <v>#N/A</v>
      </c>
      <c r="I944" s="27" t="e">
        <f>VLOOKUP($B944,三大法人買賣超!$A$4:$I$500,7,FALSE)</f>
        <v>#N/A</v>
      </c>
      <c r="J944" s="27" t="e">
        <f>VLOOKUP($B944,三大法人買賣超!$A$4:$I$500,9,FALSE)</f>
        <v>#N/A</v>
      </c>
      <c r="K944" s="37">
        <f>新台幣匯率美元指數!B945</f>
        <v>0</v>
      </c>
      <c r="L944" s="38">
        <f>新台幣匯率美元指數!C945</f>
        <v>0</v>
      </c>
      <c r="M944" s="39">
        <f>新台幣匯率美元指數!D945</f>
        <v>0</v>
      </c>
      <c r="N944" s="27" t="e">
        <f>VLOOKUP($B944,期貨未平倉口數!$A$4:$M$499,4,FALSE)</f>
        <v>#N/A</v>
      </c>
      <c r="O944" s="27" t="e">
        <f>VLOOKUP($B944,期貨未平倉口數!$A$4:$M$499,9,FALSE)</f>
        <v>#N/A</v>
      </c>
      <c r="P944" s="27" t="e">
        <f>VLOOKUP($B944,期貨未平倉口數!$A$4:$M$499,10,FALSE)</f>
        <v>#N/A</v>
      </c>
      <c r="Q944" s="27" t="e">
        <f>VLOOKUP($B944,期貨未平倉口數!$A$4:$M$499,11,FALSE)</f>
        <v>#N/A</v>
      </c>
      <c r="R944" s="64" t="e">
        <f>VLOOKUP($B944,選擇權未平倉餘額!$A$4:$I$500,6,FALSE)</f>
        <v>#N/A</v>
      </c>
      <c r="S944" s="64" t="e">
        <f>VLOOKUP($B944,選擇權未平倉餘額!$A$4:$I$500,7,FALSE)</f>
        <v>#N/A</v>
      </c>
      <c r="T944" s="64" t="e">
        <f>VLOOKUP($B944,選擇權未平倉餘額!$A$4:$I$500,8,FALSE)</f>
        <v>#N/A</v>
      </c>
      <c r="U944" s="64" t="e">
        <f>VLOOKUP($B944,選擇權未平倉餘額!$A$4:$I$500,9,FALSE)</f>
        <v>#N/A</v>
      </c>
      <c r="V944" s="39" t="e">
        <f>VLOOKUP($B944,臺指選擇權P_C_Ratios!$A$4:$C$500,3,FALSE)</f>
        <v>#N/A</v>
      </c>
      <c r="W944" s="41" t="e">
        <f>VLOOKUP($B944,散戶多空比!$A$6:$L$500,12,FALSE)</f>
        <v>#N/A</v>
      </c>
      <c r="X944" s="40" t="e">
        <f>VLOOKUP($B944,期貨大額交易人未沖銷部位!$A$4:$O$499,4,FALSE)</f>
        <v>#N/A</v>
      </c>
      <c r="Y944" s="40" t="e">
        <f>VLOOKUP($B944,期貨大額交易人未沖銷部位!$A$4:$O$499,7,FALSE)</f>
        <v>#N/A</v>
      </c>
      <c r="Z944" s="40" t="e">
        <f>VLOOKUP($B944,期貨大額交易人未沖銷部位!$A$4:$O$499,10,FALSE)</f>
        <v>#N/A</v>
      </c>
      <c r="AA944" s="40" t="e">
        <f>VLOOKUP($B944,期貨大額交易人未沖銷部位!$A$4:$O$499,13,FALSE)</f>
        <v>#N/A</v>
      </c>
      <c r="AB944" s="40" t="e">
        <f>VLOOKUP($B944,期貨大額交易人未沖銷部位!$A$4:$O$499,14,FALSE)</f>
        <v>#N/A</v>
      </c>
      <c r="AC944" s="40" t="e">
        <f>VLOOKUP($B944,期貨大額交易人未沖銷部位!$A$4:$O$499,15,FALSE)</f>
        <v>#N/A</v>
      </c>
      <c r="AD944" s="33" t="e">
        <f>VLOOKUP($B944,三大美股走勢!$A$4:$J$495,4,FALSE)</f>
        <v>#N/A</v>
      </c>
      <c r="AE944" s="33" t="e">
        <f>VLOOKUP($B944,三大美股走勢!$A$4:$J$495,7,FALSE)</f>
        <v>#N/A</v>
      </c>
      <c r="AF944" s="33" t="e">
        <f>VLOOKUP($B944,三大美股走勢!$A$4:$J$495,10,FALSE)</f>
        <v>#N/A</v>
      </c>
    </row>
    <row r="945" spans="2:32">
      <c r="B945" s="32">
        <v>43724</v>
      </c>
      <c r="C945" s="33" t="e">
        <f>VLOOKUP($B945,大盤與近月台指!$A$4:$I$499,2,FALSE)</f>
        <v>#N/A</v>
      </c>
      <c r="D945" s="34" t="e">
        <f>VLOOKUP($B945,大盤與近月台指!$A$4:$I$499,3,FALSE)</f>
        <v>#N/A</v>
      </c>
      <c r="E945" s="35" t="e">
        <f>VLOOKUP($B945,大盤與近月台指!$A$4:$I$499,4,FALSE)</f>
        <v>#N/A</v>
      </c>
      <c r="F945" s="33" t="e">
        <f>VLOOKUP($B945,大盤與近月台指!$A$4:$I$499,5,FALSE)</f>
        <v>#N/A</v>
      </c>
      <c r="G945" s="49" t="e">
        <f>VLOOKUP($B945,三大法人買賣超!$A$4:$I$500,3,FALSE)</f>
        <v>#N/A</v>
      </c>
      <c r="H945" s="34" t="e">
        <f>VLOOKUP($B945,三大法人買賣超!$A$4:$I$500,5,FALSE)</f>
        <v>#N/A</v>
      </c>
      <c r="I945" s="27" t="e">
        <f>VLOOKUP($B945,三大法人買賣超!$A$4:$I$500,7,FALSE)</f>
        <v>#N/A</v>
      </c>
      <c r="J945" s="27" t="e">
        <f>VLOOKUP($B945,三大法人買賣超!$A$4:$I$500,9,FALSE)</f>
        <v>#N/A</v>
      </c>
      <c r="K945" s="37">
        <f>新台幣匯率美元指數!B946</f>
        <v>0</v>
      </c>
      <c r="L945" s="38">
        <f>新台幣匯率美元指數!C946</f>
        <v>0</v>
      </c>
      <c r="M945" s="39">
        <f>新台幣匯率美元指數!D946</f>
        <v>0</v>
      </c>
      <c r="N945" s="27" t="e">
        <f>VLOOKUP($B945,期貨未平倉口數!$A$4:$M$499,4,FALSE)</f>
        <v>#N/A</v>
      </c>
      <c r="O945" s="27" t="e">
        <f>VLOOKUP($B945,期貨未平倉口數!$A$4:$M$499,9,FALSE)</f>
        <v>#N/A</v>
      </c>
      <c r="P945" s="27" t="e">
        <f>VLOOKUP($B945,期貨未平倉口數!$A$4:$M$499,10,FALSE)</f>
        <v>#N/A</v>
      </c>
      <c r="Q945" s="27" t="e">
        <f>VLOOKUP($B945,期貨未平倉口數!$A$4:$M$499,11,FALSE)</f>
        <v>#N/A</v>
      </c>
      <c r="R945" s="64" t="e">
        <f>VLOOKUP($B945,選擇權未平倉餘額!$A$4:$I$500,6,FALSE)</f>
        <v>#N/A</v>
      </c>
      <c r="S945" s="64" t="e">
        <f>VLOOKUP($B945,選擇權未平倉餘額!$A$4:$I$500,7,FALSE)</f>
        <v>#N/A</v>
      </c>
      <c r="T945" s="64" t="e">
        <f>VLOOKUP($B945,選擇權未平倉餘額!$A$4:$I$500,8,FALSE)</f>
        <v>#N/A</v>
      </c>
      <c r="U945" s="64" t="e">
        <f>VLOOKUP($B945,選擇權未平倉餘額!$A$4:$I$500,9,FALSE)</f>
        <v>#N/A</v>
      </c>
      <c r="V945" s="39" t="e">
        <f>VLOOKUP($B945,臺指選擇權P_C_Ratios!$A$4:$C$500,3,FALSE)</f>
        <v>#N/A</v>
      </c>
      <c r="W945" s="41" t="e">
        <f>VLOOKUP($B945,散戶多空比!$A$6:$L$500,12,FALSE)</f>
        <v>#N/A</v>
      </c>
      <c r="X945" s="40" t="e">
        <f>VLOOKUP($B945,期貨大額交易人未沖銷部位!$A$4:$O$499,4,FALSE)</f>
        <v>#N/A</v>
      </c>
      <c r="Y945" s="40" t="e">
        <f>VLOOKUP($B945,期貨大額交易人未沖銷部位!$A$4:$O$499,7,FALSE)</f>
        <v>#N/A</v>
      </c>
      <c r="Z945" s="40" t="e">
        <f>VLOOKUP($B945,期貨大額交易人未沖銷部位!$A$4:$O$499,10,FALSE)</f>
        <v>#N/A</v>
      </c>
      <c r="AA945" s="40" t="e">
        <f>VLOOKUP($B945,期貨大額交易人未沖銷部位!$A$4:$O$499,13,FALSE)</f>
        <v>#N/A</v>
      </c>
      <c r="AB945" s="40" t="e">
        <f>VLOOKUP($B945,期貨大額交易人未沖銷部位!$A$4:$O$499,14,FALSE)</f>
        <v>#N/A</v>
      </c>
      <c r="AC945" s="40" t="e">
        <f>VLOOKUP($B945,期貨大額交易人未沖銷部位!$A$4:$O$499,15,FALSE)</f>
        <v>#N/A</v>
      </c>
      <c r="AD945" s="33" t="e">
        <f>VLOOKUP($B945,三大美股走勢!$A$4:$J$495,4,FALSE)</f>
        <v>#N/A</v>
      </c>
      <c r="AE945" s="33" t="e">
        <f>VLOOKUP($B945,三大美股走勢!$A$4:$J$495,7,FALSE)</f>
        <v>#N/A</v>
      </c>
      <c r="AF945" s="33" t="e">
        <f>VLOOKUP($B945,三大美股走勢!$A$4:$J$495,10,FALSE)</f>
        <v>#N/A</v>
      </c>
    </row>
    <row r="946" spans="2:32">
      <c r="B946" s="32">
        <v>43725</v>
      </c>
      <c r="C946" s="33" t="e">
        <f>VLOOKUP($B946,大盤與近月台指!$A$4:$I$499,2,FALSE)</f>
        <v>#N/A</v>
      </c>
      <c r="D946" s="34" t="e">
        <f>VLOOKUP($B946,大盤與近月台指!$A$4:$I$499,3,FALSE)</f>
        <v>#N/A</v>
      </c>
      <c r="E946" s="35" t="e">
        <f>VLOOKUP($B946,大盤與近月台指!$A$4:$I$499,4,FALSE)</f>
        <v>#N/A</v>
      </c>
      <c r="F946" s="33" t="e">
        <f>VLOOKUP($B946,大盤與近月台指!$A$4:$I$499,5,FALSE)</f>
        <v>#N/A</v>
      </c>
      <c r="G946" s="49" t="e">
        <f>VLOOKUP($B946,三大法人買賣超!$A$4:$I$500,3,FALSE)</f>
        <v>#N/A</v>
      </c>
      <c r="H946" s="34" t="e">
        <f>VLOOKUP($B946,三大法人買賣超!$A$4:$I$500,5,FALSE)</f>
        <v>#N/A</v>
      </c>
      <c r="I946" s="27" t="e">
        <f>VLOOKUP($B946,三大法人買賣超!$A$4:$I$500,7,FALSE)</f>
        <v>#N/A</v>
      </c>
      <c r="J946" s="27" t="e">
        <f>VLOOKUP($B946,三大法人買賣超!$A$4:$I$500,9,FALSE)</f>
        <v>#N/A</v>
      </c>
      <c r="K946" s="37">
        <f>新台幣匯率美元指數!B947</f>
        <v>0</v>
      </c>
      <c r="L946" s="38">
        <f>新台幣匯率美元指數!C947</f>
        <v>0</v>
      </c>
      <c r="M946" s="39">
        <f>新台幣匯率美元指數!D947</f>
        <v>0</v>
      </c>
      <c r="N946" s="27" t="e">
        <f>VLOOKUP($B946,期貨未平倉口數!$A$4:$M$499,4,FALSE)</f>
        <v>#N/A</v>
      </c>
      <c r="O946" s="27" t="e">
        <f>VLOOKUP($B946,期貨未平倉口數!$A$4:$M$499,9,FALSE)</f>
        <v>#N/A</v>
      </c>
      <c r="P946" s="27" t="e">
        <f>VLOOKUP($B946,期貨未平倉口數!$A$4:$M$499,10,FALSE)</f>
        <v>#N/A</v>
      </c>
      <c r="Q946" s="27" t="e">
        <f>VLOOKUP($B946,期貨未平倉口數!$A$4:$M$499,11,FALSE)</f>
        <v>#N/A</v>
      </c>
      <c r="R946" s="64" t="e">
        <f>VLOOKUP($B946,選擇權未平倉餘額!$A$4:$I$500,6,FALSE)</f>
        <v>#N/A</v>
      </c>
      <c r="S946" s="64" t="e">
        <f>VLOOKUP($B946,選擇權未平倉餘額!$A$4:$I$500,7,FALSE)</f>
        <v>#N/A</v>
      </c>
      <c r="T946" s="64" t="e">
        <f>VLOOKUP($B946,選擇權未平倉餘額!$A$4:$I$500,8,FALSE)</f>
        <v>#N/A</v>
      </c>
      <c r="U946" s="64" t="e">
        <f>VLOOKUP($B946,選擇權未平倉餘額!$A$4:$I$500,9,FALSE)</f>
        <v>#N/A</v>
      </c>
      <c r="V946" s="39" t="e">
        <f>VLOOKUP($B946,臺指選擇權P_C_Ratios!$A$4:$C$500,3,FALSE)</f>
        <v>#N/A</v>
      </c>
      <c r="W946" s="41" t="e">
        <f>VLOOKUP($B946,散戶多空比!$A$6:$L$500,12,FALSE)</f>
        <v>#N/A</v>
      </c>
      <c r="X946" s="40" t="e">
        <f>VLOOKUP($B946,期貨大額交易人未沖銷部位!$A$4:$O$499,4,FALSE)</f>
        <v>#N/A</v>
      </c>
      <c r="Y946" s="40" t="e">
        <f>VLOOKUP($B946,期貨大額交易人未沖銷部位!$A$4:$O$499,7,FALSE)</f>
        <v>#N/A</v>
      </c>
      <c r="Z946" s="40" t="e">
        <f>VLOOKUP($B946,期貨大額交易人未沖銷部位!$A$4:$O$499,10,FALSE)</f>
        <v>#N/A</v>
      </c>
      <c r="AA946" s="40" t="e">
        <f>VLOOKUP($B946,期貨大額交易人未沖銷部位!$A$4:$O$499,13,FALSE)</f>
        <v>#N/A</v>
      </c>
      <c r="AB946" s="40" t="e">
        <f>VLOOKUP($B946,期貨大額交易人未沖銷部位!$A$4:$O$499,14,FALSE)</f>
        <v>#N/A</v>
      </c>
      <c r="AC946" s="40" t="e">
        <f>VLOOKUP($B946,期貨大額交易人未沖銷部位!$A$4:$O$499,15,FALSE)</f>
        <v>#N/A</v>
      </c>
      <c r="AD946" s="33" t="e">
        <f>VLOOKUP($B946,三大美股走勢!$A$4:$J$495,4,FALSE)</f>
        <v>#N/A</v>
      </c>
      <c r="AE946" s="33" t="e">
        <f>VLOOKUP($B946,三大美股走勢!$A$4:$J$495,7,FALSE)</f>
        <v>#N/A</v>
      </c>
      <c r="AF946" s="33" t="e">
        <f>VLOOKUP($B946,三大美股走勢!$A$4:$J$495,10,FALSE)</f>
        <v>#N/A</v>
      </c>
    </row>
    <row r="947" spans="2:32">
      <c r="B947" s="32">
        <v>43726</v>
      </c>
      <c r="C947" s="33" t="e">
        <f>VLOOKUP($B947,大盤與近月台指!$A$4:$I$499,2,FALSE)</f>
        <v>#N/A</v>
      </c>
      <c r="D947" s="34" t="e">
        <f>VLOOKUP($B947,大盤與近月台指!$A$4:$I$499,3,FALSE)</f>
        <v>#N/A</v>
      </c>
      <c r="E947" s="35" t="e">
        <f>VLOOKUP($B947,大盤與近月台指!$A$4:$I$499,4,FALSE)</f>
        <v>#N/A</v>
      </c>
      <c r="F947" s="33" t="e">
        <f>VLOOKUP($B947,大盤與近月台指!$A$4:$I$499,5,FALSE)</f>
        <v>#N/A</v>
      </c>
      <c r="G947" s="49" t="e">
        <f>VLOOKUP($B947,三大法人買賣超!$A$4:$I$500,3,FALSE)</f>
        <v>#N/A</v>
      </c>
      <c r="H947" s="34" t="e">
        <f>VLOOKUP($B947,三大法人買賣超!$A$4:$I$500,5,FALSE)</f>
        <v>#N/A</v>
      </c>
      <c r="I947" s="27" t="e">
        <f>VLOOKUP($B947,三大法人買賣超!$A$4:$I$500,7,FALSE)</f>
        <v>#N/A</v>
      </c>
      <c r="J947" s="27" t="e">
        <f>VLOOKUP($B947,三大法人買賣超!$A$4:$I$500,9,FALSE)</f>
        <v>#N/A</v>
      </c>
      <c r="K947" s="37">
        <f>新台幣匯率美元指數!B948</f>
        <v>0</v>
      </c>
      <c r="L947" s="38">
        <f>新台幣匯率美元指數!C948</f>
        <v>0</v>
      </c>
      <c r="M947" s="39">
        <f>新台幣匯率美元指數!D948</f>
        <v>0</v>
      </c>
      <c r="N947" s="27" t="e">
        <f>VLOOKUP($B947,期貨未平倉口數!$A$4:$M$499,4,FALSE)</f>
        <v>#N/A</v>
      </c>
      <c r="O947" s="27" t="e">
        <f>VLOOKUP($B947,期貨未平倉口數!$A$4:$M$499,9,FALSE)</f>
        <v>#N/A</v>
      </c>
      <c r="P947" s="27" t="e">
        <f>VLOOKUP($B947,期貨未平倉口數!$A$4:$M$499,10,FALSE)</f>
        <v>#N/A</v>
      </c>
      <c r="Q947" s="27" t="e">
        <f>VLOOKUP($B947,期貨未平倉口數!$A$4:$M$499,11,FALSE)</f>
        <v>#N/A</v>
      </c>
      <c r="R947" s="64" t="e">
        <f>VLOOKUP($B947,選擇權未平倉餘額!$A$4:$I$500,6,FALSE)</f>
        <v>#N/A</v>
      </c>
      <c r="S947" s="64" t="e">
        <f>VLOOKUP($B947,選擇權未平倉餘額!$A$4:$I$500,7,FALSE)</f>
        <v>#N/A</v>
      </c>
      <c r="T947" s="64" t="e">
        <f>VLOOKUP($B947,選擇權未平倉餘額!$A$4:$I$500,8,FALSE)</f>
        <v>#N/A</v>
      </c>
      <c r="U947" s="64" t="e">
        <f>VLOOKUP($B947,選擇權未平倉餘額!$A$4:$I$500,9,FALSE)</f>
        <v>#N/A</v>
      </c>
      <c r="V947" s="39" t="e">
        <f>VLOOKUP($B947,臺指選擇權P_C_Ratios!$A$4:$C$500,3,FALSE)</f>
        <v>#N/A</v>
      </c>
      <c r="W947" s="41" t="e">
        <f>VLOOKUP($B947,散戶多空比!$A$6:$L$500,12,FALSE)</f>
        <v>#N/A</v>
      </c>
      <c r="X947" s="40" t="e">
        <f>VLOOKUP($B947,期貨大額交易人未沖銷部位!$A$4:$O$499,4,FALSE)</f>
        <v>#N/A</v>
      </c>
      <c r="Y947" s="40" t="e">
        <f>VLOOKUP($B947,期貨大額交易人未沖銷部位!$A$4:$O$499,7,FALSE)</f>
        <v>#N/A</v>
      </c>
      <c r="Z947" s="40" t="e">
        <f>VLOOKUP($B947,期貨大額交易人未沖銷部位!$A$4:$O$499,10,FALSE)</f>
        <v>#N/A</v>
      </c>
      <c r="AA947" s="40" t="e">
        <f>VLOOKUP($B947,期貨大額交易人未沖銷部位!$A$4:$O$499,13,FALSE)</f>
        <v>#N/A</v>
      </c>
      <c r="AB947" s="40" t="e">
        <f>VLOOKUP($B947,期貨大額交易人未沖銷部位!$A$4:$O$499,14,FALSE)</f>
        <v>#N/A</v>
      </c>
      <c r="AC947" s="40" t="e">
        <f>VLOOKUP($B947,期貨大額交易人未沖銷部位!$A$4:$O$499,15,FALSE)</f>
        <v>#N/A</v>
      </c>
      <c r="AD947" s="33" t="e">
        <f>VLOOKUP($B947,三大美股走勢!$A$4:$J$495,4,FALSE)</f>
        <v>#N/A</v>
      </c>
      <c r="AE947" s="33" t="e">
        <f>VLOOKUP($B947,三大美股走勢!$A$4:$J$495,7,FALSE)</f>
        <v>#N/A</v>
      </c>
      <c r="AF947" s="33" t="e">
        <f>VLOOKUP($B947,三大美股走勢!$A$4:$J$495,10,FALSE)</f>
        <v>#N/A</v>
      </c>
    </row>
    <row r="948" spans="2:32">
      <c r="B948" s="32">
        <v>43727</v>
      </c>
      <c r="C948" s="33" t="e">
        <f>VLOOKUP($B948,大盤與近月台指!$A$4:$I$499,2,FALSE)</f>
        <v>#N/A</v>
      </c>
      <c r="D948" s="34" t="e">
        <f>VLOOKUP($B948,大盤與近月台指!$A$4:$I$499,3,FALSE)</f>
        <v>#N/A</v>
      </c>
      <c r="E948" s="35" t="e">
        <f>VLOOKUP($B948,大盤與近月台指!$A$4:$I$499,4,FALSE)</f>
        <v>#N/A</v>
      </c>
      <c r="F948" s="33" t="e">
        <f>VLOOKUP($B948,大盤與近月台指!$A$4:$I$499,5,FALSE)</f>
        <v>#N/A</v>
      </c>
      <c r="G948" s="49" t="e">
        <f>VLOOKUP($B948,三大法人買賣超!$A$4:$I$500,3,FALSE)</f>
        <v>#N/A</v>
      </c>
      <c r="H948" s="34" t="e">
        <f>VLOOKUP($B948,三大法人買賣超!$A$4:$I$500,5,FALSE)</f>
        <v>#N/A</v>
      </c>
      <c r="I948" s="27" t="e">
        <f>VLOOKUP($B948,三大法人買賣超!$A$4:$I$500,7,FALSE)</f>
        <v>#N/A</v>
      </c>
      <c r="J948" s="27" t="e">
        <f>VLOOKUP($B948,三大法人買賣超!$A$4:$I$500,9,FALSE)</f>
        <v>#N/A</v>
      </c>
      <c r="K948" s="37">
        <f>新台幣匯率美元指數!B949</f>
        <v>0</v>
      </c>
      <c r="L948" s="38">
        <f>新台幣匯率美元指數!C949</f>
        <v>0</v>
      </c>
      <c r="M948" s="39">
        <f>新台幣匯率美元指數!D949</f>
        <v>0</v>
      </c>
      <c r="N948" s="27" t="e">
        <f>VLOOKUP($B948,期貨未平倉口數!$A$4:$M$499,4,FALSE)</f>
        <v>#N/A</v>
      </c>
      <c r="O948" s="27" t="e">
        <f>VLOOKUP($B948,期貨未平倉口數!$A$4:$M$499,9,FALSE)</f>
        <v>#N/A</v>
      </c>
      <c r="P948" s="27" t="e">
        <f>VLOOKUP($B948,期貨未平倉口數!$A$4:$M$499,10,FALSE)</f>
        <v>#N/A</v>
      </c>
      <c r="Q948" s="27" t="e">
        <f>VLOOKUP($B948,期貨未平倉口數!$A$4:$M$499,11,FALSE)</f>
        <v>#N/A</v>
      </c>
      <c r="R948" s="64" t="e">
        <f>VLOOKUP($B948,選擇權未平倉餘額!$A$4:$I$500,6,FALSE)</f>
        <v>#N/A</v>
      </c>
      <c r="S948" s="64" t="e">
        <f>VLOOKUP($B948,選擇權未平倉餘額!$A$4:$I$500,7,FALSE)</f>
        <v>#N/A</v>
      </c>
      <c r="T948" s="64" t="e">
        <f>VLOOKUP($B948,選擇權未平倉餘額!$A$4:$I$500,8,FALSE)</f>
        <v>#N/A</v>
      </c>
      <c r="U948" s="64" t="e">
        <f>VLOOKUP($B948,選擇權未平倉餘額!$A$4:$I$500,9,FALSE)</f>
        <v>#N/A</v>
      </c>
      <c r="V948" s="39" t="e">
        <f>VLOOKUP($B948,臺指選擇權P_C_Ratios!$A$4:$C$500,3,FALSE)</f>
        <v>#N/A</v>
      </c>
      <c r="W948" s="41" t="e">
        <f>VLOOKUP($B948,散戶多空比!$A$6:$L$500,12,FALSE)</f>
        <v>#N/A</v>
      </c>
      <c r="X948" s="40" t="e">
        <f>VLOOKUP($B948,期貨大額交易人未沖銷部位!$A$4:$O$499,4,FALSE)</f>
        <v>#N/A</v>
      </c>
      <c r="Y948" s="40" t="e">
        <f>VLOOKUP($B948,期貨大額交易人未沖銷部位!$A$4:$O$499,7,FALSE)</f>
        <v>#N/A</v>
      </c>
      <c r="Z948" s="40" t="e">
        <f>VLOOKUP($B948,期貨大額交易人未沖銷部位!$A$4:$O$499,10,FALSE)</f>
        <v>#N/A</v>
      </c>
      <c r="AA948" s="40" t="e">
        <f>VLOOKUP($B948,期貨大額交易人未沖銷部位!$A$4:$O$499,13,FALSE)</f>
        <v>#N/A</v>
      </c>
      <c r="AB948" s="40" t="e">
        <f>VLOOKUP($B948,期貨大額交易人未沖銷部位!$A$4:$O$499,14,FALSE)</f>
        <v>#N/A</v>
      </c>
      <c r="AC948" s="40" t="e">
        <f>VLOOKUP($B948,期貨大額交易人未沖銷部位!$A$4:$O$499,15,FALSE)</f>
        <v>#N/A</v>
      </c>
      <c r="AD948" s="33" t="e">
        <f>VLOOKUP($B948,三大美股走勢!$A$4:$J$495,4,FALSE)</f>
        <v>#N/A</v>
      </c>
      <c r="AE948" s="33" t="e">
        <f>VLOOKUP($B948,三大美股走勢!$A$4:$J$495,7,FALSE)</f>
        <v>#N/A</v>
      </c>
      <c r="AF948" s="33" t="e">
        <f>VLOOKUP($B948,三大美股走勢!$A$4:$J$495,10,FALSE)</f>
        <v>#N/A</v>
      </c>
    </row>
    <row r="949" spans="2:32">
      <c r="B949" s="32">
        <v>43728</v>
      </c>
      <c r="C949" s="33" t="e">
        <f>VLOOKUP($B949,大盤與近月台指!$A$4:$I$499,2,FALSE)</f>
        <v>#N/A</v>
      </c>
      <c r="D949" s="34" t="e">
        <f>VLOOKUP($B949,大盤與近月台指!$A$4:$I$499,3,FALSE)</f>
        <v>#N/A</v>
      </c>
      <c r="E949" s="35" t="e">
        <f>VLOOKUP($B949,大盤與近月台指!$A$4:$I$499,4,FALSE)</f>
        <v>#N/A</v>
      </c>
      <c r="F949" s="33" t="e">
        <f>VLOOKUP($B949,大盤與近月台指!$A$4:$I$499,5,FALSE)</f>
        <v>#N/A</v>
      </c>
      <c r="G949" s="49" t="e">
        <f>VLOOKUP($B949,三大法人買賣超!$A$4:$I$500,3,FALSE)</f>
        <v>#N/A</v>
      </c>
      <c r="H949" s="34" t="e">
        <f>VLOOKUP($B949,三大法人買賣超!$A$4:$I$500,5,FALSE)</f>
        <v>#N/A</v>
      </c>
      <c r="I949" s="27" t="e">
        <f>VLOOKUP($B949,三大法人買賣超!$A$4:$I$500,7,FALSE)</f>
        <v>#N/A</v>
      </c>
      <c r="J949" s="27" t="e">
        <f>VLOOKUP($B949,三大法人買賣超!$A$4:$I$500,9,FALSE)</f>
        <v>#N/A</v>
      </c>
      <c r="K949" s="37">
        <f>新台幣匯率美元指數!B950</f>
        <v>0</v>
      </c>
      <c r="L949" s="38">
        <f>新台幣匯率美元指數!C950</f>
        <v>0</v>
      </c>
      <c r="M949" s="39">
        <f>新台幣匯率美元指數!D950</f>
        <v>0</v>
      </c>
      <c r="N949" s="27" t="e">
        <f>VLOOKUP($B949,期貨未平倉口數!$A$4:$M$499,4,FALSE)</f>
        <v>#N/A</v>
      </c>
      <c r="O949" s="27" t="e">
        <f>VLOOKUP($B949,期貨未平倉口數!$A$4:$M$499,9,FALSE)</f>
        <v>#N/A</v>
      </c>
      <c r="P949" s="27" t="e">
        <f>VLOOKUP($B949,期貨未平倉口數!$A$4:$M$499,10,FALSE)</f>
        <v>#N/A</v>
      </c>
      <c r="Q949" s="27" t="e">
        <f>VLOOKUP($B949,期貨未平倉口數!$A$4:$M$499,11,FALSE)</f>
        <v>#N/A</v>
      </c>
      <c r="R949" s="64" t="e">
        <f>VLOOKUP($B949,選擇權未平倉餘額!$A$4:$I$500,6,FALSE)</f>
        <v>#N/A</v>
      </c>
      <c r="S949" s="64" t="e">
        <f>VLOOKUP($B949,選擇權未平倉餘額!$A$4:$I$500,7,FALSE)</f>
        <v>#N/A</v>
      </c>
      <c r="T949" s="64" t="e">
        <f>VLOOKUP($B949,選擇權未平倉餘額!$A$4:$I$500,8,FALSE)</f>
        <v>#N/A</v>
      </c>
      <c r="U949" s="64" t="e">
        <f>VLOOKUP($B949,選擇權未平倉餘額!$A$4:$I$500,9,FALSE)</f>
        <v>#N/A</v>
      </c>
      <c r="V949" s="39" t="e">
        <f>VLOOKUP($B949,臺指選擇權P_C_Ratios!$A$4:$C$500,3,FALSE)</f>
        <v>#N/A</v>
      </c>
      <c r="W949" s="41" t="e">
        <f>VLOOKUP($B949,散戶多空比!$A$6:$L$500,12,FALSE)</f>
        <v>#N/A</v>
      </c>
      <c r="X949" s="40" t="e">
        <f>VLOOKUP($B949,期貨大額交易人未沖銷部位!$A$4:$O$499,4,FALSE)</f>
        <v>#N/A</v>
      </c>
      <c r="Y949" s="40" t="e">
        <f>VLOOKUP($B949,期貨大額交易人未沖銷部位!$A$4:$O$499,7,FALSE)</f>
        <v>#N/A</v>
      </c>
      <c r="Z949" s="40" t="e">
        <f>VLOOKUP($B949,期貨大額交易人未沖銷部位!$A$4:$O$499,10,FALSE)</f>
        <v>#N/A</v>
      </c>
      <c r="AA949" s="40" t="e">
        <f>VLOOKUP($B949,期貨大額交易人未沖銷部位!$A$4:$O$499,13,FALSE)</f>
        <v>#N/A</v>
      </c>
      <c r="AB949" s="40" t="e">
        <f>VLOOKUP($B949,期貨大額交易人未沖銷部位!$A$4:$O$499,14,FALSE)</f>
        <v>#N/A</v>
      </c>
      <c r="AC949" s="40" t="e">
        <f>VLOOKUP($B949,期貨大額交易人未沖銷部位!$A$4:$O$499,15,FALSE)</f>
        <v>#N/A</v>
      </c>
      <c r="AD949" s="33" t="e">
        <f>VLOOKUP($B949,三大美股走勢!$A$4:$J$495,4,FALSE)</f>
        <v>#N/A</v>
      </c>
      <c r="AE949" s="33" t="e">
        <f>VLOOKUP($B949,三大美股走勢!$A$4:$J$495,7,FALSE)</f>
        <v>#N/A</v>
      </c>
      <c r="AF949" s="33" t="e">
        <f>VLOOKUP($B949,三大美股走勢!$A$4:$J$495,10,FALSE)</f>
        <v>#N/A</v>
      </c>
    </row>
    <row r="950" spans="2:32">
      <c r="B950" s="32">
        <v>43729</v>
      </c>
      <c r="C950" s="33" t="e">
        <f>VLOOKUP($B950,大盤與近月台指!$A$4:$I$499,2,FALSE)</f>
        <v>#N/A</v>
      </c>
      <c r="D950" s="34" t="e">
        <f>VLOOKUP($B950,大盤與近月台指!$A$4:$I$499,3,FALSE)</f>
        <v>#N/A</v>
      </c>
      <c r="E950" s="35" t="e">
        <f>VLOOKUP($B950,大盤與近月台指!$A$4:$I$499,4,FALSE)</f>
        <v>#N/A</v>
      </c>
      <c r="F950" s="33" t="e">
        <f>VLOOKUP($B950,大盤與近月台指!$A$4:$I$499,5,FALSE)</f>
        <v>#N/A</v>
      </c>
      <c r="G950" s="49" t="e">
        <f>VLOOKUP($B950,三大法人買賣超!$A$4:$I$500,3,FALSE)</f>
        <v>#N/A</v>
      </c>
      <c r="H950" s="34" t="e">
        <f>VLOOKUP($B950,三大法人買賣超!$A$4:$I$500,5,FALSE)</f>
        <v>#N/A</v>
      </c>
      <c r="I950" s="27" t="e">
        <f>VLOOKUP($B950,三大法人買賣超!$A$4:$I$500,7,FALSE)</f>
        <v>#N/A</v>
      </c>
      <c r="J950" s="27" t="e">
        <f>VLOOKUP($B950,三大法人買賣超!$A$4:$I$500,9,FALSE)</f>
        <v>#N/A</v>
      </c>
      <c r="K950" s="37">
        <f>新台幣匯率美元指數!B951</f>
        <v>0</v>
      </c>
      <c r="L950" s="38">
        <f>新台幣匯率美元指數!C951</f>
        <v>0</v>
      </c>
      <c r="M950" s="39">
        <f>新台幣匯率美元指數!D951</f>
        <v>0</v>
      </c>
      <c r="N950" s="27" t="e">
        <f>VLOOKUP($B950,期貨未平倉口數!$A$4:$M$499,4,FALSE)</f>
        <v>#N/A</v>
      </c>
      <c r="O950" s="27" t="e">
        <f>VLOOKUP($B950,期貨未平倉口數!$A$4:$M$499,9,FALSE)</f>
        <v>#N/A</v>
      </c>
      <c r="P950" s="27" t="e">
        <f>VLOOKUP($B950,期貨未平倉口數!$A$4:$M$499,10,FALSE)</f>
        <v>#N/A</v>
      </c>
      <c r="Q950" s="27" t="e">
        <f>VLOOKUP($B950,期貨未平倉口數!$A$4:$M$499,11,FALSE)</f>
        <v>#N/A</v>
      </c>
      <c r="R950" s="64" t="e">
        <f>VLOOKUP($B950,選擇權未平倉餘額!$A$4:$I$500,6,FALSE)</f>
        <v>#N/A</v>
      </c>
      <c r="S950" s="64" t="e">
        <f>VLOOKUP($B950,選擇權未平倉餘額!$A$4:$I$500,7,FALSE)</f>
        <v>#N/A</v>
      </c>
      <c r="T950" s="64" t="e">
        <f>VLOOKUP($B950,選擇權未平倉餘額!$A$4:$I$500,8,FALSE)</f>
        <v>#N/A</v>
      </c>
      <c r="U950" s="64" t="e">
        <f>VLOOKUP($B950,選擇權未平倉餘額!$A$4:$I$500,9,FALSE)</f>
        <v>#N/A</v>
      </c>
      <c r="V950" s="39" t="e">
        <f>VLOOKUP($B950,臺指選擇權P_C_Ratios!$A$4:$C$500,3,FALSE)</f>
        <v>#N/A</v>
      </c>
      <c r="W950" s="41" t="e">
        <f>VLOOKUP($B950,散戶多空比!$A$6:$L$500,12,FALSE)</f>
        <v>#N/A</v>
      </c>
      <c r="X950" s="40" t="e">
        <f>VLOOKUP($B950,期貨大額交易人未沖銷部位!$A$4:$O$499,4,FALSE)</f>
        <v>#N/A</v>
      </c>
      <c r="Y950" s="40" t="e">
        <f>VLOOKUP($B950,期貨大額交易人未沖銷部位!$A$4:$O$499,7,FALSE)</f>
        <v>#N/A</v>
      </c>
      <c r="Z950" s="40" t="e">
        <f>VLOOKUP($B950,期貨大額交易人未沖銷部位!$A$4:$O$499,10,FALSE)</f>
        <v>#N/A</v>
      </c>
      <c r="AA950" s="40" t="e">
        <f>VLOOKUP($B950,期貨大額交易人未沖銷部位!$A$4:$O$499,13,FALSE)</f>
        <v>#N/A</v>
      </c>
      <c r="AB950" s="40" t="e">
        <f>VLOOKUP($B950,期貨大額交易人未沖銷部位!$A$4:$O$499,14,FALSE)</f>
        <v>#N/A</v>
      </c>
      <c r="AC950" s="40" t="e">
        <f>VLOOKUP($B950,期貨大額交易人未沖銷部位!$A$4:$O$499,15,FALSE)</f>
        <v>#N/A</v>
      </c>
      <c r="AD950" s="33" t="e">
        <f>VLOOKUP($B950,三大美股走勢!$A$4:$J$495,4,FALSE)</f>
        <v>#N/A</v>
      </c>
      <c r="AE950" s="33" t="e">
        <f>VLOOKUP($B950,三大美股走勢!$A$4:$J$495,7,FALSE)</f>
        <v>#N/A</v>
      </c>
      <c r="AF950" s="33" t="e">
        <f>VLOOKUP($B950,三大美股走勢!$A$4:$J$495,10,FALSE)</f>
        <v>#N/A</v>
      </c>
    </row>
    <row r="951" spans="2:32">
      <c r="B951" s="32">
        <v>43730</v>
      </c>
      <c r="C951" s="33" t="e">
        <f>VLOOKUP($B951,大盤與近月台指!$A$4:$I$499,2,FALSE)</f>
        <v>#N/A</v>
      </c>
      <c r="D951" s="34" t="e">
        <f>VLOOKUP($B951,大盤與近月台指!$A$4:$I$499,3,FALSE)</f>
        <v>#N/A</v>
      </c>
      <c r="E951" s="35" t="e">
        <f>VLOOKUP($B951,大盤與近月台指!$A$4:$I$499,4,FALSE)</f>
        <v>#N/A</v>
      </c>
      <c r="F951" s="33" t="e">
        <f>VLOOKUP($B951,大盤與近月台指!$A$4:$I$499,5,FALSE)</f>
        <v>#N/A</v>
      </c>
      <c r="G951" s="49" t="e">
        <f>VLOOKUP($B951,三大法人買賣超!$A$4:$I$500,3,FALSE)</f>
        <v>#N/A</v>
      </c>
      <c r="H951" s="34" t="e">
        <f>VLOOKUP($B951,三大法人買賣超!$A$4:$I$500,5,FALSE)</f>
        <v>#N/A</v>
      </c>
      <c r="I951" s="27" t="e">
        <f>VLOOKUP($B951,三大法人買賣超!$A$4:$I$500,7,FALSE)</f>
        <v>#N/A</v>
      </c>
      <c r="J951" s="27" t="e">
        <f>VLOOKUP($B951,三大法人買賣超!$A$4:$I$500,9,FALSE)</f>
        <v>#N/A</v>
      </c>
      <c r="K951" s="37">
        <f>新台幣匯率美元指數!B952</f>
        <v>0</v>
      </c>
      <c r="L951" s="38">
        <f>新台幣匯率美元指數!C952</f>
        <v>0</v>
      </c>
      <c r="M951" s="39">
        <f>新台幣匯率美元指數!D952</f>
        <v>0</v>
      </c>
      <c r="N951" s="27" t="e">
        <f>VLOOKUP($B951,期貨未平倉口數!$A$4:$M$499,4,FALSE)</f>
        <v>#N/A</v>
      </c>
      <c r="O951" s="27" t="e">
        <f>VLOOKUP($B951,期貨未平倉口數!$A$4:$M$499,9,FALSE)</f>
        <v>#N/A</v>
      </c>
      <c r="P951" s="27" t="e">
        <f>VLOOKUP($B951,期貨未平倉口數!$A$4:$M$499,10,FALSE)</f>
        <v>#N/A</v>
      </c>
      <c r="Q951" s="27" t="e">
        <f>VLOOKUP($B951,期貨未平倉口數!$A$4:$M$499,11,FALSE)</f>
        <v>#N/A</v>
      </c>
      <c r="R951" s="64" t="e">
        <f>VLOOKUP($B951,選擇權未平倉餘額!$A$4:$I$500,6,FALSE)</f>
        <v>#N/A</v>
      </c>
      <c r="S951" s="64" t="e">
        <f>VLOOKUP($B951,選擇權未平倉餘額!$A$4:$I$500,7,FALSE)</f>
        <v>#N/A</v>
      </c>
      <c r="T951" s="64" t="e">
        <f>VLOOKUP($B951,選擇權未平倉餘額!$A$4:$I$500,8,FALSE)</f>
        <v>#N/A</v>
      </c>
      <c r="U951" s="64" t="e">
        <f>VLOOKUP($B951,選擇權未平倉餘額!$A$4:$I$500,9,FALSE)</f>
        <v>#N/A</v>
      </c>
      <c r="V951" s="39" t="e">
        <f>VLOOKUP($B951,臺指選擇權P_C_Ratios!$A$4:$C$500,3,FALSE)</f>
        <v>#N/A</v>
      </c>
      <c r="W951" s="41" t="e">
        <f>VLOOKUP($B951,散戶多空比!$A$6:$L$500,12,FALSE)</f>
        <v>#N/A</v>
      </c>
      <c r="X951" s="40" t="e">
        <f>VLOOKUP($B951,期貨大額交易人未沖銷部位!$A$4:$O$499,4,FALSE)</f>
        <v>#N/A</v>
      </c>
      <c r="Y951" s="40" t="e">
        <f>VLOOKUP($B951,期貨大額交易人未沖銷部位!$A$4:$O$499,7,FALSE)</f>
        <v>#N/A</v>
      </c>
      <c r="Z951" s="40" t="e">
        <f>VLOOKUP($B951,期貨大額交易人未沖銷部位!$A$4:$O$499,10,FALSE)</f>
        <v>#N/A</v>
      </c>
      <c r="AA951" s="40" t="e">
        <f>VLOOKUP($B951,期貨大額交易人未沖銷部位!$A$4:$O$499,13,FALSE)</f>
        <v>#N/A</v>
      </c>
      <c r="AB951" s="40" t="e">
        <f>VLOOKUP($B951,期貨大額交易人未沖銷部位!$A$4:$O$499,14,FALSE)</f>
        <v>#N/A</v>
      </c>
      <c r="AC951" s="40" t="e">
        <f>VLOOKUP($B951,期貨大額交易人未沖銷部位!$A$4:$O$499,15,FALSE)</f>
        <v>#N/A</v>
      </c>
      <c r="AD951" s="33" t="e">
        <f>VLOOKUP($B951,三大美股走勢!$A$4:$J$495,4,FALSE)</f>
        <v>#N/A</v>
      </c>
      <c r="AE951" s="33" t="e">
        <f>VLOOKUP($B951,三大美股走勢!$A$4:$J$495,7,FALSE)</f>
        <v>#N/A</v>
      </c>
      <c r="AF951" s="33" t="e">
        <f>VLOOKUP($B951,三大美股走勢!$A$4:$J$495,10,FALSE)</f>
        <v>#N/A</v>
      </c>
    </row>
    <row r="952" spans="2:32">
      <c r="B952" s="32">
        <v>43731</v>
      </c>
      <c r="C952" s="33" t="e">
        <f>VLOOKUP($B952,大盤與近月台指!$A$4:$I$499,2,FALSE)</f>
        <v>#N/A</v>
      </c>
      <c r="D952" s="34" t="e">
        <f>VLOOKUP($B952,大盤與近月台指!$A$4:$I$499,3,FALSE)</f>
        <v>#N/A</v>
      </c>
      <c r="E952" s="35" t="e">
        <f>VLOOKUP($B952,大盤與近月台指!$A$4:$I$499,4,FALSE)</f>
        <v>#N/A</v>
      </c>
      <c r="F952" s="33" t="e">
        <f>VLOOKUP($B952,大盤與近月台指!$A$4:$I$499,5,FALSE)</f>
        <v>#N/A</v>
      </c>
      <c r="G952" s="49" t="e">
        <f>VLOOKUP($B952,三大法人買賣超!$A$4:$I$500,3,FALSE)</f>
        <v>#N/A</v>
      </c>
      <c r="H952" s="34" t="e">
        <f>VLOOKUP($B952,三大法人買賣超!$A$4:$I$500,5,FALSE)</f>
        <v>#N/A</v>
      </c>
      <c r="I952" s="27" t="e">
        <f>VLOOKUP($B952,三大法人買賣超!$A$4:$I$500,7,FALSE)</f>
        <v>#N/A</v>
      </c>
      <c r="J952" s="27" t="e">
        <f>VLOOKUP($B952,三大法人買賣超!$A$4:$I$500,9,FALSE)</f>
        <v>#N/A</v>
      </c>
      <c r="K952" s="37">
        <f>新台幣匯率美元指數!B953</f>
        <v>0</v>
      </c>
      <c r="L952" s="38">
        <f>新台幣匯率美元指數!C953</f>
        <v>0</v>
      </c>
      <c r="M952" s="39">
        <f>新台幣匯率美元指數!D953</f>
        <v>0</v>
      </c>
      <c r="N952" s="27" t="e">
        <f>VLOOKUP($B952,期貨未平倉口數!$A$4:$M$499,4,FALSE)</f>
        <v>#N/A</v>
      </c>
      <c r="O952" s="27" t="e">
        <f>VLOOKUP($B952,期貨未平倉口數!$A$4:$M$499,9,FALSE)</f>
        <v>#N/A</v>
      </c>
      <c r="P952" s="27" t="e">
        <f>VLOOKUP($B952,期貨未平倉口數!$A$4:$M$499,10,FALSE)</f>
        <v>#N/A</v>
      </c>
      <c r="Q952" s="27" t="e">
        <f>VLOOKUP($B952,期貨未平倉口數!$A$4:$M$499,11,FALSE)</f>
        <v>#N/A</v>
      </c>
      <c r="R952" s="64" t="e">
        <f>VLOOKUP($B952,選擇權未平倉餘額!$A$4:$I$500,6,FALSE)</f>
        <v>#N/A</v>
      </c>
      <c r="S952" s="64" t="e">
        <f>VLOOKUP($B952,選擇權未平倉餘額!$A$4:$I$500,7,FALSE)</f>
        <v>#N/A</v>
      </c>
      <c r="T952" s="64" t="e">
        <f>VLOOKUP($B952,選擇權未平倉餘額!$A$4:$I$500,8,FALSE)</f>
        <v>#N/A</v>
      </c>
      <c r="U952" s="64" t="e">
        <f>VLOOKUP($B952,選擇權未平倉餘額!$A$4:$I$500,9,FALSE)</f>
        <v>#N/A</v>
      </c>
      <c r="V952" s="39" t="e">
        <f>VLOOKUP($B952,臺指選擇權P_C_Ratios!$A$4:$C$500,3,FALSE)</f>
        <v>#N/A</v>
      </c>
      <c r="W952" s="41" t="e">
        <f>VLOOKUP($B952,散戶多空比!$A$6:$L$500,12,FALSE)</f>
        <v>#N/A</v>
      </c>
      <c r="X952" s="40" t="e">
        <f>VLOOKUP($B952,期貨大額交易人未沖銷部位!$A$4:$O$499,4,FALSE)</f>
        <v>#N/A</v>
      </c>
      <c r="Y952" s="40" t="e">
        <f>VLOOKUP($B952,期貨大額交易人未沖銷部位!$A$4:$O$499,7,FALSE)</f>
        <v>#N/A</v>
      </c>
      <c r="Z952" s="40" t="e">
        <f>VLOOKUP($B952,期貨大額交易人未沖銷部位!$A$4:$O$499,10,FALSE)</f>
        <v>#N/A</v>
      </c>
      <c r="AA952" s="40" t="e">
        <f>VLOOKUP($B952,期貨大額交易人未沖銷部位!$A$4:$O$499,13,FALSE)</f>
        <v>#N/A</v>
      </c>
      <c r="AB952" s="40" t="e">
        <f>VLOOKUP($B952,期貨大額交易人未沖銷部位!$A$4:$O$499,14,FALSE)</f>
        <v>#N/A</v>
      </c>
      <c r="AC952" s="40" t="e">
        <f>VLOOKUP($B952,期貨大額交易人未沖銷部位!$A$4:$O$499,15,FALSE)</f>
        <v>#N/A</v>
      </c>
      <c r="AD952" s="33" t="e">
        <f>VLOOKUP($B952,三大美股走勢!$A$4:$J$495,4,FALSE)</f>
        <v>#N/A</v>
      </c>
      <c r="AE952" s="33" t="e">
        <f>VLOOKUP($B952,三大美股走勢!$A$4:$J$495,7,FALSE)</f>
        <v>#N/A</v>
      </c>
      <c r="AF952" s="33" t="e">
        <f>VLOOKUP($B952,三大美股走勢!$A$4:$J$495,10,FALSE)</f>
        <v>#N/A</v>
      </c>
    </row>
    <row r="953" spans="2:32">
      <c r="B953" s="32">
        <v>43732</v>
      </c>
      <c r="C953" s="33" t="e">
        <f>VLOOKUP($B953,大盤與近月台指!$A$4:$I$499,2,FALSE)</f>
        <v>#N/A</v>
      </c>
      <c r="D953" s="34" t="e">
        <f>VLOOKUP($B953,大盤與近月台指!$A$4:$I$499,3,FALSE)</f>
        <v>#N/A</v>
      </c>
      <c r="E953" s="35" t="e">
        <f>VLOOKUP($B953,大盤與近月台指!$A$4:$I$499,4,FALSE)</f>
        <v>#N/A</v>
      </c>
      <c r="F953" s="33" t="e">
        <f>VLOOKUP($B953,大盤與近月台指!$A$4:$I$499,5,FALSE)</f>
        <v>#N/A</v>
      </c>
      <c r="G953" s="49" t="e">
        <f>VLOOKUP($B953,三大法人買賣超!$A$4:$I$500,3,FALSE)</f>
        <v>#N/A</v>
      </c>
      <c r="H953" s="34" t="e">
        <f>VLOOKUP($B953,三大法人買賣超!$A$4:$I$500,5,FALSE)</f>
        <v>#N/A</v>
      </c>
      <c r="I953" s="27" t="e">
        <f>VLOOKUP($B953,三大法人買賣超!$A$4:$I$500,7,FALSE)</f>
        <v>#N/A</v>
      </c>
      <c r="J953" s="27" t="e">
        <f>VLOOKUP($B953,三大法人買賣超!$A$4:$I$500,9,FALSE)</f>
        <v>#N/A</v>
      </c>
      <c r="K953" s="37">
        <f>新台幣匯率美元指數!B954</f>
        <v>0</v>
      </c>
      <c r="L953" s="38">
        <f>新台幣匯率美元指數!C954</f>
        <v>0</v>
      </c>
      <c r="M953" s="39">
        <f>新台幣匯率美元指數!D954</f>
        <v>0</v>
      </c>
      <c r="N953" s="27" t="e">
        <f>VLOOKUP($B953,期貨未平倉口數!$A$4:$M$499,4,FALSE)</f>
        <v>#N/A</v>
      </c>
      <c r="O953" s="27" t="e">
        <f>VLOOKUP($B953,期貨未平倉口數!$A$4:$M$499,9,FALSE)</f>
        <v>#N/A</v>
      </c>
      <c r="P953" s="27" t="e">
        <f>VLOOKUP($B953,期貨未平倉口數!$A$4:$M$499,10,FALSE)</f>
        <v>#N/A</v>
      </c>
      <c r="Q953" s="27" t="e">
        <f>VLOOKUP($B953,期貨未平倉口數!$A$4:$M$499,11,FALSE)</f>
        <v>#N/A</v>
      </c>
      <c r="R953" s="64" t="e">
        <f>VLOOKUP($B953,選擇權未平倉餘額!$A$4:$I$500,6,FALSE)</f>
        <v>#N/A</v>
      </c>
      <c r="S953" s="64" t="e">
        <f>VLOOKUP($B953,選擇權未平倉餘額!$A$4:$I$500,7,FALSE)</f>
        <v>#N/A</v>
      </c>
      <c r="T953" s="64" t="e">
        <f>VLOOKUP($B953,選擇權未平倉餘額!$A$4:$I$500,8,FALSE)</f>
        <v>#N/A</v>
      </c>
      <c r="U953" s="64" t="e">
        <f>VLOOKUP($B953,選擇權未平倉餘額!$A$4:$I$500,9,FALSE)</f>
        <v>#N/A</v>
      </c>
      <c r="V953" s="39" t="e">
        <f>VLOOKUP($B953,臺指選擇權P_C_Ratios!$A$4:$C$500,3,FALSE)</f>
        <v>#N/A</v>
      </c>
      <c r="W953" s="41" t="e">
        <f>VLOOKUP($B953,散戶多空比!$A$6:$L$500,12,FALSE)</f>
        <v>#N/A</v>
      </c>
      <c r="X953" s="40" t="e">
        <f>VLOOKUP($B953,期貨大額交易人未沖銷部位!$A$4:$O$499,4,FALSE)</f>
        <v>#N/A</v>
      </c>
      <c r="Y953" s="40" t="e">
        <f>VLOOKUP($B953,期貨大額交易人未沖銷部位!$A$4:$O$499,7,FALSE)</f>
        <v>#N/A</v>
      </c>
      <c r="Z953" s="40" t="e">
        <f>VLOOKUP($B953,期貨大額交易人未沖銷部位!$A$4:$O$499,10,FALSE)</f>
        <v>#N/A</v>
      </c>
      <c r="AA953" s="40" t="e">
        <f>VLOOKUP($B953,期貨大額交易人未沖銷部位!$A$4:$O$499,13,FALSE)</f>
        <v>#N/A</v>
      </c>
      <c r="AB953" s="40" t="e">
        <f>VLOOKUP($B953,期貨大額交易人未沖銷部位!$A$4:$O$499,14,FALSE)</f>
        <v>#N/A</v>
      </c>
      <c r="AC953" s="40" t="e">
        <f>VLOOKUP($B953,期貨大額交易人未沖銷部位!$A$4:$O$499,15,FALSE)</f>
        <v>#N/A</v>
      </c>
      <c r="AD953" s="33" t="e">
        <f>VLOOKUP($B953,三大美股走勢!$A$4:$J$495,4,FALSE)</f>
        <v>#N/A</v>
      </c>
      <c r="AE953" s="33" t="e">
        <f>VLOOKUP($B953,三大美股走勢!$A$4:$J$495,7,FALSE)</f>
        <v>#N/A</v>
      </c>
      <c r="AF953" s="33" t="e">
        <f>VLOOKUP($B953,三大美股走勢!$A$4:$J$495,10,FALSE)</f>
        <v>#N/A</v>
      </c>
    </row>
    <row r="954" spans="2:32">
      <c r="B954" s="32">
        <v>43733</v>
      </c>
      <c r="C954" s="33" t="e">
        <f>VLOOKUP($B954,大盤與近月台指!$A$4:$I$499,2,FALSE)</f>
        <v>#N/A</v>
      </c>
      <c r="D954" s="34" t="e">
        <f>VLOOKUP($B954,大盤與近月台指!$A$4:$I$499,3,FALSE)</f>
        <v>#N/A</v>
      </c>
      <c r="E954" s="35" t="e">
        <f>VLOOKUP($B954,大盤與近月台指!$A$4:$I$499,4,FALSE)</f>
        <v>#N/A</v>
      </c>
      <c r="F954" s="33" t="e">
        <f>VLOOKUP($B954,大盤與近月台指!$A$4:$I$499,5,FALSE)</f>
        <v>#N/A</v>
      </c>
      <c r="G954" s="49" t="e">
        <f>VLOOKUP($B954,三大法人買賣超!$A$4:$I$500,3,FALSE)</f>
        <v>#N/A</v>
      </c>
      <c r="H954" s="34" t="e">
        <f>VLOOKUP($B954,三大法人買賣超!$A$4:$I$500,5,FALSE)</f>
        <v>#N/A</v>
      </c>
      <c r="I954" s="27" t="e">
        <f>VLOOKUP($B954,三大法人買賣超!$A$4:$I$500,7,FALSE)</f>
        <v>#N/A</v>
      </c>
      <c r="J954" s="27" t="e">
        <f>VLOOKUP($B954,三大法人買賣超!$A$4:$I$500,9,FALSE)</f>
        <v>#N/A</v>
      </c>
      <c r="K954" s="37">
        <f>新台幣匯率美元指數!B955</f>
        <v>0</v>
      </c>
      <c r="L954" s="38">
        <f>新台幣匯率美元指數!C955</f>
        <v>0</v>
      </c>
      <c r="M954" s="39">
        <f>新台幣匯率美元指數!D955</f>
        <v>0</v>
      </c>
      <c r="N954" s="27" t="e">
        <f>VLOOKUP($B954,期貨未平倉口數!$A$4:$M$499,4,FALSE)</f>
        <v>#N/A</v>
      </c>
      <c r="O954" s="27" t="e">
        <f>VLOOKUP($B954,期貨未平倉口數!$A$4:$M$499,9,FALSE)</f>
        <v>#N/A</v>
      </c>
      <c r="P954" s="27" t="e">
        <f>VLOOKUP($B954,期貨未平倉口數!$A$4:$M$499,10,FALSE)</f>
        <v>#N/A</v>
      </c>
      <c r="Q954" s="27" t="e">
        <f>VLOOKUP($B954,期貨未平倉口數!$A$4:$M$499,11,FALSE)</f>
        <v>#N/A</v>
      </c>
      <c r="R954" s="64" t="e">
        <f>VLOOKUP($B954,選擇權未平倉餘額!$A$4:$I$500,6,FALSE)</f>
        <v>#N/A</v>
      </c>
      <c r="S954" s="64" t="e">
        <f>VLOOKUP($B954,選擇權未平倉餘額!$A$4:$I$500,7,FALSE)</f>
        <v>#N/A</v>
      </c>
      <c r="T954" s="64" t="e">
        <f>VLOOKUP($B954,選擇權未平倉餘額!$A$4:$I$500,8,FALSE)</f>
        <v>#N/A</v>
      </c>
      <c r="U954" s="64" t="e">
        <f>VLOOKUP($B954,選擇權未平倉餘額!$A$4:$I$500,9,FALSE)</f>
        <v>#N/A</v>
      </c>
      <c r="V954" s="39" t="e">
        <f>VLOOKUP($B954,臺指選擇權P_C_Ratios!$A$4:$C$500,3,FALSE)</f>
        <v>#N/A</v>
      </c>
      <c r="W954" s="41" t="e">
        <f>VLOOKUP($B954,散戶多空比!$A$6:$L$500,12,FALSE)</f>
        <v>#N/A</v>
      </c>
      <c r="X954" s="40" t="e">
        <f>VLOOKUP($B954,期貨大額交易人未沖銷部位!$A$4:$O$499,4,FALSE)</f>
        <v>#N/A</v>
      </c>
      <c r="Y954" s="40" t="e">
        <f>VLOOKUP($B954,期貨大額交易人未沖銷部位!$A$4:$O$499,7,FALSE)</f>
        <v>#N/A</v>
      </c>
      <c r="Z954" s="40" t="e">
        <f>VLOOKUP($B954,期貨大額交易人未沖銷部位!$A$4:$O$499,10,FALSE)</f>
        <v>#N/A</v>
      </c>
      <c r="AA954" s="40" t="e">
        <f>VLOOKUP($B954,期貨大額交易人未沖銷部位!$A$4:$O$499,13,FALSE)</f>
        <v>#N/A</v>
      </c>
      <c r="AB954" s="40" t="e">
        <f>VLOOKUP($B954,期貨大額交易人未沖銷部位!$A$4:$O$499,14,FALSE)</f>
        <v>#N/A</v>
      </c>
      <c r="AC954" s="40" t="e">
        <f>VLOOKUP($B954,期貨大額交易人未沖銷部位!$A$4:$O$499,15,FALSE)</f>
        <v>#N/A</v>
      </c>
      <c r="AD954" s="33" t="e">
        <f>VLOOKUP($B954,三大美股走勢!$A$4:$J$495,4,FALSE)</f>
        <v>#N/A</v>
      </c>
      <c r="AE954" s="33" t="e">
        <f>VLOOKUP($B954,三大美股走勢!$A$4:$J$495,7,FALSE)</f>
        <v>#N/A</v>
      </c>
      <c r="AF954" s="33" t="e">
        <f>VLOOKUP($B954,三大美股走勢!$A$4:$J$495,10,FALSE)</f>
        <v>#N/A</v>
      </c>
    </row>
    <row r="955" spans="2:32">
      <c r="B955" s="32">
        <v>43734</v>
      </c>
      <c r="C955" s="33" t="e">
        <f>VLOOKUP($B955,大盤與近月台指!$A$4:$I$499,2,FALSE)</f>
        <v>#N/A</v>
      </c>
      <c r="D955" s="34" t="e">
        <f>VLOOKUP($B955,大盤與近月台指!$A$4:$I$499,3,FALSE)</f>
        <v>#N/A</v>
      </c>
      <c r="E955" s="35" t="e">
        <f>VLOOKUP($B955,大盤與近月台指!$A$4:$I$499,4,FALSE)</f>
        <v>#N/A</v>
      </c>
      <c r="F955" s="33" t="e">
        <f>VLOOKUP($B955,大盤與近月台指!$A$4:$I$499,5,FALSE)</f>
        <v>#N/A</v>
      </c>
      <c r="G955" s="49" t="e">
        <f>VLOOKUP($B955,三大法人買賣超!$A$4:$I$500,3,FALSE)</f>
        <v>#N/A</v>
      </c>
      <c r="H955" s="34" t="e">
        <f>VLOOKUP($B955,三大法人買賣超!$A$4:$I$500,5,FALSE)</f>
        <v>#N/A</v>
      </c>
      <c r="I955" s="27" t="e">
        <f>VLOOKUP($B955,三大法人買賣超!$A$4:$I$500,7,FALSE)</f>
        <v>#N/A</v>
      </c>
      <c r="J955" s="27" t="e">
        <f>VLOOKUP($B955,三大法人買賣超!$A$4:$I$500,9,FALSE)</f>
        <v>#N/A</v>
      </c>
      <c r="K955" s="37">
        <f>新台幣匯率美元指數!B956</f>
        <v>0</v>
      </c>
      <c r="L955" s="38">
        <f>新台幣匯率美元指數!C956</f>
        <v>0</v>
      </c>
      <c r="M955" s="39">
        <f>新台幣匯率美元指數!D956</f>
        <v>0</v>
      </c>
      <c r="N955" s="27" t="e">
        <f>VLOOKUP($B955,期貨未平倉口數!$A$4:$M$499,4,FALSE)</f>
        <v>#N/A</v>
      </c>
      <c r="O955" s="27" t="e">
        <f>VLOOKUP($B955,期貨未平倉口數!$A$4:$M$499,9,FALSE)</f>
        <v>#N/A</v>
      </c>
      <c r="P955" s="27" t="e">
        <f>VLOOKUP($B955,期貨未平倉口數!$A$4:$M$499,10,FALSE)</f>
        <v>#N/A</v>
      </c>
      <c r="Q955" s="27" t="e">
        <f>VLOOKUP($B955,期貨未平倉口數!$A$4:$M$499,11,FALSE)</f>
        <v>#N/A</v>
      </c>
      <c r="R955" s="64" t="e">
        <f>VLOOKUP($B955,選擇權未平倉餘額!$A$4:$I$500,6,FALSE)</f>
        <v>#N/A</v>
      </c>
      <c r="S955" s="64" t="e">
        <f>VLOOKUP($B955,選擇權未平倉餘額!$A$4:$I$500,7,FALSE)</f>
        <v>#N/A</v>
      </c>
      <c r="T955" s="64" t="e">
        <f>VLOOKUP($B955,選擇權未平倉餘額!$A$4:$I$500,8,FALSE)</f>
        <v>#N/A</v>
      </c>
      <c r="U955" s="64" t="e">
        <f>VLOOKUP($B955,選擇權未平倉餘額!$A$4:$I$500,9,FALSE)</f>
        <v>#N/A</v>
      </c>
      <c r="V955" s="39" t="e">
        <f>VLOOKUP($B955,臺指選擇權P_C_Ratios!$A$4:$C$500,3,FALSE)</f>
        <v>#N/A</v>
      </c>
      <c r="W955" s="41" t="e">
        <f>VLOOKUP($B955,散戶多空比!$A$6:$L$500,12,FALSE)</f>
        <v>#N/A</v>
      </c>
      <c r="X955" s="40" t="e">
        <f>VLOOKUP($B955,期貨大額交易人未沖銷部位!$A$4:$O$499,4,FALSE)</f>
        <v>#N/A</v>
      </c>
      <c r="Y955" s="40" t="e">
        <f>VLOOKUP($B955,期貨大額交易人未沖銷部位!$A$4:$O$499,7,FALSE)</f>
        <v>#N/A</v>
      </c>
      <c r="Z955" s="40" t="e">
        <f>VLOOKUP($B955,期貨大額交易人未沖銷部位!$A$4:$O$499,10,FALSE)</f>
        <v>#N/A</v>
      </c>
      <c r="AA955" s="40" t="e">
        <f>VLOOKUP($B955,期貨大額交易人未沖銷部位!$A$4:$O$499,13,FALSE)</f>
        <v>#N/A</v>
      </c>
      <c r="AB955" s="40" t="e">
        <f>VLOOKUP($B955,期貨大額交易人未沖銷部位!$A$4:$O$499,14,FALSE)</f>
        <v>#N/A</v>
      </c>
      <c r="AC955" s="40" t="e">
        <f>VLOOKUP($B955,期貨大額交易人未沖銷部位!$A$4:$O$499,15,FALSE)</f>
        <v>#N/A</v>
      </c>
      <c r="AD955" s="33" t="e">
        <f>VLOOKUP($B955,三大美股走勢!$A$4:$J$495,4,FALSE)</f>
        <v>#N/A</v>
      </c>
      <c r="AE955" s="33" t="e">
        <f>VLOOKUP($B955,三大美股走勢!$A$4:$J$495,7,FALSE)</f>
        <v>#N/A</v>
      </c>
      <c r="AF955" s="33" t="e">
        <f>VLOOKUP($B955,三大美股走勢!$A$4:$J$495,10,FALSE)</f>
        <v>#N/A</v>
      </c>
    </row>
    <row r="956" spans="2:32">
      <c r="B956" s="32">
        <v>43735</v>
      </c>
      <c r="C956" s="33" t="e">
        <f>VLOOKUP($B956,大盤與近月台指!$A$4:$I$499,2,FALSE)</f>
        <v>#N/A</v>
      </c>
      <c r="D956" s="34" t="e">
        <f>VLOOKUP($B956,大盤與近月台指!$A$4:$I$499,3,FALSE)</f>
        <v>#N/A</v>
      </c>
      <c r="E956" s="35" t="e">
        <f>VLOOKUP($B956,大盤與近月台指!$A$4:$I$499,4,FALSE)</f>
        <v>#N/A</v>
      </c>
      <c r="F956" s="33" t="e">
        <f>VLOOKUP($B956,大盤與近月台指!$A$4:$I$499,5,FALSE)</f>
        <v>#N/A</v>
      </c>
      <c r="G956" s="49" t="e">
        <f>VLOOKUP($B956,三大法人買賣超!$A$4:$I$500,3,FALSE)</f>
        <v>#N/A</v>
      </c>
      <c r="H956" s="34" t="e">
        <f>VLOOKUP($B956,三大法人買賣超!$A$4:$I$500,5,FALSE)</f>
        <v>#N/A</v>
      </c>
      <c r="I956" s="27" t="e">
        <f>VLOOKUP($B956,三大法人買賣超!$A$4:$I$500,7,FALSE)</f>
        <v>#N/A</v>
      </c>
      <c r="J956" s="27" t="e">
        <f>VLOOKUP($B956,三大法人買賣超!$A$4:$I$500,9,FALSE)</f>
        <v>#N/A</v>
      </c>
      <c r="K956" s="37">
        <f>新台幣匯率美元指數!B957</f>
        <v>0</v>
      </c>
      <c r="L956" s="38">
        <f>新台幣匯率美元指數!C957</f>
        <v>0</v>
      </c>
      <c r="M956" s="39">
        <f>新台幣匯率美元指數!D957</f>
        <v>0</v>
      </c>
      <c r="N956" s="27" t="e">
        <f>VLOOKUP($B956,期貨未平倉口數!$A$4:$M$499,4,FALSE)</f>
        <v>#N/A</v>
      </c>
      <c r="O956" s="27" t="e">
        <f>VLOOKUP($B956,期貨未平倉口數!$A$4:$M$499,9,FALSE)</f>
        <v>#N/A</v>
      </c>
      <c r="P956" s="27" t="e">
        <f>VLOOKUP($B956,期貨未平倉口數!$A$4:$M$499,10,FALSE)</f>
        <v>#N/A</v>
      </c>
      <c r="Q956" s="27" t="e">
        <f>VLOOKUP($B956,期貨未平倉口數!$A$4:$M$499,11,FALSE)</f>
        <v>#N/A</v>
      </c>
      <c r="R956" s="64" t="e">
        <f>VLOOKUP($B956,選擇權未平倉餘額!$A$4:$I$500,6,FALSE)</f>
        <v>#N/A</v>
      </c>
      <c r="S956" s="64" t="e">
        <f>VLOOKUP($B956,選擇權未平倉餘額!$A$4:$I$500,7,FALSE)</f>
        <v>#N/A</v>
      </c>
      <c r="T956" s="64" t="e">
        <f>VLOOKUP($B956,選擇權未平倉餘額!$A$4:$I$500,8,FALSE)</f>
        <v>#N/A</v>
      </c>
      <c r="U956" s="64" t="e">
        <f>VLOOKUP($B956,選擇權未平倉餘額!$A$4:$I$500,9,FALSE)</f>
        <v>#N/A</v>
      </c>
      <c r="V956" s="39" t="e">
        <f>VLOOKUP($B956,臺指選擇權P_C_Ratios!$A$4:$C$500,3,FALSE)</f>
        <v>#N/A</v>
      </c>
      <c r="W956" s="41" t="e">
        <f>VLOOKUP($B956,散戶多空比!$A$6:$L$500,12,FALSE)</f>
        <v>#N/A</v>
      </c>
      <c r="X956" s="40" t="e">
        <f>VLOOKUP($B956,期貨大額交易人未沖銷部位!$A$4:$O$499,4,FALSE)</f>
        <v>#N/A</v>
      </c>
      <c r="Y956" s="40" t="e">
        <f>VLOOKUP($B956,期貨大額交易人未沖銷部位!$A$4:$O$499,7,FALSE)</f>
        <v>#N/A</v>
      </c>
      <c r="Z956" s="40" t="e">
        <f>VLOOKUP($B956,期貨大額交易人未沖銷部位!$A$4:$O$499,10,FALSE)</f>
        <v>#N/A</v>
      </c>
      <c r="AA956" s="40" t="e">
        <f>VLOOKUP($B956,期貨大額交易人未沖銷部位!$A$4:$O$499,13,FALSE)</f>
        <v>#N/A</v>
      </c>
      <c r="AB956" s="40" t="e">
        <f>VLOOKUP($B956,期貨大額交易人未沖銷部位!$A$4:$O$499,14,FALSE)</f>
        <v>#N/A</v>
      </c>
      <c r="AC956" s="40" t="e">
        <f>VLOOKUP($B956,期貨大額交易人未沖銷部位!$A$4:$O$499,15,FALSE)</f>
        <v>#N/A</v>
      </c>
      <c r="AD956" s="33" t="e">
        <f>VLOOKUP($B956,三大美股走勢!$A$4:$J$495,4,FALSE)</f>
        <v>#N/A</v>
      </c>
      <c r="AE956" s="33" t="e">
        <f>VLOOKUP($B956,三大美股走勢!$A$4:$J$495,7,FALSE)</f>
        <v>#N/A</v>
      </c>
      <c r="AF956" s="33" t="e">
        <f>VLOOKUP($B956,三大美股走勢!$A$4:$J$495,10,FALSE)</f>
        <v>#N/A</v>
      </c>
    </row>
    <row r="957" spans="2:32">
      <c r="B957" s="32">
        <v>43736</v>
      </c>
      <c r="C957" s="33" t="e">
        <f>VLOOKUP($B957,大盤與近月台指!$A$4:$I$499,2,FALSE)</f>
        <v>#N/A</v>
      </c>
      <c r="D957" s="34" t="e">
        <f>VLOOKUP($B957,大盤與近月台指!$A$4:$I$499,3,FALSE)</f>
        <v>#N/A</v>
      </c>
      <c r="E957" s="35" t="e">
        <f>VLOOKUP($B957,大盤與近月台指!$A$4:$I$499,4,FALSE)</f>
        <v>#N/A</v>
      </c>
      <c r="F957" s="33" t="e">
        <f>VLOOKUP($B957,大盤與近月台指!$A$4:$I$499,5,FALSE)</f>
        <v>#N/A</v>
      </c>
      <c r="G957" s="49" t="e">
        <f>VLOOKUP($B957,三大法人買賣超!$A$4:$I$500,3,FALSE)</f>
        <v>#N/A</v>
      </c>
      <c r="H957" s="34" t="e">
        <f>VLOOKUP($B957,三大法人買賣超!$A$4:$I$500,5,FALSE)</f>
        <v>#N/A</v>
      </c>
      <c r="I957" s="27" t="e">
        <f>VLOOKUP($B957,三大法人買賣超!$A$4:$I$500,7,FALSE)</f>
        <v>#N/A</v>
      </c>
      <c r="J957" s="27" t="e">
        <f>VLOOKUP($B957,三大法人買賣超!$A$4:$I$500,9,FALSE)</f>
        <v>#N/A</v>
      </c>
      <c r="K957" s="37">
        <f>新台幣匯率美元指數!B958</f>
        <v>0</v>
      </c>
      <c r="L957" s="38">
        <f>新台幣匯率美元指數!C958</f>
        <v>0</v>
      </c>
      <c r="M957" s="39">
        <f>新台幣匯率美元指數!D958</f>
        <v>0</v>
      </c>
      <c r="N957" s="27" t="e">
        <f>VLOOKUP($B957,期貨未平倉口數!$A$4:$M$499,4,FALSE)</f>
        <v>#N/A</v>
      </c>
      <c r="O957" s="27" t="e">
        <f>VLOOKUP($B957,期貨未平倉口數!$A$4:$M$499,9,FALSE)</f>
        <v>#N/A</v>
      </c>
      <c r="P957" s="27" t="e">
        <f>VLOOKUP($B957,期貨未平倉口數!$A$4:$M$499,10,FALSE)</f>
        <v>#N/A</v>
      </c>
      <c r="Q957" s="27" t="e">
        <f>VLOOKUP($B957,期貨未平倉口數!$A$4:$M$499,11,FALSE)</f>
        <v>#N/A</v>
      </c>
      <c r="R957" s="64" t="e">
        <f>VLOOKUP($B957,選擇權未平倉餘額!$A$4:$I$500,6,FALSE)</f>
        <v>#N/A</v>
      </c>
      <c r="S957" s="64" t="e">
        <f>VLOOKUP($B957,選擇權未平倉餘額!$A$4:$I$500,7,FALSE)</f>
        <v>#N/A</v>
      </c>
      <c r="T957" s="64" t="e">
        <f>VLOOKUP($B957,選擇權未平倉餘額!$A$4:$I$500,8,FALSE)</f>
        <v>#N/A</v>
      </c>
      <c r="U957" s="64" t="e">
        <f>VLOOKUP($B957,選擇權未平倉餘額!$A$4:$I$500,9,FALSE)</f>
        <v>#N/A</v>
      </c>
      <c r="V957" s="39" t="e">
        <f>VLOOKUP($B957,臺指選擇權P_C_Ratios!$A$4:$C$500,3,FALSE)</f>
        <v>#N/A</v>
      </c>
      <c r="W957" s="41" t="e">
        <f>VLOOKUP($B957,散戶多空比!$A$6:$L$500,12,FALSE)</f>
        <v>#N/A</v>
      </c>
      <c r="X957" s="40" t="e">
        <f>VLOOKUP($B957,期貨大額交易人未沖銷部位!$A$4:$O$499,4,FALSE)</f>
        <v>#N/A</v>
      </c>
      <c r="Y957" s="40" t="e">
        <f>VLOOKUP($B957,期貨大額交易人未沖銷部位!$A$4:$O$499,7,FALSE)</f>
        <v>#N/A</v>
      </c>
      <c r="Z957" s="40" t="e">
        <f>VLOOKUP($B957,期貨大額交易人未沖銷部位!$A$4:$O$499,10,FALSE)</f>
        <v>#N/A</v>
      </c>
      <c r="AA957" s="40" t="e">
        <f>VLOOKUP($B957,期貨大額交易人未沖銷部位!$A$4:$O$499,13,FALSE)</f>
        <v>#N/A</v>
      </c>
      <c r="AB957" s="40" t="e">
        <f>VLOOKUP($B957,期貨大額交易人未沖銷部位!$A$4:$O$499,14,FALSE)</f>
        <v>#N/A</v>
      </c>
      <c r="AC957" s="40" t="e">
        <f>VLOOKUP($B957,期貨大額交易人未沖銷部位!$A$4:$O$499,15,FALSE)</f>
        <v>#N/A</v>
      </c>
      <c r="AD957" s="33" t="e">
        <f>VLOOKUP($B957,三大美股走勢!$A$4:$J$495,4,FALSE)</f>
        <v>#N/A</v>
      </c>
      <c r="AE957" s="33" t="e">
        <f>VLOOKUP($B957,三大美股走勢!$A$4:$J$495,7,FALSE)</f>
        <v>#N/A</v>
      </c>
      <c r="AF957" s="33" t="e">
        <f>VLOOKUP($B957,三大美股走勢!$A$4:$J$495,10,FALSE)</f>
        <v>#N/A</v>
      </c>
    </row>
    <row r="958" spans="2:32">
      <c r="B958" s="32">
        <v>43737</v>
      </c>
      <c r="C958" s="33" t="e">
        <f>VLOOKUP($B958,大盤與近月台指!$A$4:$I$499,2,FALSE)</f>
        <v>#N/A</v>
      </c>
      <c r="D958" s="34" t="e">
        <f>VLOOKUP($B958,大盤與近月台指!$A$4:$I$499,3,FALSE)</f>
        <v>#N/A</v>
      </c>
      <c r="E958" s="35" t="e">
        <f>VLOOKUP($B958,大盤與近月台指!$A$4:$I$499,4,FALSE)</f>
        <v>#N/A</v>
      </c>
      <c r="F958" s="33" t="e">
        <f>VLOOKUP($B958,大盤與近月台指!$A$4:$I$499,5,FALSE)</f>
        <v>#N/A</v>
      </c>
      <c r="G958" s="49" t="e">
        <f>VLOOKUP($B958,三大法人買賣超!$A$4:$I$500,3,FALSE)</f>
        <v>#N/A</v>
      </c>
      <c r="H958" s="34" t="e">
        <f>VLOOKUP($B958,三大法人買賣超!$A$4:$I$500,5,FALSE)</f>
        <v>#N/A</v>
      </c>
      <c r="I958" s="27" t="e">
        <f>VLOOKUP($B958,三大法人買賣超!$A$4:$I$500,7,FALSE)</f>
        <v>#N/A</v>
      </c>
      <c r="J958" s="27" t="e">
        <f>VLOOKUP($B958,三大法人買賣超!$A$4:$I$500,9,FALSE)</f>
        <v>#N/A</v>
      </c>
      <c r="K958" s="37">
        <f>新台幣匯率美元指數!B959</f>
        <v>0</v>
      </c>
      <c r="L958" s="38">
        <f>新台幣匯率美元指數!C959</f>
        <v>0</v>
      </c>
      <c r="M958" s="39">
        <f>新台幣匯率美元指數!D959</f>
        <v>0</v>
      </c>
      <c r="N958" s="27" t="e">
        <f>VLOOKUP($B958,期貨未平倉口數!$A$4:$M$499,4,FALSE)</f>
        <v>#N/A</v>
      </c>
      <c r="O958" s="27" t="e">
        <f>VLOOKUP($B958,期貨未平倉口數!$A$4:$M$499,9,FALSE)</f>
        <v>#N/A</v>
      </c>
      <c r="P958" s="27" t="e">
        <f>VLOOKUP($B958,期貨未平倉口數!$A$4:$M$499,10,FALSE)</f>
        <v>#N/A</v>
      </c>
      <c r="Q958" s="27" t="e">
        <f>VLOOKUP($B958,期貨未平倉口數!$A$4:$M$499,11,FALSE)</f>
        <v>#N/A</v>
      </c>
      <c r="R958" s="64" t="e">
        <f>VLOOKUP($B958,選擇權未平倉餘額!$A$4:$I$500,6,FALSE)</f>
        <v>#N/A</v>
      </c>
      <c r="S958" s="64" t="e">
        <f>VLOOKUP($B958,選擇權未平倉餘額!$A$4:$I$500,7,FALSE)</f>
        <v>#N/A</v>
      </c>
      <c r="T958" s="64" t="e">
        <f>VLOOKUP($B958,選擇權未平倉餘額!$A$4:$I$500,8,FALSE)</f>
        <v>#N/A</v>
      </c>
      <c r="U958" s="64" t="e">
        <f>VLOOKUP($B958,選擇權未平倉餘額!$A$4:$I$500,9,FALSE)</f>
        <v>#N/A</v>
      </c>
      <c r="V958" s="39" t="e">
        <f>VLOOKUP($B958,臺指選擇權P_C_Ratios!$A$4:$C$500,3,FALSE)</f>
        <v>#N/A</v>
      </c>
      <c r="W958" s="41" t="e">
        <f>VLOOKUP($B958,散戶多空比!$A$6:$L$500,12,FALSE)</f>
        <v>#N/A</v>
      </c>
      <c r="X958" s="40" t="e">
        <f>VLOOKUP($B958,期貨大額交易人未沖銷部位!$A$4:$O$499,4,FALSE)</f>
        <v>#N/A</v>
      </c>
      <c r="Y958" s="40" t="e">
        <f>VLOOKUP($B958,期貨大額交易人未沖銷部位!$A$4:$O$499,7,FALSE)</f>
        <v>#N/A</v>
      </c>
      <c r="Z958" s="40" t="e">
        <f>VLOOKUP($B958,期貨大額交易人未沖銷部位!$A$4:$O$499,10,FALSE)</f>
        <v>#N/A</v>
      </c>
      <c r="AA958" s="40" t="e">
        <f>VLOOKUP($B958,期貨大額交易人未沖銷部位!$A$4:$O$499,13,FALSE)</f>
        <v>#N/A</v>
      </c>
      <c r="AB958" s="40" t="e">
        <f>VLOOKUP($B958,期貨大額交易人未沖銷部位!$A$4:$O$499,14,FALSE)</f>
        <v>#N/A</v>
      </c>
      <c r="AC958" s="40" t="e">
        <f>VLOOKUP($B958,期貨大額交易人未沖銷部位!$A$4:$O$499,15,FALSE)</f>
        <v>#N/A</v>
      </c>
      <c r="AD958" s="33" t="e">
        <f>VLOOKUP($B958,三大美股走勢!$A$4:$J$495,4,FALSE)</f>
        <v>#N/A</v>
      </c>
      <c r="AE958" s="33" t="e">
        <f>VLOOKUP($B958,三大美股走勢!$A$4:$J$495,7,FALSE)</f>
        <v>#N/A</v>
      </c>
      <c r="AF958" s="33" t="e">
        <f>VLOOKUP($B958,三大美股走勢!$A$4:$J$495,10,FALSE)</f>
        <v>#N/A</v>
      </c>
    </row>
    <row r="959" spans="2:32">
      <c r="B959" s="32">
        <v>43738</v>
      </c>
      <c r="C959" s="33" t="e">
        <f>VLOOKUP($B959,大盤與近月台指!$A$4:$I$499,2,FALSE)</f>
        <v>#N/A</v>
      </c>
      <c r="D959" s="34" t="e">
        <f>VLOOKUP($B959,大盤與近月台指!$A$4:$I$499,3,FALSE)</f>
        <v>#N/A</v>
      </c>
      <c r="E959" s="35" t="e">
        <f>VLOOKUP($B959,大盤與近月台指!$A$4:$I$499,4,FALSE)</f>
        <v>#N/A</v>
      </c>
      <c r="F959" s="33" t="e">
        <f>VLOOKUP($B959,大盤與近月台指!$A$4:$I$499,5,FALSE)</f>
        <v>#N/A</v>
      </c>
      <c r="G959" s="49" t="e">
        <f>VLOOKUP($B959,三大法人買賣超!$A$4:$I$500,3,FALSE)</f>
        <v>#N/A</v>
      </c>
      <c r="H959" s="34" t="e">
        <f>VLOOKUP($B959,三大法人買賣超!$A$4:$I$500,5,FALSE)</f>
        <v>#N/A</v>
      </c>
      <c r="I959" s="27" t="e">
        <f>VLOOKUP($B959,三大法人買賣超!$A$4:$I$500,7,FALSE)</f>
        <v>#N/A</v>
      </c>
      <c r="J959" s="27" t="e">
        <f>VLOOKUP($B959,三大法人買賣超!$A$4:$I$500,9,FALSE)</f>
        <v>#N/A</v>
      </c>
      <c r="K959" s="37">
        <f>新台幣匯率美元指數!B960</f>
        <v>0</v>
      </c>
      <c r="L959" s="38">
        <f>新台幣匯率美元指數!C960</f>
        <v>0</v>
      </c>
      <c r="M959" s="39">
        <f>新台幣匯率美元指數!D960</f>
        <v>0</v>
      </c>
      <c r="N959" s="27" t="e">
        <f>VLOOKUP($B959,期貨未平倉口數!$A$4:$M$499,4,FALSE)</f>
        <v>#N/A</v>
      </c>
      <c r="O959" s="27" t="e">
        <f>VLOOKUP($B959,期貨未平倉口數!$A$4:$M$499,9,FALSE)</f>
        <v>#N/A</v>
      </c>
      <c r="P959" s="27" t="e">
        <f>VLOOKUP($B959,期貨未平倉口數!$A$4:$M$499,10,FALSE)</f>
        <v>#N/A</v>
      </c>
      <c r="Q959" s="27" t="e">
        <f>VLOOKUP($B959,期貨未平倉口數!$A$4:$M$499,11,FALSE)</f>
        <v>#N/A</v>
      </c>
      <c r="R959" s="64" t="e">
        <f>VLOOKUP($B959,選擇權未平倉餘額!$A$4:$I$500,6,FALSE)</f>
        <v>#N/A</v>
      </c>
      <c r="S959" s="64" t="e">
        <f>VLOOKUP($B959,選擇權未平倉餘額!$A$4:$I$500,7,FALSE)</f>
        <v>#N/A</v>
      </c>
      <c r="T959" s="64" t="e">
        <f>VLOOKUP($B959,選擇權未平倉餘額!$A$4:$I$500,8,FALSE)</f>
        <v>#N/A</v>
      </c>
      <c r="U959" s="64" t="e">
        <f>VLOOKUP($B959,選擇權未平倉餘額!$A$4:$I$500,9,FALSE)</f>
        <v>#N/A</v>
      </c>
      <c r="V959" s="39" t="e">
        <f>VLOOKUP($B959,臺指選擇權P_C_Ratios!$A$4:$C$500,3,FALSE)</f>
        <v>#N/A</v>
      </c>
      <c r="W959" s="41" t="e">
        <f>VLOOKUP($B959,散戶多空比!$A$6:$L$500,12,FALSE)</f>
        <v>#N/A</v>
      </c>
      <c r="X959" s="40" t="e">
        <f>VLOOKUP($B959,期貨大額交易人未沖銷部位!$A$4:$O$499,4,FALSE)</f>
        <v>#N/A</v>
      </c>
      <c r="Y959" s="40" t="e">
        <f>VLOOKUP($B959,期貨大額交易人未沖銷部位!$A$4:$O$499,7,FALSE)</f>
        <v>#N/A</v>
      </c>
      <c r="Z959" s="40" t="e">
        <f>VLOOKUP($B959,期貨大額交易人未沖銷部位!$A$4:$O$499,10,FALSE)</f>
        <v>#N/A</v>
      </c>
      <c r="AA959" s="40" t="e">
        <f>VLOOKUP($B959,期貨大額交易人未沖銷部位!$A$4:$O$499,13,FALSE)</f>
        <v>#N/A</v>
      </c>
      <c r="AB959" s="40" t="e">
        <f>VLOOKUP($B959,期貨大額交易人未沖銷部位!$A$4:$O$499,14,FALSE)</f>
        <v>#N/A</v>
      </c>
      <c r="AC959" s="40" t="e">
        <f>VLOOKUP($B959,期貨大額交易人未沖銷部位!$A$4:$O$499,15,FALSE)</f>
        <v>#N/A</v>
      </c>
      <c r="AD959" s="33" t="e">
        <f>VLOOKUP($B959,三大美股走勢!$A$4:$J$495,4,FALSE)</f>
        <v>#N/A</v>
      </c>
      <c r="AE959" s="33" t="e">
        <f>VLOOKUP($B959,三大美股走勢!$A$4:$J$495,7,FALSE)</f>
        <v>#N/A</v>
      </c>
      <c r="AF959" s="33" t="e">
        <f>VLOOKUP($B959,三大美股走勢!$A$4:$J$495,10,FALSE)</f>
        <v>#N/A</v>
      </c>
    </row>
    <row r="960" spans="2:32">
      <c r="B960" s="32">
        <v>43739</v>
      </c>
      <c r="C960" s="33" t="e">
        <f>VLOOKUP($B960,大盤與近月台指!$A$4:$I$499,2,FALSE)</f>
        <v>#N/A</v>
      </c>
      <c r="D960" s="34" t="e">
        <f>VLOOKUP($B960,大盤與近月台指!$A$4:$I$499,3,FALSE)</f>
        <v>#N/A</v>
      </c>
      <c r="E960" s="35" t="e">
        <f>VLOOKUP($B960,大盤與近月台指!$A$4:$I$499,4,FALSE)</f>
        <v>#N/A</v>
      </c>
      <c r="F960" s="33" t="e">
        <f>VLOOKUP($B960,大盤與近月台指!$A$4:$I$499,5,FALSE)</f>
        <v>#N/A</v>
      </c>
      <c r="G960" s="49" t="e">
        <f>VLOOKUP($B960,三大法人買賣超!$A$4:$I$500,3,FALSE)</f>
        <v>#N/A</v>
      </c>
      <c r="H960" s="34" t="e">
        <f>VLOOKUP($B960,三大法人買賣超!$A$4:$I$500,5,FALSE)</f>
        <v>#N/A</v>
      </c>
      <c r="I960" s="27" t="e">
        <f>VLOOKUP($B960,三大法人買賣超!$A$4:$I$500,7,FALSE)</f>
        <v>#N/A</v>
      </c>
      <c r="J960" s="27" t="e">
        <f>VLOOKUP($B960,三大法人買賣超!$A$4:$I$500,9,FALSE)</f>
        <v>#N/A</v>
      </c>
      <c r="K960" s="37">
        <f>新台幣匯率美元指數!B961</f>
        <v>0</v>
      </c>
      <c r="L960" s="38">
        <f>新台幣匯率美元指數!C961</f>
        <v>0</v>
      </c>
      <c r="M960" s="39">
        <f>新台幣匯率美元指數!D961</f>
        <v>0</v>
      </c>
      <c r="N960" s="27" t="e">
        <f>VLOOKUP($B960,期貨未平倉口數!$A$4:$M$499,4,FALSE)</f>
        <v>#N/A</v>
      </c>
      <c r="O960" s="27" t="e">
        <f>VLOOKUP($B960,期貨未平倉口數!$A$4:$M$499,9,FALSE)</f>
        <v>#N/A</v>
      </c>
      <c r="P960" s="27" t="e">
        <f>VLOOKUP($B960,期貨未平倉口數!$A$4:$M$499,10,FALSE)</f>
        <v>#N/A</v>
      </c>
      <c r="Q960" s="27" t="e">
        <f>VLOOKUP($B960,期貨未平倉口數!$A$4:$M$499,11,FALSE)</f>
        <v>#N/A</v>
      </c>
      <c r="R960" s="64" t="e">
        <f>VLOOKUP($B960,選擇權未平倉餘額!$A$4:$I$500,6,FALSE)</f>
        <v>#N/A</v>
      </c>
      <c r="S960" s="64" t="e">
        <f>VLOOKUP($B960,選擇權未平倉餘額!$A$4:$I$500,7,FALSE)</f>
        <v>#N/A</v>
      </c>
      <c r="T960" s="64" t="e">
        <f>VLOOKUP($B960,選擇權未平倉餘額!$A$4:$I$500,8,FALSE)</f>
        <v>#N/A</v>
      </c>
      <c r="U960" s="64" t="e">
        <f>VLOOKUP($B960,選擇權未平倉餘額!$A$4:$I$500,9,FALSE)</f>
        <v>#N/A</v>
      </c>
      <c r="V960" s="39" t="e">
        <f>VLOOKUP($B960,臺指選擇權P_C_Ratios!$A$4:$C$500,3,FALSE)</f>
        <v>#N/A</v>
      </c>
      <c r="W960" s="41" t="e">
        <f>VLOOKUP($B960,散戶多空比!$A$6:$L$500,12,FALSE)</f>
        <v>#N/A</v>
      </c>
      <c r="X960" s="40" t="e">
        <f>VLOOKUP($B960,期貨大額交易人未沖銷部位!$A$4:$O$499,4,FALSE)</f>
        <v>#N/A</v>
      </c>
      <c r="Y960" s="40" t="e">
        <f>VLOOKUP($B960,期貨大額交易人未沖銷部位!$A$4:$O$499,7,FALSE)</f>
        <v>#N/A</v>
      </c>
      <c r="Z960" s="40" t="e">
        <f>VLOOKUP($B960,期貨大額交易人未沖銷部位!$A$4:$O$499,10,FALSE)</f>
        <v>#N/A</v>
      </c>
      <c r="AA960" s="40" t="e">
        <f>VLOOKUP($B960,期貨大額交易人未沖銷部位!$A$4:$O$499,13,FALSE)</f>
        <v>#N/A</v>
      </c>
      <c r="AB960" s="40" t="e">
        <f>VLOOKUP($B960,期貨大額交易人未沖銷部位!$A$4:$O$499,14,FALSE)</f>
        <v>#N/A</v>
      </c>
      <c r="AC960" s="40" t="e">
        <f>VLOOKUP($B960,期貨大額交易人未沖銷部位!$A$4:$O$499,15,FALSE)</f>
        <v>#N/A</v>
      </c>
      <c r="AD960" s="33" t="e">
        <f>VLOOKUP($B960,三大美股走勢!$A$4:$J$495,4,FALSE)</f>
        <v>#N/A</v>
      </c>
      <c r="AE960" s="33" t="e">
        <f>VLOOKUP($B960,三大美股走勢!$A$4:$J$495,7,FALSE)</f>
        <v>#N/A</v>
      </c>
      <c r="AF960" s="33" t="e">
        <f>VLOOKUP($B960,三大美股走勢!$A$4:$J$495,10,FALSE)</f>
        <v>#N/A</v>
      </c>
    </row>
    <row r="961" spans="2:32">
      <c r="B961" s="32">
        <v>43740</v>
      </c>
      <c r="C961" s="33" t="e">
        <f>VLOOKUP($B961,大盤與近月台指!$A$4:$I$499,2,FALSE)</f>
        <v>#N/A</v>
      </c>
      <c r="D961" s="34" t="e">
        <f>VLOOKUP($B961,大盤與近月台指!$A$4:$I$499,3,FALSE)</f>
        <v>#N/A</v>
      </c>
      <c r="E961" s="35" t="e">
        <f>VLOOKUP($B961,大盤與近月台指!$A$4:$I$499,4,FALSE)</f>
        <v>#N/A</v>
      </c>
      <c r="F961" s="33" t="e">
        <f>VLOOKUP($B961,大盤與近月台指!$A$4:$I$499,5,FALSE)</f>
        <v>#N/A</v>
      </c>
      <c r="G961" s="49" t="e">
        <f>VLOOKUP($B961,三大法人買賣超!$A$4:$I$500,3,FALSE)</f>
        <v>#N/A</v>
      </c>
      <c r="H961" s="34" t="e">
        <f>VLOOKUP($B961,三大法人買賣超!$A$4:$I$500,5,FALSE)</f>
        <v>#N/A</v>
      </c>
      <c r="I961" s="27" t="e">
        <f>VLOOKUP($B961,三大法人買賣超!$A$4:$I$500,7,FALSE)</f>
        <v>#N/A</v>
      </c>
      <c r="J961" s="27" t="e">
        <f>VLOOKUP($B961,三大法人買賣超!$A$4:$I$500,9,FALSE)</f>
        <v>#N/A</v>
      </c>
      <c r="K961" s="37">
        <f>新台幣匯率美元指數!B962</f>
        <v>0</v>
      </c>
      <c r="L961" s="38">
        <f>新台幣匯率美元指數!C962</f>
        <v>0</v>
      </c>
      <c r="M961" s="39">
        <f>新台幣匯率美元指數!D962</f>
        <v>0</v>
      </c>
      <c r="N961" s="27" t="e">
        <f>VLOOKUP($B961,期貨未平倉口數!$A$4:$M$499,4,FALSE)</f>
        <v>#N/A</v>
      </c>
      <c r="O961" s="27" t="e">
        <f>VLOOKUP($B961,期貨未平倉口數!$A$4:$M$499,9,FALSE)</f>
        <v>#N/A</v>
      </c>
      <c r="P961" s="27" t="e">
        <f>VLOOKUP($B961,期貨未平倉口數!$A$4:$M$499,10,FALSE)</f>
        <v>#N/A</v>
      </c>
      <c r="Q961" s="27" t="e">
        <f>VLOOKUP($B961,期貨未平倉口數!$A$4:$M$499,11,FALSE)</f>
        <v>#N/A</v>
      </c>
      <c r="R961" s="64" t="e">
        <f>VLOOKUP($B961,選擇權未平倉餘額!$A$4:$I$500,6,FALSE)</f>
        <v>#N/A</v>
      </c>
      <c r="S961" s="64" t="e">
        <f>VLOOKUP($B961,選擇權未平倉餘額!$A$4:$I$500,7,FALSE)</f>
        <v>#N/A</v>
      </c>
      <c r="T961" s="64" t="e">
        <f>VLOOKUP($B961,選擇權未平倉餘額!$A$4:$I$500,8,FALSE)</f>
        <v>#N/A</v>
      </c>
      <c r="U961" s="64" t="e">
        <f>VLOOKUP($B961,選擇權未平倉餘額!$A$4:$I$500,9,FALSE)</f>
        <v>#N/A</v>
      </c>
      <c r="V961" s="39" t="e">
        <f>VLOOKUP($B961,臺指選擇權P_C_Ratios!$A$4:$C$500,3,FALSE)</f>
        <v>#N/A</v>
      </c>
      <c r="W961" s="41" t="e">
        <f>VLOOKUP($B961,散戶多空比!$A$6:$L$500,12,FALSE)</f>
        <v>#N/A</v>
      </c>
      <c r="X961" s="40" t="e">
        <f>VLOOKUP($B961,期貨大額交易人未沖銷部位!$A$4:$O$499,4,FALSE)</f>
        <v>#N/A</v>
      </c>
      <c r="Y961" s="40" t="e">
        <f>VLOOKUP($B961,期貨大額交易人未沖銷部位!$A$4:$O$499,7,FALSE)</f>
        <v>#N/A</v>
      </c>
      <c r="Z961" s="40" t="e">
        <f>VLOOKUP($B961,期貨大額交易人未沖銷部位!$A$4:$O$499,10,FALSE)</f>
        <v>#N/A</v>
      </c>
      <c r="AA961" s="40" t="e">
        <f>VLOOKUP($B961,期貨大額交易人未沖銷部位!$A$4:$O$499,13,FALSE)</f>
        <v>#N/A</v>
      </c>
      <c r="AB961" s="40" t="e">
        <f>VLOOKUP($B961,期貨大額交易人未沖銷部位!$A$4:$O$499,14,FALSE)</f>
        <v>#N/A</v>
      </c>
      <c r="AC961" s="40" t="e">
        <f>VLOOKUP($B961,期貨大額交易人未沖銷部位!$A$4:$O$499,15,FALSE)</f>
        <v>#N/A</v>
      </c>
      <c r="AD961" s="33" t="e">
        <f>VLOOKUP($B961,三大美股走勢!$A$4:$J$495,4,FALSE)</f>
        <v>#N/A</v>
      </c>
      <c r="AE961" s="33" t="e">
        <f>VLOOKUP($B961,三大美股走勢!$A$4:$J$495,7,FALSE)</f>
        <v>#N/A</v>
      </c>
      <c r="AF961" s="33" t="e">
        <f>VLOOKUP($B961,三大美股走勢!$A$4:$J$495,10,FALSE)</f>
        <v>#N/A</v>
      </c>
    </row>
    <row r="962" spans="2:32">
      <c r="B962" s="32">
        <v>43741</v>
      </c>
      <c r="C962" s="33" t="e">
        <f>VLOOKUP($B962,大盤與近月台指!$A$4:$I$499,2,FALSE)</f>
        <v>#N/A</v>
      </c>
      <c r="D962" s="34" t="e">
        <f>VLOOKUP($B962,大盤與近月台指!$A$4:$I$499,3,FALSE)</f>
        <v>#N/A</v>
      </c>
      <c r="E962" s="35" t="e">
        <f>VLOOKUP($B962,大盤與近月台指!$A$4:$I$499,4,FALSE)</f>
        <v>#N/A</v>
      </c>
      <c r="F962" s="33" t="e">
        <f>VLOOKUP($B962,大盤與近月台指!$A$4:$I$499,5,FALSE)</f>
        <v>#N/A</v>
      </c>
      <c r="G962" s="49" t="e">
        <f>VLOOKUP($B962,三大法人買賣超!$A$4:$I$500,3,FALSE)</f>
        <v>#N/A</v>
      </c>
      <c r="H962" s="34" t="e">
        <f>VLOOKUP($B962,三大法人買賣超!$A$4:$I$500,5,FALSE)</f>
        <v>#N/A</v>
      </c>
      <c r="I962" s="27" t="e">
        <f>VLOOKUP($B962,三大法人買賣超!$A$4:$I$500,7,FALSE)</f>
        <v>#N/A</v>
      </c>
      <c r="J962" s="27" t="e">
        <f>VLOOKUP($B962,三大法人買賣超!$A$4:$I$500,9,FALSE)</f>
        <v>#N/A</v>
      </c>
      <c r="K962" s="37">
        <f>新台幣匯率美元指數!B963</f>
        <v>0</v>
      </c>
      <c r="L962" s="38">
        <f>新台幣匯率美元指數!C963</f>
        <v>0</v>
      </c>
      <c r="M962" s="39">
        <f>新台幣匯率美元指數!D963</f>
        <v>0</v>
      </c>
      <c r="N962" s="27" t="e">
        <f>VLOOKUP($B962,期貨未平倉口數!$A$4:$M$499,4,FALSE)</f>
        <v>#N/A</v>
      </c>
      <c r="O962" s="27" t="e">
        <f>VLOOKUP($B962,期貨未平倉口數!$A$4:$M$499,9,FALSE)</f>
        <v>#N/A</v>
      </c>
      <c r="P962" s="27" t="e">
        <f>VLOOKUP($B962,期貨未平倉口數!$A$4:$M$499,10,FALSE)</f>
        <v>#N/A</v>
      </c>
      <c r="Q962" s="27" t="e">
        <f>VLOOKUP($B962,期貨未平倉口數!$A$4:$M$499,11,FALSE)</f>
        <v>#N/A</v>
      </c>
      <c r="R962" s="64" t="e">
        <f>VLOOKUP($B962,選擇權未平倉餘額!$A$4:$I$500,6,FALSE)</f>
        <v>#N/A</v>
      </c>
      <c r="S962" s="64" t="e">
        <f>VLOOKUP($B962,選擇權未平倉餘額!$A$4:$I$500,7,FALSE)</f>
        <v>#N/A</v>
      </c>
      <c r="T962" s="64" t="e">
        <f>VLOOKUP($B962,選擇權未平倉餘額!$A$4:$I$500,8,FALSE)</f>
        <v>#N/A</v>
      </c>
      <c r="U962" s="64" t="e">
        <f>VLOOKUP($B962,選擇權未平倉餘額!$A$4:$I$500,9,FALSE)</f>
        <v>#N/A</v>
      </c>
      <c r="V962" s="39" t="e">
        <f>VLOOKUP($B962,臺指選擇權P_C_Ratios!$A$4:$C$500,3,FALSE)</f>
        <v>#N/A</v>
      </c>
      <c r="W962" s="41" t="e">
        <f>VLOOKUP($B962,散戶多空比!$A$6:$L$500,12,FALSE)</f>
        <v>#N/A</v>
      </c>
      <c r="X962" s="40" t="e">
        <f>VLOOKUP($B962,期貨大額交易人未沖銷部位!$A$4:$O$499,4,FALSE)</f>
        <v>#N/A</v>
      </c>
      <c r="Y962" s="40" t="e">
        <f>VLOOKUP($B962,期貨大額交易人未沖銷部位!$A$4:$O$499,7,FALSE)</f>
        <v>#N/A</v>
      </c>
      <c r="Z962" s="40" t="e">
        <f>VLOOKUP($B962,期貨大額交易人未沖銷部位!$A$4:$O$499,10,FALSE)</f>
        <v>#N/A</v>
      </c>
      <c r="AA962" s="40" t="e">
        <f>VLOOKUP($B962,期貨大額交易人未沖銷部位!$A$4:$O$499,13,FALSE)</f>
        <v>#N/A</v>
      </c>
      <c r="AB962" s="40" t="e">
        <f>VLOOKUP($B962,期貨大額交易人未沖銷部位!$A$4:$O$499,14,FALSE)</f>
        <v>#N/A</v>
      </c>
      <c r="AC962" s="40" t="e">
        <f>VLOOKUP($B962,期貨大額交易人未沖銷部位!$A$4:$O$499,15,FALSE)</f>
        <v>#N/A</v>
      </c>
      <c r="AD962" s="33" t="e">
        <f>VLOOKUP($B962,三大美股走勢!$A$4:$J$495,4,FALSE)</f>
        <v>#N/A</v>
      </c>
      <c r="AE962" s="33" t="e">
        <f>VLOOKUP($B962,三大美股走勢!$A$4:$J$495,7,FALSE)</f>
        <v>#N/A</v>
      </c>
      <c r="AF962" s="33" t="e">
        <f>VLOOKUP($B962,三大美股走勢!$A$4:$J$495,10,FALSE)</f>
        <v>#N/A</v>
      </c>
    </row>
    <row r="963" spans="2:32">
      <c r="B963" s="32">
        <v>43742</v>
      </c>
      <c r="C963" s="33" t="e">
        <f>VLOOKUP($B963,大盤與近月台指!$A$4:$I$499,2,FALSE)</f>
        <v>#N/A</v>
      </c>
      <c r="D963" s="34" t="e">
        <f>VLOOKUP($B963,大盤與近月台指!$A$4:$I$499,3,FALSE)</f>
        <v>#N/A</v>
      </c>
      <c r="E963" s="35" t="e">
        <f>VLOOKUP($B963,大盤與近月台指!$A$4:$I$499,4,FALSE)</f>
        <v>#N/A</v>
      </c>
      <c r="F963" s="33" t="e">
        <f>VLOOKUP($B963,大盤與近月台指!$A$4:$I$499,5,FALSE)</f>
        <v>#N/A</v>
      </c>
      <c r="G963" s="49" t="e">
        <f>VLOOKUP($B963,三大法人買賣超!$A$4:$I$500,3,FALSE)</f>
        <v>#N/A</v>
      </c>
      <c r="H963" s="34" t="e">
        <f>VLOOKUP($B963,三大法人買賣超!$A$4:$I$500,5,FALSE)</f>
        <v>#N/A</v>
      </c>
      <c r="I963" s="27" t="e">
        <f>VLOOKUP($B963,三大法人買賣超!$A$4:$I$500,7,FALSE)</f>
        <v>#N/A</v>
      </c>
      <c r="J963" s="27" t="e">
        <f>VLOOKUP($B963,三大法人買賣超!$A$4:$I$500,9,FALSE)</f>
        <v>#N/A</v>
      </c>
      <c r="K963" s="37">
        <f>新台幣匯率美元指數!B964</f>
        <v>0</v>
      </c>
      <c r="L963" s="38">
        <f>新台幣匯率美元指數!C964</f>
        <v>0</v>
      </c>
      <c r="M963" s="39">
        <f>新台幣匯率美元指數!D964</f>
        <v>0</v>
      </c>
      <c r="N963" s="27" t="e">
        <f>VLOOKUP($B963,期貨未平倉口數!$A$4:$M$499,4,FALSE)</f>
        <v>#N/A</v>
      </c>
      <c r="O963" s="27" t="e">
        <f>VLOOKUP($B963,期貨未平倉口數!$A$4:$M$499,9,FALSE)</f>
        <v>#N/A</v>
      </c>
      <c r="P963" s="27" t="e">
        <f>VLOOKUP($B963,期貨未平倉口數!$A$4:$M$499,10,FALSE)</f>
        <v>#N/A</v>
      </c>
      <c r="Q963" s="27" t="e">
        <f>VLOOKUP($B963,期貨未平倉口數!$A$4:$M$499,11,FALSE)</f>
        <v>#N/A</v>
      </c>
      <c r="R963" s="64" t="e">
        <f>VLOOKUP($B963,選擇權未平倉餘額!$A$4:$I$500,6,FALSE)</f>
        <v>#N/A</v>
      </c>
      <c r="S963" s="64" t="e">
        <f>VLOOKUP($B963,選擇權未平倉餘額!$A$4:$I$500,7,FALSE)</f>
        <v>#N/A</v>
      </c>
      <c r="T963" s="64" t="e">
        <f>VLOOKUP($B963,選擇權未平倉餘額!$A$4:$I$500,8,FALSE)</f>
        <v>#N/A</v>
      </c>
      <c r="U963" s="64" t="e">
        <f>VLOOKUP($B963,選擇權未平倉餘額!$A$4:$I$500,9,FALSE)</f>
        <v>#N/A</v>
      </c>
      <c r="V963" s="39" t="e">
        <f>VLOOKUP($B963,臺指選擇權P_C_Ratios!$A$4:$C$500,3,FALSE)</f>
        <v>#N/A</v>
      </c>
      <c r="W963" s="41" t="e">
        <f>VLOOKUP($B963,散戶多空比!$A$6:$L$500,12,FALSE)</f>
        <v>#N/A</v>
      </c>
      <c r="X963" s="40" t="e">
        <f>VLOOKUP($B963,期貨大額交易人未沖銷部位!$A$4:$O$499,4,FALSE)</f>
        <v>#N/A</v>
      </c>
      <c r="Y963" s="40" t="e">
        <f>VLOOKUP($B963,期貨大額交易人未沖銷部位!$A$4:$O$499,7,FALSE)</f>
        <v>#N/A</v>
      </c>
      <c r="Z963" s="40" t="e">
        <f>VLOOKUP($B963,期貨大額交易人未沖銷部位!$A$4:$O$499,10,FALSE)</f>
        <v>#N/A</v>
      </c>
      <c r="AA963" s="40" t="e">
        <f>VLOOKUP($B963,期貨大額交易人未沖銷部位!$A$4:$O$499,13,FALSE)</f>
        <v>#N/A</v>
      </c>
      <c r="AB963" s="40" t="e">
        <f>VLOOKUP($B963,期貨大額交易人未沖銷部位!$A$4:$O$499,14,FALSE)</f>
        <v>#N/A</v>
      </c>
      <c r="AC963" s="40" t="e">
        <f>VLOOKUP($B963,期貨大額交易人未沖銷部位!$A$4:$O$499,15,FALSE)</f>
        <v>#N/A</v>
      </c>
      <c r="AD963" s="33" t="e">
        <f>VLOOKUP($B963,三大美股走勢!$A$4:$J$495,4,FALSE)</f>
        <v>#N/A</v>
      </c>
      <c r="AE963" s="33" t="e">
        <f>VLOOKUP($B963,三大美股走勢!$A$4:$J$495,7,FALSE)</f>
        <v>#N/A</v>
      </c>
      <c r="AF963" s="33" t="e">
        <f>VLOOKUP($B963,三大美股走勢!$A$4:$J$495,10,FALSE)</f>
        <v>#N/A</v>
      </c>
    </row>
    <row r="964" spans="2:32">
      <c r="B964" s="32">
        <v>43743</v>
      </c>
      <c r="C964" s="33" t="e">
        <f>VLOOKUP($B964,大盤與近月台指!$A$4:$I$499,2,FALSE)</f>
        <v>#N/A</v>
      </c>
      <c r="D964" s="34" t="e">
        <f>VLOOKUP($B964,大盤與近月台指!$A$4:$I$499,3,FALSE)</f>
        <v>#N/A</v>
      </c>
      <c r="E964" s="35" t="e">
        <f>VLOOKUP($B964,大盤與近月台指!$A$4:$I$499,4,FALSE)</f>
        <v>#N/A</v>
      </c>
      <c r="F964" s="33" t="e">
        <f>VLOOKUP($B964,大盤與近月台指!$A$4:$I$499,5,FALSE)</f>
        <v>#N/A</v>
      </c>
      <c r="G964" s="49" t="e">
        <f>VLOOKUP($B964,三大法人買賣超!$A$4:$I$500,3,FALSE)</f>
        <v>#N/A</v>
      </c>
      <c r="H964" s="34" t="e">
        <f>VLOOKUP($B964,三大法人買賣超!$A$4:$I$500,5,FALSE)</f>
        <v>#N/A</v>
      </c>
      <c r="I964" s="27" t="e">
        <f>VLOOKUP($B964,三大法人買賣超!$A$4:$I$500,7,FALSE)</f>
        <v>#N/A</v>
      </c>
      <c r="J964" s="27" t="e">
        <f>VLOOKUP($B964,三大法人買賣超!$A$4:$I$500,9,FALSE)</f>
        <v>#N/A</v>
      </c>
      <c r="K964" s="37">
        <f>新台幣匯率美元指數!B965</f>
        <v>0</v>
      </c>
      <c r="L964" s="38">
        <f>新台幣匯率美元指數!C965</f>
        <v>0</v>
      </c>
      <c r="M964" s="39">
        <f>新台幣匯率美元指數!D965</f>
        <v>0</v>
      </c>
      <c r="N964" s="27" t="e">
        <f>VLOOKUP($B964,期貨未平倉口數!$A$4:$M$499,4,FALSE)</f>
        <v>#N/A</v>
      </c>
      <c r="O964" s="27" t="e">
        <f>VLOOKUP($B964,期貨未平倉口數!$A$4:$M$499,9,FALSE)</f>
        <v>#N/A</v>
      </c>
      <c r="P964" s="27" t="e">
        <f>VLOOKUP($B964,期貨未平倉口數!$A$4:$M$499,10,FALSE)</f>
        <v>#N/A</v>
      </c>
      <c r="Q964" s="27" t="e">
        <f>VLOOKUP($B964,期貨未平倉口數!$A$4:$M$499,11,FALSE)</f>
        <v>#N/A</v>
      </c>
      <c r="R964" s="64" t="e">
        <f>VLOOKUP($B964,選擇權未平倉餘額!$A$4:$I$500,6,FALSE)</f>
        <v>#N/A</v>
      </c>
      <c r="S964" s="64" t="e">
        <f>VLOOKUP($B964,選擇權未平倉餘額!$A$4:$I$500,7,FALSE)</f>
        <v>#N/A</v>
      </c>
      <c r="T964" s="64" t="e">
        <f>VLOOKUP($B964,選擇權未平倉餘額!$A$4:$I$500,8,FALSE)</f>
        <v>#N/A</v>
      </c>
      <c r="U964" s="64" t="e">
        <f>VLOOKUP($B964,選擇權未平倉餘額!$A$4:$I$500,9,FALSE)</f>
        <v>#N/A</v>
      </c>
      <c r="V964" s="39" t="e">
        <f>VLOOKUP($B964,臺指選擇權P_C_Ratios!$A$4:$C$500,3,FALSE)</f>
        <v>#N/A</v>
      </c>
      <c r="W964" s="41" t="e">
        <f>VLOOKUP($B964,散戶多空比!$A$6:$L$500,12,FALSE)</f>
        <v>#N/A</v>
      </c>
      <c r="X964" s="40" t="e">
        <f>VLOOKUP($B964,期貨大額交易人未沖銷部位!$A$4:$O$499,4,FALSE)</f>
        <v>#N/A</v>
      </c>
      <c r="Y964" s="40" t="e">
        <f>VLOOKUP($B964,期貨大額交易人未沖銷部位!$A$4:$O$499,7,FALSE)</f>
        <v>#N/A</v>
      </c>
      <c r="Z964" s="40" t="e">
        <f>VLOOKUP($B964,期貨大額交易人未沖銷部位!$A$4:$O$499,10,FALSE)</f>
        <v>#N/A</v>
      </c>
      <c r="AA964" s="40" t="e">
        <f>VLOOKUP($B964,期貨大額交易人未沖銷部位!$A$4:$O$499,13,FALSE)</f>
        <v>#N/A</v>
      </c>
      <c r="AB964" s="40" t="e">
        <f>VLOOKUP($B964,期貨大額交易人未沖銷部位!$A$4:$O$499,14,FALSE)</f>
        <v>#N/A</v>
      </c>
      <c r="AC964" s="40" t="e">
        <f>VLOOKUP($B964,期貨大額交易人未沖銷部位!$A$4:$O$499,15,FALSE)</f>
        <v>#N/A</v>
      </c>
      <c r="AD964" s="33" t="e">
        <f>VLOOKUP($B964,三大美股走勢!$A$4:$J$495,4,FALSE)</f>
        <v>#N/A</v>
      </c>
      <c r="AE964" s="33" t="e">
        <f>VLOOKUP($B964,三大美股走勢!$A$4:$J$495,7,FALSE)</f>
        <v>#N/A</v>
      </c>
      <c r="AF964" s="33" t="e">
        <f>VLOOKUP($B964,三大美股走勢!$A$4:$J$495,10,FALSE)</f>
        <v>#N/A</v>
      </c>
    </row>
    <row r="965" spans="2:32">
      <c r="B965" s="32">
        <v>43744</v>
      </c>
      <c r="C965" s="33" t="e">
        <f>VLOOKUP($B965,大盤與近月台指!$A$4:$I$499,2,FALSE)</f>
        <v>#N/A</v>
      </c>
      <c r="D965" s="34" t="e">
        <f>VLOOKUP($B965,大盤與近月台指!$A$4:$I$499,3,FALSE)</f>
        <v>#N/A</v>
      </c>
      <c r="E965" s="35" t="e">
        <f>VLOOKUP($B965,大盤與近月台指!$A$4:$I$499,4,FALSE)</f>
        <v>#N/A</v>
      </c>
      <c r="F965" s="33" t="e">
        <f>VLOOKUP($B965,大盤與近月台指!$A$4:$I$499,5,FALSE)</f>
        <v>#N/A</v>
      </c>
      <c r="G965" s="49" t="e">
        <f>VLOOKUP($B965,三大法人買賣超!$A$4:$I$500,3,FALSE)</f>
        <v>#N/A</v>
      </c>
      <c r="H965" s="34" t="e">
        <f>VLOOKUP($B965,三大法人買賣超!$A$4:$I$500,5,FALSE)</f>
        <v>#N/A</v>
      </c>
      <c r="I965" s="27" t="e">
        <f>VLOOKUP($B965,三大法人買賣超!$A$4:$I$500,7,FALSE)</f>
        <v>#N/A</v>
      </c>
      <c r="J965" s="27" t="e">
        <f>VLOOKUP($B965,三大法人買賣超!$A$4:$I$500,9,FALSE)</f>
        <v>#N/A</v>
      </c>
      <c r="K965" s="37">
        <f>新台幣匯率美元指數!B966</f>
        <v>0</v>
      </c>
      <c r="L965" s="38">
        <f>新台幣匯率美元指數!C966</f>
        <v>0</v>
      </c>
      <c r="M965" s="39">
        <f>新台幣匯率美元指數!D966</f>
        <v>0</v>
      </c>
      <c r="N965" s="27" t="e">
        <f>VLOOKUP($B965,期貨未平倉口數!$A$4:$M$499,4,FALSE)</f>
        <v>#N/A</v>
      </c>
      <c r="O965" s="27" t="e">
        <f>VLOOKUP($B965,期貨未平倉口數!$A$4:$M$499,9,FALSE)</f>
        <v>#N/A</v>
      </c>
      <c r="P965" s="27" t="e">
        <f>VLOOKUP($B965,期貨未平倉口數!$A$4:$M$499,10,FALSE)</f>
        <v>#N/A</v>
      </c>
      <c r="Q965" s="27" t="e">
        <f>VLOOKUP($B965,期貨未平倉口數!$A$4:$M$499,11,FALSE)</f>
        <v>#N/A</v>
      </c>
      <c r="R965" s="64" t="e">
        <f>VLOOKUP($B965,選擇權未平倉餘額!$A$4:$I$500,6,FALSE)</f>
        <v>#N/A</v>
      </c>
      <c r="S965" s="64" t="e">
        <f>VLOOKUP($B965,選擇權未平倉餘額!$A$4:$I$500,7,FALSE)</f>
        <v>#N/A</v>
      </c>
      <c r="T965" s="64" t="e">
        <f>VLOOKUP($B965,選擇權未平倉餘額!$A$4:$I$500,8,FALSE)</f>
        <v>#N/A</v>
      </c>
      <c r="U965" s="64" t="e">
        <f>VLOOKUP($B965,選擇權未平倉餘額!$A$4:$I$500,9,FALSE)</f>
        <v>#N/A</v>
      </c>
      <c r="V965" s="39" t="e">
        <f>VLOOKUP($B965,臺指選擇權P_C_Ratios!$A$4:$C$500,3,FALSE)</f>
        <v>#N/A</v>
      </c>
      <c r="W965" s="41" t="e">
        <f>VLOOKUP($B965,散戶多空比!$A$6:$L$500,12,FALSE)</f>
        <v>#N/A</v>
      </c>
      <c r="X965" s="40" t="e">
        <f>VLOOKUP($B965,期貨大額交易人未沖銷部位!$A$4:$O$499,4,FALSE)</f>
        <v>#N/A</v>
      </c>
      <c r="Y965" s="40" t="e">
        <f>VLOOKUP($B965,期貨大額交易人未沖銷部位!$A$4:$O$499,7,FALSE)</f>
        <v>#N/A</v>
      </c>
      <c r="Z965" s="40" t="e">
        <f>VLOOKUP($B965,期貨大額交易人未沖銷部位!$A$4:$O$499,10,FALSE)</f>
        <v>#N/A</v>
      </c>
      <c r="AA965" s="40" t="e">
        <f>VLOOKUP($B965,期貨大額交易人未沖銷部位!$A$4:$O$499,13,FALSE)</f>
        <v>#N/A</v>
      </c>
      <c r="AB965" s="40" t="e">
        <f>VLOOKUP($B965,期貨大額交易人未沖銷部位!$A$4:$O$499,14,FALSE)</f>
        <v>#N/A</v>
      </c>
      <c r="AC965" s="40" t="e">
        <f>VLOOKUP($B965,期貨大額交易人未沖銷部位!$A$4:$O$499,15,FALSE)</f>
        <v>#N/A</v>
      </c>
      <c r="AD965" s="33" t="e">
        <f>VLOOKUP($B965,三大美股走勢!$A$4:$J$495,4,FALSE)</f>
        <v>#N/A</v>
      </c>
      <c r="AE965" s="33" t="e">
        <f>VLOOKUP($B965,三大美股走勢!$A$4:$J$495,7,FALSE)</f>
        <v>#N/A</v>
      </c>
      <c r="AF965" s="33" t="e">
        <f>VLOOKUP($B965,三大美股走勢!$A$4:$J$495,10,FALSE)</f>
        <v>#N/A</v>
      </c>
    </row>
    <row r="966" spans="2:32">
      <c r="B966" s="32">
        <v>43745</v>
      </c>
      <c r="C966" s="33" t="e">
        <f>VLOOKUP($B966,大盤與近月台指!$A$4:$I$499,2,FALSE)</f>
        <v>#N/A</v>
      </c>
      <c r="D966" s="34" t="e">
        <f>VLOOKUP($B966,大盤與近月台指!$A$4:$I$499,3,FALSE)</f>
        <v>#N/A</v>
      </c>
      <c r="E966" s="35" t="e">
        <f>VLOOKUP($B966,大盤與近月台指!$A$4:$I$499,4,FALSE)</f>
        <v>#N/A</v>
      </c>
      <c r="F966" s="33" t="e">
        <f>VLOOKUP($B966,大盤與近月台指!$A$4:$I$499,5,FALSE)</f>
        <v>#N/A</v>
      </c>
      <c r="G966" s="49" t="e">
        <f>VLOOKUP($B966,三大法人買賣超!$A$4:$I$500,3,FALSE)</f>
        <v>#N/A</v>
      </c>
      <c r="H966" s="34" t="e">
        <f>VLOOKUP($B966,三大法人買賣超!$A$4:$I$500,5,FALSE)</f>
        <v>#N/A</v>
      </c>
      <c r="I966" s="27" t="e">
        <f>VLOOKUP($B966,三大法人買賣超!$A$4:$I$500,7,FALSE)</f>
        <v>#N/A</v>
      </c>
      <c r="J966" s="27" t="e">
        <f>VLOOKUP($B966,三大法人買賣超!$A$4:$I$500,9,FALSE)</f>
        <v>#N/A</v>
      </c>
      <c r="K966" s="37">
        <f>新台幣匯率美元指數!B967</f>
        <v>0</v>
      </c>
      <c r="L966" s="38">
        <f>新台幣匯率美元指數!C967</f>
        <v>0</v>
      </c>
      <c r="M966" s="39">
        <f>新台幣匯率美元指數!D967</f>
        <v>0</v>
      </c>
      <c r="N966" s="27" t="e">
        <f>VLOOKUP($B966,期貨未平倉口數!$A$4:$M$499,4,FALSE)</f>
        <v>#N/A</v>
      </c>
      <c r="O966" s="27" t="e">
        <f>VLOOKUP($B966,期貨未平倉口數!$A$4:$M$499,9,FALSE)</f>
        <v>#N/A</v>
      </c>
      <c r="P966" s="27" t="e">
        <f>VLOOKUP($B966,期貨未平倉口數!$A$4:$M$499,10,FALSE)</f>
        <v>#N/A</v>
      </c>
      <c r="Q966" s="27" t="e">
        <f>VLOOKUP($B966,期貨未平倉口數!$A$4:$M$499,11,FALSE)</f>
        <v>#N/A</v>
      </c>
      <c r="R966" s="64" t="e">
        <f>VLOOKUP($B966,選擇權未平倉餘額!$A$4:$I$500,6,FALSE)</f>
        <v>#N/A</v>
      </c>
      <c r="S966" s="64" t="e">
        <f>VLOOKUP($B966,選擇權未平倉餘額!$A$4:$I$500,7,FALSE)</f>
        <v>#N/A</v>
      </c>
      <c r="T966" s="64" t="e">
        <f>VLOOKUP($B966,選擇權未平倉餘額!$A$4:$I$500,8,FALSE)</f>
        <v>#N/A</v>
      </c>
      <c r="U966" s="64" t="e">
        <f>VLOOKUP($B966,選擇權未平倉餘額!$A$4:$I$500,9,FALSE)</f>
        <v>#N/A</v>
      </c>
      <c r="V966" s="39" t="e">
        <f>VLOOKUP($B966,臺指選擇權P_C_Ratios!$A$4:$C$500,3,FALSE)</f>
        <v>#N/A</v>
      </c>
      <c r="W966" s="41" t="e">
        <f>VLOOKUP($B966,散戶多空比!$A$6:$L$500,12,FALSE)</f>
        <v>#N/A</v>
      </c>
      <c r="X966" s="40" t="e">
        <f>VLOOKUP($B966,期貨大額交易人未沖銷部位!$A$4:$O$499,4,FALSE)</f>
        <v>#N/A</v>
      </c>
      <c r="Y966" s="40" t="e">
        <f>VLOOKUP($B966,期貨大額交易人未沖銷部位!$A$4:$O$499,7,FALSE)</f>
        <v>#N/A</v>
      </c>
      <c r="Z966" s="40" t="e">
        <f>VLOOKUP($B966,期貨大額交易人未沖銷部位!$A$4:$O$499,10,FALSE)</f>
        <v>#N/A</v>
      </c>
      <c r="AA966" s="40" t="e">
        <f>VLOOKUP($B966,期貨大額交易人未沖銷部位!$A$4:$O$499,13,FALSE)</f>
        <v>#N/A</v>
      </c>
      <c r="AB966" s="40" t="e">
        <f>VLOOKUP($B966,期貨大額交易人未沖銷部位!$A$4:$O$499,14,FALSE)</f>
        <v>#N/A</v>
      </c>
      <c r="AC966" s="40" t="e">
        <f>VLOOKUP($B966,期貨大額交易人未沖銷部位!$A$4:$O$499,15,FALSE)</f>
        <v>#N/A</v>
      </c>
      <c r="AD966" s="33" t="e">
        <f>VLOOKUP($B966,三大美股走勢!$A$4:$J$495,4,FALSE)</f>
        <v>#N/A</v>
      </c>
      <c r="AE966" s="33" t="e">
        <f>VLOOKUP($B966,三大美股走勢!$A$4:$J$495,7,FALSE)</f>
        <v>#N/A</v>
      </c>
      <c r="AF966" s="33" t="e">
        <f>VLOOKUP($B966,三大美股走勢!$A$4:$J$495,10,FALSE)</f>
        <v>#N/A</v>
      </c>
    </row>
    <row r="967" spans="2:32">
      <c r="B967" s="32">
        <v>43746</v>
      </c>
      <c r="C967" s="33" t="e">
        <f>VLOOKUP($B967,大盤與近月台指!$A$4:$I$499,2,FALSE)</f>
        <v>#N/A</v>
      </c>
      <c r="D967" s="34" t="e">
        <f>VLOOKUP($B967,大盤與近月台指!$A$4:$I$499,3,FALSE)</f>
        <v>#N/A</v>
      </c>
      <c r="E967" s="35" t="e">
        <f>VLOOKUP($B967,大盤與近月台指!$A$4:$I$499,4,FALSE)</f>
        <v>#N/A</v>
      </c>
      <c r="F967" s="33" t="e">
        <f>VLOOKUP($B967,大盤與近月台指!$A$4:$I$499,5,FALSE)</f>
        <v>#N/A</v>
      </c>
      <c r="G967" s="49" t="e">
        <f>VLOOKUP($B967,三大法人買賣超!$A$4:$I$500,3,FALSE)</f>
        <v>#N/A</v>
      </c>
      <c r="H967" s="34" t="e">
        <f>VLOOKUP($B967,三大法人買賣超!$A$4:$I$500,5,FALSE)</f>
        <v>#N/A</v>
      </c>
      <c r="I967" s="27" t="e">
        <f>VLOOKUP($B967,三大法人買賣超!$A$4:$I$500,7,FALSE)</f>
        <v>#N/A</v>
      </c>
      <c r="J967" s="27" t="e">
        <f>VLOOKUP($B967,三大法人買賣超!$A$4:$I$500,9,FALSE)</f>
        <v>#N/A</v>
      </c>
      <c r="K967" s="37">
        <f>新台幣匯率美元指數!B968</f>
        <v>0</v>
      </c>
      <c r="L967" s="38">
        <f>新台幣匯率美元指數!C968</f>
        <v>0</v>
      </c>
      <c r="M967" s="39">
        <f>新台幣匯率美元指數!D968</f>
        <v>0</v>
      </c>
      <c r="N967" s="27" t="e">
        <f>VLOOKUP($B967,期貨未平倉口數!$A$4:$M$499,4,FALSE)</f>
        <v>#N/A</v>
      </c>
      <c r="O967" s="27" t="e">
        <f>VLOOKUP($B967,期貨未平倉口數!$A$4:$M$499,9,FALSE)</f>
        <v>#N/A</v>
      </c>
      <c r="P967" s="27" t="e">
        <f>VLOOKUP($B967,期貨未平倉口數!$A$4:$M$499,10,FALSE)</f>
        <v>#N/A</v>
      </c>
      <c r="Q967" s="27" t="e">
        <f>VLOOKUP($B967,期貨未平倉口數!$A$4:$M$499,11,FALSE)</f>
        <v>#N/A</v>
      </c>
      <c r="R967" s="64" t="e">
        <f>VLOOKUP($B967,選擇權未平倉餘額!$A$4:$I$500,6,FALSE)</f>
        <v>#N/A</v>
      </c>
      <c r="S967" s="64" t="e">
        <f>VLOOKUP($B967,選擇權未平倉餘額!$A$4:$I$500,7,FALSE)</f>
        <v>#N/A</v>
      </c>
      <c r="T967" s="64" t="e">
        <f>VLOOKUP($B967,選擇權未平倉餘額!$A$4:$I$500,8,FALSE)</f>
        <v>#N/A</v>
      </c>
      <c r="U967" s="64" t="e">
        <f>VLOOKUP($B967,選擇權未平倉餘額!$A$4:$I$500,9,FALSE)</f>
        <v>#N/A</v>
      </c>
      <c r="V967" s="39" t="e">
        <f>VLOOKUP($B967,臺指選擇權P_C_Ratios!$A$4:$C$500,3,FALSE)</f>
        <v>#N/A</v>
      </c>
      <c r="W967" s="41" t="e">
        <f>VLOOKUP($B967,散戶多空比!$A$6:$L$500,12,FALSE)</f>
        <v>#N/A</v>
      </c>
      <c r="X967" s="40" t="e">
        <f>VLOOKUP($B967,期貨大額交易人未沖銷部位!$A$4:$O$499,4,FALSE)</f>
        <v>#N/A</v>
      </c>
      <c r="Y967" s="40" t="e">
        <f>VLOOKUP($B967,期貨大額交易人未沖銷部位!$A$4:$O$499,7,FALSE)</f>
        <v>#N/A</v>
      </c>
      <c r="Z967" s="40" t="e">
        <f>VLOOKUP($B967,期貨大額交易人未沖銷部位!$A$4:$O$499,10,FALSE)</f>
        <v>#N/A</v>
      </c>
      <c r="AA967" s="40" t="e">
        <f>VLOOKUP($B967,期貨大額交易人未沖銷部位!$A$4:$O$499,13,FALSE)</f>
        <v>#N/A</v>
      </c>
      <c r="AB967" s="40" t="e">
        <f>VLOOKUP($B967,期貨大額交易人未沖銷部位!$A$4:$O$499,14,FALSE)</f>
        <v>#N/A</v>
      </c>
      <c r="AC967" s="40" t="e">
        <f>VLOOKUP($B967,期貨大額交易人未沖銷部位!$A$4:$O$499,15,FALSE)</f>
        <v>#N/A</v>
      </c>
      <c r="AD967" s="33" t="e">
        <f>VLOOKUP($B967,三大美股走勢!$A$4:$J$495,4,FALSE)</f>
        <v>#N/A</v>
      </c>
      <c r="AE967" s="33" t="e">
        <f>VLOOKUP($B967,三大美股走勢!$A$4:$J$495,7,FALSE)</f>
        <v>#N/A</v>
      </c>
      <c r="AF967" s="33" t="e">
        <f>VLOOKUP($B967,三大美股走勢!$A$4:$J$495,10,FALSE)</f>
        <v>#N/A</v>
      </c>
    </row>
    <row r="968" spans="2:32">
      <c r="B968" s="32">
        <v>43747</v>
      </c>
      <c r="C968" s="33" t="e">
        <f>VLOOKUP($B968,大盤與近月台指!$A$4:$I$499,2,FALSE)</f>
        <v>#N/A</v>
      </c>
      <c r="D968" s="34" t="e">
        <f>VLOOKUP($B968,大盤與近月台指!$A$4:$I$499,3,FALSE)</f>
        <v>#N/A</v>
      </c>
      <c r="E968" s="35" t="e">
        <f>VLOOKUP($B968,大盤與近月台指!$A$4:$I$499,4,FALSE)</f>
        <v>#N/A</v>
      </c>
      <c r="F968" s="33" t="e">
        <f>VLOOKUP($B968,大盤與近月台指!$A$4:$I$499,5,FALSE)</f>
        <v>#N/A</v>
      </c>
      <c r="G968" s="49" t="e">
        <f>VLOOKUP($B968,三大法人買賣超!$A$4:$I$500,3,FALSE)</f>
        <v>#N/A</v>
      </c>
      <c r="H968" s="34" t="e">
        <f>VLOOKUP($B968,三大法人買賣超!$A$4:$I$500,5,FALSE)</f>
        <v>#N/A</v>
      </c>
      <c r="I968" s="27" t="e">
        <f>VLOOKUP($B968,三大法人買賣超!$A$4:$I$500,7,FALSE)</f>
        <v>#N/A</v>
      </c>
      <c r="J968" s="27" t="e">
        <f>VLOOKUP($B968,三大法人買賣超!$A$4:$I$500,9,FALSE)</f>
        <v>#N/A</v>
      </c>
      <c r="K968" s="37">
        <f>新台幣匯率美元指數!B969</f>
        <v>0</v>
      </c>
      <c r="L968" s="38">
        <f>新台幣匯率美元指數!C969</f>
        <v>0</v>
      </c>
      <c r="M968" s="39">
        <f>新台幣匯率美元指數!D969</f>
        <v>0</v>
      </c>
      <c r="N968" s="27" t="e">
        <f>VLOOKUP($B968,期貨未平倉口數!$A$4:$M$499,4,FALSE)</f>
        <v>#N/A</v>
      </c>
      <c r="O968" s="27" t="e">
        <f>VLOOKUP($B968,期貨未平倉口數!$A$4:$M$499,9,FALSE)</f>
        <v>#N/A</v>
      </c>
      <c r="P968" s="27" t="e">
        <f>VLOOKUP($B968,期貨未平倉口數!$A$4:$M$499,10,FALSE)</f>
        <v>#N/A</v>
      </c>
      <c r="Q968" s="27" t="e">
        <f>VLOOKUP($B968,期貨未平倉口數!$A$4:$M$499,11,FALSE)</f>
        <v>#N/A</v>
      </c>
      <c r="R968" s="64" t="e">
        <f>VLOOKUP($B968,選擇權未平倉餘額!$A$4:$I$500,6,FALSE)</f>
        <v>#N/A</v>
      </c>
      <c r="S968" s="64" t="e">
        <f>VLOOKUP($B968,選擇權未平倉餘額!$A$4:$I$500,7,FALSE)</f>
        <v>#N/A</v>
      </c>
      <c r="T968" s="64" t="e">
        <f>VLOOKUP($B968,選擇權未平倉餘額!$A$4:$I$500,8,FALSE)</f>
        <v>#N/A</v>
      </c>
      <c r="U968" s="64" t="e">
        <f>VLOOKUP($B968,選擇權未平倉餘額!$A$4:$I$500,9,FALSE)</f>
        <v>#N/A</v>
      </c>
      <c r="V968" s="39" t="e">
        <f>VLOOKUP($B968,臺指選擇權P_C_Ratios!$A$4:$C$500,3,FALSE)</f>
        <v>#N/A</v>
      </c>
      <c r="W968" s="41" t="e">
        <f>VLOOKUP($B968,散戶多空比!$A$6:$L$500,12,FALSE)</f>
        <v>#N/A</v>
      </c>
      <c r="X968" s="40" t="e">
        <f>VLOOKUP($B968,期貨大額交易人未沖銷部位!$A$4:$O$499,4,FALSE)</f>
        <v>#N/A</v>
      </c>
      <c r="Y968" s="40" t="e">
        <f>VLOOKUP($B968,期貨大額交易人未沖銷部位!$A$4:$O$499,7,FALSE)</f>
        <v>#N/A</v>
      </c>
      <c r="Z968" s="40" t="e">
        <f>VLOOKUP($B968,期貨大額交易人未沖銷部位!$A$4:$O$499,10,FALSE)</f>
        <v>#N/A</v>
      </c>
      <c r="AA968" s="40" t="e">
        <f>VLOOKUP($B968,期貨大額交易人未沖銷部位!$A$4:$O$499,13,FALSE)</f>
        <v>#N/A</v>
      </c>
      <c r="AB968" s="40" t="e">
        <f>VLOOKUP($B968,期貨大額交易人未沖銷部位!$A$4:$O$499,14,FALSE)</f>
        <v>#N/A</v>
      </c>
      <c r="AC968" s="40" t="e">
        <f>VLOOKUP($B968,期貨大額交易人未沖銷部位!$A$4:$O$499,15,FALSE)</f>
        <v>#N/A</v>
      </c>
      <c r="AD968" s="33" t="e">
        <f>VLOOKUP($B968,三大美股走勢!$A$4:$J$495,4,FALSE)</f>
        <v>#N/A</v>
      </c>
      <c r="AE968" s="33" t="e">
        <f>VLOOKUP($B968,三大美股走勢!$A$4:$J$495,7,FALSE)</f>
        <v>#N/A</v>
      </c>
      <c r="AF968" s="33" t="e">
        <f>VLOOKUP($B968,三大美股走勢!$A$4:$J$495,10,FALSE)</f>
        <v>#N/A</v>
      </c>
    </row>
    <row r="969" spans="2:32">
      <c r="B969" s="32">
        <v>43748</v>
      </c>
      <c r="C969" s="33" t="e">
        <f>VLOOKUP($B969,大盤與近月台指!$A$4:$I$499,2,FALSE)</f>
        <v>#N/A</v>
      </c>
      <c r="D969" s="34" t="e">
        <f>VLOOKUP($B969,大盤與近月台指!$A$4:$I$499,3,FALSE)</f>
        <v>#N/A</v>
      </c>
      <c r="E969" s="35" t="e">
        <f>VLOOKUP($B969,大盤與近月台指!$A$4:$I$499,4,FALSE)</f>
        <v>#N/A</v>
      </c>
      <c r="F969" s="33" t="e">
        <f>VLOOKUP($B969,大盤與近月台指!$A$4:$I$499,5,FALSE)</f>
        <v>#N/A</v>
      </c>
      <c r="G969" s="49" t="e">
        <f>VLOOKUP($B969,三大法人買賣超!$A$4:$I$500,3,FALSE)</f>
        <v>#N/A</v>
      </c>
      <c r="H969" s="34" t="e">
        <f>VLOOKUP($B969,三大法人買賣超!$A$4:$I$500,5,FALSE)</f>
        <v>#N/A</v>
      </c>
      <c r="I969" s="27" t="e">
        <f>VLOOKUP($B969,三大法人買賣超!$A$4:$I$500,7,FALSE)</f>
        <v>#N/A</v>
      </c>
      <c r="J969" s="27" t="e">
        <f>VLOOKUP($B969,三大法人買賣超!$A$4:$I$500,9,FALSE)</f>
        <v>#N/A</v>
      </c>
      <c r="K969" s="37">
        <f>新台幣匯率美元指數!B970</f>
        <v>0</v>
      </c>
      <c r="L969" s="38">
        <f>新台幣匯率美元指數!C970</f>
        <v>0</v>
      </c>
      <c r="M969" s="39">
        <f>新台幣匯率美元指數!D970</f>
        <v>0</v>
      </c>
      <c r="N969" s="27" t="e">
        <f>VLOOKUP($B969,期貨未平倉口數!$A$4:$M$499,4,FALSE)</f>
        <v>#N/A</v>
      </c>
      <c r="O969" s="27" t="e">
        <f>VLOOKUP($B969,期貨未平倉口數!$A$4:$M$499,9,FALSE)</f>
        <v>#N/A</v>
      </c>
      <c r="P969" s="27" t="e">
        <f>VLOOKUP($B969,期貨未平倉口數!$A$4:$M$499,10,FALSE)</f>
        <v>#N/A</v>
      </c>
      <c r="Q969" s="27" t="e">
        <f>VLOOKUP($B969,期貨未平倉口數!$A$4:$M$499,11,FALSE)</f>
        <v>#N/A</v>
      </c>
      <c r="R969" s="64" t="e">
        <f>VLOOKUP($B969,選擇權未平倉餘額!$A$4:$I$500,6,FALSE)</f>
        <v>#N/A</v>
      </c>
      <c r="S969" s="64" t="e">
        <f>VLOOKUP($B969,選擇權未平倉餘額!$A$4:$I$500,7,FALSE)</f>
        <v>#N/A</v>
      </c>
      <c r="T969" s="64" t="e">
        <f>VLOOKUP($B969,選擇權未平倉餘額!$A$4:$I$500,8,FALSE)</f>
        <v>#N/A</v>
      </c>
      <c r="U969" s="64" t="e">
        <f>VLOOKUP($B969,選擇權未平倉餘額!$A$4:$I$500,9,FALSE)</f>
        <v>#N/A</v>
      </c>
      <c r="V969" s="39" t="e">
        <f>VLOOKUP($B969,臺指選擇權P_C_Ratios!$A$4:$C$500,3,FALSE)</f>
        <v>#N/A</v>
      </c>
      <c r="W969" s="41" t="e">
        <f>VLOOKUP($B969,散戶多空比!$A$6:$L$500,12,FALSE)</f>
        <v>#N/A</v>
      </c>
      <c r="X969" s="40" t="e">
        <f>VLOOKUP($B969,期貨大額交易人未沖銷部位!$A$4:$O$499,4,FALSE)</f>
        <v>#N/A</v>
      </c>
      <c r="Y969" s="40" t="e">
        <f>VLOOKUP($B969,期貨大額交易人未沖銷部位!$A$4:$O$499,7,FALSE)</f>
        <v>#N/A</v>
      </c>
      <c r="Z969" s="40" t="e">
        <f>VLOOKUP($B969,期貨大額交易人未沖銷部位!$A$4:$O$499,10,FALSE)</f>
        <v>#N/A</v>
      </c>
      <c r="AA969" s="40" t="e">
        <f>VLOOKUP($B969,期貨大額交易人未沖銷部位!$A$4:$O$499,13,FALSE)</f>
        <v>#N/A</v>
      </c>
      <c r="AB969" s="40" t="e">
        <f>VLOOKUP($B969,期貨大額交易人未沖銷部位!$A$4:$O$499,14,FALSE)</f>
        <v>#N/A</v>
      </c>
      <c r="AC969" s="40" t="e">
        <f>VLOOKUP($B969,期貨大額交易人未沖銷部位!$A$4:$O$499,15,FALSE)</f>
        <v>#N/A</v>
      </c>
      <c r="AD969" s="33" t="e">
        <f>VLOOKUP($B969,三大美股走勢!$A$4:$J$495,4,FALSE)</f>
        <v>#N/A</v>
      </c>
      <c r="AE969" s="33" t="e">
        <f>VLOOKUP($B969,三大美股走勢!$A$4:$J$495,7,FALSE)</f>
        <v>#N/A</v>
      </c>
      <c r="AF969" s="33" t="e">
        <f>VLOOKUP($B969,三大美股走勢!$A$4:$J$495,10,FALSE)</f>
        <v>#N/A</v>
      </c>
    </row>
    <row r="970" spans="2:32">
      <c r="B970" s="32">
        <v>43749</v>
      </c>
      <c r="C970" s="33" t="e">
        <f>VLOOKUP($B970,大盤與近月台指!$A$4:$I$499,2,FALSE)</f>
        <v>#N/A</v>
      </c>
      <c r="D970" s="34" t="e">
        <f>VLOOKUP($B970,大盤與近月台指!$A$4:$I$499,3,FALSE)</f>
        <v>#N/A</v>
      </c>
      <c r="E970" s="35" t="e">
        <f>VLOOKUP($B970,大盤與近月台指!$A$4:$I$499,4,FALSE)</f>
        <v>#N/A</v>
      </c>
      <c r="F970" s="33" t="e">
        <f>VLOOKUP($B970,大盤與近月台指!$A$4:$I$499,5,FALSE)</f>
        <v>#N/A</v>
      </c>
      <c r="G970" s="49" t="e">
        <f>VLOOKUP($B970,三大法人買賣超!$A$4:$I$500,3,FALSE)</f>
        <v>#N/A</v>
      </c>
      <c r="H970" s="34" t="e">
        <f>VLOOKUP($B970,三大法人買賣超!$A$4:$I$500,5,FALSE)</f>
        <v>#N/A</v>
      </c>
      <c r="I970" s="27" t="e">
        <f>VLOOKUP($B970,三大法人買賣超!$A$4:$I$500,7,FALSE)</f>
        <v>#N/A</v>
      </c>
      <c r="J970" s="27" t="e">
        <f>VLOOKUP($B970,三大法人買賣超!$A$4:$I$500,9,FALSE)</f>
        <v>#N/A</v>
      </c>
      <c r="K970" s="37">
        <f>新台幣匯率美元指數!B971</f>
        <v>0</v>
      </c>
      <c r="L970" s="38">
        <f>新台幣匯率美元指數!C971</f>
        <v>0</v>
      </c>
      <c r="M970" s="39">
        <f>新台幣匯率美元指數!D971</f>
        <v>0</v>
      </c>
      <c r="N970" s="27" t="e">
        <f>VLOOKUP($B970,期貨未平倉口數!$A$4:$M$499,4,FALSE)</f>
        <v>#N/A</v>
      </c>
      <c r="O970" s="27" t="e">
        <f>VLOOKUP($B970,期貨未平倉口數!$A$4:$M$499,9,FALSE)</f>
        <v>#N/A</v>
      </c>
      <c r="P970" s="27" t="e">
        <f>VLOOKUP($B970,期貨未平倉口數!$A$4:$M$499,10,FALSE)</f>
        <v>#N/A</v>
      </c>
      <c r="Q970" s="27" t="e">
        <f>VLOOKUP($B970,期貨未平倉口數!$A$4:$M$499,11,FALSE)</f>
        <v>#N/A</v>
      </c>
      <c r="R970" s="64" t="e">
        <f>VLOOKUP($B970,選擇權未平倉餘額!$A$4:$I$500,6,FALSE)</f>
        <v>#N/A</v>
      </c>
      <c r="S970" s="64" t="e">
        <f>VLOOKUP($B970,選擇權未平倉餘額!$A$4:$I$500,7,FALSE)</f>
        <v>#N/A</v>
      </c>
      <c r="T970" s="64" t="e">
        <f>VLOOKUP($B970,選擇權未平倉餘額!$A$4:$I$500,8,FALSE)</f>
        <v>#N/A</v>
      </c>
      <c r="U970" s="64" t="e">
        <f>VLOOKUP($B970,選擇權未平倉餘額!$A$4:$I$500,9,FALSE)</f>
        <v>#N/A</v>
      </c>
      <c r="V970" s="39" t="e">
        <f>VLOOKUP($B970,臺指選擇權P_C_Ratios!$A$4:$C$500,3,FALSE)</f>
        <v>#N/A</v>
      </c>
      <c r="W970" s="41" t="e">
        <f>VLOOKUP($B970,散戶多空比!$A$6:$L$500,12,FALSE)</f>
        <v>#N/A</v>
      </c>
      <c r="X970" s="40" t="e">
        <f>VLOOKUP($B970,期貨大額交易人未沖銷部位!$A$4:$O$499,4,FALSE)</f>
        <v>#N/A</v>
      </c>
      <c r="Y970" s="40" t="e">
        <f>VLOOKUP($B970,期貨大額交易人未沖銷部位!$A$4:$O$499,7,FALSE)</f>
        <v>#N/A</v>
      </c>
      <c r="Z970" s="40" t="e">
        <f>VLOOKUP($B970,期貨大額交易人未沖銷部位!$A$4:$O$499,10,FALSE)</f>
        <v>#N/A</v>
      </c>
      <c r="AA970" s="40" t="e">
        <f>VLOOKUP($B970,期貨大額交易人未沖銷部位!$A$4:$O$499,13,FALSE)</f>
        <v>#N/A</v>
      </c>
      <c r="AB970" s="40" t="e">
        <f>VLOOKUP($B970,期貨大額交易人未沖銷部位!$A$4:$O$499,14,FALSE)</f>
        <v>#N/A</v>
      </c>
      <c r="AC970" s="40" t="e">
        <f>VLOOKUP($B970,期貨大額交易人未沖銷部位!$A$4:$O$499,15,FALSE)</f>
        <v>#N/A</v>
      </c>
      <c r="AD970" s="33" t="e">
        <f>VLOOKUP($B970,三大美股走勢!$A$4:$J$495,4,FALSE)</f>
        <v>#N/A</v>
      </c>
      <c r="AE970" s="33" t="e">
        <f>VLOOKUP($B970,三大美股走勢!$A$4:$J$495,7,FALSE)</f>
        <v>#N/A</v>
      </c>
      <c r="AF970" s="33" t="e">
        <f>VLOOKUP($B970,三大美股走勢!$A$4:$J$495,10,FALSE)</f>
        <v>#N/A</v>
      </c>
    </row>
    <row r="971" spans="2:32">
      <c r="B971" s="32">
        <v>43750</v>
      </c>
      <c r="C971" s="33" t="e">
        <f>VLOOKUP($B971,大盤與近月台指!$A$4:$I$499,2,FALSE)</f>
        <v>#N/A</v>
      </c>
      <c r="D971" s="34" t="e">
        <f>VLOOKUP($B971,大盤與近月台指!$A$4:$I$499,3,FALSE)</f>
        <v>#N/A</v>
      </c>
      <c r="E971" s="35" t="e">
        <f>VLOOKUP($B971,大盤與近月台指!$A$4:$I$499,4,FALSE)</f>
        <v>#N/A</v>
      </c>
      <c r="F971" s="33" t="e">
        <f>VLOOKUP($B971,大盤與近月台指!$A$4:$I$499,5,FALSE)</f>
        <v>#N/A</v>
      </c>
      <c r="G971" s="49" t="e">
        <f>VLOOKUP($B971,三大法人買賣超!$A$4:$I$500,3,FALSE)</f>
        <v>#N/A</v>
      </c>
      <c r="H971" s="34" t="e">
        <f>VLOOKUP($B971,三大法人買賣超!$A$4:$I$500,5,FALSE)</f>
        <v>#N/A</v>
      </c>
      <c r="I971" s="27" t="e">
        <f>VLOOKUP($B971,三大法人買賣超!$A$4:$I$500,7,FALSE)</f>
        <v>#N/A</v>
      </c>
      <c r="J971" s="27" t="e">
        <f>VLOOKUP($B971,三大法人買賣超!$A$4:$I$500,9,FALSE)</f>
        <v>#N/A</v>
      </c>
      <c r="K971" s="37">
        <f>新台幣匯率美元指數!B972</f>
        <v>0</v>
      </c>
      <c r="L971" s="38">
        <f>新台幣匯率美元指數!C972</f>
        <v>0</v>
      </c>
      <c r="M971" s="39">
        <f>新台幣匯率美元指數!D972</f>
        <v>0</v>
      </c>
      <c r="N971" s="27" t="e">
        <f>VLOOKUP($B971,期貨未平倉口數!$A$4:$M$499,4,FALSE)</f>
        <v>#N/A</v>
      </c>
      <c r="O971" s="27" t="e">
        <f>VLOOKUP($B971,期貨未平倉口數!$A$4:$M$499,9,FALSE)</f>
        <v>#N/A</v>
      </c>
      <c r="P971" s="27" t="e">
        <f>VLOOKUP($B971,期貨未平倉口數!$A$4:$M$499,10,FALSE)</f>
        <v>#N/A</v>
      </c>
      <c r="Q971" s="27" t="e">
        <f>VLOOKUP($B971,期貨未平倉口數!$A$4:$M$499,11,FALSE)</f>
        <v>#N/A</v>
      </c>
      <c r="R971" s="64" t="e">
        <f>VLOOKUP($B971,選擇權未平倉餘額!$A$4:$I$500,6,FALSE)</f>
        <v>#N/A</v>
      </c>
      <c r="S971" s="64" t="e">
        <f>VLOOKUP($B971,選擇權未平倉餘額!$A$4:$I$500,7,FALSE)</f>
        <v>#N/A</v>
      </c>
      <c r="T971" s="64" t="e">
        <f>VLOOKUP($B971,選擇權未平倉餘額!$A$4:$I$500,8,FALSE)</f>
        <v>#N/A</v>
      </c>
      <c r="U971" s="64" t="e">
        <f>VLOOKUP($B971,選擇權未平倉餘額!$A$4:$I$500,9,FALSE)</f>
        <v>#N/A</v>
      </c>
      <c r="V971" s="39" t="e">
        <f>VLOOKUP($B971,臺指選擇權P_C_Ratios!$A$4:$C$500,3,FALSE)</f>
        <v>#N/A</v>
      </c>
      <c r="W971" s="41" t="e">
        <f>VLOOKUP($B971,散戶多空比!$A$6:$L$500,12,FALSE)</f>
        <v>#N/A</v>
      </c>
      <c r="X971" s="40" t="e">
        <f>VLOOKUP($B971,期貨大額交易人未沖銷部位!$A$4:$O$499,4,FALSE)</f>
        <v>#N/A</v>
      </c>
      <c r="Y971" s="40" t="e">
        <f>VLOOKUP($B971,期貨大額交易人未沖銷部位!$A$4:$O$499,7,FALSE)</f>
        <v>#N/A</v>
      </c>
      <c r="Z971" s="40" t="e">
        <f>VLOOKUP($B971,期貨大額交易人未沖銷部位!$A$4:$O$499,10,FALSE)</f>
        <v>#N/A</v>
      </c>
      <c r="AA971" s="40" t="e">
        <f>VLOOKUP($B971,期貨大額交易人未沖銷部位!$A$4:$O$499,13,FALSE)</f>
        <v>#N/A</v>
      </c>
      <c r="AB971" s="40" t="e">
        <f>VLOOKUP($B971,期貨大額交易人未沖銷部位!$A$4:$O$499,14,FALSE)</f>
        <v>#N/A</v>
      </c>
      <c r="AC971" s="40" t="e">
        <f>VLOOKUP($B971,期貨大額交易人未沖銷部位!$A$4:$O$499,15,FALSE)</f>
        <v>#N/A</v>
      </c>
      <c r="AD971" s="33" t="e">
        <f>VLOOKUP($B971,三大美股走勢!$A$4:$J$495,4,FALSE)</f>
        <v>#N/A</v>
      </c>
      <c r="AE971" s="33" t="e">
        <f>VLOOKUP($B971,三大美股走勢!$A$4:$J$495,7,FALSE)</f>
        <v>#N/A</v>
      </c>
      <c r="AF971" s="33" t="e">
        <f>VLOOKUP($B971,三大美股走勢!$A$4:$J$495,10,FALSE)</f>
        <v>#N/A</v>
      </c>
    </row>
    <row r="972" spans="2:32">
      <c r="B972" s="32">
        <v>43751</v>
      </c>
      <c r="C972" s="33" t="e">
        <f>VLOOKUP($B972,大盤與近月台指!$A$4:$I$499,2,FALSE)</f>
        <v>#N/A</v>
      </c>
      <c r="D972" s="34" t="e">
        <f>VLOOKUP($B972,大盤與近月台指!$A$4:$I$499,3,FALSE)</f>
        <v>#N/A</v>
      </c>
      <c r="E972" s="35" t="e">
        <f>VLOOKUP($B972,大盤與近月台指!$A$4:$I$499,4,FALSE)</f>
        <v>#N/A</v>
      </c>
      <c r="F972" s="33" t="e">
        <f>VLOOKUP($B972,大盤與近月台指!$A$4:$I$499,5,FALSE)</f>
        <v>#N/A</v>
      </c>
      <c r="G972" s="49" t="e">
        <f>VLOOKUP($B972,三大法人買賣超!$A$4:$I$500,3,FALSE)</f>
        <v>#N/A</v>
      </c>
      <c r="H972" s="34" t="e">
        <f>VLOOKUP($B972,三大法人買賣超!$A$4:$I$500,5,FALSE)</f>
        <v>#N/A</v>
      </c>
      <c r="I972" s="27" t="e">
        <f>VLOOKUP($B972,三大法人買賣超!$A$4:$I$500,7,FALSE)</f>
        <v>#N/A</v>
      </c>
      <c r="J972" s="27" t="e">
        <f>VLOOKUP($B972,三大法人買賣超!$A$4:$I$500,9,FALSE)</f>
        <v>#N/A</v>
      </c>
      <c r="K972" s="37">
        <f>新台幣匯率美元指數!B973</f>
        <v>0</v>
      </c>
      <c r="L972" s="38">
        <f>新台幣匯率美元指數!C973</f>
        <v>0</v>
      </c>
      <c r="M972" s="39">
        <f>新台幣匯率美元指數!D973</f>
        <v>0</v>
      </c>
      <c r="N972" s="27" t="e">
        <f>VLOOKUP($B972,期貨未平倉口數!$A$4:$M$499,4,FALSE)</f>
        <v>#N/A</v>
      </c>
      <c r="O972" s="27" t="e">
        <f>VLOOKUP($B972,期貨未平倉口數!$A$4:$M$499,9,FALSE)</f>
        <v>#N/A</v>
      </c>
      <c r="P972" s="27" t="e">
        <f>VLOOKUP($B972,期貨未平倉口數!$A$4:$M$499,10,FALSE)</f>
        <v>#N/A</v>
      </c>
      <c r="Q972" s="27" t="e">
        <f>VLOOKUP($B972,期貨未平倉口數!$A$4:$M$499,11,FALSE)</f>
        <v>#N/A</v>
      </c>
      <c r="R972" s="64" t="e">
        <f>VLOOKUP($B972,選擇權未平倉餘額!$A$4:$I$500,6,FALSE)</f>
        <v>#N/A</v>
      </c>
      <c r="S972" s="64" t="e">
        <f>VLOOKUP($B972,選擇權未平倉餘額!$A$4:$I$500,7,FALSE)</f>
        <v>#N/A</v>
      </c>
      <c r="T972" s="64" t="e">
        <f>VLOOKUP($B972,選擇權未平倉餘額!$A$4:$I$500,8,FALSE)</f>
        <v>#N/A</v>
      </c>
      <c r="U972" s="64" t="e">
        <f>VLOOKUP($B972,選擇權未平倉餘額!$A$4:$I$500,9,FALSE)</f>
        <v>#N/A</v>
      </c>
      <c r="V972" s="39" t="e">
        <f>VLOOKUP($B972,臺指選擇權P_C_Ratios!$A$4:$C$500,3,FALSE)</f>
        <v>#N/A</v>
      </c>
      <c r="W972" s="41" t="e">
        <f>VLOOKUP($B972,散戶多空比!$A$6:$L$500,12,FALSE)</f>
        <v>#N/A</v>
      </c>
      <c r="X972" s="40" t="e">
        <f>VLOOKUP($B972,期貨大額交易人未沖銷部位!$A$4:$O$499,4,FALSE)</f>
        <v>#N/A</v>
      </c>
      <c r="Y972" s="40" t="e">
        <f>VLOOKUP($B972,期貨大額交易人未沖銷部位!$A$4:$O$499,7,FALSE)</f>
        <v>#N/A</v>
      </c>
      <c r="Z972" s="40" t="e">
        <f>VLOOKUP($B972,期貨大額交易人未沖銷部位!$A$4:$O$499,10,FALSE)</f>
        <v>#N/A</v>
      </c>
      <c r="AA972" s="40" t="e">
        <f>VLOOKUP($B972,期貨大額交易人未沖銷部位!$A$4:$O$499,13,FALSE)</f>
        <v>#N/A</v>
      </c>
      <c r="AB972" s="40" t="e">
        <f>VLOOKUP($B972,期貨大額交易人未沖銷部位!$A$4:$O$499,14,FALSE)</f>
        <v>#N/A</v>
      </c>
      <c r="AC972" s="40" t="e">
        <f>VLOOKUP($B972,期貨大額交易人未沖銷部位!$A$4:$O$499,15,FALSE)</f>
        <v>#N/A</v>
      </c>
      <c r="AD972" s="33" t="e">
        <f>VLOOKUP($B972,三大美股走勢!$A$4:$J$495,4,FALSE)</f>
        <v>#N/A</v>
      </c>
      <c r="AE972" s="33" t="e">
        <f>VLOOKUP($B972,三大美股走勢!$A$4:$J$495,7,FALSE)</f>
        <v>#N/A</v>
      </c>
      <c r="AF972" s="33" t="e">
        <f>VLOOKUP($B972,三大美股走勢!$A$4:$J$495,10,FALSE)</f>
        <v>#N/A</v>
      </c>
    </row>
    <row r="973" spans="2:32">
      <c r="B973" s="32">
        <v>43752</v>
      </c>
      <c r="C973" s="33" t="e">
        <f>VLOOKUP($B973,大盤與近月台指!$A$4:$I$499,2,FALSE)</f>
        <v>#N/A</v>
      </c>
      <c r="D973" s="34" t="e">
        <f>VLOOKUP($B973,大盤與近月台指!$A$4:$I$499,3,FALSE)</f>
        <v>#N/A</v>
      </c>
      <c r="E973" s="35" t="e">
        <f>VLOOKUP($B973,大盤與近月台指!$A$4:$I$499,4,FALSE)</f>
        <v>#N/A</v>
      </c>
      <c r="F973" s="33" t="e">
        <f>VLOOKUP($B973,大盤與近月台指!$A$4:$I$499,5,FALSE)</f>
        <v>#N/A</v>
      </c>
      <c r="G973" s="49" t="e">
        <f>VLOOKUP($B973,三大法人買賣超!$A$4:$I$500,3,FALSE)</f>
        <v>#N/A</v>
      </c>
      <c r="H973" s="34" t="e">
        <f>VLOOKUP($B973,三大法人買賣超!$A$4:$I$500,5,FALSE)</f>
        <v>#N/A</v>
      </c>
      <c r="I973" s="27" t="e">
        <f>VLOOKUP($B973,三大法人買賣超!$A$4:$I$500,7,FALSE)</f>
        <v>#N/A</v>
      </c>
      <c r="J973" s="27" t="e">
        <f>VLOOKUP($B973,三大法人買賣超!$A$4:$I$500,9,FALSE)</f>
        <v>#N/A</v>
      </c>
      <c r="K973" s="37">
        <f>新台幣匯率美元指數!B974</f>
        <v>0</v>
      </c>
      <c r="L973" s="38">
        <f>新台幣匯率美元指數!C974</f>
        <v>0</v>
      </c>
      <c r="M973" s="39">
        <f>新台幣匯率美元指數!D974</f>
        <v>0</v>
      </c>
      <c r="N973" s="27" t="e">
        <f>VLOOKUP($B973,期貨未平倉口數!$A$4:$M$499,4,FALSE)</f>
        <v>#N/A</v>
      </c>
      <c r="O973" s="27" t="e">
        <f>VLOOKUP($B973,期貨未平倉口數!$A$4:$M$499,9,FALSE)</f>
        <v>#N/A</v>
      </c>
      <c r="P973" s="27" t="e">
        <f>VLOOKUP($B973,期貨未平倉口數!$A$4:$M$499,10,FALSE)</f>
        <v>#N/A</v>
      </c>
      <c r="Q973" s="27" t="e">
        <f>VLOOKUP($B973,期貨未平倉口數!$A$4:$M$499,11,FALSE)</f>
        <v>#N/A</v>
      </c>
      <c r="R973" s="64" t="e">
        <f>VLOOKUP($B973,選擇權未平倉餘額!$A$4:$I$500,6,FALSE)</f>
        <v>#N/A</v>
      </c>
      <c r="S973" s="64" t="e">
        <f>VLOOKUP($B973,選擇權未平倉餘額!$A$4:$I$500,7,FALSE)</f>
        <v>#N/A</v>
      </c>
      <c r="T973" s="64" t="e">
        <f>VLOOKUP($B973,選擇權未平倉餘額!$A$4:$I$500,8,FALSE)</f>
        <v>#N/A</v>
      </c>
      <c r="U973" s="64" t="e">
        <f>VLOOKUP($B973,選擇權未平倉餘額!$A$4:$I$500,9,FALSE)</f>
        <v>#N/A</v>
      </c>
      <c r="V973" s="39" t="e">
        <f>VLOOKUP($B973,臺指選擇權P_C_Ratios!$A$4:$C$500,3,FALSE)</f>
        <v>#N/A</v>
      </c>
      <c r="W973" s="41" t="e">
        <f>VLOOKUP($B973,散戶多空比!$A$6:$L$500,12,FALSE)</f>
        <v>#N/A</v>
      </c>
      <c r="X973" s="40" t="e">
        <f>VLOOKUP($B973,期貨大額交易人未沖銷部位!$A$4:$O$499,4,FALSE)</f>
        <v>#N/A</v>
      </c>
      <c r="Y973" s="40" t="e">
        <f>VLOOKUP($B973,期貨大額交易人未沖銷部位!$A$4:$O$499,7,FALSE)</f>
        <v>#N/A</v>
      </c>
      <c r="Z973" s="40" t="e">
        <f>VLOOKUP($B973,期貨大額交易人未沖銷部位!$A$4:$O$499,10,FALSE)</f>
        <v>#N/A</v>
      </c>
      <c r="AA973" s="40" t="e">
        <f>VLOOKUP($B973,期貨大額交易人未沖銷部位!$A$4:$O$499,13,FALSE)</f>
        <v>#N/A</v>
      </c>
      <c r="AB973" s="40" t="e">
        <f>VLOOKUP($B973,期貨大額交易人未沖銷部位!$A$4:$O$499,14,FALSE)</f>
        <v>#N/A</v>
      </c>
      <c r="AC973" s="40" t="e">
        <f>VLOOKUP($B973,期貨大額交易人未沖銷部位!$A$4:$O$499,15,FALSE)</f>
        <v>#N/A</v>
      </c>
      <c r="AD973" s="33" t="e">
        <f>VLOOKUP($B973,三大美股走勢!$A$4:$J$495,4,FALSE)</f>
        <v>#N/A</v>
      </c>
      <c r="AE973" s="33" t="e">
        <f>VLOOKUP($B973,三大美股走勢!$A$4:$J$495,7,FALSE)</f>
        <v>#N/A</v>
      </c>
      <c r="AF973" s="33" t="e">
        <f>VLOOKUP($B973,三大美股走勢!$A$4:$J$495,10,FALSE)</f>
        <v>#N/A</v>
      </c>
    </row>
    <row r="974" spans="2:32">
      <c r="B974" s="32">
        <v>43753</v>
      </c>
      <c r="C974" s="33" t="e">
        <f>VLOOKUP($B974,大盤與近月台指!$A$4:$I$499,2,FALSE)</f>
        <v>#N/A</v>
      </c>
      <c r="D974" s="34" t="e">
        <f>VLOOKUP($B974,大盤與近月台指!$A$4:$I$499,3,FALSE)</f>
        <v>#N/A</v>
      </c>
      <c r="E974" s="35" t="e">
        <f>VLOOKUP($B974,大盤與近月台指!$A$4:$I$499,4,FALSE)</f>
        <v>#N/A</v>
      </c>
      <c r="F974" s="33" t="e">
        <f>VLOOKUP($B974,大盤與近月台指!$A$4:$I$499,5,FALSE)</f>
        <v>#N/A</v>
      </c>
      <c r="G974" s="49" t="e">
        <f>VLOOKUP($B974,三大法人買賣超!$A$4:$I$500,3,FALSE)</f>
        <v>#N/A</v>
      </c>
      <c r="H974" s="34" t="e">
        <f>VLOOKUP($B974,三大法人買賣超!$A$4:$I$500,5,FALSE)</f>
        <v>#N/A</v>
      </c>
      <c r="I974" s="27" t="e">
        <f>VLOOKUP($B974,三大法人買賣超!$A$4:$I$500,7,FALSE)</f>
        <v>#N/A</v>
      </c>
      <c r="J974" s="27" t="e">
        <f>VLOOKUP($B974,三大法人買賣超!$A$4:$I$500,9,FALSE)</f>
        <v>#N/A</v>
      </c>
      <c r="K974" s="37">
        <f>新台幣匯率美元指數!B975</f>
        <v>0</v>
      </c>
      <c r="L974" s="38">
        <f>新台幣匯率美元指數!C975</f>
        <v>0</v>
      </c>
      <c r="M974" s="39">
        <f>新台幣匯率美元指數!D975</f>
        <v>0</v>
      </c>
      <c r="N974" s="27" t="e">
        <f>VLOOKUP($B974,期貨未平倉口數!$A$4:$M$499,4,FALSE)</f>
        <v>#N/A</v>
      </c>
      <c r="O974" s="27" t="e">
        <f>VLOOKUP($B974,期貨未平倉口數!$A$4:$M$499,9,FALSE)</f>
        <v>#N/A</v>
      </c>
      <c r="P974" s="27" t="e">
        <f>VLOOKUP($B974,期貨未平倉口數!$A$4:$M$499,10,FALSE)</f>
        <v>#N/A</v>
      </c>
      <c r="Q974" s="27" t="e">
        <f>VLOOKUP($B974,期貨未平倉口數!$A$4:$M$499,11,FALSE)</f>
        <v>#N/A</v>
      </c>
      <c r="R974" s="64" t="e">
        <f>VLOOKUP($B974,選擇權未平倉餘額!$A$4:$I$500,6,FALSE)</f>
        <v>#N/A</v>
      </c>
      <c r="S974" s="64" t="e">
        <f>VLOOKUP($B974,選擇權未平倉餘額!$A$4:$I$500,7,FALSE)</f>
        <v>#N/A</v>
      </c>
      <c r="T974" s="64" t="e">
        <f>VLOOKUP($B974,選擇權未平倉餘額!$A$4:$I$500,8,FALSE)</f>
        <v>#N/A</v>
      </c>
      <c r="U974" s="64" t="e">
        <f>VLOOKUP($B974,選擇權未平倉餘額!$A$4:$I$500,9,FALSE)</f>
        <v>#N/A</v>
      </c>
      <c r="V974" s="39" t="e">
        <f>VLOOKUP($B974,臺指選擇權P_C_Ratios!$A$4:$C$500,3,FALSE)</f>
        <v>#N/A</v>
      </c>
      <c r="W974" s="41" t="e">
        <f>VLOOKUP($B974,散戶多空比!$A$6:$L$500,12,FALSE)</f>
        <v>#N/A</v>
      </c>
      <c r="X974" s="40" t="e">
        <f>VLOOKUP($B974,期貨大額交易人未沖銷部位!$A$4:$O$499,4,FALSE)</f>
        <v>#N/A</v>
      </c>
      <c r="Y974" s="40" t="e">
        <f>VLOOKUP($B974,期貨大額交易人未沖銷部位!$A$4:$O$499,7,FALSE)</f>
        <v>#N/A</v>
      </c>
      <c r="Z974" s="40" t="e">
        <f>VLOOKUP($B974,期貨大額交易人未沖銷部位!$A$4:$O$499,10,FALSE)</f>
        <v>#N/A</v>
      </c>
      <c r="AA974" s="40" t="e">
        <f>VLOOKUP($B974,期貨大額交易人未沖銷部位!$A$4:$O$499,13,FALSE)</f>
        <v>#N/A</v>
      </c>
      <c r="AB974" s="40" t="e">
        <f>VLOOKUP($B974,期貨大額交易人未沖銷部位!$A$4:$O$499,14,FALSE)</f>
        <v>#N/A</v>
      </c>
      <c r="AC974" s="40" t="e">
        <f>VLOOKUP($B974,期貨大額交易人未沖銷部位!$A$4:$O$499,15,FALSE)</f>
        <v>#N/A</v>
      </c>
      <c r="AD974" s="33" t="e">
        <f>VLOOKUP($B974,三大美股走勢!$A$4:$J$495,4,FALSE)</f>
        <v>#N/A</v>
      </c>
      <c r="AE974" s="33" t="e">
        <f>VLOOKUP($B974,三大美股走勢!$A$4:$J$495,7,FALSE)</f>
        <v>#N/A</v>
      </c>
      <c r="AF974" s="33" t="e">
        <f>VLOOKUP($B974,三大美股走勢!$A$4:$J$495,10,FALSE)</f>
        <v>#N/A</v>
      </c>
    </row>
    <row r="975" spans="2:32">
      <c r="B975" s="32">
        <v>43754</v>
      </c>
      <c r="C975" s="33" t="e">
        <f>VLOOKUP($B975,大盤與近月台指!$A$4:$I$499,2,FALSE)</f>
        <v>#N/A</v>
      </c>
      <c r="D975" s="34" t="e">
        <f>VLOOKUP($B975,大盤與近月台指!$A$4:$I$499,3,FALSE)</f>
        <v>#N/A</v>
      </c>
      <c r="E975" s="35" t="e">
        <f>VLOOKUP($B975,大盤與近月台指!$A$4:$I$499,4,FALSE)</f>
        <v>#N/A</v>
      </c>
      <c r="F975" s="33" t="e">
        <f>VLOOKUP($B975,大盤與近月台指!$A$4:$I$499,5,FALSE)</f>
        <v>#N/A</v>
      </c>
      <c r="G975" s="49" t="e">
        <f>VLOOKUP($B975,三大法人買賣超!$A$4:$I$500,3,FALSE)</f>
        <v>#N/A</v>
      </c>
      <c r="H975" s="34" t="e">
        <f>VLOOKUP($B975,三大法人買賣超!$A$4:$I$500,5,FALSE)</f>
        <v>#N/A</v>
      </c>
      <c r="I975" s="27" t="e">
        <f>VLOOKUP($B975,三大法人買賣超!$A$4:$I$500,7,FALSE)</f>
        <v>#N/A</v>
      </c>
      <c r="J975" s="27" t="e">
        <f>VLOOKUP($B975,三大法人買賣超!$A$4:$I$500,9,FALSE)</f>
        <v>#N/A</v>
      </c>
      <c r="K975" s="37">
        <f>新台幣匯率美元指數!B976</f>
        <v>0</v>
      </c>
      <c r="L975" s="38">
        <f>新台幣匯率美元指數!C976</f>
        <v>0</v>
      </c>
      <c r="M975" s="39">
        <f>新台幣匯率美元指數!D976</f>
        <v>0</v>
      </c>
      <c r="N975" s="27" t="e">
        <f>VLOOKUP($B975,期貨未平倉口數!$A$4:$M$499,4,FALSE)</f>
        <v>#N/A</v>
      </c>
      <c r="O975" s="27" t="e">
        <f>VLOOKUP($B975,期貨未平倉口數!$A$4:$M$499,9,FALSE)</f>
        <v>#N/A</v>
      </c>
      <c r="P975" s="27" t="e">
        <f>VLOOKUP($B975,期貨未平倉口數!$A$4:$M$499,10,FALSE)</f>
        <v>#N/A</v>
      </c>
      <c r="Q975" s="27" t="e">
        <f>VLOOKUP($B975,期貨未平倉口數!$A$4:$M$499,11,FALSE)</f>
        <v>#N/A</v>
      </c>
      <c r="R975" s="64" t="e">
        <f>VLOOKUP($B975,選擇權未平倉餘額!$A$4:$I$500,6,FALSE)</f>
        <v>#N/A</v>
      </c>
      <c r="S975" s="64" t="e">
        <f>VLOOKUP($B975,選擇權未平倉餘額!$A$4:$I$500,7,FALSE)</f>
        <v>#N/A</v>
      </c>
      <c r="T975" s="64" t="e">
        <f>VLOOKUP($B975,選擇權未平倉餘額!$A$4:$I$500,8,FALSE)</f>
        <v>#N/A</v>
      </c>
      <c r="U975" s="64" t="e">
        <f>VLOOKUP($B975,選擇權未平倉餘額!$A$4:$I$500,9,FALSE)</f>
        <v>#N/A</v>
      </c>
      <c r="V975" s="39" t="e">
        <f>VLOOKUP($B975,臺指選擇權P_C_Ratios!$A$4:$C$500,3,FALSE)</f>
        <v>#N/A</v>
      </c>
      <c r="W975" s="41" t="e">
        <f>VLOOKUP($B975,散戶多空比!$A$6:$L$500,12,FALSE)</f>
        <v>#N/A</v>
      </c>
      <c r="X975" s="40" t="e">
        <f>VLOOKUP($B975,期貨大額交易人未沖銷部位!$A$4:$O$499,4,FALSE)</f>
        <v>#N/A</v>
      </c>
      <c r="Y975" s="40" t="e">
        <f>VLOOKUP($B975,期貨大額交易人未沖銷部位!$A$4:$O$499,7,FALSE)</f>
        <v>#N/A</v>
      </c>
      <c r="Z975" s="40" t="e">
        <f>VLOOKUP($B975,期貨大額交易人未沖銷部位!$A$4:$O$499,10,FALSE)</f>
        <v>#N/A</v>
      </c>
      <c r="AA975" s="40" t="e">
        <f>VLOOKUP($B975,期貨大額交易人未沖銷部位!$A$4:$O$499,13,FALSE)</f>
        <v>#N/A</v>
      </c>
      <c r="AB975" s="40" t="e">
        <f>VLOOKUP($B975,期貨大額交易人未沖銷部位!$A$4:$O$499,14,FALSE)</f>
        <v>#N/A</v>
      </c>
      <c r="AC975" s="40" t="e">
        <f>VLOOKUP($B975,期貨大額交易人未沖銷部位!$A$4:$O$499,15,FALSE)</f>
        <v>#N/A</v>
      </c>
      <c r="AD975" s="33" t="e">
        <f>VLOOKUP($B975,三大美股走勢!$A$4:$J$495,4,FALSE)</f>
        <v>#N/A</v>
      </c>
      <c r="AE975" s="33" t="e">
        <f>VLOOKUP($B975,三大美股走勢!$A$4:$J$495,7,FALSE)</f>
        <v>#N/A</v>
      </c>
      <c r="AF975" s="33" t="e">
        <f>VLOOKUP($B975,三大美股走勢!$A$4:$J$495,10,FALSE)</f>
        <v>#N/A</v>
      </c>
    </row>
    <row r="976" spans="2:32">
      <c r="B976" s="32">
        <v>43755</v>
      </c>
      <c r="C976" s="33" t="e">
        <f>VLOOKUP($B976,大盤與近月台指!$A$4:$I$499,2,FALSE)</f>
        <v>#N/A</v>
      </c>
      <c r="D976" s="34" t="e">
        <f>VLOOKUP($B976,大盤與近月台指!$A$4:$I$499,3,FALSE)</f>
        <v>#N/A</v>
      </c>
      <c r="E976" s="35" t="e">
        <f>VLOOKUP($B976,大盤與近月台指!$A$4:$I$499,4,FALSE)</f>
        <v>#N/A</v>
      </c>
      <c r="F976" s="33" t="e">
        <f>VLOOKUP($B976,大盤與近月台指!$A$4:$I$499,5,FALSE)</f>
        <v>#N/A</v>
      </c>
      <c r="G976" s="49" t="e">
        <f>VLOOKUP($B976,三大法人買賣超!$A$4:$I$500,3,FALSE)</f>
        <v>#N/A</v>
      </c>
      <c r="H976" s="34" t="e">
        <f>VLOOKUP($B976,三大法人買賣超!$A$4:$I$500,5,FALSE)</f>
        <v>#N/A</v>
      </c>
      <c r="I976" s="27" t="e">
        <f>VLOOKUP($B976,三大法人買賣超!$A$4:$I$500,7,FALSE)</f>
        <v>#N/A</v>
      </c>
      <c r="J976" s="27" t="e">
        <f>VLOOKUP($B976,三大法人買賣超!$A$4:$I$500,9,FALSE)</f>
        <v>#N/A</v>
      </c>
      <c r="K976" s="37">
        <f>新台幣匯率美元指數!B977</f>
        <v>0</v>
      </c>
      <c r="L976" s="38">
        <f>新台幣匯率美元指數!C977</f>
        <v>0</v>
      </c>
      <c r="M976" s="39">
        <f>新台幣匯率美元指數!D977</f>
        <v>0</v>
      </c>
      <c r="N976" s="27" t="e">
        <f>VLOOKUP($B976,期貨未平倉口數!$A$4:$M$499,4,FALSE)</f>
        <v>#N/A</v>
      </c>
      <c r="O976" s="27" t="e">
        <f>VLOOKUP($B976,期貨未平倉口數!$A$4:$M$499,9,FALSE)</f>
        <v>#N/A</v>
      </c>
      <c r="P976" s="27" t="e">
        <f>VLOOKUP($B976,期貨未平倉口數!$A$4:$M$499,10,FALSE)</f>
        <v>#N/A</v>
      </c>
      <c r="Q976" s="27" t="e">
        <f>VLOOKUP($B976,期貨未平倉口數!$A$4:$M$499,11,FALSE)</f>
        <v>#N/A</v>
      </c>
      <c r="R976" s="64" t="e">
        <f>VLOOKUP($B976,選擇權未平倉餘額!$A$4:$I$500,6,FALSE)</f>
        <v>#N/A</v>
      </c>
      <c r="S976" s="64" t="e">
        <f>VLOOKUP($B976,選擇權未平倉餘額!$A$4:$I$500,7,FALSE)</f>
        <v>#N/A</v>
      </c>
      <c r="T976" s="64" t="e">
        <f>VLOOKUP($B976,選擇權未平倉餘額!$A$4:$I$500,8,FALSE)</f>
        <v>#N/A</v>
      </c>
      <c r="U976" s="64" t="e">
        <f>VLOOKUP($B976,選擇權未平倉餘額!$A$4:$I$500,9,FALSE)</f>
        <v>#N/A</v>
      </c>
      <c r="V976" s="39" t="e">
        <f>VLOOKUP($B976,臺指選擇權P_C_Ratios!$A$4:$C$500,3,FALSE)</f>
        <v>#N/A</v>
      </c>
      <c r="W976" s="41" t="e">
        <f>VLOOKUP($B976,散戶多空比!$A$6:$L$500,12,FALSE)</f>
        <v>#N/A</v>
      </c>
      <c r="X976" s="40" t="e">
        <f>VLOOKUP($B976,期貨大額交易人未沖銷部位!$A$4:$O$499,4,FALSE)</f>
        <v>#N/A</v>
      </c>
      <c r="Y976" s="40" t="e">
        <f>VLOOKUP($B976,期貨大額交易人未沖銷部位!$A$4:$O$499,7,FALSE)</f>
        <v>#N/A</v>
      </c>
      <c r="Z976" s="40" t="e">
        <f>VLOOKUP($B976,期貨大額交易人未沖銷部位!$A$4:$O$499,10,FALSE)</f>
        <v>#N/A</v>
      </c>
      <c r="AA976" s="40" t="e">
        <f>VLOOKUP($B976,期貨大額交易人未沖銷部位!$A$4:$O$499,13,FALSE)</f>
        <v>#N/A</v>
      </c>
      <c r="AB976" s="40" t="e">
        <f>VLOOKUP($B976,期貨大額交易人未沖銷部位!$A$4:$O$499,14,FALSE)</f>
        <v>#N/A</v>
      </c>
      <c r="AC976" s="40" t="e">
        <f>VLOOKUP($B976,期貨大額交易人未沖銷部位!$A$4:$O$499,15,FALSE)</f>
        <v>#N/A</v>
      </c>
      <c r="AD976" s="33" t="e">
        <f>VLOOKUP($B976,三大美股走勢!$A$4:$J$495,4,FALSE)</f>
        <v>#N/A</v>
      </c>
      <c r="AE976" s="33" t="e">
        <f>VLOOKUP($B976,三大美股走勢!$A$4:$J$495,7,FALSE)</f>
        <v>#N/A</v>
      </c>
      <c r="AF976" s="33" t="e">
        <f>VLOOKUP($B976,三大美股走勢!$A$4:$J$495,10,FALSE)</f>
        <v>#N/A</v>
      </c>
    </row>
    <row r="977" spans="2:32">
      <c r="B977" s="32">
        <v>43756</v>
      </c>
      <c r="C977" s="33" t="e">
        <f>VLOOKUP($B977,大盤與近月台指!$A$4:$I$499,2,FALSE)</f>
        <v>#N/A</v>
      </c>
      <c r="D977" s="34" t="e">
        <f>VLOOKUP($B977,大盤與近月台指!$A$4:$I$499,3,FALSE)</f>
        <v>#N/A</v>
      </c>
      <c r="E977" s="35" t="e">
        <f>VLOOKUP($B977,大盤與近月台指!$A$4:$I$499,4,FALSE)</f>
        <v>#N/A</v>
      </c>
      <c r="F977" s="33" t="e">
        <f>VLOOKUP($B977,大盤與近月台指!$A$4:$I$499,5,FALSE)</f>
        <v>#N/A</v>
      </c>
      <c r="G977" s="49" t="e">
        <f>VLOOKUP($B977,三大法人買賣超!$A$4:$I$500,3,FALSE)</f>
        <v>#N/A</v>
      </c>
      <c r="H977" s="34" t="e">
        <f>VLOOKUP($B977,三大法人買賣超!$A$4:$I$500,5,FALSE)</f>
        <v>#N/A</v>
      </c>
      <c r="I977" s="27" t="e">
        <f>VLOOKUP($B977,三大法人買賣超!$A$4:$I$500,7,FALSE)</f>
        <v>#N/A</v>
      </c>
      <c r="J977" s="27" t="e">
        <f>VLOOKUP($B977,三大法人買賣超!$A$4:$I$500,9,FALSE)</f>
        <v>#N/A</v>
      </c>
      <c r="K977" s="37">
        <f>新台幣匯率美元指數!B978</f>
        <v>0</v>
      </c>
      <c r="L977" s="38">
        <f>新台幣匯率美元指數!C978</f>
        <v>0</v>
      </c>
      <c r="M977" s="39">
        <f>新台幣匯率美元指數!D978</f>
        <v>0</v>
      </c>
      <c r="N977" s="27" t="e">
        <f>VLOOKUP($B977,期貨未平倉口數!$A$4:$M$499,4,FALSE)</f>
        <v>#N/A</v>
      </c>
      <c r="O977" s="27" t="e">
        <f>VLOOKUP($B977,期貨未平倉口數!$A$4:$M$499,9,FALSE)</f>
        <v>#N/A</v>
      </c>
      <c r="P977" s="27" t="e">
        <f>VLOOKUP($B977,期貨未平倉口數!$A$4:$M$499,10,FALSE)</f>
        <v>#N/A</v>
      </c>
      <c r="Q977" s="27" t="e">
        <f>VLOOKUP($B977,期貨未平倉口數!$A$4:$M$499,11,FALSE)</f>
        <v>#N/A</v>
      </c>
      <c r="R977" s="64" t="e">
        <f>VLOOKUP($B977,選擇權未平倉餘額!$A$4:$I$500,6,FALSE)</f>
        <v>#N/A</v>
      </c>
      <c r="S977" s="64" t="e">
        <f>VLOOKUP($B977,選擇權未平倉餘額!$A$4:$I$500,7,FALSE)</f>
        <v>#N/A</v>
      </c>
      <c r="T977" s="64" t="e">
        <f>VLOOKUP($B977,選擇權未平倉餘額!$A$4:$I$500,8,FALSE)</f>
        <v>#N/A</v>
      </c>
      <c r="U977" s="64" t="e">
        <f>VLOOKUP($B977,選擇權未平倉餘額!$A$4:$I$500,9,FALSE)</f>
        <v>#N/A</v>
      </c>
      <c r="V977" s="39" t="e">
        <f>VLOOKUP($B977,臺指選擇權P_C_Ratios!$A$4:$C$500,3,FALSE)</f>
        <v>#N/A</v>
      </c>
      <c r="W977" s="41" t="e">
        <f>VLOOKUP($B977,散戶多空比!$A$6:$L$500,12,FALSE)</f>
        <v>#N/A</v>
      </c>
      <c r="X977" s="40" t="e">
        <f>VLOOKUP($B977,期貨大額交易人未沖銷部位!$A$4:$O$499,4,FALSE)</f>
        <v>#N/A</v>
      </c>
      <c r="Y977" s="40" t="e">
        <f>VLOOKUP($B977,期貨大額交易人未沖銷部位!$A$4:$O$499,7,FALSE)</f>
        <v>#N/A</v>
      </c>
      <c r="Z977" s="40" t="e">
        <f>VLOOKUP($B977,期貨大額交易人未沖銷部位!$A$4:$O$499,10,FALSE)</f>
        <v>#N/A</v>
      </c>
      <c r="AA977" s="40" t="e">
        <f>VLOOKUP($B977,期貨大額交易人未沖銷部位!$A$4:$O$499,13,FALSE)</f>
        <v>#N/A</v>
      </c>
      <c r="AB977" s="40" t="e">
        <f>VLOOKUP($B977,期貨大額交易人未沖銷部位!$A$4:$O$499,14,FALSE)</f>
        <v>#N/A</v>
      </c>
      <c r="AC977" s="40" t="e">
        <f>VLOOKUP($B977,期貨大額交易人未沖銷部位!$A$4:$O$499,15,FALSE)</f>
        <v>#N/A</v>
      </c>
      <c r="AD977" s="33" t="e">
        <f>VLOOKUP($B977,三大美股走勢!$A$4:$J$495,4,FALSE)</f>
        <v>#N/A</v>
      </c>
      <c r="AE977" s="33" t="e">
        <f>VLOOKUP($B977,三大美股走勢!$A$4:$J$495,7,FALSE)</f>
        <v>#N/A</v>
      </c>
      <c r="AF977" s="33" t="e">
        <f>VLOOKUP($B977,三大美股走勢!$A$4:$J$495,10,FALSE)</f>
        <v>#N/A</v>
      </c>
    </row>
    <row r="978" spans="2:32">
      <c r="B978" s="32">
        <v>43757</v>
      </c>
      <c r="C978" s="33" t="e">
        <f>VLOOKUP($B978,大盤與近月台指!$A$4:$I$499,2,FALSE)</f>
        <v>#N/A</v>
      </c>
      <c r="D978" s="34" t="e">
        <f>VLOOKUP($B978,大盤與近月台指!$A$4:$I$499,3,FALSE)</f>
        <v>#N/A</v>
      </c>
      <c r="E978" s="35" t="e">
        <f>VLOOKUP($B978,大盤與近月台指!$A$4:$I$499,4,FALSE)</f>
        <v>#N/A</v>
      </c>
      <c r="F978" s="33" t="e">
        <f>VLOOKUP($B978,大盤與近月台指!$A$4:$I$499,5,FALSE)</f>
        <v>#N/A</v>
      </c>
      <c r="G978" s="49" t="e">
        <f>VLOOKUP($B978,三大法人買賣超!$A$4:$I$500,3,FALSE)</f>
        <v>#N/A</v>
      </c>
      <c r="H978" s="34" t="e">
        <f>VLOOKUP($B978,三大法人買賣超!$A$4:$I$500,5,FALSE)</f>
        <v>#N/A</v>
      </c>
      <c r="I978" s="27" t="e">
        <f>VLOOKUP($B978,三大法人買賣超!$A$4:$I$500,7,FALSE)</f>
        <v>#N/A</v>
      </c>
      <c r="J978" s="27" t="e">
        <f>VLOOKUP($B978,三大法人買賣超!$A$4:$I$500,9,FALSE)</f>
        <v>#N/A</v>
      </c>
      <c r="K978" s="37">
        <f>新台幣匯率美元指數!B979</f>
        <v>0</v>
      </c>
      <c r="L978" s="38">
        <f>新台幣匯率美元指數!C979</f>
        <v>0</v>
      </c>
      <c r="M978" s="39">
        <f>新台幣匯率美元指數!D979</f>
        <v>0</v>
      </c>
      <c r="N978" s="27" t="e">
        <f>VLOOKUP($B978,期貨未平倉口數!$A$4:$M$499,4,FALSE)</f>
        <v>#N/A</v>
      </c>
      <c r="O978" s="27" t="e">
        <f>VLOOKUP($B978,期貨未平倉口數!$A$4:$M$499,9,FALSE)</f>
        <v>#N/A</v>
      </c>
      <c r="P978" s="27" t="e">
        <f>VLOOKUP($B978,期貨未平倉口數!$A$4:$M$499,10,FALSE)</f>
        <v>#N/A</v>
      </c>
      <c r="Q978" s="27" t="e">
        <f>VLOOKUP($B978,期貨未平倉口數!$A$4:$M$499,11,FALSE)</f>
        <v>#N/A</v>
      </c>
      <c r="R978" s="64" t="e">
        <f>VLOOKUP($B978,選擇權未平倉餘額!$A$4:$I$500,6,FALSE)</f>
        <v>#N/A</v>
      </c>
      <c r="S978" s="64" t="e">
        <f>VLOOKUP($B978,選擇權未平倉餘額!$A$4:$I$500,7,FALSE)</f>
        <v>#N/A</v>
      </c>
      <c r="T978" s="64" t="e">
        <f>VLOOKUP($B978,選擇權未平倉餘額!$A$4:$I$500,8,FALSE)</f>
        <v>#N/A</v>
      </c>
      <c r="U978" s="64" t="e">
        <f>VLOOKUP($B978,選擇權未平倉餘額!$A$4:$I$500,9,FALSE)</f>
        <v>#N/A</v>
      </c>
      <c r="V978" s="39" t="e">
        <f>VLOOKUP($B978,臺指選擇權P_C_Ratios!$A$4:$C$500,3,FALSE)</f>
        <v>#N/A</v>
      </c>
      <c r="W978" s="41" t="e">
        <f>VLOOKUP($B978,散戶多空比!$A$6:$L$500,12,FALSE)</f>
        <v>#N/A</v>
      </c>
      <c r="X978" s="40" t="e">
        <f>VLOOKUP($B978,期貨大額交易人未沖銷部位!$A$4:$O$499,4,FALSE)</f>
        <v>#N/A</v>
      </c>
      <c r="Y978" s="40" t="e">
        <f>VLOOKUP($B978,期貨大額交易人未沖銷部位!$A$4:$O$499,7,FALSE)</f>
        <v>#N/A</v>
      </c>
      <c r="Z978" s="40" t="e">
        <f>VLOOKUP($B978,期貨大額交易人未沖銷部位!$A$4:$O$499,10,FALSE)</f>
        <v>#N/A</v>
      </c>
      <c r="AA978" s="40" t="e">
        <f>VLOOKUP($B978,期貨大額交易人未沖銷部位!$A$4:$O$499,13,FALSE)</f>
        <v>#N/A</v>
      </c>
      <c r="AB978" s="40" t="e">
        <f>VLOOKUP($B978,期貨大額交易人未沖銷部位!$A$4:$O$499,14,FALSE)</f>
        <v>#N/A</v>
      </c>
      <c r="AC978" s="40" t="e">
        <f>VLOOKUP($B978,期貨大額交易人未沖銷部位!$A$4:$O$499,15,FALSE)</f>
        <v>#N/A</v>
      </c>
      <c r="AD978" s="33" t="e">
        <f>VLOOKUP($B978,三大美股走勢!$A$4:$J$495,4,FALSE)</f>
        <v>#N/A</v>
      </c>
      <c r="AE978" s="33" t="e">
        <f>VLOOKUP($B978,三大美股走勢!$A$4:$J$495,7,FALSE)</f>
        <v>#N/A</v>
      </c>
      <c r="AF978" s="33" t="e">
        <f>VLOOKUP($B978,三大美股走勢!$A$4:$J$495,10,FALSE)</f>
        <v>#N/A</v>
      </c>
    </row>
    <row r="979" spans="2:32">
      <c r="B979" s="32">
        <v>43758</v>
      </c>
      <c r="C979" s="33" t="e">
        <f>VLOOKUP($B979,大盤與近月台指!$A$4:$I$499,2,FALSE)</f>
        <v>#N/A</v>
      </c>
      <c r="D979" s="34" t="e">
        <f>VLOOKUP($B979,大盤與近月台指!$A$4:$I$499,3,FALSE)</f>
        <v>#N/A</v>
      </c>
      <c r="E979" s="35" t="e">
        <f>VLOOKUP($B979,大盤與近月台指!$A$4:$I$499,4,FALSE)</f>
        <v>#N/A</v>
      </c>
      <c r="F979" s="33" t="e">
        <f>VLOOKUP($B979,大盤與近月台指!$A$4:$I$499,5,FALSE)</f>
        <v>#N/A</v>
      </c>
      <c r="G979" s="49" t="e">
        <f>VLOOKUP($B979,三大法人買賣超!$A$4:$I$500,3,FALSE)</f>
        <v>#N/A</v>
      </c>
      <c r="H979" s="34" t="e">
        <f>VLOOKUP($B979,三大法人買賣超!$A$4:$I$500,5,FALSE)</f>
        <v>#N/A</v>
      </c>
      <c r="I979" s="27" t="e">
        <f>VLOOKUP($B979,三大法人買賣超!$A$4:$I$500,7,FALSE)</f>
        <v>#N/A</v>
      </c>
      <c r="J979" s="27" t="e">
        <f>VLOOKUP($B979,三大法人買賣超!$A$4:$I$500,9,FALSE)</f>
        <v>#N/A</v>
      </c>
      <c r="K979" s="37">
        <f>新台幣匯率美元指數!B980</f>
        <v>0</v>
      </c>
      <c r="L979" s="38">
        <f>新台幣匯率美元指數!C980</f>
        <v>0</v>
      </c>
      <c r="M979" s="39">
        <f>新台幣匯率美元指數!D980</f>
        <v>0</v>
      </c>
      <c r="N979" s="27" t="e">
        <f>VLOOKUP($B979,期貨未平倉口數!$A$4:$M$499,4,FALSE)</f>
        <v>#N/A</v>
      </c>
      <c r="O979" s="27" t="e">
        <f>VLOOKUP($B979,期貨未平倉口數!$A$4:$M$499,9,FALSE)</f>
        <v>#N/A</v>
      </c>
      <c r="P979" s="27" t="e">
        <f>VLOOKUP($B979,期貨未平倉口數!$A$4:$M$499,10,FALSE)</f>
        <v>#N/A</v>
      </c>
      <c r="Q979" s="27" t="e">
        <f>VLOOKUP($B979,期貨未平倉口數!$A$4:$M$499,11,FALSE)</f>
        <v>#N/A</v>
      </c>
      <c r="R979" s="64" t="e">
        <f>VLOOKUP($B979,選擇權未平倉餘額!$A$4:$I$500,6,FALSE)</f>
        <v>#N/A</v>
      </c>
      <c r="S979" s="64" t="e">
        <f>VLOOKUP($B979,選擇權未平倉餘額!$A$4:$I$500,7,FALSE)</f>
        <v>#N/A</v>
      </c>
      <c r="T979" s="64" t="e">
        <f>VLOOKUP($B979,選擇權未平倉餘額!$A$4:$I$500,8,FALSE)</f>
        <v>#N/A</v>
      </c>
      <c r="U979" s="64" t="e">
        <f>VLOOKUP($B979,選擇權未平倉餘額!$A$4:$I$500,9,FALSE)</f>
        <v>#N/A</v>
      </c>
      <c r="V979" s="39" t="e">
        <f>VLOOKUP($B979,臺指選擇權P_C_Ratios!$A$4:$C$500,3,FALSE)</f>
        <v>#N/A</v>
      </c>
      <c r="W979" s="41" t="e">
        <f>VLOOKUP($B979,散戶多空比!$A$6:$L$500,12,FALSE)</f>
        <v>#N/A</v>
      </c>
      <c r="X979" s="40" t="e">
        <f>VLOOKUP($B979,期貨大額交易人未沖銷部位!$A$4:$O$499,4,FALSE)</f>
        <v>#N/A</v>
      </c>
      <c r="Y979" s="40" t="e">
        <f>VLOOKUP($B979,期貨大額交易人未沖銷部位!$A$4:$O$499,7,FALSE)</f>
        <v>#N/A</v>
      </c>
      <c r="Z979" s="40" t="e">
        <f>VLOOKUP($B979,期貨大額交易人未沖銷部位!$A$4:$O$499,10,FALSE)</f>
        <v>#N/A</v>
      </c>
      <c r="AA979" s="40" t="e">
        <f>VLOOKUP($B979,期貨大額交易人未沖銷部位!$A$4:$O$499,13,FALSE)</f>
        <v>#N/A</v>
      </c>
      <c r="AB979" s="40" t="e">
        <f>VLOOKUP($B979,期貨大額交易人未沖銷部位!$A$4:$O$499,14,FALSE)</f>
        <v>#N/A</v>
      </c>
      <c r="AC979" s="40" t="e">
        <f>VLOOKUP($B979,期貨大額交易人未沖銷部位!$A$4:$O$499,15,FALSE)</f>
        <v>#N/A</v>
      </c>
      <c r="AD979" s="33" t="e">
        <f>VLOOKUP($B979,三大美股走勢!$A$4:$J$495,4,FALSE)</f>
        <v>#N/A</v>
      </c>
      <c r="AE979" s="33" t="e">
        <f>VLOOKUP($B979,三大美股走勢!$A$4:$J$495,7,FALSE)</f>
        <v>#N/A</v>
      </c>
      <c r="AF979" s="33" t="e">
        <f>VLOOKUP($B979,三大美股走勢!$A$4:$J$495,10,FALSE)</f>
        <v>#N/A</v>
      </c>
    </row>
    <row r="980" spans="2:32">
      <c r="B980" s="32">
        <v>43759</v>
      </c>
      <c r="C980" s="33" t="e">
        <f>VLOOKUP($B980,大盤與近月台指!$A$4:$I$499,2,FALSE)</f>
        <v>#N/A</v>
      </c>
      <c r="D980" s="34" t="e">
        <f>VLOOKUP($B980,大盤與近月台指!$A$4:$I$499,3,FALSE)</f>
        <v>#N/A</v>
      </c>
      <c r="E980" s="35" t="e">
        <f>VLOOKUP($B980,大盤與近月台指!$A$4:$I$499,4,FALSE)</f>
        <v>#N/A</v>
      </c>
      <c r="F980" s="33" t="e">
        <f>VLOOKUP($B980,大盤與近月台指!$A$4:$I$499,5,FALSE)</f>
        <v>#N/A</v>
      </c>
      <c r="G980" s="49" t="e">
        <f>VLOOKUP($B980,三大法人買賣超!$A$4:$I$500,3,FALSE)</f>
        <v>#N/A</v>
      </c>
      <c r="H980" s="34" t="e">
        <f>VLOOKUP($B980,三大法人買賣超!$A$4:$I$500,5,FALSE)</f>
        <v>#N/A</v>
      </c>
      <c r="I980" s="27" t="e">
        <f>VLOOKUP($B980,三大法人買賣超!$A$4:$I$500,7,FALSE)</f>
        <v>#N/A</v>
      </c>
      <c r="J980" s="27" t="e">
        <f>VLOOKUP($B980,三大法人買賣超!$A$4:$I$500,9,FALSE)</f>
        <v>#N/A</v>
      </c>
      <c r="K980" s="37">
        <f>新台幣匯率美元指數!B981</f>
        <v>0</v>
      </c>
      <c r="L980" s="38">
        <f>新台幣匯率美元指數!C981</f>
        <v>0</v>
      </c>
      <c r="M980" s="39">
        <f>新台幣匯率美元指數!D981</f>
        <v>0</v>
      </c>
      <c r="N980" s="27" t="e">
        <f>VLOOKUP($B980,期貨未平倉口數!$A$4:$M$499,4,FALSE)</f>
        <v>#N/A</v>
      </c>
      <c r="O980" s="27" t="e">
        <f>VLOOKUP($B980,期貨未平倉口數!$A$4:$M$499,9,FALSE)</f>
        <v>#N/A</v>
      </c>
      <c r="P980" s="27" t="e">
        <f>VLOOKUP($B980,期貨未平倉口數!$A$4:$M$499,10,FALSE)</f>
        <v>#N/A</v>
      </c>
      <c r="Q980" s="27" t="e">
        <f>VLOOKUP($B980,期貨未平倉口數!$A$4:$M$499,11,FALSE)</f>
        <v>#N/A</v>
      </c>
      <c r="R980" s="64" t="e">
        <f>VLOOKUP($B980,選擇權未平倉餘額!$A$4:$I$500,6,FALSE)</f>
        <v>#N/A</v>
      </c>
      <c r="S980" s="64" t="e">
        <f>VLOOKUP($B980,選擇權未平倉餘額!$A$4:$I$500,7,FALSE)</f>
        <v>#N/A</v>
      </c>
      <c r="T980" s="64" t="e">
        <f>VLOOKUP($B980,選擇權未平倉餘額!$A$4:$I$500,8,FALSE)</f>
        <v>#N/A</v>
      </c>
      <c r="U980" s="64" t="e">
        <f>VLOOKUP($B980,選擇權未平倉餘額!$A$4:$I$500,9,FALSE)</f>
        <v>#N/A</v>
      </c>
      <c r="V980" s="39" t="e">
        <f>VLOOKUP($B980,臺指選擇權P_C_Ratios!$A$4:$C$500,3,FALSE)</f>
        <v>#N/A</v>
      </c>
      <c r="W980" s="41" t="e">
        <f>VLOOKUP($B980,散戶多空比!$A$6:$L$500,12,FALSE)</f>
        <v>#N/A</v>
      </c>
      <c r="X980" s="40" t="e">
        <f>VLOOKUP($B980,期貨大額交易人未沖銷部位!$A$4:$O$499,4,FALSE)</f>
        <v>#N/A</v>
      </c>
      <c r="Y980" s="40" t="e">
        <f>VLOOKUP($B980,期貨大額交易人未沖銷部位!$A$4:$O$499,7,FALSE)</f>
        <v>#N/A</v>
      </c>
      <c r="Z980" s="40" t="e">
        <f>VLOOKUP($B980,期貨大額交易人未沖銷部位!$A$4:$O$499,10,FALSE)</f>
        <v>#N/A</v>
      </c>
      <c r="AA980" s="40" t="e">
        <f>VLOOKUP($B980,期貨大額交易人未沖銷部位!$A$4:$O$499,13,FALSE)</f>
        <v>#N/A</v>
      </c>
      <c r="AB980" s="40" t="e">
        <f>VLOOKUP($B980,期貨大額交易人未沖銷部位!$A$4:$O$499,14,FALSE)</f>
        <v>#N/A</v>
      </c>
      <c r="AC980" s="40" t="e">
        <f>VLOOKUP($B980,期貨大額交易人未沖銷部位!$A$4:$O$499,15,FALSE)</f>
        <v>#N/A</v>
      </c>
      <c r="AD980" s="33" t="e">
        <f>VLOOKUP($B980,三大美股走勢!$A$4:$J$495,4,FALSE)</f>
        <v>#N/A</v>
      </c>
      <c r="AE980" s="33" t="e">
        <f>VLOOKUP($B980,三大美股走勢!$A$4:$J$495,7,FALSE)</f>
        <v>#N/A</v>
      </c>
      <c r="AF980" s="33" t="e">
        <f>VLOOKUP($B980,三大美股走勢!$A$4:$J$495,10,FALSE)</f>
        <v>#N/A</v>
      </c>
    </row>
    <row r="981" spans="2:32">
      <c r="B981" s="32">
        <v>43760</v>
      </c>
      <c r="C981" s="33" t="e">
        <f>VLOOKUP($B981,大盤與近月台指!$A$4:$I$499,2,FALSE)</f>
        <v>#N/A</v>
      </c>
      <c r="D981" s="34" t="e">
        <f>VLOOKUP($B981,大盤與近月台指!$A$4:$I$499,3,FALSE)</f>
        <v>#N/A</v>
      </c>
      <c r="E981" s="35" t="e">
        <f>VLOOKUP($B981,大盤與近月台指!$A$4:$I$499,4,FALSE)</f>
        <v>#N/A</v>
      </c>
      <c r="F981" s="33" t="e">
        <f>VLOOKUP($B981,大盤與近月台指!$A$4:$I$499,5,FALSE)</f>
        <v>#N/A</v>
      </c>
      <c r="G981" s="49" t="e">
        <f>VLOOKUP($B981,三大法人買賣超!$A$4:$I$500,3,FALSE)</f>
        <v>#N/A</v>
      </c>
      <c r="H981" s="34" t="e">
        <f>VLOOKUP($B981,三大法人買賣超!$A$4:$I$500,5,FALSE)</f>
        <v>#N/A</v>
      </c>
      <c r="I981" s="27" t="e">
        <f>VLOOKUP($B981,三大法人買賣超!$A$4:$I$500,7,FALSE)</f>
        <v>#N/A</v>
      </c>
      <c r="J981" s="27" t="e">
        <f>VLOOKUP($B981,三大法人買賣超!$A$4:$I$500,9,FALSE)</f>
        <v>#N/A</v>
      </c>
      <c r="K981" s="37">
        <f>新台幣匯率美元指數!B982</f>
        <v>0</v>
      </c>
      <c r="L981" s="38">
        <f>新台幣匯率美元指數!C982</f>
        <v>0</v>
      </c>
      <c r="M981" s="39">
        <f>新台幣匯率美元指數!D982</f>
        <v>0</v>
      </c>
      <c r="N981" s="27" t="e">
        <f>VLOOKUP($B981,期貨未平倉口數!$A$4:$M$499,4,FALSE)</f>
        <v>#N/A</v>
      </c>
      <c r="O981" s="27" t="e">
        <f>VLOOKUP($B981,期貨未平倉口數!$A$4:$M$499,9,FALSE)</f>
        <v>#N/A</v>
      </c>
      <c r="P981" s="27" t="e">
        <f>VLOOKUP($B981,期貨未平倉口數!$A$4:$M$499,10,FALSE)</f>
        <v>#N/A</v>
      </c>
      <c r="Q981" s="27" t="e">
        <f>VLOOKUP($B981,期貨未平倉口數!$A$4:$M$499,11,FALSE)</f>
        <v>#N/A</v>
      </c>
      <c r="R981" s="64" t="e">
        <f>VLOOKUP($B981,選擇權未平倉餘額!$A$4:$I$500,6,FALSE)</f>
        <v>#N/A</v>
      </c>
      <c r="S981" s="64" t="e">
        <f>VLOOKUP($B981,選擇權未平倉餘額!$A$4:$I$500,7,FALSE)</f>
        <v>#N/A</v>
      </c>
      <c r="T981" s="64" t="e">
        <f>VLOOKUP($B981,選擇權未平倉餘額!$A$4:$I$500,8,FALSE)</f>
        <v>#N/A</v>
      </c>
      <c r="U981" s="64" t="e">
        <f>VLOOKUP($B981,選擇權未平倉餘額!$A$4:$I$500,9,FALSE)</f>
        <v>#N/A</v>
      </c>
      <c r="V981" s="39" t="e">
        <f>VLOOKUP($B981,臺指選擇權P_C_Ratios!$A$4:$C$500,3,FALSE)</f>
        <v>#N/A</v>
      </c>
      <c r="W981" s="41" t="e">
        <f>VLOOKUP($B981,散戶多空比!$A$6:$L$500,12,FALSE)</f>
        <v>#N/A</v>
      </c>
      <c r="X981" s="40" t="e">
        <f>VLOOKUP($B981,期貨大額交易人未沖銷部位!$A$4:$O$499,4,FALSE)</f>
        <v>#N/A</v>
      </c>
      <c r="Y981" s="40" t="e">
        <f>VLOOKUP($B981,期貨大額交易人未沖銷部位!$A$4:$O$499,7,FALSE)</f>
        <v>#N/A</v>
      </c>
      <c r="Z981" s="40" t="e">
        <f>VLOOKUP($B981,期貨大額交易人未沖銷部位!$A$4:$O$499,10,FALSE)</f>
        <v>#N/A</v>
      </c>
      <c r="AA981" s="40" t="e">
        <f>VLOOKUP($B981,期貨大額交易人未沖銷部位!$A$4:$O$499,13,FALSE)</f>
        <v>#N/A</v>
      </c>
      <c r="AB981" s="40" t="e">
        <f>VLOOKUP($B981,期貨大額交易人未沖銷部位!$A$4:$O$499,14,FALSE)</f>
        <v>#N/A</v>
      </c>
      <c r="AC981" s="40" t="e">
        <f>VLOOKUP($B981,期貨大額交易人未沖銷部位!$A$4:$O$499,15,FALSE)</f>
        <v>#N/A</v>
      </c>
      <c r="AD981" s="33" t="e">
        <f>VLOOKUP($B981,三大美股走勢!$A$4:$J$495,4,FALSE)</f>
        <v>#N/A</v>
      </c>
      <c r="AE981" s="33" t="e">
        <f>VLOOKUP($B981,三大美股走勢!$A$4:$J$495,7,FALSE)</f>
        <v>#N/A</v>
      </c>
      <c r="AF981" s="33" t="e">
        <f>VLOOKUP($B981,三大美股走勢!$A$4:$J$495,10,FALSE)</f>
        <v>#N/A</v>
      </c>
    </row>
    <row r="982" spans="2:32">
      <c r="B982" s="32">
        <v>43761</v>
      </c>
      <c r="C982" s="33" t="e">
        <f>VLOOKUP($B982,大盤與近月台指!$A$4:$I$499,2,FALSE)</f>
        <v>#N/A</v>
      </c>
      <c r="D982" s="34" t="e">
        <f>VLOOKUP($B982,大盤與近月台指!$A$4:$I$499,3,FALSE)</f>
        <v>#N/A</v>
      </c>
      <c r="E982" s="35" t="e">
        <f>VLOOKUP($B982,大盤與近月台指!$A$4:$I$499,4,FALSE)</f>
        <v>#N/A</v>
      </c>
      <c r="F982" s="33" t="e">
        <f>VLOOKUP($B982,大盤與近月台指!$A$4:$I$499,5,FALSE)</f>
        <v>#N/A</v>
      </c>
      <c r="G982" s="49" t="e">
        <f>VLOOKUP($B982,三大法人買賣超!$A$4:$I$500,3,FALSE)</f>
        <v>#N/A</v>
      </c>
      <c r="H982" s="34" t="e">
        <f>VLOOKUP($B982,三大法人買賣超!$A$4:$I$500,5,FALSE)</f>
        <v>#N/A</v>
      </c>
      <c r="I982" s="27" t="e">
        <f>VLOOKUP($B982,三大法人買賣超!$A$4:$I$500,7,FALSE)</f>
        <v>#N/A</v>
      </c>
      <c r="J982" s="27" t="e">
        <f>VLOOKUP($B982,三大法人買賣超!$A$4:$I$500,9,FALSE)</f>
        <v>#N/A</v>
      </c>
      <c r="K982" s="37">
        <f>新台幣匯率美元指數!B983</f>
        <v>0</v>
      </c>
      <c r="L982" s="38">
        <f>新台幣匯率美元指數!C983</f>
        <v>0</v>
      </c>
      <c r="M982" s="39">
        <f>新台幣匯率美元指數!D983</f>
        <v>0</v>
      </c>
      <c r="N982" s="27" t="e">
        <f>VLOOKUP($B982,期貨未平倉口數!$A$4:$M$499,4,FALSE)</f>
        <v>#N/A</v>
      </c>
      <c r="O982" s="27" t="e">
        <f>VLOOKUP($B982,期貨未平倉口數!$A$4:$M$499,9,FALSE)</f>
        <v>#N/A</v>
      </c>
      <c r="P982" s="27" t="e">
        <f>VLOOKUP($B982,期貨未平倉口數!$A$4:$M$499,10,FALSE)</f>
        <v>#N/A</v>
      </c>
      <c r="Q982" s="27" t="e">
        <f>VLOOKUP($B982,期貨未平倉口數!$A$4:$M$499,11,FALSE)</f>
        <v>#N/A</v>
      </c>
      <c r="R982" s="64" t="e">
        <f>VLOOKUP($B982,選擇權未平倉餘額!$A$4:$I$500,6,FALSE)</f>
        <v>#N/A</v>
      </c>
      <c r="S982" s="64" t="e">
        <f>VLOOKUP($B982,選擇權未平倉餘額!$A$4:$I$500,7,FALSE)</f>
        <v>#N/A</v>
      </c>
      <c r="T982" s="64" t="e">
        <f>VLOOKUP($B982,選擇權未平倉餘額!$A$4:$I$500,8,FALSE)</f>
        <v>#N/A</v>
      </c>
      <c r="U982" s="64" t="e">
        <f>VLOOKUP($B982,選擇權未平倉餘額!$A$4:$I$500,9,FALSE)</f>
        <v>#N/A</v>
      </c>
      <c r="V982" s="39" t="e">
        <f>VLOOKUP($B982,臺指選擇權P_C_Ratios!$A$4:$C$500,3,FALSE)</f>
        <v>#N/A</v>
      </c>
      <c r="W982" s="41" t="e">
        <f>VLOOKUP($B982,散戶多空比!$A$6:$L$500,12,FALSE)</f>
        <v>#N/A</v>
      </c>
      <c r="X982" s="40" t="e">
        <f>VLOOKUP($B982,期貨大額交易人未沖銷部位!$A$4:$O$499,4,FALSE)</f>
        <v>#N/A</v>
      </c>
      <c r="Y982" s="40" t="e">
        <f>VLOOKUP($B982,期貨大額交易人未沖銷部位!$A$4:$O$499,7,FALSE)</f>
        <v>#N/A</v>
      </c>
      <c r="Z982" s="40" t="e">
        <f>VLOOKUP($B982,期貨大額交易人未沖銷部位!$A$4:$O$499,10,FALSE)</f>
        <v>#N/A</v>
      </c>
      <c r="AA982" s="40" t="e">
        <f>VLOOKUP($B982,期貨大額交易人未沖銷部位!$A$4:$O$499,13,FALSE)</f>
        <v>#N/A</v>
      </c>
      <c r="AB982" s="40" t="e">
        <f>VLOOKUP($B982,期貨大額交易人未沖銷部位!$A$4:$O$499,14,FALSE)</f>
        <v>#N/A</v>
      </c>
      <c r="AC982" s="40" t="e">
        <f>VLOOKUP($B982,期貨大額交易人未沖銷部位!$A$4:$O$499,15,FALSE)</f>
        <v>#N/A</v>
      </c>
      <c r="AD982" s="33" t="e">
        <f>VLOOKUP($B982,三大美股走勢!$A$4:$J$495,4,FALSE)</f>
        <v>#N/A</v>
      </c>
      <c r="AE982" s="33" t="e">
        <f>VLOOKUP($B982,三大美股走勢!$A$4:$J$495,7,FALSE)</f>
        <v>#N/A</v>
      </c>
      <c r="AF982" s="33" t="e">
        <f>VLOOKUP($B982,三大美股走勢!$A$4:$J$495,10,FALSE)</f>
        <v>#N/A</v>
      </c>
    </row>
    <row r="983" spans="2:32">
      <c r="B983" s="32">
        <v>43762</v>
      </c>
      <c r="C983" s="33" t="e">
        <f>VLOOKUP($B983,大盤與近月台指!$A$4:$I$499,2,FALSE)</f>
        <v>#N/A</v>
      </c>
      <c r="D983" s="34" t="e">
        <f>VLOOKUP($B983,大盤與近月台指!$A$4:$I$499,3,FALSE)</f>
        <v>#N/A</v>
      </c>
      <c r="E983" s="35" t="e">
        <f>VLOOKUP($B983,大盤與近月台指!$A$4:$I$499,4,FALSE)</f>
        <v>#N/A</v>
      </c>
      <c r="F983" s="33" t="e">
        <f>VLOOKUP($B983,大盤與近月台指!$A$4:$I$499,5,FALSE)</f>
        <v>#N/A</v>
      </c>
      <c r="G983" s="49" t="e">
        <f>VLOOKUP($B983,三大法人買賣超!$A$4:$I$500,3,FALSE)</f>
        <v>#N/A</v>
      </c>
      <c r="H983" s="34" t="e">
        <f>VLOOKUP($B983,三大法人買賣超!$A$4:$I$500,5,FALSE)</f>
        <v>#N/A</v>
      </c>
      <c r="I983" s="27" t="e">
        <f>VLOOKUP($B983,三大法人買賣超!$A$4:$I$500,7,FALSE)</f>
        <v>#N/A</v>
      </c>
      <c r="J983" s="27" t="e">
        <f>VLOOKUP($B983,三大法人買賣超!$A$4:$I$500,9,FALSE)</f>
        <v>#N/A</v>
      </c>
      <c r="K983" s="37">
        <f>新台幣匯率美元指數!B984</f>
        <v>0</v>
      </c>
      <c r="L983" s="38">
        <f>新台幣匯率美元指數!C984</f>
        <v>0</v>
      </c>
      <c r="M983" s="39">
        <f>新台幣匯率美元指數!D984</f>
        <v>0</v>
      </c>
      <c r="N983" s="27" t="e">
        <f>VLOOKUP($B983,期貨未平倉口數!$A$4:$M$499,4,FALSE)</f>
        <v>#N/A</v>
      </c>
      <c r="O983" s="27" t="e">
        <f>VLOOKUP($B983,期貨未平倉口數!$A$4:$M$499,9,FALSE)</f>
        <v>#N/A</v>
      </c>
      <c r="P983" s="27" t="e">
        <f>VLOOKUP($B983,期貨未平倉口數!$A$4:$M$499,10,FALSE)</f>
        <v>#N/A</v>
      </c>
      <c r="Q983" s="27" t="e">
        <f>VLOOKUP($B983,期貨未平倉口數!$A$4:$M$499,11,FALSE)</f>
        <v>#N/A</v>
      </c>
      <c r="R983" s="64" t="e">
        <f>VLOOKUP($B983,選擇權未平倉餘額!$A$4:$I$500,6,FALSE)</f>
        <v>#N/A</v>
      </c>
      <c r="S983" s="64" t="e">
        <f>VLOOKUP($B983,選擇權未平倉餘額!$A$4:$I$500,7,FALSE)</f>
        <v>#N/A</v>
      </c>
      <c r="T983" s="64" t="e">
        <f>VLOOKUP($B983,選擇權未平倉餘額!$A$4:$I$500,8,FALSE)</f>
        <v>#N/A</v>
      </c>
      <c r="U983" s="64" t="e">
        <f>VLOOKUP($B983,選擇權未平倉餘額!$A$4:$I$500,9,FALSE)</f>
        <v>#N/A</v>
      </c>
      <c r="V983" s="39" t="e">
        <f>VLOOKUP($B983,臺指選擇權P_C_Ratios!$A$4:$C$500,3,FALSE)</f>
        <v>#N/A</v>
      </c>
      <c r="W983" s="41" t="e">
        <f>VLOOKUP($B983,散戶多空比!$A$6:$L$500,12,FALSE)</f>
        <v>#N/A</v>
      </c>
      <c r="X983" s="40" t="e">
        <f>VLOOKUP($B983,期貨大額交易人未沖銷部位!$A$4:$O$499,4,FALSE)</f>
        <v>#N/A</v>
      </c>
      <c r="Y983" s="40" t="e">
        <f>VLOOKUP($B983,期貨大額交易人未沖銷部位!$A$4:$O$499,7,FALSE)</f>
        <v>#N/A</v>
      </c>
      <c r="Z983" s="40" t="e">
        <f>VLOOKUP($B983,期貨大額交易人未沖銷部位!$A$4:$O$499,10,FALSE)</f>
        <v>#N/A</v>
      </c>
      <c r="AA983" s="40" t="e">
        <f>VLOOKUP($B983,期貨大額交易人未沖銷部位!$A$4:$O$499,13,FALSE)</f>
        <v>#N/A</v>
      </c>
      <c r="AB983" s="40" t="e">
        <f>VLOOKUP($B983,期貨大額交易人未沖銷部位!$A$4:$O$499,14,FALSE)</f>
        <v>#N/A</v>
      </c>
      <c r="AC983" s="40" t="e">
        <f>VLOOKUP($B983,期貨大額交易人未沖銷部位!$A$4:$O$499,15,FALSE)</f>
        <v>#N/A</v>
      </c>
      <c r="AD983" s="33" t="e">
        <f>VLOOKUP($B983,三大美股走勢!$A$4:$J$495,4,FALSE)</f>
        <v>#N/A</v>
      </c>
      <c r="AE983" s="33" t="e">
        <f>VLOOKUP($B983,三大美股走勢!$A$4:$J$495,7,FALSE)</f>
        <v>#N/A</v>
      </c>
      <c r="AF983" s="33" t="e">
        <f>VLOOKUP($B983,三大美股走勢!$A$4:$J$495,10,FALSE)</f>
        <v>#N/A</v>
      </c>
    </row>
    <row r="984" spans="2:32">
      <c r="B984" s="32">
        <v>43763</v>
      </c>
      <c r="C984" s="33" t="e">
        <f>VLOOKUP($B984,大盤與近月台指!$A$4:$I$499,2,FALSE)</f>
        <v>#N/A</v>
      </c>
      <c r="D984" s="34" t="e">
        <f>VLOOKUP($B984,大盤與近月台指!$A$4:$I$499,3,FALSE)</f>
        <v>#N/A</v>
      </c>
      <c r="E984" s="35" t="e">
        <f>VLOOKUP($B984,大盤與近月台指!$A$4:$I$499,4,FALSE)</f>
        <v>#N/A</v>
      </c>
      <c r="F984" s="33" t="e">
        <f>VLOOKUP($B984,大盤與近月台指!$A$4:$I$499,5,FALSE)</f>
        <v>#N/A</v>
      </c>
      <c r="G984" s="49" t="e">
        <f>VLOOKUP($B984,三大法人買賣超!$A$4:$I$500,3,FALSE)</f>
        <v>#N/A</v>
      </c>
      <c r="H984" s="34" t="e">
        <f>VLOOKUP($B984,三大法人買賣超!$A$4:$I$500,5,FALSE)</f>
        <v>#N/A</v>
      </c>
      <c r="I984" s="27" t="e">
        <f>VLOOKUP($B984,三大法人買賣超!$A$4:$I$500,7,FALSE)</f>
        <v>#N/A</v>
      </c>
      <c r="J984" s="27" t="e">
        <f>VLOOKUP($B984,三大法人買賣超!$A$4:$I$500,9,FALSE)</f>
        <v>#N/A</v>
      </c>
      <c r="K984" s="37">
        <f>新台幣匯率美元指數!B985</f>
        <v>0</v>
      </c>
      <c r="L984" s="38">
        <f>新台幣匯率美元指數!C985</f>
        <v>0</v>
      </c>
      <c r="M984" s="39">
        <f>新台幣匯率美元指數!D985</f>
        <v>0</v>
      </c>
      <c r="N984" s="27" t="e">
        <f>VLOOKUP($B984,期貨未平倉口數!$A$4:$M$499,4,FALSE)</f>
        <v>#N/A</v>
      </c>
      <c r="O984" s="27" t="e">
        <f>VLOOKUP($B984,期貨未平倉口數!$A$4:$M$499,9,FALSE)</f>
        <v>#N/A</v>
      </c>
      <c r="P984" s="27" t="e">
        <f>VLOOKUP($B984,期貨未平倉口數!$A$4:$M$499,10,FALSE)</f>
        <v>#N/A</v>
      </c>
      <c r="Q984" s="27" t="e">
        <f>VLOOKUP($B984,期貨未平倉口數!$A$4:$M$499,11,FALSE)</f>
        <v>#N/A</v>
      </c>
      <c r="R984" s="64" t="e">
        <f>VLOOKUP($B984,選擇權未平倉餘額!$A$4:$I$500,6,FALSE)</f>
        <v>#N/A</v>
      </c>
      <c r="S984" s="64" t="e">
        <f>VLOOKUP($B984,選擇權未平倉餘額!$A$4:$I$500,7,FALSE)</f>
        <v>#N/A</v>
      </c>
      <c r="T984" s="64" t="e">
        <f>VLOOKUP($B984,選擇權未平倉餘額!$A$4:$I$500,8,FALSE)</f>
        <v>#N/A</v>
      </c>
      <c r="U984" s="64" t="e">
        <f>VLOOKUP($B984,選擇權未平倉餘額!$A$4:$I$500,9,FALSE)</f>
        <v>#N/A</v>
      </c>
      <c r="V984" s="39" t="e">
        <f>VLOOKUP($B984,臺指選擇權P_C_Ratios!$A$4:$C$500,3,FALSE)</f>
        <v>#N/A</v>
      </c>
      <c r="W984" s="41" t="e">
        <f>VLOOKUP($B984,散戶多空比!$A$6:$L$500,12,FALSE)</f>
        <v>#N/A</v>
      </c>
      <c r="X984" s="40" t="e">
        <f>VLOOKUP($B984,期貨大額交易人未沖銷部位!$A$4:$O$499,4,FALSE)</f>
        <v>#N/A</v>
      </c>
      <c r="Y984" s="40" t="e">
        <f>VLOOKUP($B984,期貨大額交易人未沖銷部位!$A$4:$O$499,7,FALSE)</f>
        <v>#N/A</v>
      </c>
      <c r="Z984" s="40" t="e">
        <f>VLOOKUP($B984,期貨大額交易人未沖銷部位!$A$4:$O$499,10,FALSE)</f>
        <v>#N/A</v>
      </c>
      <c r="AA984" s="40" t="e">
        <f>VLOOKUP($B984,期貨大額交易人未沖銷部位!$A$4:$O$499,13,FALSE)</f>
        <v>#N/A</v>
      </c>
      <c r="AB984" s="40" t="e">
        <f>VLOOKUP($B984,期貨大額交易人未沖銷部位!$A$4:$O$499,14,FALSE)</f>
        <v>#N/A</v>
      </c>
      <c r="AC984" s="40" t="e">
        <f>VLOOKUP($B984,期貨大額交易人未沖銷部位!$A$4:$O$499,15,FALSE)</f>
        <v>#N/A</v>
      </c>
      <c r="AD984" s="33" t="e">
        <f>VLOOKUP($B984,三大美股走勢!$A$4:$J$495,4,FALSE)</f>
        <v>#N/A</v>
      </c>
      <c r="AE984" s="33" t="e">
        <f>VLOOKUP($B984,三大美股走勢!$A$4:$J$495,7,FALSE)</f>
        <v>#N/A</v>
      </c>
      <c r="AF984" s="33" t="e">
        <f>VLOOKUP($B984,三大美股走勢!$A$4:$J$495,10,FALSE)</f>
        <v>#N/A</v>
      </c>
    </row>
    <row r="985" spans="2:32">
      <c r="B985" s="32">
        <v>43764</v>
      </c>
      <c r="C985" s="33" t="e">
        <f>VLOOKUP($B985,大盤與近月台指!$A$4:$I$499,2,FALSE)</f>
        <v>#N/A</v>
      </c>
      <c r="D985" s="34" t="e">
        <f>VLOOKUP($B985,大盤與近月台指!$A$4:$I$499,3,FALSE)</f>
        <v>#N/A</v>
      </c>
      <c r="E985" s="35" t="e">
        <f>VLOOKUP($B985,大盤與近月台指!$A$4:$I$499,4,FALSE)</f>
        <v>#N/A</v>
      </c>
      <c r="F985" s="33" t="e">
        <f>VLOOKUP($B985,大盤與近月台指!$A$4:$I$499,5,FALSE)</f>
        <v>#N/A</v>
      </c>
      <c r="G985" s="49" t="e">
        <f>VLOOKUP($B985,三大法人買賣超!$A$4:$I$500,3,FALSE)</f>
        <v>#N/A</v>
      </c>
      <c r="H985" s="34" t="e">
        <f>VLOOKUP($B985,三大法人買賣超!$A$4:$I$500,5,FALSE)</f>
        <v>#N/A</v>
      </c>
      <c r="I985" s="27" t="e">
        <f>VLOOKUP($B985,三大法人買賣超!$A$4:$I$500,7,FALSE)</f>
        <v>#N/A</v>
      </c>
      <c r="J985" s="27" t="e">
        <f>VLOOKUP($B985,三大法人買賣超!$A$4:$I$500,9,FALSE)</f>
        <v>#N/A</v>
      </c>
      <c r="K985" s="37">
        <f>新台幣匯率美元指數!B986</f>
        <v>0</v>
      </c>
      <c r="L985" s="38">
        <f>新台幣匯率美元指數!C986</f>
        <v>0</v>
      </c>
      <c r="M985" s="39">
        <f>新台幣匯率美元指數!D986</f>
        <v>0</v>
      </c>
      <c r="N985" s="27" t="e">
        <f>VLOOKUP($B985,期貨未平倉口數!$A$4:$M$499,4,FALSE)</f>
        <v>#N/A</v>
      </c>
      <c r="O985" s="27" t="e">
        <f>VLOOKUP($B985,期貨未平倉口數!$A$4:$M$499,9,FALSE)</f>
        <v>#N/A</v>
      </c>
      <c r="P985" s="27" t="e">
        <f>VLOOKUP($B985,期貨未平倉口數!$A$4:$M$499,10,FALSE)</f>
        <v>#N/A</v>
      </c>
      <c r="Q985" s="27" t="e">
        <f>VLOOKUP($B985,期貨未平倉口數!$A$4:$M$499,11,FALSE)</f>
        <v>#N/A</v>
      </c>
      <c r="R985" s="64" t="e">
        <f>VLOOKUP($B985,選擇權未平倉餘額!$A$4:$I$500,6,FALSE)</f>
        <v>#N/A</v>
      </c>
      <c r="S985" s="64" t="e">
        <f>VLOOKUP($B985,選擇權未平倉餘額!$A$4:$I$500,7,FALSE)</f>
        <v>#N/A</v>
      </c>
      <c r="T985" s="64" t="e">
        <f>VLOOKUP($B985,選擇權未平倉餘額!$A$4:$I$500,8,FALSE)</f>
        <v>#N/A</v>
      </c>
      <c r="U985" s="64" t="e">
        <f>VLOOKUP($B985,選擇權未平倉餘額!$A$4:$I$500,9,FALSE)</f>
        <v>#N/A</v>
      </c>
      <c r="V985" s="39" t="e">
        <f>VLOOKUP($B985,臺指選擇權P_C_Ratios!$A$4:$C$500,3,FALSE)</f>
        <v>#N/A</v>
      </c>
      <c r="W985" s="41" t="e">
        <f>VLOOKUP($B985,散戶多空比!$A$6:$L$500,12,FALSE)</f>
        <v>#N/A</v>
      </c>
      <c r="X985" s="40" t="e">
        <f>VLOOKUP($B985,期貨大額交易人未沖銷部位!$A$4:$O$499,4,FALSE)</f>
        <v>#N/A</v>
      </c>
      <c r="Y985" s="40" t="e">
        <f>VLOOKUP($B985,期貨大額交易人未沖銷部位!$A$4:$O$499,7,FALSE)</f>
        <v>#N/A</v>
      </c>
      <c r="Z985" s="40" t="e">
        <f>VLOOKUP($B985,期貨大額交易人未沖銷部位!$A$4:$O$499,10,FALSE)</f>
        <v>#N/A</v>
      </c>
      <c r="AA985" s="40" t="e">
        <f>VLOOKUP($B985,期貨大額交易人未沖銷部位!$A$4:$O$499,13,FALSE)</f>
        <v>#N/A</v>
      </c>
      <c r="AB985" s="40" t="e">
        <f>VLOOKUP($B985,期貨大額交易人未沖銷部位!$A$4:$O$499,14,FALSE)</f>
        <v>#N/A</v>
      </c>
      <c r="AC985" s="40" t="e">
        <f>VLOOKUP($B985,期貨大額交易人未沖銷部位!$A$4:$O$499,15,FALSE)</f>
        <v>#N/A</v>
      </c>
      <c r="AD985" s="33" t="e">
        <f>VLOOKUP($B985,三大美股走勢!$A$4:$J$495,4,FALSE)</f>
        <v>#N/A</v>
      </c>
      <c r="AE985" s="33" t="e">
        <f>VLOOKUP($B985,三大美股走勢!$A$4:$J$495,7,FALSE)</f>
        <v>#N/A</v>
      </c>
      <c r="AF985" s="33" t="e">
        <f>VLOOKUP($B985,三大美股走勢!$A$4:$J$495,10,FALSE)</f>
        <v>#N/A</v>
      </c>
    </row>
    <row r="986" spans="2:32">
      <c r="B986" s="32">
        <v>43765</v>
      </c>
      <c r="C986" s="33" t="e">
        <f>VLOOKUP($B986,大盤與近月台指!$A$4:$I$499,2,FALSE)</f>
        <v>#N/A</v>
      </c>
      <c r="D986" s="34" t="e">
        <f>VLOOKUP($B986,大盤與近月台指!$A$4:$I$499,3,FALSE)</f>
        <v>#N/A</v>
      </c>
      <c r="E986" s="35" t="e">
        <f>VLOOKUP($B986,大盤與近月台指!$A$4:$I$499,4,FALSE)</f>
        <v>#N/A</v>
      </c>
      <c r="F986" s="33" t="e">
        <f>VLOOKUP($B986,大盤與近月台指!$A$4:$I$499,5,FALSE)</f>
        <v>#N/A</v>
      </c>
      <c r="G986" s="49" t="e">
        <f>VLOOKUP($B986,三大法人買賣超!$A$4:$I$500,3,FALSE)</f>
        <v>#N/A</v>
      </c>
      <c r="H986" s="34" t="e">
        <f>VLOOKUP($B986,三大法人買賣超!$A$4:$I$500,5,FALSE)</f>
        <v>#N/A</v>
      </c>
      <c r="I986" s="27" t="e">
        <f>VLOOKUP($B986,三大法人買賣超!$A$4:$I$500,7,FALSE)</f>
        <v>#N/A</v>
      </c>
      <c r="J986" s="27" t="e">
        <f>VLOOKUP($B986,三大法人買賣超!$A$4:$I$500,9,FALSE)</f>
        <v>#N/A</v>
      </c>
      <c r="K986" s="37">
        <f>新台幣匯率美元指數!B987</f>
        <v>0</v>
      </c>
      <c r="L986" s="38">
        <f>新台幣匯率美元指數!C987</f>
        <v>0</v>
      </c>
      <c r="M986" s="39">
        <f>新台幣匯率美元指數!D987</f>
        <v>0</v>
      </c>
      <c r="N986" s="27" t="e">
        <f>VLOOKUP($B986,期貨未平倉口數!$A$4:$M$499,4,FALSE)</f>
        <v>#N/A</v>
      </c>
      <c r="O986" s="27" t="e">
        <f>VLOOKUP($B986,期貨未平倉口數!$A$4:$M$499,9,FALSE)</f>
        <v>#N/A</v>
      </c>
      <c r="P986" s="27" t="e">
        <f>VLOOKUP($B986,期貨未平倉口數!$A$4:$M$499,10,FALSE)</f>
        <v>#N/A</v>
      </c>
      <c r="Q986" s="27" t="e">
        <f>VLOOKUP($B986,期貨未平倉口數!$A$4:$M$499,11,FALSE)</f>
        <v>#N/A</v>
      </c>
      <c r="R986" s="64" t="e">
        <f>VLOOKUP($B986,選擇權未平倉餘額!$A$4:$I$500,6,FALSE)</f>
        <v>#N/A</v>
      </c>
      <c r="S986" s="64" t="e">
        <f>VLOOKUP($B986,選擇權未平倉餘額!$A$4:$I$500,7,FALSE)</f>
        <v>#N/A</v>
      </c>
      <c r="T986" s="64" t="e">
        <f>VLOOKUP($B986,選擇權未平倉餘額!$A$4:$I$500,8,FALSE)</f>
        <v>#N/A</v>
      </c>
      <c r="U986" s="64" t="e">
        <f>VLOOKUP($B986,選擇權未平倉餘額!$A$4:$I$500,9,FALSE)</f>
        <v>#N/A</v>
      </c>
      <c r="V986" s="39" t="e">
        <f>VLOOKUP($B986,臺指選擇權P_C_Ratios!$A$4:$C$500,3,FALSE)</f>
        <v>#N/A</v>
      </c>
      <c r="W986" s="41" t="e">
        <f>VLOOKUP($B986,散戶多空比!$A$6:$L$500,12,FALSE)</f>
        <v>#N/A</v>
      </c>
      <c r="X986" s="40" t="e">
        <f>VLOOKUP($B986,期貨大額交易人未沖銷部位!$A$4:$O$499,4,FALSE)</f>
        <v>#N/A</v>
      </c>
      <c r="Y986" s="40" t="e">
        <f>VLOOKUP($B986,期貨大額交易人未沖銷部位!$A$4:$O$499,7,FALSE)</f>
        <v>#N/A</v>
      </c>
      <c r="Z986" s="40" t="e">
        <f>VLOOKUP($B986,期貨大額交易人未沖銷部位!$A$4:$O$499,10,FALSE)</f>
        <v>#N/A</v>
      </c>
      <c r="AA986" s="40" t="e">
        <f>VLOOKUP($B986,期貨大額交易人未沖銷部位!$A$4:$O$499,13,FALSE)</f>
        <v>#N/A</v>
      </c>
      <c r="AB986" s="40" t="e">
        <f>VLOOKUP($B986,期貨大額交易人未沖銷部位!$A$4:$O$499,14,FALSE)</f>
        <v>#N/A</v>
      </c>
      <c r="AC986" s="40" t="e">
        <f>VLOOKUP($B986,期貨大額交易人未沖銷部位!$A$4:$O$499,15,FALSE)</f>
        <v>#N/A</v>
      </c>
      <c r="AD986" s="33" t="e">
        <f>VLOOKUP($B986,三大美股走勢!$A$4:$J$495,4,FALSE)</f>
        <v>#N/A</v>
      </c>
      <c r="AE986" s="33" t="e">
        <f>VLOOKUP($B986,三大美股走勢!$A$4:$J$495,7,FALSE)</f>
        <v>#N/A</v>
      </c>
      <c r="AF986" s="33" t="e">
        <f>VLOOKUP($B986,三大美股走勢!$A$4:$J$495,10,FALSE)</f>
        <v>#N/A</v>
      </c>
    </row>
    <row r="987" spans="2:32">
      <c r="B987" s="32">
        <v>43766</v>
      </c>
      <c r="C987" s="33" t="e">
        <f>VLOOKUP($B987,大盤與近月台指!$A$4:$I$499,2,FALSE)</f>
        <v>#N/A</v>
      </c>
      <c r="D987" s="34" t="e">
        <f>VLOOKUP($B987,大盤與近月台指!$A$4:$I$499,3,FALSE)</f>
        <v>#N/A</v>
      </c>
      <c r="E987" s="35" t="e">
        <f>VLOOKUP($B987,大盤與近月台指!$A$4:$I$499,4,FALSE)</f>
        <v>#N/A</v>
      </c>
      <c r="F987" s="33" t="e">
        <f>VLOOKUP($B987,大盤與近月台指!$A$4:$I$499,5,FALSE)</f>
        <v>#N/A</v>
      </c>
      <c r="G987" s="49" t="e">
        <f>VLOOKUP($B987,三大法人買賣超!$A$4:$I$500,3,FALSE)</f>
        <v>#N/A</v>
      </c>
      <c r="H987" s="34" t="e">
        <f>VLOOKUP($B987,三大法人買賣超!$A$4:$I$500,5,FALSE)</f>
        <v>#N/A</v>
      </c>
      <c r="I987" s="27" t="e">
        <f>VLOOKUP($B987,三大法人買賣超!$A$4:$I$500,7,FALSE)</f>
        <v>#N/A</v>
      </c>
      <c r="J987" s="27" t="e">
        <f>VLOOKUP($B987,三大法人買賣超!$A$4:$I$500,9,FALSE)</f>
        <v>#N/A</v>
      </c>
      <c r="K987" s="37">
        <f>新台幣匯率美元指數!B988</f>
        <v>0</v>
      </c>
      <c r="L987" s="38">
        <f>新台幣匯率美元指數!C988</f>
        <v>0</v>
      </c>
      <c r="M987" s="39">
        <f>新台幣匯率美元指數!D988</f>
        <v>0</v>
      </c>
      <c r="N987" s="27" t="e">
        <f>VLOOKUP($B987,期貨未平倉口數!$A$4:$M$499,4,FALSE)</f>
        <v>#N/A</v>
      </c>
      <c r="O987" s="27" t="e">
        <f>VLOOKUP($B987,期貨未平倉口數!$A$4:$M$499,9,FALSE)</f>
        <v>#N/A</v>
      </c>
      <c r="P987" s="27" t="e">
        <f>VLOOKUP($B987,期貨未平倉口數!$A$4:$M$499,10,FALSE)</f>
        <v>#N/A</v>
      </c>
      <c r="Q987" s="27" t="e">
        <f>VLOOKUP($B987,期貨未平倉口數!$A$4:$M$499,11,FALSE)</f>
        <v>#N/A</v>
      </c>
      <c r="R987" s="64" t="e">
        <f>VLOOKUP($B987,選擇權未平倉餘額!$A$4:$I$500,6,FALSE)</f>
        <v>#N/A</v>
      </c>
      <c r="S987" s="64" t="e">
        <f>VLOOKUP($B987,選擇權未平倉餘額!$A$4:$I$500,7,FALSE)</f>
        <v>#N/A</v>
      </c>
      <c r="T987" s="64" t="e">
        <f>VLOOKUP($B987,選擇權未平倉餘額!$A$4:$I$500,8,FALSE)</f>
        <v>#N/A</v>
      </c>
      <c r="U987" s="64" t="e">
        <f>VLOOKUP($B987,選擇權未平倉餘額!$A$4:$I$500,9,FALSE)</f>
        <v>#N/A</v>
      </c>
      <c r="V987" s="39" t="e">
        <f>VLOOKUP($B987,臺指選擇權P_C_Ratios!$A$4:$C$500,3,FALSE)</f>
        <v>#N/A</v>
      </c>
      <c r="W987" s="41" t="e">
        <f>VLOOKUP($B987,散戶多空比!$A$6:$L$500,12,FALSE)</f>
        <v>#N/A</v>
      </c>
      <c r="X987" s="40" t="e">
        <f>VLOOKUP($B987,期貨大額交易人未沖銷部位!$A$4:$O$499,4,FALSE)</f>
        <v>#N/A</v>
      </c>
      <c r="Y987" s="40" t="e">
        <f>VLOOKUP($B987,期貨大額交易人未沖銷部位!$A$4:$O$499,7,FALSE)</f>
        <v>#N/A</v>
      </c>
      <c r="Z987" s="40" t="e">
        <f>VLOOKUP($B987,期貨大額交易人未沖銷部位!$A$4:$O$499,10,FALSE)</f>
        <v>#N/A</v>
      </c>
      <c r="AA987" s="40" t="e">
        <f>VLOOKUP($B987,期貨大額交易人未沖銷部位!$A$4:$O$499,13,FALSE)</f>
        <v>#N/A</v>
      </c>
      <c r="AB987" s="40" t="e">
        <f>VLOOKUP($B987,期貨大額交易人未沖銷部位!$A$4:$O$499,14,FALSE)</f>
        <v>#N/A</v>
      </c>
      <c r="AC987" s="40" t="e">
        <f>VLOOKUP($B987,期貨大額交易人未沖銷部位!$A$4:$O$499,15,FALSE)</f>
        <v>#N/A</v>
      </c>
      <c r="AD987" s="33" t="e">
        <f>VLOOKUP($B987,三大美股走勢!$A$4:$J$495,4,FALSE)</f>
        <v>#N/A</v>
      </c>
      <c r="AE987" s="33" t="e">
        <f>VLOOKUP($B987,三大美股走勢!$A$4:$J$495,7,FALSE)</f>
        <v>#N/A</v>
      </c>
      <c r="AF987" s="33" t="e">
        <f>VLOOKUP($B987,三大美股走勢!$A$4:$J$495,10,FALSE)</f>
        <v>#N/A</v>
      </c>
    </row>
    <row r="988" spans="2:32">
      <c r="B988" s="32">
        <v>43767</v>
      </c>
      <c r="C988" s="33" t="e">
        <f>VLOOKUP($B988,大盤與近月台指!$A$4:$I$499,2,FALSE)</f>
        <v>#N/A</v>
      </c>
      <c r="D988" s="34" t="e">
        <f>VLOOKUP($B988,大盤與近月台指!$A$4:$I$499,3,FALSE)</f>
        <v>#N/A</v>
      </c>
      <c r="E988" s="35" t="e">
        <f>VLOOKUP($B988,大盤與近月台指!$A$4:$I$499,4,FALSE)</f>
        <v>#N/A</v>
      </c>
      <c r="F988" s="33" t="e">
        <f>VLOOKUP($B988,大盤與近月台指!$A$4:$I$499,5,FALSE)</f>
        <v>#N/A</v>
      </c>
      <c r="G988" s="49" t="e">
        <f>VLOOKUP($B988,三大法人買賣超!$A$4:$I$500,3,FALSE)</f>
        <v>#N/A</v>
      </c>
      <c r="H988" s="34" t="e">
        <f>VLOOKUP($B988,三大法人買賣超!$A$4:$I$500,5,FALSE)</f>
        <v>#N/A</v>
      </c>
      <c r="I988" s="27" t="e">
        <f>VLOOKUP($B988,三大法人買賣超!$A$4:$I$500,7,FALSE)</f>
        <v>#N/A</v>
      </c>
      <c r="J988" s="27" t="e">
        <f>VLOOKUP($B988,三大法人買賣超!$A$4:$I$500,9,FALSE)</f>
        <v>#N/A</v>
      </c>
      <c r="K988" s="37">
        <f>新台幣匯率美元指數!B989</f>
        <v>0</v>
      </c>
      <c r="L988" s="38">
        <f>新台幣匯率美元指數!C989</f>
        <v>0</v>
      </c>
      <c r="M988" s="39">
        <f>新台幣匯率美元指數!D989</f>
        <v>0</v>
      </c>
      <c r="N988" s="27" t="e">
        <f>VLOOKUP($B988,期貨未平倉口數!$A$4:$M$499,4,FALSE)</f>
        <v>#N/A</v>
      </c>
      <c r="O988" s="27" t="e">
        <f>VLOOKUP($B988,期貨未平倉口數!$A$4:$M$499,9,FALSE)</f>
        <v>#N/A</v>
      </c>
      <c r="P988" s="27" t="e">
        <f>VLOOKUP($B988,期貨未平倉口數!$A$4:$M$499,10,FALSE)</f>
        <v>#N/A</v>
      </c>
      <c r="Q988" s="27" t="e">
        <f>VLOOKUP($B988,期貨未平倉口數!$A$4:$M$499,11,FALSE)</f>
        <v>#N/A</v>
      </c>
      <c r="R988" s="64" t="e">
        <f>VLOOKUP($B988,選擇權未平倉餘額!$A$4:$I$500,6,FALSE)</f>
        <v>#N/A</v>
      </c>
      <c r="S988" s="64" t="e">
        <f>VLOOKUP($B988,選擇權未平倉餘額!$A$4:$I$500,7,FALSE)</f>
        <v>#N/A</v>
      </c>
      <c r="T988" s="64" t="e">
        <f>VLOOKUP($B988,選擇權未平倉餘額!$A$4:$I$500,8,FALSE)</f>
        <v>#N/A</v>
      </c>
      <c r="U988" s="64" t="e">
        <f>VLOOKUP($B988,選擇權未平倉餘額!$A$4:$I$500,9,FALSE)</f>
        <v>#N/A</v>
      </c>
      <c r="V988" s="39" t="e">
        <f>VLOOKUP($B988,臺指選擇權P_C_Ratios!$A$4:$C$500,3,FALSE)</f>
        <v>#N/A</v>
      </c>
      <c r="W988" s="41" t="e">
        <f>VLOOKUP($B988,散戶多空比!$A$6:$L$500,12,FALSE)</f>
        <v>#N/A</v>
      </c>
      <c r="X988" s="40" t="e">
        <f>VLOOKUP($B988,期貨大額交易人未沖銷部位!$A$4:$O$499,4,FALSE)</f>
        <v>#N/A</v>
      </c>
      <c r="Y988" s="40" t="e">
        <f>VLOOKUP($B988,期貨大額交易人未沖銷部位!$A$4:$O$499,7,FALSE)</f>
        <v>#N/A</v>
      </c>
      <c r="Z988" s="40" t="e">
        <f>VLOOKUP($B988,期貨大額交易人未沖銷部位!$A$4:$O$499,10,FALSE)</f>
        <v>#N/A</v>
      </c>
      <c r="AA988" s="40" t="e">
        <f>VLOOKUP($B988,期貨大額交易人未沖銷部位!$A$4:$O$499,13,FALSE)</f>
        <v>#N/A</v>
      </c>
      <c r="AB988" s="40" t="e">
        <f>VLOOKUP($B988,期貨大額交易人未沖銷部位!$A$4:$O$499,14,FALSE)</f>
        <v>#N/A</v>
      </c>
      <c r="AC988" s="40" t="e">
        <f>VLOOKUP($B988,期貨大額交易人未沖銷部位!$A$4:$O$499,15,FALSE)</f>
        <v>#N/A</v>
      </c>
      <c r="AD988" s="33" t="e">
        <f>VLOOKUP($B988,三大美股走勢!$A$4:$J$495,4,FALSE)</f>
        <v>#N/A</v>
      </c>
      <c r="AE988" s="33" t="e">
        <f>VLOOKUP($B988,三大美股走勢!$A$4:$J$495,7,FALSE)</f>
        <v>#N/A</v>
      </c>
      <c r="AF988" s="33" t="e">
        <f>VLOOKUP($B988,三大美股走勢!$A$4:$J$495,10,FALSE)</f>
        <v>#N/A</v>
      </c>
    </row>
    <row r="989" spans="2:32">
      <c r="B989" s="32">
        <v>43768</v>
      </c>
      <c r="C989" s="33" t="e">
        <f>VLOOKUP($B989,大盤與近月台指!$A$4:$I$499,2,FALSE)</f>
        <v>#N/A</v>
      </c>
      <c r="D989" s="34" t="e">
        <f>VLOOKUP($B989,大盤與近月台指!$A$4:$I$499,3,FALSE)</f>
        <v>#N/A</v>
      </c>
      <c r="E989" s="35" t="e">
        <f>VLOOKUP($B989,大盤與近月台指!$A$4:$I$499,4,FALSE)</f>
        <v>#N/A</v>
      </c>
      <c r="F989" s="33" t="e">
        <f>VLOOKUP($B989,大盤與近月台指!$A$4:$I$499,5,FALSE)</f>
        <v>#N/A</v>
      </c>
      <c r="G989" s="49" t="e">
        <f>VLOOKUP($B989,三大法人買賣超!$A$4:$I$500,3,FALSE)</f>
        <v>#N/A</v>
      </c>
      <c r="H989" s="34" t="e">
        <f>VLOOKUP($B989,三大法人買賣超!$A$4:$I$500,5,FALSE)</f>
        <v>#N/A</v>
      </c>
      <c r="I989" s="27" t="e">
        <f>VLOOKUP($B989,三大法人買賣超!$A$4:$I$500,7,FALSE)</f>
        <v>#N/A</v>
      </c>
      <c r="J989" s="27" t="e">
        <f>VLOOKUP($B989,三大法人買賣超!$A$4:$I$500,9,FALSE)</f>
        <v>#N/A</v>
      </c>
      <c r="K989" s="37">
        <f>新台幣匯率美元指數!B990</f>
        <v>0</v>
      </c>
      <c r="L989" s="38">
        <f>新台幣匯率美元指數!C990</f>
        <v>0</v>
      </c>
      <c r="M989" s="39">
        <f>新台幣匯率美元指數!D990</f>
        <v>0</v>
      </c>
      <c r="N989" s="27" t="e">
        <f>VLOOKUP($B989,期貨未平倉口數!$A$4:$M$499,4,FALSE)</f>
        <v>#N/A</v>
      </c>
      <c r="O989" s="27" t="e">
        <f>VLOOKUP($B989,期貨未平倉口數!$A$4:$M$499,9,FALSE)</f>
        <v>#N/A</v>
      </c>
      <c r="P989" s="27" t="e">
        <f>VLOOKUP($B989,期貨未平倉口數!$A$4:$M$499,10,FALSE)</f>
        <v>#N/A</v>
      </c>
      <c r="Q989" s="27" t="e">
        <f>VLOOKUP($B989,期貨未平倉口數!$A$4:$M$499,11,FALSE)</f>
        <v>#N/A</v>
      </c>
      <c r="R989" s="64" t="e">
        <f>VLOOKUP($B989,選擇權未平倉餘額!$A$4:$I$500,6,FALSE)</f>
        <v>#N/A</v>
      </c>
      <c r="S989" s="64" t="e">
        <f>VLOOKUP($B989,選擇權未平倉餘額!$A$4:$I$500,7,FALSE)</f>
        <v>#N/A</v>
      </c>
      <c r="T989" s="64" t="e">
        <f>VLOOKUP($B989,選擇權未平倉餘額!$A$4:$I$500,8,FALSE)</f>
        <v>#N/A</v>
      </c>
      <c r="U989" s="64" t="e">
        <f>VLOOKUP($B989,選擇權未平倉餘額!$A$4:$I$500,9,FALSE)</f>
        <v>#N/A</v>
      </c>
      <c r="V989" s="39" t="e">
        <f>VLOOKUP($B989,臺指選擇權P_C_Ratios!$A$4:$C$500,3,FALSE)</f>
        <v>#N/A</v>
      </c>
      <c r="W989" s="41" t="e">
        <f>VLOOKUP($B989,散戶多空比!$A$6:$L$500,12,FALSE)</f>
        <v>#N/A</v>
      </c>
      <c r="X989" s="40" t="e">
        <f>VLOOKUP($B989,期貨大額交易人未沖銷部位!$A$4:$O$499,4,FALSE)</f>
        <v>#N/A</v>
      </c>
      <c r="Y989" s="40" t="e">
        <f>VLOOKUP($B989,期貨大額交易人未沖銷部位!$A$4:$O$499,7,FALSE)</f>
        <v>#N/A</v>
      </c>
      <c r="Z989" s="40" t="e">
        <f>VLOOKUP($B989,期貨大額交易人未沖銷部位!$A$4:$O$499,10,FALSE)</f>
        <v>#N/A</v>
      </c>
      <c r="AA989" s="40" t="e">
        <f>VLOOKUP($B989,期貨大額交易人未沖銷部位!$A$4:$O$499,13,FALSE)</f>
        <v>#N/A</v>
      </c>
      <c r="AB989" s="40" t="e">
        <f>VLOOKUP($B989,期貨大額交易人未沖銷部位!$A$4:$O$499,14,FALSE)</f>
        <v>#N/A</v>
      </c>
      <c r="AC989" s="40" t="e">
        <f>VLOOKUP($B989,期貨大額交易人未沖銷部位!$A$4:$O$499,15,FALSE)</f>
        <v>#N/A</v>
      </c>
      <c r="AD989" s="33" t="e">
        <f>VLOOKUP($B989,三大美股走勢!$A$4:$J$495,4,FALSE)</f>
        <v>#N/A</v>
      </c>
      <c r="AE989" s="33" t="e">
        <f>VLOOKUP($B989,三大美股走勢!$A$4:$J$495,7,FALSE)</f>
        <v>#N/A</v>
      </c>
      <c r="AF989" s="33" t="e">
        <f>VLOOKUP($B989,三大美股走勢!$A$4:$J$495,10,FALSE)</f>
        <v>#N/A</v>
      </c>
    </row>
    <row r="990" spans="2:32">
      <c r="B990" s="32">
        <v>43769</v>
      </c>
      <c r="C990" s="33" t="e">
        <f>VLOOKUP($B990,大盤與近月台指!$A$4:$I$499,2,FALSE)</f>
        <v>#N/A</v>
      </c>
      <c r="D990" s="34" t="e">
        <f>VLOOKUP($B990,大盤與近月台指!$A$4:$I$499,3,FALSE)</f>
        <v>#N/A</v>
      </c>
      <c r="E990" s="35" t="e">
        <f>VLOOKUP($B990,大盤與近月台指!$A$4:$I$499,4,FALSE)</f>
        <v>#N/A</v>
      </c>
      <c r="F990" s="33" t="e">
        <f>VLOOKUP($B990,大盤與近月台指!$A$4:$I$499,5,FALSE)</f>
        <v>#N/A</v>
      </c>
      <c r="G990" s="49" t="e">
        <f>VLOOKUP($B990,三大法人買賣超!$A$4:$I$500,3,FALSE)</f>
        <v>#N/A</v>
      </c>
      <c r="H990" s="34" t="e">
        <f>VLOOKUP($B990,三大法人買賣超!$A$4:$I$500,5,FALSE)</f>
        <v>#N/A</v>
      </c>
      <c r="I990" s="27" t="e">
        <f>VLOOKUP($B990,三大法人買賣超!$A$4:$I$500,7,FALSE)</f>
        <v>#N/A</v>
      </c>
      <c r="J990" s="27" t="e">
        <f>VLOOKUP($B990,三大法人買賣超!$A$4:$I$500,9,FALSE)</f>
        <v>#N/A</v>
      </c>
      <c r="K990" s="37">
        <f>新台幣匯率美元指數!B991</f>
        <v>0</v>
      </c>
      <c r="L990" s="38">
        <f>新台幣匯率美元指數!C991</f>
        <v>0</v>
      </c>
      <c r="M990" s="39">
        <f>新台幣匯率美元指數!D991</f>
        <v>0</v>
      </c>
      <c r="N990" s="27" t="e">
        <f>VLOOKUP($B990,期貨未平倉口數!$A$4:$M$499,4,FALSE)</f>
        <v>#N/A</v>
      </c>
      <c r="O990" s="27" t="e">
        <f>VLOOKUP($B990,期貨未平倉口數!$A$4:$M$499,9,FALSE)</f>
        <v>#N/A</v>
      </c>
      <c r="P990" s="27" t="e">
        <f>VLOOKUP($B990,期貨未平倉口數!$A$4:$M$499,10,FALSE)</f>
        <v>#N/A</v>
      </c>
      <c r="Q990" s="27" t="e">
        <f>VLOOKUP($B990,期貨未平倉口數!$A$4:$M$499,11,FALSE)</f>
        <v>#N/A</v>
      </c>
      <c r="R990" s="64" t="e">
        <f>VLOOKUP($B990,選擇權未平倉餘額!$A$4:$I$500,6,FALSE)</f>
        <v>#N/A</v>
      </c>
      <c r="S990" s="64" t="e">
        <f>VLOOKUP($B990,選擇權未平倉餘額!$A$4:$I$500,7,FALSE)</f>
        <v>#N/A</v>
      </c>
      <c r="T990" s="64" t="e">
        <f>VLOOKUP($B990,選擇權未平倉餘額!$A$4:$I$500,8,FALSE)</f>
        <v>#N/A</v>
      </c>
      <c r="U990" s="64" t="e">
        <f>VLOOKUP($B990,選擇權未平倉餘額!$A$4:$I$500,9,FALSE)</f>
        <v>#N/A</v>
      </c>
      <c r="V990" s="39" t="e">
        <f>VLOOKUP($B990,臺指選擇權P_C_Ratios!$A$4:$C$500,3,FALSE)</f>
        <v>#N/A</v>
      </c>
      <c r="W990" s="41" t="e">
        <f>VLOOKUP($B990,散戶多空比!$A$6:$L$500,12,FALSE)</f>
        <v>#N/A</v>
      </c>
      <c r="X990" s="40" t="e">
        <f>VLOOKUP($B990,期貨大額交易人未沖銷部位!$A$4:$O$499,4,FALSE)</f>
        <v>#N/A</v>
      </c>
      <c r="Y990" s="40" t="e">
        <f>VLOOKUP($B990,期貨大額交易人未沖銷部位!$A$4:$O$499,7,FALSE)</f>
        <v>#N/A</v>
      </c>
      <c r="Z990" s="40" t="e">
        <f>VLOOKUP($B990,期貨大額交易人未沖銷部位!$A$4:$O$499,10,FALSE)</f>
        <v>#N/A</v>
      </c>
      <c r="AA990" s="40" t="e">
        <f>VLOOKUP($B990,期貨大額交易人未沖銷部位!$A$4:$O$499,13,FALSE)</f>
        <v>#N/A</v>
      </c>
      <c r="AB990" s="40" t="e">
        <f>VLOOKUP($B990,期貨大額交易人未沖銷部位!$A$4:$O$499,14,FALSE)</f>
        <v>#N/A</v>
      </c>
      <c r="AC990" s="40" t="e">
        <f>VLOOKUP($B990,期貨大額交易人未沖銷部位!$A$4:$O$499,15,FALSE)</f>
        <v>#N/A</v>
      </c>
      <c r="AD990" s="33" t="e">
        <f>VLOOKUP($B990,三大美股走勢!$A$4:$J$495,4,FALSE)</f>
        <v>#N/A</v>
      </c>
      <c r="AE990" s="33" t="e">
        <f>VLOOKUP($B990,三大美股走勢!$A$4:$J$495,7,FALSE)</f>
        <v>#N/A</v>
      </c>
      <c r="AF990" s="33" t="e">
        <f>VLOOKUP($B990,三大美股走勢!$A$4:$J$495,10,FALSE)</f>
        <v>#N/A</v>
      </c>
    </row>
    <row r="991" spans="2:32">
      <c r="B991" s="32">
        <v>43770</v>
      </c>
      <c r="C991" s="33" t="e">
        <f>VLOOKUP($B991,大盤與近月台指!$A$4:$I$499,2,FALSE)</f>
        <v>#N/A</v>
      </c>
      <c r="D991" s="34" t="e">
        <f>VLOOKUP($B991,大盤與近月台指!$A$4:$I$499,3,FALSE)</f>
        <v>#N/A</v>
      </c>
      <c r="E991" s="35" t="e">
        <f>VLOOKUP($B991,大盤與近月台指!$A$4:$I$499,4,FALSE)</f>
        <v>#N/A</v>
      </c>
      <c r="F991" s="33" t="e">
        <f>VLOOKUP($B991,大盤與近月台指!$A$4:$I$499,5,FALSE)</f>
        <v>#N/A</v>
      </c>
      <c r="G991" s="49" t="e">
        <f>VLOOKUP($B991,三大法人買賣超!$A$4:$I$500,3,FALSE)</f>
        <v>#N/A</v>
      </c>
      <c r="H991" s="34" t="e">
        <f>VLOOKUP($B991,三大法人買賣超!$A$4:$I$500,5,FALSE)</f>
        <v>#N/A</v>
      </c>
      <c r="I991" s="27" t="e">
        <f>VLOOKUP($B991,三大法人買賣超!$A$4:$I$500,7,FALSE)</f>
        <v>#N/A</v>
      </c>
      <c r="J991" s="27" t="e">
        <f>VLOOKUP($B991,三大法人買賣超!$A$4:$I$500,9,FALSE)</f>
        <v>#N/A</v>
      </c>
      <c r="K991" s="37">
        <f>新台幣匯率美元指數!B992</f>
        <v>0</v>
      </c>
      <c r="L991" s="38">
        <f>新台幣匯率美元指數!C992</f>
        <v>0</v>
      </c>
      <c r="M991" s="39">
        <f>新台幣匯率美元指數!D992</f>
        <v>0</v>
      </c>
      <c r="N991" s="27" t="e">
        <f>VLOOKUP($B991,期貨未平倉口數!$A$4:$M$499,4,FALSE)</f>
        <v>#N/A</v>
      </c>
      <c r="O991" s="27" t="e">
        <f>VLOOKUP($B991,期貨未平倉口數!$A$4:$M$499,9,FALSE)</f>
        <v>#N/A</v>
      </c>
      <c r="P991" s="27" t="e">
        <f>VLOOKUP($B991,期貨未平倉口數!$A$4:$M$499,10,FALSE)</f>
        <v>#N/A</v>
      </c>
      <c r="Q991" s="27" t="e">
        <f>VLOOKUP($B991,期貨未平倉口數!$A$4:$M$499,11,FALSE)</f>
        <v>#N/A</v>
      </c>
      <c r="R991" s="64" t="e">
        <f>VLOOKUP($B991,選擇權未平倉餘額!$A$4:$I$500,6,FALSE)</f>
        <v>#N/A</v>
      </c>
      <c r="S991" s="64" t="e">
        <f>VLOOKUP($B991,選擇權未平倉餘額!$A$4:$I$500,7,FALSE)</f>
        <v>#N/A</v>
      </c>
      <c r="T991" s="64" t="e">
        <f>VLOOKUP($B991,選擇權未平倉餘額!$A$4:$I$500,8,FALSE)</f>
        <v>#N/A</v>
      </c>
      <c r="U991" s="64" t="e">
        <f>VLOOKUP($B991,選擇權未平倉餘額!$A$4:$I$500,9,FALSE)</f>
        <v>#N/A</v>
      </c>
      <c r="V991" s="39" t="e">
        <f>VLOOKUP($B991,臺指選擇權P_C_Ratios!$A$4:$C$500,3,FALSE)</f>
        <v>#N/A</v>
      </c>
      <c r="W991" s="41" t="e">
        <f>VLOOKUP($B991,散戶多空比!$A$6:$L$500,12,FALSE)</f>
        <v>#N/A</v>
      </c>
      <c r="X991" s="40" t="e">
        <f>VLOOKUP($B991,期貨大額交易人未沖銷部位!$A$4:$O$499,4,FALSE)</f>
        <v>#N/A</v>
      </c>
      <c r="Y991" s="40" t="e">
        <f>VLOOKUP($B991,期貨大額交易人未沖銷部位!$A$4:$O$499,7,FALSE)</f>
        <v>#N/A</v>
      </c>
      <c r="Z991" s="40" t="e">
        <f>VLOOKUP($B991,期貨大額交易人未沖銷部位!$A$4:$O$499,10,FALSE)</f>
        <v>#N/A</v>
      </c>
      <c r="AA991" s="40" t="e">
        <f>VLOOKUP($B991,期貨大額交易人未沖銷部位!$A$4:$O$499,13,FALSE)</f>
        <v>#N/A</v>
      </c>
      <c r="AB991" s="40" t="e">
        <f>VLOOKUP($B991,期貨大額交易人未沖銷部位!$A$4:$O$499,14,FALSE)</f>
        <v>#N/A</v>
      </c>
      <c r="AC991" s="40" t="e">
        <f>VLOOKUP($B991,期貨大額交易人未沖銷部位!$A$4:$O$499,15,FALSE)</f>
        <v>#N/A</v>
      </c>
      <c r="AD991" s="33" t="e">
        <f>VLOOKUP($B991,三大美股走勢!$A$4:$J$495,4,FALSE)</f>
        <v>#N/A</v>
      </c>
      <c r="AE991" s="33" t="e">
        <f>VLOOKUP($B991,三大美股走勢!$A$4:$J$495,7,FALSE)</f>
        <v>#N/A</v>
      </c>
      <c r="AF991" s="33" t="e">
        <f>VLOOKUP($B991,三大美股走勢!$A$4:$J$495,10,FALSE)</f>
        <v>#N/A</v>
      </c>
    </row>
    <row r="992" spans="2:32">
      <c r="B992" s="32">
        <v>43771</v>
      </c>
      <c r="C992" s="33" t="e">
        <f>VLOOKUP($B992,大盤與近月台指!$A$4:$I$499,2,FALSE)</f>
        <v>#N/A</v>
      </c>
      <c r="D992" s="34" t="e">
        <f>VLOOKUP($B992,大盤與近月台指!$A$4:$I$499,3,FALSE)</f>
        <v>#N/A</v>
      </c>
      <c r="E992" s="35" t="e">
        <f>VLOOKUP($B992,大盤與近月台指!$A$4:$I$499,4,FALSE)</f>
        <v>#N/A</v>
      </c>
      <c r="F992" s="33" t="e">
        <f>VLOOKUP($B992,大盤與近月台指!$A$4:$I$499,5,FALSE)</f>
        <v>#N/A</v>
      </c>
      <c r="G992" s="49" t="e">
        <f>VLOOKUP($B992,三大法人買賣超!$A$4:$I$500,3,FALSE)</f>
        <v>#N/A</v>
      </c>
      <c r="H992" s="34" t="e">
        <f>VLOOKUP($B992,三大法人買賣超!$A$4:$I$500,5,FALSE)</f>
        <v>#N/A</v>
      </c>
      <c r="I992" s="27" t="e">
        <f>VLOOKUP($B992,三大法人買賣超!$A$4:$I$500,7,FALSE)</f>
        <v>#N/A</v>
      </c>
      <c r="J992" s="27" t="e">
        <f>VLOOKUP($B992,三大法人買賣超!$A$4:$I$500,9,FALSE)</f>
        <v>#N/A</v>
      </c>
      <c r="K992" s="37">
        <f>新台幣匯率美元指數!B993</f>
        <v>0</v>
      </c>
      <c r="L992" s="38">
        <f>新台幣匯率美元指數!C993</f>
        <v>0</v>
      </c>
      <c r="M992" s="39">
        <f>新台幣匯率美元指數!D993</f>
        <v>0</v>
      </c>
      <c r="N992" s="27" t="e">
        <f>VLOOKUP($B992,期貨未平倉口數!$A$4:$M$499,4,FALSE)</f>
        <v>#N/A</v>
      </c>
      <c r="O992" s="27" t="e">
        <f>VLOOKUP($B992,期貨未平倉口數!$A$4:$M$499,9,FALSE)</f>
        <v>#N/A</v>
      </c>
      <c r="P992" s="27" t="e">
        <f>VLOOKUP($B992,期貨未平倉口數!$A$4:$M$499,10,FALSE)</f>
        <v>#N/A</v>
      </c>
      <c r="Q992" s="27" t="e">
        <f>VLOOKUP($B992,期貨未平倉口數!$A$4:$M$499,11,FALSE)</f>
        <v>#N/A</v>
      </c>
      <c r="R992" s="64" t="e">
        <f>VLOOKUP($B992,選擇權未平倉餘額!$A$4:$I$500,6,FALSE)</f>
        <v>#N/A</v>
      </c>
      <c r="S992" s="64" t="e">
        <f>VLOOKUP($B992,選擇權未平倉餘額!$A$4:$I$500,7,FALSE)</f>
        <v>#N/A</v>
      </c>
      <c r="T992" s="64" t="e">
        <f>VLOOKUP($B992,選擇權未平倉餘額!$A$4:$I$500,8,FALSE)</f>
        <v>#N/A</v>
      </c>
      <c r="U992" s="64" t="e">
        <f>VLOOKUP($B992,選擇權未平倉餘額!$A$4:$I$500,9,FALSE)</f>
        <v>#N/A</v>
      </c>
      <c r="V992" s="39" t="e">
        <f>VLOOKUP($B992,臺指選擇權P_C_Ratios!$A$4:$C$500,3,FALSE)</f>
        <v>#N/A</v>
      </c>
      <c r="W992" s="41" t="e">
        <f>VLOOKUP($B992,散戶多空比!$A$6:$L$500,12,FALSE)</f>
        <v>#N/A</v>
      </c>
      <c r="X992" s="40" t="e">
        <f>VLOOKUP($B992,期貨大額交易人未沖銷部位!$A$4:$O$499,4,FALSE)</f>
        <v>#N/A</v>
      </c>
      <c r="Y992" s="40" t="e">
        <f>VLOOKUP($B992,期貨大額交易人未沖銷部位!$A$4:$O$499,7,FALSE)</f>
        <v>#N/A</v>
      </c>
      <c r="Z992" s="40" t="e">
        <f>VLOOKUP($B992,期貨大額交易人未沖銷部位!$A$4:$O$499,10,FALSE)</f>
        <v>#N/A</v>
      </c>
      <c r="AA992" s="40" t="e">
        <f>VLOOKUP($B992,期貨大額交易人未沖銷部位!$A$4:$O$499,13,FALSE)</f>
        <v>#N/A</v>
      </c>
      <c r="AB992" s="40" t="e">
        <f>VLOOKUP($B992,期貨大額交易人未沖銷部位!$A$4:$O$499,14,FALSE)</f>
        <v>#N/A</v>
      </c>
      <c r="AC992" s="40" t="e">
        <f>VLOOKUP($B992,期貨大額交易人未沖銷部位!$A$4:$O$499,15,FALSE)</f>
        <v>#N/A</v>
      </c>
      <c r="AD992" s="33" t="e">
        <f>VLOOKUP($B992,三大美股走勢!$A$4:$J$495,4,FALSE)</f>
        <v>#N/A</v>
      </c>
      <c r="AE992" s="33" t="e">
        <f>VLOOKUP($B992,三大美股走勢!$A$4:$J$495,7,FALSE)</f>
        <v>#N/A</v>
      </c>
      <c r="AF992" s="33" t="e">
        <f>VLOOKUP($B992,三大美股走勢!$A$4:$J$495,10,FALSE)</f>
        <v>#N/A</v>
      </c>
    </row>
    <row r="993" spans="2:32">
      <c r="B993" s="32">
        <v>43772</v>
      </c>
      <c r="C993" s="33" t="e">
        <f>VLOOKUP($B993,大盤與近月台指!$A$4:$I$499,2,FALSE)</f>
        <v>#N/A</v>
      </c>
      <c r="D993" s="34" t="e">
        <f>VLOOKUP($B993,大盤與近月台指!$A$4:$I$499,3,FALSE)</f>
        <v>#N/A</v>
      </c>
      <c r="E993" s="35" t="e">
        <f>VLOOKUP($B993,大盤與近月台指!$A$4:$I$499,4,FALSE)</f>
        <v>#N/A</v>
      </c>
      <c r="F993" s="33" t="e">
        <f>VLOOKUP($B993,大盤與近月台指!$A$4:$I$499,5,FALSE)</f>
        <v>#N/A</v>
      </c>
      <c r="G993" s="49" t="e">
        <f>VLOOKUP($B993,三大法人買賣超!$A$4:$I$500,3,FALSE)</f>
        <v>#N/A</v>
      </c>
      <c r="H993" s="34" t="e">
        <f>VLOOKUP($B993,三大法人買賣超!$A$4:$I$500,5,FALSE)</f>
        <v>#N/A</v>
      </c>
      <c r="I993" s="27" t="e">
        <f>VLOOKUP($B993,三大法人買賣超!$A$4:$I$500,7,FALSE)</f>
        <v>#N/A</v>
      </c>
      <c r="J993" s="27" t="e">
        <f>VLOOKUP($B993,三大法人買賣超!$A$4:$I$500,9,FALSE)</f>
        <v>#N/A</v>
      </c>
      <c r="K993" s="37">
        <f>新台幣匯率美元指數!B994</f>
        <v>0</v>
      </c>
      <c r="L993" s="38">
        <f>新台幣匯率美元指數!C994</f>
        <v>0</v>
      </c>
      <c r="M993" s="39">
        <f>新台幣匯率美元指數!D994</f>
        <v>0</v>
      </c>
      <c r="N993" s="27" t="e">
        <f>VLOOKUP($B993,期貨未平倉口數!$A$4:$M$499,4,FALSE)</f>
        <v>#N/A</v>
      </c>
      <c r="O993" s="27" t="e">
        <f>VLOOKUP($B993,期貨未平倉口數!$A$4:$M$499,9,FALSE)</f>
        <v>#N/A</v>
      </c>
      <c r="P993" s="27" t="e">
        <f>VLOOKUP($B993,期貨未平倉口數!$A$4:$M$499,10,FALSE)</f>
        <v>#N/A</v>
      </c>
      <c r="Q993" s="27" t="e">
        <f>VLOOKUP($B993,期貨未平倉口數!$A$4:$M$499,11,FALSE)</f>
        <v>#N/A</v>
      </c>
      <c r="R993" s="64" t="e">
        <f>VLOOKUP($B993,選擇權未平倉餘額!$A$4:$I$500,6,FALSE)</f>
        <v>#N/A</v>
      </c>
      <c r="S993" s="64" t="e">
        <f>VLOOKUP($B993,選擇權未平倉餘額!$A$4:$I$500,7,FALSE)</f>
        <v>#N/A</v>
      </c>
      <c r="T993" s="64" t="e">
        <f>VLOOKUP($B993,選擇權未平倉餘額!$A$4:$I$500,8,FALSE)</f>
        <v>#N/A</v>
      </c>
      <c r="U993" s="64" t="e">
        <f>VLOOKUP($B993,選擇權未平倉餘額!$A$4:$I$500,9,FALSE)</f>
        <v>#N/A</v>
      </c>
      <c r="V993" s="39" t="e">
        <f>VLOOKUP($B993,臺指選擇權P_C_Ratios!$A$4:$C$500,3,FALSE)</f>
        <v>#N/A</v>
      </c>
      <c r="W993" s="41" t="e">
        <f>VLOOKUP($B993,散戶多空比!$A$6:$L$500,12,FALSE)</f>
        <v>#N/A</v>
      </c>
      <c r="X993" s="40" t="e">
        <f>VLOOKUP($B993,期貨大額交易人未沖銷部位!$A$4:$O$499,4,FALSE)</f>
        <v>#N/A</v>
      </c>
      <c r="Y993" s="40" t="e">
        <f>VLOOKUP($B993,期貨大額交易人未沖銷部位!$A$4:$O$499,7,FALSE)</f>
        <v>#N/A</v>
      </c>
      <c r="Z993" s="40" t="e">
        <f>VLOOKUP($B993,期貨大額交易人未沖銷部位!$A$4:$O$499,10,FALSE)</f>
        <v>#N/A</v>
      </c>
      <c r="AA993" s="40" t="e">
        <f>VLOOKUP($B993,期貨大額交易人未沖銷部位!$A$4:$O$499,13,FALSE)</f>
        <v>#N/A</v>
      </c>
      <c r="AB993" s="40" t="e">
        <f>VLOOKUP($B993,期貨大額交易人未沖銷部位!$A$4:$O$499,14,FALSE)</f>
        <v>#N/A</v>
      </c>
      <c r="AC993" s="40" t="e">
        <f>VLOOKUP($B993,期貨大額交易人未沖銷部位!$A$4:$O$499,15,FALSE)</f>
        <v>#N/A</v>
      </c>
      <c r="AD993" s="33" t="e">
        <f>VLOOKUP($B993,三大美股走勢!$A$4:$J$495,4,FALSE)</f>
        <v>#N/A</v>
      </c>
      <c r="AE993" s="33" t="e">
        <f>VLOOKUP($B993,三大美股走勢!$A$4:$J$495,7,FALSE)</f>
        <v>#N/A</v>
      </c>
      <c r="AF993" s="33" t="e">
        <f>VLOOKUP($B993,三大美股走勢!$A$4:$J$495,10,FALSE)</f>
        <v>#N/A</v>
      </c>
    </row>
    <row r="994" spans="2:32">
      <c r="B994" s="32">
        <v>43773</v>
      </c>
      <c r="C994" s="33" t="e">
        <f>VLOOKUP($B994,大盤與近月台指!$A$4:$I$499,2,FALSE)</f>
        <v>#N/A</v>
      </c>
      <c r="D994" s="34" t="e">
        <f>VLOOKUP($B994,大盤與近月台指!$A$4:$I$499,3,FALSE)</f>
        <v>#N/A</v>
      </c>
      <c r="E994" s="35" t="e">
        <f>VLOOKUP($B994,大盤與近月台指!$A$4:$I$499,4,FALSE)</f>
        <v>#N/A</v>
      </c>
      <c r="F994" s="33" t="e">
        <f>VLOOKUP($B994,大盤與近月台指!$A$4:$I$499,5,FALSE)</f>
        <v>#N/A</v>
      </c>
      <c r="G994" s="49" t="e">
        <f>VLOOKUP($B994,三大法人買賣超!$A$4:$I$500,3,FALSE)</f>
        <v>#N/A</v>
      </c>
      <c r="H994" s="34" t="e">
        <f>VLOOKUP($B994,三大法人買賣超!$A$4:$I$500,5,FALSE)</f>
        <v>#N/A</v>
      </c>
      <c r="I994" s="27" t="e">
        <f>VLOOKUP($B994,三大法人買賣超!$A$4:$I$500,7,FALSE)</f>
        <v>#N/A</v>
      </c>
      <c r="J994" s="27" t="e">
        <f>VLOOKUP($B994,三大法人買賣超!$A$4:$I$500,9,FALSE)</f>
        <v>#N/A</v>
      </c>
      <c r="K994" s="37">
        <f>新台幣匯率美元指數!B995</f>
        <v>0</v>
      </c>
      <c r="L994" s="38">
        <f>新台幣匯率美元指數!C995</f>
        <v>0</v>
      </c>
      <c r="M994" s="39">
        <f>新台幣匯率美元指數!D995</f>
        <v>0</v>
      </c>
      <c r="N994" s="27" t="e">
        <f>VLOOKUP($B994,期貨未平倉口數!$A$4:$M$499,4,FALSE)</f>
        <v>#N/A</v>
      </c>
      <c r="O994" s="27" t="e">
        <f>VLOOKUP($B994,期貨未平倉口數!$A$4:$M$499,9,FALSE)</f>
        <v>#N/A</v>
      </c>
      <c r="P994" s="27" t="e">
        <f>VLOOKUP($B994,期貨未平倉口數!$A$4:$M$499,10,FALSE)</f>
        <v>#N/A</v>
      </c>
      <c r="Q994" s="27" t="e">
        <f>VLOOKUP($B994,期貨未平倉口數!$A$4:$M$499,11,FALSE)</f>
        <v>#N/A</v>
      </c>
      <c r="R994" s="64" t="e">
        <f>VLOOKUP($B994,選擇權未平倉餘額!$A$4:$I$500,6,FALSE)</f>
        <v>#N/A</v>
      </c>
      <c r="S994" s="64" t="e">
        <f>VLOOKUP($B994,選擇權未平倉餘額!$A$4:$I$500,7,FALSE)</f>
        <v>#N/A</v>
      </c>
      <c r="T994" s="64" t="e">
        <f>VLOOKUP($B994,選擇權未平倉餘額!$A$4:$I$500,8,FALSE)</f>
        <v>#N/A</v>
      </c>
      <c r="U994" s="64" t="e">
        <f>VLOOKUP($B994,選擇權未平倉餘額!$A$4:$I$500,9,FALSE)</f>
        <v>#N/A</v>
      </c>
      <c r="V994" s="39" t="e">
        <f>VLOOKUP($B994,臺指選擇權P_C_Ratios!$A$4:$C$500,3,FALSE)</f>
        <v>#N/A</v>
      </c>
      <c r="W994" s="41" t="e">
        <f>VLOOKUP($B994,散戶多空比!$A$6:$L$500,12,FALSE)</f>
        <v>#N/A</v>
      </c>
      <c r="X994" s="40" t="e">
        <f>VLOOKUP($B994,期貨大額交易人未沖銷部位!$A$4:$O$499,4,FALSE)</f>
        <v>#N/A</v>
      </c>
      <c r="Y994" s="40" t="e">
        <f>VLOOKUP($B994,期貨大額交易人未沖銷部位!$A$4:$O$499,7,FALSE)</f>
        <v>#N/A</v>
      </c>
      <c r="Z994" s="40" t="e">
        <f>VLOOKUP($B994,期貨大額交易人未沖銷部位!$A$4:$O$499,10,FALSE)</f>
        <v>#N/A</v>
      </c>
      <c r="AA994" s="40" t="e">
        <f>VLOOKUP($B994,期貨大額交易人未沖銷部位!$A$4:$O$499,13,FALSE)</f>
        <v>#N/A</v>
      </c>
      <c r="AB994" s="40" t="e">
        <f>VLOOKUP($B994,期貨大額交易人未沖銷部位!$A$4:$O$499,14,FALSE)</f>
        <v>#N/A</v>
      </c>
      <c r="AC994" s="40" t="e">
        <f>VLOOKUP($B994,期貨大額交易人未沖銷部位!$A$4:$O$499,15,FALSE)</f>
        <v>#N/A</v>
      </c>
      <c r="AD994" s="33" t="e">
        <f>VLOOKUP($B994,三大美股走勢!$A$4:$J$495,4,FALSE)</f>
        <v>#N/A</v>
      </c>
      <c r="AE994" s="33" t="e">
        <f>VLOOKUP($B994,三大美股走勢!$A$4:$J$495,7,FALSE)</f>
        <v>#N/A</v>
      </c>
      <c r="AF994" s="33" t="e">
        <f>VLOOKUP($B994,三大美股走勢!$A$4:$J$495,10,FALSE)</f>
        <v>#N/A</v>
      </c>
    </row>
    <row r="995" spans="2:32">
      <c r="B995" s="32">
        <v>43774</v>
      </c>
      <c r="C995" s="33" t="e">
        <f>VLOOKUP($B995,大盤與近月台指!$A$4:$I$499,2,FALSE)</f>
        <v>#N/A</v>
      </c>
      <c r="D995" s="34" t="e">
        <f>VLOOKUP($B995,大盤與近月台指!$A$4:$I$499,3,FALSE)</f>
        <v>#N/A</v>
      </c>
      <c r="E995" s="35" t="e">
        <f>VLOOKUP($B995,大盤與近月台指!$A$4:$I$499,4,FALSE)</f>
        <v>#N/A</v>
      </c>
      <c r="F995" s="33" t="e">
        <f>VLOOKUP($B995,大盤與近月台指!$A$4:$I$499,5,FALSE)</f>
        <v>#N/A</v>
      </c>
      <c r="G995" s="49" t="e">
        <f>VLOOKUP($B995,三大法人買賣超!$A$4:$I$500,3,FALSE)</f>
        <v>#N/A</v>
      </c>
      <c r="H995" s="34" t="e">
        <f>VLOOKUP($B995,三大法人買賣超!$A$4:$I$500,5,FALSE)</f>
        <v>#N/A</v>
      </c>
      <c r="I995" s="27" t="e">
        <f>VLOOKUP($B995,三大法人買賣超!$A$4:$I$500,7,FALSE)</f>
        <v>#N/A</v>
      </c>
      <c r="J995" s="27" t="e">
        <f>VLOOKUP($B995,三大法人買賣超!$A$4:$I$500,9,FALSE)</f>
        <v>#N/A</v>
      </c>
      <c r="K995" s="37">
        <f>新台幣匯率美元指數!B996</f>
        <v>0</v>
      </c>
      <c r="L995" s="38">
        <f>新台幣匯率美元指數!C996</f>
        <v>0</v>
      </c>
      <c r="M995" s="39">
        <f>新台幣匯率美元指數!D996</f>
        <v>0</v>
      </c>
      <c r="N995" s="27" t="e">
        <f>VLOOKUP($B995,期貨未平倉口數!$A$4:$M$499,4,FALSE)</f>
        <v>#N/A</v>
      </c>
      <c r="O995" s="27" t="e">
        <f>VLOOKUP($B995,期貨未平倉口數!$A$4:$M$499,9,FALSE)</f>
        <v>#N/A</v>
      </c>
      <c r="P995" s="27" t="e">
        <f>VLOOKUP($B995,期貨未平倉口數!$A$4:$M$499,10,FALSE)</f>
        <v>#N/A</v>
      </c>
      <c r="Q995" s="27" t="e">
        <f>VLOOKUP($B995,期貨未平倉口數!$A$4:$M$499,11,FALSE)</f>
        <v>#N/A</v>
      </c>
      <c r="R995" s="64" t="e">
        <f>VLOOKUP($B995,選擇權未平倉餘額!$A$4:$I$500,6,FALSE)</f>
        <v>#N/A</v>
      </c>
      <c r="S995" s="64" t="e">
        <f>VLOOKUP($B995,選擇權未平倉餘額!$A$4:$I$500,7,FALSE)</f>
        <v>#N/A</v>
      </c>
      <c r="T995" s="64" t="e">
        <f>VLOOKUP($B995,選擇權未平倉餘額!$A$4:$I$500,8,FALSE)</f>
        <v>#N/A</v>
      </c>
      <c r="U995" s="64" t="e">
        <f>VLOOKUP($B995,選擇權未平倉餘額!$A$4:$I$500,9,FALSE)</f>
        <v>#N/A</v>
      </c>
      <c r="V995" s="39" t="e">
        <f>VLOOKUP($B995,臺指選擇權P_C_Ratios!$A$4:$C$500,3,FALSE)</f>
        <v>#N/A</v>
      </c>
      <c r="W995" s="41" t="e">
        <f>VLOOKUP($B995,散戶多空比!$A$6:$L$500,12,FALSE)</f>
        <v>#N/A</v>
      </c>
      <c r="X995" s="40" t="e">
        <f>VLOOKUP($B995,期貨大額交易人未沖銷部位!$A$4:$O$499,4,FALSE)</f>
        <v>#N/A</v>
      </c>
      <c r="Y995" s="40" t="e">
        <f>VLOOKUP($B995,期貨大額交易人未沖銷部位!$A$4:$O$499,7,FALSE)</f>
        <v>#N/A</v>
      </c>
      <c r="Z995" s="40" t="e">
        <f>VLOOKUP($B995,期貨大額交易人未沖銷部位!$A$4:$O$499,10,FALSE)</f>
        <v>#N/A</v>
      </c>
      <c r="AA995" s="40" t="e">
        <f>VLOOKUP($B995,期貨大額交易人未沖銷部位!$A$4:$O$499,13,FALSE)</f>
        <v>#N/A</v>
      </c>
      <c r="AB995" s="40" t="e">
        <f>VLOOKUP($B995,期貨大額交易人未沖銷部位!$A$4:$O$499,14,FALSE)</f>
        <v>#N/A</v>
      </c>
      <c r="AC995" s="40" t="e">
        <f>VLOOKUP($B995,期貨大額交易人未沖銷部位!$A$4:$O$499,15,FALSE)</f>
        <v>#N/A</v>
      </c>
      <c r="AD995" s="33" t="e">
        <f>VLOOKUP($B995,三大美股走勢!$A$4:$J$495,4,FALSE)</f>
        <v>#N/A</v>
      </c>
      <c r="AE995" s="33" t="e">
        <f>VLOOKUP($B995,三大美股走勢!$A$4:$J$495,7,FALSE)</f>
        <v>#N/A</v>
      </c>
      <c r="AF995" s="33" t="e">
        <f>VLOOKUP($B995,三大美股走勢!$A$4:$J$495,10,FALSE)</f>
        <v>#N/A</v>
      </c>
    </row>
    <row r="996" spans="2:32">
      <c r="B996" s="32">
        <v>43775</v>
      </c>
      <c r="C996" s="33" t="e">
        <f>VLOOKUP($B996,大盤與近月台指!$A$4:$I$499,2,FALSE)</f>
        <v>#N/A</v>
      </c>
      <c r="D996" s="34" t="e">
        <f>VLOOKUP($B996,大盤與近月台指!$A$4:$I$499,3,FALSE)</f>
        <v>#N/A</v>
      </c>
      <c r="E996" s="35" t="e">
        <f>VLOOKUP($B996,大盤與近月台指!$A$4:$I$499,4,FALSE)</f>
        <v>#N/A</v>
      </c>
      <c r="F996" s="33" t="e">
        <f>VLOOKUP($B996,大盤與近月台指!$A$4:$I$499,5,FALSE)</f>
        <v>#N/A</v>
      </c>
      <c r="G996" s="49" t="e">
        <f>VLOOKUP($B996,三大法人買賣超!$A$4:$I$500,3,FALSE)</f>
        <v>#N/A</v>
      </c>
      <c r="H996" s="34" t="e">
        <f>VLOOKUP($B996,三大法人買賣超!$A$4:$I$500,5,FALSE)</f>
        <v>#N/A</v>
      </c>
      <c r="I996" s="27" t="e">
        <f>VLOOKUP($B996,三大法人買賣超!$A$4:$I$500,7,FALSE)</f>
        <v>#N/A</v>
      </c>
      <c r="J996" s="27" t="e">
        <f>VLOOKUP($B996,三大法人買賣超!$A$4:$I$500,9,FALSE)</f>
        <v>#N/A</v>
      </c>
      <c r="K996" s="37">
        <f>新台幣匯率美元指數!B997</f>
        <v>0</v>
      </c>
      <c r="L996" s="38">
        <f>新台幣匯率美元指數!C997</f>
        <v>0</v>
      </c>
      <c r="M996" s="39">
        <f>新台幣匯率美元指數!D997</f>
        <v>0</v>
      </c>
      <c r="N996" s="27" t="e">
        <f>VLOOKUP($B996,期貨未平倉口數!$A$4:$M$499,4,FALSE)</f>
        <v>#N/A</v>
      </c>
      <c r="O996" s="27" t="e">
        <f>VLOOKUP($B996,期貨未平倉口數!$A$4:$M$499,9,FALSE)</f>
        <v>#N/A</v>
      </c>
      <c r="P996" s="27" t="e">
        <f>VLOOKUP($B996,期貨未平倉口數!$A$4:$M$499,10,FALSE)</f>
        <v>#N/A</v>
      </c>
      <c r="Q996" s="27" t="e">
        <f>VLOOKUP($B996,期貨未平倉口數!$A$4:$M$499,11,FALSE)</f>
        <v>#N/A</v>
      </c>
      <c r="R996" s="64" t="e">
        <f>VLOOKUP($B996,選擇權未平倉餘額!$A$4:$I$500,6,FALSE)</f>
        <v>#N/A</v>
      </c>
      <c r="S996" s="64" t="e">
        <f>VLOOKUP($B996,選擇權未平倉餘額!$A$4:$I$500,7,FALSE)</f>
        <v>#N/A</v>
      </c>
      <c r="T996" s="64" t="e">
        <f>VLOOKUP($B996,選擇權未平倉餘額!$A$4:$I$500,8,FALSE)</f>
        <v>#N/A</v>
      </c>
      <c r="U996" s="64" t="e">
        <f>VLOOKUP($B996,選擇權未平倉餘額!$A$4:$I$500,9,FALSE)</f>
        <v>#N/A</v>
      </c>
      <c r="V996" s="39" t="e">
        <f>VLOOKUP($B996,臺指選擇權P_C_Ratios!$A$4:$C$500,3,FALSE)</f>
        <v>#N/A</v>
      </c>
      <c r="W996" s="41" t="e">
        <f>VLOOKUP($B996,散戶多空比!$A$6:$L$500,12,FALSE)</f>
        <v>#N/A</v>
      </c>
      <c r="X996" s="40" t="e">
        <f>VLOOKUP($B996,期貨大額交易人未沖銷部位!$A$4:$O$499,4,FALSE)</f>
        <v>#N/A</v>
      </c>
      <c r="Y996" s="40" t="e">
        <f>VLOOKUP($B996,期貨大額交易人未沖銷部位!$A$4:$O$499,7,FALSE)</f>
        <v>#N/A</v>
      </c>
      <c r="Z996" s="40" t="e">
        <f>VLOOKUP($B996,期貨大額交易人未沖銷部位!$A$4:$O$499,10,FALSE)</f>
        <v>#N/A</v>
      </c>
      <c r="AA996" s="40" t="e">
        <f>VLOOKUP($B996,期貨大額交易人未沖銷部位!$A$4:$O$499,13,FALSE)</f>
        <v>#N/A</v>
      </c>
      <c r="AB996" s="40" t="e">
        <f>VLOOKUP($B996,期貨大額交易人未沖銷部位!$A$4:$O$499,14,FALSE)</f>
        <v>#N/A</v>
      </c>
      <c r="AC996" s="40" t="e">
        <f>VLOOKUP($B996,期貨大額交易人未沖銷部位!$A$4:$O$499,15,FALSE)</f>
        <v>#N/A</v>
      </c>
      <c r="AD996" s="33" t="e">
        <f>VLOOKUP($B996,三大美股走勢!$A$4:$J$495,4,FALSE)</f>
        <v>#N/A</v>
      </c>
      <c r="AE996" s="33" t="e">
        <f>VLOOKUP($B996,三大美股走勢!$A$4:$J$495,7,FALSE)</f>
        <v>#N/A</v>
      </c>
      <c r="AF996" s="33" t="e">
        <f>VLOOKUP($B996,三大美股走勢!$A$4:$J$495,10,FALSE)</f>
        <v>#N/A</v>
      </c>
    </row>
    <row r="997" spans="2:32">
      <c r="B997" s="32">
        <v>43776</v>
      </c>
      <c r="C997" s="33" t="e">
        <f>VLOOKUP($B997,大盤與近月台指!$A$4:$I$499,2,FALSE)</f>
        <v>#N/A</v>
      </c>
      <c r="D997" s="34" t="e">
        <f>VLOOKUP($B997,大盤與近月台指!$A$4:$I$499,3,FALSE)</f>
        <v>#N/A</v>
      </c>
      <c r="E997" s="35" t="e">
        <f>VLOOKUP($B997,大盤與近月台指!$A$4:$I$499,4,FALSE)</f>
        <v>#N/A</v>
      </c>
      <c r="F997" s="33" t="e">
        <f>VLOOKUP($B997,大盤與近月台指!$A$4:$I$499,5,FALSE)</f>
        <v>#N/A</v>
      </c>
      <c r="G997" s="49" t="e">
        <f>VLOOKUP($B997,三大法人買賣超!$A$4:$I$500,3,FALSE)</f>
        <v>#N/A</v>
      </c>
      <c r="H997" s="34" t="e">
        <f>VLOOKUP($B997,三大法人買賣超!$A$4:$I$500,5,FALSE)</f>
        <v>#N/A</v>
      </c>
      <c r="I997" s="27" t="e">
        <f>VLOOKUP($B997,三大法人買賣超!$A$4:$I$500,7,FALSE)</f>
        <v>#N/A</v>
      </c>
      <c r="J997" s="27" t="e">
        <f>VLOOKUP($B997,三大法人買賣超!$A$4:$I$500,9,FALSE)</f>
        <v>#N/A</v>
      </c>
      <c r="K997" s="37">
        <f>新台幣匯率美元指數!B998</f>
        <v>0</v>
      </c>
      <c r="L997" s="38">
        <f>新台幣匯率美元指數!C998</f>
        <v>0</v>
      </c>
      <c r="M997" s="39">
        <f>新台幣匯率美元指數!D998</f>
        <v>0</v>
      </c>
      <c r="N997" s="27" t="e">
        <f>VLOOKUP($B997,期貨未平倉口數!$A$4:$M$499,4,FALSE)</f>
        <v>#N/A</v>
      </c>
      <c r="O997" s="27" t="e">
        <f>VLOOKUP($B997,期貨未平倉口數!$A$4:$M$499,9,FALSE)</f>
        <v>#N/A</v>
      </c>
      <c r="P997" s="27" t="e">
        <f>VLOOKUP($B997,期貨未平倉口數!$A$4:$M$499,10,FALSE)</f>
        <v>#N/A</v>
      </c>
      <c r="Q997" s="27" t="e">
        <f>VLOOKUP($B997,期貨未平倉口數!$A$4:$M$499,11,FALSE)</f>
        <v>#N/A</v>
      </c>
      <c r="R997" s="64" t="e">
        <f>VLOOKUP($B997,選擇權未平倉餘額!$A$4:$I$500,6,FALSE)</f>
        <v>#N/A</v>
      </c>
      <c r="S997" s="64" t="e">
        <f>VLOOKUP($B997,選擇權未平倉餘額!$A$4:$I$500,7,FALSE)</f>
        <v>#N/A</v>
      </c>
      <c r="T997" s="64" t="e">
        <f>VLOOKUP($B997,選擇權未平倉餘額!$A$4:$I$500,8,FALSE)</f>
        <v>#N/A</v>
      </c>
      <c r="U997" s="64" t="e">
        <f>VLOOKUP($B997,選擇權未平倉餘額!$A$4:$I$500,9,FALSE)</f>
        <v>#N/A</v>
      </c>
      <c r="V997" s="39" t="e">
        <f>VLOOKUP($B997,臺指選擇權P_C_Ratios!$A$4:$C$500,3,FALSE)</f>
        <v>#N/A</v>
      </c>
      <c r="W997" s="41" t="e">
        <f>VLOOKUP($B997,散戶多空比!$A$6:$L$500,12,FALSE)</f>
        <v>#N/A</v>
      </c>
      <c r="X997" s="40" t="e">
        <f>VLOOKUP($B997,期貨大額交易人未沖銷部位!$A$4:$O$499,4,FALSE)</f>
        <v>#N/A</v>
      </c>
      <c r="Y997" s="40" t="e">
        <f>VLOOKUP($B997,期貨大額交易人未沖銷部位!$A$4:$O$499,7,FALSE)</f>
        <v>#N/A</v>
      </c>
      <c r="Z997" s="40" t="e">
        <f>VLOOKUP($B997,期貨大額交易人未沖銷部位!$A$4:$O$499,10,FALSE)</f>
        <v>#N/A</v>
      </c>
      <c r="AA997" s="40" t="e">
        <f>VLOOKUP($B997,期貨大額交易人未沖銷部位!$A$4:$O$499,13,FALSE)</f>
        <v>#N/A</v>
      </c>
      <c r="AB997" s="40" t="e">
        <f>VLOOKUP($B997,期貨大額交易人未沖銷部位!$A$4:$O$499,14,FALSE)</f>
        <v>#N/A</v>
      </c>
      <c r="AC997" s="40" t="e">
        <f>VLOOKUP($B997,期貨大額交易人未沖銷部位!$A$4:$O$499,15,FALSE)</f>
        <v>#N/A</v>
      </c>
      <c r="AD997" s="33" t="e">
        <f>VLOOKUP($B997,三大美股走勢!$A$4:$J$495,4,FALSE)</f>
        <v>#N/A</v>
      </c>
      <c r="AE997" s="33" t="e">
        <f>VLOOKUP($B997,三大美股走勢!$A$4:$J$495,7,FALSE)</f>
        <v>#N/A</v>
      </c>
      <c r="AF997" s="33" t="e">
        <f>VLOOKUP($B997,三大美股走勢!$A$4:$J$495,10,FALSE)</f>
        <v>#N/A</v>
      </c>
    </row>
    <row r="998" spans="2:32">
      <c r="B998" s="32">
        <v>43777</v>
      </c>
      <c r="C998" s="33" t="e">
        <f>VLOOKUP($B998,大盤與近月台指!$A$4:$I$499,2,FALSE)</f>
        <v>#N/A</v>
      </c>
      <c r="D998" s="34" t="e">
        <f>VLOOKUP($B998,大盤與近月台指!$A$4:$I$499,3,FALSE)</f>
        <v>#N/A</v>
      </c>
      <c r="E998" s="35" t="e">
        <f>VLOOKUP($B998,大盤與近月台指!$A$4:$I$499,4,FALSE)</f>
        <v>#N/A</v>
      </c>
      <c r="F998" s="33" t="e">
        <f>VLOOKUP($B998,大盤與近月台指!$A$4:$I$499,5,FALSE)</f>
        <v>#N/A</v>
      </c>
      <c r="G998" s="49" t="e">
        <f>VLOOKUP($B998,三大法人買賣超!$A$4:$I$500,3,FALSE)</f>
        <v>#N/A</v>
      </c>
      <c r="H998" s="34" t="e">
        <f>VLOOKUP($B998,三大法人買賣超!$A$4:$I$500,5,FALSE)</f>
        <v>#N/A</v>
      </c>
      <c r="I998" s="27" t="e">
        <f>VLOOKUP($B998,三大法人買賣超!$A$4:$I$500,7,FALSE)</f>
        <v>#N/A</v>
      </c>
      <c r="J998" s="27" t="e">
        <f>VLOOKUP($B998,三大法人買賣超!$A$4:$I$500,9,FALSE)</f>
        <v>#N/A</v>
      </c>
      <c r="K998" s="37">
        <f>新台幣匯率美元指數!B999</f>
        <v>0</v>
      </c>
      <c r="L998" s="38">
        <f>新台幣匯率美元指數!C999</f>
        <v>0</v>
      </c>
      <c r="M998" s="39">
        <f>新台幣匯率美元指數!D999</f>
        <v>0</v>
      </c>
      <c r="N998" s="27" t="e">
        <f>VLOOKUP($B998,期貨未平倉口數!$A$4:$M$499,4,FALSE)</f>
        <v>#N/A</v>
      </c>
      <c r="O998" s="27" t="e">
        <f>VLOOKUP($B998,期貨未平倉口數!$A$4:$M$499,9,FALSE)</f>
        <v>#N/A</v>
      </c>
      <c r="P998" s="27" t="e">
        <f>VLOOKUP($B998,期貨未平倉口數!$A$4:$M$499,10,FALSE)</f>
        <v>#N/A</v>
      </c>
      <c r="Q998" s="27" t="e">
        <f>VLOOKUP($B998,期貨未平倉口數!$A$4:$M$499,11,FALSE)</f>
        <v>#N/A</v>
      </c>
      <c r="R998" s="64" t="e">
        <f>VLOOKUP($B998,選擇權未平倉餘額!$A$4:$I$500,6,FALSE)</f>
        <v>#N/A</v>
      </c>
      <c r="S998" s="64" t="e">
        <f>VLOOKUP($B998,選擇權未平倉餘額!$A$4:$I$500,7,FALSE)</f>
        <v>#N/A</v>
      </c>
      <c r="T998" s="64" t="e">
        <f>VLOOKUP($B998,選擇權未平倉餘額!$A$4:$I$500,8,FALSE)</f>
        <v>#N/A</v>
      </c>
      <c r="U998" s="64" t="e">
        <f>VLOOKUP($B998,選擇權未平倉餘額!$A$4:$I$500,9,FALSE)</f>
        <v>#N/A</v>
      </c>
      <c r="V998" s="39" t="e">
        <f>VLOOKUP($B998,臺指選擇權P_C_Ratios!$A$4:$C$500,3,FALSE)</f>
        <v>#N/A</v>
      </c>
      <c r="W998" s="41" t="e">
        <f>VLOOKUP($B998,散戶多空比!$A$6:$L$500,12,FALSE)</f>
        <v>#N/A</v>
      </c>
      <c r="X998" s="40" t="e">
        <f>VLOOKUP($B998,期貨大額交易人未沖銷部位!$A$4:$O$499,4,FALSE)</f>
        <v>#N/A</v>
      </c>
      <c r="Y998" s="40" t="e">
        <f>VLOOKUP($B998,期貨大額交易人未沖銷部位!$A$4:$O$499,7,FALSE)</f>
        <v>#N/A</v>
      </c>
      <c r="Z998" s="40" t="e">
        <f>VLOOKUP($B998,期貨大額交易人未沖銷部位!$A$4:$O$499,10,FALSE)</f>
        <v>#N/A</v>
      </c>
      <c r="AA998" s="40" t="e">
        <f>VLOOKUP($B998,期貨大額交易人未沖銷部位!$A$4:$O$499,13,FALSE)</f>
        <v>#N/A</v>
      </c>
      <c r="AB998" s="40" t="e">
        <f>VLOOKUP($B998,期貨大額交易人未沖銷部位!$A$4:$O$499,14,FALSE)</f>
        <v>#N/A</v>
      </c>
      <c r="AC998" s="40" t="e">
        <f>VLOOKUP($B998,期貨大額交易人未沖銷部位!$A$4:$O$499,15,FALSE)</f>
        <v>#N/A</v>
      </c>
      <c r="AD998" s="33" t="e">
        <f>VLOOKUP($B998,三大美股走勢!$A$4:$J$495,4,FALSE)</f>
        <v>#N/A</v>
      </c>
      <c r="AE998" s="33" t="e">
        <f>VLOOKUP($B998,三大美股走勢!$A$4:$J$495,7,FALSE)</f>
        <v>#N/A</v>
      </c>
      <c r="AF998" s="33" t="e">
        <f>VLOOKUP($B998,三大美股走勢!$A$4:$J$495,10,FALSE)</f>
        <v>#N/A</v>
      </c>
    </row>
    <row r="999" spans="2:32">
      <c r="B999" s="32">
        <v>43778</v>
      </c>
      <c r="C999" s="33" t="e">
        <f>VLOOKUP($B999,大盤與近月台指!$A$4:$I$499,2,FALSE)</f>
        <v>#N/A</v>
      </c>
      <c r="D999" s="34" t="e">
        <f>VLOOKUP($B999,大盤與近月台指!$A$4:$I$499,3,FALSE)</f>
        <v>#N/A</v>
      </c>
      <c r="E999" s="35" t="e">
        <f>VLOOKUP($B999,大盤與近月台指!$A$4:$I$499,4,FALSE)</f>
        <v>#N/A</v>
      </c>
      <c r="F999" s="33" t="e">
        <f>VLOOKUP($B999,大盤與近月台指!$A$4:$I$499,5,FALSE)</f>
        <v>#N/A</v>
      </c>
      <c r="G999" s="49" t="e">
        <f>VLOOKUP($B999,三大法人買賣超!$A$4:$I$500,3,FALSE)</f>
        <v>#N/A</v>
      </c>
      <c r="H999" s="34" t="e">
        <f>VLOOKUP($B999,三大法人買賣超!$A$4:$I$500,5,FALSE)</f>
        <v>#N/A</v>
      </c>
      <c r="I999" s="27" t="e">
        <f>VLOOKUP($B999,三大法人買賣超!$A$4:$I$500,7,FALSE)</f>
        <v>#N/A</v>
      </c>
      <c r="J999" s="27" t="e">
        <f>VLOOKUP($B999,三大法人買賣超!$A$4:$I$500,9,FALSE)</f>
        <v>#N/A</v>
      </c>
      <c r="K999" s="37">
        <f>新台幣匯率美元指數!B1000</f>
        <v>0</v>
      </c>
      <c r="L999" s="38">
        <f>新台幣匯率美元指數!C1000</f>
        <v>0</v>
      </c>
      <c r="M999" s="39">
        <f>新台幣匯率美元指數!D1000</f>
        <v>0</v>
      </c>
      <c r="N999" s="27" t="e">
        <f>VLOOKUP($B999,期貨未平倉口數!$A$4:$M$499,4,FALSE)</f>
        <v>#N/A</v>
      </c>
      <c r="O999" s="27" t="e">
        <f>VLOOKUP($B999,期貨未平倉口數!$A$4:$M$499,9,FALSE)</f>
        <v>#N/A</v>
      </c>
      <c r="P999" s="27" t="e">
        <f>VLOOKUP($B999,期貨未平倉口數!$A$4:$M$499,10,FALSE)</f>
        <v>#N/A</v>
      </c>
      <c r="Q999" s="27" t="e">
        <f>VLOOKUP($B999,期貨未平倉口數!$A$4:$M$499,11,FALSE)</f>
        <v>#N/A</v>
      </c>
      <c r="R999" s="64" t="e">
        <f>VLOOKUP($B999,選擇權未平倉餘額!$A$4:$I$500,6,FALSE)</f>
        <v>#N/A</v>
      </c>
      <c r="S999" s="64" t="e">
        <f>VLOOKUP($B999,選擇權未平倉餘額!$A$4:$I$500,7,FALSE)</f>
        <v>#N/A</v>
      </c>
      <c r="T999" s="64" t="e">
        <f>VLOOKUP($B999,選擇權未平倉餘額!$A$4:$I$500,8,FALSE)</f>
        <v>#N/A</v>
      </c>
      <c r="U999" s="64" t="e">
        <f>VLOOKUP($B999,選擇權未平倉餘額!$A$4:$I$500,9,FALSE)</f>
        <v>#N/A</v>
      </c>
      <c r="V999" s="39" t="e">
        <f>VLOOKUP($B999,臺指選擇權P_C_Ratios!$A$4:$C$500,3,FALSE)</f>
        <v>#N/A</v>
      </c>
      <c r="W999" s="41" t="e">
        <f>VLOOKUP($B999,散戶多空比!$A$6:$L$500,12,FALSE)</f>
        <v>#N/A</v>
      </c>
      <c r="X999" s="40" t="e">
        <f>VLOOKUP($B999,期貨大額交易人未沖銷部位!$A$4:$O$499,4,FALSE)</f>
        <v>#N/A</v>
      </c>
      <c r="Y999" s="40" t="e">
        <f>VLOOKUP($B999,期貨大額交易人未沖銷部位!$A$4:$O$499,7,FALSE)</f>
        <v>#N/A</v>
      </c>
      <c r="Z999" s="40" t="e">
        <f>VLOOKUP($B999,期貨大額交易人未沖銷部位!$A$4:$O$499,10,FALSE)</f>
        <v>#N/A</v>
      </c>
      <c r="AA999" s="40" t="e">
        <f>VLOOKUP($B999,期貨大額交易人未沖銷部位!$A$4:$O$499,13,FALSE)</f>
        <v>#N/A</v>
      </c>
      <c r="AB999" s="40" t="e">
        <f>VLOOKUP($B999,期貨大額交易人未沖銷部位!$A$4:$O$499,14,FALSE)</f>
        <v>#N/A</v>
      </c>
      <c r="AC999" s="40" t="e">
        <f>VLOOKUP($B999,期貨大額交易人未沖銷部位!$A$4:$O$499,15,FALSE)</f>
        <v>#N/A</v>
      </c>
      <c r="AD999" s="33" t="e">
        <f>VLOOKUP($B999,三大美股走勢!$A$4:$J$495,4,FALSE)</f>
        <v>#N/A</v>
      </c>
      <c r="AE999" s="33" t="e">
        <f>VLOOKUP($B999,三大美股走勢!$A$4:$J$495,7,FALSE)</f>
        <v>#N/A</v>
      </c>
      <c r="AF999" s="33" t="e">
        <f>VLOOKUP($B999,三大美股走勢!$A$4:$J$495,10,FALSE)</f>
        <v>#N/A</v>
      </c>
    </row>
    <row r="1000" spans="2:32">
      <c r="B1000" s="32">
        <v>43779</v>
      </c>
      <c r="C1000" s="33" t="e">
        <f>VLOOKUP($B1000,大盤與近月台指!$A$4:$I$499,2,FALSE)</f>
        <v>#N/A</v>
      </c>
      <c r="D1000" s="34" t="e">
        <f>VLOOKUP($B1000,大盤與近月台指!$A$4:$I$499,3,FALSE)</f>
        <v>#N/A</v>
      </c>
      <c r="E1000" s="35" t="e">
        <f>VLOOKUP($B1000,大盤與近月台指!$A$4:$I$499,4,FALSE)</f>
        <v>#N/A</v>
      </c>
      <c r="F1000" s="33" t="e">
        <f>VLOOKUP($B1000,大盤與近月台指!$A$4:$I$499,5,FALSE)</f>
        <v>#N/A</v>
      </c>
      <c r="G1000" s="49" t="e">
        <f>VLOOKUP($B1000,三大法人買賣超!$A$4:$I$500,3,FALSE)</f>
        <v>#N/A</v>
      </c>
      <c r="H1000" s="34" t="e">
        <f>VLOOKUP($B1000,三大法人買賣超!$A$4:$I$500,5,FALSE)</f>
        <v>#N/A</v>
      </c>
      <c r="I1000" s="27" t="e">
        <f>VLOOKUP($B1000,三大法人買賣超!$A$4:$I$500,7,FALSE)</f>
        <v>#N/A</v>
      </c>
      <c r="J1000" s="27" t="e">
        <f>VLOOKUP($B1000,三大法人買賣超!$A$4:$I$500,9,FALSE)</f>
        <v>#N/A</v>
      </c>
      <c r="K1000" s="37">
        <f>新台幣匯率美元指數!B1001</f>
        <v>0</v>
      </c>
      <c r="L1000" s="38">
        <f>新台幣匯率美元指數!C1001</f>
        <v>0</v>
      </c>
      <c r="M1000" s="39">
        <f>新台幣匯率美元指數!D1001</f>
        <v>0</v>
      </c>
      <c r="N1000" s="27" t="e">
        <f>VLOOKUP($B1000,期貨未平倉口數!$A$4:$M$499,4,FALSE)</f>
        <v>#N/A</v>
      </c>
      <c r="O1000" s="27" t="e">
        <f>VLOOKUP($B1000,期貨未平倉口數!$A$4:$M$499,9,FALSE)</f>
        <v>#N/A</v>
      </c>
      <c r="P1000" s="27" t="e">
        <f>VLOOKUP($B1000,期貨未平倉口數!$A$4:$M$499,10,FALSE)</f>
        <v>#N/A</v>
      </c>
      <c r="Q1000" s="27" t="e">
        <f>VLOOKUP($B1000,期貨未平倉口數!$A$4:$M$499,11,FALSE)</f>
        <v>#N/A</v>
      </c>
      <c r="R1000" s="64" t="e">
        <f>VLOOKUP($B1000,選擇權未平倉餘額!$A$4:$I$500,6,FALSE)</f>
        <v>#N/A</v>
      </c>
      <c r="S1000" s="64" t="e">
        <f>VLOOKUP($B1000,選擇權未平倉餘額!$A$4:$I$500,7,FALSE)</f>
        <v>#N/A</v>
      </c>
      <c r="T1000" s="64" t="e">
        <f>VLOOKUP($B1000,選擇權未平倉餘額!$A$4:$I$500,8,FALSE)</f>
        <v>#N/A</v>
      </c>
      <c r="U1000" s="64" t="e">
        <f>VLOOKUP($B1000,選擇權未平倉餘額!$A$4:$I$500,9,FALSE)</f>
        <v>#N/A</v>
      </c>
      <c r="V1000" s="39" t="e">
        <f>VLOOKUP($B1000,臺指選擇權P_C_Ratios!$A$4:$C$500,3,FALSE)</f>
        <v>#N/A</v>
      </c>
      <c r="W1000" s="41" t="e">
        <f>VLOOKUP($B1000,散戶多空比!$A$6:$L$500,12,FALSE)</f>
        <v>#N/A</v>
      </c>
      <c r="X1000" s="40" t="e">
        <f>VLOOKUP($B1000,期貨大額交易人未沖銷部位!$A$4:$O$499,4,FALSE)</f>
        <v>#N/A</v>
      </c>
      <c r="Y1000" s="40" t="e">
        <f>VLOOKUP($B1000,期貨大額交易人未沖銷部位!$A$4:$O$499,7,FALSE)</f>
        <v>#N/A</v>
      </c>
      <c r="Z1000" s="40" t="e">
        <f>VLOOKUP($B1000,期貨大額交易人未沖銷部位!$A$4:$O$499,10,FALSE)</f>
        <v>#N/A</v>
      </c>
      <c r="AA1000" s="40" t="e">
        <f>VLOOKUP($B1000,期貨大額交易人未沖銷部位!$A$4:$O$499,13,FALSE)</f>
        <v>#N/A</v>
      </c>
      <c r="AB1000" s="40" t="e">
        <f>VLOOKUP($B1000,期貨大額交易人未沖銷部位!$A$4:$O$499,14,FALSE)</f>
        <v>#N/A</v>
      </c>
      <c r="AC1000" s="40" t="e">
        <f>VLOOKUP($B1000,期貨大額交易人未沖銷部位!$A$4:$O$499,15,FALSE)</f>
        <v>#N/A</v>
      </c>
      <c r="AD1000" s="33" t="e">
        <f>VLOOKUP($B1000,三大美股走勢!$A$4:$J$495,4,FALSE)</f>
        <v>#N/A</v>
      </c>
      <c r="AE1000" s="33" t="e">
        <f>VLOOKUP($B1000,三大美股走勢!$A$4:$J$495,7,FALSE)</f>
        <v>#N/A</v>
      </c>
      <c r="AF1000" s="33" t="e">
        <f>VLOOKUP($B1000,三大美股走勢!$A$4:$J$495,10,FALSE)</f>
        <v>#N/A</v>
      </c>
    </row>
    <row r="1001" spans="2:32">
      <c r="B1001" s="32">
        <v>43780</v>
      </c>
      <c r="C1001" s="33" t="e">
        <f>VLOOKUP($B1001,大盤與近月台指!$A$4:$I$499,2,FALSE)</f>
        <v>#N/A</v>
      </c>
      <c r="D1001" s="34" t="e">
        <f>VLOOKUP($B1001,大盤與近月台指!$A$4:$I$499,3,FALSE)</f>
        <v>#N/A</v>
      </c>
      <c r="E1001" s="35" t="e">
        <f>VLOOKUP($B1001,大盤與近月台指!$A$4:$I$499,4,FALSE)</f>
        <v>#N/A</v>
      </c>
      <c r="F1001" s="33" t="e">
        <f>VLOOKUP($B1001,大盤與近月台指!$A$4:$I$499,5,FALSE)</f>
        <v>#N/A</v>
      </c>
      <c r="G1001" s="49" t="e">
        <f>VLOOKUP($B1001,三大法人買賣超!$A$4:$I$500,3,FALSE)</f>
        <v>#N/A</v>
      </c>
      <c r="H1001" s="34" t="e">
        <f>VLOOKUP($B1001,三大法人買賣超!$A$4:$I$500,5,FALSE)</f>
        <v>#N/A</v>
      </c>
      <c r="I1001" s="27" t="e">
        <f>VLOOKUP($B1001,三大法人買賣超!$A$4:$I$500,7,FALSE)</f>
        <v>#N/A</v>
      </c>
      <c r="J1001" s="27" t="e">
        <f>VLOOKUP($B1001,三大法人買賣超!$A$4:$I$500,9,FALSE)</f>
        <v>#N/A</v>
      </c>
      <c r="K1001" s="37">
        <f>新台幣匯率美元指數!B1002</f>
        <v>0</v>
      </c>
      <c r="L1001" s="38">
        <f>新台幣匯率美元指數!C1002</f>
        <v>0</v>
      </c>
      <c r="M1001" s="39">
        <f>新台幣匯率美元指數!D1002</f>
        <v>0</v>
      </c>
      <c r="N1001" s="27" t="e">
        <f>VLOOKUP($B1001,期貨未平倉口數!$A$4:$M$499,4,FALSE)</f>
        <v>#N/A</v>
      </c>
      <c r="O1001" s="27" t="e">
        <f>VLOOKUP($B1001,期貨未平倉口數!$A$4:$M$499,9,FALSE)</f>
        <v>#N/A</v>
      </c>
      <c r="P1001" s="27" t="e">
        <f>VLOOKUP($B1001,期貨未平倉口數!$A$4:$M$499,10,FALSE)</f>
        <v>#N/A</v>
      </c>
      <c r="Q1001" s="27" t="e">
        <f>VLOOKUP($B1001,期貨未平倉口數!$A$4:$M$499,11,FALSE)</f>
        <v>#N/A</v>
      </c>
      <c r="R1001" s="64" t="e">
        <f>VLOOKUP($B1001,選擇權未平倉餘額!$A$4:$I$500,6,FALSE)</f>
        <v>#N/A</v>
      </c>
      <c r="S1001" s="64" t="e">
        <f>VLOOKUP($B1001,選擇權未平倉餘額!$A$4:$I$500,7,FALSE)</f>
        <v>#N/A</v>
      </c>
      <c r="T1001" s="64" t="e">
        <f>VLOOKUP($B1001,選擇權未平倉餘額!$A$4:$I$500,8,FALSE)</f>
        <v>#N/A</v>
      </c>
      <c r="U1001" s="64" t="e">
        <f>VLOOKUP($B1001,選擇權未平倉餘額!$A$4:$I$500,9,FALSE)</f>
        <v>#N/A</v>
      </c>
      <c r="V1001" s="39" t="e">
        <f>VLOOKUP($B1001,臺指選擇權P_C_Ratios!$A$4:$C$500,3,FALSE)</f>
        <v>#N/A</v>
      </c>
      <c r="W1001" s="41" t="e">
        <f>VLOOKUP($B1001,散戶多空比!$A$6:$L$500,12,FALSE)</f>
        <v>#N/A</v>
      </c>
      <c r="X1001" s="40" t="e">
        <f>VLOOKUP($B1001,期貨大額交易人未沖銷部位!$A$4:$O$499,4,FALSE)</f>
        <v>#N/A</v>
      </c>
      <c r="Y1001" s="40" t="e">
        <f>VLOOKUP($B1001,期貨大額交易人未沖銷部位!$A$4:$O$499,7,FALSE)</f>
        <v>#N/A</v>
      </c>
      <c r="Z1001" s="40" t="e">
        <f>VLOOKUP($B1001,期貨大額交易人未沖銷部位!$A$4:$O$499,10,FALSE)</f>
        <v>#N/A</v>
      </c>
      <c r="AA1001" s="40" t="e">
        <f>VLOOKUP($B1001,期貨大額交易人未沖銷部位!$A$4:$O$499,13,FALSE)</f>
        <v>#N/A</v>
      </c>
      <c r="AB1001" s="40" t="e">
        <f>VLOOKUP($B1001,期貨大額交易人未沖銷部位!$A$4:$O$499,14,FALSE)</f>
        <v>#N/A</v>
      </c>
      <c r="AC1001" s="40" t="e">
        <f>VLOOKUP($B1001,期貨大額交易人未沖銷部位!$A$4:$O$499,15,FALSE)</f>
        <v>#N/A</v>
      </c>
      <c r="AD1001" s="33" t="e">
        <f>VLOOKUP($B1001,三大美股走勢!$A$4:$J$495,4,FALSE)</f>
        <v>#N/A</v>
      </c>
      <c r="AE1001" s="33" t="e">
        <f>VLOOKUP($B1001,三大美股走勢!$A$4:$J$495,7,FALSE)</f>
        <v>#N/A</v>
      </c>
      <c r="AF1001" s="33" t="e">
        <f>VLOOKUP($B1001,三大美股走勢!$A$4:$J$495,10,FALSE)</f>
        <v>#N/A</v>
      </c>
    </row>
    <row r="1002" spans="2:32">
      <c r="B1002" s="32">
        <v>43781</v>
      </c>
      <c r="C1002" s="33" t="e">
        <f>VLOOKUP($B1002,大盤與近月台指!$A$4:$I$499,2,FALSE)</f>
        <v>#N/A</v>
      </c>
      <c r="D1002" s="34" t="e">
        <f>VLOOKUP($B1002,大盤與近月台指!$A$4:$I$499,3,FALSE)</f>
        <v>#N/A</v>
      </c>
      <c r="E1002" s="35" t="e">
        <f>VLOOKUP($B1002,大盤與近月台指!$A$4:$I$499,4,FALSE)</f>
        <v>#N/A</v>
      </c>
      <c r="F1002" s="33" t="e">
        <f>VLOOKUP($B1002,大盤與近月台指!$A$4:$I$499,5,FALSE)</f>
        <v>#N/A</v>
      </c>
      <c r="G1002" s="49" t="e">
        <f>VLOOKUP($B1002,三大法人買賣超!$A$4:$I$500,3,FALSE)</f>
        <v>#N/A</v>
      </c>
      <c r="H1002" s="34" t="e">
        <f>VLOOKUP($B1002,三大法人買賣超!$A$4:$I$500,5,FALSE)</f>
        <v>#N/A</v>
      </c>
      <c r="I1002" s="27" t="e">
        <f>VLOOKUP($B1002,三大法人買賣超!$A$4:$I$500,7,FALSE)</f>
        <v>#N/A</v>
      </c>
      <c r="J1002" s="27" t="e">
        <f>VLOOKUP($B1002,三大法人買賣超!$A$4:$I$500,9,FALSE)</f>
        <v>#N/A</v>
      </c>
      <c r="K1002" s="37">
        <f>新台幣匯率美元指數!B1003</f>
        <v>0</v>
      </c>
      <c r="L1002" s="38">
        <f>新台幣匯率美元指數!C1003</f>
        <v>0</v>
      </c>
      <c r="M1002" s="39">
        <f>新台幣匯率美元指數!D1003</f>
        <v>0</v>
      </c>
      <c r="N1002" s="27" t="e">
        <f>VLOOKUP($B1002,期貨未平倉口數!$A$4:$M$499,4,FALSE)</f>
        <v>#N/A</v>
      </c>
      <c r="O1002" s="27" t="e">
        <f>VLOOKUP($B1002,期貨未平倉口數!$A$4:$M$499,9,FALSE)</f>
        <v>#N/A</v>
      </c>
      <c r="P1002" s="27" t="e">
        <f>VLOOKUP($B1002,期貨未平倉口數!$A$4:$M$499,10,FALSE)</f>
        <v>#N/A</v>
      </c>
      <c r="Q1002" s="27" t="e">
        <f>VLOOKUP($B1002,期貨未平倉口數!$A$4:$M$499,11,FALSE)</f>
        <v>#N/A</v>
      </c>
      <c r="R1002" s="64" t="e">
        <f>VLOOKUP($B1002,選擇權未平倉餘額!$A$4:$I$500,6,FALSE)</f>
        <v>#N/A</v>
      </c>
      <c r="S1002" s="64" t="e">
        <f>VLOOKUP($B1002,選擇權未平倉餘額!$A$4:$I$500,7,FALSE)</f>
        <v>#N/A</v>
      </c>
      <c r="T1002" s="64" t="e">
        <f>VLOOKUP($B1002,選擇權未平倉餘額!$A$4:$I$500,8,FALSE)</f>
        <v>#N/A</v>
      </c>
      <c r="U1002" s="64" t="e">
        <f>VLOOKUP($B1002,選擇權未平倉餘額!$A$4:$I$500,9,FALSE)</f>
        <v>#N/A</v>
      </c>
      <c r="V1002" s="39" t="e">
        <f>VLOOKUP($B1002,臺指選擇權P_C_Ratios!$A$4:$C$500,3,FALSE)</f>
        <v>#N/A</v>
      </c>
      <c r="W1002" s="41" t="e">
        <f>VLOOKUP($B1002,散戶多空比!$A$6:$L$500,12,FALSE)</f>
        <v>#N/A</v>
      </c>
      <c r="X1002" s="40" t="e">
        <f>VLOOKUP($B1002,期貨大額交易人未沖銷部位!$A$4:$O$499,4,FALSE)</f>
        <v>#N/A</v>
      </c>
      <c r="Y1002" s="40" t="e">
        <f>VLOOKUP($B1002,期貨大額交易人未沖銷部位!$A$4:$O$499,7,FALSE)</f>
        <v>#N/A</v>
      </c>
      <c r="Z1002" s="40" t="e">
        <f>VLOOKUP($B1002,期貨大額交易人未沖銷部位!$A$4:$O$499,10,FALSE)</f>
        <v>#N/A</v>
      </c>
      <c r="AA1002" s="40" t="e">
        <f>VLOOKUP($B1002,期貨大額交易人未沖銷部位!$A$4:$O$499,13,FALSE)</f>
        <v>#N/A</v>
      </c>
      <c r="AB1002" s="40" t="e">
        <f>VLOOKUP($B1002,期貨大額交易人未沖銷部位!$A$4:$O$499,14,FALSE)</f>
        <v>#N/A</v>
      </c>
      <c r="AC1002" s="40" t="e">
        <f>VLOOKUP($B1002,期貨大額交易人未沖銷部位!$A$4:$O$499,15,FALSE)</f>
        <v>#N/A</v>
      </c>
      <c r="AD1002" s="33" t="e">
        <f>VLOOKUP($B1002,三大美股走勢!$A$4:$J$495,4,FALSE)</f>
        <v>#N/A</v>
      </c>
      <c r="AE1002" s="33" t="e">
        <f>VLOOKUP($B1002,三大美股走勢!$A$4:$J$495,7,FALSE)</f>
        <v>#N/A</v>
      </c>
      <c r="AF1002" s="33" t="e">
        <f>VLOOKUP($B1002,三大美股走勢!$A$4:$J$495,10,FALSE)</f>
        <v>#N/A</v>
      </c>
    </row>
    <row r="1003" spans="2:32">
      <c r="B1003" s="32">
        <v>43782</v>
      </c>
      <c r="C1003" s="33" t="e">
        <f>VLOOKUP($B1003,大盤與近月台指!$A$4:$I$499,2,FALSE)</f>
        <v>#N/A</v>
      </c>
      <c r="D1003" s="34" t="e">
        <f>VLOOKUP($B1003,大盤與近月台指!$A$4:$I$499,3,FALSE)</f>
        <v>#N/A</v>
      </c>
      <c r="E1003" s="35" t="e">
        <f>VLOOKUP($B1003,大盤與近月台指!$A$4:$I$499,4,FALSE)</f>
        <v>#N/A</v>
      </c>
      <c r="F1003" s="33" t="e">
        <f>VLOOKUP($B1003,大盤與近月台指!$A$4:$I$499,5,FALSE)</f>
        <v>#N/A</v>
      </c>
      <c r="G1003" s="49" t="e">
        <f>VLOOKUP($B1003,三大法人買賣超!$A$4:$I$500,3,FALSE)</f>
        <v>#N/A</v>
      </c>
      <c r="H1003" s="34" t="e">
        <f>VLOOKUP($B1003,三大法人買賣超!$A$4:$I$500,5,FALSE)</f>
        <v>#N/A</v>
      </c>
      <c r="I1003" s="27" t="e">
        <f>VLOOKUP($B1003,三大法人買賣超!$A$4:$I$500,7,FALSE)</f>
        <v>#N/A</v>
      </c>
      <c r="J1003" s="27" t="e">
        <f>VLOOKUP($B1003,三大法人買賣超!$A$4:$I$500,9,FALSE)</f>
        <v>#N/A</v>
      </c>
      <c r="K1003" s="37">
        <f>新台幣匯率美元指數!B1004</f>
        <v>0</v>
      </c>
      <c r="L1003" s="38">
        <f>新台幣匯率美元指數!C1004</f>
        <v>0</v>
      </c>
      <c r="M1003" s="39">
        <f>新台幣匯率美元指數!D1004</f>
        <v>0</v>
      </c>
      <c r="N1003" s="27" t="e">
        <f>VLOOKUP($B1003,期貨未平倉口數!$A$4:$M$499,4,FALSE)</f>
        <v>#N/A</v>
      </c>
      <c r="O1003" s="27" t="e">
        <f>VLOOKUP($B1003,期貨未平倉口數!$A$4:$M$499,9,FALSE)</f>
        <v>#N/A</v>
      </c>
      <c r="P1003" s="27" t="e">
        <f>VLOOKUP($B1003,期貨未平倉口數!$A$4:$M$499,10,FALSE)</f>
        <v>#N/A</v>
      </c>
      <c r="Q1003" s="27" t="e">
        <f>VLOOKUP($B1003,期貨未平倉口數!$A$4:$M$499,11,FALSE)</f>
        <v>#N/A</v>
      </c>
      <c r="R1003" s="64" t="e">
        <f>VLOOKUP($B1003,選擇權未平倉餘額!$A$4:$I$500,6,FALSE)</f>
        <v>#N/A</v>
      </c>
      <c r="S1003" s="64" t="e">
        <f>VLOOKUP($B1003,選擇權未平倉餘額!$A$4:$I$500,7,FALSE)</f>
        <v>#N/A</v>
      </c>
      <c r="T1003" s="64" t="e">
        <f>VLOOKUP($B1003,選擇權未平倉餘額!$A$4:$I$500,8,FALSE)</f>
        <v>#N/A</v>
      </c>
      <c r="U1003" s="64" t="e">
        <f>VLOOKUP($B1003,選擇權未平倉餘額!$A$4:$I$500,9,FALSE)</f>
        <v>#N/A</v>
      </c>
      <c r="V1003" s="39" t="e">
        <f>VLOOKUP($B1003,臺指選擇權P_C_Ratios!$A$4:$C$500,3,FALSE)</f>
        <v>#N/A</v>
      </c>
      <c r="W1003" s="41" t="e">
        <f>VLOOKUP($B1003,散戶多空比!$A$6:$L$500,12,FALSE)</f>
        <v>#N/A</v>
      </c>
      <c r="X1003" s="40" t="e">
        <f>VLOOKUP($B1003,期貨大額交易人未沖銷部位!$A$4:$O$499,4,FALSE)</f>
        <v>#N/A</v>
      </c>
      <c r="Y1003" s="40" t="e">
        <f>VLOOKUP($B1003,期貨大額交易人未沖銷部位!$A$4:$O$499,7,FALSE)</f>
        <v>#N/A</v>
      </c>
      <c r="Z1003" s="40" t="e">
        <f>VLOOKUP($B1003,期貨大額交易人未沖銷部位!$A$4:$O$499,10,FALSE)</f>
        <v>#N/A</v>
      </c>
      <c r="AA1003" s="40" t="e">
        <f>VLOOKUP($B1003,期貨大額交易人未沖銷部位!$A$4:$O$499,13,FALSE)</f>
        <v>#N/A</v>
      </c>
      <c r="AB1003" s="40" t="e">
        <f>VLOOKUP($B1003,期貨大額交易人未沖銷部位!$A$4:$O$499,14,FALSE)</f>
        <v>#N/A</v>
      </c>
      <c r="AC1003" s="40" t="e">
        <f>VLOOKUP($B1003,期貨大額交易人未沖銷部位!$A$4:$O$499,15,FALSE)</f>
        <v>#N/A</v>
      </c>
      <c r="AD1003" s="33" t="e">
        <f>VLOOKUP($B1003,三大美股走勢!$A$4:$J$495,4,FALSE)</f>
        <v>#N/A</v>
      </c>
      <c r="AE1003" s="33" t="e">
        <f>VLOOKUP($B1003,三大美股走勢!$A$4:$J$495,7,FALSE)</f>
        <v>#N/A</v>
      </c>
      <c r="AF1003" s="33" t="e">
        <f>VLOOKUP($B1003,三大美股走勢!$A$4:$J$495,10,FALSE)</f>
        <v>#N/A</v>
      </c>
    </row>
    <row r="1004" spans="2:32">
      <c r="B1004" s="32">
        <v>43783</v>
      </c>
      <c r="C1004" s="33" t="e">
        <f>VLOOKUP($B1004,大盤與近月台指!$A$4:$I$499,2,FALSE)</f>
        <v>#N/A</v>
      </c>
      <c r="D1004" s="34" t="e">
        <f>VLOOKUP($B1004,大盤與近月台指!$A$4:$I$499,3,FALSE)</f>
        <v>#N/A</v>
      </c>
      <c r="E1004" s="35" t="e">
        <f>VLOOKUP($B1004,大盤與近月台指!$A$4:$I$499,4,FALSE)</f>
        <v>#N/A</v>
      </c>
      <c r="F1004" s="33" t="e">
        <f>VLOOKUP($B1004,大盤與近月台指!$A$4:$I$499,5,FALSE)</f>
        <v>#N/A</v>
      </c>
      <c r="G1004" s="49" t="e">
        <f>VLOOKUP($B1004,三大法人買賣超!$A$4:$I$500,3,FALSE)</f>
        <v>#N/A</v>
      </c>
      <c r="H1004" s="34" t="e">
        <f>VLOOKUP($B1004,三大法人買賣超!$A$4:$I$500,5,FALSE)</f>
        <v>#N/A</v>
      </c>
      <c r="I1004" s="27" t="e">
        <f>VLOOKUP($B1004,三大法人買賣超!$A$4:$I$500,7,FALSE)</f>
        <v>#N/A</v>
      </c>
      <c r="J1004" s="27" t="e">
        <f>VLOOKUP($B1004,三大法人買賣超!$A$4:$I$500,9,FALSE)</f>
        <v>#N/A</v>
      </c>
      <c r="K1004" s="37">
        <f>新台幣匯率美元指數!B1005</f>
        <v>0</v>
      </c>
      <c r="L1004" s="38">
        <f>新台幣匯率美元指數!C1005</f>
        <v>0</v>
      </c>
      <c r="M1004" s="39">
        <f>新台幣匯率美元指數!D1005</f>
        <v>0</v>
      </c>
      <c r="N1004" s="27" t="e">
        <f>VLOOKUP($B1004,期貨未平倉口數!$A$4:$M$499,4,FALSE)</f>
        <v>#N/A</v>
      </c>
      <c r="O1004" s="27" t="e">
        <f>VLOOKUP($B1004,期貨未平倉口數!$A$4:$M$499,9,FALSE)</f>
        <v>#N/A</v>
      </c>
      <c r="P1004" s="27" t="e">
        <f>VLOOKUP($B1004,期貨未平倉口數!$A$4:$M$499,10,FALSE)</f>
        <v>#N/A</v>
      </c>
      <c r="Q1004" s="27" t="e">
        <f>VLOOKUP($B1004,期貨未平倉口數!$A$4:$M$499,11,FALSE)</f>
        <v>#N/A</v>
      </c>
      <c r="R1004" s="64" t="e">
        <f>VLOOKUP($B1004,選擇權未平倉餘額!$A$4:$I$500,6,FALSE)</f>
        <v>#N/A</v>
      </c>
      <c r="S1004" s="64" t="e">
        <f>VLOOKUP($B1004,選擇權未平倉餘額!$A$4:$I$500,7,FALSE)</f>
        <v>#N/A</v>
      </c>
      <c r="T1004" s="64" t="e">
        <f>VLOOKUP($B1004,選擇權未平倉餘額!$A$4:$I$500,8,FALSE)</f>
        <v>#N/A</v>
      </c>
      <c r="U1004" s="64" t="e">
        <f>VLOOKUP($B1004,選擇權未平倉餘額!$A$4:$I$500,9,FALSE)</f>
        <v>#N/A</v>
      </c>
      <c r="V1004" s="39" t="e">
        <f>VLOOKUP($B1004,臺指選擇權P_C_Ratios!$A$4:$C$500,3,FALSE)</f>
        <v>#N/A</v>
      </c>
      <c r="W1004" s="41" t="e">
        <f>VLOOKUP($B1004,散戶多空比!$A$6:$L$500,12,FALSE)</f>
        <v>#N/A</v>
      </c>
      <c r="X1004" s="40" t="e">
        <f>VLOOKUP($B1004,期貨大額交易人未沖銷部位!$A$4:$O$499,4,FALSE)</f>
        <v>#N/A</v>
      </c>
      <c r="Y1004" s="40" t="e">
        <f>VLOOKUP($B1004,期貨大額交易人未沖銷部位!$A$4:$O$499,7,FALSE)</f>
        <v>#N/A</v>
      </c>
      <c r="Z1004" s="40" t="e">
        <f>VLOOKUP($B1004,期貨大額交易人未沖銷部位!$A$4:$O$499,10,FALSE)</f>
        <v>#N/A</v>
      </c>
      <c r="AA1004" s="40" t="e">
        <f>VLOOKUP($B1004,期貨大額交易人未沖銷部位!$A$4:$O$499,13,FALSE)</f>
        <v>#N/A</v>
      </c>
      <c r="AB1004" s="40" t="e">
        <f>VLOOKUP($B1004,期貨大額交易人未沖銷部位!$A$4:$O$499,14,FALSE)</f>
        <v>#N/A</v>
      </c>
      <c r="AC1004" s="40" t="e">
        <f>VLOOKUP($B1004,期貨大額交易人未沖銷部位!$A$4:$O$499,15,FALSE)</f>
        <v>#N/A</v>
      </c>
      <c r="AD1004" s="33" t="e">
        <f>VLOOKUP($B1004,三大美股走勢!$A$4:$J$495,4,FALSE)</f>
        <v>#N/A</v>
      </c>
      <c r="AE1004" s="33" t="e">
        <f>VLOOKUP($B1004,三大美股走勢!$A$4:$J$495,7,FALSE)</f>
        <v>#N/A</v>
      </c>
      <c r="AF1004" s="33" t="e">
        <f>VLOOKUP($B1004,三大美股走勢!$A$4:$J$495,10,FALSE)</f>
        <v>#N/A</v>
      </c>
    </row>
    <row r="1005" spans="2:32">
      <c r="B1005" s="32">
        <v>43784</v>
      </c>
      <c r="C1005" s="33" t="e">
        <f>VLOOKUP($B1005,大盤與近月台指!$A$4:$I$499,2,FALSE)</f>
        <v>#N/A</v>
      </c>
      <c r="D1005" s="34" t="e">
        <f>VLOOKUP($B1005,大盤與近月台指!$A$4:$I$499,3,FALSE)</f>
        <v>#N/A</v>
      </c>
      <c r="E1005" s="35" t="e">
        <f>VLOOKUP($B1005,大盤與近月台指!$A$4:$I$499,4,FALSE)</f>
        <v>#N/A</v>
      </c>
      <c r="F1005" s="33" t="e">
        <f>VLOOKUP($B1005,大盤與近月台指!$A$4:$I$499,5,FALSE)</f>
        <v>#N/A</v>
      </c>
      <c r="G1005" s="49" t="e">
        <f>VLOOKUP($B1005,三大法人買賣超!$A$4:$I$500,3,FALSE)</f>
        <v>#N/A</v>
      </c>
      <c r="H1005" s="34" t="e">
        <f>VLOOKUP($B1005,三大法人買賣超!$A$4:$I$500,5,FALSE)</f>
        <v>#N/A</v>
      </c>
      <c r="I1005" s="27" t="e">
        <f>VLOOKUP($B1005,三大法人買賣超!$A$4:$I$500,7,FALSE)</f>
        <v>#N/A</v>
      </c>
      <c r="J1005" s="27" t="e">
        <f>VLOOKUP($B1005,三大法人買賣超!$A$4:$I$500,9,FALSE)</f>
        <v>#N/A</v>
      </c>
      <c r="K1005" s="37">
        <f>新台幣匯率美元指數!B1006</f>
        <v>0</v>
      </c>
      <c r="L1005" s="38">
        <f>新台幣匯率美元指數!C1006</f>
        <v>0</v>
      </c>
      <c r="M1005" s="39">
        <f>新台幣匯率美元指數!D1006</f>
        <v>0</v>
      </c>
      <c r="N1005" s="27" t="e">
        <f>VLOOKUP($B1005,期貨未平倉口數!$A$4:$M$499,4,FALSE)</f>
        <v>#N/A</v>
      </c>
      <c r="O1005" s="27" t="e">
        <f>VLOOKUP($B1005,期貨未平倉口數!$A$4:$M$499,9,FALSE)</f>
        <v>#N/A</v>
      </c>
      <c r="P1005" s="27" t="e">
        <f>VLOOKUP($B1005,期貨未平倉口數!$A$4:$M$499,10,FALSE)</f>
        <v>#N/A</v>
      </c>
      <c r="Q1005" s="27" t="e">
        <f>VLOOKUP($B1005,期貨未平倉口數!$A$4:$M$499,11,FALSE)</f>
        <v>#N/A</v>
      </c>
      <c r="R1005" s="64" t="e">
        <f>VLOOKUP($B1005,選擇權未平倉餘額!$A$4:$I$500,6,FALSE)</f>
        <v>#N/A</v>
      </c>
      <c r="S1005" s="64" t="e">
        <f>VLOOKUP($B1005,選擇權未平倉餘額!$A$4:$I$500,7,FALSE)</f>
        <v>#N/A</v>
      </c>
      <c r="T1005" s="64" t="e">
        <f>VLOOKUP($B1005,選擇權未平倉餘額!$A$4:$I$500,8,FALSE)</f>
        <v>#N/A</v>
      </c>
      <c r="U1005" s="64" t="e">
        <f>VLOOKUP($B1005,選擇權未平倉餘額!$A$4:$I$500,9,FALSE)</f>
        <v>#N/A</v>
      </c>
      <c r="V1005" s="39" t="e">
        <f>VLOOKUP($B1005,臺指選擇權P_C_Ratios!$A$4:$C$500,3,FALSE)</f>
        <v>#N/A</v>
      </c>
      <c r="W1005" s="41" t="e">
        <f>VLOOKUP($B1005,散戶多空比!$A$6:$L$500,12,FALSE)</f>
        <v>#N/A</v>
      </c>
      <c r="X1005" s="40" t="e">
        <f>VLOOKUP($B1005,期貨大額交易人未沖銷部位!$A$4:$O$499,4,FALSE)</f>
        <v>#N/A</v>
      </c>
      <c r="Y1005" s="40" t="e">
        <f>VLOOKUP($B1005,期貨大額交易人未沖銷部位!$A$4:$O$499,7,FALSE)</f>
        <v>#N/A</v>
      </c>
      <c r="Z1005" s="40" t="e">
        <f>VLOOKUP($B1005,期貨大額交易人未沖銷部位!$A$4:$O$499,10,FALSE)</f>
        <v>#N/A</v>
      </c>
      <c r="AA1005" s="40" t="e">
        <f>VLOOKUP($B1005,期貨大額交易人未沖銷部位!$A$4:$O$499,13,FALSE)</f>
        <v>#N/A</v>
      </c>
      <c r="AB1005" s="40" t="e">
        <f>VLOOKUP($B1005,期貨大額交易人未沖銷部位!$A$4:$O$499,14,FALSE)</f>
        <v>#N/A</v>
      </c>
      <c r="AC1005" s="40" t="e">
        <f>VLOOKUP($B1005,期貨大額交易人未沖銷部位!$A$4:$O$499,15,FALSE)</f>
        <v>#N/A</v>
      </c>
      <c r="AD1005" s="33" t="e">
        <f>VLOOKUP($B1005,三大美股走勢!$A$4:$J$495,4,FALSE)</f>
        <v>#N/A</v>
      </c>
      <c r="AE1005" s="33" t="e">
        <f>VLOOKUP($B1005,三大美股走勢!$A$4:$J$495,7,FALSE)</f>
        <v>#N/A</v>
      </c>
      <c r="AF1005" s="33" t="e">
        <f>VLOOKUP($B1005,三大美股走勢!$A$4:$J$495,10,FALSE)</f>
        <v>#N/A</v>
      </c>
    </row>
    <row r="1006" spans="2:32">
      <c r="B1006" s="32">
        <v>43785</v>
      </c>
      <c r="C1006" s="33" t="e">
        <f>VLOOKUP($B1006,大盤與近月台指!$A$4:$I$499,2,FALSE)</f>
        <v>#N/A</v>
      </c>
      <c r="D1006" s="34" t="e">
        <f>VLOOKUP($B1006,大盤與近月台指!$A$4:$I$499,3,FALSE)</f>
        <v>#N/A</v>
      </c>
      <c r="E1006" s="35" t="e">
        <f>VLOOKUP($B1006,大盤與近月台指!$A$4:$I$499,4,FALSE)</f>
        <v>#N/A</v>
      </c>
      <c r="F1006" s="33" t="e">
        <f>VLOOKUP($B1006,大盤與近月台指!$A$4:$I$499,5,FALSE)</f>
        <v>#N/A</v>
      </c>
      <c r="G1006" s="49" t="e">
        <f>VLOOKUP($B1006,三大法人買賣超!$A$4:$I$500,3,FALSE)</f>
        <v>#N/A</v>
      </c>
      <c r="H1006" s="34" t="e">
        <f>VLOOKUP($B1006,三大法人買賣超!$A$4:$I$500,5,FALSE)</f>
        <v>#N/A</v>
      </c>
      <c r="I1006" s="27" t="e">
        <f>VLOOKUP($B1006,三大法人買賣超!$A$4:$I$500,7,FALSE)</f>
        <v>#N/A</v>
      </c>
      <c r="J1006" s="27" t="e">
        <f>VLOOKUP($B1006,三大法人買賣超!$A$4:$I$500,9,FALSE)</f>
        <v>#N/A</v>
      </c>
      <c r="K1006" s="37">
        <f>新台幣匯率美元指數!B1007</f>
        <v>0</v>
      </c>
      <c r="L1006" s="38">
        <f>新台幣匯率美元指數!C1007</f>
        <v>0</v>
      </c>
      <c r="M1006" s="39">
        <f>新台幣匯率美元指數!D1007</f>
        <v>0</v>
      </c>
      <c r="N1006" s="27" t="e">
        <f>VLOOKUP($B1006,期貨未平倉口數!$A$4:$M$499,4,FALSE)</f>
        <v>#N/A</v>
      </c>
      <c r="O1006" s="27" t="e">
        <f>VLOOKUP($B1006,期貨未平倉口數!$A$4:$M$499,9,FALSE)</f>
        <v>#N/A</v>
      </c>
      <c r="P1006" s="27" t="e">
        <f>VLOOKUP($B1006,期貨未平倉口數!$A$4:$M$499,10,FALSE)</f>
        <v>#N/A</v>
      </c>
      <c r="Q1006" s="27" t="e">
        <f>VLOOKUP($B1006,期貨未平倉口數!$A$4:$M$499,11,FALSE)</f>
        <v>#N/A</v>
      </c>
      <c r="R1006" s="64" t="e">
        <f>VLOOKUP($B1006,選擇權未平倉餘額!$A$4:$I$500,6,FALSE)</f>
        <v>#N/A</v>
      </c>
      <c r="S1006" s="64" t="e">
        <f>VLOOKUP($B1006,選擇權未平倉餘額!$A$4:$I$500,7,FALSE)</f>
        <v>#N/A</v>
      </c>
      <c r="T1006" s="64" t="e">
        <f>VLOOKUP($B1006,選擇權未平倉餘額!$A$4:$I$500,8,FALSE)</f>
        <v>#N/A</v>
      </c>
      <c r="U1006" s="64" t="e">
        <f>VLOOKUP($B1006,選擇權未平倉餘額!$A$4:$I$500,9,FALSE)</f>
        <v>#N/A</v>
      </c>
      <c r="V1006" s="39" t="e">
        <f>VLOOKUP($B1006,臺指選擇權P_C_Ratios!$A$4:$C$500,3,FALSE)</f>
        <v>#N/A</v>
      </c>
      <c r="W1006" s="41" t="e">
        <f>VLOOKUP($B1006,散戶多空比!$A$6:$L$500,12,FALSE)</f>
        <v>#N/A</v>
      </c>
      <c r="X1006" s="40" t="e">
        <f>VLOOKUP($B1006,期貨大額交易人未沖銷部位!$A$4:$O$499,4,FALSE)</f>
        <v>#N/A</v>
      </c>
      <c r="Y1006" s="40" t="e">
        <f>VLOOKUP($B1006,期貨大額交易人未沖銷部位!$A$4:$O$499,7,FALSE)</f>
        <v>#N/A</v>
      </c>
      <c r="Z1006" s="40" t="e">
        <f>VLOOKUP($B1006,期貨大額交易人未沖銷部位!$A$4:$O$499,10,FALSE)</f>
        <v>#N/A</v>
      </c>
      <c r="AA1006" s="40" t="e">
        <f>VLOOKUP($B1006,期貨大額交易人未沖銷部位!$A$4:$O$499,13,FALSE)</f>
        <v>#N/A</v>
      </c>
      <c r="AB1006" s="40" t="e">
        <f>VLOOKUP($B1006,期貨大額交易人未沖銷部位!$A$4:$O$499,14,FALSE)</f>
        <v>#N/A</v>
      </c>
      <c r="AC1006" s="40" t="e">
        <f>VLOOKUP($B1006,期貨大額交易人未沖銷部位!$A$4:$O$499,15,FALSE)</f>
        <v>#N/A</v>
      </c>
      <c r="AD1006" s="33" t="e">
        <f>VLOOKUP($B1006,三大美股走勢!$A$4:$J$495,4,FALSE)</f>
        <v>#N/A</v>
      </c>
      <c r="AE1006" s="33" t="e">
        <f>VLOOKUP($B1006,三大美股走勢!$A$4:$J$495,7,FALSE)</f>
        <v>#N/A</v>
      </c>
      <c r="AF1006" s="33" t="e">
        <f>VLOOKUP($B1006,三大美股走勢!$A$4:$J$495,10,FALSE)</f>
        <v>#N/A</v>
      </c>
    </row>
    <row r="1007" spans="2:32">
      <c r="B1007" s="32">
        <v>43786</v>
      </c>
      <c r="C1007" s="33" t="e">
        <f>VLOOKUP($B1007,大盤與近月台指!$A$4:$I$499,2,FALSE)</f>
        <v>#N/A</v>
      </c>
      <c r="D1007" s="34" t="e">
        <f>VLOOKUP($B1007,大盤與近月台指!$A$4:$I$499,3,FALSE)</f>
        <v>#N/A</v>
      </c>
      <c r="E1007" s="35" t="e">
        <f>VLOOKUP($B1007,大盤與近月台指!$A$4:$I$499,4,FALSE)</f>
        <v>#N/A</v>
      </c>
      <c r="F1007" s="33" t="e">
        <f>VLOOKUP($B1007,大盤與近月台指!$A$4:$I$499,5,FALSE)</f>
        <v>#N/A</v>
      </c>
      <c r="G1007" s="49" t="e">
        <f>VLOOKUP($B1007,三大法人買賣超!$A$4:$I$500,3,FALSE)</f>
        <v>#N/A</v>
      </c>
      <c r="H1007" s="34" t="e">
        <f>VLOOKUP($B1007,三大法人買賣超!$A$4:$I$500,5,FALSE)</f>
        <v>#N/A</v>
      </c>
      <c r="I1007" s="27" t="e">
        <f>VLOOKUP($B1007,三大法人買賣超!$A$4:$I$500,7,FALSE)</f>
        <v>#N/A</v>
      </c>
      <c r="J1007" s="27" t="e">
        <f>VLOOKUP($B1007,三大法人買賣超!$A$4:$I$500,9,FALSE)</f>
        <v>#N/A</v>
      </c>
      <c r="K1007" s="37">
        <f>新台幣匯率美元指數!B1008</f>
        <v>0</v>
      </c>
      <c r="L1007" s="38">
        <f>新台幣匯率美元指數!C1008</f>
        <v>0</v>
      </c>
      <c r="M1007" s="39">
        <f>新台幣匯率美元指數!D1008</f>
        <v>0</v>
      </c>
      <c r="N1007" s="27" t="e">
        <f>VLOOKUP($B1007,期貨未平倉口數!$A$4:$M$499,4,FALSE)</f>
        <v>#N/A</v>
      </c>
      <c r="O1007" s="27" t="e">
        <f>VLOOKUP($B1007,期貨未平倉口數!$A$4:$M$499,9,FALSE)</f>
        <v>#N/A</v>
      </c>
      <c r="P1007" s="27" t="e">
        <f>VLOOKUP($B1007,期貨未平倉口數!$A$4:$M$499,10,FALSE)</f>
        <v>#N/A</v>
      </c>
      <c r="Q1007" s="27" t="e">
        <f>VLOOKUP($B1007,期貨未平倉口數!$A$4:$M$499,11,FALSE)</f>
        <v>#N/A</v>
      </c>
      <c r="R1007" s="64" t="e">
        <f>VLOOKUP($B1007,選擇權未平倉餘額!$A$4:$I$500,6,FALSE)</f>
        <v>#N/A</v>
      </c>
      <c r="S1007" s="64" t="e">
        <f>VLOOKUP($B1007,選擇權未平倉餘額!$A$4:$I$500,7,FALSE)</f>
        <v>#N/A</v>
      </c>
      <c r="T1007" s="64" t="e">
        <f>VLOOKUP($B1007,選擇權未平倉餘額!$A$4:$I$500,8,FALSE)</f>
        <v>#N/A</v>
      </c>
      <c r="U1007" s="64" t="e">
        <f>VLOOKUP($B1007,選擇權未平倉餘額!$A$4:$I$500,9,FALSE)</f>
        <v>#N/A</v>
      </c>
      <c r="V1007" s="39" t="e">
        <f>VLOOKUP($B1007,臺指選擇權P_C_Ratios!$A$4:$C$500,3,FALSE)</f>
        <v>#N/A</v>
      </c>
      <c r="W1007" s="41" t="e">
        <f>VLOOKUP($B1007,散戶多空比!$A$6:$L$500,12,FALSE)</f>
        <v>#N/A</v>
      </c>
      <c r="X1007" s="40" t="e">
        <f>VLOOKUP($B1007,期貨大額交易人未沖銷部位!$A$4:$O$499,4,FALSE)</f>
        <v>#N/A</v>
      </c>
      <c r="Y1007" s="40" t="e">
        <f>VLOOKUP($B1007,期貨大額交易人未沖銷部位!$A$4:$O$499,7,FALSE)</f>
        <v>#N/A</v>
      </c>
      <c r="Z1007" s="40" t="e">
        <f>VLOOKUP($B1007,期貨大額交易人未沖銷部位!$A$4:$O$499,10,FALSE)</f>
        <v>#N/A</v>
      </c>
      <c r="AA1007" s="40" t="e">
        <f>VLOOKUP($B1007,期貨大額交易人未沖銷部位!$A$4:$O$499,13,FALSE)</f>
        <v>#N/A</v>
      </c>
      <c r="AB1007" s="40" t="e">
        <f>VLOOKUP($B1007,期貨大額交易人未沖銷部位!$A$4:$O$499,14,FALSE)</f>
        <v>#N/A</v>
      </c>
      <c r="AC1007" s="40" t="e">
        <f>VLOOKUP($B1007,期貨大額交易人未沖銷部位!$A$4:$O$499,15,FALSE)</f>
        <v>#N/A</v>
      </c>
      <c r="AD1007" s="33" t="e">
        <f>VLOOKUP($B1007,三大美股走勢!$A$4:$J$495,4,FALSE)</f>
        <v>#N/A</v>
      </c>
      <c r="AE1007" s="33" t="e">
        <f>VLOOKUP($B1007,三大美股走勢!$A$4:$J$495,7,FALSE)</f>
        <v>#N/A</v>
      </c>
      <c r="AF1007" s="33" t="e">
        <f>VLOOKUP($B1007,三大美股走勢!$A$4:$J$495,10,FALSE)</f>
        <v>#N/A</v>
      </c>
    </row>
    <row r="1008" spans="2:32">
      <c r="B1008" s="32">
        <v>43787</v>
      </c>
      <c r="C1008" s="33" t="e">
        <f>VLOOKUP($B1008,大盤與近月台指!$A$4:$I$499,2,FALSE)</f>
        <v>#N/A</v>
      </c>
      <c r="D1008" s="34" t="e">
        <f>VLOOKUP($B1008,大盤與近月台指!$A$4:$I$499,3,FALSE)</f>
        <v>#N/A</v>
      </c>
      <c r="E1008" s="35" t="e">
        <f>VLOOKUP($B1008,大盤與近月台指!$A$4:$I$499,4,FALSE)</f>
        <v>#N/A</v>
      </c>
      <c r="F1008" s="33" t="e">
        <f>VLOOKUP($B1008,大盤與近月台指!$A$4:$I$499,5,FALSE)</f>
        <v>#N/A</v>
      </c>
      <c r="G1008" s="49" t="e">
        <f>VLOOKUP($B1008,三大法人買賣超!$A$4:$I$500,3,FALSE)</f>
        <v>#N/A</v>
      </c>
      <c r="H1008" s="34" t="e">
        <f>VLOOKUP($B1008,三大法人買賣超!$A$4:$I$500,5,FALSE)</f>
        <v>#N/A</v>
      </c>
      <c r="I1008" s="27" t="e">
        <f>VLOOKUP($B1008,三大法人買賣超!$A$4:$I$500,7,FALSE)</f>
        <v>#N/A</v>
      </c>
      <c r="J1008" s="27" t="e">
        <f>VLOOKUP($B1008,三大法人買賣超!$A$4:$I$500,9,FALSE)</f>
        <v>#N/A</v>
      </c>
      <c r="K1008" s="37">
        <f>新台幣匯率美元指數!B1009</f>
        <v>0</v>
      </c>
      <c r="L1008" s="38">
        <f>新台幣匯率美元指數!C1009</f>
        <v>0</v>
      </c>
      <c r="M1008" s="39">
        <f>新台幣匯率美元指數!D1009</f>
        <v>0</v>
      </c>
      <c r="N1008" s="27" t="e">
        <f>VLOOKUP($B1008,期貨未平倉口數!$A$4:$M$499,4,FALSE)</f>
        <v>#N/A</v>
      </c>
      <c r="O1008" s="27" t="e">
        <f>VLOOKUP($B1008,期貨未平倉口數!$A$4:$M$499,9,FALSE)</f>
        <v>#N/A</v>
      </c>
      <c r="P1008" s="27" t="e">
        <f>VLOOKUP($B1008,期貨未平倉口數!$A$4:$M$499,10,FALSE)</f>
        <v>#N/A</v>
      </c>
      <c r="Q1008" s="27" t="e">
        <f>VLOOKUP($B1008,期貨未平倉口數!$A$4:$M$499,11,FALSE)</f>
        <v>#N/A</v>
      </c>
      <c r="R1008" s="64" t="e">
        <f>VLOOKUP($B1008,選擇權未平倉餘額!$A$4:$I$500,6,FALSE)</f>
        <v>#N/A</v>
      </c>
      <c r="S1008" s="64" t="e">
        <f>VLOOKUP($B1008,選擇權未平倉餘額!$A$4:$I$500,7,FALSE)</f>
        <v>#N/A</v>
      </c>
      <c r="T1008" s="64" t="e">
        <f>VLOOKUP($B1008,選擇權未平倉餘額!$A$4:$I$500,8,FALSE)</f>
        <v>#N/A</v>
      </c>
      <c r="U1008" s="64" t="e">
        <f>VLOOKUP($B1008,選擇權未平倉餘額!$A$4:$I$500,9,FALSE)</f>
        <v>#N/A</v>
      </c>
      <c r="V1008" s="39" t="e">
        <f>VLOOKUP($B1008,臺指選擇權P_C_Ratios!$A$4:$C$500,3,FALSE)</f>
        <v>#N/A</v>
      </c>
      <c r="W1008" s="41" t="e">
        <f>VLOOKUP($B1008,散戶多空比!$A$6:$L$500,12,FALSE)</f>
        <v>#N/A</v>
      </c>
      <c r="X1008" s="40" t="e">
        <f>VLOOKUP($B1008,期貨大額交易人未沖銷部位!$A$4:$O$499,4,FALSE)</f>
        <v>#N/A</v>
      </c>
      <c r="Y1008" s="40" t="e">
        <f>VLOOKUP($B1008,期貨大額交易人未沖銷部位!$A$4:$O$499,7,FALSE)</f>
        <v>#N/A</v>
      </c>
      <c r="Z1008" s="40" t="e">
        <f>VLOOKUP($B1008,期貨大額交易人未沖銷部位!$A$4:$O$499,10,FALSE)</f>
        <v>#N/A</v>
      </c>
      <c r="AA1008" s="40" t="e">
        <f>VLOOKUP($B1008,期貨大額交易人未沖銷部位!$A$4:$O$499,13,FALSE)</f>
        <v>#N/A</v>
      </c>
      <c r="AB1008" s="40" t="e">
        <f>VLOOKUP($B1008,期貨大額交易人未沖銷部位!$A$4:$O$499,14,FALSE)</f>
        <v>#N/A</v>
      </c>
      <c r="AC1008" s="40" t="e">
        <f>VLOOKUP($B1008,期貨大額交易人未沖銷部位!$A$4:$O$499,15,FALSE)</f>
        <v>#N/A</v>
      </c>
      <c r="AD1008" s="33" t="e">
        <f>VLOOKUP($B1008,三大美股走勢!$A$4:$J$495,4,FALSE)</f>
        <v>#N/A</v>
      </c>
      <c r="AE1008" s="33" t="e">
        <f>VLOOKUP($B1008,三大美股走勢!$A$4:$J$495,7,FALSE)</f>
        <v>#N/A</v>
      </c>
      <c r="AF1008" s="33" t="e">
        <f>VLOOKUP($B1008,三大美股走勢!$A$4:$J$495,10,FALSE)</f>
        <v>#N/A</v>
      </c>
    </row>
    <row r="1009" spans="2:32">
      <c r="B1009" s="32">
        <v>43788</v>
      </c>
      <c r="C1009" s="33" t="e">
        <f>VLOOKUP($B1009,大盤與近月台指!$A$4:$I$499,2,FALSE)</f>
        <v>#N/A</v>
      </c>
      <c r="D1009" s="34" t="e">
        <f>VLOOKUP($B1009,大盤與近月台指!$A$4:$I$499,3,FALSE)</f>
        <v>#N/A</v>
      </c>
      <c r="E1009" s="35" t="e">
        <f>VLOOKUP($B1009,大盤與近月台指!$A$4:$I$499,4,FALSE)</f>
        <v>#N/A</v>
      </c>
      <c r="F1009" s="33" t="e">
        <f>VLOOKUP($B1009,大盤與近月台指!$A$4:$I$499,5,FALSE)</f>
        <v>#N/A</v>
      </c>
      <c r="G1009" s="49" t="e">
        <f>VLOOKUP($B1009,三大法人買賣超!$A$4:$I$500,3,FALSE)</f>
        <v>#N/A</v>
      </c>
      <c r="H1009" s="34" t="e">
        <f>VLOOKUP($B1009,三大法人買賣超!$A$4:$I$500,5,FALSE)</f>
        <v>#N/A</v>
      </c>
      <c r="I1009" s="27" t="e">
        <f>VLOOKUP($B1009,三大法人買賣超!$A$4:$I$500,7,FALSE)</f>
        <v>#N/A</v>
      </c>
      <c r="J1009" s="27" t="e">
        <f>VLOOKUP($B1009,三大法人買賣超!$A$4:$I$500,9,FALSE)</f>
        <v>#N/A</v>
      </c>
      <c r="K1009" s="37">
        <f>新台幣匯率美元指數!B1010</f>
        <v>0</v>
      </c>
      <c r="L1009" s="38">
        <f>新台幣匯率美元指數!C1010</f>
        <v>0</v>
      </c>
      <c r="M1009" s="39">
        <f>新台幣匯率美元指數!D1010</f>
        <v>0</v>
      </c>
      <c r="N1009" s="27" t="e">
        <f>VLOOKUP($B1009,期貨未平倉口數!$A$4:$M$499,4,FALSE)</f>
        <v>#N/A</v>
      </c>
      <c r="O1009" s="27" t="e">
        <f>VLOOKUP($B1009,期貨未平倉口數!$A$4:$M$499,9,FALSE)</f>
        <v>#N/A</v>
      </c>
      <c r="P1009" s="27" t="e">
        <f>VLOOKUP($B1009,期貨未平倉口數!$A$4:$M$499,10,FALSE)</f>
        <v>#N/A</v>
      </c>
      <c r="Q1009" s="27" t="e">
        <f>VLOOKUP($B1009,期貨未平倉口數!$A$4:$M$499,11,FALSE)</f>
        <v>#N/A</v>
      </c>
      <c r="R1009" s="64" t="e">
        <f>VLOOKUP($B1009,選擇權未平倉餘額!$A$4:$I$500,6,FALSE)</f>
        <v>#N/A</v>
      </c>
      <c r="S1009" s="64" t="e">
        <f>VLOOKUP($B1009,選擇權未平倉餘額!$A$4:$I$500,7,FALSE)</f>
        <v>#N/A</v>
      </c>
      <c r="T1009" s="64" t="e">
        <f>VLOOKUP($B1009,選擇權未平倉餘額!$A$4:$I$500,8,FALSE)</f>
        <v>#N/A</v>
      </c>
      <c r="U1009" s="64" t="e">
        <f>VLOOKUP($B1009,選擇權未平倉餘額!$A$4:$I$500,9,FALSE)</f>
        <v>#N/A</v>
      </c>
      <c r="V1009" s="39" t="e">
        <f>VLOOKUP($B1009,臺指選擇權P_C_Ratios!$A$4:$C$500,3,FALSE)</f>
        <v>#N/A</v>
      </c>
      <c r="W1009" s="41" t="e">
        <f>VLOOKUP($B1009,散戶多空比!$A$6:$L$500,12,FALSE)</f>
        <v>#N/A</v>
      </c>
      <c r="X1009" s="40" t="e">
        <f>VLOOKUP($B1009,期貨大額交易人未沖銷部位!$A$4:$O$499,4,FALSE)</f>
        <v>#N/A</v>
      </c>
      <c r="Y1009" s="40" t="e">
        <f>VLOOKUP($B1009,期貨大額交易人未沖銷部位!$A$4:$O$499,7,FALSE)</f>
        <v>#N/A</v>
      </c>
      <c r="Z1009" s="40" t="e">
        <f>VLOOKUP($B1009,期貨大額交易人未沖銷部位!$A$4:$O$499,10,FALSE)</f>
        <v>#N/A</v>
      </c>
      <c r="AA1009" s="40" t="e">
        <f>VLOOKUP($B1009,期貨大額交易人未沖銷部位!$A$4:$O$499,13,FALSE)</f>
        <v>#N/A</v>
      </c>
      <c r="AB1009" s="40" t="e">
        <f>VLOOKUP($B1009,期貨大額交易人未沖銷部位!$A$4:$O$499,14,FALSE)</f>
        <v>#N/A</v>
      </c>
      <c r="AC1009" s="40" t="e">
        <f>VLOOKUP($B1009,期貨大額交易人未沖銷部位!$A$4:$O$499,15,FALSE)</f>
        <v>#N/A</v>
      </c>
      <c r="AD1009" s="33" t="e">
        <f>VLOOKUP($B1009,三大美股走勢!$A$4:$J$495,4,FALSE)</f>
        <v>#N/A</v>
      </c>
      <c r="AE1009" s="33" t="e">
        <f>VLOOKUP($B1009,三大美股走勢!$A$4:$J$495,7,FALSE)</f>
        <v>#N/A</v>
      </c>
      <c r="AF1009" s="33" t="e">
        <f>VLOOKUP($B1009,三大美股走勢!$A$4:$J$495,10,FALSE)</f>
        <v>#N/A</v>
      </c>
    </row>
    <row r="1010" spans="2:32">
      <c r="B1010" s="32">
        <v>43789</v>
      </c>
      <c r="C1010" s="33" t="e">
        <f>VLOOKUP($B1010,大盤與近月台指!$A$4:$I$499,2,FALSE)</f>
        <v>#N/A</v>
      </c>
      <c r="D1010" s="34" t="e">
        <f>VLOOKUP($B1010,大盤與近月台指!$A$4:$I$499,3,FALSE)</f>
        <v>#N/A</v>
      </c>
      <c r="E1010" s="35" t="e">
        <f>VLOOKUP($B1010,大盤與近月台指!$A$4:$I$499,4,FALSE)</f>
        <v>#N/A</v>
      </c>
      <c r="F1010" s="33" t="e">
        <f>VLOOKUP($B1010,大盤與近月台指!$A$4:$I$499,5,FALSE)</f>
        <v>#N/A</v>
      </c>
      <c r="G1010" s="49" t="e">
        <f>VLOOKUP($B1010,三大法人買賣超!$A$4:$I$500,3,FALSE)</f>
        <v>#N/A</v>
      </c>
      <c r="H1010" s="34" t="e">
        <f>VLOOKUP($B1010,三大法人買賣超!$A$4:$I$500,5,FALSE)</f>
        <v>#N/A</v>
      </c>
      <c r="I1010" s="27" t="e">
        <f>VLOOKUP($B1010,三大法人買賣超!$A$4:$I$500,7,FALSE)</f>
        <v>#N/A</v>
      </c>
      <c r="J1010" s="27" t="e">
        <f>VLOOKUP($B1010,三大法人買賣超!$A$4:$I$500,9,FALSE)</f>
        <v>#N/A</v>
      </c>
      <c r="K1010" s="37">
        <f>新台幣匯率美元指數!B1011</f>
        <v>0</v>
      </c>
      <c r="L1010" s="38">
        <f>新台幣匯率美元指數!C1011</f>
        <v>0</v>
      </c>
      <c r="M1010" s="39">
        <f>新台幣匯率美元指數!D1011</f>
        <v>0</v>
      </c>
      <c r="N1010" s="27" t="e">
        <f>VLOOKUP($B1010,期貨未平倉口數!$A$4:$M$499,4,FALSE)</f>
        <v>#N/A</v>
      </c>
      <c r="O1010" s="27" t="e">
        <f>VLOOKUP($B1010,期貨未平倉口數!$A$4:$M$499,9,FALSE)</f>
        <v>#N/A</v>
      </c>
      <c r="P1010" s="27" t="e">
        <f>VLOOKUP($B1010,期貨未平倉口數!$A$4:$M$499,10,FALSE)</f>
        <v>#N/A</v>
      </c>
      <c r="Q1010" s="27" t="e">
        <f>VLOOKUP($B1010,期貨未平倉口數!$A$4:$M$499,11,FALSE)</f>
        <v>#N/A</v>
      </c>
      <c r="R1010" s="64" t="e">
        <f>VLOOKUP($B1010,選擇權未平倉餘額!$A$4:$I$500,6,FALSE)</f>
        <v>#N/A</v>
      </c>
      <c r="S1010" s="64" t="e">
        <f>VLOOKUP($B1010,選擇權未平倉餘額!$A$4:$I$500,7,FALSE)</f>
        <v>#N/A</v>
      </c>
      <c r="T1010" s="64" t="e">
        <f>VLOOKUP($B1010,選擇權未平倉餘額!$A$4:$I$500,8,FALSE)</f>
        <v>#N/A</v>
      </c>
      <c r="U1010" s="64" t="e">
        <f>VLOOKUP($B1010,選擇權未平倉餘額!$A$4:$I$500,9,FALSE)</f>
        <v>#N/A</v>
      </c>
      <c r="V1010" s="39" t="e">
        <f>VLOOKUP($B1010,臺指選擇權P_C_Ratios!$A$4:$C$500,3,FALSE)</f>
        <v>#N/A</v>
      </c>
      <c r="W1010" s="41" t="e">
        <f>VLOOKUP($B1010,散戶多空比!$A$6:$L$500,12,FALSE)</f>
        <v>#N/A</v>
      </c>
      <c r="X1010" s="40" t="e">
        <f>VLOOKUP($B1010,期貨大額交易人未沖銷部位!$A$4:$O$499,4,FALSE)</f>
        <v>#N/A</v>
      </c>
      <c r="Y1010" s="40" t="e">
        <f>VLOOKUP($B1010,期貨大額交易人未沖銷部位!$A$4:$O$499,7,FALSE)</f>
        <v>#N/A</v>
      </c>
      <c r="Z1010" s="40" t="e">
        <f>VLOOKUP($B1010,期貨大額交易人未沖銷部位!$A$4:$O$499,10,FALSE)</f>
        <v>#N/A</v>
      </c>
      <c r="AA1010" s="40" t="e">
        <f>VLOOKUP($B1010,期貨大額交易人未沖銷部位!$A$4:$O$499,13,FALSE)</f>
        <v>#N/A</v>
      </c>
      <c r="AB1010" s="40" t="e">
        <f>VLOOKUP($B1010,期貨大額交易人未沖銷部位!$A$4:$O$499,14,FALSE)</f>
        <v>#N/A</v>
      </c>
      <c r="AC1010" s="40" t="e">
        <f>VLOOKUP($B1010,期貨大額交易人未沖銷部位!$A$4:$O$499,15,FALSE)</f>
        <v>#N/A</v>
      </c>
      <c r="AD1010" s="33" t="e">
        <f>VLOOKUP($B1010,三大美股走勢!$A$4:$J$495,4,FALSE)</f>
        <v>#N/A</v>
      </c>
      <c r="AE1010" s="33" t="e">
        <f>VLOOKUP($B1010,三大美股走勢!$A$4:$J$495,7,FALSE)</f>
        <v>#N/A</v>
      </c>
      <c r="AF1010" s="33" t="e">
        <f>VLOOKUP($B1010,三大美股走勢!$A$4:$J$495,10,FALSE)</f>
        <v>#N/A</v>
      </c>
    </row>
    <row r="1011" spans="2:32">
      <c r="B1011" s="32">
        <v>43790</v>
      </c>
      <c r="C1011" s="33" t="e">
        <f>VLOOKUP($B1011,大盤與近月台指!$A$4:$I$499,2,FALSE)</f>
        <v>#N/A</v>
      </c>
      <c r="D1011" s="34" t="e">
        <f>VLOOKUP($B1011,大盤與近月台指!$A$4:$I$499,3,FALSE)</f>
        <v>#N/A</v>
      </c>
      <c r="E1011" s="35" t="e">
        <f>VLOOKUP($B1011,大盤與近月台指!$A$4:$I$499,4,FALSE)</f>
        <v>#N/A</v>
      </c>
      <c r="F1011" s="33" t="e">
        <f>VLOOKUP($B1011,大盤與近月台指!$A$4:$I$499,5,FALSE)</f>
        <v>#N/A</v>
      </c>
      <c r="G1011" s="49" t="e">
        <f>VLOOKUP($B1011,三大法人買賣超!$A$4:$I$500,3,FALSE)</f>
        <v>#N/A</v>
      </c>
      <c r="H1011" s="34" t="e">
        <f>VLOOKUP($B1011,三大法人買賣超!$A$4:$I$500,5,FALSE)</f>
        <v>#N/A</v>
      </c>
      <c r="I1011" s="27" t="e">
        <f>VLOOKUP($B1011,三大法人買賣超!$A$4:$I$500,7,FALSE)</f>
        <v>#N/A</v>
      </c>
      <c r="J1011" s="27" t="e">
        <f>VLOOKUP($B1011,三大法人買賣超!$A$4:$I$500,9,FALSE)</f>
        <v>#N/A</v>
      </c>
      <c r="K1011" s="37">
        <f>新台幣匯率美元指數!B1012</f>
        <v>0</v>
      </c>
      <c r="L1011" s="38">
        <f>新台幣匯率美元指數!C1012</f>
        <v>0</v>
      </c>
      <c r="M1011" s="39">
        <f>新台幣匯率美元指數!D1012</f>
        <v>0</v>
      </c>
      <c r="N1011" s="27" t="e">
        <f>VLOOKUP($B1011,期貨未平倉口數!$A$4:$M$499,4,FALSE)</f>
        <v>#N/A</v>
      </c>
      <c r="O1011" s="27" t="e">
        <f>VLOOKUP($B1011,期貨未平倉口數!$A$4:$M$499,9,FALSE)</f>
        <v>#N/A</v>
      </c>
      <c r="P1011" s="27" t="e">
        <f>VLOOKUP($B1011,期貨未平倉口數!$A$4:$M$499,10,FALSE)</f>
        <v>#N/A</v>
      </c>
      <c r="Q1011" s="27" t="e">
        <f>VLOOKUP($B1011,期貨未平倉口數!$A$4:$M$499,11,FALSE)</f>
        <v>#N/A</v>
      </c>
      <c r="R1011" s="64" t="e">
        <f>VLOOKUP($B1011,選擇權未平倉餘額!$A$4:$I$500,6,FALSE)</f>
        <v>#N/A</v>
      </c>
      <c r="S1011" s="64" t="e">
        <f>VLOOKUP($B1011,選擇權未平倉餘額!$A$4:$I$500,7,FALSE)</f>
        <v>#N/A</v>
      </c>
      <c r="T1011" s="64" t="e">
        <f>VLOOKUP($B1011,選擇權未平倉餘額!$A$4:$I$500,8,FALSE)</f>
        <v>#N/A</v>
      </c>
      <c r="U1011" s="64" t="e">
        <f>VLOOKUP($B1011,選擇權未平倉餘額!$A$4:$I$500,9,FALSE)</f>
        <v>#N/A</v>
      </c>
      <c r="V1011" s="39" t="e">
        <f>VLOOKUP($B1011,臺指選擇權P_C_Ratios!$A$4:$C$500,3,FALSE)</f>
        <v>#N/A</v>
      </c>
      <c r="W1011" s="41" t="e">
        <f>VLOOKUP($B1011,散戶多空比!$A$6:$L$500,12,FALSE)</f>
        <v>#N/A</v>
      </c>
      <c r="X1011" s="40" t="e">
        <f>VLOOKUP($B1011,期貨大額交易人未沖銷部位!$A$4:$O$499,4,FALSE)</f>
        <v>#N/A</v>
      </c>
      <c r="Y1011" s="40" t="e">
        <f>VLOOKUP($B1011,期貨大額交易人未沖銷部位!$A$4:$O$499,7,FALSE)</f>
        <v>#N/A</v>
      </c>
      <c r="Z1011" s="40" t="e">
        <f>VLOOKUP($B1011,期貨大額交易人未沖銷部位!$A$4:$O$499,10,FALSE)</f>
        <v>#N/A</v>
      </c>
      <c r="AA1011" s="40" t="e">
        <f>VLOOKUP($B1011,期貨大額交易人未沖銷部位!$A$4:$O$499,13,FALSE)</f>
        <v>#N/A</v>
      </c>
      <c r="AB1011" s="40" t="e">
        <f>VLOOKUP($B1011,期貨大額交易人未沖銷部位!$A$4:$O$499,14,FALSE)</f>
        <v>#N/A</v>
      </c>
      <c r="AC1011" s="40" t="e">
        <f>VLOOKUP($B1011,期貨大額交易人未沖銷部位!$A$4:$O$499,15,FALSE)</f>
        <v>#N/A</v>
      </c>
      <c r="AD1011" s="33" t="e">
        <f>VLOOKUP($B1011,三大美股走勢!$A$4:$J$495,4,FALSE)</f>
        <v>#N/A</v>
      </c>
      <c r="AE1011" s="33" t="e">
        <f>VLOOKUP($B1011,三大美股走勢!$A$4:$J$495,7,FALSE)</f>
        <v>#N/A</v>
      </c>
      <c r="AF1011" s="33" t="e">
        <f>VLOOKUP($B1011,三大美股走勢!$A$4:$J$495,10,FALSE)</f>
        <v>#N/A</v>
      </c>
    </row>
    <row r="1012" spans="2:32">
      <c r="B1012" s="32">
        <v>43791</v>
      </c>
      <c r="C1012" s="33" t="e">
        <f>VLOOKUP($B1012,大盤與近月台指!$A$4:$I$499,2,FALSE)</f>
        <v>#N/A</v>
      </c>
      <c r="D1012" s="34" t="e">
        <f>VLOOKUP($B1012,大盤與近月台指!$A$4:$I$499,3,FALSE)</f>
        <v>#N/A</v>
      </c>
      <c r="E1012" s="35" t="e">
        <f>VLOOKUP($B1012,大盤與近月台指!$A$4:$I$499,4,FALSE)</f>
        <v>#N/A</v>
      </c>
      <c r="F1012" s="33" t="e">
        <f>VLOOKUP($B1012,大盤與近月台指!$A$4:$I$499,5,FALSE)</f>
        <v>#N/A</v>
      </c>
      <c r="G1012" s="49" t="e">
        <f>VLOOKUP($B1012,三大法人買賣超!$A$4:$I$500,3,FALSE)</f>
        <v>#N/A</v>
      </c>
      <c r="H1012" s="34" t="e">
        <f>VLOOKUP($B1012,三大法人買賣超!$A$4:$I$500,5,FALSE)</f>
        <v>#N/A</v>
      </c>
      <c r="I1012" s="27" t="e">
        <f>VLOOKUP($B1012,三大法人買賣超!$A$4:$I$500,7,FALSE)</f>
        <v>#N/A</v>
      </c>
      <c r="J1012" s="27" t="e">
        <f>VLOOKUP($B1012,三大法人買賣超!$A$4:$I$500,9,FALSE)</f>
        <v>#N/A</v>
      </c>
      <c r="K1012" s="37">
        <f>新台幣匯率美元指數!B1013</f>
        <v>0</v>
      </c>
      <c r="L1012" s="38">
        <f>新台幣匯率美元指數!C1013</f>
        <v>0</v>
      </c>
      <c r="M1012" s="39">
        <f>新台幣匯率美元指數!D1013</f>
        <v>0</v>
      </c>
      <c r="N1012" s="27" t="e">
        <f>VLOOKUP($B1012,期貨未平倉口數!$A$4:$M$499,4,FALSE)</f>
        <v>#N/A</v>
      </c>
      <c r="O1012" s="27" t="e">
        <f>VLOOKUP($B1012,期貨未平倉口數!$A$4:$M$499,9,FALSE)</f>
        <v>#N/A</v>
      </c>
      <c r="P1012" s="27" t="e">
        <f>VLOOKUP($B1012,期貨未平倉口數!$A$4:$M$499,10,FALSE)</f>
        <v>#N/A</v>
      </c>
      <c r="Q1012" s="27" t="e">
        <f>VLOOKUP($B1012,期貨未平倉口數!$A$4:$M$499,11,FALSE)</f>
        <v>#N/A</v>
      </c>
      <c r="R1012" s="64" t="e">
        <f>VLOOKUP($B1012,選擇權未平倉餘額!$A$4:$I$500,6,FALSE)</f>
        <v>#N/A</v>
      </c>
      <c r="S1012" s="64" t="e">
        <f>VLOOKUP($B1012,選擇權未平倉餘額!$A$4:$I$500,7,FALSE)</f>
        <v>#N/A</v>
      </c>
      <c r="T1012" s="64" t="e">
        <f>VLOOKUP($B1012,選擇權未平倉餘額!$A$4:$I$500,8,FALSE)</f>
        <v>#N/A</v>
      </c>
      <c r="U1012" s="64" t="e">
        <f>VLOOKUP($B1012,選擇權未平倉餘額!$A$4:$I$500,9,FALSE)</f>
        <v>#N/A</v>
      </c>
      <c r="V1012" s="39" t="e">
        <f>VLOOKUP($B1012,臺指選擇權P_C_Ratios!$A$4:$C$500,3,FALSE)</f>
        <v>#N/A</v>
      </c>
      <c r="W1012" s="41" t="e">
        <f>VLOOKUP($B1012,散戶多空比!$A$6:$L$500,12,FALSE)</f>
        <v>#N/A</v>
      </c>
      <c r="X1012" s="40" t="e">
        <f>VLOOKUP($B1012,期貨大額交易人未沖銷部位!$A$4:$O$499,4,FALSE)</f>
        <v>#N/A</v>
      </c>
      <c r="Y1012" s="40" t="e">
        <f>VLOOKUP($B1012,期貨大額交易人未沖銷部位!$A$4:$O$499,7,FALSE)</f>
        <v>#N/A</v>
      </c>
      <c r="Z1012" s="40" t="e">
        <f>VLOOKUP($B1012,期貨大額交易人未沖銷部位!$A$4:$O$499,10,FALSE)</f>
        <v>#N/A</v>
      </c>
      <c r="AA1012" s="40" t="e">
        <f>VLOOKUP($B1012,期貨大額交易人未沖銷部位!$A$4:$O$499,13,FALSE)</f>
        <v>#N/A</v>
      </c>
      <c r="AB1012" s="40" t="e">
        <f>VLOOKUP($B1012,期貨大額交易人未沖銷部位!$A$4:$O$499,14,FALSE)</f>
        <v>#N/A</v>
      </c>
      <c r="AC1012" s="40" t="e">
        <f>VLOOKUP($B1012,期貨大額交易人未沖銷部位!$A$4:$O$499,15,FALSE)</f>
        <v>#N/A</v>
      </c>
      <c r="AD1012" s="33" t="e">
        <f>VLOOKUP($B1012,三大美股走勢!$A$4:$J$495,4,FALSE)</f>
        <v>#N/A</v>
      </c>
      <c r="AE1012" s="33" t="e">
        <f>VLOOKUP($B1012,三大美股走勢!$A$4:$J$495,7,FALSE)</f>
        <v>#N/A</v>
      </c>
      <c r="AF1012" s="33" t="e">
        <f>VLOOKUP($B1012,三大美股走勢!$A$4:$J$495,10,FALSE)</f>
        <v>#N/A</v>
      </c>
    </row>
    <row r="1013" spans="2:32">
      <c r="B1013" s="32">
        <v>43792</v>
      </c>
      <c r="C1013" s="33" t="e">
        <f>VLOOKUP($B1013,大盤與近月台指!$A$4:$I$499,2,FALSE)</f>
        <v>#N/A</v>
      </c>
      <c r="D1013" s="34" t="e">
        <f>VLOOKUP($B1013,大盤與近月台指!$A$4:$I$499,3,FALSE)</f>
        <v>#N/A</v>
      </c>
      <c r="E1013" s="35" t="e">
        <f>VLOOKUP($B1013,大盤與近月台指!$A$4:$I$499,4,FALSE)</f>
        <v>#N/A</v>
      </c>
      <c r="F1013" s="33" t="e">
        <f>VLOOKUP($B1013,大盤與近月台指!$A$4:$I$499,5,FALSE)</f>
        <v>#N/A</v>
      </c>
      <c r="G1013" s="49" t="e">
        <f>VLOOKUP($B1013,三大法人買賣超!$A$4:$I$500,3,FALSE)</f>
        <v>#N/A</v>
      </c>
      <c r="H1013" s="34" t="e">
        <f>VLOOKUP($B1013,三大法人買賣超!$A$4:$I$500,5,FALSE)</f>
        <v>#N/A</v>
      </c>
      <c r="I1013" s="27" t="e">
        <f>VLOOKUP($B1013,三大法人買賣超!$A$4:$I$500,7,FALSE)</f>
        <v>#N/A</v>
      </c>
      <c r="J1013" s="27" t="e">
        <f>VLOOKUP($B1013,三大法人買賣超!$A$4:$I$500,9,FALSE)</f>
        <v>#N/A</v>
      </c>
      <c r="K1013" s="37">
        <f>新台幣匯率美元指數!B1014</f>
        <v>0</v>
      </c>
      <c r="L1013" s="38">
        <f>新台幣匯率美元指數!C1014</f>
        <v>0</v>
      </c>
      <c r="M1013" s="39">
        <f>新台幣匯率美元指數!D1014</f>
        <v>0</v>
      </c>
      <c r="N1013" s="27" t="e">
        <f>VLOOKUP($B1013,期貨未平倉口數!$A$4:$M$499,4,FALSE)</f>
        <v>#N/A</v>
      </c>
      <c r="O1013" s="27" t="e">
        <f>VLOOKUP($B1013,期貨未平倉口數!$A$4:$M$499,9,FALSE)</f>
        <v>#N/A</v>
      </c>
      <c r="P1013" s="27" t="e">
        <f>VLOOKUP($B1013,期貨未平倉口數!$A$4:$M$499,10,FALSE)</f>
        <v>#N/A</v>
      </c>
      <c r="Q1013" s="27" t="e">
        <f>VLOOKUP($B1013,期貨未平倉口數!$A$4:$M$499,11,FALSE)</f>
        <v>#N/A</v>
      </c>
      <c r="R1013" s="64" t="e">
        <f>VLOOKUP($B1013,選擇權未平倉餘額!$A$4:$I$500,6,FALSE)</f>
        <v>#N/A</v>
      </c>
      <c r="S1013" s="64" t="e">
        <f>VLOOKUP($B1013,選擇權未平倉餘額!$A$4:$I$500,7,FALSE)</f>
        <v>#N/A</v>
      </c>
      <c r="T1013" s="64" t="e">
        <f>VLOOKUP($B1013,選擇權未平倉餘額!$A$4:$I$500,8,FALSE)</f>
        <v>#N/A</v>
      </c>
      <c r="U1013" s="64" t="e">
        <f>VLOOKUP($B1013,選擇權未平倉餘額!$A$4:$I$500,9,FALSE)</f>
        <v>#N/A</v>
      </c>
      <c r="V1013" s="39" t="e">
        <f>VLOOKUP($B1013,臺指選擇權P_C_Ratios!$A$4:$C$500,3,FALSE)</f>
        <v>#N/A</v>
      </c>
      <c r="W1013" s="41" t="e">
        <f>VLOOKUP($B1013,散戶多空比!$A$6:$L$500,12,FALSE)</f>
        <v>#N/A</v>
      </c>
      <c r="X1013" s="40" t="e">
        <f>VLOOKUP($B1013,期貨大額交易人未沖銷部位!$A$4:$O$499,4,FALSE)</f>
        <v>#N/A</v>
      </c>
      <c r="Y1013" s="40" t="e">
        <f>VLOOKUP($B1013,期貨大額交易人未沖銷部位!$A$4:$O$499,7,FALSE)</f>
        <v>#N/A</v>
      </c>
      <c r="Z1013" s="40" t="e">
        <f>VLOOKUP($B1013,期貨大額交易人未沖銷部位!$A$4:$O$499,10,FALSE)</f>
        <v>#N/A</v>
      </c>
      <c r="AA1013" s="40" t="e">
        <f>VLOOKUP($B1013,期貨大額交易人未沖銷部位!$A$4:$O$499,13,FALSE)</f>
        <v>#N/A</v>
      </c>
      <c r="AB1013" s="40" t="e">
        <f>VLOOKUP($B1013,期貨大額交易人未沖銷部位!$A$4:$O$499,14,FALSE)</f>
        <v>#N/A</v>
      </c>
      <c r="AC1013" s="40" t="e">
        <f>VLOOKUP($B1013,期貨大額交易人未沖銷部位!$A$4:$O$499,15,FALSE)</f>
        <v>#N/A</v>
      </c>
      <c r="AD1013" s="33" t="e">
        <f>VLOOKUP($B1013,三大美股走勢!$A$4:$J$495,4,FALSE)</f>
        <v>#N/A</v>
      </c>
      <c r="AE1013" s="33" t="e">
        <f>VLOOKUP($B1013,三大美股走勢!$A$4:$J$495,7,FALSE)</f>
        <v>#N/A</v>
      </c>
      <c r="AF1013" s="33" t="e">
        <f>VLOOKUP($B1013,三大美股走勢!$A$4:$J$495,10,FALSE)</f>
        <v>#N/A</v>
      </c>
    </row>
    <row r="1014" spans="2:32">
      <c r="B1014" s="32">
        <v>43793</v>
      </c>
      <c r="C1014" s="33" t="e">
        <f>VLOOKUP($B1014,大盤與近月台指!$A$4:$I$499,2,FALSE)</f>
        <v>#N/A</v>
      </c>
      <c r="D1014" s="34" t="e">
        <f>VLOOKUP($B1014,大盤與近月台指!$A$4:$I$499,3,FALSE)</f>
        <v>#N/A</v>
      </c>
      <c r="E1014" s="35" t="e">
        <f>VLOOKUP($B1014,大盤與近月台指!$A$4:$I$499,4,FALSE)</f>
        <v>#N/A</v>
      </c>
      <c r="F1014" s="33" t="e">
        <f>VLOOKUP($B1014,大盤與近月台指!$A$4:$I$499,5,FALSE)</f>
        <v>#N/A</v>
      </c>
      <c r="G1014" s="49" t="e">
        <f>VLOOKUP($B1014,三大法人買賣超!$A$4:$I$500,3,FALSE)</f>
        <v>#N/A</v>
      </c>
      <c r="H1014" s="34" t="e">
        <f>VLOOKUP($B1014,三大法人買賣超!$A$4:$I$500,5,FALSE)</f>
        <v>#N/A</v>
      </c>
      <c r="I1014" s="27" t="e">
        <f>VLOOKUP($B1014,三大法人買賣超!$A$4:$I$500,7,FALSE)</f>
        <v>#N/A</v>
      </c>
      <c r="J1014" s="27" t="e">
        <f>VLOOKUP($B1014,三大法人買賣超!$A$4:$I$500,9,FALSE)</f>
        <v>#N/A</v>
      </c>
      <c r="K1014" s="37">
        <f>新台幣匯率美元指數!B1015</f>
        <v>0</v>
      </c>
      <c r="L1014" s="38">
        <f>新台幣匯率美元指數!C1015</f>
        <v>0</v>
      </c>
      <c r="M1014" s="39">
        <f>新台幣匯率美元指數!D1015</f>
        <v>0</v>
      </c>
      <c r="N1014" s="27" t="e">
        <f>VLOOKUP($B1014,期貨未平倉口數!$A$4:$M$499,4,FALSE)</f>
        <v>#N/A</v>
      </c>
      <c r="O1014" s="27" t="e">
        <f>VLOOKUP($B1014,期貨未平倉口數!$A$4:$M$499,9,FALSE)</f>
        <v>#N/A</v>
      </c>
      <c r="P1014" s="27" t="e">
        <f>VLOOKUP($B1014,期貨未平倉口數!$A$4:$M$499,10,FALSE)</f>
        <v>#N/A</v>
      </c>
      <c r="Q1014" s="27" t="e">
        <f>VLOOKUP($B1014,期貨未平倉口數!$A$4:$M$499,11,FALSE)</f>
        <v>#N/A</v>
      </c>
      <c r="R1014" s="64" t="e">
        <f>VLOOKUP($B1014,選擇權未平倉餘額!$A$4:$I$500,6,FALSE)</f>
        <v>#N/A</v>
      </c>
      <c r="S1014" s="64" t="e">
        <f>VLOOKUP($B1014,選擇權未平倉餘額!$A$4:$I$500,7,FALSE)</f>
        <v>#N/A</v>
      </c>
      <c r="T1014" s="64" t="e">
        <f>VLOOKUP($B1014,選擇權未平倉餘額!$A$4:$I$500,8,FALSE)</f>
        <v>#N/A</v>
      </c>
      <c r="U1014" s="64" t="e">
        <f>VLOOKUP($B1014,選擇權未平倉餘額!$A$4:$I$500,9,FALSE)</f>
        <v>#N/A</v>
      </c>
      <c r="V1014" s="39" t="e">
        <f>VLOOKUP($B1014,臺指選擇權P_C_Ratios!$A$4:$C$500,3,FALSE)</f>
        <v>#N/A</v>
      </c>
      <c r="W1014" s="41" t="e">
        <f>VLOOKUP($B1014,散戶多空比!$A$6:$L$500,12,FALSE)</f>
        <v>#N/A</v>
      </c>
      <c r="X1014" s="40" t="e">
        <f>VLOOKUP($B1014,期貨大額交易人未沖銷部位!$A$4:$O$499,4,FALSE)</f>
        <v>#N/A</v>
      </c>
      <c r="Y1014" s="40" t="e">
        <f>VLOOKUP($B1014,期貨大額交易人未沖銷部位!$A$4:$O$499,7,FALSE)</f>
        <v>#N/A</v>
      </c>
      <c r="Z1014" s="40" t="e">
        <f>VLOOKUP($B1014,期貨大額交易人未沖銷部位!$A$4:$O$499,10,FALSE)</f>
        <v>#N/A</v>
      </c>
      <c r="AA1014" s="40" t="e">
        <f>VLOOKUP($B1014,期貨大額交易人未沖銷部位!$A$4:$O$499,13,FALSE)</f>
        <v>#N/A</v>
      </c>
      <c r="AB1014" s="40" t="e">
        <f>VLOOKUP($B1014,期貨大額交易人未沖銷部位!$A$4:$O$499,14,FALSE)</f>
        <v>#N/A</v>
      </c>
      <c r="AC1014" s="40" t="e">
        <f>VLOOKUP($B1014,期貨大額交易人未沖銷部位!$A$4:$O$499,15,FALSE)</f>
        <v>#N/A</v>
      </c>
      <c r="AD1014" s="33" t="e">
        <f>VLOOKUP($B1014,三大美股走勢!$A$4:$J$495,4,FALSE)</f>
        <v>#N/A</v>
      </c>
      <c r="AE1014" s="33" t="e">
        <f>VLOOKUP($B1014,三大美股走勢!$A$4:$J$495,7,FALSE)</f>
        <v>#N/A</v>
      </c>
      <c r="AF1014" s="33" t="e">
        <f>VLOOKUP($B1014,三大美股走勢!$A$4:$J$495,10,FALSE)</f>
        <v>#N/A</v>
      </c>
    </row>
    <row r="1015" spans="2:32">
      <c r="B1015" s="32">
        <v>43794</v>
      </c>
      <c r="C1015" s="33" t="e">
        <f>VLOOKUP($B1015,大盤與近月台指!$A$4:$I$499,2,FALSE)</f>
        <v>#N/A</v>
      </c>
      <c r="D1015" s="34" t="e">
        <f>VLOOKUP($B1015,大盤與近月台指!$A$4:$I$499,3,FALSE)</f>
        <v>#N/A</v>
      </c>
      <c r="E1015" s="35" t="e">
        <f>VLOOKUP($B1015,大盤與近月台指!$A$4:$I$499,4,FALSE)</f>
        <v>#N/A</v>
      </c>
      <c r="F1015" s="33" t="e">
        <f>VLOOKUP($B1015,大盤與近月台指!$A$4:$I$499,5,FALSE)</f>
        <v>#N/A</v>
      </c>
      <c r="G1015" s="49" t="e">
        <f>VLOOKUP($B1015,三大法人買賣超!$A$4:$I$500,3,FALSE)</f>
        <v>#N/A</v>
      </c>
      <c r="H1015" s="34" t="e">
        <f>VLOOKUP($B1015,三大法人買賣超!$A$4:$I$500,5,FALSE)</f>
        <v>#N/A</v>
      </c>
      <c r="I1015" s="27" t="e">
        <f>VLOOKUP($B1015,三大法人買賣超!$A$4:$I$500,7,FALSE)</f>
        <v>#N/A</v>
      </c>
      <c r="J1015" s="27" t="e">
        <f>VLOOKUP($B1015,三大法人買賣超!$A$4:$I$500,9,FALSE)</f>
        <v>#N/A</v>
      </c>
      <c r="K1015" s="37">
        <f>新台幣匯率美元指數!B1016</f>
        <v>0</v>
      </c>
      <c r="L1015" s="38">
        <f>新台幣匯率美元指數!C1016</f>
        <v>0</v>
      </c>
      <c r="M1015" s="39">
        <f>新台幣匯率美元指數!D1016</f>
        <v>0</v>
      </c>
      <c r="N1015" s="27" t="e">
        <f>VLOOKUP($B1015,期貨未平倉口數!$A$4:$M$499,4,FALSE)</f>
        <v>#N/A</v>
      </c>
      <c r="O1015" s="27" t="e">
        <f>VLOOKUP($B1015,期貨未平倉口數!$A$4:$M$499,9,FALSE)</f>
        <v>#N/A</v>
      </c>
      <c r="P1015" s="27" t="e">
        <f>VLOOKUP($B1015,期貨未平倉口數!$A$4:$M$499,10,FALSE)</f>
        <v>#N/A</v>
      </c>
      <c r="Q1015" s="27" t="e">
        <f>VLOOKUP($B1015,期貨未平倉口數!$A$4:$M$499,11,FALSE)</f>
        <v>#N/A</v>
      </c>
      <c r="R1015" s="64" t="e">
        <f>VLOOKUP($B1015,選擇權未平倉餘額!$A$4:$I$500,6,FALSE)</f>
        <v>#N/A</v>
      </c>
      <c r="S1015" s="64" t="e">
        <f>VLOOKUP($B1015,選擇權未平倉餘額!$A$4:$I$500,7,FALSE)</f>
        <v>#N/A</v>
      </c>
      <c r="T1015" s="64" t="e">
        <f>VLOOKUP($B1015,選擇權未平倉餘額!$A$4:$I$500,8,FALSE)</f>
        <v>#N/A</v>
      </c>
      <c r="U1015" s="64" t="e">
        <f>VLOOKUP($B1015,選擇權未平倉餘額!$A$4:$I$500,9,FALSE)</f>
        <v>#N/A</v>
      </c>
      <c r="V1015" s="39" t="e">
        <f>VLOOKUP($B1015,臺指選擇權P_C_Ratios!$A$4:$C$500,3,FALSE)</f>
        <v>#N/A</v>
      </c>
      <c r="W1015" s="41" t="e">
        <f>VLOOKUP($B1015,散戶多空比!$A$6:$L$500,12,FALSE)</f>
        <v>#N/A</v>
      </c>
      <c r="X1015" s="40" t="e">
        <f>VLOOKUP($B1015,期貨大額交易人未沖銷部位!$A$4:$O$499,4,FALSE)</f>
        <v>#N/A</v>
      </c>
      <c r="Y1015" s="40" t="e">
        <f>VLOOKUP($B1015,期貨大額交易人未沖銷部位!$A$4:$O$499,7,FALSE)</f>
        <v>#N/A</v>
      </c>
      <c r="Z1015" s="40" t="e">
        <f>VLOOKUP($B1015,期貨大額交易人未沖銷部位!$A$4:$O$499,10,FALSE)</f>
        <v>#N/A</v>
      </c>
      <c r="AA1015" s="40" t="e">
        <f>VLOOKUP($B1015,期貨大額交易人未沖銷部位!$A$4:$O$499,13,FALSE)</f>
        <v>#N/A</v>
      </c>
      <c r="AB1015" s="40" t="e">
        <f>VLOOKUP($B1015,期貨大額交易人未沖銷部位!$A$4:$O$499,14,FALSE)</f>
        <v>#N/A</v>
      </c>
      <c r="AC1015" s="40" t="e">
        <f>VLOOKUP($B1015,期貨大額交易人未沖銷部位!$A$4:$O$499,15,FALSE)</f>
        <v>#N/A</v>
      </c>
      <c r="AD1015" s="33" t="e">
        <f>VLOOKUP($B1015,三大美股走勢!$A$4:$J$495,4,FALSE)</f>
        <v>#N/A</v>
      </c>
      <c r="AE1015" s="33" t="e">
        <f>VLOOKUP($B1015,三大美股走勢!$A$4:$J$495,7,FALSE)</f>
        <v>#N/A</v>
      </c>
      <c r="AF1015" s="33" t="e">
        <f>VLOOKUP($B1015,三大美股走勢!$A$4:$J$495,10,FALSE)</f>
        <v>#N/A</v>
      </c>
    </row>
    <row r="1016" spans="2:32">
      <c r="B1016" s="32">
        <v>43795</v>
      </c>
      <c r="C1016" s="33" t="e">
        <f>VLOOKUP($B1016,大盤與近月台指!$A$4:$I$499,2,FALSE)</f>
        <v>#N/A</v>
      </c>
      <c r="D1016" s="34" t="e">
        <f>VLOOKUP($B1016,大盤與近月台指!$A$4:$I$499,3,FALSE)</f>
        <v>#N/A</v>
      </c>
      <c r="E1016" s="35" t="e">
        <f>VLOOKUP($B1016,大盤與近月台指!$A$4:$I$499,4,FALSE)</f>
        <v>#N/A</v>
      </c>
      <c r="F1016" s="33" t="e">
        <f>VLOOKUP($B1016,大盤與近月台指!$A$4:$I$499,5,FALSE)</f>
        <v>#N/A</v>
      </c>
      <c r="G1016" s="49" t="e">
        <f>VLOOKUP($B1016,三大法人買賣超!$A$4:$I$500,3,FALSE)</f>
        <v>#N/A</v>
      </c>
      <c r="H1016" s="34" t="e">
        <f>VLOOKUP($B1016,三大法人買賣超!$A$4:$I$500,5,FALSE)</f>
        <v>#N/A</v>
      </c>
      <c r="I1016" s="27" t="e">
        <f>VLOOKUP($B1016,三大法人買賣超!$A$4:$I$500,7,FALSE)</f>
        <v>#N/A</v>
      </c>
      <c r="J1016" s="27" t="e">
        <f>VLOOKUP($B1016,三大法人買賣超!$A$4:$I$500,9,FALSE)</f>
        <v>#N/A</v>
      </c>
      <c r="K1016" s="37">
        <f>新台幣匯率美元指數!B1017</f>
        <v>0</v>
      </c>
      <c r="L1016" s="38">
        <f>新台幣匯率美元指數!C1017</f>
        <v>0</v>
      </c>
      <c r="M1016" s="39">
        <f>新台幣匯率美元指數!D1017</f>
        <v>0</v>
      </c>
      <c r="N1016" s="27" t="e">
        <f>VLOOKUP($B1016,期貨未平倉口數!$A$4:$M$499,4,FALSE)</f>
        <v>#N/A</v>
      </c>
      <c r="O1016" s="27" t="e">
        <f>VLOOKUP($B1016,期貨未平倉口數!$A$4:$M$499,9,FALSE)</f>
        <v>#N/A</v>
      </c>
      <c r="P1016" s="27" t="e">
        <f>VLOOKUP($B1016,期貨未平倉口數!$A$4:$M$499,10,FALSE)</f>
        <v>#N/A</v>
      </c>
      <c r="Q1016" s="27" t="e">
        <f>VLOOKUP($B1016,期貨未平倉口數!$A$4:$M$499,11,FALSE)</f>
        <v>#N/A</v>
      </c>
      <c r="R1016" s="64" t="e">
        <f>VLOOKUP($B1016,選擇權未平倉餘額!$A$4:$I$500,6,FALSE)</f>
        <v>#N/A</v>
      </c>
      <c r="S1016" s="64" t="e">
        <f>VLOOKUP($B1016,選擇權未平倉餘額!$A$4:$I$500,7,FALSE)</f>
        <v>#N/A</v>
      </c>
      <c r="T1016" s="64" t="e">
        <f>VLOOKUP($B1016,選擇權未平倉餘額!$A$4:$I$500,8,FALSE)</f>
        <v>#N/A</v>
      </c>
      <c r="U1016" s="64" t="e">
        <f>VLOOKUP($B1016,選擇權未平倉餘額!$A$4:$I$500,9,FALSE)</f>
        <v>#N/A</v>
      </c>
      <c r="V1016" s="39" t="e">
        <f>VLOOKUP($B1016,臺指選擇權P_C_Ratios!$A$4:$C$500,3,FALSE)</f>
        <v>#N/A</v>
      </c>
      <c r="W1016" s="41" t="e">
        <f>VLOOKUP($B1016,散戶多空比!$A$6:$L$500,12,FALSE)</f>
        <v>#N/A</v>
      </c>
      <c r="X1016" s="40" t="e">
        <f>VLOOKUP($B1016,期貨大額交易人未沖銷部位!$A$4:$O$499,4,FALSE)</f>
        <v>#N/A</v>
      </c>
      <c r="Y1016" s="40" t="e">
        <f>VLOOKUP($B1016,期貨大額交易人未沖銷部位!$A$4:$O$499,7,FALSE)</f>
        <v>#N/A</v>
      </c>
      <c r="Z1016" s="40" t="e">
        <f>VLOOKUP($B1016,期貨大額交易人未沖銷部位!$A$4:$O$499,10,FALSE)</f>
        <v>#N/A</v>
      </c>
      <c r="AA1016" s="40" t="e">
        <f>VLOOKUP($B1016,期貨大額交易人未沖銷部位!$A$4:$O$499,13,FALSE)</f>
        <v>#N/A</v>
      </c>
      <c r="AB1016" s="40" t="e">
        <f>VLOOKUP($B1016,期貨大額交易人未沖銷部位!$A$4:$O$499,14,FALSE)</f>
        <v>#N/A</v>
      </c>
      <c r="AC1016" s="40" t="e">
        <f>VLOOKUP($B1016,期貨大額交易人未沖銷部位!$A$4:$O$499,15,FALSE)</f>
        <v>#N/A</v>
      </c>
      <c r="AD1016" s="33" t="e">
        <f>VLOOKUP($B1016,三大美股走勢!$A$4:$J$495,4,FALSE)</f>
        <v>#N/A</v>
      </c>
      <c r="AE1016" s="33" t="e">
        <f>VLOOKUP($B1016,三大美股走勢!$A$4:$J$495,7,FALSE)</f>
        <v>#N/A</v>
      </c>
      <c r="AF1016" s="33" t="e">
        <f>VLOOKUP($B1016,三大美股走勢!$A$4:$J$495,10,FALSE)</f>
        <v>#N/A</v>
      </c>
    </row>
    <row r="1017" spans="2:32">
      <c r="B1017" s="32">
        <v>43796</v>
      </c>
      <c r="C1017" s="33" t="e">
        <f>VLOOKUP($B1017,大盤與近月台指!$A$4:$I$499,2,FALSE)</f>
        <v>#N/A</v>
      </c>
      <c r="D1017" s="34" t="e">
        <f>VLOOKUP($B1017,大盤與近月台指!$A$4:$I$499,3,FALSE)</f>
        <v>#N/A</v>
      </c>
      <c r="E1017" s="35" t="e">
        <f>VLOOKUP($B1017,大盤與近月台指!$A$4:$I$499,4,FALSE)</f>
        <v>#N/A</v>
      </c>
      <c r="F1017" s="33" t="e">
        <f>VLOOKUP($B1017,大盤與近月台指!$A$4:$I$499,5,FALSE)</f>
        <v>#N/A</v>
      </c>
      <c r="G1017" s="49" t="e">
        <f>VLOOKUP($B1017,三大法人買賣超!$A$4:$I$500,3,FALSE)</f>
        <v>#N/A</v>
      </c>
      <c r="H1017" s="34" t="e">
        <f>VLOOKUP($B1017,三大法人買賣超!$A$4:$I$500,5,FALSE)</f>
        <v>#N/A</v>
      </c>
      <c r="I1017" s="27" t="e">
        <f>VLOOKUP($B1017,三大法人買賣超!$A$4:$I$500,7,FALSE)</f>
        <v>#N/A</v>
      </c>
      <c r="J1017" s="27" t="e">
        <f>VLOOKUP($B1017,三大法人買賣超!$A$4:$I$500,9,FALSE)</f>
        <v>#N/A</v>
      </c>
      <c r="K1017" s="37">
        <f>新台幣匯率美元指數!B1018</f>
        <v>0</v>
      </c>
      <c r="L1017" s="38">
        <f>新台幣匯率美元指數!C1018</f>
        <v>0</v>
      </c>
      <c r="M1017" s="39">
        <f>新台幣匯率美元指數!D1018</f>
        <v>0</v>
      </c>
      <c r="N1017" s="27" t="e">
        <f>VLOOKUP($B1017,期貨未平倉口數!$A$4:$M$499,4,FALSE)</f>
        <v>#N/A</v>
      </c>
      <c r="O1017" s="27" t="e">
        <f>VLOOKUP($B1017,期貨未平倉口數!$A$4:$M$499,9,FALSE)</f>
        <v>#N/A</v>
      </c>
      <c r="P1017" s="27" t="e">
        <f>VLOOKUP($B1017,期貨未平倉口數!$A$4:$M$499,10,FALSE)</f>
        <v>#N/A</v>
      </c>
      <c r="Q1017" s="27" t="e">
        <f>VLOOKUP($B1017,期貨未平倉口數!$A$4:$M$499,11,FALSE)</f>
        <v>#N/A</v>
      </c>
      <c r="R1017" s="64" t="e">
        <f>VLOOKUP($B1017,選擇權未平倉餘額!$A$4:$I$500,6,FALSE)</f>
        <v>#N/A</v>
      </c>
      <c r="S1017" s="64" t="e">
        <f>VLOOKUP($B1017,選擇權未平倉餘額!$A$4:$I$500,7,FALSE)</f>
        <v>#N/A</v>
      </c>
      <c r="T1017" s="64" t="e">
        <f>VLOOKUP($B1017,選擇權未平倉餘額!$A$4:$I$500,8,FALSE)</f>
        <v>#N/A</v>
      </c>
      <c r="U1017" s="64" t="e">
        <f>VLOOKUP($B1017,選擇權未平倉餘額!$A$4:$I$500,9,FALSE)</f>
        <v>#N/A</v>
      </c>
      <c r="V1017" s="39" t="e">
        <f>VLOOKUP($B1017,臺指選擇權P_C_Ratios!$A$4:$C$500,3,FALSE)</f>
        <v>#N/A</v>
      </c>
      <c r="W1017" s="41" t="e">
        <f>VLOOKUP($B1017,散戶多空比!$A$6:$L$500,12,FALSE)</f>
        <v>#N/A</v>
      </c>
      <c r="X1017" s="40" t="e">
        <f>VLOOKUP($B1017,期貨大額交易人未沖銷部位!$A$4:$O$499,4,FALSE)</f>
        <v>#N/A</v>
      </c>
      <c r="Y1017" s="40" t="e">
        <f>VLOOKUP($B1017,期貨大額交易人未沖銷部位!$A$4:$O$499,7,FALSE)</f>
        <v>#N/A</v>
      </c>
      <c r="Z1017" s="40" t="e">
        <f>VLOOKUP($B1017,期貨大額交易人未沖銷部位!$A$4:$O$499,10,FALSE)</f>
        <v>#N/A</v>
      </c>
      <c r="AA1017" s="40" t="e">
        <f>VLOOKUP($B1017,期貨大額交易人未沖銷部位!$A$4:$O$499,13,FALSE)</f>
        <v>#N/A</v>
      </c>
      <c r="AB1017" s="40" t="e">
        <f>VLOOKUP($B1017,期貨大額交易人未沖銷部位!$A$4:$O$499,14,FALSE)</f>
        <v>#N/A</v>
      </c>
      <c r="AC1017" s="40" t="e">
        <f>VLOOKUP($B1017,期貨大額交易人未沖銷部位!$A$4:$O$499,15,FALSE)</f>
        <v>#N/A</v>
      </c>
      <c r="AD1017" s="33" t="e">
        <f>VLOOKUP($B1017,三大美股走勢!$A$4:$J$495,4,FALSE)</f>
        <v>#N/A</v>
      </c>
      <c r="AE1017" s="33" t="e">
        <f>VLOOKUP($B1017,三大美股走勢!$A$4:$J$495,7,FALSE)</f>
        <v>#N/A</v>
      </c>
      <c r="AF1017" s="33" t="e">
        <f>VLOOKUP($B1017,三大美股走勢!$A$4:$J$495,10,FALSE)</f>
        <v>#N/A</v>
      </c>
    </row>
    <row r="1018" spans="2:32">
      <c r="B1018" s="32">
        <v>43797</v>
      </c>
      <c r="C1018" s="33" t="e">
        <f>VLOOKUP($B1018,大盤與近月台指!$A$4:$I$499,2,FALSE)</f>
        <v>#N/A</v>
      </c>
      <c r="D1018" s="34" t="e">
        <f>VLOOKUP($B1018,大盤與近月台指!$A$4:$I$499,3,FALSE)</f>
        <v>#N/A</v>
      </c>
      <c r="E1018" s="35" t="e">
        <f>VLOOKUP($B1018,大盤與近月台指!$A$4:$I$499,4,FALSE)</f>
        <v>#N/A</v>
      </c>
      <c r="F1018" s="33" t="e">
        <f>VLOOKUP($B1018,大盤與近月台指!$A$4:$I$499,5,FALSE)</f>
        <v>#N/A</v>
      </c>
      <c r="G1018" s="49" t="e">
        <f>VLOOKUP($B1018,三大法人買賣超!$A$4:$I$500,3,FALSE)</f>
        <v>#N/A</v>
      </c>
      <c r="H1018" s="34" t="e">
        <f>VLOOKUP($B1018,三大法人買賣超!$A$4:$I$500,5,FALSE)</f>
        <v>#N/A</v>
      </c>
      <c r="I1018" s="27" t="e">
        <f>VLOOKUP($B1018,三大法人買賣超!$A$4:$I$500,7,FALSE)</f>
        <v>#N/A</v>
      </c>
      <c r="J1018" s="27" t="e">
        <f>VLOOKUP($B1018,三大法人買賣超!$A$4:$I$500,9,FALSE)</f>
        <v>#N/A</v>
      </c>
      <c r="K1018" s="37">
        <f>新台幣匯率美元指數!B1019</f>
        <v>0</v>
      </c>
      <c r="L1018" s="38">
        <f>新台幣匯率美元指數!C1019</f>
        <v>0</v>
      </c>
      <c r="M1018" s="39">
        <f>新台幣匯率美元指數!D1019</f>
        <v>0</v>
      </c>
      <c r="N1018" s="27" t="e">
        <f>VLOOKUP($B1018,期貨未平倉口數!$A$4:$M$499,4,FALSE)</f>
        <v>#N/A</v>
      </c>
      <c r="O1018" s="27" t="e">
        <f>VLOOKUP($B1018,期貨未平倉口數!$A$4:$M$499,9,FALSE)</f>
        <v>#N/A</v>
      </c>
      <c r="P1018" s="27" t="e">
        <f>VLOOKUP($B1018,期貨未平倉口數!$A$4:$M$499,10,FALSE)</f>
        <v>#N/A</v>
      </c>
      <c r="Q1018" s="27" t="e">
        <f>VLOOKUP($B1018,期貨未平倉口數!$A$4:$M$499,11,FALSE)</f>
        <v>#N/A</v>
      </c>
      <c r="R1018" s="64" t="e">
        <f>VLOOKUP($B1018,選擇權未平倉餘額!$A$4:$I$500,6,FALSE)</f>
        <v>#N/A</v>
      </c>
      <c r="S1018" s="64" t="e">
        <f>VLOOKUP($B1018,選擇權未平倉餘額!$A$4:$I$500,7,FALSE)</f>
        <v>#N/A</v>
      </c>
      <c r="T1018" s="64" t="e">
        <f>VLOOKUP($B1018,選擇權未平倉餘額!$A$4:$I$500,8,FALSE)</f>
        <v>#N/A</v>
      </c>
      <c r="U1018" s="64" t="e">
        <f>VLOOKUP($B1018,選擇權未平倉餘額!$A$4:$I$500,9,FALSE)</f>
        <v>#N/A</v>
      </c>
      <c r="V1018" s="39" t="e">
        <f>VLOOKUP($B1018,臺指選擇權P_C_Ratios!$A$4:$C$500,3,FALSE)</f>
        <v>#N/A</v>
      </c>
      <c r="W1018" s="41" t="e">
        <f>VLOOKUP($B1018,散戶多空比!$A$6:$L$500,12,FALSE)</f>
        <v>#N/A</v>
      </c>
      <c r="X1018" s="40" t="e">
        <f>VLOOKUP($B1018,期貨大額交易人未沖銷部位!$A$4:$O$499,4,FALSE)</f>
        <v>#N/A</v>
      </c>
      <c r="Y1018" s="40" t="e">
        <f>VLOOKUP($B1018,期貨大額交易人未沖銷部位!$A$4:$O$499,7,FALSE)</f>
        <v>#N/A</v>
      </c>
      <c r="Z1018" s="40" t="e">
        <f>VLOOKUP($B1018,期貨大額交易人未沖銷部位!$A$4:$O$499,10,FALSE)</f>
        <v>#N/A</v>
      </c>
      <c r="AA1018" s="40" t="e">
        <f>VLOOKUP($B1018,期貨大額交易人未沖銷部位!$A$4:$O$499,13,FALSE)</f>
        <v>#N/A</v>
      </c>
      <c r="AB1018" s="40" t="e">
        <f>VLOOKUP($B1018,期貨大額交易人未沖銷部位!$A$4:$O$499,14,FALSE)</f>
        <v>#N/A</v>
      </c>
      <c r="AC1018" s="40" t="e">
        <f>VLOOKUP($B1018,期貨大額交易人未沖銷部位!$A$4:$O$499,15,FALSE)</f>
        <v>#N/A</v>
      </c>
      <c r="AD1018" s="33" t="e">
        <f>VLOOKUP($B1018,三大美股走勢!$A$4:$J$495,4,FALSE)</f>
        <v>#N/A</v>
      </c>
      <c r="AE1018" s="33" t="e">
        <f>VLOOKUP($B1018,三大美股走勢!$A$4:$J$495,7,FALSE)</f>
        <v>#N/A</v>
      </c>
      <c r="AF1018" s="33" t="e">
        <f>VLOOKUP($B1018,三大美股走勢!$A$4:$J$495,10,FALSE)</f>
        <v>#N/A</v>
      </c>
    </row>
    <row r="1019" spans="2:32">
      <c r="B1019" s="32">
        <v>43798</v>
      </c>
      <c r="C1019" s="33" t="e">
        <f>VLOOKUP($B1019,大盤與近月台指!$A$4:$I$499,2,FALSE)</f>
        <v>#N/A</v>
      </c>
      <c r="D1019" s="34" t="e">
        <f>VLOOKUP($B1019,大盤與近月台指!$A$4:$I$499,3,FALSE)</f>
        <v>#N/A</v>
      </c>
      <c r="E1019" s="35" t="e">
        <f>VLOOKUP($B1019,大盤與近月台指!$A$4:$I$499,4,FALSE)</f>
        <v>#N/A</v>
      </c>
      <c r="F1019" s="33" t="e">
        <f>VLOOKUP($B1019,大盤與近月台指!$A$4:$I$499,5,FALSE)</f>
        <v>#N/A</v>
      </c>
      <c r="G1019" s="49" t="e">
        <f>VLOOKUP($B1019,三大法人買賣超!$A$4:$I$500,3,FALSE)</f>
        <v>#N/A</v>
      </c>
      <c r="H1019" s="34" t="e">
        <f>VLOOKUP($B1019,三大法人買賣超!$A$4:$I$500,5,FALSE)</f>
        <v>#N/A</v>
      </c>
      <c r="I1019" s="27" t="e">
        <f>VLOOKUP($B1019,三大法人買賣超!$A$4:$I$500,7,FALSE)</f>
        <v>#N/A</v>
      </c>
      <c r="J1019" s="27" t="e">
        <f>VLOOKUP($B1019,三大法人買賣超!$A$4:$I$500,9,FALSE)</f>
        <v>#N/A</v>
      </c>
      <c r="K1019" s="37">
        <f>新台幣匯率美元指數!B1020</f>
        <v>0</v>
      </c>
      <c r="L1019" s="38">
        <f>新台幣匯率美元指數!C1020</f>
        <v>0</v>
      </c>
      <c r="M1019" s="39">
        <f>新台幣匯率美元指數!D1020</f>
        <v>0</v>
      </c>
      <c r="N1019" s="27" t="e">
        <f>VLOOKUP($B1019,期貨未平倉口數!$A$4:$M$499,4,FALSE)</f>
        <v>#N/A</v>
      </c>
      <c r="O1019" s="27" t="e">
        <f>VLOOKUP($B1019,期貨未平倉口數!$A$4:$M$499,9,FALSE)</f>
        <v>#N/A</v>
      </c>
      <c r="P1019" s="27" t="e">
        <f>VLOOKUP($B1019,期貨未平倉口數!$A$4:$M$499,10,FALSE)</f>
        <v>#N/A</v>
      </c>
      <c r="Q1019" s="27" t="e">
        <f>VLOOKUP($B1019,期貨未平倉口數!$A$4:$M$499,11,FALSE)</f>
        <v>#N/A</v>
      </c>
      <c r="R1019" s="64" t="e">
        <f>VLOOKUP($B1019,選擇權未平倉餘額!$A$4:$I$500,6,FALSE)</f>
        <v>#N/A</v>
      </c>
      <c r="S1019" s="64" t="e">
        <f>VLOOKUP($B1019,選擇權未平倉餘額!$A$4:$I$500,7,FALSE)</f>
        <v>#N/A</v>
      </c>
      <c r="T1019" s="64" t="e">
        <f>VLOOKUP($B1019,選擇權未平倉餘額!$A$4:$I$500,8,FALSE)</f>
        <v>#N/A</v>
      </c>
      <c r="U1019" s="64" t="e">
        <f>VLOOKUP($B1019,選擇權未平倉餘額!$A$4:$I$500,9,FALSE)</f>
        <v>#N/A</v>
      </c>
      <c r="V1019" s="39" t="e">
        <f>VLOOKUP($B1019,臺指選擇權P_C_Ratios!$A$4:$C$500,3,FALSE)</f>
        <v>#N/A</v>
      </c>
      <c r="W1019" s="41" t="e">
        <f>VLOOKUP($B1019,散戶多空比!$A$6:$L$500,12,FALSE)</f>
        <v>#N/A</v>
      </c>
      <c r="X1019" s="40" t="e">
        <f>VLOOKUP($B1019,期貨大額交易人未沖銷部位!$A$4:$O$499,4,FALSE)</f>
        <v>#N/A</v>
      </c>
      <c r="Y1019" s="40" t="e">
        <f>VLOOKUP($B1019,期貨大額交易人未沖銷部位!$A$4:$O$499,7,FALSE)</f>
        <v>#N/A</v>
      </c>
      <c r="Z1019" s="40" t="e">
        <f>VLOOKUP($B1019,期貨大額交易人未沖銷部位!$A$4:$O$499,10,FALSE)</f>
        <v>#N/A</v>
      </c>
      <c r="AA1019" s="40" t="e">
        <f>VLOOKUP($B1019,期貨大額交易人未沖銷部位!$A$4:$O$499,13,FALSE)</f>
        <v>#N/A</v>
      </c>
      <c r="AB1019" s="40" t="e">
        <f>VLOOKUP($B1019,期貨大額交易人未沖銷部位!$A$4:$O$499,14,FALSE)</f>
        <v>#N/A</v>
      </c>
      <c r="AC1019" s="40" t="e">
        <f>VLOOKUP($B1019,期貨大額交易人未沖銷部位!$A$4:$O$499,15,FALSE)</f>
        <v>#N/A</v>
      </c>
      <c r="AD1019" s="33" t="e">
        <f>VLOOKUP($B1019,三大美股走勢!$A$4:$J$495,4,FALSE)</f>
        <v>#N/A</v>
      </c>
      <c r="AE1019" s="33" t="e">
        <f>VLOOKUP($B1019,三大美股走勢!$A$4:$J$495,7,FALSE)</f>
        <v>#N/A</v>
      </c>
      <c r="AF1019" s="33" t="e">
        <f>VLOOKUP($B1019,三大美股走勢!$A$4:$J$495,10,FALSE)</f>
        <v>#N/A</v>
      </c>
    </row>
    <row r="1020" spans="2:32">
      <c r="B1020" s="32">
        <v>43799</v>
      </c>
      <c r="C1020" s="33" t="e">
        <f>VLOOKUP($B1020,大盤與近月台指!$A$4:$I$499,2,FALSE)</f>
        <v>#N/A</v>
      </c>
      <c r="D1020" s="34" t="e">
        <f>VLOOKUP($B1020,大盤與近月台指!$A$4:$I$499,3,FALSE)</f>
        <v>#N/A</v>
      </c>
      <c r="E1020" s="35" t="e">
        <f>VLOOKUP($B1020,大盤與近月台指!$A$4:$I$499,4,FALSE)</f>
        <v>#N/A</v>
      </c>
      <c r="F1020" s="33" t="e">
        <f>VLOOKUP($B1020,大盤與近月台指!$A$4:$I$499,5,FALSE)</f>
        <v>#N/A</v>
      </c>
      <c r="G1020" s="49" t="e">
        <f>VLOOKUP($B1020,三大法人買賣超!$A$4:$I$500,3,FALSE)</f>
        <v>#N/A</v>
      </c>
      <c r="H1020" s="34" t="e">
        <f>VLOOKUP($B1020,三大法人買賣超!$A$4:$I$500,5,FALSE)</f>
        <v>#N/A</v>
      </c>
      <c r="I1020" s="27" t="e">
        <f>VLOOKUP($B1020,三大法人買賣超!$A$4:$I$500,7,FALSE)</f>
        <v>#N/A</v>
      </c>
      <c r="J1020" s="27" t="e">
        <f>VLOOKUP($B1020,三大法人買賣超!$A$4:$I$500,9,FALSE)</f>
        <v>#N/A</v>
      </c>
      <c r="K1020" s="37">
        <f>新台幣匯率美元指數!B1021</f>
        <v>0</v>
      </c>
      <c r="L1020" s="38">
        <f>新台幣匯率美元指數!C1021</f>
        <v>0</v>
      </c>
      <c r="M1020" s="39">
        <f>新台幣匯率美元指數!D1021</f>
        <v>0</v>
      </c>
      <c r="N1020" s="27" t="e">
        <f>VLOOKUP($B1020,期貨未平倉口數!$A$4:$M$499,4,FALSE)</f>
        <v>#N/A</v>
      </c>
      <c r="O1020" s="27" t="e">
        <f>VLOOKUP($B1020,期貨未平倉口數!$A$4:$M$499,9,FALSE)</f>
        <v>#N/A</v>
      </c>
      <c r="P1020" s="27" t="e">
        <f>VLOOKUP($B1020,期貨未平倉口數!$A$4:$M$499,10,FALSE)</f>
        <v>#N/A</v>
      </c>
      <c r="Q1020" s="27" t="e">
        <f>VLOOKUP($B1020,期貨未平倉口數!$A$4:$M$499,11,FALSE)</f>
        <v>#N/A</v>
      </c>
      <c r="R1020" s="64" t="e">
        <f>VLOOKUP($B1020,選擇權未平倉餘額!$A$4:$I$500,6,FALSE)</f>
        <v>#N/A</v>
      </c>
      <c r="S1020" s="64" t="e">
        <f>VLOOKUP($B1020,選擇權未平倉餘額!$A$4:$I$500,7,FALSE)</f>
        <v>#N/A</v>
      </c>
      <c r="T1020" s="64" t="e">
        <f>VLOOKUP($B1020,選擇權未平倉餘額!$A$4:$I$500,8,FALSE)</f>
        <v>#N/A</v>
      </c>
      <c r="U1020" s="64" t="e">
        <f>VLOOKUP($B1020,選擇權未平倉餘額!$A$4:$I$500,9,FALSE)</f>
        <v>#N/A</v>
      </c>
      <c r="V1020" s="39" t="e">
        <f>VLOOKUP($B1020,臺指選擇權P_C_Ratios!$A$4:$C$500,3,FALSE)</f>
        <v>#N/A</v>
      </c>
      <c r="W1020" s="41" t="e">
        <f>VLOOKUP($B1020,散戶多空比!$A$6:$L$500,12,FALSE)</f>
        <v>#N/A</v>
      </c>
      <c r="X1020" s="40" t="e">
        <f>VLOOKUP($B1020,期貨大額交易人未沖銷部位!$A$4:$O$499,4,FALSE)</f>
        <v>#N/A</v>
      </c>
      <c r="Y1020" s="40" t="e">
        <f>VLOOKUP($B1020,期貨大額交易人未沖銷部位!$A$4:$O$499,7,FALSE)</f>
        <v>#N/A</v>
      </c>
      <c r="Z1020" s="40" t="e">
        <f>VLOOKUP($B1020,期貨大額交易人未沖銷部位!$A$4:$O$499,10,FALSE)</f>
        <v>#N/A</v>
      </c>
      <c r="AA1020" s="40" t="e">
        <f>VLOOKUP($B1020,期貨大額交易人未沖銷部位!$A$4:$O$499,13,FALSE)</f>
        <v>#N/A</v>
      </c>
      <c r="AB1020" s="40" t="e">
        <f>VLOOKUP($B1020,期貨大額交易人未沖銷部位!$A$4:$O$499,14,FALSE)</f>
        <v>#N/A</v>
      </c>
      <c r="AC1020" s="40" t="e">
        <f>VLOOKUP($B1020,期貨大額交易人未沖銷部位!$A$4:$O$499,15,FALSE)</f>
        <v>#N/A</v>
      </c>
      <c r="AD1020" s="33" t="e">
        <f>VLOOKUP($B1020,三大美股走勢!$A$4:$J$495,4,FALSE)</f>
        <v>#N/A</v>
      </c>
      <c r="AE1020" s="33" t="e">
        <f>VLOOKUP($B1020,三大美股走勢!$A$4:$J$495,7,FALSE)</f>
        <v>#N/A</v>
      </c>
      <c r="AF1020" s="33" t="e">
        <f>VLOOKUP($B1020,三大美股走勢!$A$4:$J$495,10,FALSE)</f>
        <v>#N/A</v>
      </c>
    </row>
    <row r="1021" spans="2:32">
      <c r="B1021" s="32">
        <v>43800</v>
      </c>
      <c r="C1021" s="33" t="e">
        <f>VLOOKUP($B1021,大盤與近月台指!$A$4:$I$499,2,FALSE)</f>
        <v>#N/A</v>
      </c>
      <c r="D1021" s="34" t="e">
        <f>VLOOKUP($B1021,大盤與近月台指!$A$4:$I$499,3,FALSE)</f>
        <v>#N/A</v>
      </c>
      <c r="E1021" s="35" t="e">
        <f>VLOOKUP($B1021,大盤與近月台指!$A$4:$I$499,4,FALSE)</f>
        <v>#N/A</v>
      </c>
      <c r="F1021" s="33" t="e">
        <f>VLOOKUP($B1021,大盤與近月台指!$A$4:$I$499,5,FALSE)</f>
        <v>#N/A</v>
      </c>
      <c r="G1021" s="49" t="e">
        <f>VLOOKUP($B1021,三大法人買賣超!$A$4:$I$500,3,FALSE)</f>
        <v>#N/A</v>
      </c>
      <c r="H1021" s="34" t="e">
        <f>VLOOKUP($B1021,三大法人買賣超!$A$4:$I$500,5,FALSE)</f>
        <v>#N/A</v>
      </c>
      <c r="I1021" s="27" t="e">
        <f>VLOOKUP($B1021,三大法人買賣超!$A$4:$I$500,7,FALSE)</f>
        <v>#N/A</v>
      </c>
      <c r="J1021" s="27" t="e">
        <f>VLOOKUP($B1021,三大法人買賣超!$A$4:$I$500,9,FALSE)</f>
        <v>#N/A</v>
      </c>
      <c r="K1021" s="37">
        <f>新台幣匯率美元指數!B1022</f>
        <v>0</v>
      </c>
      <c r="L1021" s="38">
        <f>新台幣匯率美元指數!C1022</f>
        <v>0</v>
      </c>
      <c r="M1021" s="39">
        <f>新台幣匯率美元指數!D1022</f>
        <v>0</v>
      </c>
      <c r="N1021" s="27" t="e">
        <f>VLOOKUP($B1021,期貨未平倉口數!$A$4:$M$499,4,FALSE)</f>
        <v>#N/A</v>
      </c>
      <c r="O1021" s="27" t="e">
        <f>VLOOKUP($B1021,期貨未平倉口數!$A$4:$M$499,9,FALSE)</f>
        <v>#N/A</v>
      </c>
      <c r="P1021" s="27" t="e">
        <f>VLOOKUP($B1021,期貨未平倉口數!$A$4:$M$499,10,FALSE)</f>
        <v>#N/A</v>
      </c>
      <c r="Q1021" s="27" t="e">
        <f>VLOOKUP($B1021,期貨未平倉口數!$A$4:$M$499,11,FALSE)</f>
        <v>#N/A</v>
      </c>
      <c r="R1021" s="64" t="e">
        <f>VLOOKUP($B1021,選擇權未平倉餘額!$A$4:$I$500,6,FALSE)</f>
        <v>#N/A</v>
      </c>
      <c r="S1021" s="64" t="e">
        <f>VLOOKUP($B1021,選擇權未平倉餘額!$A$4:$I$500,7,FALSE)</f>
        <v>#N/A</v>
      </c>
      <c r="T1021" s="64" t="e">
        <f>VLOOKUP($B1021,選擇權未平倉餘額!$A$4:$I$500,8,FALSE)</f>
        <v>#N/A</v>
      </c>
      <c r="U1021" s="64" t="e">
        <f>VLOOKUP($B1021,選擇權未平倉餘額!$A$4:$I$500,9,FALSE)</f>
        <v>#N/A</v>
      </c>
      <c r="V1021" s="39" t="e">
        <f>VLOOKUP($B1021,臺指選擇權P_C_Ratios!$A$4:$C$500,3,FALSE)</f>
        <v>#N/A</v>
      </c>
      <c r="W1021" s="41" t="e">
        <f>VLOOKUP($B1021,散戶多空比!$A$6:$L$500,12,FALSE)</f>
        <v>#N/A</v>
      </c>
      <c r="X1021" s="40" t="e">
        <f>VLOOKUP($B1021,期貨大額交易人未沖銷部位!$A$4:$O$499,4,FALSE)</f>
        <v>#N/A</v>
      </c>
      <c r="Y1021" s="40" t="e">
        <f>VLOOKUP($B1021,期貨大額交易人未沖銷部位!$A$4:$O$499,7,FALSE)</f>
        <v>#N/A</v>
      </c>
      <c r="Z1021" s="40" t="e">
        <f>VLOOKUP($B1021,期貨大額交易人未沖銷部位!$A$4:$O$499,10,FALSE)</f>
        <v>#N/A</v>
      </c>
      <c r="AA1021" s="40" t="e">
        <f>VLOOKUP($B1021,期貨大額交易人未沖銷部位!$A$4:$O$499,13,FALSE)</f>
        <v>#N/A</v>
      </c>
      <c r="AB1021" s="40" t="e">
        <f>VLOOKUP($B1021,期貨大額交易人未沖銷部位!$A$4:$O$499,14,FALSE)</f>
        <v>#N/A</v>
      </c>
      <c r="AC1021" s="40" t="e">
        <f>VLOOKUP($B1021,期貨大額交易人未沖銷部位!$A$4:$O$499,15,FALSE)</f>
        <v>#N/A</v>
      </c>
      <c r="AD1021" s="33" t="e">
        <f>VLOOKUP($B1021,三大美股走勢!$A$4:$J$495,4,FALSE)</f>
        <v>#N/A</v>
      </c>
      <c r="AE1021" s="33" t="e">
        <f>VLOOKUP($B1021,三大美股走勢!$A$4:$J$495,7,FALSE)</f>
        <v>#N/A</v>
      </c>
      <c r="AF1021" s="33" t="e">
        <f>VLOOKUP($B1021,三大美股走勢!$A$4:$J$495,10,FALSE)</f>
        <v>#N/A</v>
      </c>
    </row>
    <row r="1022" spans="2:32">
      <c r="B1022" s="32">
        <v>43801</v>
      </c>
      <c r="C1022" s="33" t="e">
        <f>VLOOKUP($B1022,大盤與近月台指!$A$4:$I$499,2,FALSE)</f>
        <v>#N/A</v>
      </c>
      <c r="D1022" s="34" t="e">
        <f>VLOOKUP($B1022,大盤與近月台指!$A$4:$I$499,3,FALSE)</f>
        <v>#N/A</v>
      </c>
      <c r="E1022" s="35" t="e">
        <f>VLOOKUP($B1022,大盤與近月台指!$A$4:$I$499,4,FALSE)</f>
        <v>#N/A</v>
      </c>
      <c r="F1022" s="33" t="e">
        <f>VLOOKUP($B1022,大盤與近月台指!$A$4:$I$499,5,FALSE)</f>
        <v>#N/A</v>
      </c>
      <c r="G1022" s="49" t="e">
        <f>VLOOKUP($B1022,三大法人買賣超!$A$4:$I$500,3,FALSE)</f>
        <v>#N/A</v>
      </c>
      <c r="H1022" s="34" t="e">
        <f>VLOOKUP($B1022,三大法人買賣超!$A$4:$I$500,5,FALSE)</f>
        <v>#N/A</v>
      </c>
      <c r="I1022" s="27" t="e">
        <f>VLOOKUP($B1022,三大法人買賣超!$A$4:$I$500,7,FALSE)</f>
        <v>#N/A</v>
      </c>
      <c r="J1022" s="27" t="e">
        <f>VLOOKUP($B1022,三大法人買賣超!$A$4:$I$500,9,FALSE)</f>
        <v>#N/A</v>
      </c>
      <c r="K1022" s="37">
        <f>新台幣匯率美元指數!B1023</f>
        <v>0</v>
      </c>
      <c r="L1022" s="38">
        <f>新台幣匯率美元指數!C1023</f>
        <v>0</v>
      </c>
      <c r="M1022" s="39">
        <f>新台幣匯率美元指數!D1023</f>
        <v>0</v>
      </c>
      <c r="N1022" s="27" t="e">
        <f>VLOOKUP($B1022,期貨未平倉口數!$A$4:$M$499,4,FALSE)</f>
        <v>#N/A</v>
      </c>
      <c r="O1022" s="27" t="e">
        <f>VLOOKUP($B1022,期貨未平倉口數!$A$4:$M$499,9,FALSE)</f>
        <v>#N/A</v>
      </c>
      <c r="P1022" s="27" t="e">
        <f>VLOOKUP($B1022,期貨未平倉口數!$A$4:$M$499,10,FALSE)</f>
        <v>#N/A</v>
      </c>
      <c r="Q1022" s="27" t="e">
        <f>VLOOKUP($B1022,期貨未平倉口數!$A$4:$M$499,11,FALSE)</f>
        <v>#N/A</v>
      </c>
      <c r="R1022" s="64" t="e">
        <f>VLOOKUP($B1022,選擇權未平倉餘額!$A$4:$I$500,6,FALSE)</f>
        <v>#N/A</v>
      </c>
      <c r="S1022" s="64" t="e">
        <f>VLOOKUP($B1022,選擇權未平倉餘額!$A$4:$I$500,7,FALSE)</f>
        <v>#N/A</v>
      </c>
      <c r="T1022" s="64" t="e">
        <f>VLOOKUP($B1022,選擇權未平倉餘額!$A$4:$I$500,8,FALSE)</f>
        <v>#N/A</v>
      </c>
      <c r="U1022" s="64" t="e">
        <f>VLOOKUP($B1022,選擇權未平倉餘額!$A$4:$I$500,9,FALSE)</f>
        <v>#N/A</v>
      </c>
      <c r="V1022" s="39" t="e">
        <f>VLOOKUP($B1022,臺指選擇權P_C_Ratios!$A$4:$C$500,3,FALSE)</f>
        <v>#N/A</v>
      </c>
      <c r="W1022" s="41" t="e">
        <f>VLOOKUP($B1022,散戶多空比!$A$6:$L$500,12,FALSE)</f>
        <v>#N/A</v>
      </c>
      <c r="X1022" s="40" t="e">
        <f>VLOOKUP($B1022,期貨大額交易人未沖銷部位!$A$4:$O$499,4,FALSE)</f>
        <v>#N/A</v>
      </c>
      <c r="Y1022" s="40" t="e">
        <f>VLOOKUP($B1022,期貨大額交易人未沖銷部位!$A$4:$O$499,7,FALSE)</f>
        <v>#N/A</v>
      </c>
      <c r="Z1022" s="40" t="e">
        <f>VLOOKUP($B1022,期貨大額交易人未沖銷部位!$A$4:$O$499,10,FALSE)</f>
        <v>#N/A</v>
      </c>
      <c r="AA1022" s="40" t="e">
        <f>VLOOKUP($B1022,期貨大額交易人未沖銷部位!$A$4:$O$499,13,FALSE)</f>
        <v>#N/A</v>
      </c>
      <c r="AB1022" s="40" t="e">
        <f>VLOOKUP($B1022,期貨大額交易人未沖銷部位!$A$4:$O$499,14,FALSE)</f>
        <v>#N/A</v>
      </c>
      <c r="AC1022" s="40" t="e">
        <f>VLOOKUP($B1022,期貨大額交易人未沖銷部位!$A$4:$O$499,15,FALSE)</f>
        <v>#N/A</v>
      </c>
      <c r="AD1022" s="33" t="e">
        <f>VLOOKUP($B1022,三大美股走勢!$A$4:$J$495,4,FALSE)</f>
        <v>#N/A</v>
      </c>
      <c r="AE1022" s="33" t="e">
        <f>VLOOKUP($B1022,三大美股走勢!$A$4:$J$495,7,FALSE)</f>
        <v>#N/A</v>
      </c>
      <c r="AF1022" s="33" t="e">
        <f>VLOOKUP($B1022,三大美股走勢!$A$4:$J$495,10,FALSE)</f>
        <v>#N/A</v>
      </c>
    </row>
    <row r="1023" spans="2:32">
      <c r="B1023" s="32">
        <v>43802</v>
      </c>
      <c r="C1023" s="33" t="e">
        <f>VLOOKUP($B1023,大盤與近月台指!$A$4:$I$499,2,FALSE)</f>
        <v>#N/A</v>
      </c>
      <c r="D1023" s="34" t="e">
        <f>VLOOKUP($B1023,大盤與近月台指!$A$4:$I$499,3,FALSE)</f>
        <v>#N/A</v>
      </c>
      <c r="E1023" s="35" t="e">
        <f>VLOOKUP($B1023,大盤與近月台指!$A$4:$I$499,4,FALSE)</f>
        <v>#N/A</v>
      </c>
      <c r="F1023" s="33" t="e">
        <f>VLOOKUP($B1023,大盤與近月台指!$A$4:$I$499,5,FALSE)</f>
        <v>#N/A</v>
      </c>
      <c r="G1023" s="49" t="e">
        <f>VLOOKUP($B1023,三大法人買賣超!$A$4:$I$500,3,FALSE)</f>
        <v>#N/A</v>
      </c>
      <c r="H1023" s="34" t="e">
        <f>VLOOKUP($B1023,三大法人買賣超!$A$4:$I$500,5,FALSE)</f>
        <v>#N/A</v>
      </c>
      <c r="I1023" s="27" t="e">
        <f>VLOOKUP($B1023,三大法人買賣超!$A$4:$I$500,7,FALSE)</f>
        <v>#N/A</v>
      </c>
      <c r="J1023" s="27" t="e">
        <f>VLOOKUP($B1023,三大法人買賣超!$A$4:$I$500,9,FALSE)</f>
        <v>#N/A</v>
      </c>
      <c r="K1023" s="37">
        <f>新台幣匯率美元指數!B1024</f>
        <v>0</v>
      </c>
      <c r="L1023" s="38">
        <f>新台幣匯率美元指數!C1024</f>
        <v>0</v>
      </c>
      <c r="M1023" s="39">
        <f>新台幣匯率美元指數!D1024</f>
        <v>0</v>
      </c>
      <c r="N1023" s="27" t="e">
        <f>VLOOKUP($B1023,期貨未平倉口數!$A$4:$M$499,4,FALSE)</f>
        <v>#N/A</v>
      </c>
      <c r="O1023" s="27" t="e">
        <f>VLOOKUP($B1023,期貨未平倉口數!$A$4:$M$499,9,FALSE)</f>
        <v>#N/A</v>
      </c>
      <c r="P1023" s="27" t="e">
        <f>VLOOKUP($B1023,期貨未平倉口數!$A$4:$M$499,10,FALSE)</f>
        <v>#N/A</v>
      </c>
      <c r="Q1023" s="27" t="e">
        <f>VLOOKUP($B1023,期貨未平倉口數!$A$4:$M$499,11,FALSE)</f>
        <v>#N/A</v>
      </c>
      <c r="R1023" s="64" t="e">
        <f>VLOOKUP($B1023,選擇權未平倉餘額!$A$4:$I$500,6,FALSE)</f>
        <v>#N/A</v>
      </c>
      <c r="S1023" s="64" t="e">
        <f>VLOOKUP($B1023,選擇權未平倉餘額!$A$4:$I$500,7,FALSE)</f>
        <v>#N/A</v>
      </c>
      <c r="T1023" s="64" t="e">
        <f>VLOOKUP($B1023,選擇權未平倉餘額!$A$4:$I$500,8,FALSE)</f>
        <v>#N/A</v>
      </c>
      <c r="U1023" s="64" t="e">
        <f>VLOOKUP($B1023,選擇權未平倉餘額!$A$4:$I$500,9,FALSE)</f>
        <v>#N/A</v>
      </c>
      <c r="V1023" s="39" t="e">
        <f>VLOOKUP($B1023,臺指選擇權P_C_Ratios!$A$4:$C$500,3,FALSE)</f>
        <v>#N/A</v>
      </c>
      <c r="W1023" s="41" t="e">
        <f>VLOOKUP($B1023,散戶多空比!$A$6:$L$500,12,FALSE)</f>
        <v>#N/A</v>
      </c>
      <c r="X1023" s="40" t="e">
        <f>VLOOKUP($B1023,期貨大額交易人未沖銷部位!$A$4:$O$499,4,FALSE)</f>
        <v>#N/A</v>
      </c>
      <c r="Y1023" s="40" t="e">
        <f>VLOOKUP($B1023,期貨大額交易人未沖銷部位!$A$4:$O$499,7,FALSE)</f>
        <v>#N/A</v>
      </c>
      <c r="Z1023" s="40" t="e">
        <f>VLOOKUP($B1023,期貨大額交易人未沖銷部位!$A$4:$O$499,10,FALSE)</f>
        <v>#N/A</v>
      </c>
      <c r="AA1023" s="40" t="e">
        <f>VLOOKUP($B1023,期貨大額交易人未沖銷部位!$A$4:$O$499,13,FALSE)</f>
        <v>#N/A</v>
      </c>
      <c r="AB1023" s="40" t="e">
        <f>VLOOKUP($B1023,期貨大額交易人未沖銷部位!$A$4:$O$499,14,FALSE)</f>
        <v>#N/A</v>
      </c>
      <c r="AC1023" s="40" t="e">
        <f>VLOOKUP($B1023,期貨大額交易人未沖銷部位!$A$4:$O$499,15,FALSE)</f>
        <v>#N/A</v>
      </c>
      <c r="AD1023" s="33" t="e">
        <f>VLOOKUP($B1023,三大美股走勢!$A$4:$J$495,4,FALSE)</f>
        <v>#N/A</v>
      </c>
      <c r="AE1023" s="33" t="e">
        <f>VLOOKUP($B1023,三大美股走勢!$A$4:$J$495,7,FALSE)</f>
        <v>#N/A</v>
      </c>
      <c r="AF1023" s="33" t="e">
        <f>VLOOKUP($B1023,三大美股走勢!$A$4:$J$495,10,FALSE)</f>
        <v>#N/A</v>
      </c>
    </row>
    <row r="1024" spans="2:32">
      <c r="B1024" s="32">
        <v>43803</v>
      </c>
      <c r="C1024" s="33" t="e">
        <f>VLOOKUP($B1024,大盤與近月台指!$A$4:$I$499,2,FALSE)</f>
        <v>#N/A</v>
      </c>
      <c r="D1024" s="34" t="e">
        <f>VLOOKUP($B1024,大盤與近月台指!$A$4:$I$499,3,FALSE)</f>
        <v>#N/A</v>
      </c>
      <c r="E1024" s="35" t="e">
        <f>VLOOKUP($B1024,大盤與近月台指!$A$4:$I$499,4,FALSE)</f>
        <v>#N/A</v>
      </c>
      <c r="F1024" s="33" t="e">
        <f>VLOOKUP($B1024,大盤與近月台指!$A$4:$I$499,5,FALSE)</f>
        <v>#N/A</v>
      </c>
      <c r="G1024" s="49" t="e">
        <f>VLOOKUP($B1024,三大法人買賣超!$A$4:$I$500,3,FALSE)</f>
        <v>#N/A</v>
      </c>
      <c r="H1024" s="34" t="e">
        <f>VLOOKUP($B1024,三大法人買賣超!$A$4:$I$500,5,FALSE)</f>
        <v>#N/A</v>
      </c>
      <c r="I1024" s="27" t="e">
        <f>VLOOKUP($B1024,三大法人買賣超!$A$4:$I$500,7,FALSE)</f>
        <v>#N/A</v>
      </c>
      <c r="J1024" s="27" t="e">
        <f>VLOOKUP($B1024,三大法人買賣超!$A$4:$I$500,9,FALSE)</f>
        <v>#N/A</v>
      </c>
      <c r="K1024" s="37">
        <f>新台幣匯率美元指數!B1025</f>
        <v>0</v>
      </c>
      <c r="L1024" s="38">
        <f>新台幣匯率美元指數!C1025</f>
        <v>0</v>
      </c>
      <c r="M1024" s="39">
        <f>新台幣匯率美元指數!D1025</f>
        <v>0</v>
      </c>
      <c r="N1024" s="27" t="e">
        <f>VLOOKUP($B1024,期貨未平倉口數!$A$4:$M$499,4,FALSE)</f>
        <v>#N/A</v>
      </c>
      <c r="O1024" s="27" t="e">
        <f>VLOOKUP($B1024,期貨未平倉口數!$A$4:$M$499,9,FALSE)</f>
        <v>#N/A</v>
      </c>
      <c r="P1024" s="27" t="e">
        <f>VLOOKUP($B1024,期貨未平倉口數!$A$4:$M$499,10,FALSE)</f>
        <v>#N/A</v>
      </c>
      <c r="Q1024" s="27" t="e">
        <f>VLOOKUP($B1024,期貨未平倉口數!$A$4:$M$499,11,FALSE)</f>
        <v>#N/A</v>
      </c>
      <c r="R1024" s="64" t="e">
        <f>VLOOKUP($B1024,選擇權未平倉餘額!$A$4:$I$500,6,FALSE)</f>
        <v>#N/A</v>
      </c>
      <c r="S1024" s="64" t="e">
        <f>VLOOKUP($B1024,選擇權未平倉餘額!$A$4:$I$500,7,FALSE)</f>
        <v>#N/A</v>
      </c>
      <c r="T1024" s="64" t="e">
        <f>VLOOKUP($B1024,選擇權未平倉餘額!$A$4:$I$500,8,FALSE)</f>
        <v>#N/A</v>
      </c>
      <c r="U1024" s="64" t="e">
        <f>VLOOKUP($B1024,選擇權未平倉餘額!$A$4:$I$500,9,FALSE)</f>
        <v>#N/A</v>
      </c>
      <c r="V1024" s="39" t="e">
        <f>VLOOKUP($B1024,臺指選擇權P_C_Ratios!$A$4:$C$500,3,FALSE)</f>
        <v>#N/A</v>
      </c>
      <c r="W1024" s="41" t="e">
        <f>VLOOKUP($B1024,散戶多空比!$A$6:$L$500,12,FALSE)</f>
        <v>#N/A</v>
      </c>
      <c r="X1024" s="40" t="e">
        <f>VLOOKUP($B1024,期貨大額交易人未沖銷部位!$A$4:$O$499,4,FALSE)</f>
        <v>#N/A</v>
      </c>
      <c r="Y1024" s="40" t="e">
        <f>VLOOKUP($B1024,期貨大額交易人未沖銷部位!$A$4:$O$499,7,FALSE)</f>
        <v>#N/A</v>
      </c>
      <c r="Z1024" s="40" t="e">
        <f>VLOOKUP($B1024,期貨大額交易人未沖銷部位!$A$4:$O$499,10,FALSE)</f>
        <v>#N/A</v>
      </c>
      <c r="AA1024" s="40" t="e">
        <f>VLOOKUP($B1024,期貨大額交易人未沖銷部位!$A$4:$O$499,13,FALSE)</f>
        <v>#N/A</v>
      </c>
      <c r="AB1024" s="40" t="e">
        <f>VLOOKUP($B1024,期貨大額交易人未沖銷部位!$A$4:$O$499,14,FALSE)</f>
        <v>#N/A</v>
      </c>
      <c r="AC1024" s="40" t="e">
        <f>VLOOKUP($B1024,期貨大額交易人未沖銷部位!$A$4:$O$499,15,FALSE)</f>
        <v>#N/A</v>
      </c>
      <c r="AD1024" s="33" t="e">
        <f>VLOOKUP($B1024,三大美股走勢!$A$4:$J$495,4,FALSE)</f>
        <v>#N/A</v>
      </c>
      <c r="AE1024" s="33" t="e">
        <f>VLOOKUP($B1024,三大美股走勢!$A$4:$J$495,7,FALSE)</f>
        <v>#N/A</v>
      </c>
      <c r="AF1024" s="33" t="e">
        <f>VLOOKUP($B1024,三大美股走勢!$A$4:$J$495,10,FALSE)</f>
        <v>#N/A</v>
      </c>
    </row>
    <row r="1025" spans="2:32">
      <c r="B1025" s="32">
        <v>43804</v>
      </c>
      <c r="C1025" s="33" t="e">
        <f>VLOOKUP($B1025,大盤與近月台指!$A$4:$I$499,2,FALSE)</f>
        <v>#N/A</v>
      </c>
      <c r="D1025" s="34" t="e">
        <f>VLOOKUP($B1025,大盤與近月台指!$A$4:$I$499,3,FALSE)</f>
        <v>#N/A</v>
      </c>
      <c r="E1025" s="35" t="e">
        <f>VLOOKUP($B1025,大盤與近月台指!$A$4:$I$499,4,FALSE)</f>
        <v>#N/A</v>
      </c>
      <c r="F1025" s="33" t="e">
        <f>VLOOKUP($B1025,大盤與近月台指!$A$4:$I$499,5,FALSE)</f>
        <v>#N/A</v>
      </c>
      <c r="G1025" s="49" t="e">
        <f>VLOOKUP($B1025,三大法人買賣超!$A$4:$I$500,3,FALSE)</f>
        <v>#N/A</v>
      </c>
      <c r="H1025" s="34" t="e">
        <f>VLOOKUP($B1025,三大法人買賣超!$A$4:$I$500,5,FALSE)</f>
        <v>#N/A</v>
      </c>
      <c r="I1025" s="27" t="e">
        <f>VLOOKUP($B1025,三大法人買賣超!$A$4:$I$500,7,FALSE)</f>
        <v>#N/A</v>
      </c>
      <c r="J1025" s="27" t="e">
        <f>VLOOKUP($B1025,三大法人買賣超!$A$4:$I$500,9,FALSE)</f>
        <v>#N/A</v>
      </c>
      <c r="K1025" s="37">
        <f>新台幣匯率美元指數!B1026</f>
        <v>0</v>
      </c>
      <c r="L1025" s="38">
        <f>新台幣匯率美元指數!C1026</f>
        <v>0</v>
      </c>
      <c r="M1025" s="39">
        <f>新台幣匯率美元指數!D1026</f>
        <v>0</v>
      </c>
      <c r="N1025" s="27" t="e">
        <f>VLOOKUP($B1025,期貨未平倉口數!$A$4:$M$499,4,FALSE)</f>
        <v>#N/A</v>
      </c>
      <c r="O1025" s="27" t="e">
        <f>VLOOKUP($B1025,期貨未平倉口數!$A$4:$M$499,9,FALSE)</f>
        <v>#N/A</v>
      </c>
      <c r="P1025" s="27" t="e">
        <f>VLOOKUP($B1025,期貨未平倉口數!$A$4:$M$499,10,FALSE)</f>
        <v>#N/A</v>
      </c>
      <c r="Q1025" s="27" t="e">
        <f>VLOOKUP($B1025,期貨未平倉口數!$A$4:$M$499,11,FALSE)</f>
        <v>#N/A</v>
      </c>
      <c r="R1025" s="64" t="e">
        <f>VLOOKUP($B1025,選擇權未平倉餘額!$A$4:$I$500,6,FALSE)</f>
        <v>#N/A</v>
      </c>
      <c r="S1025" s="64" t="e">
        <f>VLOOKUP($B1025,選擇權未平倉餘額!$A$4:$I$500,7,FALSE)</f>
        <v>#N/A</v>
      </c>
      <c r="T1025" s="64" t="e">
        <f>VLOOKUP($B1025,選擇權未平倉餘額!$A$4:$I$500,8,FALSE)</f>
        <v>#N/A</v>
      </c>
      <c r="U1025" s="64" t="e">
        <f>VLOOKUP($B1025,選擇權未平倉餘額!$A$4:$I$500,9,FALSE)</f>
        <v>#N/A</v>
      </c>
      <c r="V1025" s="39" t="e">
        <f>VLOOKUP($B1025,臺指選擇權P_C_Ratios!$A$4:$C$500,3,FALSE)</f>
        <v>#N/A</v>
      </c>
      <c r="W1025" s="41" t="e">
        <f>VLOOKUP($B1025,散戶多空比!$A$6:$L$500,12,FALSE)</f>
        <v>#N/A</v>
      </c>
      <c r="X1025" s="40" t="e">
        <f>VLOOKUP($B1025,期貨大額交易人未沖銷部位!$A$4:$O$499,4,FALSE)</f>
        <v>#N/A</v>
      </c>
      <c r="Y1025" s="40" t="e">
        <f>VLOOKUP($B1025,期貨大額交易人未沖銷部位!$A$4:$O$499,7,FALSE)</f>
        <v>#N/A</v>
      </c>
      <c r="Z1025" s="40" t="e">
        <f>VLOOKUP($B1025,期貨大額交易人未沖銷部位!$A$4:$O$499,10,FALSE)</f>
        <v>#N/A</v>
      </c>
      <c r="AA1025" s="40" t="e">
        <f>VLOOKUP($B1025,期貨大額交易人未沖銷部位!$A$4:$O$499,13,FALSE)</f>
        <v>#N/A</v>
      </c>
      <c r="AB1025" s="40" t="e">
        <f>VLOOKUP($B1025,期貨大額交易人未沖銷部位!$A$4:$O$499,14,FALSE)</f>
        <v>#N/A</v>
      </c>
      <c r="AC1025" s="40" t="e">
        <f>VLOOKUP($B1025,期貨大額交易人未沖銷部位!$A$4:$O$499,15,FALSE)</f>
        <v>#N/A</v>
      </c>
      <c r="AD1025" s="33" t="e">
        <f>VLOOKUP($B1025,三大美股走勢!$A$4:$J$495,4,FALSE)</f>
        <v>#N/A</v>
      </c>
      <c r="AE1025" s="33" t="e">
        <f>VLOOKUP($B1025,三大美股走勢!$A$4:$J$495,7,FALSE)</f>
        <v>#N/A</v>
      </c>
      <c r="AF1025" s="33" t="e">
        <f>VLOOKUP($B1025,三大美股走勢!$A$4:$J$495,10,FALSE)</f>
        <v>#N/A</v>
      </c>
    </row>
    <row r="1026" spans="2:32">
      <c r="B1026" s="32">
        <v>43805</v>
      </c>
      <c r="C1026" s="33" t="e">
        <f>VLOOKUP($B1026,大盤與近月台指!$A$4:$I$499,2,FALSE)</f>
        <v>#N/A</v>
      </c>
      <c r="D1026" s="34" t="e">
        <f>VLOOKUP($B1026,大盤與近月台指!$A$4:$I$499,3,FALSE)</f>
        <v>#N/A</v>
      </c>
      <c r="E1026" s="35" t="e">
        <f>VLOOKUP($B1026,大盤與近月台指!$A$4:$I$499,4,FALSE)</f>
        <v>#N/A</v>
      </c>
      <c r="F1026" s="33" t="e">
        <f>VLOOKUP($B1026,大盤與近月台指!$A$4:$I$499,5,FALSE)</f>
        <v>#N/A</v>
      </c>
      <c r="G1026" s="49" t="e">
        <f>VLOOKUP($B1026,三大法人買賣超!$A$4:$I$500,3,FALSE)</f>
        <v>#N/A</v>
      </c>
      <c r="H1026" s="34" t="e">
        <f>VLOOKUP($B1026,三大法人買賣超!$A$4:$I$500,5,FALSE)</f>
        <v>#N/A</v>
      </c>
      <c r="I1026" s="27" t="e">
        <f>VLOOKUP($B1026,三大法人買賣超!$A$4:$I$500,7,FALSE)</f>
        <v>#N/A</v>
      </c>
      <c r="J1026" s="27" t="e">
        <f>VLOOKUP($B1026,三大法人買賣超!$A$4:$I$500,9,FALSE)</f>
        <v>#N/A</v>
      </c>
      <c r="K1026" s="37">
        <f>新台幣匯率美元指數!B1027</f>
        <v>0</v>
      </c>
      <c r="L1026" s="38">
        <f>新台幣匯率美元指數!C1027</f>
        <v>0</v>
      </c>
      <c r="M1026" s="39">
        <f>新台幣匯率美元指數!D1027</f>
        <v>0</v>
      </c>
      <c r="N1026" s="27" t="e">
        <f>VLOOKUP($B1026,期貨未平倉口數!$A$4:$M$499,4,FALSE)</f>
        <v>#N/A</v>
      </c>
      <c r="O1026" s="27" t="e">
        <f>VLOOKUP($B1026,期貨未平倉口數!$A$4:$M$499,9,FALSE)</f>
        <v>#N/A</v>
      </c>
      <c r="P1026" s="27" t="e">
        <f>VLOOKUP($B1026,期貨未平倉口數!$A$4:$M$499,10,FALSE)</f>
        <v>#N/A</v>
      </c>
      <c r="Q1026" s="27" t="e">
        <f>VLOOKUP($B1026,期貨未平倉口數!$A$4:$M$499,11,FALSE)</f>
        <v>#N/A</v>
      </c>
      <c r="R1026" s="64" t="e">
        <f>VLOOKUP($B1026,選擇權未平倉餘額!$A$4:$I$500,6,FALSE)</f>
        <v>#N/A</v>
      </c>
      <c r="S1026" s="64" t="e">
        <f>VLOOKUP($B1026,選擇權未平倉餘額!$A$4:$I$500,7,FALSE)</f>
        <v>#N/A</v>
      </c>
      <c r="T1026" s="64" t="e">
        <f>VLOOKUP($B1026,選擇權未平倉餘額!$A$4:$I$500,8,FALSE)</f>
        <v>#N/A</v>
      </c>
      <c r="U1026" s="64" t="e">
        <f>VLOOKUP($B1026,選擇權未平倉餘額!$A$4:$I$500,9,FALSE)</f>
        <v>#N/A</v>
      </c>
      <c r="V1026" s="39" t="e">
        <f>VLOOKUP($B1026,臺指選擇權P_C_Ratios!$A$4:$C$500,3,FALSE)</f>
        <v>#N/A</v>
      </c>
      <c r="W1026" s="41" t="e">
        <f>VLOOKUP($B1026,散戶多空比!$A$6:$L$500,12,FALSE)</f>
        <v>#N/A</v>
      </c>
      <c r="X1026" s="40" t="e">
        <f>VLOOKUP($B1026,期貨大額交易人未沖銷部位!$A$4:$O$499,4,FALSE)</f>
        <v>#N/A</v>
      </c>
      <c r="Y1026" s="40" t="e">
        <f>VLOOKUP($B1026,期貨大額交易人未沖銷部位!$A$4:$O$499,7,FALSE)</f>
        <v>#N/A</v>
      </c>
      <c r="Z1026" s="40" t="e">
        <f>VLOOKUP($B1026,期貨大額交易人未沖銷部位!$A$4:$O$499,10,FALSE)</f>
        <v>#N/A</v>
      </c>
      <c r="AA1026" s="40" t="e">
        <f>VLOOKUP($B1026,期貨大額交易人未沖銷部位!$A$4:$O$499,13,FALSE)</f>
        <v>#N/A</v>
      </c>
      <c r="AB1026" s="40" t="e">
        <f>VLOOKUP($B1026,期貨大額交易人未沖銷部位!$A$4:$O$499,14,FALSE)</f>
        <v>#N/A</v>
      </c>
      <c r="AC1026" s="40" t="e">
        <f>VLOOKUP($B1026,期貨大額交易人未沖銷部位!$A$4:$O$499,15,FALSE)</f>
        <v>#N/A</v>
      </c>
      <c r="AD1026" s="33" t="e">
        <f>VLOOKUP($B1026,三大美股走勢!$A$4:$J$495,4,FALSE)</f>
        <v>#N/A</v>
      </c>
      <c r="AE1026" s="33" t="e">
        <f>VLOOKUP($B1026,三大美股走勢!$A$4:$J$495,7,FALSE)</f>
        <v>#N/A</v>
      </c>
      <c r="AF1026" s="33" t="e">
        <f>VLOOKUP($B1026,三大美股走勢!$A$4:$J$495,10,FALSE)</f>
        <v>#N/A</v>
      </c>
    </row>
    <row r="1027" spans="2:32">
      <c r="B1027" s="32">
        <v>43806</v>
      </c>
      <c r="C1027" s="33" t="e">
        <f>VLOOKUP($B1027,大盤與近月台指!$A$4:$I$499,2,FALSE)</f>
        <v>#N/A</v>
      </c>
      <c r="D1027" s="34" t="e">
        <f>VLOOKUP($B1027,大盤與近月台指!$A$4:$I$499,3,FALSE)</f>
        <v>#N/A</v>
      </c>
      <c r="E1027" s="35" t="e">
        <f>VLOOKUP($B1027,大盤與近月台指!$A$4:$I$499,4,FALSE)</f>
        <v>#N/A</v>
      </c>
      <c r="F1027" s="33" t="e">
        <f>VLOOKUP($B1027,大盤與近月台指!$A$4:$I$499,5,FALSE)</f>
        <v>#N/A</v>
      </c>
      <c r="G1027" s="49" t="e">
        <f>VLOOKUP($B1027,三大法人買賣超!$A$4:$I$500,3,FALSE)</f>
        <v>#N/A</v>
      </c>
      <c r="H1027" s="34" t="e">
        <f>VLOOKUP($B1027,三大法人買賣超!$A$4:$I$500,5,FALSE)</f>
        <v>#N/A</v>
      </c>
      <c r="I1027" s="27" t="e">
        <f>VLOOKUP($B1027,三大法人買賣超!$A$4:$I$500,7,FALSE)</f>
        <v>#N/A</v>
      </c>
      <c r="J1027" s="27" t="e">
        <f>VLOOKUP($B1027,三大法人買賣超!$A$4:$I$500,9,FALSE)</f>
        <v>#N/A</v>
      </c>
      <c r="K1027" s="37">
        <f>新台幣匯率美元指數!B1028</f>
        <v>0</v>
      </c>
      <c r="L1027" s="38">
        <f>新台幣匯率美元指數!C1028</f>
        <v>0</v>
      </c>
      <c r="M1027" s="39">
        <f>新台幣匯率美元指數!D1028</f>
        <v>0</v>
      </c>
      <c r="N1027" s="27" t="e">
        <f>VLOOKUP($B1027,期貨未平倉口數!$A$4:$M$499,4,FALSE)</f>
        <v>#N/A</v>
      </c>
      <c r="O1027" s="27" t="e">
        <f>VLOOKUP($B1027,期貨未平倉口數!$A$4:$M$499,9,FALSE)</f>
        <v>#N/A</v>
      </c>
      <c r="P1027" s="27" t="e">
        <f>VLOOKUP($B1027,期貨未平倉口數!$A$4:$M$499,10,FALSE)</f>
        <v>#N/A</v>
      </c>
      <c r="Q1027" s="27" t="e">
        <f>VLOOKUP($B1027,期貨未平倉口數!$A$4:$M$499,11,FALSE)</f>
        <v>#N/A</v>
      </c>
      <c r="R1027" s="64" t="e">
        <f>VLOOKUP($B1027,選擇權未平倉餘額!$A$4:$I$500,6,FALSE)</f>
        <v>#N/A</v>
      </c>
      <c r="S1027" s="64" t="e">
        <f>VLOOKUP($B1027,選擇權未平倉餘額!$A$4:$I$500,7,FALSE)</f>
        <v>#N/A</v>
      </c>
      <c r="T1027" s="64" t="e">
        <f>VLOOKUP($B1027,選擇權未平倉餘額!$A$4:$I$500,8,FALSE)</f>
        <v>#N/A</v>
      </c>
      <c r="U1027" s="64" t="e">
        <f>VLOOKUP($B1027,選擇權未平倉餘額!$A$4:$I$500,9,FALSE)</f>
        <v>#N/A</v>
      </c>
      <c r="V1027" s="39" t="e">
        <f>VLOOKUP($B1027,臺指選擇權P_C_Ratios!$A$4:$C$500,3,FALSE)</f>
        <v>#N/A</v>
      </c>
      <c r="W1027" s="41" t="e">
        <f>VLOOKUP($B1027,散戶多空比!$A$6:$L$500,12,FALSE)</f>
        <v>#N/A</v>
      </c>
      <c r="X1027" s="40" t="e">
        <f>VLOOKUP($B1027,期貨大額交易人未沖銷部位!$A$4:$O$499,4,FALSE)</f>
        <v>#N/A</v>
      </c>
      <c r="Y1027" s="40" t="e">
        <f>VLOOKUP($B1027,期貨大額交易人未沖銷部位!$A$4:$O$499,7,FALSE)</f>
        <v>#N/A</v>
      </c>
      <c r="Z1027" s="40" t="e">
        <f>VLOOKUP($B1027,期貨大額交易人未沖銷部位!$A$4:$O$499,10,FALSE)</f>
        <v>#N/A</v>
      </c>
      <c r="AA1027" s="40" t="e">
        <f>VLOOKUP($B1027,期貨大額交易人未沖銷部位!$A$4:$O$499,13,FALSE)</f>
        <v>#N/A</v>
      </c>
      <c r="AB1027" s="40" t="e">
        <f>VLOOKUP($B1027,期貨大額交易人未沖銷部位!$A$4:$O$499,14,FALSE)</f>
        <v>#N/A</v>
      </c>
      <c r="AC1027" s="40" t="e">
        <f>VLOOKUP($B1027,期貨大額交易人未沖銷部位!$A$4:$O$499,15,FALSE)</f>
        <v>#N/A</v>
      </c>
      <c r="AD1027" s="33" t="e">
        <f>VLOOKUP($B1027,三大美股走勢!$A$4:$J$495,4,FALSE)</f>
        <v>#N/A</v>
      </c>
      <c r="AE1027" s="33" t="e">
        <f>VLOOKUP($B1027,三大美股走勢!$A$4:$J$495,7,FALSE)</f>
        <v>#N/A</v>
      </c>
      <c r="AF1027" s="33" t="e">
        <f>VLOOKUP($B1027,三大美股走勢!$A$4:$J$495,10,FALSE)</f>
        <v>#N/A</v>
      </c>
    </row>
    <row r="1028" spans="2:32">
      <c r="B1028" s="32">
        <v>43807</v>
      </c>
      <c r="C1028" s="33" t="e">
        <f>VLOOKUP($B1028,大盤與近月台指!$A$4:$I$499,2,FALSE)</f>
        <v>#N/A</v>
      </c>
      <c r="D1028" s="34" t="e">
        <f>VLOOKUP($B1028,大盤與近月台指!$A$4:$I$499,3,FALSE)</f>
        <v>#N/A</v>
      </c>
      <c r="E1028" s="35" t="e">
        <f>VLOOKUP($B1028,大盤與近月台指!$A$4:$I$499,4,FALSE)</f>
        <v>#N/A</v>
      </c>
      <c r="F1028" s="33" t="e">
        <f>VLOOKUP($B1028,大盤與近月台指!$A$4:$I$499,5,FALSE)</f>
        <v>#N/A</v>
      </c>
      <c r="G1028" s="49" t="e">
        <f>VLOOKUP($B1028,三大法人買賣超!$A$4:$I$500,3,FALSE)</f>
        <v>#N/A</v>
      </c>
      <c r="H1028" s="34" t="e">
        <f>VLOOKUP($B1028,三大法人買賣超!$A$4:$I$500,5,FALSE)</f>
        <v>#N/A</v>
      </c>
      <c r="I1028" s="27" t="e">
        <f>VLOOKUP($B1028,三大法人買賣超!$A$4:$I$500,7,FALSE)</f>
        <v>#N/A</v>
      </c>
      <c r="J1028" s="27" t="e">
        <f>VLOOKUP($B1028,三大法人買賣超!$A$4:$I$500,9,FALSE)</f>
        <v>#N/A</v>
      </c>
      <c r="K1028" s="37">
        <f>新台幣匯率美元指數!B1029</f>
        <v>0</v>
      </c>
      <c r="L1028" s="38">
        <f>新台幣匯率美元指數!C1029</f>
        <v>0</v>
      </c>
      <c r="M1028" s="39">
        <f>新台幣匯率美元指數!D1029</f>
        <v>0</v>
      </c>
      <c r="N1028" s="27" t="e">
        <f>VLOOKUP($B1028,期貨未平倉口數!$A$4:$M$499,4,FALSE)</f>
        <v>#N/A</v>
      </c>
      <c r="O1028" s="27" t="e">
        <f>VLOOKUP($B1028,期貨未平倉口數!$A$4:$M$499,9,FALSE)</f>
        <v>#N/A</v>
      </c>
      <c r="P1028" s="27" t="e">
        <f>VLOOKUP($B1028,期貨未平倉口數!$A$4:$M$499,10,FALSE)</f>
        <v>#N/A</v>
      </c>
      <c r="Q1028" s="27" t="e">
        <f>VLOOKUP($B1028,期貨未平倉口數!$A$4:$M$499,11,FALSE)</f>
        <v>#N/A</v>
      </c>
      <c r="R1028" s="64" t="e">
        <f>VLOOKUP($B1028,選擇權未平倉餘額!$A$4:$I$500,6,FALSE)</f>
        <v>#N/A</v>
      </c>
      <c r="S1028" s="64" t="e">
        <f>VLOOKUP($B1028,選擇權未平倉餘額!$A$4:$I$500,7,FALSE)</f>
        <v>#N/A</v>
      </c>
      <c r="T1028" s="64" t="e">
        <f>VLOOKUP($B1028,選擇權未平倉餘額!$A$4:$I$500,8,FALSE)</f>
        <v>#N/A</v>
      </c>
      <c r="U1028" s="64" t="e">
        <f>VLOOKUP($B1028,選擇權未平倉餘額!$A$4:$I$500,9,FALSE)</f>
        <v>#N/A</v>
      </c>
      <c r="V1028" s="39" t="e">
        <f>VLOOKUP($B1028,臺指選擇權P_C_Ratios!$A$4:$C$500,3,FALSE)</f>
        <v>#N/A</v>
      </c>
      <c r="W1028" s="41" t="e">
        <f>VLOOKUP($B1028,散戶多空比!$A$6:$L$500,12,FALSE)</f>
        <v>#N/A</v>
      </c>
      <c r="X1028" s="40" t="e">
        <f>VLOOKUP($B1028,期貨大額交易人未沖銷部位!$A$4:$O$499,4,FALSE)</f>
        <v>#N/A</v>
      </c>
      <c r="Y1028" s="40" t="e">
        <f>VLOOKUP($B1028,期貨大額交易人未沖銷部位!$A$4:$O$499,7,FALSE)</f>
        <v>#N/A</v>
      </c>
      <c r="Z1028" s="40" t="e">
        <f>VLOOKUP($B1028,期貨大額交易人未沖銷部位!$A$4:$O$499,10,FALSE)</f>
        <v>#N/A</v>
      </c>
      <c r="AA1028" s="40" t="e">
        <f>VLOOKUP($B1028,期貨大額交易人未沖銷部位!$A$4:$O$499,13,FALSE)</f>
        <v>#N/A</v>
      </c>
      <c r="AB1028" s="40" t="e">
        <f>VLOOKUP($B1028,期貨大額交易人未沖銷部位!$A$4:$O$499,14,FALSE)</f>
        <v>#N/A</v>
      </c>
      <c r="AC1028" s="40" t="e">
        <f>VLOOKUP($B1028,期貨大額交易人未沖銷部位!$A$4:$O$499,15,FALSE)</f>
        <v>#N/A</v>
      </c>
      <c r="AD1028" s="33" t="e">
        <f>VLOOKUP($B1028,三大美股走勢!$A$4:$J$495,4,FALSE)</f>
        <v>#N/A</v>
      </c>
      <c r="AE1028" s="33" t="e">
        <f>VLOOKUP($B1028,三大美股走勢!$A$4:$J$495,7,FALSE)</f>
        <v>#N/A</v>
      </c>
      <c r="AF1028" s="33" t="e">
        <f>VLOOKUP($B1028,三大美股走勢!$A$4:$J$495,10,FALSE)</f>
        <v>#N/A</v>
      </c>
    </row>
    <row r="1029" spans="2:32">
      <c r="B1029" s="32">
        <v>43808</v>
      </c>
      <c r="C1029" s="33" t="e">
        <f>VLOOKUP($B1029,大盤與近月台指!$A$4:$I$499,2,FALSE)</f>
        <v>#N/A</v>
      </c>
      <c r="D1029" s="34" t="e">
        <f>VLOOKUP($B1029,大盤與近月台指!$A$4:$I$499,3,FALSE)</f>
        <v>#N/A</v>
      </c>
      <c r="E1029" s="35" t="e">
        <f>VLOOKUP($B1029,大盤與近月台指!$A$4:$I$499,4,FALSE)</f>
        <v>#N/A</v>
      </c>
      <c r="F1029" s="33" t="e">
        <f>VLOOKUP($B1029,大盤與近月台指!$A$4:$I$499,5,FALSE)</f>
        <v>#N/A</v>
      </c>
      <c r="G1029" s="49" t="e">
        <f>VLOOKUP($B1029,三大法人買賣超!$A$4:$I$500,3,FALSE)</f>
        <v>#N/A</v>
      </c>
      <c r="H1029" s="34" t="e">
        <f>VLOOKUP($B1029,三大法人買賣超!$A$4:$I$500,5,FALSE)</f>
        <v>#N/A</v>
      </c>
      <c r="I1029" s="27" t="e">
        <f>VLOOKUP($B1029,三大法人買賣超!$A$4:$I$500,7,FALSE)</f>
        <v>#N/A</v>
      </c>
      <c r="J1029" s="27" t="e">
        <f>VLOOKUP($B1029,三大法人買賣超!$A$4:$I$500,9,FALSE)</f>
        <v>#N/A</v>
      </c>
      <c r="K1029" s="37">
        <f>新台幣匯率美元指數!B1030</f>
        <v>0</v>
      </c>
      <c r="L1029" s="38">
        <f>新台幣匯率美元指數!C1030</f>
        <v>0</v>
      </c>
      <c r="M1029" s="39">
        <f>新台幣匯率美元指數!D1030</f>
        <v>0</v>
      </c>
      <c r="N1029" s="27" t="e">
        <f>VLOOKUP($B1029,期貨未平倉口數!$A$4:$M$499,4,FALSE)</f>
        <v>#N/A</v>
      </c>
      <c r="O1029" s="27" t="e">
        <f>VLOOKUP($B1029,期貨未平倉口數!$A$4:$M$499,9,FALSE)</f>
        <v>#N/A</v>
      </c>
      <c r="P1029" s="27" t="e">
        <f>VLOOKUP($B1029,期貨未平倉口數!$A$4:$M$499,10,FALSE)</f>
        <v>#N/A</v>
      </c>
      <c r="Q1029" s="27" t="e">
        <f>VLOOKUP($B1029,期貨未平倉口數!$A$4:$M$499,11,FALSE)</f>
        <v>#N/A</v>
      </c>
      <c r="R1029" s="64" t="e">
        <f>VLOOKUP($B1029,選擇權未平倉餘額!$A$4:$I$500,6,FALSE)</f>
        <v>#N/A</v>
      </c>
      <c r="S1029" s="64" t="e">
        <f>VLOOKUP($B1029,選擇權未平倉餘額!$A$4:$I$500,7,FALSE)</f>
        <v>#N/A</v>
      </c>
      <c r="T1029" s="64" t="e">
        <f>VLOOKUP($B1029,選擇權未平倉餘額!$A$4:$I$500,8,FALSE)</f>
        <v>#N/A</v>
      </c>
      <c r="U1029" s="64" t="e">
        <f>VLOOKUP($B1029,選擇權未平倉餘額!$A$4:$I$500,9,FALSE)</f>
        <v>#N/A</v>
      </c>
      <c r="V1029" s="39" t="e">
        <f>VLOOKUP($B1029,臺指選擇權P_C_Ratios!$A$4:$C$500,3,FALSE)</f>
        <v>#N/A</v>
      </c>
      <c r="W1029" s="41" t="e">
        <f>VLOOKUP($B1029,散戶多空比!$A$6:$L$500,12,FALSE)</f>
        <v>#N/A</v>
      </c>
      <c r="X1029" s="40" t="e">
        <f>VLOOKUP($B1029,期貨大額交易人未沖銷部位!$A$4:$O$499,4,FALSE)</f>
        <v>#N/A</v>
      </c>
      <c r="Y1029" s="40" t="e">
        <f>VLOOKUP($B1029,期貨大額交易人未沖銷部位!$A$4:$O$499,7,FALSE)</f>
        <v>#N/A</v>
      </c>
      <c r="Z1029" s="40" t="e">
        <f>VLOOKUP($B1029,期貨大額交易人未沖銷部位!$A$4:$O$499,10,FALSE)</f>
        <v>#N/A</v>
      </c>
      <c r="AA1029" s="40" t="e">
        <f>VLOOKUP($B1029,期貨大額交易人未沖銷部位!$A$4:$O$499,13,FALSE)</f>
        <v>#N/A</v>
      </c>
      <c r="AB1029" s="40" t="e">
        <f>VLOOKUP($B1029,期貨大額交易人未沖銷部位!$A$4:$O$499,14,FALSE)</f>
        <v>#N/A</v>
      </c>
      <c r="AC1029" s="40" t="e">
        <f>VLOOKUP($B1029,期貨大額交易人未沖銷部位!$A$4:$O$499,15,FALSE)</f>
        <v>#N/A</v>
      </c>
      <c r="AD1029" s="33" t="e">
        <f>VLOOKUP($B1029,三大美股走勢!$A$4:$J$495,4,FALSE)</f>
        <v>#N/A</v>
      </c>
      <c r="AE1029" s="33" t="e">
        <f>VLOOKUP($B1029,三大美股走勢!$A$4:$J$495,7,FALSE)</f>
        <v>#N/A</v>
      </c>
      <c r="AF1029" s="33" t="e">
        <f>VLOOKUP($B1029,三大美股走勢!$A$4:$J$495,10,FALSE)</f>
        <v>#N/A</v>
      </c>
    </row>
    <row r="1030" spans="2:32">
      <c r="B1030" s="32">
        <v>43809</v>
      </c>
      <c r="C1030" s="33" t="e">
        <f>VLOOKUP($B1030,大盤與近月台指!$A$4:$I$499,2,FALSE)</f>
        <v>#N/A</v>
      </c>
      <c r="D1030" s="34" t="e">
        <f>VLOOKUP($B1030,大盤與近月台指!$A$4:$I$499,3,FALSE)</f>
        <v>#N/A</v>
      </c>
      <c r="E1030" s="35" t="e">
        <f>VLOOKUP($B1030,大盤與近月台指!$A$4:$I$499,4,FALSE)</f>
        <v>#N/A</v>
      </c>
      <c r="F1030" s="33" t="e">
        <f>VLOOKUP($B1030,大盤與近月台指!$A$4:$I$499,5,FALSE)</f>
        <v>#N/A</v>
      </c>
      <c r="G1030" s="49" t="e">
        <f>VLOOKUP($B1030,三大法人買賣超!$A$4:$I$500,3,FALSE)</f>
        <v>#N/A</v>
      </c>
      <c r="H1030" s="34" t="e">
        <f>VLOOKUP($B1030,三大法人買賣超!$A$4:$I$500,5,FALSE)</f>
        <v>#N/A</v>
      </c>
      <c r="I1030" s="27" t="e">
        <f>VLOOKUP($B1030,三大法人買賣超!$A$4:$I$500,7,FALSE)</f>
        <v>#N/A</v>
      </c>
      <c r="J1030" s="27" t="e">
        <f>VLOOKUP($B1030,三大法人買賣超!$A$4:$I$500,9,FALSE)</f>
        <v>#N/A</v>
      </c>
      <c r="K1030" s="37">
        <f>新台幣匯率美元指數!B1031</f>
        <v>0</v>
      </c>
      <c r="L1030" s="38">
        <f>新台幣匯率美元指數!C1031</f>
        <v>0</v>
      </c>
      <c r="M1030" s="39">
        <f>新台幣匯率美元指數!D1031</f>
        <v>0</v>
      </c>
      <c r="N1030" s="27" t="e">
        <f>VLOOKUP($B1030,期貨未平倉口數!$A$4:$M$499,4,FALSE)</f>
        <v>#N/A</v>
      </c>
      <c r="O1030" s="27" t="e">
        <f>VLOOKUP($B1030,期貨未平倉口數!$A$4:$M$499,9,FALSE)</f>
        <v>#N/A</v>
      </c>
      <c r="P1030" s="27" t="e">
        <f>VLOOKUP($B1030,期貨未平倉口數!$A$4:$M$499,10,FALSE)</f>
        <v>#N/A</v>
      </c>
      <c r="Q1030" s="27" t="e">
        <f>VLOOKUP($B1030,期貨未平倉口數!$A$4:$M$499,11,FALSE)</f>
        <v>#N/A</v>
      </c>
      <c r="R1030" s="64" t="e">
        <f>VLOOKUP($B1030,選擇權未平倉餘額!$A$4:$I$500,6,FALSE)</f>
        <v>#N/A</v>
      </c>
      <c r="S1030" s="64" t="e">
        <f>VLOOKUP($B1030,選擇權未平倉餘額!$A$4:$I$500,7,FALSE)</f>
        <v>#N/A</v>
      </c>
      <c r="T1030" s="64" t="e">
        <f>VLOOKUP($B1030,選擇權未平倉餘額!$A$4:$I$500,8,FALSE)</f>
        <v>#N/A</v>
      </c>
      <c r="U1030" s="64" t="e">
        <f>VLOOKUP($B1030,選擇權未平倉餘額!$A$4:$I$500,9,FALSE)</f>
        <v>#N/A</v>
      </c>
      <c r="V1030" s="39" t="e">
        <f>VLOOKUP($B1030,臺指選擇權P_C_Ratios!$A$4:$C$500,3,FALSE)</f>
        <v>#N/A</v>
      </c>
      <c r="W1030" s="41" t="e">
        <f>VLOOKUP($B1030,散戶多空比!$A$6:$L$500,12,FALSE)</f>
        <v>#N/A</v>
      </c>
      <c r="X1030" s="40" t="e">
        <f>VLOOKUP($B1030,期貨大額交易人未沖銷部位!$A$4:$O$499,4,FALSE)</f>
        <v>#N/A</v>
      </c>
      <c r="Y1030" s="40" t="e">
        <f>VLOOKUP($B1030,期貨大額交易人未沖銷部位!$A$4:$O$499,7,FALSE)</f>
        <v>#N/A</v>
      </c>
      <c r="Z1030" s="40" t="e">
        <f>VLOOKUP($B1030,期貨大額交易人未沖銷部位!$A$4:$O$499,10,FALSE)</f>
        <v>#N/A</v>
      </c>
      <c r="AA1030" s="40" t="e">
        <f>VLOOKUP($B1030,期貨大額交易人未沖銷部位!$A$4:$O$499,13,FALSE)</f>
        <v>#N/A</v>
      </c>
      <c r="AB1030" s="40" t="e">
        <f>VLOOKUP($B1030,期貨大額交易人未沖銷部位!$A$4:$O$499,14,FALSE)</f>
        <v>#N/A</v>
      </c>
      <c r="AC1030" s="40" t="e">
        <f>VLOOKUP($B1030,期貨大額交易人未沖銷部位!$A$4:$O$499,15,FALSE)</f>
        <v>#N/A</v>
      </c>
      <c r="AD1030" s="33" t="e">
        <f>VLOOKUP($B1030,三大美股走勢!$A$4:$J$495,4,FALSE)</f>
        <v>#N/A</v>
      </c>
      <c r="AE1030" s="33" t="e">
        <f>VLOOKUP($B1030,三大美股走勢!$A$4:$J$495,7,FALSE)</f>
        <v>#N/A</v>
      </c>
      <c r="AF1030" s="33" t="e">
        <f>VLOOKUP($B1030,三大美股走勢!$A$4:$J$495,10,FALSE)</f>
        <v>#N/A</v>
      </c>
    </row>
    <row r="1031" spans="2:32">
      <c r="B1031" s="32">
        <v>43810</v>
      </c>
      <c r="C1031" s="33" t="e">
        <f>VLOOKUP($B1031,大盤與近月台指!$A$4:$I$499,2,FALSE)</f>
        <v>#N/A</v>
      </c>
      <c r="D1031" s="34" t="e">
        <f>VLOOKUP($B1031,大盤與近月台指!$A$4:$I$499,3,FALSE)</f>
        <v>#N/A</v>
      </c>
      <c r="E1031" s="35" t="e">
        <f>VLOOKUP($B1031,大盤與近月台指!$A$4:$I$499,4,FALSE)</f>
        <v>#N/A</v>
      </c>
      <c r="F1031" s="33" t="e">
        <f>VLOOKUP($B1031,大盤與近月台指!$A$4:$I$499,5,FALSE)</f>
        <v>#N/A</v>
      </c>
      <c r="G1031" s="49" t="e">
        <f>VLOOKUP($B1031,三大法人買賣超!$A$4:$I$500,3,FALSE)</f>
        <v>#N/A</v>
      </c>
      <c r="H1031" s="34" t="e">
        <f>VLOOKUP($B1031,三大法人買賣超!$A$4:$I$500,5,FALSE)</f>
        <v>#N/A</v>
      </c>
      <c r="I1031" s="27" t="e">
        <f>VLOOKUP($B1031,三大法人買賣超!$A$4:$I$500,7,FALSE)</f>
        <v>#N/A</v>
      </c>
      <c r="J1031" s="27" t="e">
        <f>VLOOKUP($B1031,三大法人買賣超!$A$4:$I$500,9,FALSE)</f>
        <v>#N/A</v>
      </c>
      <c r="K1031" s="37">
        <f>新台幣匯率美元指數!B1032</f>
        <v>0</v>
      </c>
      <c r="L1031" s="38">
        <f>新台幣匯率美元指數!C1032</f>
        <v>0</v>
      </c>
      <c r="M1031" s="39">
        <f>新台幣匯率美元指數!D1032</f>
        <v>0</v>
      </c>
      <c r="N1031" s="27" t="e">
        <f>VLOOKUP($B1031,期貨未平倉口數!$A$4:$M$499,4,FALSE)</f>
        <v>#N/A</v>
      </c>
      <c r="O1031" s="27" t="e">
        <f>VLOOKUP($B1031,期貨未平倉口數!$A$4:$M$499,9,FALSE)</f>
        <v>#N/A</v>
      </c>
      <c r="P1031" s="27" t="e">
        <f>VLOOKUP($B1031,期貨未平倉口數!$A$4:$M$499,10,FALSE)</f>
        <v>#N/A</v>
      </c>
      <c r="Q1031" s="27" t="e">
        <f>VLOOKUP($B1031,期貨未平倉口數!$A$4:$M$499,11,FALSE)</f>
        <v>#N/A</v>
      </c>
      <c r="R1031" s="64" t="e">
        <f>VLOOKUP($B1031,選擇權未平倉餘額!$A$4:$I$500,6,FALSE)</f>
        <v>#N/A</v>
      </c>
      <c r="S1031" s="64" t="e">
        <f>VLOOKUP($B1031,選擇權未平倉餘額!$A$4:$I$500,7,FALSE)</f>
        <v>#N/A</v>
      </c>
      <c r="T1031" s="64" t="e">
        <f>VLOOKUP($B1031,選擇權未平倉餘額!$A$4:$I$500,8,FALSE)</f>
        <v>#N/A</v>
      </c>
      <c r="U1031" s="64" t="e">
        <f>VLOOKUP($B1031,選擇權未平倉餘額!$A$4:$I$500,9,FALSE)</f>
        <v>#N/A</v>
      </c>
      <c r="V1031" s="39" t="e">
        <f>VLOOKUP($B1031,臺指選擇權P_C_Ratios!$A$4:$C$500,3,FALSE)</f>
        <v>#N/A</v>
      </c>
      <c r="W1031" s="41" t="e">
        <f>VLOOKUP($B1031,散戶多空比!$A$6:$L$500,12,FALSE)</f>
        <v>#N/A</v>
      </c>
      <c r="X1031" s="40" t="e">
        <f>VLOOKUP($B1031,期貨大額交易人未沖銷部位!$A$4:$O$499,4,FALSE)</f>
        <v>#N/A</v>
      </c>
      <c r="Y1031" s="40" t="e">
        <f>VLOOKUP($B1031,期貨大額交易人未沖銷部位!$A$4:$O$499,7,FALSE)</f>
        <v>#N/A</v>
      </c>
      <c r="Z1031" s="40" t="e">
        <f>VLOOKUP($B1031,期貨大額交易人未沖銷部位!$A$4:$O$499,10,FALSE)</f>
        <v>#N/A</v>
      </c>
      <c r="AA1031" s="40" t="e">
        <f>VLOOKUP($B1031,期貨大額交易人未沖銷部位!$A$4:$O$499,13,FALSE)</f>
        <v>#N/A</v>
      </c>
      <c r="AB1031" s="40" t="e">
        <f>VLOOKUP($B1031,期貨大額交易人未沖銷部位!$A$4:$O$499,14,FALSE)</f>
        <v>#N/A</v>
      </c>
      <c r="AC1031" s="40" t="e">
        <f>VLOOKUP($B1031,期貨大額交易人未沖銷部位!$A$4:$O$499,15,FALSE)</f>
        <v>#N/A</v>
      </c>
      <c r="AD1031" s="33" t="e">
        <f>VLOOKUP($B1031,三大美股走勢!$A$4:$J$495,4,FALSE)</f>
        <v>#N/A</v>
      </c>
      <c r="AE1031" s="33" t="e">
        <f>VLOOKUP($B1031,三大美股走勢!$A$4:$J$495,7,FALSE)</f>
        <v>#N/A</v>
      </c>
      <c r="AF1031" s="33" t="e">
        <f>VLOOKUP($B1031,三大美股走勢!$A$4:$J$495,10,FALSE)</f>
        <v>#N/A</v>
      </c>
    </row>
    <row r="1032" spans="2:32">
      <c r="B1032" s="32">
        <v>43811</v>
      </c>
      <c r="C1032" s="33" t="e">
        <f>VLOOKUP($B1032,大盤與近月台指!$A$4:$I$499,2,FALSE)</f>
        <v>#N/A</v>
      </c>
      <c r="D1032" s="34" t="e">
        <f>VLOOKUP($B1032,大盤與近月台指!$A$4:$I$499,3,FALSE)</f>
        <v>#N/A</v>
      </c>
      <c r="E1032" s="35" t="e">
        <f>VLOOKUP($B1032,大盤與近月台指!$A$4:$I$499,4,FALSE)</f>
        <v>#N/A</v>
      </c>
      <c r="F1032" s="33" t="e">
        <f>VLOOKUP($B1032,大盤與近月台指!$A$4:$I$499,5,FALSE)</f>
        <v>#N/A</v>
      </c>
      <c r="G1032" s="49" t="e">
        <f>VLOOKUP($B1032,三大法人買賣超!$A$4:$I$500,3,FALSE)</f>
        <v>#N/A</v>
      </c>
      <c r="H1032" s="34" t="e">
        <f>VLOOKUP($B1032,三大法人買賣超!$A$4:$I$500,5,FALSE)</f>
        <v>#N/A</v>
      </c>
      <c r="I1032" s="27" t="e">
        <f>VLOOKUP($B1032,三大法人買賣超!$A$4:$I$500,7,FALSE)</f>
        <v>#N/A</v>
      </c>
      <c r="J1032" s="27" t="e">
        <f>VLOOKUP($B1032,三大法人買賣超!$A$4:$I$500,9,FALSE)</f>
        <v>#N/A</v>
      </c>
      <c r="K1032" s="37">
        <f>新台幣匯率美元指數!B1033</f>
        <v>0</v>
      </c>
      <c r="L1032" s="38">
        <f>新台幣匯率美元指數!C1033</f>
        <v>0</v>
      </c>
      <c r="M1032" s="39">
        <f>新台幣匯率美元指數!D1033</f>
        <v>0</v>
      </c>
      <c r="N1032" s="27" t="e">
        <f>VLOOKUP($B1032,期貨未平倉口數!$A$4:$M$499,4,FALSE)</f>
        <v>#N/A</v>
      </c>
      <c r="O1032" s="27" t="e">
        <f>VLOOKUP($B1032,期貨未平倉口數!$A$4:$M$499,9,FALSE)</f>
        <v>#N/A</v>
      </c>
      <c r="P1032" s="27" t="e">
        <f>VLOOKUP($B1032,期貨未平倉口數!$A$4:$M$499,10,FALSE)</f>
        <v>#N/A</v>
      </c>
      <c r="Q1032" s="27" t="e">
        <f>VLOOKUP($B1032,期貨未平倉口數!$A$4:$M$499,11,FALSE)</f>
        <v>#N/A</v>
      </c>
      <c r="R1032" s="64" t="e">
        <f>VLOOKUP($B1032,選擇權未平倉餘額!$A$4:$I$500,6,FALSE)</f>
        <v>#N/A</v>
      </c>
      <c r="S1032" s="64" t="e">
        <f>VLOOKUP($B1032,選擇權未平倉餘額!$A$4:$I$500,7,FALSE)</f>
        <v>#N/A</v>
      </c>
      <c r="T1032" s="64" t="e">
        <f>VLOOKUP($B1032,選擇權未平倉餘額!$A$4:$I$500,8,FALSE)</f>
        <v>#N/A</v>
      </c>
      <c r="U1032" s="64" t="e">
        <f>VLOOKUP($B1032,選擇權未平倉餘額!$A$4:$I$500,9,FALSE)</f>
        <v>#N/A</v>
      </c>
      <c r="V1032" s="39" t="e">
        <f>VLOOKUP($B1032,臺指選擇權P_C_Ratios!$A$4:$C$500,3,FALSE)</f>
        <v>#N/A</v>
      </c>
      <c r="W1032" s="41" t="e">
        <f>VLOOKUP($B1032,散戶多空比!$A$6:$L$500,12,FALSE)</f>
        <v>#N/A</v>
      </c>
      <c r="X1032" s="40" t="e">
        <f>VLOOKUP($B1032,期貨大額交易人未沖銷部位!$A$4:$O$499,4,FALSE)</f>
        <v>#N/A</v>
      </c>
      <c r="Y1032" s="40" t="e">
        <f>VLOOKUP($B1032,期貨大額交易人未沖銷部位!$A$4:$O$499,7,FALSE)</f>
        <v>#N/A</v>
      </c>
      <c r="Z1032" s="40" t="e">
        <f>VLOOKUP($B1032,期貨大額交易人未沖銷部位!$A$4:$O$499,10,FALSE)</f>
        <v>#N/A</v>
      </c>
      <c r="AA1032" s="40" t="e">
        <f>VLOOKUP($B1032,期貨大額交易人未沖銷部位!$A$4:$O$499,13,FALSE)</f>
        <v>#N/A</v>
      </c>
      <c r="AB1032" s="40" t="e">
        <f>VLOOKUP($B1032,期貨大額交易人未沖銷部位!$A$4:$O$499,14,FALSE)</f>
        <v>#N/A</v>
      </c>
      <c r="AC1032" s="40" t="e">
        <f>VLOOKUP($B1032,期貨大額交易人未沖銷部位!$A$4:$O$499,15,FALSE)</f>
        <v>#N/A</v>
      </c>
      <c r="AD1032" s="33" t="e">
        <f>VLOOKUP($B1032,三大美股走勢!$A$4:$J$495,4,FALSE)</f>
        <v>#N/A</v>
      </c>
      <c r="AE1032" s="33" t="e">
        <f>VLOOKUP($B1032,三大美股走勢!$A$4:$J$495,7,FALSE)</f>
        <v>#N/A</v>
      </c>
      <c r="AF1032" s="33" t="e">
        <f>VLOOKUP($B1032,三大美股走勢!$A$4:$J$495,10,FALSE)</f>
        <v>#N/A</v>
      </c>
    </row>
    <row r="1033" spans="2:32">
      <c r="B1033" s="32">
        <v>43812</v>
      </c>
      <c r="C1033" s="33" t="e">
        <f>VLOOKUP($B1033,大盤與近月台指!$A$4:$I$499,2,FALSE)</f>
        <v>#N/A</v>
      </c>
      <c r="D1033" s="34" t="e">
        <f>VLOOKUP($B1033,大盤與近月台指!$A$4:$I$499,3,FALSE)</f>
        <v>#N/A</v>
      </c>
      <c r="E1033" s="35" t="e">
        <f>VLOOKUP($B1033,大盤與近月台指!$A$4:$I$499,4,FALSE)</f>
        <v>#N/A</v>
      </c>
      <c r="F1033" s="33" t="e">
        <f>VLOOKUP($B1033,大盤與近月台指!$A$4:$I$499,5,FALSE)</f>
        <v>#N/A</v>
      </c>
      <c r="G1033" s="49" t="e">
        <f>VLOOKUP($B1033,三大法人買賣超!$A$4:$I$500,3,FALSE)</f>
        <v>#N/A</v>
      </c>
      <c r="H1033" s="34" t="e">
        <f>VLOOKUP($B1033,三大法人買賣超!$A$4:$I$500,5,FALSE)</f>
        <v>#N/A</v>
      </c>
      <c r="I1033" s="27" t="e">
        <f>VLOOKUP($B1033,三大法人買賣超!$A$4:$I$500,7,FALSE)</f>
        <v>#N/A</v>
      </c>
      <c r="J1033" s="27" t="e">
        <f>VLOOKUP($B1033,三大法人買賣超!$A$4:$I$500,9,FALSE)</f>
        <v>#N/A</v>
      </c>
      <c r="K1033" s="37">
        <f>新台幣匯率美元指數!B1034</f>
        <v>0</v>
      </c>
      <c r="L1033" s="38">
        <f>新台幣匯率美元指數!C1034</f>
        <v>0</v>
      </c>
      <c r="M1033" s="39">
        <f>新台幣匯率美元指數!D1034</f>
        <v>0</v>
      </c>
      <c r="N1033" s="27" t="e">
        <f>VLOOKUP($B1033,期貨未平倉口數!$A$4:$M$499,4,FALSE)</f>
        <v>#N/A</v>
      </c>
      <c r="O1033" s="27" t="e">
        <f>VLOOKUP($B1033,期貨未平倉口數!$A$4:$M$499,9,FALSE)</f>
        <v>#N/A</v>
      </c>
      <c r="P1033" s="27" t="e">
        <f>VLOOKUP($B1033,期貨未平倉口數!$A$4:$M$499,10,FALSE)</f>
        <v>#N/A</v>
      </c>
      <c r="Q1033" s="27" t="e">
        <f>VLOOKUP($B1033,期貨未平倉口數!$A$4:$M$499,11,FALSE)</f>
        <v>#N/A</v>
      </c>
      <c r="R1033" s="64" t="e">
        <f>VLOOKUP($B1033,選擇權未平倉餘額!$A$4:$I$500,6,FALSE)</f>
        <v>#N/A</v>
      </c>
      <c r="S1033" s="64" t="e">
        <f>VLOOKUP($B1033,選擇權未平倉餘額!$A$4:$I$500,7,FALSE)</f>
        <v>#N/A</v>
      </c>
      <c r="T1033" s="64" t="e">
        <f>VLOOKUP($B1033,選擇權未平倉餘額!$A$4:$I$500,8,FALSE)</f>
        <v>#N/A</v>
      </c>
      <c r="U1033" s="64" t="e">
        <f>VLOOKUP($B1033,選擇權未平倉餘額!$A$4:$I$500,9,FALSE)</f>
        <v>#N/A</v>
      </c>
      <c r="V1033" s="39" t="e">
        <f>VLOOKUP($B1033,臺指選擇權P_C_Ratios!$A$4:$C$500,3,FALSE)</f>
        <v>#N/A</v>
      </c>
      <c r="W1033" s="41" t="e">
        <f>VLOOKUP($B1033,散戶多空比!$A$6:$L$500,12,FALSE)</f>
        <v>#N/A</v>
      </c>
      <c r="X1033" s="40" t="e">
        <f>VLOOKUP($B1033,期貨大額交易人未沖銷部位!$A$4:$O$499,4,FALSE)</f>
        <v>#N/A</v>
      </c>
      <c r="Y1033" s="40" t="e">
        <f>VLOOKUP($B1033,期貨大額交易人未沖銷部位!$A$4:$O$499,7,FALSE)</f>
        <v>#N/A</v>
      </c>
      <c r="Z1033" s="40" t="e">
        <f>VLOOKUP($B1033,期貨大額交易人未沖銷部位!$A$4:$O$499,10,FALSE)</f>
        <v>#N/A</v>
      </c>
      <c r="AA1033" s="40" t="e">
        <f>VLOOKUP($B1033,期貨大額交易人未沖銷部位!$A$4:$O$499,13,FALSE)</f>
        <v>#N/A</v>
      </c>
      <c r="AB1033" s="40" t="e">
        <f>VLOOKUP($B1033,期貨大額交易人未沖銷部位!$A$4:$O$499,14,FALSE)</f>
        <v>#N/A</v>
      </c>
      <c r="AC1033" s="40" t="e">
        <f>VLOOKUP($B1033,期貨大額交易人未沖銷部位!$A$4:$O$499,15,FALSE)</f>
        <v>#N/A</v>
      </c>
      <c r="AD1033" s="33" t="e">
        <f>VLOOKUP($B1033,三大美股走勢!$A$4:$J$495,4,FALSE)</f>
        <v>#N/A</v>
      </c>
      <c r="AE1033" s="33" t="e">
        <f>VLOOKUP($B1033,三大美股走勢!$A$4:$J$495,7,FALSE)</f>
        <v>#N/A</v>
      </c>
      <c r="AF1033" s="33" t="e">
        <f>VLOOKUP($B1033,三大美股走勢!$A$4:$J$495,10,FALSE)</f>
        <v>#N/A</v>
      </c>
    </row>
    <row r="1034" spans="2:32">
      <c r="B1034" s="32">
        <v>43813</v>
      </c>
      <c r="C1034" s="33" t="e">
        <f>VLOOKUP($B1034,大盤與近月台指!$A$4:$I$499,2,FALSE)</f>
        <v>#N/A</v>
      </c>
      <c r="D1034" s="34" t="e">
        <f>VLOOKUP($B1034,大盤與近月台指!$A$4:$I$499,3,FALSE)</f>
        <v>#N/A</v>
      </c>
      <c r="E1034" s="35" t="e">
        <f>VLOOKUP($B1034,大盤與近月台指!$A$4:$I$499,4,FALSE)</f>
        <v>#N/A</v>
      </c>
      <c r="F1034" s="33" t="e">
        <f>VLOOKUP($B1034,大盤與近月台指!$A$4:$I$499,5,FALSE)</f>
        <v>#N/A</v>
      </c>
      <c r="G1034" s="49" t="e">
        <f>VLOOKUP($B1034,三大法人買賣超!$A$4:$I$500,3,FALSE)</f>
        <v>#N/A</v>
      </c>
      <c r="H1034" s="34" t="e">
        <f>VLOOKUP($B1034,三大法人買賣超!$A$4:$I$500,5,FALSE)</f>
        <v>#N/A</v>
      </c>
      <c r="I1034" s="27" t="e">
        <f>VLOOKUP($B1034,三大法人買賣超!$A$4:$I$500,7,FALSE)</f>
        <v>#N/A</v>
      </c>
      <c r="J1034" s="27" t="e">
        <f>VLOOKUP($B1034,三大法人買賣超!$A$4:$I$500,9,FALSE)</f>
        <v>#N/A</v>
      </c>
      <c r="K1034" s="37">
        <f>新台幣匯率美元指數!B1035</f>
        <v>0</v>
      </c>
      <c r="L1034" s="38">
        <f>新台幣匯率美元指數!C1035</f>
        <v>0</v>
      </c>
      <c r="M1034" s="39">
        <f>新台幣匯率美元指數!D1035</f>
        <v>0</v>
      </c>
      <c r="N1034" s="27" t="e">
        <f>VLOOKUP($B1034,期貨未平倉口數!$A$4:$M$499,4,FALSE)</f>
        <v>#N/A</v>
      </c>
      <c r="O1034" s="27" t="e">
        <f>VLOOKUP($B1034,期貨未平倉口數!$A$4:$M$499,9,FALSE)</f>
        <v>#N/A</v>
      </c>
      <c r="P1034" s="27" t="e">
        <f>VLOOKUP($B1034,期貨未平倉口數!$A$4:$M$499,10,FALSE)</f>
        <v>#N/A</v>
      </c>
      <c r="Q1034" s="27" t="e">
        <f>VLOOKUP($B1034,期貨未平倉口數!$A$4:$M$499,11,FALSE)</f>
        <v>#N/A</v>
      </c>
      <c r="R1034" s="64" t="e">
        <f>VLOOKUP($B1034,選擇權未平倉餘額!$A$4:$I$500,6,FALSE)</f>
        <v>#N/A</v>
      </c>
      <c r="S1034" s="64" t="e">
        <f>VLOOKUP($B1034,選擇權未平倉餘額!$A$4:$I$500,7,FALSE)</f>
        <v>#N/A</v>
      </c>
      <c r="T1034" s="64" t="e">
        <f>VLOOKUP($B1034,選擇權未平倉餘額!$A$4:$I$500,8,FALSE)</f>
        <v>#N/A</v>
      </c>
      <c r="U1034" s="64" t="e">
        <f>VLOOKUP($B1034,選擇權未平倉餘額!$A$4:$I$500,9,FALSE)</f>
        <v>#N/A</v>
      </c>
      <c r="V1034" s="39" t="e">
        <f>VLOOKUP($B1034,臺指選擇權P_C_Ratios!$A$4:$C$500,3,FALSE)</f>
        <v>#N/A</v>
      </c>
      <c r="W1034" s="41" t="e">
        <f>VLOOKUP($B1034,散戶多空比!$A$6:$L$500,12,FALSE)</f>
        <v>#N/A</v>
      </c>
      <c r="X1034" s="40" t="e">
        <f>VLOOKUP($B1034,期貨大額交易人未沖銷部位!$A$4:$O$499,4,FALSE)</f>
        <v>#N/A</v>
      </c>
      <c r="Y1034" s="40" t="e">
        <f>VLOOKUP($B1034,期貨大額交易人未沖銷部位!$A$4:$O$499,7,FALSE)</f>
        <v>#N/A</v>
      </c>
      <c r="Z1034" s="40" t="e">
        <f>VLOOKUP($B1034,期貨大額交易人未沖銷部位!$A$4:$O$499,10,FALSE)</f>
        <v>#N/A</v>
      </c>
      <c r="AA1034" s="40" t="e">
        <f>VLOOKUP($B1034,期貨大額交易人未沖銷部位!$A$4:$O$499,13,FALSE)</f>
        <v>#N/A</v>
      </c>
      <c r="AB1034" s="40" t="e">
        <f>VLOOKUP($B1034,期貨大額交易人未沖銷部位!$A$4:$O$499,14,FALSE)</f>
        <v>#N/A</v>
      </c>
      <c r="AC1034" s="40" t="e">
        <f>VLOOKUP($B1034,期貨大額交易人未沖銷部位!$A$4:$O$499,15,FALSE)</f>
        <v>#N/A</v>
      </c>
      <c r="AD1034" s="33" t="e">
        <f>VLOOKUP($B1034,三大美股走勢!$A$4:$J$495,4,FALSE)</f>
        <v>#N/A</v>
      </c>
      <c r="AE1034" s="33" t="e">
        <f>VLOOKUP($B1034,三大美股走勢!$A$4:$J$495,7,FALSE)</f>
        <v>#N/A</v>
      </c>
      <c r="AF1034" s="33" t="e">
        <f>VLOOKUP($B1034,三大美股走勢!$A$4:$J$495,10,FALSE)</f>
        <v>#N/A</v>
      </c>
    </row>
    <row r="1035" spans="2:32">
      <c r="B1035" s="32">
        <v>43814</v>
      </c>
      <c r="C1035" s="33" t="e">
        <f>VLOOKUP($B1035,大盤與近月台指!$A$4:$I$499,2,FALSE)</f>
        <v>#N/A</v>
      </c>
      <c r="D1035" s="34" t="e">
        <f>VLOOKUP($B1035,大盤與近月台指!$A$4:$I$499,3,FALSE)</f>
        <v>#N/A</v>
      </c>
      <c r="E1035" s="35" t="e">
        <f>VLOOKUP($B1035,大盤與近月台指!$A$4:$I$499,4,FALSE)</f>
        <v>#N/A</v>
      </c>
      <c r="F1035" s="33" t="e">
        <f>VLOOKUP($B1035,大盤與近月台指!$A$4:$I$499,5,FALSE)</f>
        <v>#N/A</v>
      </c>
      <c r="G1035" s="49" t="e">
        <f>VLOOKUP($B1035,三大法人買賣超!$A$4:$I$500,3,FALSE)</f>
        <v>#N/A</v>
      </c>
      <c r="H1035" s="34" t="e">
        <f>VLOOKUP($B1035,三大法人買賣超!$A$4:$I$500,5,FALSE)</f>
        <v>#N/A</v>
      </c>
      <c r="I1035" s="27" t="e">
        <f>VLOOKUP($B1035,三大法人買賣超!$A$4:$I$500,7,FALSE)</f>
        <v>#N/A</v>
      </c>
      <c r="J1035" s="27" t="e">
        <f>VLOOKUP($B1035,三大法人買賣超!$A$4:$I$500,9,FALSE)</f>
        <v>#N/A</v>
      </c>
      <c r="K1035" s="37">
        <f>新台幣匯率美元指數!B1036</f>
        <v>0</v>
      </c>
      <c r="L1035" s="38">
        <f>新台幣匯率美元指數!C1036</f>
        <v>0</v>
      </c>
      <c r="M1035" s="39">
        <f>新台幣匯率美元指數!D1036</f>
        <v>0</v>
      </c>
      <c r="N1035" s="27" t="e">
        <f>VLOOKUP($B1035,期貨未平倉口數!$A$4:$M$499,4,FALSE)</f>
        <v>#N/A</v>
      </c>
      <c r="O1035" s="27" t="e">
        <f>VLOOKUP($B1035,期貨未平倉口數!$A$4:$M$499,9,FALSE)</f>
        <v>#N/A</v>
      </c>
      <c r="P1035" s="27" t="e">
        <f>VLOOKUP($B1035,期貨未平倉口數!$A$4:$M$499,10,FALSE)</f>
        <v>#N/A</v>
      </c>
      <c r="Q1035" s="27" t="e">
        <f>VLOOKUP($B1035,期貨未平倉口數!$A$4:$M$499,11,FALSE)</f>
        <v>#N/A</v>
      </c>
      <c r="R1035" s="64" t="e">
        <f>VLOOKUP($B1035,選擇權未平倉餘額!$A$4:$I$500,6,FALSE)</f>
        <v>#N/A</v>
      </c>
      <c r="S1035" s="64" t="e">
        <f>VLOOKUP($B1035,選擇權未平倉餘額!$A$4:$I$500,7,FALSE)</f>
        <v>#N/A</v>
      </c>
      <c r="T1035" s="64" t="e">
        <f>VLOOKUP($B1035,選擇權未平倉餘額!$A$4:$I$500,8,FALSE)</f>
        <v>#N/A</v>
      </c>
      <c r="U1035" s="64" t="e">
        <f>VLOOKUP($B1035,選擇權未平倉餘額!$A$4:$I$500,9,FALSE)</f>
        <v>#N/A</v>
      </c>
      <c r="V1035" s="39" t="e">
        <f>VLOOKUP($B1035,臺指選擇權P_C_Ratios!$A$4:$C$500,3,FALSE)</f>
        <v>#N/A</v>
      </c>
      <c r="W1035" s="41" t="e">
        <f>VLOOKUP($B1035,散戶多空比!$A$6:$L$500,12,FALSE)</f>
        <v>#N/A</v>
      </c>
      <c r="X1035" s="40" t="e">
        <f>VLOOKUP($B1035,期貨大額交易人未沖銷部位!$A$4:$O$499,4,FALSE)</f>
        <v>#N/A</v>
      </c>
      <c r="Y1035" s="40" t="e">
        <f>VLOOKUP($B1035,期貨大額交易人未沖銷部位!$A$4:$O$499,7,FALSE)</f>
        <v>#N/A</v>
      </c>
      <c r="Z1035" s="40" t="e">
        <f>VLOOKUP($B1035,期貨大額交易人未沖銷部位!$A$4:$O$499,10,FALSE)</f>
        <v>#N/A</v>
      </c>
      <c r="AA1035" s="40" t="e">
        <f>VLOOKUP($B1035,期貨大額交易人未沖銷部位!$A$4:$O$499,13,FALSE)</f>
        <v>#N/A</v>
      </c>
      <c r="AB1035" s="40" t="e">
        <f>VLOOKUP($B1035,期貨大額交易人未沖銷部位!$A$4:$O$499,14,FALSE)</f>
        <v>#N/A</v>
      </c>
      <c r="AC1035" s="40" t="e">
        <f>VLOOKUP($B1035,期貨大額交易人未沖銷部位!$A$4:$O$499,15,FALSE)</f>
        <v>#N/A</v>
      </c>
      <c r="AD1035" s="33" t="e">
        <f>VLOOKUP($B1035,三大美股走勢!$A$4:$J$495,4,FALSE)</f>
        <v>#N/A</v>
      </c>
      <c r="AE1035" s="33" t="e">
        <f>VLOOKUP($B1035,三大美股走勢!$A$4:$J$495,7,FALSE)</f>
        <v>#N/A</v>
      </c>
      <c r="AF1035" s="33" t="e">
        <f>VLOOKUP($B1035,三大美股走勢!$A$4:$J$495,10,FALSE)</f>
        <v>#N/A</v>
      </c>
    </row>
    <row r="1036" spans="2:32">
      <c r="B1036" s="32">
        <v>43815</v>
      </c>
      <c r="C1036" s="33" t="e">
        <f>VLOOKUP($B1036,大盤與近月台指!$A$4:$I$499,2,FALSE)</f>
        <v>#N/A</v>
      </c>
      <c r="D1036" s="34" t="e">
        <f>VLOOKUP($B1036,大盤與近月台指!$A$4:$I$499,3,FALSE)</f>
        <v>#N/A</v>
      </c>
      <c r="E1036" s="35" t="e">
        <f>VLOOKUP($B1036,大盤與近月台指!$A$4:$I$499,4,FALSE)</f>
        <v>#N/A</v>
      </c>
      <c r="F1036" s="33" t="e">
        <f>VLOOKUP($B1036,大盤與近月台指!$A$4:$I$499,5,FALSE)</f>
        <v>#N/A</v>
      </c>
      <c r="G1036" s="49" t="e">
        <f>VLOOKUP($B1036,三大法人買賣超!$A$4:$I$500,3,FALSE)</f>
        <v>#N/A</v>
      </c>
      <c r="H1036" s="34" t="e">
        <f>VLOOKUP($B1036,三大法人買賣超!$A$4:$I$500,5,FALSE)</f>
        <v>#N/A</v>
      </c>
      <c r="I1036" s="27" t="e">
        <f>VLOOKUP($B1036,三大法人買賣超!$A$4:$I$500,7,FALSE)</f>
        <v>#N/A</v>
      </c>
      <c r="J1036" s="27" t="e">
        <f>VLOOKUP($B1036,三大法人買賣超!$A$4:$I$500,9,FALSE)</f>
        <v>#N/A</v>
      </c>
      <c r="K1036" s="37">
        <f>新台幣匯率美元指數!B1037</f>
        <v>0</v>
      </c>
      <c r="L1036" s="38">
        <f>新台幣匯率美元指數!C1037</f>
        <v>0</v>
      </c>
      <c r="M1036" s="39">
        <f>新台幣匯率美元指數!D1037</f>
        <v>0</v>
      </c>
      <c r="N1036" s="27" t="e">
        <f>VLOOKUP($B1036,期貨未平倉口數!$A$4:$M$499,4,FALSE)</f>
        <v>#N/A</v>
      </c>
      <c r="O1036" s="27" t="e">
        <f>VLOOKUP($B1036,期貨未平倉口數!$A$4:$M$499,9,FALSE)</f>
        <v>#N/A</v>
      </c>
      <c r="P1036" s="27" t="e">
        <f>VLOOKUP($B1036,期貨未平倉口數!$A$4:$M$499,10,FALSE)</f>
        <v>#N/A</v>
      </c>
      <c r="Q1036" s="27" t="e">
        <f>VLOOKUP($B1036,期貨未平倉口數!$A$4:$M$499,11,FALSE)</f>
        <v>#N/A</v>
      </c>
      <c r="R1036" s="64" t="e">
        <f>VLOOKUP($B1036,選擇權未平倉餘額!$A$4:$I$500,6,FALSE)</f>
        <v>#N/A</v>
      </c>
      <c r="S1036" s="64" t="e">
        <f>VLOOKUP($B1036,選擇權未平倉餘額!$A$4:$I$500,7,FALSE)</f>
        <v>#N/A</v>
      </c>
      <c r="T1036" s="64" t="e">
        <f>VLOOKUP($B1036,選擇權未平倉餘額!$A$4:$I$500,8,FALSE)</f>
        <v>#N/A</v>
      </c>
      <c r="U1036" s="64" t="e">
        <f>VLOOKUP($B1036,選擇權未平倉餘額!$A$4:$I$500,9,FALSE)</f>
        <v>#N/A</v>
      </c>
      <c r="V1036" s="39" t="e">
        <f>VLOOKUP($B1036,臺指選擇權P_C_Ratios!$A$4:$C$500,3,FALSE)</f>
        <v>#N/A</v>
      </c>
      <c r="W1036" s="41" t="e">
        <f>VLOOKUP($B1036,散戶多空比!$A$6:$L$500,12,FALSE)</f>
        <v>#N/A</v>
      </c>
      <c r="X1036" s="40" t="e">
        <f>VLOOKUP($B1036,期貨大額交易人未沖銷部位!$A$4:$O$499,4,FALSE)</f>
        <v>#N/A</v>
      </c>
      <c r="Y1036" s="40" t="e">
        <f>VLOOKUP($B1036,期貨大額交易人未沖銷部位!$A$4:$O$499,7,FALSE)</f>
        <v>#N/A</v>
      </c>
      <c r="Z1036" s="40" t="e">
        <f>VLOOKUP($B1036,期貨大額交易人未沖銷部位!$A$4:$O$499,10,FALSE)</f>
        <v>#N/A</v>
      </c>
      <c r="AA1036" s="40" t="e">
        <f>VLOOKUP($B1036,期貨大額交易人未沖銷部位!$A$4:$O$499,13,FALSE)</f>
        <v>#N/A</v>
      </c>
      <c r="AB1036" s="40" t="e">
        <f>VLOOKUP($B1036,期貨大額交易人未沖銷部位!$A$4:$O$499,14,FALSE)</f>
        <v>#N/A</v>
      </c>
      <c r="AC1036" s="40" t="e">
        <f>VLOOKUP($B1036,期貨大額交易人未沖銷部位!$A$4:$O$499,15,FALSE)</f>
        <v>#N/A</v>
      </c>
      <c r="AD1036" s="33" t="e">
        <f>VLOOKUP($B1036,三大美股走勢!$A$4:$J$495,4,FALSE)</f>
        <v>#N/A</v>
      </c>
      <c r="AE1036" s="33" t="e">
        <f>VLOOKUP($B1036,三大美股走勢!$A$4:$J$495,7,FALSE)</f>
        <v>#N/A</v>
      </c>
      <c r="AF1036" s="33" t="e">
        <f>VLOOKUP($B1036,三大美股走勢!$A$4:$J$495,10,FALSE)</f>
        <v>#N/A</v>
      </c>
    </row>
    <row r="1037" spans="2:32">
      <c r="B1037" s="32">
        <v>43816</v>
      </c>
      <c r="C1037" s="33" t="e">
        <f>VLOOKUP($B1037,大盤與近月台指!$A$4:$I$499,2,FALSE)</f>
        <v>#N/A</v>
      </c>
      <c r="D1037" s="34" t="e">
        <f>VLOOKUP($B1037,大盤與近月台指!$A$4:$I$499,3,FALSE)</f>
        <v>#N/A</v>
      </c>
      <c r="E1037" s="35" t="e">
        <f>VLOOKUP($B1037,大盤與近月台指!$A$4:$I$499,4,FALSE)</f>
        <v>#N/A</v>
      </c>
      <c r="F1037" s="33" t="e">
        <f>VLOOKUP($B1037,大盤與近月台指!$A$4:$I$499,5,FALSE)</f>
        <v>#N/A</v>
      </c>
      <c r="G1037" s="49" t="e">
        <f>VLOOKUP($B1037,三大法人買賣超!$A$4:$I$500,3,FALSE)</f>
        <v>#N/A</v>
      </c>
      <c r="H1037" s="34" t="e">
        <f>VLOOKUP($B1037,三大法人買賣超!$A$4:$I$500,5,FALSE)</f>
        <v>#N/A</v>
      </c>
      <c r="I1037" s="27" t="e">
        <f>VLOOKUP($B1037,三大法人買賣超!$A$4:$I$500,7,FALSE)</f>
        <v>#N/A</v>
      </c>
      <c r="J1037" s="27" t="e">
        <f>VLOOKUP($B1037,三大法人買賣超!$A$4:$I$500,9,FALSE)</f>
        <v>#N/A</v>
      </c>
      <c r="K1037" s="37">
        <f>新台幣匯率美元指數!B1038</f>
        <v>0</v>
      </c>
      <c r="L1037" s="38">
        <f>新台幣匯率美元指數!C1038</f>
        <v>0</v>
      </c>
      <c r="M1037" s="39">
        <f>新台幣匯率美元指數!D1038</f>
        <v>0</v>
      </c>
      <c r="N1037" s="27" t="e">
        <f>VLOOKUP($B1037,期貨未平倉口數!$A$4:$M$499,4,FALSE)</f>
        <v>#N/A</v>
      </c>
      <c r="O1037" s="27" t="e">
        <f>VLOOKUP($B1037,期貨未平倉口數!$A$4:$M$499,9,FALSE)</f>
        <v>#N/A</v>
      </c>
      <c r="P1037" s="27" t="e">
        <f>VLOOKUP($B1037,期貨未平倉口數!$A$4:$M$499,10,FALSE)</f>
        <v>#N/A</v>
      </c>
      <c r="Q1037" s="27" t="e">
        <f>VLOOKUP($B1037,期貨未平倉口數!$A$4:$M$499,11,FALSE)</f>
        <v>#N/A</v>
      </c>
      <c r="R1037" s="64" t="e">
        <f>VLOOKUP($B1037,選擇權未平倉餘額!$A$4:$I$500,6,FALSE)</f>
        <v>#N/A</v>
      </c>
      <c r="S1037" s="64" t="e">
        <f>VLOOKUP($B1037,選擇權未平倉餘額!$A$4:$I$500,7,FALSE)</f>
        <v>#N/A</v>
      </c>
      <c r="T1037" s="64" t="e">
        <f>VLOOKUP($B1037,選擇權未平倉餘額!$A$4:$I$500,8,FALSE)</f>
        <v>#N/A</v>
      </c>
      <c r="U1037" s="64" t="e">
        <f>VLOOKUP($B1037,選擇權未平倉餘額!$A$4:$I$500,9,FALSE)</f>
        <v>#N/A</v>
      </c>
      <c r="V1037" s="39" t="e">
        <f>VLOOKUP($B1037,臺指選擇權P_C_Ratios!$A$4:$C$500,3,FALSE)</f>
        <v>#N/A</v>
      </c>
      <c r="W1037" s="41" t="e">
        <f>VLOOKUP($B1037,散戶多空比!$A$6:$L$500,12,FALSE)</f>
        <v>#N/A</v>
      </c>
      <c r="X1037" s="40" t="e">
        <f>VLOOKUP($B1037,期貨大額交易人未沖銷部位!$A$4:$O$499,4,FALSE)</f>
        <v>#N/A</v>
      </c>
      <c r="Y1037" s="40" t="e">
        <f>VLOOKUP($B1037,期貨大額交易人未沖銷部位!$A$4:$O$499,7,FALSE)</f>
        <v>#N/A</v>
      </c>
      <c r="Z1037" s="40" t="e">
        <f>VLOOKUP($B1037,期貨大額交易人未沖銷部位!$A$4:$O$499,10,FALSE)</f>
        <v>#N/A</v>
      </c>
      <c r="AA1037" s="40" t="e">
        <f>VLOOKUP($B1037,期貨大額交易人未沖銷部位!$A$4:$O$499,13,FALSE)</f>
        <v>#N/A</v>
      </c>
      <c r="AB1037" s="40" t="e">
        <f>VLOOKUP($B1037,期貨大額交易人未沖銷部位!$A$4:$O$499,14,FALSE)</f>
        <v>#N/A</v>
      </c>
      <c r="AC1037" s="40" t="e">
        <f>VLOOKUP($B1037,期貨大額交易人未沖銷部位!$A$4:$O$499,15,FALSE)</f>
        <v>#N/A</v>
      </c>
      <c r="AD1037" s="33" t="e">
        <f>VLOOKUP($B1037,三大美股走勢!$A$4:$J$495,4,FALSE)</f>
        <v>#N/A</v>
      </c>
      <c r="AE1037" s="33" t="e">
        <f>VLOOKUP($B1037,三大美股走勢!$A$4:$J$495,7,FALSE)</f>
        <v>#N/A</v>
      </c>
      <c r="AF1037" s="33" t="e">
        <f>VLOOKUP($B1037,三大美股走勢!$A$4:$J$495,10,FALSE)</f>
        <v>#N/A</v>
      </c>
    </row>
    <row r="1038" spans="2:32">
      <c r="B1038" s="32">
        <v>43817</v>
      </c>
      <c r="C1038" s="33" t="e">
        <f>VLOOKUP($B1038,大盤與近月台指!$A$4:$I$499,2,FALSE)</f>
        <v>#N/A</v>
      </c>
      <c r="D1038" s="34" t="e">
        <f>VLOOKUP($B1038,大盤與近月台指!$A$4:$I$499,3,FALSE)</f>
        <v>#N/A</v>
      </c>
      <c r="E1038" s="35" t="e">
        <f>VLOOKUP($B1038,大盤與近月台指!$A$4:$I$499,4,FALSE)</f>
        <v>#N/A</v>
      </c>
      <c r="F1038" s="33" t="e">
        <f>VLOOKUP($B1038,大盤與近月台指!$A$4:$I$499,5,FALSE)</f>
        <v>#N/A</v>
      </c>
      <c r="G1038" s="49" t="e">
        <f>VLOOKUP($B1038,三大法人買賣超!$A$4:$I$500,3,FALSE)</f>
        <v>#N/A</v>
      </c>
      <c r="H1038" s="34" t="e">
        <f>VLOOKUP($B1038,三大法人買賣超!$A$4:$I$500,5,FALSE)</f>
        <v>#N/A</v>
      </c>
      <c r="I1038" s="27" t="e">
        <f>VLOOKUP($B1038,三大法人買賣超!$A$4:$I$500,7,FALSE)</f>
        <v>#N/A</v>
      </c>
      <c r="J1038" s="27" t="e">
        <f>VLOOKUP($B1038,三大法人買賣超!$A$4:$I$500,9,FALSE)</f>
        <v>#N/A</v>
      </c>
      <c r="K1038" s="37">
        <f>新台幣匯率美元指數!B1039</f>
        <v>0</v>
      </c>
      <c r="L1038" s="38">
        <f>新台幣匯率美元指數!C1039</f>
        <v>0</v>
      </c>
      <c r="M1038" s="39">
        <f>新台幣匯率美元指數!D1039</f>
        <v>0</v>
      </c>
      <c r="N1038" s="27" t="e">
        <f>VLOOKUP($B1038,期貨未平倉口數!$A$4:$M$499,4,FALSE)</f>
        <v>#N/A</v>
      </c>
      <c r="O1038" s="27" t="e">
        <f>VLOOKUP($B1038,期貨未平倉口數!$A$4:$M$499,9,FALSE)</f>
        <v>#N/A</v>
      </c>
      <c r="P1038" s="27" t="e">
        <f>VLOOKUP($B1038,期貨未平倉口數!$A$4:$M$499,10,FALSE)</f>
        <v>#N/A</v>
      </c>
      <c r="Q1038" s="27" t="e">
        <f>VLOOKUP($B1038,期貨未平倉口數!$A$4:$M$499,11,FALSE)</f>
        <v>#N/A</v>
      </c>
      <c r="R1038" s="64" t="e">
        <f>VLOOKUP($B1038,選擇權未平倉餘額!$A$4:$I$500,6,FALSE)</f>
        <v>#N/A</v>
      </c>
      <c r="S1038" s="64" t="e">
        <f>VLOOKUP($B1038,選擇權未平倉餘額!$A$4:$I$500,7,FALSE)</f>
        <v>#N/A</v>
      </c>
      <c r="T1038" s="64" t="e">
        <f>VLOOKUP($B1038,選擇權未平倉餘額!$A$4:$I$500,8,FALSE)</f>
        <v>#N/A</v>
      </c>
      <c r="U1038" s="64" t="e">
        <f>VLOOKUP($B1038,選擇權未平倉餘額!$A$4:$I$500,9,FALSE)</f>
        <v>#N/A</v>
      </c>
      <c r="V1038" s="39" t="e">
        <f>VLOOKUP($B1038,臺指選擇權P_C_Ratios!$A$4:$C$500,3,FALSE)</f>
        <v>#N/A</v>
      </c>
      <c r="W1038" s="41" t="e">
        <f>VLOOKUP($B1038,散戶多空比!$A$6:$L$500,12,FALSE)</f>
        <v>#N/A</v>
      </c>
      <c r="X1038" s="40" t="e">
        <f>VLOOKUP($B1038,期貨大額交易人未沖銷部位!$A$4:$O$499,4,FALSE)</f>
        <v>#N/A</v>
      </c>
      <c r="Y1038" s="40" t="e">
        <f>VLOOKUP($B1038,期貨大額交易人未沖銷部位!$A$4:$O$499,7,FALSE)</f>
        <v>#N/A</v>
      </c>
      <c r="Z1038" s="40" t="e">
        <f>VLOOKUP($B1038,期貨大額交易人未沖銷部位!$A$4:$O$499,10,FALSE)</f>
        <v>#N/A</v>
      </c>
      <c r="AA1038" s="40" t="e">
        <f>VLOOKUP($B1038,期貨大額交易人未沖銷部位!$A$4:$O$499,13,FALSE)</f>
        <v>#N/A</v>
      </c>
      <c r="AB1038" s="40" t="e">
        <f>VLOOKUP($B1038,期貨大額交易人未沖銷部位!$A$4:$O$499,14,FALSE)</f>
        <v>#N/A</v>
      </c>
      <c r="AC1038" s="40" t="e">
        <f>VLOOKUP($B1038,期貨大額交易人未沖銷部位!$A$4:$O$499,15,FALSE)</f>
        <v>#N/A</v>
      </c>
      <c r="AD1038" s="33" t="e">
        <f>VLOOKUP($B1038,三大美股走勢!$A$4:$J$495,4,FALSE)</f>
        <v>#N/A</v>
      </c>
      <c r="AE1038" s="33" t="e">
        <f>VLOOKUP($B1038,三大美股走勢!$A$4:$J$495,7,FALSE)</f>
        <v>#N/A</v>
      </c>
      <c r="AF1038" s="33" t="e">
        <f>VLOOKUP($B1038,三大美股走勢!$A$4:$J$495,10,FALSE)</f>
        <v>#N/A</v>
      </c>
    </row>
    <row r="1039" spans="2:32">
      <c r="B1039" s="32">
        <v>43818</v>
      </c>
      <c r="C1039" s="33" t="e">
        <f>VLOOKUP($B1039,大盤與近月台指!$A$4:$I$499,2,FALSE)</f>
        <v>#N/A</v>
      </c>
      <c r="D1039" s="34" t="e">
        <f>VLOOKUP($B1039,大盤與近月台指!$A$4:$I$499,3,FALSE)</f>
        <v>#N/A</v>
      </c>
      <c r="E1039" s="35" t="e">
        <f>VLOOKUP($B1039,大盤與近月台指!$A$4:$I$499,4,FALSE)</f>
        <v>#N/A</v>
      </c>
      <c r="F1039" s="33" t="e">
        <f>VLOOKUP($B1039,大盤與近月台指!$A$4:$I$499,5,FALSE)</f>
        <v>#N/A</v>
      </c>
      <c r="G1039" s="49" t="e">
        <f>VLOOKUP($B1039,三大法人買賣超!$A$4:$I$500,3,FALSE)</f>
        <v>#N/A</v>
      </c>
      <c r="H1039" s="34" t="e">
        <f>VLOOKUP($B1039,三大法人買賣超!$A$4:$I$500,5,FALSE)</f>
        <v>#N/A</v>
      </c>
      <c r="I1039" s="27" t="e">
        <f>VLOOKUP($B1039,三大法人買賣超!$A$4:$I$500,7,FALSE)</f>
        <v>#N/A</v>
      </c>
      <c r="J1039" s="27" t="e">
        <f>VLOOKUP($B1039,三大法人買賣超!$A$4:$I$500,9,FALSE)</f>
        <v>#N/A</v>
      </c>
      <c r="K1039" s="37">
        <f>新台幣匯率美元指數!B1040</f>
        <v>0</v>
      </c>
      <c r="L1039" s="38">
        <f>新台幣匯率美元指數!C1040</f>
        <v>0</v>
      </c>
      <c r="M1039" s="39">
        <f>新台幣匯率美元指數!D1040</f>
        <v>0</v>
      </c>
      <c r="N1039" s="27" t="e">
        <f>VLOOKUP($B1039,期貨未平倉口數!$A$4:$M$499,4,FALSE)</f>
        <v>#N/A</v>
      </c>
      <c r="O1039" s="27" t="e">
        <f>VLOOKUP($B1039,期貨未平倉口數!$A$4:$M$499,9,FALSE)</f>
        <v>#N/A</v>
      </c>
      <c r="P1039" s="27" t="e">
        <f>VLOOKUP($B1039,期貨未平倉口數!$A$4:$M$499,10,FALSE)</f>
        <v>#N/A</v>
      </c>
      <c r="Q1039" s="27" t="e">
        <f>VLOOKUP($B1039,期貨未平倉口數!$A$4:$M$499,11,FALSE)</f>
        <v>#N/A</v>
      </c>
      <c r="R1039" s="64" t="e">
        <f>VLOOKUP($B1039,選擇權未平倉餘額!$A$4:$I$500,6,FALSE)</f>
        <v>#N/A</v>
      </c>
      <c r="S1039" s="64" t="e">
        <f>VLOOKUP($B1039,選擇權未平倉餘額!$A$4:$I$500,7,FALSE)</f>
        <v>#N/A</v>
      </c>
      <c r="T1039" s="64" t="e">
        <f>VLOOKUP($B1039,選擇權未平倉餘額!$A$4:$I$500,8,FALSE)</f>
        <v>#N/A</v>
      </c>
      <c r="U1039" s="64" t="e">
        <f>VLOOKUP($B1039,選擇權未平倉餘額!$A$4:$I$500,9,FALSE)</f>
        <v>#N/A</v>
      </c>
      <c r="V1039" s="39" t="e">
        <f>VLOOKUP($B1039,臺指選擇權P_C_Ratios!$A$4:$C$500,3,FALSE)</f>
        <v>#N/A</v>
      </c>
      <c r="W1039" s="41" t="e">
        <f>VLOOKUP($B1039,散戶多空比!$A$6:$L$500,12,FALSE)</f>
        <v>#N/A</v>
      </c>
      <c r="X1039" s="40" t="e">
        <f>VLOOKUP($B1039,期貨大額交易人未沖銷部位!$A$4:$O$499,4,FALSE)</f>
        <v>#N/A</v>
      </c>
      <c r="Y1039" s="40" t="e">
        <f>VLOOKUP($B1039,期貨大額交易人未沖銷部位!$A$4:$O$499,7,FALSE)</f>
        <v>#N/A</v>
      </c>
      <c r="Z1039" s="40" t="e">
        <f>VLOOKUP($B1039,期貨大額交易人未沖銷部位!$A$4:$O$499,10,FALSE)</f>
        <v>#N/A</v>
      </c>
      <c r="AA1039" s="40" t="e">
        <f>VLOOKUP($B1039,期貨大額交易人未沖銷部位!$A$4:$O$499,13,FALSE)</f>
        <v>#N/A</v>
      </c>
      <c r="AB1039" s="40" t="e">
        <f>VLOOKUP($B1039,期貨大額交易人未沖銷部位!$A$4:$O$499,14,FALSE)</f>
        <v>#N/A</v>
      </c>
      <c r="AC1039" s="40" t="e">
        <f>VLOOKUP($B1039,期貨大額交易人未沖銷部位!$A$4:$O$499,15,FALSE)</f>
        <v>#N/A</v>
      </c>
      <c r="AD1039" s="33" t="e">
        <f>VLOOKUP($B1039,三大美股走勢!$A$4:$J$495,4,FALSE)</f>
        <v>#N/A</v>
      </c>
      <c r="AE1039" s="33" t="e">
        <f>VLOOKUP($B1039,三大美股走勢!$A$4:$J$495,7,FALSE)</f>
        <v>#N/A</v>
      </c>
      <c r="AF1039" s="33" t="e">
        <f>VLOOKUP($B1039,三大美股走勢!$A$4:$J$495,10,FALSE)</f>
        <v>#N/A</v>
      </c>
    </row>
    <row r="1040" spans="2:32">
      <c r="B1040" s="32">
        <v>43819</v>
      </c>
      <c r="C1040" s="33" t="e">
        <f>VLOOKUP($B1040,大盤與近月台指!$A$4:$I$499,2,FALSE)</f>
        <v>#N/A</v>
      </c>
      <c r="D1040" s="34" t="e">
        <f>VLOOKUP($B1040,大盤與近月台指!$A$4:$I$499,3,FALSE)</f>
        <v>#N/A</v>
      </c>
      <c r="E1040" s="35" t="e">
        <f>VLOOKUP($B1040,大盤與近月台指!$A$4:$I$499,4,FALSE)</f>
        <v>#N/A</v>
      </c>
      <c r="F1040" s="33" t="e">
        <f>VLOOKUP($B1040,大盤與近月台指!$A$4:$I$499,5,FALSE)</f>
        <v>#N/A</v>
      </c>
      <c r="G1040" s="49" t="e">
        <f>VLOOKUP($B1040,三大法人買賣超!$A$4:$I$500,3,FALSE)</f>
        <v>#N/A</v>
      </c>
      <c r="H1040" s="34" t="e">
        <f>VLOOKUP($B1040,三大法人買賣超!$A$4:$I$500,5,FALSE)</f>
        <v>#N/A</v>
      </c>
      <c r="I1040" s="27" t="e">
        <f>VLOOKUP($B1040,三大法人買賣超!$A$4:$I$500,7,FALSE)</f>
        <v>#N/A</v>
      </c>
      <c r="J1040" s="27" t="e">
        <f>VLOOKUP($B1040,三大法人買賣超!$A$4:$I$500,9,FALSE)</f>
        <v>#N/A</v>
      </c>
      <c r="K1040" s="37">
        <f>新台幣匯率美元指數!B1041</f>
        <v>0</v>
      </c>
      <c r="L1040" s="38">
        <f>新台幣匯率美元指數!C1041</f>
        <v>0</v>
      </c>
      <c r="M1040" s="39">
        <f>新台幣匯率美元指數!D1041</f>
        <v>0</v>
      </c>
      <c r="N1040" s="27" t="e">
        <f>VLOOKUP($B1040,期貨未平倉口數!$A$4:$M$499,4,FALSE)</f>
        <v>#N/A</v>
      </c>
      <c r="O1040" s="27" t="e">
        <f>VLOOKUP($B1040,期貨未平倉口數!$A$4:$M$499,9,FALSE)</f>
        <v>#N/A</v>
      </c>
      <c r="P1040" s="27" t="e">
        <f>VLOOKUP($B1040,期貨未平倉口數!$A$4:$M$499,10,FALSE)</f>
        <v>#N/A</v>
      </c>
      <c r="Q1040" s="27" t="e">
        <f>VLOOKUP($B1040,期貨未平倉口數!$A$4:$M$499,11,FALSE)</f>
        <v>#N/A</v>
      </c>
      <c r="R1040" s="64" t="e">
        <f>VLOOKUP($B1040,選擇權未平倉餘額!$A$4:$I$500,6,FALSE)</f>
        <v>#N/A</v>
      </c>
      <c r="S1040" s="64" t="e">
        <f>VLOOKUP($B1040,選擇權未平倉餘額!$A$4:$I$500,7,FALSE)</f>
        <v>#N/A</v>
      </c>
      <c r="T1040" s="64" t="e">
        <f>VLOOKUP($B1040,選擇權未平倉餘額!$A$4:$I$500,8,FALSE)</f>
        <v>#N/A</v>
      </c>
      <c r="U1040" s="64" t="e">
        <f>VLOOKUP($B1040,選擇權未平倉餘額!$A$4:$I$500,9,FALSE)</f>
        <v>#N/A</v>
      </c>
      <c r="V1040" s="39" t="e">
        <f>VLOOKUP($B1040,臺指選擇權P_C_Ratios!$A$4:$C$500,3,FALSE)</f>
        <v>#N/A</v>
      </c>
      <c r="W1040" s="41" t="e">
        <f>VLOOKUP($B1040,散戶多空比!$A$6:$L$500,12,FALSE)</f>
        <v>#N/A</v>
      </c>
      <c r="X1040" s="40" t="e">
        <f>VLOOKUP($B1040,期貨大額交易人未沖銷部位!$A$4:$O$499,4,FALSE)</f>
        <v>#N/A</v>
      </c>
      <c r="Y1040" s="40" t="e">
        <f>VLOOKUP($B1040,期貨大額交易人未沖銷部位!$A$4:$O$499,7,FALSE)</f>
        <v>#N/A</v>
      </c>
      <c r="Z1040" s="40" t="e">
        <f>VLOOKUP($B1040,期貨大額交易人未沖銷部位!$A$4:$O$499,10,FALSE)</f>
        <v>#N/A</v>
      </c>
      <c r="AA1040" s="40" t="e">
        <f>VLOOKUP($B1040,期貨大額交易人未沖銷部位!$A$4:$O$499,13,FALSE)</f>
        <v>#N/A</v>
      </c>
      <c r="AB1040" s="40" t="e">
        <f>VLOOKUP($B1040,期貨大額交易人未沖銷部位!$A$4:$O$499,14,FALSE)</f>
        <v>#N/A</v>
      </c>
      <c r="AC1040" s="40" t="e">
        <f>VLOOKUP($B1040,期貨大額交易人未沖銷部位!$A$4:$O$499,15,FALSE)</f>
        <v>#N/A</v>
      </c>
      <c r="AD1040" s="33" t="e">
        <f>VLOOKUP($B1040,三大美股走勢!$A$4:$J$495,4,FALSE)</f>
        <v>#N/A</v>
      </c>
      <c r="AE1040" s="33" t="e">
        <f>VLOOKUP($B1040,三大美股走勢!$A$4:$J$495,7,FALSE)</f>
        <v>#N/A</v>
      </c>
      <c r="AF1040" s="33" t="e">
        <f>VLOOKUP($B1040,三大美股走勢!$A$4:$J$495,10,FALSE)</f>
        <v>#N/A</v>
      </c>
    </row>
    <row r="1041" spans="2:32">
      <c r="B1041" s="32">
        <v>43820</v>
      </c>
      <c r="C1041" s="33" t="e">
        <f>VLOOKUP($B1041,大盤與近月台指!$A$4:$I$499,2,FALSE)</f>
        <v>#N/A</v>
      </c>
      <c r="D1041" s="34" t="e">
        <f>VLOOKUP($B1041,大盤與近月台指!$A$4:$I$499,3,FALSE)</f>
        <v>#N/A</v>
      </c>
      <c r="E1041" s="35" t="e">
        <f>VLOOKUP($B1041,大盤與近月台指!$A$4:$I$499,4,FALSE)</f>
        <v>#N/A</v>
      </c>
      <c r="F1041" s="33" t="e">
        <f>VLOOKUP($B1041,大盤與近月台指!$A$4:$I$499,5,FALSE)</f>
        <v>#N/A</v>
      </c>
      <c r="G1041" s="49" t="e">
        <f>VLOOKUP($B1041,三大法人買賣超!$A$4:$I$500,3,FALSE)</f>
        <v>#N/A</v>
      </c>
      <c r="H1041" s="34" t="e">
        <f>VLOOKUP($B1041,三大法人買賣超!$A$4:$I$500,5,FALSE)</f>
        <v>#N/A</v>
      </c>
      <c r="I1041" s="27" t="e">
        <f>VLOOKUP($B1041,三大法人買賣超!$A$4:$I$500,7,FALSE)</f>
        <v>#N/A</v>
      </c>
      <c r="J1041" s="27" t="e">
        <f>VLOOKUP($B1041,三大法人買賣超!$A$4:$I$500,9,FALSE)</f>
        <v>#N/A</v>
      </c>
      <c r="K1041" s="37">
        <f>新台幣匯率美元指數!B1042</f>
        <v>0</v>
      </c>
      <c r="L1041" s="38">
        <f>新台幣匯率美元指數!C1042</f>
        <v>0</v>
      </c>
      <c r="M1041" s="39">
        <f>新台幣匯率美元指數!D1042</f>
        <v>0</v>
      </c>
      <c r="N1041" s="27" t="e">
        <f>VLOOKUP($B1041,期貨未平倉口數!$A$4:$M$499,4,FALSE)</f>
        <v>#N/A</v>
      </c>
      <c r="O1041" s="27" t="e">
        <f>VLOOKUP($B1041,期貨未平倉口數!$A$4:$M$499,9,FALSE)</f>
        <v>#N/A</v>
      </c>
      <c r="P1041" s="27" t="e">
        <f>VLOOKUP($B1041,期貨未平倉口數!$A$4:$M$499,10,FALSE)</f>
        <v>#N/A</v>
      </c>
      <c r="Q1041" s="27" t="e">
        <f>VLOOKUP($B1041,期貨未平倉口數!$A$4:$M$499,11,FALSE)</f>
        <v>#N/A</v>
      </c>
      <c r="R1041" s="64" t="e">
        <f>VLOOKUP($B1041,選擇權未平倉餘額!$A$4:$I$500,6,FALSE)</f>
        <v>#N/A</v>
      </c>
      <c r="S1041" s="64" t="e">
        <f>VLOOKUP($B1041,選擇權未平倉餘額!$A$4:$I$500,7,FALSE)</f>
        <v>#N/A</v>
      </c>
      <c r="T1041" s="64" t="e">
        <f>VLOOKUP($B1041,選擇權未平倉餘額!$A$4:$I$500,8,FALSE)</f>
        <v>#N/A</v>
      </c>
      <c r="U1041" s="64" t="e">
        <f>VLOOKUP($B1041,選擇權未平倉餘額!$A$4:$I$500,9,FALSE)</f>
        <v>#N/A</v>
      </c>
      <c r="V1041" s="39" t="e">
        <f>VLOOKUP($B1041,臺指選擇權P_C_Ratios!$A$4:$C$500,3,FALSE)</f>
        <v>#N/A</v>
      </c>
      <c r="W1041" s="41" t="e">
        <f>VLOOKUP($B1041,散戶多空比!$A$6:$L$500,12,FALSE)</f>
        <v>#N/A</v>
      </c>
      <c r="X1041" s="40" t="e">
        <f>VLOOKUP($B1041,期貨大額交易人未沖銷部位!$A$4:$O$499,4,FALSE)</f>
        <v>#N/A</v>
      </c>
      <c r="Y1041" s="40" t="e">
        <f>VLOOKUP($B1041,期貨大額交易人未沖銷部位!$A$4:$O$499,7,FALSE)</f>
        <v>#N/A</v>
      </c>
      <c r="Z1041" s="40" t="e">
        <f>VLOOKUP($B1041,期貨大額交易人未沖銷部位!$A$4:$O$499,10,FALSE)</f>
        <v>#N/A</v>
      </c>
      <c r="AA1041" s="40" t="e">
        <f>VLOOKUP($B1041,期貨大額交易人未沖銷部位!$A$4:$O$499,13,FALSE)</f>
        <v>#N/A</v>
      </c>
      <c r="AB1041" s="40" t="e">
        <f>VLOOKUP($B1041,期貨大額交易人未沖銷部位!$A$4:$O$499,14,FALSE)</f>
        <v>#N/A</v>
      </c>
      <c r="AC1041" s="40" t="e">
        <f>VLOOKUP($B1041,期貨大額交易人未沖銷部位!$A$4:$O$499,15,FALSE)</f>
        <v>#N/A</v>
      </c>
      <c r="AD1041" s="33" t="e">
        <f>VLOOKUP($B1041,三大美股走勢!$A$4:$J$495,4,FALSE)</f>
        <v>#N/A</v>
      </c>
      <c r="AE1041" s="33" t="e">
        <f>VLOOKUP($B1041,三大美股走勢!$A$4:$J$495,7,FALSE)</f>
        <v>#N/A</v>
      </c>
      <c r="AF1041" s="33" t="e">
        <f>VLOOKUP($B1041,三大美股走勢!$A$4:$J$495,10,FALSE)</f>
        <v>#N/A</v>
      </c>
    </row>
    <row r="1042" spans="2:32">
      <c r="B1042" s="32">
        <v>43821</v>
      </c>
      <c r="C1042" s="33" t="e">
        <f>VLOOKUP($B1042,大盤與近月台指!$A$4:$I$499,2,FALSE)</f>
        <v>#N/A</v>
      </c>
      <c r="D1042" s="34" t="e">
        <f>VLOOKUP($B1042,大盤與近月台指!$A$4:$I$499,3,FALSE)</f>
        <v>#N/A</v>
      </c>
      <c r="E1042" s="35" t="e">
        <f>VLOOKUP($B1042,大盤與近月台指!$A$4:$I$499,4,FALSE)</f>
        <v>#N/A</v>
      </c>
      <c r="F1042" s="33" t="e">
        <f>VLOOKUP($B1042,大盤與近月台指!$A$4:$I$499,5,FALSE)</f>
        <v>#N/A</v>
      </c>
      <c r="G1042" s="49" t="e">
        <f>VLOOKUP($B1042,三大法人買賣超!$A$4:$I$500,3,FALSE)</f>
        <v>#N/A</v>
      </c>
      <c r="H1042" s="34" t="e">
        <f>VLOOKUP($B1042,三大法人買賣超!$A$4:$I$500,5,FALSE)</f>
        <v>#N/A</v>
      </c>
      <c r="I1042" s="27" t="e">
        <f>VLOOKUP($B1042,三大法人買賣超!$A$4:$I$500,7,FALSE)</f>
        <v>#N/A</v>
      </c>
      <c r="J1042" s="27" t="e">
        <f>VLOOKUP($B1042,三大法人買賣超!$A$4:$I$500,9,FALSE)</f>
        <v>#N/A</v>
      </c>
      <c r="K1042" s="37">
        <f>新台幣匯率美元指數!B1043</f>
        <v>0</v>
      </c>
      <c r="L1042" s="38">
        <f>新台幣匯率美元指數!C1043</f>
        <v>0</v>
      </c>
      <c r="M1042" s="39">
        <f>新台幣匯率美元指數!D1043</f>
        <v>0</v>
      </c>
      <c r="N1042" s="27" t="e">
        <f>VLOOKUP($B1042,期貨未平倉口數!$A$4:$M$499,4,FALSE)</f>
        <v>#N/A</v>
      </c>
      <c r="O1042" s="27" t="e">
        <f>VLOOKUP($B1042,期貨未平倉口數!$A$4:$M$499,9,FALSE)</f>
        <v>#N/A</v>
      </c>
      <c r="P1042" s="27" t="e">
        <f>VLOOKUP($B1042,期貨未平倉口數!$A$4:$M$499,10,FALSE)</f>
        <v>#N/A</v>
      </c>
      <c r="Q1042" s="27" t="e">
        <f>VLOOKUP($B1042,期貨未平倉口數!$A$4:$M$499,11,FALSE)</f>
        <v>#N/A</v>
      </c>
      <c r="R1042" s="64" t="e">
        <f>VLOOKUP($B1042,選擇權未平倉餘額!$A$4:$I$500,6,FALSE)</f>
        <v>#N/A</v>
      </c>
      <c r="S1042" s="64" t="e">
        <f>VLOOKUP($B1042,選擇權未平倉餘額!$A$4:$I$500,7,FALSE)</f>
        <v>#N/A</v>
      </c>
      <c r="T1042" s="64" t="e">
        <f>VLOOKUP($B1042,選擇權未平倉餘額!$A$4:$I$500,8,FALSE)</f>
        <v>#N/A</v>
      </c>
      <c r="U1042" s="64" t="e">
        <f>VLOOKUP($B1042,選擇權未平倉餘額!$A$4:$I$500,9,FALSE)</f>
        <v>#N/A</v>
      </c>
      <c r="V1042" s="39" t="e">
        <f>VLOOKUP($B1042,臺指選擇權P_C_Ratios!$A$4:$C$500,3,FALSE)</f>
        <v>#N/A</v>
      </c>
      <c r="W1042" s="41" t="e">
        <f>VLOOKUP($B1042,散戶多空比!$A$6:$L$500,12,FALSE)</f>
        <v>#N/A</v>
      </c>
      <c r="X1042" s="40" t="e">
        <f>VLOOKUP($B1042,期貨大額交易人未沖銷部位!$A$4:$O$499,4,FALSE)</f>
        <v>#N/A</v>
      </c>
      <c r="Y1042" s="40" t="e">
        <f>VLOOKUP($B1042,期貨大額交易人未沖銷部位!$A$4:$O$499,7,FALSE)</f>
        <v>#N/A</v>
      </c>
      <c r="Z1042" s="40" t="e">
        <f>VLOOKUP($B1042,期貨大額交易人未沖銷部位!$A$4:$O$499,10,FALSE)</f>
        <v>#N/A</v>
      </c>
      <c r="AA1042" s="40" t="e">
        <f>VLOOKUP($B1042,期貨大額交易人未沖銷部位!$A$4:$O$499,13,FALSE)</f>
        <v>#N/A</v>
      </c>
      <c r="AB1042" s="40" t="e">
        <f>VLOOKUP($B1042,期貨大額交易人未沖銷部位!$A$4:$O$499,14,FALSE)</f>
        <v>#N/A</v>
      </c>
      <c r="AC1042" s="40" t="e">
        <f>VLOOKUP($B1042,期貨大額交易人未沖銷部位!$A$4:$O$499,15,FALSE)</f>
        <v>#N/A</v>
      </c>
      <c r="AD1042" s="33" t="e">
        <f>VLOOKUP($B1042,三大美股走勢!$A$4:$J$495,4,FALSE)</f>
        <v>#N/A</v>
      </c>
      <c r="AE1042" s="33" t="e">
        <f>VLOOKUP($B1042,三大美股走勢!$A$4:$J$495,7,FALSE)</f>
        <v>#N/A</v>
      </c>
      <c r="AF1042" s="33" t="e">
        <f>VLOOKUP($B1042,三大美股走勢!$A$4:$J$495,10,FALSE)</f>
        <v>#N/A</v>
      </c>
    </row>
    <row r="1043" spans="2:32">
      <c r="B1043" s="32">
        <v>43822</v>
      </c>
      <c r="C1043" s="33" t="e">
        <f>VLOOKUP($B1043,大盤與近月台指!$A$4:$I$499,2,FALSE)</f>
        <v>#N/A</v>
      </c>
      <c r="D1043" s="34" t="e">
        <f>VLOOKUP($B1043,大盤與近月台指!$A$4:$I$499,3,FALSE)</f>
        <v>#N/A</v>
      </c>
      <c r="E1043" s="35" t="e">
        <f>VLOOKUP($B1043,大盤與近月台指!$A$4:$I$499,4,FALSE)</f>
        <v>#N/A</v>
      </c>
      <c r="F1043" s="33" t="e">
        <f>VLOOKUP($B1043,大盤與近月台指!$A$4:$I$499,5,FALSE)</f>
        <v>#N/A</v>
      </c>
      <c r="G1043" s="49" t="e">
        <f>VLOOKUP($B1043,三大法人買賣超!$A$4:$I$500,3,FALSE)</f>
        <v>#N/A</v>
      </c>
      <c r="H1043" s="34" t="e">
        <f>VLOOKUP($B1043,三大法人買賣超!$A$4:$I$500,5,FALSE)</f>
        <v>#N/A</v>
      </c>
      <c r="I1043" s="27" t="e">
        <f>VLOOKUP($B1043,三大法人買賣超!$A$4:$I$500,7,FALSE)</f>
        <v>#N/A</v>
      </c>
      <c r="J1043" s="27" t="e">
        <f>VLOOKUP($B1043,三大法人買賣超!$A$4:$I$500,9,FALSE)</f>
        <v>#N/A</v>
      </c>
      <c r="K1043" s="37">
        <f>新台幣匯率美元指數!B1044</f>
        <v>0</v>
      </c>
      <c r="L1043" s="38">
        <f>新台幣匯率美元指數!C1044</f>
        <v>0</v>
      </c>
      <c r="M1043" s="39">
        <f>新台幣匯率美元指數!D1044</f>
        <v>0</v>
      </c>
      <c r="N1043" s="27" t="e">
        <f>VLOOKUP($B1043,期貨未平倉口數!$A$4:$M$499,4,FALSE)</f>
        <v>#N/A</v>
      </c>
      <c r="O1043" s="27" t="e">
        <f>VLOOKUP($B1043,期貨未平倉口數!$A$4:$M$499,9,FALSE)</f>
        <v>#N/A</v>
      </c>
      <c r="P1043" s="27" t="e">
        <f>VLOOKUP($B1043,期貨未平倉口數!$A$4:$M$499,10,FALSE)</f>
        <v>#N/A</v>
      </c>
      <c r="Q1043" s="27" t="e">
        <f>VLOOKUP($B1043,期貨未平倉口數!$A$4:$M$499,11,FALSE)</f>
        <v>#N/A</v>
      </c>
      <c r="R1043" s="64" t="e">
        <f>VLOOKUP($B1043,選擇權未平倉餘額!$A$4:$I$500,6,FALSE)</f>
        <v>#N/A</v>
      </c>
      <c r="S1043" s="64" t="e">
        <f>VLOOKUP($B1043,選擇權未平倉餘額!$A$4:$I$500,7,FALSE)</f>
        <v>#N/A</v>
      </c>
      <c r="T1043" s="64" t="e">
        <f>VLOOKUP($B1043,選擇權未平倉餘額!$A$4:$I$500,8,FALSE)</f>
        <v>#N/A</v>
      </c>
      <c r="U1043" s="64" t="e">
        <f>VLOOKUP($B1043,選擇權未平倉餘額!$A$4:$I$500,9,FALSE)</f>
        <v>#N/A</v>
      </c>
      <c r="V1043" s="39" t="e">
        <f>VLOOKUP($B1043,臺指選擇權P_C_Ratios!$A$4:$C$500,3,FALSE)</f>
        <v>#N/A</v>
      </c>
      <c r="W1043" s="41" t="e">
        <f>VLOOKUP($B1043,散戶多空比!$A$6:$L$500,12,FALSE)</f>
        <v>#N/A</v>
      </c>
      <c r="X1043" s="40" t="e">
        <f>VLOOKUP($B1043,期貨大額交易人未沖銷部位!$A$4:$O$499,4,FALSE)</f>
        <v>#N/A</v>
      </c>
      <c r="Y1043" s="40" t="e">
        <f>VLOOKUP($B1043,期貨大額交易人未沖銷部位!$A$4:$O$499,7,FALSE)</f>
        <v>#N/A</v>
      </c>
      <c r="Z1043" s="40" t="e">
        <f>VLOOKUP($B1043,期貨大額交易人未沖銷部位!$A$4:$O$499,10,FALSE)</f>
        <v>#N/A</v>
      </c>
      <c r="AA1043" s="40" t="e">
        <f>VLOOKUP($B1043,期貨大額交易人未沖銷部位!$A$4:$O$499,13,FALSE)</f>
        <v>#N/A</v>
      </c>
      <c r="AB1043" s="40" t="e">
        <f>VLOOKUP($B1043,期貨大額交易人未沖銷部位!$A$4:$O$499,14,FALSE)</f>
        <v>#N/A</v>
      </c>
      <c r="AC1043" s="40" t="e">
        <f>VLOOKUP($B1043,期貨大額交易人未沖銷部位!$A$4:$O$499,15,FALSE)</f>
        <v>#N/A</v>
      </c>
      <c r="AD1043" s="33" t="e">
        <f>VLOOKUP($B1043,三大美股走勢!$A$4:$J$495,4,FALSE)</f>
        <v>#N/A</v>
      </c>
      <c r="AE1043" s="33" t="e">
        <f>VLOOKUP($B1043,三大美股走勢!$A$4:$J$495,7,FALSE)</f>
        <v>#N/A</v>
      </c>
      <c r="AF1043" s="33" t="e">
        <f>VLOOKUP($B1043,三大美股走勢!$A$4:$J$495,10,FALSE)</f>
        <v>#N/A</v>
      </c>
    </row>
    <row r="1044" spans="2:32">
      <c r="B1044" s="32">
        <v>43823</v>
      </c>
      <c r="C1044" s="33" t="e">
        <f>VLOOKUP($B1044,大盤與近月台指!$A$4:$I$499,2,FALSE)</f>
        <v>#N/A</v>
      </c>
      <c r="D1044" s="34" t="e">
        <f>VLOOKUP($B1044,大盤與近月台指!$A$4:$I$499,3,FALSE)</f>
        <v>#N/A</v>
      </c>
      <c r="E1044" s="35" t="e">
        <f>VLOOKUP($B1044,大盤與近月台指!$A$4:$I$499,4,FALSE)</f>
        <v>#N/A</v>
      </c>
      <c r="F1044" s="33" t="e">
        <f>VLOOKUP($B1044,大盤與近月台指!$A$4:$I$499,5,FALSE)</f>
        <v>#N/A</v>
      </c>
      <c r="G1044" s="49" t="e">
        <f>VLOOKUP($B1044,三大法人買賣超!$A$4:$I$500,3,FALSE)</f>
        <v>#N/A</v>
      </c>
      <c r="H1044" s="34" t="e">
        <f>VLOOKUP($B1044,三大法人買賣超!$A$4:$I$500,5,FALSE)</f>
        <v>#N/A</v>
      </c>
      <c r="I1044" s="27" t="e">
        <f>VLOOKUP($B1044,三大法人買賣超!$A$4:$I$500,7,FALSE)</f>
        <v>#N/A</v>
      </c>
      <c r="J1044" s="27" t="e">
        <f>VLOOKUP($B1044,三大法人買賣超!$A$4:$I$500,9,FALSE)</f>
        <v>#N/A</v>
      </c>
      <c r="K1044" s="37">
        <f>新台幣匯率美元指數!B1045</f>
        <v>0</v>
      </c>
      <c r="L1044" s="38">
        <f>新台幣匯率美元指數!C1045</f>
        <v>0</v>
      </c>
      <c r="M1044" s="39">
        <f>新台幣匯率美元指數!D1045</f>
        <v>0</v>
      </c>
      <c r="N1044" s="27" t="e">
        <f>VLOOKUP($B1044,期貨未平倉口數!$A$4:$M$499,4,FALSE)</f>
        <v>#N/A</v>
      </c>
      <c r="O1044" s="27" t="e">
        <f>VLOOKUP($B1044,期貨未平倉口數!$A$4:$M$499,9,FALSE)</f>
        <v>#N/A</v>
      </c>
      <c r="P1044" s="27" t="e">
        <f>VLOOKUP($B1044,期貨未平倉口數!$A$4:$M$499,10,FALSE)</f>
        <v>#N/A</v>
      </c>
      <c r="Q1044" s="27" t="e">
        <f>VLOOKUP($B1044,期貨未平倉口數!$A$4:$M$499,11,FALSE)</f>
        <v>#N/A</v>
      </c>
      <c r="R1044" s="64" t="e">
        <f>VLOOKUP($B1044,選擇權未平倉餘額!$A$4:$I$500,6,FALSE)</f>
        <v>#N/A</v>
      </c>
      <c r="S1044" s="64" t="e">
        <f>VLOOKUP($B1044,選擇權未平倉餘額!$A$4:$I$500,7,FALSE)</f>
        <v>#N/A</v>
      </c>
      <c r="T1044" s="64" t="e">
        <f>VLOOKUP($B1044,選擇權未平倉餘額!$A$4:$I$500,8,FALSE)</f>
        <v>#N/A</v>
      </c>
      <c r="U1044" s="64" t="e">
        <f>VLOOKUP($B1044,選擇權未平倉餘額!$A$4:$I$500,9,FALSE)</f>
        <v>#N/A</v>
      </c>
      <c r="V1044" s="39" t="e">
        <f>VLOOKUP($B1044,臺指選擇權P_C_Ratios!$A$4:$C$500,3,FALSE)</f>
        <v>#N/A</v>
      </c>
      <c r="W1044" s="41" t="e">
        <f>VLOOKUP($B1044,散戶多空比!$A$6:$L$500,12,FALSE)</f>
        <v>#N/A</v>
      </c>
      <c r="X1044" s="40" t="e">
        <f>VLOOKUP($B1044,期貨大額交易人未沖銷部位!$A$4:$O$499,4,FALSE)</f>
        <v>#N/A</v>
      </c>
      <c r="Y1044" s="40" t="e">
        <f>VLOOKUP($B1044,期貨大額交易人未沖銷部位!$A$4:$O$499,7,FALSE)</f>
        <v>#N/A</v>
      </c>
      <c r="Z1044" s="40" t="e">
        <f>VLOOKUP($B1044,期貨大額交易人未沖銷部位!$A$4:$O$499,10,FALSE)</f>
        <v>#N/A</v>
      </c>
      <c r="AA1044" s="40" t="e">
        <f>VLOOKUP($B1044,期貨大額交易人未沖銷部位!$A$4:$O$499,13,FALSE)</f>
        <v>#N/A</v>
      </c>
      <c r="AB1044" s="40" t="e">
        <f>VLOOKUP($B1044,期貨大額交易人未沖銷部位!$A$4:$O$499,14,FALSE)</f>
        <v>#N/A</v>
      </c>
      <c r="AC1044" s="40" t="e">
        <f>VLOOKUP($B1044,期貨大額交易人未沖銷部位!$A$4:$O$499,15,FALSE)</f>
        <v>#N/A</v>
      </c>
      <c r="AD1044" s="33" t="e">
        <f>VLOOKUP($B1044,三大美股走勢!$A$4:$J$495,4,FALSE)</f>
        <v>#N/A</v>
      </c>
      <c r="AE1044" s="33" t="e">
        <f>VLOOKUP($B1044,三大美股走勢!$A$4:$J$495,7,FALSE)</f>
        <v>#N/A</v>
      </c>
      <c r="AF1044" s="33" t="e">
        <f>VLOOKUP($B1044,三大美股走勢!$A$4:$J$495,10,FALSE)</f>
        <v>#N/A</v>
      </c>
    </row>
    <row r="1045" spans="2:32">
      <c r="B1045" s="32">
        <v>43824</v>
      </c>
      <c r="C1045" s="33" t="e">
        <f>VLOOKUP($B1045,大盤與近月台指!$A$4:$I$499,2,FALSE)</f>
        <v>#N/A</v>
      </c>
      <c r="D1045" s="34" t="e">
        <f>VLOOKUP($B1045,大盤與近月台指!$A$4:$I$499,3,FALSE)</f>
        <v>#N/A</v>
      </c>
      <c r="E1045" s="35" t="e">
        <f>VLOOKUP($B1045,大盤與近月台指!$A$4:$I$499,4,FALSE)</f>
        <v>#N/A</v>
      </c>
      <c r="F1045" s="33" t="e">
        <f>VLOOKUP($B1045,大盤與近月台指!$A$4:$I$499,5,FALSE)</f>
        <v>#N/A</v>
      </c>
      <c r="G1045" s="49" t="e">
        <f>VLOOKUP($B1045,三大法人買賣超!$A$4:$I$500,3,FALSE)</f>
        <v>#N/A</v>
      </c>
      <c r="H1045" s="34" t="e">
        <f>VLOOKUP($B1045,三大法人買賣超!$A$4:$I$500,5,FALSE)</f>
        <v>#N/A</v>
      </c>
      <c r="I1045" s="27" t="e">
        <f>VLOOKUP($B1045,三大法人買賣超!$A$4:$I$500,7,FALSE)</f>
        <v>#N/A</v>
      </c>
      <c r="J1045" s="27" t="e">
        <f>VLOOKUP($B1045,三大法人買賣超!$A$4:$I$500,9,FALSE)</f>
        <v>#N/A</v>
      </c>
      <c r="K1045" s="37">
        <f>新台幣匯率美元指數!B1046</f>
        <v>0</v>
      </c>
      <c r="L1045" s="38">
        <f>新台幣匯率美元指數!C1046</f>
        <v>0</v>
      </c>
      <c r="M1045" s="39">
        <f>新台幣匯率美元指數!D1046</f>
        <v>0</v>
      </c>
      <c r="N1045" s="27" t="e">
        <f>VLOOKUP($B1045,期貨未平倉口數!$A$4:$M$499,4,FALSE)</f>
        <v>#N/A</v>
      </c>
      <c r="O1045" s="27" t="e">
        <f>VLOOKUP($B1045,期貨未平倉口數!$A$4:$M$499,9,FALSE)</f>
        <v>#N/A</v>
      </c>
      <c r="P1045" s="27" t="e">
        <f>VLOOKUP($B1045,期貨未平倉口數!$A$4:$M$499,10,FALSE)</f>
        <v>#N/A</v>
      </c>
      <c r="Q1045" s="27" t="e">
        <f>VLOOKUP($B1045,期貨未平倉口數!$A$4:$M$499,11,FALSE)</f>
        <v>#N/A</v>
      </c>
      <c r="R1045" s="64" t="e">
        <f>VLOOKUP($B1045,選擇權未平倉餘額!$A$4:$I$500,6,FALSE)</f>
        <v>#N/A</v>
      </c>
      <c r="S1045" s="64" t="e">
        <f>VLOOKUP($B1045,選擇權未平倉餘額!$A$4:$I$500,7,FALSE)</f>
        <v>#N/A</v>
      </c>
      <c r="T1045" s="64" t="e">
        <f>VLOOKUP($B1045,選擇權未平倉餘額!$A$4:$I$500,8,FALSE)</f>
        <v>#N/A</v>
      </c>
      <c r="U1045" s="64" t="e">
        <f>VLOOKUP($B1045,選擇權未平倉餘額!$A$4:$I$500,9,FALSE)</f>
        <v>#N/A</v>
      </c>
      <c r="V1045" s="39" t="e">
        <f>VLOOKUP($B1045,臺指選擇權P_C_Ratios!$A$4:$C$500,3,FALSE)</f>
        <v>#N/A</v>
      </c>
      <c r="W1045" s="41" t="e">
        <f>VLOOKUP($B1045,散戶多空比!$A$6:$L$500,12,FALSE)</f>
        <v>#N/A</v>
      </c>
      <c r="X1045" s="40" t="e">
        <f>VLOOKUP($B1045,期貨大額交易人未沖銷部位!$A$4:$O$499,4,FALSE)</f>
        <v>#N/A</v>
      </c>
      <c r="Y1045" s="40" t="e">
        <f>VLOOKUP($B1045,期貨大額交易人未沖銷部位!$A$4:$O$499,7,FALSE)</f>
        <v>#N/A</v>
      </c>
      <c r="Z1045" s="40" t="e">
        <f>VLOOKUP($B1045,期貨大額交易人未沖銷部位!$A$4:$O$499,10,FALSE)</f>
        <v>#N/A</v>
      </c>
      <c r="AA1045" s="40" t="e">
        <f>VLOOKUP($B1045,期貨大額交易人未沖銷部位!$A$4:$O$499,13,FALSE)</f>
        <v>#N/A</v>
      </c>
      <c r="AB1045" s="40" t="e">
        <f>VLOOKUP($B1045,期貨大額交易人未沖銷部位!$A$4:$O$499,14,FALSE)</f>
        <v>#N/A</v>
      </c>
      <c r="AC1045" s="40" t="e">
        <f>VLOOKUP($B1045,期貨大額交易人未沖銷部位!$A$4:$O$499,15,FALSE)</f>
        <v>#N/A</v>
      </c>
      <c r="AD1045" s="33" t="e">
        <f>VLOOKUP($B1045,三大美股走勢!$A$4:$J$495,4,FALSE)</f>
        <v>#N/A</v>
      </c>
      <c r="AE1045" s="33" t="e">
        <f>VLOOKUP($B1045,三大美股走勢!$A$4:$J$495,7,FALSE)</f>
        <v>#N/A</v>
      </c>
      <c r="AF1045" s="33" t="e">
        <f>VLOOKUP($B1045,三大美股走勢!$A$4:$J$495,10,FALSE)</f>
        <v>#N/A</v>
      </c>
    </row>
    <row r="1046" spans="2:32">
      <c r="B1046" s="32">
        <v>43825</v>
      </c>
      <c r="C1046" s="33" t="e">
        <f>VLOOKUP($B1046,大盤與近月台指!$A$4:$I$499,2,FALSE)</f>
        <v>#N/A</v>
      </c>
      <c r="D1046" s="34" t="e">
        <f>VLOOKUP($B1046,大盤與近月台指!$A$4:$I$499,3,FALSE)</f>
        <v>#N/A</v>
      </c>
      <c r="E1046" s="35" t="e">
        <f>VLOOKUP($B1046,大盤與近月台指!$A$4:$I$499,4,FALSE)</f>
        <v>#N/A</v>
      </c>
      <c r="F1046" s="33" t="e">
        <f>VLOOKUP($B1046,大盤與近月台指!$A$4:$I$499,5,FALSE)</f>
        <v>#N/A</v>
      </c>
      <c r="G1046" s="49" t="e">
        <f>VLOOKUP($B1046,三大法人買賣超!$A$4:$I$500,3,FALSE)</f>
        <v>#N/A</v>
      </c>
      <c r="H1046" s="34" t="e">
        <f>VLOOKUP($B1046,三大法人買賣超!$A$4:$I$500,5,FALSE)</f>
        <v>#N/A</v>
      </c>
      <c r="I1046" s="27" t="e">
        <f>VLOOKUP($B1046,三大法人買賣超!$A$4:$I$500,7,FALSE)</f>
        <v>#N/A</v>
      </c>
      <c r="J1046" s="27" t="e">
        <f>VLOOKUP($B1046,三大法人買賣超!$A$4:$I$500,9,FALSE)</f>
        <v>#N/A</v>
      </c>
      <c r="K1046" s="37">
        <f>新台幣匯率美元指數!B1047</f>
        <v>0</v>
      </c>
      <c r="L1046" s="38">
        <f>新台幣匯率美元指數!C1047</f>
        <v>0</v>
      </c>
      <c r="M1046" s="39">
        <f>新台幣匯率美元指數!D1047</f>
        <v>0</v>
      </c>
      <c r="N1046" s="27" t="e">
        <f>VLOOKUP($B1046,期貨未平倉口數!$A$4:$M$499,4,FALSE)</f>
        <v>#N/A</v>
      </c>
      <c r="O1046" s="27" t="e">
        <f>VLOOKUP($B1046,期貨未平倉口數!$A$4:$M$499,9,FALSE)</f>
        <v>#N/A</v>
      </c>
      <c r="P1046" s="27" t="e">
        <f>VLOOKUP($B1046,期貨未平倉口數!$A$4:$M$499,10,FALSE)</f>
        <v>#N/A</v>
      </c>
      <c r="Q1046" s="27" t="e">
        <f>VLOOKUP($B1046,期貨未平倉口數!$A$4:$M$499,11,FALSE)</f>
        <v>#N/A</v>
      </c>
      <c r="R1046" s="64" t="e">
        <f>VLOOKUP($B1046,選擇權未平倉餘額!$A$4:$I$500,6,FALSE)</f>
        <v>#N/A</v>
      </c>
      <c r="S1046" s="64" t="e">
        <f>VLOOKUP($B1046,選擇權未平倉餘額!$A$4:$I$500,7,FALSE)</f>
        <v>#N/A</v>
      </c>
      <c r="T1046" s="64" t="e">
        <f>VLOOKUP($B1046,選擇權未平倉餘額!$A$4:$I$500,8,FALSE)</f>
        <v>#N/A</v>
      </c>
      <c r="U1046" s="64" t="e">
        <f>VLOOKUP($B1046,選擇權未平倉餘額!$A$4:$I$500,9,FALSE)</f>
        <v>#N/A</v>
      </c>
      <c r="V1046" s="39" t="e">
        <f>VLOOKUP($B1046,臺指選擇權P_C_Ratios!$A$4:$C$500,3,FALSE)</f>
        <v>#N/A</v>
      </c>
      <c r="W1046" s="41" t="e">
        <f>VLOOKUP($B1046,散戶多空比!$A$6:$L$500,12,FALSE)</f>
        <v>#N/A</v>
      </c>
      <c r="X1046" s="40" t="e">
        <f>VLOOKUP($B1046,期貨大額交易人未沖銷部位!$A$4:$O$499,4,FALSE)</f>
        <v>#N/A</v>
      </c>
      <c r="Y1046" s="40" t="e">
        <f>VLOOKUP($B1046,期貨大額交易人未沖銷部位!$A$4:$O$499,7,FALSE)</f>
        <v>#N/A</v>
      </c>
      <c r="Z1046" s="40" t="e">
        <f>VLOOKUP($B1046,期貨大額交易人未沖銷部位!$A$4:$O$499,10,FALSE)</f>
        <v>#N/A</v>
      </c>
      <c r="AA1046" s="40" t="e">
        <f>VLOOKUP($B1046,期貨大額交易人未沖銷部位!$A$4:$O$499,13,FALSE)</f>
        <v>#N/A</v>
      </c>
      <c r="AB1046" s="40" t="e">
        <f>VLOOKUP($B1046,期貨大額交易人未沖銷部位!$A$4:$O$499,14,FALSE)</f>
        <v>#N/A</v>
      </c>
      <c r="AC1046" s="40" t="e">
        <f>VLOOKUP($B1046,期貨大額交易人未沖銷部位!$A$4:$O$499,15,FALSE)</f>
        <v>#N/A</v>
      </c>
      <c r="AD1046" s="33" t="e">
        <f>VLOOKUP($B1046,三大美股走勢!$A$4:$J$495,4,FALSE)</f>
        <v>#N/A</v>
      </c>
      <c r="AE1046" s="33" t="e">
        <f>VLOOKUP($B1046,三大美股走勢!$A$4:$J$495,7,FALSE)</f>
        <v>#N/A</v>
      </c>
      <c r="AF1046" s="33" t="e">
        <f>VLOOKUP($B1046,三大美股走勢!$A$4:$J$495,10,FALSE)</f>
        <v>#N/A</v>
      </c>
    </row>
    <row r="1047" spans="2:32">
      <c r="B1047" s="32">
        <v>43826</v>
      </c>
      <c r="C1047" s="33" t="e">
        <f>VLOOKUP($B1047,大盤與近月台指!$A$4:$I$499,2,FALSE)</f>
        <v>#N/A</v>
      </c>
      <c r="D1047" s="34" t="e">
        <f>VLOOKUP($B1047,大盤與近月台指!$A$4:$I$499,3,FALSE)</f>
        <v>#N/A</v>
      </c>
      <c r="E1047" s="35" t="e">
        <f>VLOOKUP($B1047,大盤與近月台指!$A$4:$I$499,4,FALSE)</f>
        <v>#N/A</v>
      </c>
      <c r="F1047" s="33" t="e">
        <f>VLOOKUP($B1047,大盤與近月台指!$A$4:$I$499,5,FALSE)</f>
        <v>#N/A</v>
      </c>
      <c r="G1047" s="49" t="e">
        <f>VLOOKUP($B1047,三大法人買賣超!$A$4:$I$500,3,FALSE)</f>
        <v>#N/A</v>
      </c>
      <c r="H1047" s="34" t="e">
        <f>VLOOKUP($B1047,三大法人買賣超!$A$4:$I$500,5,FALSE)</f>
        <v>#N/A</v>
      </c>
      <c r="I1047" s="27" t="e">
        <f>VLOOKUP($B1047,三大法人買賣超!$A$4:$I$500,7,FALSE)</f>
        <v>#N/A</v>
      </c>
      <c r="J1047" s="27" t="e">
        <f>VLOOKUP($B1047,三大法人買賣超!$A$4:$I$500,9,FALSE)</f>
        <v>#N/A</v>
      </c>
      <c r="K1047" s="37">
        <f>新台幣匯率美元指數!B1048</f>
        <v>0</v>
      </c>
      <c r="L1047" s="38">
        <f>新台幣匯率美元指數!C1048</f>
        <v>0</v>
      </c>
      <c r="M1047" s="39">
        <f>新台幣匯率美元指數!D1048</f>
        <v>0</v>
      </c>
      <c r="N1047" s="27" t="e">
        <f>VLOOKUP($B1047,期貨未平倉口數!$A$4:$M$499,4,FALSE)</f>
        <v>#N/A</v>
      </c>
      <c r="O1047" s="27" t="e">
        <f>VLOOKUP($B1047,期貨未平倉口數!$A$4:$M$499,9,FALSE)</f>
        <v>#N/A</v>
      </c>
      <c r="P1047" s="27" t="e">
        <f>VLOOKUP($B1047,期貨未平倉口數!$A$4:$M$499,10,FALSE)</f>
        <v>#N/A</v>
      </c>
      <c r="Q1047" s="27" t="e">
        <f>VLOOKUP($B1047,期貨未平倉口數!$A$4:$M$499,11,FALSE)</f>
        <v>#N/A</v>
      </c>
      <c r="R1047" s="64" t="e">
        <f>VLOOKUP($B1047,選擇權未平倉餘額!$A$4:$I$500,6,FALSE)</f>
        <v>#N/A</v>
      </c>
      <c r="S1047" s="64" t="e">
        <f>VLOOKUP($B1047,選擇權未平倉餘額!$A$4:$I$500,7,FALSE)</f>
        <v>#N/A</v>
      </c>
      <c r="T1047" s="64" t="e">
        <f>VLOOKUP($B1047,選擇權未平倉餘額!$A$4:$I$500,8,FALSE)</f>
        <v>#N/A</v>
      </c>
      <c r="U1047" s="64" t="e">
        <f>VLOOKUP($B1047,選擇權未平倉餘額!$A$4:$I$500,9,FALSE)</f>
        <v>#N/A</v>
      </c>
      <c r="V1047" s="39" t="e">
        <f>VLOOKUP($B1047,臺指選擇權P_C_Ratios!$A$4:$C$500,3,FALSE)</f>
        <v>#N/A</v>
      </c>
      <c r="W1047" s="41" t="e">
        <f>VLOOKUP($B1047,散戶多空比!$A$6:$L$500,12,FALSE)</f>
        <v>#N/A</v>
      </c>
      <c r="X1047" s="40" t="e">
        <f>VLOOKUP($B1047,期貨大額交易人未沖銷部位!$A$4:$O$499,4,FALSE)</f>
        <v>#N/A</v>
      </c>
      <c r="Y1047" s="40" t="e">
        <f>VLOOKUP($B1047,期貨大額交易人未沖銷部位!$A$4:$O$499,7,FALSE)</f>
        <v>#N/A</v>
      </c>
      <c r="Z1047" s="40" t="e">
        <f>VLOOKUP($B1047,期貨大額交易人未沖銷部位!$A$4:$O$499,10,FALSE)</f>
        <v>#N/A</v>
      </c>
      <c r="AA1047" s="40" t="e">
        <f>VLOOKUP($B1047,期貨大額交易人未沖銷部位!$A$4:$O$499,13,FALSE)</f>
        <v>#N/A</v>
      </c>
      <c r="AB1047" s="40" t="e">
        <f>VLOOKUP($B1047,期貨大額交易人未沖銷部位!$A$4:$O$499,14,FALSE)</f>
        <v>#N/A</v>
      </c>
      <c r="AC1047" s="40" t="e">
        <f>VLOOKUP($B1047,期貨大額交易人未沖銷部位!$A$4:$O$499,15,FALSE)</f>
        <v>#N/A</v>
      </c>
      <c r="AD1047" s="33" t="e">
        <f>VLOOKUP($B1047,三大美股走勢!$A$4:$J$495,4,FALSE)</f>
        <v>#N/A</v>
      </c>
      <c r="AE1047" s="33" t="e">
        <f>VLOOKUP($B1047,三大美股走勢!$A$4:$J$495,7,FALSE)</f>
        <v>#N/A</v>
      </c>
      <c r="AF1047" s="33" t="e">
        <f>VLOOKUP($B1047,三大美股走勢!$A$4:$J$495,10,FALSE)</f>
        <v>#N/A</v>
      </c>
    </row>
    <row r="1048" spans="2:32">
      <c r="B1048" s="32">
        <v>43827</v>
      </c>
      <c r="C1048" s="33" t="e">
        <f>VLOOKUP($B1048,大盤與近月台指!$A$4:$I$499,2,FALSE)</f>
        <v>#N/A</v>
      </c>
      <c r="D1048" s="34" t="e">
        <f>VLOOKUP($B1048,大盤與近月台指!$A$4:$I$499,3,FALSE)</f>
        <v>#N/A</v>
      </c>
      <c r="E1048" s="35" t="e">
        <f>VLOOKUP($B1048,大盤與近月台指!$A$4:$I$499,4,FALSE)</f>
        <v>#N/A</v>
      </c>
      <c r="F1048" s="33" t="e">
        <f>VLOOKUP($B1048,大盤與近月台指!$A$4:$I$499,5,FALSE)</f>
        <v>#N/A</v>
      </c>
      <c r="G1048" s="49" t="e">
        <f>VLOOKUP($B1048,三大法人買賣超!$A$4:$I$500,3,FALSE)</f>
        <v>#N/A</v>
      </c>
      <c r="H1048" s="34" t="e">
        <f>VLOOKUP($B1048,三大法人買賣超!$A$4:$I$500,5,FALSE)</f>
        <v>#N/A</v>
      </c>
      <c r="I1048" s="27" t="e">
        <f>VLOOKUP($B1048,三大法人買賣超!$A$4:$I$500,7,FALSE)</f>
        <v>#N/A</v>
      </c>
      <c r="J1048" s="27" t="e">
        <f>VLOOKUP($B1048,三大法人買賣超!$A$4:$I$500,9,FALSE)</f>
        <v>#N/A</v>
      </c>
      <c r="K1048" s="37">
        <f>新台幣匯率美元指數!B1049</f>
        <v>0</v>
      </c>
      <c r="L1048" s="38">
        <f>新台幣匯率美元指數!C1049</f>
        <v>0</v>
      </c>
      <c r="M1048" s="39">
        <f>新台幣匯率美元指數!D1049</f>
        <v>0</v>
      </c>
      <c r="N1048" s="27" t="e">
        <f>VLOOKUP($B1048,期貨未平倉口數!$A$4:$M$499,4,FALSE)</f>
        <v>#N/A</v>
      </c>
      <c r="O1048" s="27" t="e">
        <f>VLOOKUP($B1048,期貨未平倉口數!$A$4:$M$499,9,FALSE)</f>
        <v>#N/A</v>
      </c>
      <c r="P1048" s="27" t="e">
        <f>VLOOKUP($B1048,期貨未平倉口數!$A$4:$M$499,10,FALSE)</f>
        <v>#N/A</v>
      </c>
      <c r="Q1048" s="27" t="e">
        <f>VLOOKUP($B1048,期貨未平倉口數!$A$4:$M$499,11,FALSE)</f>
        <v>#N/A</v>
      </c>
      <c r="R1048" s="64" t="e">
        <f>VLOOKUP($B1048,選擇權未平倉餘額!$A$4:$I$500,6,FALSE)</f>
        <v>#N/A</v>
      </c>
      <c r="S1048" s="64" t="e">
        <f>VLOOKUP($B1048,選擇權未平倉餘額!$A$4:$I$500,7,FALSE)</f>
        <v>#N/A</v>
      </c>
      <c r="T1048" s="64" t="e">
        <f>VLOOKUP($B1048,選擇權未平倉餘額!$A$4:$I$500,8,FALSE)</f>
        <v>#N/A</v>
      </c>
      <c r="U1048" s="64" t="e">
        <f>VLOOKUP($B1048,選擇權未平倉餘額!$A$4:$I$500,9,FALSE)</f>
        <v>#N/A</v>
      </c>
      <c r="V1048" s="39" t="e">
        <f>VLOOKUP($B1048,臺指選擇權P_C_Ratios!$A$4:$C$500,3,FALSE)</f>
        <v>#N/A</v>
      </c>
      <c r="W1048" s="41" t="e">
        <f>VLOOKUP($B1048,散戶多空比!$A$6:$L$500,12,FALSE)</f>
        <v>#N/A</v>
      </c>
      <c r="X1048" s="40" t="e">
        <f>VLOOKUP($B1048,期貨大額交易人未沖銷部位!$A$4:$O$499,4,FALSE)</f>
        <v>#N/A</v>
      </c>
      <c r="Y1048" s="40" t="e">
        <f>VLOOKUP($B1048,期貨大額交易人未沖銷部位!$A$4:$O$499,7,FALSE)</f>
        <v>#N/A</v>
      </c>
      <c r="Z1048" s="40" t="e">
        <f>VLOOKUP($B1048,期貨大額交易人未沖銷部位!$A$4:$O$499,10,FALSE)</f>
        <v>#N/A</v>
      </c>
      <c r="AA1048" s="40" t="e">
        <f>VLOOKUP($B1048,期貨大額交易人未沖銷部位!$A$4:$O$499,13,FALSE)</f>
        <v>#N/A</v>
      </c>
      <c r="AB1048" s="40" t="e">
        <f>VLOOKUP($B1048,期貨大額交易人未沖銷部位!$A$4:$O$499,14,FALSE)</f>
        <v>#N/A</v>
      </c>
      <c r="AC1048" s="40" t="e">
        <f>VLOOKUP($B1048,期貨大額交易人未沖銷部位!$A$4:$O$499,15,FALSE)</f>
        <v>#N/A</v>
      </c>
      <c r="AD1048" s="33" t="e">
        <f>VLOOKUP($B1048,三大美股走勢!$A$4:$J$495,4,FALSE)</f>
        <v>#N/A</v>
      </c>
      <c r="AE1048" s="33" t="e">
        <f>VLOOKUP($B1048,三大美股走勢!$A$4:$J$495,7,FALSE)</f>
        <v>#N/A</v>
      </c>
      <c r="AF1048" s="33" t="e">
        <f>VLOOKUP($B1048,三大美股走勢!$A$4:$J$495,10,FALSE)</f>
        <v>#N/A</v>
      </c>
    </row>
    <row r="1049" spans="2:32">
      <c r="B1049" s="32">
        <v>43828</v>
      </c>
      <c r="C1049" s="33" t="e">
        <f>VLOOKUP($B1049,大盤與近月台指!$A$4:$I$499,2,FALSE)</f>
        <v>#N/A</v>
      </c>
      <c r="D1049" s="34" t="e">
        <f>VLOOKUP($B1049,大盤與近月台指!$A$4:$I$499,3,FALSE)</f>
        <v>#N/A</v>
      </c>
      <c r="E1049" s="35" t="e">
        <f>VLOOKUP($B1049,大盤與近月台指!$A$4:$I$499,4,FALSE)</f>
        <v>#N/A</v>
      </c>
      <c r="F1049" s="33" t="e">
        <f>VLOOKUP($B1049,大盤與近月台指!$A$4:$I$499,5,FALSE)</f>
        <v>#N/A</v>
      </c>
      <c r="G1049" s="49" t="e">
        <f>VLOOKUP($B1049,三大法人買賣超!$A$4:$I$500,3,FALSE)</f>
        <v>#N/A</v>
      </c>
      <c r="H1049" s="34" t="e">
        <f>VLOOKUP($B1049,三大法人買賣超!$A$4:$I$500,5,FALSE)</f>
        <v>#N/A</v>
      </c>
      <c r="I1049" s="27" t="e">
        <f>VLOOKUP($B1049,三大法人買賣超!$A$4:$I$500,7,FALSE)</f>
        <v>#N/A</v>
      </c>
      <c r="J1049" s="27" t="e">
        <f>VLOOKUP($B1049,三大法人買賣超!$A$4:$I$500,9,FALSE)</f>
        <v>#N/A</v>
      </c>
      <c r="K1049" s="37">
        <f>新台幣匯率美元指數!B1050</f>
        <v>0</v>
      </c>
      <c r="L1049" s="38">
        <f>新台幣匯率美元指數!C1050</f>
        <v>0</v>
      </c>
      <c r="M1049" s="39">
        <f>新台幣匯率美元指數!D1050</f>
        <v>0</v>
      </c>
      <c r="N1049" s="27" t="e">
        <f>VLOOKUP($B1049,期貨未平倉口數!$A$4:$M$499,4,FALSE)</f>
        <v>#N/A</v>
      </c>
      <c r="O1049" s="27" t="e">
        <f>VLOOKUP($B1049,期貨未平倉口數!$A$4:$M$499,9,FALSE)</f>
        <v>#N/A</v>
      </c>
      <c r="P1049" s="27" t="e">
        <f>VLOOKUP($B1049,期貨未平倉口數!$A$4:$M$499,10,FALSE)</f>
        <v>#N/A</v>
      </c>
      <c r="Q1049" s="27" t="e">
        <f>VLOOKUP($B1049,期貨未平倉口數!$A$4:$M$499,11,FALSE)</f>
        <v>#N/A</v>
      </c>
      <c r="R1049" s="64" t="e">
        <f>VLOOKUP($B1049,選擇權未平倉餘額!$A$4:$I$500,6,FALSE)</f>
        <v>#N/A</v>
      </c>
      <c r="S1049" s="64" t="e">
        <f>VLOOKUP($B1049,選擇權未平倉餘額!$A$4:$I$500,7,FALSE)</f>
        <v>#N/A</v>
      </c>
      <c r="T1049" s="64" t="e">
        <f>VLOOKUP($B1049,選擇權未平倉餘額!$A$4:$I$500,8,FALSE)</f>
        <v>#N/A</v>
      </c>
      <c r="U1049" s="64" t="e">
        <f>VLOOKUP($B1049,選擇權未平倉餘額!$A$4:$I$500,9,FALSE)</f>
        <v>#N/A</v>
      </c>
      <c r="V1049" s="39" t="e">
        <f>VLOOKUP($B1049,臺指選擇權P_C_Ratios!$A$4:$C$500,3,FALSE)</f>
        <v>#N/A</v>
      </c>
      <c r="W1049" s="41" t="e">
        <f>VLOOKUP($B1049,散戶多空比!$A$6:$L$500,12,FALSE)</f>
        <v>#N/A</v>
      </c>
      <c r="X1049" s="40" t="e">
        <f>VLOOKUP($B1049,期貨大額交易人未沖銷部位!$A$4:$O$499,4,FALSE)</f>
        <v>#N/A</v>
      </c>
      <c r="Y1049" s="40" t="e">
        <f>VLOOKUP($B1049,期貨大額交易人未沖銷部位!$A$4:$O$499,7,FALSE)</f>
        <v>#N/A</v>
      </c>
      <c r="Z1049" s="40" t="e">
        <f>VLOOKUP($B1049,期貨大額交易人未沖銷部位!$A$4:$O$499,10,FALSE)</f>
        <v>#N/A</v>
      </c>
      <c r="AA1049" s="40" t="e">
        <f>VLOOKUP($B1049,期貨大額交易人未沖銷部位!$A$4:$O$499,13,FALSE)</f>
        <v>#N/A</v>
      </c>
      <c r="AB1049" s="40" t="e">
        <f>VLOOKUP($B1049,期貨大額交易人未沖銷部位!$A$4:$O$499,14,FALSE)</f>
        <v>#N/A</v>
      </c>
      <c r="AC1049" s="40" t="e">
        <f>VLOOKUP($B1049,期貨大額交易人未沖銷部位!$A$4:$O$499,15,FALSE)</f>
        <v>#N/A</v>
      </c>
      <c r="AD1049" s="33" t="e">
        <f>VLOOKUP($B1049,三大美股走勢!$A$4:$J$495,4,FALSE)</f>
        <v>#N/A</v>
      </c>
      <c r="AE1049" s="33" t="e">
        <f>VLOOKUP($B1049,三大美股走勢!$A$4:$J$495,7,FALSE)</f>
        <v>#N/A</v>
      </c>
      <c r="AF1049" s="33" t="e">
        <f>VLOOKUP($B1049,三大美股走勢!$A$4:$J$495,10,FALSE)</f>
        <v>#N/A</v>
      </c>
    </row>
    <row r="1050" spans="2:32">
      <c r="B1050" s="32">
        <v>43829</v>
      </c>
      <c r="C1050" s="33" t="e">
        <f>VLOOKUP($B1050,大盤與近月台指!$A$4:$I$499,2,FALSE)</f>
        <v>#N/A</v>
      </c>
      <c r="D1050" s="34" t="e">
        <f>VLOOKUP($B1050,大盤與近月台指!$A$4:$I$499,3,FALSE)</f>
        <v>#N/A</v>
      </c>
      <c r="E1050" s="35" t="e">
        <f>VLOOKUP($B1050,大盤與近月台指!$A$4:$I$499,4,FALSE)</f>
        <v>#N/A</v>
      </c>
      <c r="F1050" s="33" t="e">
        <f>VLOOKUP($B1050,大盤與近月台指!$A$4:$I$499,5,FALSE)</f>
        <v>#N/A</v>
      </c>
      <c r="G1050" s="49" t="e">
        <f>VLOOKUP($B1050,三大法人買賣超!$A$4:$I$500,3,FALSE)</f>
        <v>#N/A</v>
      </c>
      <c r="H1050" s="34" t="e">
        <f>VLOOKUP($B1050,三大法人買賣超!$A$4:$I$500,5,FALSE)</f>
        <v>#N/A</v>
      </c>
      <c r="I1050" s="27" t="e">
        <f>VLOOKUP($B1050,三大法人買賣超!$A$4:$I$500,7,FALSE)</f>
        <v>#N/A</v>
      </c>
      <c r="J1050" s="27" t="e">
        <f>VLOOKUP($B1050,三大法人買賣超!$A$4:$I$500,9,FALSE)</f>
        <v>#N/A</v>
      </c>
      <c r="K1050" s="37">
        <f>新台幣匯率美元指數!B1051</f>
        <v>0</v>
      </c>
      <c r="L1050" s="38">
        <f>新台幣匯率美元指數!C1051</f>
        <v>0</v>
      </c>
      <c r="M1050" s="39">
        <f>新台幣匯率美元指數!D1051</f>
        <v>0</v>
      </c>
      <c r="N1050" s="27" t="e">
        <f>VLOOKUP($B1050,期貨未平倉口數!$A$4:$M$499,4,FALSE)</f>
        <v>#N/A</v>
      </c>
      <c r="O1050" s="27" t="e">
        <f>VLOOKUP($B1050,期貨未平倉口數!$A$4:$M$499,9,FALSE)</f>
        <v>#N/A</v>
      </c>
      <c r="P1050" s="27" t="e">
        <f>VLOOKUP($B1050,期貨未平倉口數!$A$4:$M$499,10,FALSE)</f>
        <v>#N/A</v>
      </c>
      <c r="Q1050" s="27" t="e">
        <f>VLOOKUP($B1050,期貨未平倉口數!$A$4:$M$499,11,FALSE)</f>
        <v>#N/A</v>
      </c>
      <c r="R1050" s="64" t="e">
        <f>VLOOKUP($B1050,選擇權未平倉餘額!$A$4:$I$500,6,FALSE)</f>
        <v>#N/A</v>
      </c>
      <c r="S1050" s="64" t="e">
        <f>VLOOKUP($B1050,選擇權未平倉餘額!$A$4:$I$500,7,FALSE)</f>
        <v>#N/A</v>
      </c>
      <c r="T1050" s="64" t="e">
        <f>VLOOKUP($B1050,選擇權未平倉餘額!$A$4:$I$500,8,FALSE)</f>
        <v>#N/A</v>
      </c>
      <c r="U1050" s="64" t="e">
        <f>VLOOKUP($B1050,選擇權未平倉餘額!$A$4:$I$500,9,FALSE)</f>
        <v>#N/A</v>
      </c>
      <c r="V1050" s="39" t="e">
        <f>VLOOKUP($B1050,臺指選擇權P_C_Ratios!$A$4:$C$500,3,FALSE)</f>
        <v>#N/A</v>
      </c>
      <c r="W1050" s="41" t="e">
        <f>VLOOKUP($B1050,散戶多空比!$A$6:$L$500,12,FALSE)</f>
        <v>#N/A</v>
      </c>
      <c r="X1050" s="40" t="e">
        <f>VLOOKUP($B1050,期貨大額交易人未沖銷部位!$A$4:$O$499,4,FALSE)</f>
        <v>#N/A</v>
      </c>
      <c r="Y1050" s="40" t="e">
        <f>VLOOKUP($B1050,期貨大額交易人未沖銷部位!$A$4:$O$499,7,FALSE)</f>
        <v>#N/A</v>
      </c>
      <c r="Z1050" s="40" t="e">
        <f>VLOOKUP($B1050,期貨大額交易人未沖銷部位!$A$4:$O$499,10,FALSE)</f>
        <v>#N/A</v>
      </c>
      <c r="AA1050" s="40" t="e">
        <f>VLOOKUP($B1050,期貨大額交易人未沖銷部位!$A$4:$O$499,13,FALSE)</f>
        <v>#N/A</v>
      </c>
      <c r="AB1050" s="40" t="e">
        <f>VLOOKUP($B1050,期貨大額交易人未沖銷部位!$A$4:$O$499,14,FALSE)</f>
        <v>#N/A</v>
      </c>
      <c r="AC1050" s="40" t="e">
        <f>VLOOKUP($B1050,期貨大額交易人未沖銷部位!$A$4:$O$499,15,FALSE)</f>
        <v>#N/A</v>
      </c>
      <c r="AD1050" s="33" t="e">
        <f>VLOOKUP($B1050,三大美股走勢!$A$4:$J$495,4,FALSE)</f>
        <v>#N/A</v>
      </c>
      <c r="AE1050" s="33" t="e">
        <f>VLOOKUP($B1050,三大美股走勢!$A$4:$J$495,7,FALSE)</f>
        <v>#N/A</v>
      </c>
      <c r="AF1050" s="33" t="e">
        <f>VLOOKUP($B1050,三大美股走勢!$A$4:$J$495,10,FALSE)</f>
        <v>#N/A</v>
      </c>
    </row>
    <row r="1051" spans="2:32">
      <c r="B1051" s="32">
        <v>43830</v>
      </c>
      <c r="C1051" s="33" t="e">
        <f>VLOOKUP($B1051,大盤與近月台指!$A$4:$I$499,2,FALSE)</f>
        <v>#N/A</v>
      </c>
      <c r="D1051" s="34" t="e">
        <f>VLOOKUP($B1051,大盤與近月台指!$A$4:$I$499,3,FALSE)</f>
        <v>#N/A</v>
      </c>
      <c r="E1051" s="35" t="e">
        <f>VLOOKUP($B1051,大盤與近月台指!$A$4:$I$499,4,FALSE)</f>
        <v>#N/A</v>
      </c>
      <c r="F1051" s="33" t="e">
        <f>VLOOKUP($B1051,大盤與近月台指!$A$4:$I$499,5,FALSE)</f>
        <v>#N/A</v>
      </c>
      <c r="G1051" s="49" t="e">
        <f>VLOOKUP($B1051,三大法人買賣超!$A$4:$I$500,3,FALSE)</f>
        <v>#N/A</v>
      </c>
      <c r="H1051" s="34" t="e">
        <f>VLOOKUP($B1051,三大法人買賣超!$A$4:$I$500,5,FALSE)</f>
        <v>#N/A</v>
      </c>
      <c r="I1051" s="27" t="e">
        <f>VLOOKUP($B1051,三大法人買賣超!$A$4:$I$500,7,FALSE)</f>
        <v>#N/A</v>
      </c>
      <c r="J1051" s="27" t="e">
        <f>VLOOKUP($B1051,三大法人買賣超!$A$4:$I$500,9,FALSE)</f>
        <v>#N/A</v>
      </c>
      <c r="K1051" s="37">
        <f>新台幣匯率美元指數!B1052</f>
        <v>0</v>
      </c>
      <c r="L1051" s="38">
        <f>新台幣匯率美元指數!C1052</f>
        <v>0</v>
      </c>
      <c r="M1051" s="39">
        <f>新台幣匯率美元指數!D1052</f>
        <v>0</v>
      </c>
      <c r="N1051" s="27" t="e">
        <f>VLOOKUP($B1051,期貨未平倉口數!$A$4:$M$499,4,FALSE)</f>
        <v>#N/A</v>
      </c>
      <c r="O1051" s="27" t="e">
        <f>VLOOKUP($B1051,期貨未平倉口數!$A$4:$M$499,9,FALSE)</f>
        <v>#N/A</v>
      </c>
      <c r="P1051" s="27" t="e">
        <f>VLOOKUP($B1051,期貨未平倉口數!$A$4:$M$499,10,FALSE)</f>
        <v>#N/A</v>
      </c>
      <c r="Q1051" s="27" t="e">
        <f>VLOOKUP($B1051,期貨未平倉口數!$A$4:$M$499,11,FALSE)</f>
        <v>#N/A</v>
      </c>
      <c r="R1051" s="64" t="e">
        <f>VLOOKUP($B1051,選擇權未平倉餘額!$A$4:$I$500,6,FALSE)</f>
        <v>#N/A</v>
      </c>
      <c r="S1051" s="64" t="e">
        <f>VLOOKUP($B1051,選擇權未平倉餘額!$A$4:$I$500,7,FALSE)</f>
        <v>#N/A</v>
      </c>
      <c r="T1051" s="64" t="e">
        <f>VLOOKUP($B1051,選擇權未平倉餘額!$A$4:$I$500,8,FALSE)</f>
        <v>#N/A</v>
      </c>
      <c r="U1051" s="64" t="e">
        <f>VLOOKUP($B1051,選擇權未平倉餘額!$A$4:$I$500,9,FALSE)</f>
        <v>#N/A</v>
      </c>
      <c r="V1051" s="39" t="e">
        <f>VLOOKUP($B1051,臺指選擇權P_C_Ratios!$A$4:$C$500,3,FALSE)</f>
        <v>#N/A</v>
      </c>
      <c r="W1051" s="41" t="e">
        <f>VLOOKUP($B1051,散戶多空比!$A$6:$L$500,12,FALSE)</f>
        <v>#N/A</v>
      </c>
      <c r="X1051" s="40" t="e">
        <f>VLOOKUP($B1051,期貨大額交易人未沖銷部位!$A$4:$O$499,4,FALSE)</f>
        <v>#N/A</v>
      </c>
      <c r="Y1051" s="40" t="e">
        <f>VLOOKUP($B1051,期貨大額交易人未沖銷部位!$A$4:$O$499,7,FALSE)</f>
        <v>#N/A</v>
      </c>
      <c r="Z1051" s="40" t="e">
        <f>VLOOKUP($B1051,期貨大額交易人未沖銷部位!$A$4:$O$499,10,FALSE)</f>
        <v>#N/A</v>
      </c>
      <c r="AA1051" s="40" t="e">
        <f>VLOOKUP($B1051,期貨大額交易人未沖銷部位!$A$4:$O$499,13,FALSE)</f>
        <v>#N/A</v>
      </c>
      <c r="AB1051" s="40" t="e">
        <f>VLOOKUP($B1051,期貨大額交易人未沖銷部位!$A$4:$O$499,14,FALSE)</f>
        <v>#N/A</v>
      </c>
      <c r="AC1051" s="40" t="e">
        <f>VLOOKUP($B1051,期貨大額交易人未沖銷部位!$A$4:$O$499,15,FALSE)</f>
        <v>#N/A</v>
      </c>
      <c r="AD1051" s="33" t="e">
        <f>VLOOKUP($B1051,三大美股走勢!$A$4:$J$495,4,FALSE)</f>
        <v>#N/A</v>
      </c>
      <c r="AE1051" s="33" t="e">
        <f>VLOOKUP($B1051,三大美股走勢!$A$4:$J$495,7,FALSE)</f>
        <v>#N/A</v>
      </c>
      <c r="AF1051" s="33" t="e">
        <f>VLOOKUP($B1051,三大美股走勢!$A$4:$J$495,10,FALSE)</f>
        <v>#N/A</v>
      </c>
    </row>
    <row r="1052" spans="2:32">
      <c r="B1052" s="32">
        <v>43831</v>
      </c>
      <c r="C1052" s="33" t="e">
        <f>VLOOKUP($B1052,大盤與近月台指!$A$4:$I$499,2,FALSE)</f>
        <v>#N/A</v>
      </c>
      <c r="D1052" s="34" t="e">
        <f>VLOOKUP($B1052,大盤與近月台指!$A$4:$I$499,3,FALSE)</f>
        <v>#N/A</v>
      </c>
      <c r="E1052" s="35" t="e">
        <f>VLOOKUP($B1052,大盤與近月台指!$A$4:$I$499,4,FALSE)</f>
        <v>#N/A</v>
      </c>
      <c r="F1052" s="33" t="e">
        <f>VLOOKUP($B1052,大盤與近月台指!$A$4:$I$499,5,FALSE)</f>
        <v>#N/A</v>
      </c>
      <c r="G1052" s="49" t="e">
        <f>VLOOKUP($B1052,三大法人買賣超!$A$4:$I$500,3,FALSE)</f>
        <v>#N/A</v>
      </c>
      <c r="H1052" s="34" t="e">
        <f>VLOOKUP($B1052,三大法人買賣超!$A$4:$I$500,5,FALSE)</f>
        <v>#N/A</v>
      </c>
      <c r="I1052" s="27" t="e">
        <f>VLOOKUP($B1052,三大法人買賣超!$A$4:$I$500,7,FALSE)</f>
        <v>#N/A</v>
      </c>
      <c r="J1052" s="27" t="e">
        <f>VLOOKUP($B1052,三大法人買賣超!$A$4:$I$500,9,FALSE)</f>
        <v>#N/A</v>
      </c>
      <c r="K1052" s="37">
        <f>新台幣匯率美元指數!B1053</f>
        <v>0</v>
      </c>
      <c r="L1052" s="38">
        <f>新台幣匯率美元指數!C1053</f>
        <v>0</v>
      </c>
      <c r="M1052" s="39">
        <f>新台幣匯率美元指數!D1053</f>
        <v>0</v>
      </c>
      <c r="N1052" s="27" t="e">
        <f>VLOOKUP($B1052,期貨未平倉口數!$A$4:$M$499,4,FALSE)</f>
        <v>#N/A</v>
      </c>
      <c r="O1052" s="27" t="e">
        <f>VLOOKUP($B1052,期貨未平倉口數!$A$4:$M$499,9,FALSE)</f>
        <v>#N/A</v>
      </c>
      <c r="P1052" s="27" t="e">
        <f>VLOOKUP($B1052,期貨未平倉口數!$A$4:$M$499,10,FALSE)</f>
        <v>#N/A</v>
      </c>
      <c r="Q1052" s="27" t="e">
        <f>VLOOKUP($B1052,期貨未平倉口數!$A$4:$M$499,11,FALSE)</f>
        <v>#N/A</v>
      </c>
      <c r="R1052" s="64" t="e">
        <f>VLOOKUP($B1052,選擇權未平倉餘額!$A$4:$I$500,6,FALSE)</f>
        <v>#N/A</v>
      </c>
      <c r="S1052" s="64" t="e">
        <f>VLOOKUP($B1052,選擇權未平倉餘額!$A$4:$I$500,7,FALSE)</f>
        <v>#N/A</v>
      </c>
      <c r="T1052" s="64" t="e">
        <f>VLOOKUP($B1052,選擇權未平倉餘額!$A$4:$I$500,8,FALSE)</f>
        <v>#N/A</v>
      </c>
      <c r="U1052" s="64" t="e">
        <f>VLOOKUP($B1052,選擇權未平倉餘額!$A$4:$I$500,9,FALSE)</f>
        <v>#N/A</v>
      </c>
      <c r="V1052" s="39" t="e">
        <f>VLOOKUP($B1052,臺指選擇權P_C_Ratios!$A$4:$C$500,3,FALSE)</f>
        <v>#N/A</v>
      </c>
      <c r="W1052" s="41" t="e">
        <f>VLOOKUP($B1052,散戶多空比!$A$6:$L$500,12,FALSE)</f>
        <v>#N/A</v>
      </c>
      <c r="X1052" s="40" t="e">
        <f>VLOOKUP($B1052,期貨大額交易人未沖銷部位!$A$4:$O$499,4,FALSE)</f>
        <v>#N/A</v>
      </c>
      <c r="Y1052" s="40" t="e">
        <f>VLOOKUP($B1052,期貨大額交易人未沖銷部位!$A$4:$O$499,7,FALSE)</f>
        <v>#N/A</v>
      </c>
      <c r="Z1052" s="40" t="e">
        <f>VLOOKUP($B1052,期貨大額交易人未沖銷部位!$A$4:$O$499,10,FALSE)</f>
        <v>#N/A</v>
      </c>
      <c r="AA1052" s="40" t="e">
        <f>VLOOKUP($B1052,期貨大額交易人未沖銷部位!$A$4:$O$499,13,FALSE)</f>
        <v>#N/A</v>
      </c>
      <c r="AB1052" s="40" t="e">
        <f>VLOOKUP($B1052,期貨大額交易人未沖銷部位!$A$4:$O$499,14,FALSE)</f>
        <v>#N/A</v>
      </c>
      <c r="AC1052" s="40" t="e">
        <f>VLOOKUP($B1052,期貨大額交易人未沖銷部位!$A$4:$O$499,15,FALSE)</f>
        <v>#N/A</v>
      </c>
      <c r="AD1052" s="33" t="e">
        <f>VLOOKUP($B1052,三大美股走勢!$A$4:$J$495,4,FALSE)</f>
        <v>#N/A</v>
      </c>
      <c r="AE1052" s="33" t="e">
        <f>VLOOKUP($B1052,三大美股走勢!$A$4:$J$495,7,FALSE)</f>
        <v>#N/A</v>
      </c>
      <c r="AF1052" s="33" t="e">
        <f>VLOOKUP($B1052,三大美股走勢!$A$4:$J$495,10,FALSE)</f>
        <v>#N/A</v>
      </c>
    </row>
    <row r="1053" spans="2:32">
      <c r="B1053" s="32">
        <v>43832</v>
      </c>
      <c r="C1053" s="33" t="e">
        <f>VLOOKUP($B1053,大盤與近月台指!$A$4:$I$499,2,FALSE)</f>
        <v>#N/A</v>
      </c>
      <c r="D1053" s="34" t="e">
        <f>VLOOKUP($B1053,大盤與近月台指!$A$4:$I$499,3,FALSE)</f>
        <v>#N/A</v>
      </c>
      <c r="E1053" s="35" t="e">
        <f>VLOOKUP($B1053,大盤與近月台指!$A$4:$I$499,4,FALSE)</f>
        <v>#N/A</v>
      </c>
      <c r="F1053" s="33" t="e">
        <f>VLOOKUP($B1053,大盤與近月台指!$A$4:$I$499,5,FALSE)</f>
        <v>#N/A</v>
      </c>
      <c r="G1053" s="49" t="e">
        <f>VLOOKUP($B1053,三大法人買賣超!$A$4:$I$500,3,FALSE)</f>
        <v>#N/A</v>
      </c>
      <c r="H1053" s="34" t="e">
        <f>VLOOKUP($B1053,三大法人買賣超!$A$4:$I$500,5,FALSE)</f>
        <v>#N/A</v>
      </c>
      <c r="I1053" s="27" t="e">
        <f>VLOOKUP($B1053,三大法人買賣超!$A$4:$I$500,7,FALSE)</f>
        <v>#N/A</v>
      </c>
      <c r="J1053" s="27" t="e">
        <f>VLOOKUP($B1053,三大法人買賣超!$A$4:$I$500,9,FALSE)</f>
        <v>#N/A</v>
      </c>
      <c r="K1053" s="37">
        <f>新台幣匯率美元指數!B1054</f>
        <v>0</v>
      </c>
      <c r="L1053" s="38">
        <f>新台幣匯率美元指數!C1054</f>
        <v>0</v>
      </c>
      <c r="M1053" s="39">
        <f>新台幣匯率美元指數!D1054</f>
        <v>0</v>
      </c>
      <c r="N1053" s="27" t="e">
        <f>VLOOKUP($B1053,期貨未平倉口數!$A$4:$M$499,4,FALSE)</f>
        <v>#N/A</v>
      </c>
      <c r="O1053" s="27" t="e">
        <f>VLOOKUP($B1053,期貨未平倉口數!$A$4:$M$499,9,FALSE)</f>
        <v>#N/A</v>
      </c>
      <c r="P1053" s="27" t="e">
        <f>VLOOKUP($B1053,期貨未平倉口數!$A$4:$M$499,10,FALSE)</f>
        <v>#N/A</v>
      </c>
      <c r="Q1053" s="27" t="e">
        <f>VLOOKUP($B1053,期貨未平倉口數!$A$4:$M$499,11,FALSE)</f>
        <v>#N/A</v>
      </c>
      <c r="R1053" s="64" t="e">
        <f>VLOOKUP($B1053,選擇權未平倉餘額!$A$4:$I$500,6,FALSE)</f>
        <v>#N/A</v>
      </c>
      <c r="S1053" s="64" t="e">
        <f>VLOOKUP($B1053,選擇權未平倉餘額!$A$4:$I$500,7,FALSE)</f>
        <v>#N/A</v>
      </c>
      <c r="T1053" s="64" t="e">
        <f>VLOOKUP($B1053,選擇權未平倉餘額!$A$4:$I$500,8,FALSE)</f>
        <v>#N/A</v>
      </c>
      <c r="U1053" s="64" t="e">
        <f>VLOOKUP($B1053,選擇權未平倉餘額!$A$4:$I$500,9,FALSE)</f>
        <v>#N/A</v>
      </c>
      <c r="V1053" s="39" t="e">
        <f>VLOOKUP($B1053,臺指選擇權P_C_Ratios!$A$4:$C$500,3,FALSE)</f>
        <v>#N/A</v>
      </c>
      <c r="W1053" s="41" t="e">
        <f>VLOOKUP($B1053,散戶多空比!$A$6:$L$500,12,FALSE)</f>
        <v>#N/A</v>
      </c>
      <c r="X1053" s="40" t="e">
        <f>VLOOKUP($B1053,期貨大額交易人未沖銷部位!$A$4:$O$499,4,FALSE)</f>
        <v>#N/A</v>
      </c>
      <c r="Y1053" s="40" t="e">
        <f>VLOOKUP($B1053,期貨大額交易人未沖銷部位!$A$4:$O$499,7,FALSE)</f>
        <v>#N/A</v>
      </c>
      <c r="Z1053" s="40" t="e">
        <f>VLOOKUP($B1053,期貨大額交易人未沖銷部位!$A$4:$O$499,10,FALSE)</f>
        <v>#N/A</v>
      </c>
      <c r="AA1053" s="40" t="e">
        <f>VLOOKUP($B1053,期貨大額交易人未沖銷部位!$A$4:$O$499,13,FALSE)</f>
        <v>#N/A</v>
      </c>
      <c r="AB1053" s="40" t="e">
        <f>VLOOKUP($B1053,期貨大額交易人未沖銷部位!$A$4:$O$499,14,FALSE)</f>
        <v>#N/A</v>
      </c>
      <c r="AC1053" s="40" t="e">
        <f>VLOOKUP($B1053,期貨大額交易人未沖銷部位!$A$4:$O$499,15,FALSE)</f>
        <v>#N/A</v>
      </c>
      <c r="AD1053" s="33" t="e">
        <f>VLOOKUP($B1053,三大美股走勢!$A$4:$J$495,4,FALSE)</f>
        <v>#N/A</v>
      </c>
      <c r="AE1053" s="33" t="e">
        <f>VLOOKUP($B1053,三大美股走勢!$A$4:$J$495,7,FALSE)</f>
        <v>#N/A</v>
      </c>
      <c r="AF1053" s="33" t="e">
        <f>VLOOKUP($B1053,三大美股走勢!$A$4:$J$495,10,FALSE)</f>
        <v>#N/A</v>
      </c>
    </row>
    <row r="1054" spans="2:32">
      <c r="B1054" s="32">
        <v>43833</v>
      </c>
      <c r="C1054" s="33" t="e">
        <f>VLOOKUP($B1054,大盤與近月台指!$A$4:$I$499,2,FALSE)</f>
        <v>#N/A</v>
      </c>
      <c r="D1054" s="34" t="e">
        <f>VLOOKUP($B1054,大盤與近月台指!$A$4:$I$499,3,FALSE)</f>
        <v>#N/A</v>
      </c>
      <c r="E1054" s="35" t="e">
        <f>VLOOKUP($B1054,大盤與近月台指!$A$4:$I$499,4,FALSE)</f>
        <v>#N/A</v>
      </c>
      <c r="F1054" s="33" t="e">
        <f>VLOOKUP($B1054,大盤與近月台指!$A$4:$I$499,5,FALSE)</f>
        <v>#N/A</v>
      </c>
      <c r="G1054" s="49" t="e">
        <f>VLOOKUP($B1054,三大法人買賣超!$A$4:$I$500,3,FALSE)</f>
        <v>#N/A</v>
      </c>
      <c r="H1054" s="34" t="e">
        <f>VLOOKUP($B1054,三大法人買賣超!$A$4:$I$500,5,FALSE)</f>
        <v>#N/A</v>
      </c>
      <c r="I1054" s="27" t="e">
        <f>VLOOKUP($B1054,三大法人買賣超!$A$4:$I$500,7,FALSE)</f>
        <v>#N/A</v>
      </c>
      <c r="J1054" s="27" t="e">
        <f>VLOOKUP($B1054,三大法人買賣超!$A$4:$I$500,9,FALSE)</f>
        <v>#N/A</v>
      </c>
      <c r="K1054" s="37">
        <f>新台幣匯率美元指數!B1055</f>
        <v>0</v>
      </c>
      <c r="L1054" s="38">
        <f>新台幣匯率美元指數!C1055</f>
        <v>0</v>
      </c>
      <c r="M1054" s="39">
        <f>新台幣匯率美元指數!D1055</f>
        <v>0</v>
      </c>
      <c r="N1054" s="27" t="e">
        <f>VLOOKUP($B1054,期貨未平倉口數!$A$4:$M$499,4,FALSE)</f>
        <v>#N/A</v>
      </c>
      <c r="O1054" s="27" t="e">
        <f>VLOOKUP($B1054,期貨未平倉口數!$A$4:$M$499,9,FALSE)</f>
        <v>#N/A</v>
      </c>
      <c r="P1054" s="27" t="e">
        <f>VLOOKUP($B1054,期貨未平倉口數!$A$4:$M$499,10,FALSE)</f>
        <v>#N/A</v>
      </c>
      <c r="Q1054" s="27" t="e">
        <f>VLOOKUP($B1054,期貨未平倉口數!$A$4:$M$499,11,FALSE)</f>
        <v>#N/A</v>
      </c>
      <c r="R1054" s="64" t="e">
        <f>VLOOKUP($B1054,選擇權未平倉餘額!$A$4:$I$500,6,FALSE)</f>
        <v>#N/A</v>
      </c>
      <c r="S1054" s="64" t="e">
        <f>VLOOKUP($B1054,選擇權未平倉餘額!$A$4:$I$500,7,FALSE)</f>
        <v>#N/A</v>
      </c>
      <c r="T1054" s="64" t="e">
        <f>VLOOKUP($B1054,選擇權未平倉餘額!$A$4:$I$500,8,FALSE)</f>
        <v>#N/A</v>
      </c>
      <c r="U1054" s="64" t="e">
        <f>VLOOKUP($B1054,選擇權未平倉餘額!$A$4:$I$500,9,FALSE)</f>
        <v>#N/A</v>
      </c>
      <c r="V1054" s="39" t="e">
        <f>VLOOKUP($B1054,臺指選擇權P_C_Ratios!$A$4:$C$500,3,FALSE)</f>
        <v>#N/A</v>
      </c>
      <c r="W1054" s="41" t="e">
        <f>VLOOKUP($B1054,散戶多空比!$A$6:$L$500,12,FALSE)</f>
        <v>#N/A</v>
      </c>
      <c r="X1054" s="40" t="e">
        <f>VLOOKUP($B1054,期貨大額交易人未沖銷部位!$A$4:$O$499,4,FALSE)</f>
        <v>#N/A</v>
      </c>
      <c r="Y1054" s="40" t="e">
        <f>VLOOKUP($B1054,期貨大額交易人未沖銷部位!$A$4:$O$499,7,FALSE)</f>
        <v>#N/A</v>
      </c>
      <c r="Z1054" s="40" t="e">
        <f>VLOOKUP($B1054,期貨大額交易人未沖銷部位!$A$4:$O$499,10,FALSE)</f>
        <v>#N/A</v>
      </c>
      <c r="AA1054" s="40" t="e">
        <f>VLOOKUP($B1054,期貨大額交易人未沖銷部位!$A$4:$O$499,13,FALSE)</f>
        <v>#N/A</v>
      </c>
      <c r="AB1054" s="40" t="e">
        <f>VLOOKUP($B1054,期貨大額交易人未沖銷部位!$A$4:$O$499,14,FALSE)</f>
        <v>#N/A</v>
      </c>
      <c r="AC1054" s="40" t="e">
        <f>VLOOKUP($B1054,期貨大額交易人未沖銷部位!$A$4:$O$499,15,FALSE)</f>
        <v>#N/A</v>
      </c>
      <c r="AD1054" s="33" t="e">
        <f>VLOOKUP($B1054,三大美股走勢!$A$4:$J$495,4,FALSE)</f>
        <v>#N/A</v>
      </c>
      <c r="AE1054" s="33" t="e">
        <f>VLOOKUP($B1054,三大美股走勢!$A$4:$J$495,7,FALSE)</f>
        <v>#N/A</v>
      </c>
      <c r="AF1054" s="33" t="e">
        <f>VLOOKUP($B1054,三大美股走勢!$A$4:$J$495,10,FALSE)</f>
        <v>#N/A</v>
      </c>
    </row>
    <row r="1055" spans="2:32">
      <c r="B1055" s="32">
        <v>43834</v>
      </c>
      <c r="C1055" s="33" t="e">
        <f>VLOOKUP($B1055,大盤與近月台指!$A$4:$I$499,2,FALSE)</f>
        <v>#N/A</v>
      </c>
      <c r="D1055" s="34" t="e">
        <f>VLOOKUP($B1055,大盤與近月台指!$A$4:$I$499,3,FALSE)</f>
        <v>#N/A</v>
      </c>
      <c r="E1055" s="35" t="e">
        <f>VLOOKUP($B1055,大盤與近月台指!$A$4:$I$499,4,FALSE)</f>
        <v>#N/A</v>
      </c>
      <c r="F1055" s="33" t="e">
        <f>VLOOKUP($B1055,大盤與近月台指!$A$4:$I$499,5,FALSE)</f>
        <v>#N/A</v>
      </c>
      <c r="G1055" s="49" t="e">
        <f>VLOOKUP($B1055,三大法人買賣超!$A$4:$I$500,3,FALSE)</f>
        <v>#N/A</v>
      </c>
      <c r="H1055" s="34" t="e">
        <f>VLOOKUP($B1055,三大法人買賣超!$A$4:$I$500,5,FALSE)</f>
        <v>#N/A</v>
      </c>
      <c r="I1055" s="27" t="e">
        <f>VLOOKUP($B1055,三大法人買賣超!$A$4:$I$500,7,FALSE)</f>
        <v>#N/A</v>
      </c>
      <c r="J1055" s="27" t="e">
        <f>VLOOKUP($B1055,三大法人買賣超!$A$4:$I$500,9,FALSE)</f>
        <v>#N/A</v>
      </c>
      <c r="K1055" s="37">
        <f>新台幣匯率美元指數!B1056</f>
        <v>0</v>
      </c>
      <c r="L1055" s="38">
        <f>新台幣匯率美元指數!C1056</f>
        <v>0</v>
      </c>
      <c r="M1055" s="39">
        <f>新台幣匯率美元指數!D1056</f>
        <v>0</v>
      </c>
      <c r="N1055" s="27" t="e">
        <f>VLOOKUP($B1055,期貨未平倉口數!$A$4:$M$499,4,FALSE)</f>
        <v>#N/A</v>
      </c>
      <c r="O1055" s="27" t="e">
        <f>VLOOKUP($B1055,期貨未平倉口數!$A$4:$M$499,9,FALSE)</f>
        <v>#N/A</v>
      </c>
      <c r="P1055" s="27" t="e">
        <f>VLOOKUP($B1055,期貨未平倉口數!$A$4:$M$499,10,FALSE)</f>
        <v>#N/A</v>
      </c>
      <c r="Q1055" s="27" t="e">
        <f>VLOOKUP($B1055,期貨未平倉口數!$A$4:$M$499,11,FALSE)</f>
        <v>#N/A</v>
      </c>
      <c r="R1055" s="64" t="e">
        <f>VLOOKUP($B1055,選擇權未平倉餘額!$A$4:$I$500,6,FALSE)</f>
        <v>#N/A</v>
      </c>
      <c r="S1055" s="64" t="e">
        <f>VLOOKUP($B1055,選擇權未平倉餘額!$A$4:$I$500,7,FALSE)</f>
        <v>#N/A</v>
      </c>
      <c r="T1055" s="64" t="e">
        <f>VLOOKUP($B1055,選擇權未平倉餘額!$A$4:$I$500,8,FALSE)</f>
        <v>#N/A</v>
      </c>
      <c r="U1055" s="64" t="e">
        <f>VLOOKUP($B1055,選擇權未平倉餘額!$A$4:$I$500,9,FALSE)</f>
        <v>#N/A</v>
      </c>
      <c r="V1055" s="39" t="e">
        <f>VLOOKUP($B1055,臺指選擇權P_C_Ratios!$A$4:$C$500,3,FALSE)</f>
        <v>#N/A</v>
      </c>
      <c r="W1055" s="41" t="e">
        <f>VLOOKUP($B1055,散戶多空比!$A$6:$L$500,12,FALSE)</f>
        <v>#N/A</v>
      </c>
      <c r="X1055" s="40" t="e">
        <f>VLOOKUP($B1055,期貨大額交易人未沖銷部位!$A$4:$O$499,4,FALSE)</f>
        <v>#N/A</v>
      </c>
      <c r="Y1055" s="40" t="e">
        <f>VLOOKUP($B1055,期貨大額交易人未沖銷部位!$A$4:$O$499,7,FALSE)</f>
        <v>#N/A</v>
      </c>
      <c r="Z1055" s="40" t="e">
        <f>VLOOKUP($B1055,期貨大額交易人未沖銷部位!$A$4:$O$499,10,FALSE)</f>
        <v>#N/A</v>
      </c>
      <c r="AA1055" s="40" t="e">
        <f>VLOOKUP($B1055,期貨大額交易人未沖銷部位!$A$4:$O$499,13,FALSE)</f>
        <v>#N/A</v>
      </c>
      <c r="AB1055" s="40" t="e">
        <f>VLOOKUP($B1055,期貨大額交易人未沖銷部位!$A$4:$O$499,14,FALSE)</f>
        <v>#N/A</v>
      </c>
      <c r="AC1055" s="40" t="e">
        <f>VLOOKUP($B1055,期貨大額交易人未沖銷部位!$A$4:$O$499,15,FALSE)</f>
        <v>#N/A</v>
      </c>
      <c r="AD1055" s="33" t="e">
        <f>VLOOKUP($B1055,三大美股走勢!$A$4:$J$495,4,FALSE)</f>
        <v>#N/A</v>
      </c>
      <c r="AE1055" s="33" t="e">
        <f>VLOOKUP($B1055,三大美股走勢!$A$4:$J$495,7,FALSE)</f>
        <v>#N/A</v>
      </c>
      <c r="AF1055" s="33" t="e">
        <f>VLOOKUP($B1055,三大美股走勢!$A$4:$J$495,10,FALSE)</f>
        <v>#N/A</v>
      </c>
    </row>
    <row r="1056" spans="2:32">
      <c r="B1056" s="32">
        <v>43835</v>
      </c>
      <c r="C1056" s="33" t="e">
        <f>VLOOKUP($B1056,大盤與近月台指!$A$4:$I$499,2,FALSE)</f>
        <v>#N/A</v>
      </c>
      <c r="D1056" s="34" t="e">
        <f>VLOOKUP($B1056,大盤與近月台指!$A$4:$I$499,3,FALSE)</f>
        <v>#N/A</v>
      </c>
      <c r="E1056" s="35" t="e">
        <f>VLOOKUP($B1056,大盤與近月台指!$A$4:$I$499,4,FALSE)</f>
        <v>#N/A</v>
      </c>
      <c r="F1056" s="33" t="e">
        <f>VLOOKUP($B1056,大盤與近月台指!$A$4:$I$499,5,FALSE)</f>
        <v>#N/A</v>
      </c>
      <c r="G1056" s="49" t="e">
        <f>VLOOKUP($B1056,三大法人買賣超!$A$4:$I$500,3,FALSE)</f>
        <v>#N/A</v>
      </c>
      <c r="H1056" s="34" t="e">
        <f>VLOOKUP($B1056,三大法人買賣超!$A$4:$I$500,5,FALSE)</f>
        <v>#N/A</v>
      </c>
      <c r="I1056" s="27" t="e">
        <f>VLOOKUP($B1056,三大法人買賣超!$A$4:$I$500,7,FALSE)</f>
        <v>#N/A</v>
      </c>
      <c r="J1056" s="27" t="e">
        <f>VLOOKUP($B1056,三大法人買賣超!$A$4:$I$500,9,FALSE)</f>
        <v>#N/A</v>
      </c>
      <c r="K1056" s="37">
        <f>新台幣匯率美元指數!B1057</f>
        <v>0</v>
      </c>
      <c r="L1056" s="38">
        <f>新台幣匯率美元指數!C1057</f>
        <v>0</v>
      </c>
      <c r="M1056" s="39">
        <f>新台幣匯率美元指數!D1057</f>
        <v>0</v>
      </c>
      <c r="N1056" s="27" t="e">
        <f>VLOOKUP($B1056,期貨未平倉口數!$A$4:$M$499,4,FALSE)</f>
        <v>#N/A</v>
      </c>
      <c r="O1056" s="27" t="e">
        <f>VLOOKUP($B1056,期貨未平倉口數!$A$4:$M$499,9,FALSE)</f>
        <v>#N/A</v>
      </c>
      <c r="P1056" s="27" t="e">
        <f>VLOOKUP($B1056,期貨未平倉口數!$A$4:$M$499,10,FALSE)</f>
        <v>#N/A</v>
      </c>
      <c r="Q1056" s="27" t="e">
        <f>VLOOKUP($B1056,期貨未平倉口數!$A$4:$M$499,11,FALSE)</f>
        <v>#N/A</v>
      </c>
      <c r="R1056" s="64" t="e">
        <f>VLOOKUP($B1056,選擇權未平倉餘額!$A$4:$I$500,6,FALSE)</f>
        <v>#N/A</v>
      </c>
      <c r="S1056" s="64" t="e">
        <f>VLOOKUP($B1056,選擇權未平倉餘額!$A$4:$I$500,7,FALSE)</f>
        <v>#N/A</v>
      </c>
      <c r="T1056" s="64" t="e">
        <f>VLOOKUP($B1056,選擇權未平倉餘額!$A$4:$I$500,8,FALSE)</f>
        <v>#N/A</v>
      </c>
      <c r="U1056" s="64" t="e">
        <f>VLOOKUP($B1056,選擇權未平倉餘額!$A$4:$I$500,9,FALSE)</f>
        <v>#N/A</v>
      </c>
      <c r="V1056" s="39" t="e">
        <f>VLOOKUP($B1056,臺指選擇權P_C_Ratios!$A$4:$C$500,3,FALSE)</f>
        <v>#N/A</v>
      </c>
      <c r="W1056" s="41" t="e">
        <f>VLOOKUP($B1056,散戶多空比!$A$6:$L$500,12,FALSE)</f>
        <v>#N/A</v>
      </c>
      <c r="X1056" s="40" t="e">
        <f>VLOOKUP($B1056,期貨大額交易人未沖銷部位!$A$4:$O$499,4,FALSE)</f>
        <v>#N/A</v>
      </c>
      <c r="Y1056" s="40" t="e">
        <f>VLOOKUP($B1056,期貨大額交易人未沖銷部位!$A$4:$O$499,7,FALSE)</f>
        <v>#N/A</v>
      </c>
      <c r="Z1056" s="40" t="e">
        <f>VLOOKUP($B1056,期貨大額交易人未沖銷部位!$A$4:$O$499,10,FALSE)</f>
        <v>#N/A</v>
      </c>
      <c r="AA1056" s="40" t="e">
        <f>VLOOKUP($B1056,期貨大額交易人未沖銷部位!$A$4:$O$499,13,FALSE)</f>
        <v>#N/A</v>
      </c>
      <c r="AB1056" s="40" t="e">
        <f>VLOOKUP($B1056,期貨大額交易人未沖銷部位!$A$4:$O$499,14,FALSE)</f>
        <v>#N/A</v>
      </c>
      <c r="AC1056" s="40" t="e">
        <f>VLOOKUP($B1056,期貨大額交易人未沖銷部位!$A$4:$O$499,15,FALSE)</f>
        <v>#N/A</v>
      </c>
      <c r="AD1056" s="33" t="e">
        <f>VLOOKUP($B1056,三大美股走勢!$A$4:$J$495,4,FALSE)</f>
        <v>#N/A</v>
      </c>
      <c r="AE1056" s="33" t="e">
        <f>VLOOKUP($B1056,三大美股走勢!$A$4:$J$495,7,FALSE)</f>
        <v>#N/A</v>
      </c>
      <c r="AF1056" s="33" t="e">
        <f>VLOOKUP($B1056,三大美股走勢!$A$4:$J$495,10,FALSE)</f>
        <v>#N/A</v>
      </c>
    </row>
    <row r="1057" spans="2:32">
      <c r="B1057" s="32">
        <v>43836</v>
      </c>
      <c r="C1057" s="33" t="e">
        <f>VLOOKUP($B1057,大盤與近月台指!$A$4:$I$499,2,FALSE)</f>
        <v>#N/A</v>
      </c>
      <c r="D1057" s="34" t="e">
        <f>VLOOKUP($B1057,大盤與近月台指!$A$4:$I$499,3,FALSE)</f>
        <v>#N/A</v>
      </c>
      <c r="E1057" s="35" t="e">
        <f>VLOOKUP($B1057,大盤與近月台指!$A$4:$I$499,4,FALSE)</f>
        <v>#N/A</v>
      </c>
      <c r="F1057" s="33" t="e">
        <f>VLOOKUP($B1057,大盤與近月台指!$A$4:$I$499,5,FALSE)</f>
        <v>#N/A</v>
      </c>
      <c r="G1057" s="49" t="e">
        <f>VLOOKUP($B1057,三大法人買賣超!$A$4:$I$500,3,FALSE)</f>
        <v>#N/A</v>
      </c>
      <c r="H1057" s="34" t="e">
        <f>VLOOKUP($B1057,三大法人買賣超!$A$4:$I$500,5,FALSE)</f>
        <v>#N/A</v>
      </c>
      <c r="I1057" s="27" t="e">
        <f>VLOOKUP($B1057,三大法人買賣超!$A$4:$I$500,7,FALSE)</f>
        <v>#N/A</v>
      </c>
      <c r="J1057" s="27" t="e">
        <f>VLOOKUP($B1057,三大法人買賣超!$A$4:$I$500,9,FALSE)</f>
        <v>#N/A</v>
      </c>
      <c r="K1057" s="37">
        <f>新台幣匯率美元指數!B1058</f>
        <v>0</v>
      </c>
      <c r="L1057" s="38">
        <f>新台幣匯率美元指數!C1058</f>
        <v>0</v>
      </c>
      <c r="M1057" s="39">
        <f>新台幣匯率美元指數!D1058</f>
        <v>0</v>
      </c>
      <c r="N1057" s="27" t="e">
        <f>VLOOKUP($B1057,期貨未平倉口數!$A$4:$M$499,4,FALSE)</f>
        <v>#N/A</v>
      </c>
      <c r="O1057" s="27" t="e">
        <f>VLOOKUP($B1057,期貨未平倉口數!$A$4:$M$499,9,FALSE)</f>
        <v>#N/A</v>
      </c>
      <c r="P1057" s="27" t="e">
        <f>VLOOKUP($B1057,期貨未平倉口數!$A$4:$M$499,10,FALSE)</f>
        <v>#N/A</v>
      </c>
      <c r="Q1057" s="27" t="e">
        <f>VLOOKUP($B1057,期貨未平倉口數!$A$4:$M$499,11,FALSE)</f>
        <v>#N/A</v>
      </c>
      <c r="R1057" s="64" t="e">
        <f>VLOOKUP($B1057,選擇權未平倉餘額!$A$4:$I$500,6,FALSE)</f>
        <v>#N/A</v>
      </c>
      <c r="S1057" s="64" t="e">
        <f>VLOOKUP($B1057,選擇權未平倉餘額!$A$4:$I$500,7,FALSE)</f>
        <v>#N/A</v>
      </c>
      <c r="T1057" s="64" t="e">
        <f>VLOOKUP($B1057,選擇權未平倉餘額!$A$4:$I$500,8,FALSE)</f>
        <v>#N/A</v>
      </c>
      <c r="U1057" s="64" t="e">
        <f>VLOOKUP($B1057,選擇權未平倉餘額!$A$4:$I$500,9,FALSE)</f>
        <v>#N/A</v>
      </c>
      <c r="V1057" s="39" t="e">
        <f>VLOOKUP($B1057,臺指選擇權P_C_Ratios!$A$4:$C$500,3,FALSE)</f>
        <v>#N/A</v>
      </c>
      <c r="W1057" s="41" t="e">
        <f>VLOOKUP($B1057,散戶多空比!$A$6:$L$500,12,FALSE)</f>
        <v>#N/A</v>
      </c>
      <c r="X1057" s="40" t="e">
        <f>VLOOKUP($B1057,期貨大額交易人未沖銷部位!$A$4:$O$499,4,FALSE)</f>
        <v>#N/A</v>
      </c>
      <c r="Y1057" s="40" t="e">
        <f>VLOOKUP($B1057,期貨大額交易人未沖銷部位!$A$4:$O$499,7,FALSE)</f>
        <v>#N/A</v>
      </c>
      <c r="Z1057" s="40" t="e">
        <f>VLOOKUP($B1057,期貨大額交易人未沖銷部位!$A$4:$O$499,10,FALSE)</f>
        <v>#N/A</v>
      </c>
      <c r="AA1057" s="40" t="e">
        <f>VLOOKUP($B1057,期貨大額交易人未沖銷部位!$A$4:$O$499,13,FALSE)</f>
        <v>#N/A</v>
      </c>
      <c r="AB1057" s="40" t="e">
        <f>VLOOKUP($B1057,期貨大額交易人未沖銷部位!$A$4:$O$499,14,FALSE)</f>
        <v>#N/A</v>
      </c>
      <c r="AC1057" s="40" t="e">
        <f>VLOOKUP($B1057,期貨大額交易人未沖銷部位!$A$4:$O$499,15,FALSE)</f>
        <v>#N/A</v>
      </c>
      <c r="AD1057" s="33" t="e">
        <f>VLOOKUP($B1057,三大美股走勢!$A$4:$J$495,4,FALSE)</f>
        <v>#N/A</v>
      </c>
      <c r="AE1057" s="33" t="e">
        <f>VLOOKUP($B1057,三大美股走勢!$A$4:$J$495,7,FALSE)</f>
        <v>#N/A</v>
      </c>
      <c r="AF1057" s="33" t="e">
        <f>VLOOKUP($B1057,三大美股走勢!$A$4:$J$495,10,FALSE)</f>
        <v>#N/A</v>
      </c>
    </row>
    <row r="1058" spans="2:32">
      <c r="B1058" s="32">
        <v>43837</v>
      </c>
      <c r="C1058" s="33" t="e">
        <f>VLOOKUP($B1058,大盤與近月台指!$A$4:$I$499,2,FALSE)</f>
        <v>#N/A</v>
      </c>
      <c r="D1058" s="34" t="e">
        <f>VLOOKUP($B1058,大盤與近月台指!$A$4:$I$499,3,FALSE)</f>
        <v>#N/A</v>
      </c>
      <c r="E1058" s="35" t="e">
        <f>VLOOKUP($B1058,大盤與近月台指!$A$4:$I$499,4,FALSE)</f>
        <v>#N/A</v>
      </c>
      <c r="F1058" s="33" t="e">
        <f>VLOOKUP($B1058,大盤與近月台指!$A$4:$I$499,5,FALSE)</f>
        <v>#N/A</v>
      </c>
      <c r="G1058" s="49" t="e">
        <f>VLOOKUP($B1058,三大法人買賣超!$A$4:$I$500,3,FALSE)</f>
        <v>#N/A</v>
      </c>
      <c r="H1058" s="34" t="e">
        <f>VLOOKUP($B1058,三大法人買賣超!$A$4:$I$500,5,FALSE)</f>
        <v>#N/A</v>
      </c>
      <c r="I1058" s="27" t="e">
        <f>VLOOKUP($B1058,三大法人買賣超!$A$4:$I$500,7,FALSE)</f>
        <v>#N/A</v>
      </c>
      <c r="J1058" s="27" t="e">
        <f>VLOOKUP($B1058,三大法人買賣超!$A$4:$I$500,9,FALSE)</f>
        <v>#N/A</v>
      </c>
      <c r="K1058" s="37">
        <f>新台幣匯率美元指數!B1059</f>
        <v>0</v>
      </c>
      <c r="L1058" s="38">
        <f>新台幣匯率美元指數!C1059</f>
        <v>0</v>
      </c>
      <c r="M1058" s="39">
        <f>新台幣匯率美元指數!D1059</f>
        <v>0</v>
      </c>
      <c r="N1058" s="27" t="e">
        <f>VLOOKUP($B1058,期貨未平倉口數!$A$4:$M$499,4,FALSE)</f>
        <v>#N/A</v>
      </c>
      <c r="O1058" s="27" t="e">
        <f>VLOOKUP($B1058,期貨未平倉口數!$A$4:$M$499,9,FALSE)</f>
        <v>#N/A</v>
      </c>
      <c r="P1058" s="27" t="e">
        <f>VLOOKUP($B1058,期貨未平倉口數!$A$4:$M$499,10,FALSE)</f>
        <v>#N/A</v>
      </c>
      <c r="Q1058" s="27" t="e">
        <f>VLOOKUP($B1058,期貨未平倉口數!$A$4:$M$499,11,FALSE)</f>
        <v>#N/A</v>
      </c>
      <c r="R1058" s="64" t="e">
        <f>VLOOKUP($B1058,選擇權未平倉餘額!$A$4:$I$500,6,FALSE)</f>
        <v>#N/A</v>
      </c>
      <c r="S1058" s="64" t="e">
        <f>VLOOKUP($B1058,選擇權未平倉餘額!$A$4:$I$500,7,FALSE)</f>
        <v>#N/A</v>
      </c>
      <c r="T1058" s="64" t="e">
        <f>VLOOKUP($B1058,選擇權未平倉餘額!$A$4:$I$500,8,FALSE)</f>
        <v>#N/A</v>
      </c>
      <c r="U1058" s="64" t="e">
        <f>VLOOKUP($B1058,選擇權未平倉餘額!$A$4:$I$500,9,FALSE)</f>
        <v>#N/A</v>
      </c>
      <c r="V1058" s="39" t="e">
        <f>VLOOKUP($B1058,臺指選擇權P_C_Ratios!$A$4:$C$500,3,FALSE)</f>
        <v>#N/A</v>
      </c>
      <c r="W1058" s="41" t="e">
        <f>VLOOKUP($B1058,散戶多空比!$A$6:$L$500,12,FALSE)</f>
        <v>#N/A</v>
      </c>
      <c r="X1058" s="40" t="e">
        <f>VLOOKUP($B1058,期貨大額交易人未沖銷部位!$A$4:$O$499,4,FALSE)</f>
        <v>#N/A</v>
      </c>
      <c r="Y1058" s="40" t="e">
        <f>VLOOKUP($B1058,期貨大額交易人未沖銷部位!$A$4:$O$499,7,FALSE)</f>
        <v>#N/A</v>
      </c>
      <c r="Z1058" s="40" t="e">
        <f>VLOOKUP($B1058,期貨大額交易人未沖銷部位!$A$4:$O$499,10,FALSE)</f>
        <v>#N/A</v>
      </c>
      <c r="AA1058" s="40" t="e">
        <f>VLOOKUP($B1058,期貨大額交易人未沖銷部位!$A$4:$O$499,13,FALSE)</f>
        <v>#N/A</v>
      </c>
      <c r="AB1058" s="40" t="e">
        <f>VLOOKUP($B1058,期貨大額交易人未沖銷部位!$A$4:$O$499,14,FALSE)</f>
        <v>#N/A</v>
      </c>
      <c r="AC1058" s="40" t="e">
        <f>VLOOKUP($B1058,期貨大額交易人未沖銷部位!$A$4:$O$499,15,FALSE)</f>
        <v>#N/A</v>
      </c>
      <c r="AD1058" s="33" t="e">
        <f>VLOOKUP($B1058,三大美股走勢!$A$4:$J$495,4,FALSE)</f>
        <v>#N/A</v>
      </c>
      <c r="AE1058" s="33" t="e">
        <f>VLOOKUP($B1058,三大美股走勢!$A$4:$J$495,7,FALSE)</f>
        <v>#N/A</v>
      </c>
      <c r="AF1058" s="33" t="e">
        <f>VLOOKUP($B1058,三大美股走勢!$A$4:$J$495,10,FALSE)</f>
        <v>#N/A</v>
      </c>
    </row>
    <row r="1059" spans="2:32">
      <c r="B1059" s="32">
        <v>43838</v>
      </c>
      <c r="C1059" s="33" t="e">
        <f>VLOOKUP($B1059,大盤與近月台指!$A$4:$I$499,2,FALSE)</f>
        <v>#N/A</v>
      </c>
      <c r="D1059" s="34" t="e">
        <f>VLOOKUP($B1059,大盤與近月台指!$A$4:$I$499,3,FALSE)</f>
        <v>#N/A</v>
      </c>
      <c r="E1059" s="35" t="e">
        <f>VLOOKUP($B1059,大盤與近月台指!$A$4:$I$499,4,FALSE)</f>
        <v>#N/A</v>
      </c>
      <c r="F1059" s="33" t="e">
        <f>VLOOKUP($B1059,大盤與近月台指!$A$4:$I$499,5,FALSE)</f>
        <v>#N/A</v>
      </c>
      <c r="G1059" s="49" t="e">
        <f>VLOOKUP($B1059,三大法人買賣超!$A$4:$I$500,3,FALSE)</f>
        <v>#N/A</v>
      </c>
      <c r="H1059" s="34" t="e">
        <f>VLOOKUP($B1059,三大法人買賣超!$A$4:$I$500,5,FALSE)</f>
        <v>#N/A</v>
      </c>
      <c r="I1059" s="27" t="e">
        <f>VLOOKUP($B1059,三大法人買賣超!$A$4:$I$500,7,FALSE)</f>
        <v>#N/A</v>
      </c>
      <c r="J1059" s="27" t="e">
        <f>VLOOKUP($B1059,三大法人買賣超!$A$4:$I$500,9,FALSE)</f>
        <v>#N/A</v>
      </c>
      <c r="K1059" s="37">
        <f>新台幣匯率美元指數!B1060</f>
        <v>0</v>
      </c>
      <c r="L1059" s="38">
        <f>新台幣匯率美元指數!C1060</f>
        <v>0</v>
      </c>
      <c r="M1059" s="39">
        <f>新台幣匯率美元指數!D1060</f>
        <v>0</v>
      </c>
      <c r="N1059" s="27" t="e">
        <f>VLOOKUP($B1059,期貨未平倉口數!$A$4:$M$499,4,FALSE)</f>
        <v>#N/A</v>
      </c>
      <c r="O1059" s="27" t="e">
        <f>VLOOKUP($B1059,期貨未平倉口數!$A$4:$M$499,9,FALSE)</f>
        <v>#N/A</v>
      </c>
      <c r="P1059" s="27" t="e">
        <f>VLOOKUP($B1059,期貨未平倉口數!$A$4:$M$499,10,FALSE)</f>
        <v>#N/A</v>
      </c>
      <c r="Q1059" s="27" t="e">
        <f>VLOOKUP($B1059,期貨未平倉口數!$A$4:$M$499,11,FALSE)</f>
        <v>#N/A</v>
      </c>
      <c r="R1059" s="64" t="e">
        <f>VLOOKUP($B1059,選擇權未平倉餘額!$A$4:$I$500,6,FALSE)</f>
        <v>#N/A</v>
      </c>
      <c r="S1059" s="64" t="e">
        <f>VLOOKUP($B1059,選擇權未平倉餘額!$A$4:$I$500,7,FALSE)</f>
        <v>#N/A</v>
      </c>
      <c r="T1059" s="64" t="e">
        <f>VLOOKUP($B1059,選擇權未平倉餘額!$A$4:$I$500,8,FALSE)</f>
        <v>#N/A</v>
      </c>
      <c r="U1059" s="64" t="e">
        <f>VLOOKUP($B1059,選擇權未平倉餘額!$A$4:$I$500,9,FALSE)</f>
        <v>#N/A</v>
      </c>
      <c r="V1059" s="39" t="e">
        <f>VLOOKUP($B1059,臺指選擇權P_C_Ratios!$A$4:$C$500,3,FALSE)</f>
        <v>#N/A</v>
      </c>
      <c r="W1059" s="41" t="e">
        <f>VLOOKUP($B1059,散戶多空比!$A$6:$L$500,12,FALSE)</f>
        <v>#N/A</v>
      </c>
      <c r="X1059" s="40" t="e">
        <f>VLOOKUP($B1059,期貨大額交易人未沖銷部位!$A$4:$O$499,4,FALSE)</f>
        <v>#N/A</v>
      </c>
      <c r="Y1059" s="40" t="e">
        <f>VLOOKUP($B1059,期貨大額交易人未沖銷部位!$A$4:$O$499,7,FALSE)</f>
        <v>#N/A</v>
      </c>
      <c r="Z1059" s="40" t="e">
        <f>VLOOKUP($B1059,期貨大額交易人未沖銷部位!$A$4:$O$499,10,FALSE)</f>
        <v>#N/A</v>
      </c>
      <c r="AA1059" s="40" t="e">
        <f>VLOOKUP($B1059,期貨大額交易人未沖銷部位!$A$4:$O$499,13,FALSE)</f>
        <v>#N/A</v>
      </c>
      <c r="AB1059" s="40" t="e">
        <f>VLOOKUP($B1059,期貨大額交易人未沖銷部位!$A$4:$O$499,14,FALSE)</f>
        <v>#N/A</v>
      </c>
      <c r="AC1059" s="40" t="e">
        <f>VLOOKUP($B1059,期貨大額交易人未沖銷部位!$A$4:$O$499,15,FALSE)</f>
        <v>#N/A</v>
      </c>
      <c r="AD1059" s="33" t="e">
        <f>VLOOKUP($B1059,三大美股走勢!$A$4:$J$495,4,FALSE)</f>
        <v>#N/A</v>
      </c>
      <c r="AE1059" s="33" t="e">
        <f>VLOOKUP($B1059,三大美股走勢!$A$4:$J$495,7,FALSE)</f>
        <v>#N/A</v>
      </c>
      <c r="AF1059" s="33" t="e">
        <f>VLOOKUP($B1059,三大美股走勢!$A$4:$J$495,10,FALSE)</f>
        <v>#N/A</v>
      </c>
    </row>
    <row r="1060" spans="2:32">
      <c r="B1060" s="32">
        <v>43839</v>
      </c>
      <c r="C1060" s="33" t="e">
        <f>VLOOKUP($B1060,大盤與近月台指!$A$4:$I$499,2,FALSE)</f>
        <v>#N/A</v>
      </c>
      <c r="D1060" s="34" t="e">
        <f>VLOOKUP($B1060,大盤與近月台指!$A$4:$I$499,3,FALSE)</f>
        <v>#N/A</v>
      </c>
      <c r="E1060" s="35" t="e">
        <f>VLOOKUP($B1060,大盤與近月台指!$A$4:$I$499,4,FALSE)</f>
        <v>#N/A</v>
      </c>
      <c r="F1060" s="33" t="e">
        <f>VLOOKUP($B1060,大盤與近月台指!$A$4:$I$499,5,FALSE)</f>
        <v>#N/A</v>
      </c>
      <c r="G1060" s="49" t="e">
        <f>VLOOKUP($B1060,三大法人買賣超!$A$4:$I$500,3,FALSE)</f>
        <v>#N/A</v>
      </c>
      <c r="H1060" s="34" t="e">
        <f>VLOOKUP($B1060,三大法人買賣超!$A$4:$I$500,5,FALSE)</f>
        <v>#N/A</v>
      </c>
      <c r="I1060" s="27" t="e">
        <f>VLOOKUP($B1060,三大法人買賣超!$A$4:$I$500,7,FALSE)</f>
        <v>#N/A</v>
      </c>
      <c r="J1060" s="27" t="e">
        <f>VLOOKUP($B1060,三大法人買賣超!$A$4:$I$500,9,FALSE)</f>
        <v>#N/A</v>
      </c>
      <c r="K1060" s="37">
        <f>新台幣匯率美元指數!B1061</f>
        <v>0</v>
      </c>
      <c r="L1060" s="38">
        <f>新台幣匯率美元指數!C1061</f>
        <v>0</v>
      </c>
      <c r="M1060" s="39">
        <f>新台幣匯率美元指數!D1061</f>
        <v>0</v>
      </c>
      <c r="N1060" s="27" t="e">
        <f>VLOOKUP($B1060,期貨未平倉口數!$A$4:$M$499,4,FALSE)</f>
        <v>#N/A</v>
      </c>
      <c r="O1060" s="27" t="e">
        <f>VLOOKUP($B1060,期貨未平倉口數!$A$4:$M$499,9,FALSE)</f>
        <v>#N/A</v>
      </c>
      <c r="P1060" s="27" t="e">
        <f>VLOOKUP($B1060,期貨未平倉口數!$A$4:$M$499,10,FALSE)</f>
        <v>#N/A</v>
      </c>
      <c r="Q1060" s="27" t="e">
        <f>VLOOKUP($B1060,期貨未平倉口數!$A$4:$M$499,11,FALSE)</f>
        <v>#N/A</v>
      </c>
      <c r="R1060" s="64" t="e">
        <f>VLOOKUP($B1060,選擇權未平倉餘額!$A$4:$I$500,6,FALSE)</f>
        <v>#N/A</v>
      </c>
      <c r="S1060" s="64" t="e">
        <f>VLOOKUP($B1060,選擇權未平倉餘額!$A$4:$I$500,7,FALSE)</f>
        <v>#N/A</v>
      </c>
      <c r="T1060" s="64" t="e">
        <f>VLOOKUP($B1060,選擇權未平倉餘額!$A$4:$I$500,8,FALSE)</f>
        <v>#N/A</v>
      </c>
      <c r="U1060" s="64" t="e">
        <f>VLOOKUP($B1060,選擇權未平倉餘額!$A$4:$I$500,9,FALSE)</f>
        <v>#N/A</v>
      </c>
      <c r="V1060" s="39" t="e">
        <f>VLOOKUP($B1060,臺指選擇權P_C_Ratios!$A$4:$C$500,3,FALSE)</f>
        <v>#N/A</v>
      </c>
      <c r="W1060" s="41" t="e">
        <f>VLOOKUP($B1060,散戶多空比!$A$6:$L$500,12,FALSE)</f>
        <v>#N/A</v>
      </c>
      <c r="X1060" s="40" t="e">
        <f>VLOOKUP($B1060,期貨大額交易人未沖銷部位!$A$4:$O$499,4,FALSE)</f>
        <v>#N/A</v>
      </c>
      <c r="Y1060" s="40" t="e">
        <f>VLOOKUP($B1060,期貨大額交易人未沖銷部位!$A$4:$O$499,7,FALSE)</f>
        <v>#N/A</v>
      </c>
      <c r="Z1060" s="40" t="e">
        <f>VLOOKUP($B1060,期貨大額交易人未沖銷部位!$A$4:$O$499,10,FALSE)</f>
        <v>#N/A</v>
      </c>
      <c r="AA1060" s="40" t="e">
        <f>VLOOKUP($B1060,期貨大額交易人未沖銷部位!$A$4:$O$499,13,FALSE)</f>
        <v>#N/A</v>
      </c>
      <c r="AB1060" s="40" t="e">
        <f>VLOOKUP($B1060,期貨大額交易人未沖銷部位!$A$4:$O$499,14,FALSE)</f>
        <v>#N/A</v>
      </c>
      <c r="AC1060" s="40" t="e">
        <f>VLOOKUP($B1060,期貨大額交易人未沖銷部位!$A$4:$O$499,15,FALSE)</f>
        <v>#N/A</v>
      </c>
      <c r="AD1060" s="33" t="e">
        <f>VLOOKUP($B1060,三大美股走勢!$A$4:$J$495,4,FALSE)</f>
        <v>#N/A</v>
      </c>
      <c r="AE1060" s="33" t="e">
        <f>VLOOKUP($B1060,三大美股走勢!$A$4:$J$495,7,FALSE)</f>
        <v>#N/A</v>
      </c>
      <c r="AF1060" s="33" t="e">
        <f>VLOOKUP($B1060,三大美股走勢!$A$4:$J$495,10,FALSE)</f>
        <v>#N/A</v>
      </c>
    </row>
    <row r="1061" spans="2:32">
      <c r="B1061" s="32">
        <v>43840</v>
      </c>
      <c r="C1061" s="33" t="e">
        <f>VLOOKUP($B1061,大盤與近月台指!$A$4:$I$499,2,FALSE)</f>
        <v>#N/A</v>
      </c>
      <c r="D1061" s="34" t="e">
        <f>VLOOKUP($B1061,大盤與近月台指!$A$4:$I$499,3,FALSE)</f>
        <v>#N/A</v>
      </c>
      <c r="E1061" s="35" t="e">
        <f>VLOOKUP($B1061,大盤與近月台指!$A$4:$I$499,4,FALSE)</f>
        <v>#N/A</v>
      </c>
      <c r="F1061" s="33" t="e">
        <f>VLOOKUP($B1061,大盤與近月台指!$A$4:$I$499,5,FALSE)</f>
        <v>#N/A</v>
      </c>
      <c r="G1061" s="49" t="e">
        <f>VLOOKUP($B1061,三大法人買賣超!$A$4:$I$500,3,FALSE)</f>
        <v>#N/A</v>
      </c>
      <c r="H1061" s="34" t="e">
        <f>VLOOKUP($B1061,三大法人買賣超!$A$4:$I$500,5,FALSE)</f>
        <v>#N/A</v>
      </c>
      <c r="I1061" s="27" t="e">
        <f>VLOOKUP($B1061,三大法人買賣超!$A$4:$I$500,7,FALSE)</f>
        <v>#N/A</v>
      </c>
      <c r="J1061" s="27" t="e">
        <f>VLOOKUP($B1061,三大法人買賣超!$A$4:$I$500,9,FALSE)</f>
        <v>#N/A</v>
      </c>
      <c r="K1061" s="37">
        <f>新台幣匯率美元指數!B1062</f>
        <v>0</v>
      </c>
      <c r="L1061" s="38">
        <f>新台幣匯率美元指數!C1062</f>
        <v>0</v>
      </c>
      <c r="M1061" s="39">
        <f>新台幣匯率美元指數!D1062</f>
        <v>0</v>
      </c>
      <c r="N1061" s="27" t="e">
        <f>VLOOKUP($B1061,期貨未平倉口數!$A$4:$M$499,4,FALSE)</f>
        <v>#N/A</v>
      </c>
      <c r="O1061" s="27" t="e">
        <f>VLOOKUP($B1061,期貨未平倉口數!$A$4:$M$499,9,FALSE)</f>
        <v>#N/A</v>
      </c>
      <c r="P1061" s="27" t="e">
        <f>VLOOKUP($B1061,期貨未平倉口數!$A$4:$M$499,10,FALSE)</f>
        <v>#N/A</v>
      </c>
      <c r="Q1061" s="27" t="e">
        <f>VLOOKUP($B1061,期貨未平倉口數!$A$4:$M$499,11,FALSE)</f>
        <v>#N/A</v>
      </c>
      <c r="R1061" s="64" t="e">
        <f>VLOOKUP($B1061,選擇權未平倉餘額!$A$4:$I$500,6,FALSE)</f>
        <v>#N/A</v>
      </c>
      <c r="S1061" s="64" t="e">
        <f>VLOOKUP($B1061,選擇權未平倉餘額!$A$4:$I$500,7,FALSE)</f>
        <v>#N/A</v>
      </c>
      <c r="T1061" s="64" t="e">
        <f>VLOOKUP($B1061,選擇權未平倉餘額!$A$4:$I$500,8,FALSE)</f>
        <v>#N/A</v>
      </c>
      <c r="U1061" s="64" t="e">
        <f>VLOOKUP($B1061,選擇權未平倉餘額!$A$4:$I$500,9,FALSE)</f>
        <v>#N/A</v>
      </c>
      <c r="V1061" s="39" t="e">
        <f>VLOOKUP($B1061,臺指選擇權P_C_Ratios!$A$4:$C$500,3,FALSE)</f>
        <v>#N/A</v>
      </c>
      <c r="W1061" s="41" t="e">
        <f>VLOOKUP($B1061,散戶多空比!$A$6:$L$500,12,FALSE)</f>
        <v>#N/A</v>
      </c>
      <c r="X1061" s="40" t="e">
        <f>VLOOKUP($B1061,期貨大額交易人未沖銷部位!$A$4:$O$499,4,FALSE)</f>
        <v>#N/A</v>
      </c>
      <c r="Y1061" s="40" t="e">
        <f>VLOOKUP($B1061,期貨大額交易人未沖銷部位!$A$4:$O$499,7,FALSE)</f>
        <v>#N/A</v>
      </c>
      <c r="Z1061" s="40" t="e">
        <f>VLOOKUP($B1061,期貨大額交易人未沖銷部位!$A$4:$O$499,10,FALSE)</f>
        <v>#N/A</v>
      </c>
      <c r="AA1061" s="40" t="e">
        <f>VLOOKUP($B1061,期貨大額交易人未沖銷部位!$A$4:$O$499,13,FALSE)</f>
        <v>#N/A</v>
      </c>
      <c r="AB1061" s="40" t="e">
        <f>VLOOKUP($B1061,期貨大額交易人未沖銷部位!$A$4:$O$499,14,FALSE)</f>
        <v>#N/A</v>
      </c>
      <c r="AC1061" s="40" t="e">
        <f>VLOOKUP($B1061,期貨大額交易人未沖銷部位!$A$4:$O$499,15,FALSE)</f>
        <v>#N/A</v>
      </c>
      <c r="AD1061" s="33" t="e">
        <f>VLOOKUP($B1061,三大美股走勢!$A$4:$J$495,4,FALSE)</f>
        <v>#N/A</v>
      </c>
      <c r="AE1061" s="33" t="e">
        <f>VLOOKUP($B1061,三大美股走勢!$A$4:$J$495,7,FALSE)</f>
        <v>#N/A</v>
      </c>
      <c r="AF1061" s="33" t="e">
        <f>VLOOKUP($B1061,三大美股走勢!$A$4:$J$495,10,FALSE)</f>
        <v>#N/A</v>
      </c>
    </row>
    <row r="1062" spans="2:32">
      <c r="B1062" s="32">
        <v>43841</v>
      </c>
      <c r="C1062" s="33" t="e">
        <f>VLOOKUP($B1062,大盤與近月台指!$A$4:$I$499,2,FALSE)</f>
        <v>#N/A</v>
      </c>
      <c r="D1062" s="34" t="e">
        <f>VLOOKUP($B1062,大盤與近月台指!$A$4:$I$499,3,FALSE)</f>
        <v>#N/A</v>
      </c>
      <c r="E1062" s="35" t="e">
        <f>VLOOKUP($B1062,大盤與近月台指!$A$4:$I$499,4,FALSE)</f>
        <v>#N/A</v>
      </c>
      <c r="F1062" s="33" t="e">
        <f>VLOOKUP($B1062,大盤與近月台指!$A$4:$I$499,5,FALSE)</f>
        <v>#N/A</v>
      </c>
      <c r="G1062" s="49" t="e">
        <f>VLOOKUP($B1062,三大法人買賣超!$A$4:$I$500,3,FALSE)</f>
        <v>#N/A</v>
      </c>
      <c r="H1062" s="34" t="e">
        <f>VLOOKUP($B1062,三大法人買賣超!$A$4:$I$500,5,FALSE)</f>
        <v>#N/A</v>
      </c>
      <c r="I1062" s="27" t="e">
        <f>VLOOKUP($B1062,三大法人買賣超!$A$4:$I$500,7,FALSE)</f>
        <v>#N/A</v>
      </c>
      <c r="J1062" s="27" t="e">
        <f>VLOOKUP($B1062,三大法人買賣超!$A$4:$I$500,9,FALSE)</f>
        <v>#N/A</v>
      </c>
      <c r="K1062" s="37">
        <f>新台幣匯率美元指數!B1063</f>
        <v>0</v>
      </c>
      <c r="L1062" s="38">
        <f>新台幣匯率美元指數!C1063</f>
        <v>0</v>
      </c>
      <c r="M1062" s="39">
        <f>新台幣匯率美元指數!D1063</f>
        <v>0</v>
      </c>
      <c r="N1062" s="27" t="e">
        <f>VLOOKUP($B1062,期貨未平倉口數!$A$4:$M$499,4,FALSE)</f>
        <v>#N/A</v>
      </c>
      <c r="O1062" s="27" t="e">
        <f>VLOOKUP($B1062,期貨未平倉口數!$A$4:$M$499,9,FALSE)</f>
        <v>#N/A</v>
      </c>
      <c r="P1062" s="27" t="e">
        <f>VLOOKUP($B1062,期貨未平倉口數!$A$4:$M$499,10,FALSE)</f>
        <v>#N/A</v>
      </c>
      <c r="Q1062" s="27" t="e">
        <f>VLOOKUP($B1062,期貨未平倉口數!$A$4:$M$499,11,FALSE)</f>
        <v>#N/A</v>
      </c>
      <c r="R1062" s="64" t="e">
        <f>VLOOKUP($B1062,選擇權未平倉餘額!$A$4:$I$500,6,FALSE)</f>
        <v>#N/A</v>
      </c>
      <c r="S1062" s="64" t="e">
        <f>VLOOKUP($B1062,選擇權未平倉餘額!$A$4:$I$500,7,FALSE)</f>
        <v>#N/A</v>
      </c>
      <c r="T1062" s="64" t="e">
        <f>VLOOKUP($B1062,選擇權未平倉餘額!$A$4:$I$500,8,FALSE)</f>
        <v>#N/A</v>
      </c>
      <c r="U1062" s="64" t="e">
        <f>VLOOKUP($B1062,選擇權未平倉餘額!$A$4:$I$500,9,FALSE)</f>
        <v>#N/A</v>
      </c>
      <c r="V1062" s="39" t="e">
        <f>VLOOKUP($B1062,臺指選擇權P_C_Ratios!$A$4:$C$500,3,FALSE)</f>
        <v>#N/A</v>
      </c>
      <c r="W1062" s="41" t="e">
        <f>VLOOKUP($B1062,散戶多空比!$A$6:$L$500,12,FALSE)</f>
        <v>#N/A</v>
      </c>
      <c r="X1062" s="40" t="e">
        <f>VLOOKUP($B1062,期貨大額交易人未沖銷部位!$A$4:$O$499,4,FALSE)</f>
        <v>#N/A</v>
      </c>
      <c r="Y1062" s="40" t="e">
        <f>VLOOKUP($B1062,期貨大額交易人未沖銷部位!$A$4:$O$499,7,FALSE)</f>
        <v>#N/A</v>
      </c>
      <c r="Z1062" s="40" t="e">
        <f>VLOOKUP($B1062,期貨大額交易人未沖銷部位!$A$4:$O$499,10,FALSE)</f>
        <v>#N/A</v>
      </c>
      <c r="AA1062" s="40" t="e">
        <f>VLOOKUP($B1062,期貨大額交易人未沖銷部位!$A$4:$O$499,13,FALSE)</f>
        <v>#N/A</v>
      </c>
      <c r="AB1062" s="40" t="e">
        <f>VLOOKUP($B1062,期貨大額交易人未沖銷部位!$A$4:$O$499,14,FALSE)</f>
        <v>#N/A</v>
      </c>
      <c r="AC1062" s="40" t="e">
        <f>VLOOKUP($B1062,期貨大額交易人未沖銷部位!$A$4:$O$499,15,FALSE)</f>
        <v>#N/A</v>
      </c>
      <c r="AD1062" s="33" t="e">
        <f>VLOOKUP($B1062,三大美股走勢!$A$4:$J$495,4,FALSE)</f>
        <v>#N/A</v>
      </c>
      <c r="AE1062" s="33" t="e">
        <f>VLOOKUP($B1062,三大美股走勢!$A$4:$J$495,7,FALSE)</f>
        <v>#N/A</v>
      </c>
      <c r="AF1062" s="33" t="e">
        <f>VLOOKUP($B1062,三大美股走勢!$A$4:$J$495,10,FALSE)</f>
        <v>#N/A</v>
      </c>
    </row>
    <row r="1063" spans="2:32">
      <c r="B1063" s="32">
        <v>43842</v>
      </c>
      <c r="C1063" s="33" t="e">
        <f>VLOOKUP($B1063,大盤與近月台指!$A$4:$I$499,2,FALSE)</f>
        <v>#N/A</v>
      </c>
      <c r="D1063" s="34" t="e">
        <f>VLOOKUP($B1063,大盤與近月台指!$A$4:$I$499,3,FALSE)</f>
        <v>#N/A</v>
      </c>
      <c r="E1063" s="35" t="e">
        <f>VLOOKUP($B1063,大盤與近月台指!$A$4:$I$499,4,FALSE)</f>
        <v>#N/A</v>
      </c>
      <c r="F1063" s="33" t="e">
        <f>VLOOKUP($B1063,大盤與近月台指!$A$4:$I$499,5,FALSE)</f>
        <v>#N/A</v>
      </c>
      <c r="G1063" s="49" t="e">
        <f>VLOOKUP($B1063,三大法人買賣超!$A$4:$I$500,3,FALSE)</f>
        <v>#N/A</v>
      </c>
      <c r="H1063" s="34" t="e">
        <f>VLOOKUP($B1063,三大法人買賣超!$A$4:$I$500,5,FALSE)</f>
        <v>#N/A</v>
      </c>
      <c r="I1063" s="27" t="e">
        <f>VLOOKUP($B1063,三大法人買賣超!$A$4:$I$500,7,FALSE)</f>
        <v>#N/A</v>
      </c>
      <c r="J1063" s="27" t="e">
        <f>VLOOKUP($B1063,三大法人買賣超!$A$4:$I$500,9,FALSE)</f>
        <v>#N/A</v>
      </c>
      <c r="K1063" s="37">
        <f>新台幣匯率美元指數!B1064</f>
        <v>0</v>
      </c>
      <c r="L1063" s="38">
        <f>新台幣匯率美元指數!C1064</f>
        <v>0</v>
      </c>
      <c r="M1063" s="39">
        <f>新台幣匯率美元指數!D1064</f>
        <v>0</v>
      </c>
      <c r="N1063" s="27" t="e">
        <f>VLOOKUP($B1063,期貨未平倉口數!$A$4:$M$499,4,FALSE)</f>
        <v>#N/A</v>
      </c>
      <c r="O1063" s="27" t="e">
        <f>VLOOKUP($B1063,期貨未平倉口數!$A$4:$M$499,9,FALSE)</f>
        <v>#N/A</v>
      </c>
      <c r="P1063" s="27" t="e">
        <f>VLOOKUP($B1063,期貨未平倉口數!$A$4:$M$499,10,FALSE)</f>
        <v>#N/A</v>
      </c>
      <c r="Q1063" s="27" t="e">
        <f>VLOOKUP($B1063,期貨未平倉口數!$A$4:$M$499,11,FALSE)</f>
        <v>#N/A</v>
      </c>
      <c r="R1063" s="64" t="e">
        <f>VLOOKUP($B1063,選擇權未平倉餘額!$A$4:$I$500,6,FALSE)</f>
        <v>#N/A</v>
      </c>
      <c r="S1063" s="64" t="e">
        <f>VLOOKUP($B1063,選擇權未平倉餘額!$A$4:$I$500,7,FALSE)</f>
        <v>#N/A</v>
      </c>
      <c r="T1063" s="64" t="e">
        <f>VLOOKUP($B1063,選擇權未平倉餘額!$A$4:$I$500,8,FALSE)</f>
        <v>#N/A</v>
      </c>
      <c r="U1063" s="64" t="e">
        <f>VLOOKUP($B1063,選擇權未平倉餘額!$A$4:$I$500,9,FALSE)</f>
        <v>#N/A</v>
      </c>
      <c r="V1063" s="39" t="e">
        <f>VLOOKUP($B1063,臺指選擇權P_C_Ratios!$A$4:$C$500,3,FALSE)</f>
        <v>#N/A</v>
      </c>
      <c r="W1063" s="41" t="e">
        <f>VLOOKUP($B1063,散戶多空比!$A$6:$L$500,12,FALSE)</f>
        <v>#N/A</v>
      </c>
      <c r="X1063" s="40" t="e">
        <f>VLOOKUP($B1063,期貨大額交易人未沖銷部位!$A$4:$O$499,4,FALSE)</f>
        <v>#N/A</v>
      </c>
      <c r="Y1063" s="40" t="e">
        <f>VLOOKUP($B1063,期貨大額交易人未沖銷部位!$A$4:$O$499,7,FALSE)</f>
        <v>#N/A</v>
      </c>
      <c r="Z1063" s="40" t="e">
        <f>VLOOKUP($B1063,期貨大額交易人未沖銷部位!$A$4:$O$499,10,FALSE)</f>
        <v>#N/A</v>
      </c>
      <c r="AA1063" s="40" t="e">
        <f>VLOOKUP($B1063,期貨大額交易人未沖銷部位!$A$4:$O$499,13,FALSE)</f>
        <v>#N/A</v>
      </c>
      <c r="AB1063" s="40" t="e">
        <f>VLOOKUP($B1063,期貨大額交易人未沖銷部位!$A$4:$O$499,14,FALSE)</f>
        <v>#N/A</v>
      </c>
      <c r="AC1063" s="40" t="e">
        <f>VLOOKUP($B1063,期貨大額交易人未沖銷部位!$A$4:$O$499,15,FALSE)</f>
        <v>#N/A</v>
      </c>
      <c r="AD1063" s="33" t="e">
        <f>VLOOKUP($B1063,三大美股走勢!$A$4:$J$495,4,FALSE)</f>
        <v>#N/A</v>
      </c>
      <c r="AE1063" s="33" t="e">
        <f>VLOOKUP($B1063,三大美股走勢!$A$4:$J$495,7,FALSE)</f>
        <v>#N/A</v>
      </c>
      <c r="AF1063" s="33" t="e">
        <f>VLOOKUP($B1063,三大美股走勢!$A$4:$J$495,10,FALSE)</f>
        <v>#N/A</v>
      </c>
    </row>
    <row r="1064" spans="2:32">
      <c r="B1064" s="32">
        <v>43843</v>
      </c>
      <c r="C1064" s="33" t="e">
        <f>VLOOKUP($B1064,大盤與近月台指!$A$4:$I$499,2,FALSE)</f>
        <v>#N/A</v>
      </c>
      <c r="D1064" s="34" t="e">
        <f>VLOOKUP($B1064,大盤與近月台指!$A$4:$I$499,3,FALSE)</f>
        <v>#N/A</v>
      </c>
      <c r="E1064" s="35" t="e">
        <f>VLOOKUP($B1064,大盤與近月台指!$A$4:$I$499,4,FALSE)</f>
        <v>#N/A</v>
      </c>
      <c r="F1064" s="33" t="e">
        <f>VLOOKUP($B1064,大盤與近月台指!$A$4:$I$499,5,FALSE)</f>
        <v>#N/A</v>
      </c>
      <c r="G1064" s="49" t="e">
        <f>VLOOKUP($B1064,三大法人買賣超!$A$4:$I$500,3,FALSE)</f>
        <v>#N/A</v>
      </c>
      <c r="H1064" s="34" t="e">
        <f>VLOOKUP($B1064,三大法人買賣超!$A$4:$I$500,5,FALSE)</f>
        <v>#N/A</v>
      </c>
      <c r="I1064" s="27" t="e">
        <f>VLOOKUP($B1064,三大法人買賣超!$A$4:$I$500,7,FALSE)</f>
        <v>#N/A</v>
      </c>
      <c r="J1064" s="27" t="e">
        <f>VLOOKUP($B1064,三大法人買賣超!$A$4:$I$500,9,FALSE)</f>
        <v>#N/A</v>
      </c>
      <c r="K1064" s="37">
        <f>新台幣匯率美元指數!B1065</f>
        <v>0</v>
      </c>
      <c r="L1064" s="38">
        <f>新台幣匯率美元指數!C1065</f>
        <v>0</v>
      </c>
      <c r="M1064" s="39">
        <f>新台幣匯率美元指數!D1065</f>
        <v>0</v>
      </c>
      <c r="N1064" s="27" t="e">
        <f>VLOOKUP($B1064,期貨未平倉口數!$A$4:$M$499,4,FALSE)</f>
        <v>#N/A</v>
      </c>
      <c r="O1064" s="27" t="e">
        <f>VLOOKUP($B1064,期貨未平倉口數!$A$4:$M$499,9,FALSE)</f>
        <v>#N/A</v>
      </c>
      <c r="P1064" s="27" t="e">
        <f>VLOOKUP($B1064,期貨未平倉口數!$A$4:$M$499,10,FALSE)</f>
        <v>#N/A</v>
      </c>
      <c r="Q1064" s="27" t="e">
        <f>VLOOKUP($B1064,期貨未平倉口數!$A$4:$M$499,11,FALSE)</f>
        <v>#N/A</v>
      </c>
      <c r="R1064" s="64" t="e">
        <f>VLOOKUP($B1064,選擇權未平倉餘額!$A$4:$I$500,6,FALSE)</f>
        <v>#N/A</v>
      </c>
      <c r="S1064" s="64" t="e">
        <f>VLOOKUP($B1064,選擇權未平倉餘額!$A$4:$I$500,7,FALSE)</f>
        <v>#N/A</v>
      </c>
      <c r="T1064" s="64" t="e">
        <f>VLOOKUP($B1064,選擇權未平倉餘額!$A$4:$I$500,8,FALSE)</f>
        <v>#N/A</v>
      </c>
      <c r="U1064" s="64" t="e">
        <f>VLOOKUP($B1064,選擇權未平倉餘額!$A$4:$I$500,9,FALSE)</f>
        <v>#N/A</v>
      </c>
      <c r="V1064" s="39" t="e">
        <f>VLOOKUP($B1064,臺指選擇權P_C_Ratios!$A$4:$C$500,3,FALSE)</f>
        <v>#N/A</v>
      </c>
      <c r="W1064" s="41" t="e">
        <f>VLOOKUP($B1064,散戶多空比!$A$6:$L$500,12,FALSE)</f>
        <v>#N/A</v>
      </c>
      <c r="X1064" s="40" t="e">
        <f>VLOOKUP($B1064,期貨大額交易人未沖銷部位!$A$4:$O$499,4,FALSE)</f>
        <v>#N/A</v>
      </c>
      <c r="Y1064" s="40" t="e">
        <f>VLOOKUP($B1064,期貨大額交易人未沖銷部位!$A$4:$O$499,7,FALSE)</f>
        <v>#N/A</v>
      </c>
      <c r="Z1064" s="40" t="e">
        <f>VLOOKUP($B1064,期貨大額交易人未沖銷部位!$A$4:$O$499,10,FALSE)</f>
        <v>#N/A</v>
      </c>
      <c r="AA1064" s="40" t="e">
        <f>VLOOKUP($B1064,期貨大額交易人未沖銷部位!$A$4:$O$499,13,FALSE)</f>
        <v>#N/A</v>
      </c>
      <c r="AB1064" s="40" t="e">
        <f>VLOOKUP($B1064,期貨大額交易人未沖銷部位!$A$4:$O$499,14,FALSE)</f>
        <v>#N/A</v>
      </c>
      <c r="AC1064" s="40" t="e">
        <f>VLOOKUP($B1064,期貨大額交易人未沖銷部位!$A$4:$O$499,15,FALSE)</f>
        <v>#N/A</v>
      </c>
      <c r="AD1064" s="33" t="e">
        <f>VLOOKUP($B1064,三大美股走勢!$A$4:$J$495,4,FALSE)</f>
        <v>#N/A</v>
      </c>
      <c r="AE1064" s="33" t="e">
        <f>VLOOKUP($B1064,三大美股走勢!$A$4:$J$495,7,FALSE)</f>
        <v>#N/A</v>
      </c>
      <c r="AF1064" s="33" t="e">
        <f>VLOOKUP($B1064,三大美股走勢!$A$4:$J$495,10,FALSE)</f>
        <v>#N/A</v>
      </c>
    </row>
    <row r="1065" spans="2:32">
      <c r="B1065" s="32">
        <v>43844</v>
      </c>
      <c r="C1065" s="33" t="e">
        <f>VLOOKUP($B1065,大盤與近月台指!$A$4:$I$499,2,FALSE)</f>
        <v>#N/A</v>
      </c>
      <c r="D1065" s="34" t="e">
        <f>VLOOKUP($B1065,大盤與近月台指!$A$4:$I$499,3,FALSE)</f>
        <v>#N/A</v>
      </c>
      <c r="E1065" s="35" t="e">
        <f>VLOOKUP($B1065,大盤與近月台指!$A$4:$I$499,4,FALSE)</f>
        <v>#N/A</v>
      </c>
      <c r="F1065" s="33" t="e">
        <f>VLOOKUP($B1065,大盤與近月台指!$A$4:$I$499,5,FALSE)</f>
        <v>#N/A</v>
      </c>
      <c r="G1065" s="49" t="e">
        <f>VLOOKUP($B1065,三大法人買賣超!$A$4:$I$500,3,FALSE)</f>
        <v>#N/A</v>
      </c>
      <c r="H1065" s="34" t="e">
        <f>VLOOKUP($B1065,三大法人買賣超!$A$4:$I$500,5,FALSE)</f>
        <v>#N/A</v>
      </c>
      <c r="I1065" s="27" t="e">
        <f>VLOOKUP($B1065,三大法人買賣超!$A$4:$I$500,7,FALSE)</f>
        <v>#N/A</v>
      </c>
      <c r="J1065" s="27" t="e">
        <f>VLOOKUP($B1065,三大法人買賣超!$A$4:$I$500,9,FALSE)</f>
        <v>#N/A</v>
      </c>
      <c r="K1065" s="37">
        <f>新台幣匯率美元指數!B1066</f>
        <v>0</v>
      </c>
      <c r="L1065" s="38">
        <f>新台幣匯率美元指數!C1066</f>
        <v>0</v>
      </c>
      <c r="M1065" s="39">
        <f>新台幣匯率美元指數!D1066</f>
        <v>0</v>
      </c>
      <c r="N1065" s="27" t="e">
        <f>VLOOKUP($B1065,期貨未平倉口數!$A$4:$M$499,4,FALSE)</f>
        <v>#N/A</v>
      </c>
      <c r="O1065" s="27" t="e">
        <f>VLOOKUP($B1065,期貨未平倉口數!$A$4:$M$499,9,FALSE)</f>
        <v>#N/A</v>
      </c>
      <c r="P1065" s="27" t="e">
        <f>VLOOKUP($B1065,期貨未平倉口數!$A$4:$M$499,10,FALSE)</f>
        <v>#N/A</v>
      </c>
      <c r="Q1065" s="27" t="e">
        <f>VLOOKUP($B1065,期貨未平倉口數!$A$4:$M$499,11,FALSE)</f>
        <v>#N/A</v>
      </c>
      <c r="R1065" s="64" t="e">
        <f>VLOOKUP($B1065,選擇權未平倉餘額!$A$4:$I$500,6,FALSE)</f>
        <v>#N/A</v>
      </c>
      <c r="S1065" s="64" t="e">
        <f>VLOOKUP($B1065,選擇權未平倉餘額!$A$4:$I$500,7,FALSE)</f>
        <v>#N/A</v>
      </c>
      <c r="T1065" s="64" t="e">
        <f>VLOOKUP($B1065,選擇權未平倉餘額!$A$4:$I$500,8,FALSE)</f>
        <v>#N/A</v>
      </c>
      <c r="U1065" s="64" t="e">
        <f>VLOOKUP($B1065,選擇權未平倉餘額!$A$4:$I$500,9,FALSE)</f>
        <v>#N/A</v>
      </c>
      <c r="V1065" s="39" t="e">
        <f>VLOOKUP($B1065,臺指選擇權P_C_Ratios!$A$4:$C$500,3,FALSE)</f>
        <v>#N/A</v>
      </c>
      <c r="W1065" s="41" t="e">
        <f>VLOOKUP($B1065,散戶多空比!$A$6:$L$500,12,FALSE)</f>
        <v>#N/A</v>
      </c>
      <c r="X1065" s="40" t="e">
        <f>VLOOKUP($B1065,期貨大額交易人未沖銷部位!$A$4:$O$499,4,FALSE)</f>
        <v>#N/A</v>
      </c>
      <c r="Y1065" s="40" t="e">
        <f>VLOOKUP($B1065,期貨大額交易人未沖銷部位!$A$4:$O$499,7,FALSE)</f>
        <v>#N/A</v>
      </c>
      <c r="Z1065" s="40" t="e">
        <f>VLOOKUP($B1065,期貨大額交易人未沖銷部位!$A$4:$O$499,10,FALSE)</f>
        <v>#N/A</v>
      </c>
      <c r="AA1065" s="40" t="e">
        <f>VLOOKUP($B1065,期貨大額交易人未沖銷部位!$A$4:$O$499,13,FALSE)</f>
        <v>#N/A</v>
      </c>
      <c r="AB1065" s="40" t="e">
        <f>VLOOKUP($B1065,期貨大額交易人未沖銷部位!$A$4:$O$499,14,FALSE)</f>
        <v>#N/A</v>
      </c>
      <c r="AC1065" s="40" t="e">
        <f>VLOOKUP($B1065,期貨大額交易人未沖銷部位!$A$4:$O$499,15,FALSE)</f>
        <v>#N/A</v>
      </c>
      <c r="AD1065" s="33" t="e">
        <f>VLOOKUP($B1065,三大美股走勢!$A$4:$J$495,4,FALSE)</f>
        <v>#N/A</v>
      </c>
      <c r="AE1065" s="33" t="e">
        <f>VLOOKUP($B1065,三大美股走勢!$A$4:$J$495,7,FALSE)</f>
        <v>#N/A</v>
      </c>
      <c r="AF1065" s="33" t="e">
        <f>VLOOKUP($B1065,三大美股走勢!$A$4:$J$495,10,FALSE)</f>
        <v>#N/A</v>
      </c>
    </row>
    <row r="1066" spans="2:32">
      <c r="B1066" s="32">
        <v>43845</v>
      </c>
      <c r="C1066" s="33" t="e">
        <f>VLOOKUP($B1066,大盤與近月台指!$A$4:$I$499,2,FALSE)</f>
        <v>#N/A</v>
      </c>
      <c r="D1066" s="34" t="e">
        <f>VLOOKUP($B1066,大盤與近月台指!$A$4:$I$499,3,FALSE)</f>
        <v>#N/A</v>
      </c>
      <c r="E1066" s="35" t="e">
        <f>VLOOKUP($B1066,大盤與近月台指!$A$4:$I$499,4,FALSE)</f>
        <v>#N/A</v>
      </c>
      <c r="F1066" s="33" t="e">
        <f>VLOOKUP($B1066,大盤與近月台指!$A$4:$I$499,5,FALSE)</f>
        <v>#N/A</v>
      </c>
      <c r="G1066" s="49" t="e">
        <f>VLOOKUP($B1066,三大法人買賣超!$A$4:$I$500,3,FALSE)</f>
        <v>#N/A</v>
      </c>
      <c r="H1066" s="34" t="e">
        <f>VLOOKUP($B1066,三大法人買賣超!$A$4:$I$500,5,FALSE)</f>
        <v>#N/A</v>
      </c>
      <c r="I1066" s="27" t="e">
        <f>VLOOKUP($B1066,三大法人買賣超!$A$4:$I$500,7,FALSE)</f>
        <v>#N/A</v>
      </c>
      <c r="J1066" s="27" t="e">
        <f>VLOOKUP($B1066,三大法人買賣超!$A$4:$I$500,9,FALSE)</f>
        <v>#N/A</v>
      </c>
      <c r="K1066" s="37">
        <f>新台幣匯率美元指數!B1067</f>
        <v>0</v>
      </c>
      <c r="L1066" s="38">
        <f>新台幣匯率美元指數!C1067</f>
        <v>0</v>
      </c>
      <c r="M1066" s="39">
        <f>新台幣匯率美元指數!D1067</f>
        <v>0</v>
      </c>
      <c r="N1066" s="27" t="e">
        <f>VLOOKUP($B1066,期貨未平倉口數!$A$4:$M$499,4,FALSE)</f>
        <v>#N/A</v>
      </c>
      <c r="O1066" s="27" t="e">
        <f>VLOOKUP($B1066,期貨未平倉口數!$A$4:$M$499,9,FALSE)</f>
        <v>#N/A</v>
      </c>
      <c r="P1066" s="27" t="e">
        <f>VLOOKUP($B1066,期貨未平倉口數!$A$4:$M$499,10,FALSE)</f>
        <v>#N/A</v>
      </c>
      <c r="Q1066" s="27" t="e">
        <f>VLOOKUP($B1066,期貨未平倉口數!$A$4:$M$499,11,FALSE)</f>
        <v>#N/A</v>
      </c>
      <c r="R1066" s="64" t="e">
        <f>VLOOKUP($B1066,選擇權未平倉餘額!$A$4:$I$500,6,FALSE)</f>
        <v>#N/A</v>
      </c>
      <c r="S1066" s="64" t="e">
        <f>VLOOKUP($B1066,選擇權未平倉餘額!$A$4:$I$500,7,FALSE)</f>
        <v>#N/A</v>
      </c>
      <c r="T1066" s="64" t="e">
        <f>VLOOKUP($B1066,選擇權未平倉餘額!$A$4:$I$500,8,FALSE)</f>
        <v>#N/A</v>
      </c>
      <c r="U1066" s="64" t="e">
        <f>VLOOKUP($B1066,選擇權未平倉餘額!$A$4:$I$500,9,FALSE)</f>
        <v>#N/A</v>
      </c>
      <c r="V1066" s="39" t="e">
        <f>VLOOKUP($B1066,臺指選擇權P_C_Ratios!$A$4:$C$500,3,FALSE)</f>
        <v>#N/A</v>
      </c>
      <c r="W1066" s="41" t="e">
        <f>VLOOKUP($B1066,散戶多空比!$A$6:$L$500,12,FALSE)</f>
        <v>#N/A</v>
      </c>
      <c r="X1066" s="40" t="e">
        <f>VLOOKUP($B1066,期貨大額交易人未沖銷部位!$A$4:$O$499,4,FALSE)</f>
        <v>#N/A</v>
      </c>
      <c r="Y1066" s="40" t="e">
        <f>VLOOKUP($B1066,期貨大額交易人未沖銷部位!$A$4:$O$499,7,FALSE)</f>
        <v>#N/A</v>
      </c>
      <c r="Z1066" s="40" t="e">
        <f>VLOOKUP($B1066,期貨大額交易人未沖銷部位!$A$4:$O$499,10,FALSE)</f>
        <v>#N/A</v>
      </c>
      <c r="AA1066" s="40" t="e">
        <f>VLOOKUP($B1066,期貨大額交易人未沖銷部位!$A$4:$O$499,13,FALSE)</f>
        <v>#N/A</v>
      </c>
      <c r="AB1066" s="40" t="e">
        <f>VLOOKUP($B1066,期貨大額交易人未沖銷部位!$A$4:$O$499,14,FALSE)</f>
        <v>#N/A</v>
      </c>
      <c r="AC1066" s="40" t="e">
        <f>VLOOKUP($B1066,期貨大額交易人未沖銷部位!$A$4:$O$499,15,FALSE)</f>
        <v>#N/A</v>
      </c>
      <c r="AD1066" s="33" t="e">
        <f>VLOOKUP($B1066,三大美股走勢!$A$4:$J$495,4,FALSE)</f>
        <v>#N/A</v>
      </c>
      <c r="AE1066" s="33" t="e">
        <f>VLOOKUP($B1066,三大美股走勢!$A$4:$J$495,7,FALSE)</f>
        <v>#N/A</v>
      </c>
      <c r="AF1066" s="33" t="e">
        <f>VLOOKUP($B1066,三大美股走勢!$A$4:$J$495,10,FALSE)</f>
        <v>#N/A</v>
      </c>
    </row>
    <row r="1067" spans="2:32">
      <c r="B1067" s="32">
        <v>43846</v>
      </c>
      <c r="C1067" s="33" t="e">
        <f>VLOOKUP($B1067,大盤與近月台指!$A$4:$I$499,2,FALSE)</f>
        <v>#N/A</v>
      </c>
      <c r="D1067" s="34" t="e">
        <f>VLOOKUP($B1067,大盤與近月台指!$A$4:$I$499,3,FALSE)</f>
        <v>#N/A</v>
      </c>
      <c r="E1067" s="35" t="e">
        <f>VLOOKUP($B1067,大盤與近月台指!$A$4:$I$499,4,FALSE)</f>
        <v>#N/A</v>
      </c>
      <c r="F1067" s="33" t="e">
        <f>VLOOKUP($B1067,大盤與近月台指!$A$4:$I$499,5,FALSE)</f>
        <v>#N/A</v>
      </c>
      <c r="G1067" s="49" t="e">
        <f>VLOOKUP($B1067,三大法人買賣超!$A$4:$I$500,3,FALSE)</f>
        <v>#N/A</v>
      </c>
      <c r="H1067" s="34" t="e">
        <f>VLOOKUP($B1067,三大法人買賣超!$A$4:$I$500,5,FALSE)</f>
        <v>#N/A</v>
      </c>
      <c r="I1067" s="27" t="e">
        <f>VLOOKUP($B1067,三大法人買賣超!$A$4:$I$500,7,FALSE)</f>
        <v>#N/A</v>
      </c>
      <c r="J1067" s="27" t="e">
        <f>VLOOKUP($B1067,三大法人買賣超!$A$4:$I$500,9,FALSE)</f>
        <v>#N/A</v>
      </c>
      <c r="K1067" s="37">
        <f>新台幣匯率美元指數!B1068</f>
        <v>0</v>
      </c>
      <c r="L1067" s="38">
        <f>新台幣匯率美元指數!C1068</f>
        <v>0</v>
      </c>
      <c r="M1067" s="39">
        <f>新台幣匯率美元指數!D1068</f>
        <v>0</v>
      </c>
      <c r="N1067" s="27" t="e">
        <f>VLOOKUP($B1067,期貨未平倉口數!$A$4:$M$499,4,FALSE)</f>
        <v>#N/A</v>
      </c>
      <c r="O1067" s="27" t="e">
        <f>VLOOKUP($B1067,期貨未平倉口數!$A$4:$M$499,9,FALSE)</f>
        <v>#N/A</v>
      </c>
      <c r="P1067" s="27" t="e">
        <f>VLOOKUP($B1067,期貨未平倉口數!$A$4:$M$499,10,FALSE)</f>
        <v>#N/A</v>
      </c>
      <c r="Q1067" s="27" t="e">
        <f>VLOOKUP($B1067,期貨未平倉口數!$A$4:$M$499,11,FALSE)</f>
        <v>#N/A</v>
      </c>
      <c r="R1067" s="64" t="e">
        <f>VLOOKUP($B1067,選擇權未平倉餘額!$A$4:$I$500,6,FALSE)</f>
        <v>#N/A</v>
      </c>
      <c r="S1067" s="64" t="e">
        <f>VLOOKUP($B1067,選擇權未平倉餘額!$A$4:$I$500,7,FALSE)</f>
        <v>#N/A</v>
      </c>
      <c r="T1067" s="64" t="e">
        <f>VLOOKUP($B1067,選擇權未平倉餘額!$A$4:$I$500,8,FALSE)</f>
        <v>#N/A</v>
      </c>
      <c r="U1067" s="64" t="e">
        <f>VLOOKUP($B1067,選擇權未平倉餘額!$A$4:$I$500,9,FALSE)</f>
        <v>#N/A</v>
      </c>
      <c r="V1067" s="39" t="e">
        <f>VLOOKUP($B1067,臺指選擇權P_C_Ratios!$A$4:$C$500,3,FALSE)</f>
        <v>#N/A</v>
      </c>
      <c r="W1067" s="41" t="e">
        <f>VLOOKUP($B1067,散戶多空比!$A$6:$L$500,12,FALSE)</f>
        <v>#N/A</v>
      </c>
      <c r="X1067" s="40" t="e">
        <f>VLOOKUP($B1067,期貨大額交易人未沖銷部位!$A$4:$O$499,4,FALSE)</f>
        <v>#N/A</v>
      </c>
      <c r="Y1067" s="40" t="e">
        <f>VLOOKUP($B1067,期貨大額交易人未沖銷部位!$A$4:$O$499,7,FALSE)</f>
        <v>#N/A</v>
      </c>
      <c r="Z1067" s="40" t="e">
        <f>VLOOKUP($B1067,期貨大額交易人未沖銷部位!$A$4:$O$499,10,FALSE)</f>
        <v>#N/A</v>
      </c>
      <c r="AA1067" s="40" t="e">
        <f>VLOOKUP($B1067,期貨大額交易人未沖銷部位!$A$4:$O$499,13,FALSE)</f>
        <v>#N/A</v>
      </c>
      <c r="AB1067" s="40" t="e">
        <f>VLOOKUP($B1067,期貨大額交易人未沖銷部位!$A$4:$O$499,14,FALSE)</f>
        <v>#N/A</v>
      </c>
      <c r="AC1067" s="40" t="e">
        <f>VLOOKUP($B1067,期貨大額交易人未沖銷部位!$A$4:$O$499,15,FALSE)</f>
        <v>#N/A</v>
      </c>
      <c r="AD1067" s="33" t="e">
        <f>VLOOKUP($B1067,三大美股走勢!$A$4:$J$495,4,FALSE)</f>
        <v>#N/A</v>
      </c>
      <c r="AE1067" s="33" t="e">
        <f>VLOOKUP($B1067,三大美股走勢!$A$4:$J$495,7,FALSE)</f>
        <v>#N/A</v>
      </c>
      <c r="AF1067" s="33" t="e">
        <f>VLOOKUP($B1067,三大美股走勢!$A$4:$J$495,10,FALSE)</f>
        <v>#N/A</v>
      </c>
    </row>
    <row r="1068" spans="2:32">
      <c r="B1068" s="32">
        <v>43847</v>
      </c>
      <c r="C1068" s="33" t="e">
        <f>VLOOKUP($B1068,大盤與近月台指!$A$4:$I$499,2,FALSE)</f>
        <v>#N/A</v>
      </c>
      <c r="D1068" s="34" t="e">
        <f>VLOOKUP($B1068,大盤與近月台指!$A$4:$I$499,3,FALSE)</f>
        <v>#N/A</v>
      </c>
      <c r="E1068" s="35" t="e">
        <f>VLOOKUP($B1068,大盤與近月台指!$A$4:$I$499,4,FALSE)</f>
        <v>#N/A</v>
      </c>
      <c r="F1068" s="33" t="e">
        <f>VLOOKUP($B1068,大盤與近月台指!$A$4:$I$499,5,FALSE)</f>
        <v>#N/A</v>
      </c>
      <c r="G1068" s="49" t="e">
        <f>VLOOKUP($B1068,三大法人買賣超!$A$4:$I$500,3,FALSE)</f>
        <v>#N/A</v>
      </c>
      <c r="H1068" s="34" t="e">
        <f>VLOOKUP($B1068,三大法人買賣超!$A$4:$I$500,5,FALSE)</f>
        <v>#N/A</v>
      </c>
      <c r="I1068" s="27" t="e">
        <f>VLOOKUP($B1068,三大法人買賣超!$A$4:$I$500,7,FALSE)</f>
        <v>#N/A</v>
      </c>
      <c r="J1068" s="27" t="e">
        <f>VLOOKUP($B1068,三大法人買賣超!$A$4:$I$500,9,FALSE)</f>
        <v>#N/A</v>
      </c>
      <c r="K1068" s="37">
        <f>新台幣匯率美元指數!B1069</f>
        <v>0</v>
      </c>
      <c r="L1068" s="38">
        <f>新台幣匯率美元指數!C1069</f>
        <v>0</v>
      </c>
      <c r="M1068" s="39">
        <f>新台幣匯率美元指數!D1069</f>
        <v>0</v>
      </c>
      <c r="N1068" s="27" t="e">
        <f>VLOOKUP($B1068,期貨未平倉口數!$A$4:$M$499,4,FALSE)</f>
        <v>#N/A</v>
      </c>
      <c r="O1068" s="27" t="e">
        <f>VLOOKUP($B1068,期貨未平倉口數!$A$4:$M$499,9,FALSE)</f>
        <v>#N/A</v>
      </c>
      <c r="P1068" s="27" t="e">
        <f>VLOOKUP($B1068,期貨未平倉口數!$A$4:$M$499,10,FALSE)</f>
        <v>#N/A</v>
      </c>
      <c r="Q1068" s="27" t="e">
        <f>VLOOKUP($B1068,期貨未平倉口數!$A$4:$M$499,11,FALSE)</f>
        <v>#N/A</v>
      </c>
      <c r="R1068" s="64" t="e">
        <f>VLOOKUP($B1068,選擇權未平倉餘額!$A$4:$I$500,6,FALSE)</f>
        <v>#N/A</v>
      </c>
      <c r="S1068" s="64" t="e">
        <f>VLOOKUP($B1068,選擇權未平倉餘額!$A$4:$I$500,7,FALSE)</f>
        <v>#N/A</v>
      </c>
      <c r="T1068" s="64" t="e">
        <f>VLOOKUP($B1068,選擇權未平倉餘額!$A$4:$I$500,8,FALSE)</f>
        <v>#N/A</v>
      </c>
      <c r="U1068" s="64" t="e">
        <f>VLOOKUP($B1068,選擇權未平倉餘額!$A$4:$I$500,9,FALSE)</f>
        <v>#N/A</v>
      </c>
      <c r="V1068" s="39" t="e">
        <f>VLOOKUP($B1068,臺指選擇權P_C_Ratios!$A$4:$C$500,3,FALSE)</f>
        <v>#N/A</v>
      </c>
      <c r="W1068" s="41" t="e">
        <f>VLOOKUP($B1068,散戶多空比!$A$6:$L$500,12,FALSE)</f>
        <v>#N/A</v>
      </c>
      <c r="X1068" s="40" t="e">
        <f>VLOOKUP($B1068,期貨大額交易人未沖銷部位!$A$4:$O$499,4,FALSE)</f>
        <v>#N/A</v>
      </c>
      <c r="Y1068" s="40" t="e">
        <f>VLOOKUP($B1068,期貨大額交易人未沖銷部位!$A$4:$O$499,7,FALSE)</f>
        <v>#N/A</v>
      </c>
      <c r="Z1068" s="40" t="e">
        <f>VLOOKUP($B1068,期貨大額交易人未沖銷部位!$A$4:$O$499,10,FALSE)</f>
        <v>#N/A</v>
      </c>
      <c r="AA1068" s="40" t="e">
        <f>VLOOKUP($B1068,期貨大額交易人未沖銷部位!$A$4:$O$499,13,FALSE)</f>
        <v>#N/A</v>
      </c>
      <c r="AB1068" s="40" t="e">
        <f>VLOOKUP($B1068,期貨大額交易人未沖銷部位!$A$4:$O$499,14,FALSE)</f>
        <v>#N/A</v>
      </c>
      <c r="AC1068" s="40" t="e">
        <f>VLOOKUP($B1068,期貨大額交易人未沖銷部位!$A$4:$O$499,15,FALSE)</f>
        <v>#N/A</v>
      </c>
      <c r="AD1068" s="33" t="e">
        <f>VLOOKUP($B1068,三大美股走勢!$A$4:$J$495,4,FALSE)</f>
        <v>#N/A</v>
      </c>
      <c r="AE1068" s="33" t="e">
        <f>VLOOKUP($B1068,三大美股走勢!$A$4:$J$495,7,FALSE)</f>
        <v>#N/A</v>
      </c>
      <c r="AF1068" s="33" t="e">
        <f>VLOOKUP($B1068,三大美股走勢!$A$4:$J$495,10,FALSE)</f>
        <v>#N/A</v>
      </c>
    </row>
    <row r="1069" spans="2:32">
      <c r="B1069" s="32">
        <v>43848</v>
      </c>
      <c r="C1069" s="33" t="e">
        <f>VLOOKUP($B1069,大盤與近月台指!$A$4:$I$499,2,FALSE)</f>
        <v>#N/A</v>
      </c>
      <c r="D1069" s="34" t="e">
        <f>VLOOKUP($B1069,大盤與近月台指!$A$4:$I$499,3,FALSE)</f>
        <v>#N/A</v>
      </c>
      <c r="E1069" s="35" t="e">
        <f>VLOOKUP($B1069,大盤與近月台指!$A$4:$I$499,4,FALSE)</f>
        <v>#N/A</v>
      </c>
      <c r="F1069" s="33" t="e">
        <f>VLOOKUP($B1069,大盤與近月台指!$A$4:$I$499,5,FALSE)</f>
        <v>#N/A</v>
      </c>
      <c r="G1069" s="49" t="e">
        <f>VLOOKUP($B1069,三大法人買賣超!$A$4:$I$500,3,FALSE)</f>
        <v>#N/A</v>
      </c>
      <c r="H1069" s="34" t="e">
        <f>VLOOKUP($B1069,三大法人買賣超!$A$4:$I$500,5,FALSE)</f>
        <v>#N/A</v>
      </c>
      <c r="I1069" s="27" t="e">
        <f>VLOOKUP($B1069,三大法人買賣超!$A$4:$I$500,7,FALSE)</f>
        <v>#N/A</v>
      </c>
      <c r="J1069" s="27" t="e">
        <f>VLOOKUP($B1069,三大法人買賣超!$A$4:$I$500,9,FALSE)</f>
        <v>#N/A</v>
      </c>
      <c r="K1069" s="37">
        <f>新台幣匯率美元指數!B1070</f>
        <v>0</v>
      </c>
      <c r="L1069" s="38">
        <f>新台幣匯率美元指數!C1070</f>
        <v>0</v>
      </c>
      <c r="M1069" s="39">
        <f>新台幣匯率美元指數!D1070</f>
        <v>0</v>
      </c>
      <c r="N1069" s="27" t="e">
        <f>VLOOKUP($B1069,期貨未平倉口數!$A$4:$M$499,4,FALSE)</f>
        <v>#N/A</v>
      </c>
      <c r="O1069" s="27" t="e">
        <f>VLOOKUP($B1069,期貨未平倉口數!$A$4:$M$499,9,FALSE)</f>
        <v>#N/A</v>
      </c>
      <c r="P1069" s="27" t="e">
        <f>VLOOKUP($B1069,期貨未平倉口數!$A$4:$M$499,10,FALSE)</f>
        <v>#N/A</v>
      </c>
      <c r="Q1069" s="27" t="e">
        <f>VLOOKUP($B1069,期貨未平倉口數!$A$4:$M$499,11,FALSE)</f>
        <v>#N/A</v>
      </c>
      <c r="R1069" s="64" t="e">
        <f>VLOOKUP($B1069,選擇權未平倉餘額!$A$4:$I$500,6,FALSE)</f>
        <v>#N/A</v>
      </c>
      <c r="S1069" s="64" t="e">
        <f>VLOOKUP($B1069,選擇權未平倉餘額!$A$4:$I$500,7,FALSE)</f>
        <v>#N/A</v>
      </c>
      <c r="T1069" s="64" t="e">
        <f>VLOOKUP($B1069,選擇權未平倉餘額!$A$4:$I$500,8,FALSE)</f>
        <v>#N/A</v>
      </c>
      <c r="U1069" s="64" t="e">
        <f>VLOOKUP($B1069,選擇權未平倉餘額!$A$4:$I$500,9,FALSE)</f>
        <v>#N/A</v>
      </c>
      <c r="V1069" s="39" t="e">
        <f>VLOOKUP($B1069,臺指選擇權P_C_Ratios!$A$4:$C$500,3,FALSE)</f>
        <v>#N/A</v>
      </c>
      <c r="W1069" s="41" t="e">
        <f>VLOOKUP($B1069,散戶多空比!$A$6:$L$500,12,FALSE)</f>
        <v>#N/A</v>
      </c>
      <c r="X1069" s="40" t="e">
        <f>VLOOKUP($B1069,期貨大額交易人未沖銷部位!$A$4:$O$499,4,FALSE)</f>
        <v>#N/A</v>
      </c>
      <c r="Y1069" s="40" t="e">
        <f>VLOOKUP($B1069,期貨大額交易人未沖銷部位!$A$4:$O$499,7,FALSE)</f>
        <v>#N/A</v>
      </c>
      <c r="Z1069" s="40" t="e">
        <f>VLOOKUP($B1069,期貨大額交易人未沖銷部位!$A$4:$O$499,10,FALSE)</f>
        <v>#N/A</v>
      </c>
      <c r="AA1069" s="40" t="e">
        <f>VLOOKUP($B1069,期貨大額交易人未沖銷部位!$A$4:$O$499,13,FALSE)</f>
        <v>#N/A</v>
      </c>
      <c r="AB1069" s="40" t="e">
        <f>VLOOKUP($B1069,期貨大額交易人未沖銷部位!$A$4:$O$499,14,FALSE)</f>
        <v>#N/A</v>
      </c>
      <c r="AC1069" s="40" t="e">
        <f>VLOOKUP($B1069,期貨大額交易人未沖銷部位!$A$4:$O$499,15,FALSE)</f>
        <v>#N/A</v>
      </c>
      <c r="AD1069" s="33" t="e">
        <f>VLOOKUP($B1069,三大美股走勢!$A$4:$J$495,4,FALSE)</f>
        <v>#N/A</v>
      </c>
      <c r="AE1069" s="33" t="e">
        <f>VLOOKUP($B1069,三大美股走勢!$A$4:$J$495,7,FALSE)</f>
        <v>#N/A</v>
      </c>
      <c r="AF1069" s="33" t="e">
        <f>VLOOKUP($B1069,三大美股走勢!$A$4:$J$495,10,FALSE)</f>
        <v>#N/A</v>
      </c>
    </row>
    <row r="1070" spans="2:32">
      <c r="B1070" s="32">
        <v>43849</v>
      </c>
      <c r="C1070" s="33" t="e">
        <f>VLOOKUP($B1070,大盤與近月台指!$A$4:$I$499,2,FALSE)</f>
        <v>#N/A</v>
      </c>
      <c r="D1070" s="34" t="e">
        <f>VLOOKUP($B1070,大盤與近月台指!$A$4:$I$499,3,FALSE)</f>
        <v>#N/A</v>
      </c>
      <c r="E1070" s="35" t="e">
        <f>VLOOKUP($B1070,大盤與近月台指!$A$4:$I$499,4,FALSE)</f>
        <v>#N/A</v>
      </c>
      <c r="F1070" s="33" t="e">
        <f>VLOOKUP($B1070,大盤與近月台指!$A$4:$I$499,5,FALSE)</f>
        <v>#N/A</v>
      </c>
      <c r="G1070" s="49" t="e">
        <f>VLOOKUP($B1070,三大法人買賣超!$A$4:$I$500,3,FALSE)</f>
        <v>#N/A</v>
      </c>
      <c r="H1070" s="34" t="e">
        <f>VLOOKUP($B1070,三大法人買賣超!$A$4:$I$500,5,FALSE)</f>
        <v>#N/A</v>
      </c>
      <c r="I1070" s="27" t="e">
        <f>VLOOKUP($B1070,三大法人買賣超!$A$4:$I$500,7,FALSE)</f>
        <v>#N/A</v>
      </c>
      <c r="J1070" s="27" t="e">
        <f>VLOOKUP($B1070,三大法人買賣超!$A$4:$I$500,9,FALSE)</f>
        <v>#N/A</v>
      </c>
      <c r="K1070" s="37">
        <f>新台幣匯率美元指數!B1071</f>
        <v>0</v>
      </c>
      <c r="L1070" s="38">
        <f>新台幣匯率美元指數!C1071</f>
        <v>0</v>
      </c>
      <c r="M1070" s="39">
        <f>新台幣匯率美元指數!D1071</f>
        <v>0</v>
      </c>
      <c r="N1070" s="27" t="e">
        <f>VLOOKUP($B1070,期貨未平倉口數!$A$4:$M$499,4,FALSE)</f>
        <v>#N/A</v>
      </c>
      <c r="O1070" s="27" t="e">
        <f>VLOOKUP($B1070,期貨未平倉口數!$A$4:$M$499,9,FALSE)</f>
        <v>#N/A</v>
      </c>
      <c r="P1070" s="27" t="e">
        <f>VLOOKUP($B1070,期貨未平倉口數!$A$4:$M$499,10,FALSE)</f>
        <v>#N/A</v>
      </c>
      <c r="Q1070" s="27" t="e">
        <f>VLOOKUP($B1070,期貨未平倉口數!$A$4:$M$499,11,FALSE)</f>
        <v>#N/A</v>
      </c>
      <c r="R1070" s="64" t="e">
        <f>VLOOKUP($B1070,選擇權未平倉餘額!$A$4:$I$500,6,FALSE)</f>
        <v>#N/A</v>
      </c>
      <c r="S1070" s="64" t="e">
        <f>VLOOKUP($B1070,選擇權未平倉餘額!$A$4:$I$500,7,FALSE)</f>
        <v>#N/A</v>
      </c>
      <c r="T1070" s="64" t="e">
        <f>VLOOKUP($B1070,選擇權未平倉餘額!$A$4:$I$500,8,FALSE)</f>
        <v>#N/A</v>
      </c>
      <c r="U1070" s="64" t="e">
        <f>VLOOKUP($B1070,選擇權未平倉餘額!$A$4:$I$500,9,FALSE)</f>
        <v>#N/A</v>
      </c>
      <c r="V1070" s="39" t="e">
        <f>VLOOKUP($B1070,臺指選擇權P_C_Ratios!$A$4:$C$500,3,FALSE)</f>
        <v>#N/A</v>
      </c>
      <c r="W1070" s="41" t="e">
        <f>VLOOKUP($B1070,散戶多空比!$A$6:$L$500,12,FALSE)</f>
        <v>#N/A</v>
      </c>
      <c r="X1070" s="40" t="e">
        <f>VLOOKUP($B1070,期貨大額交易人未沖銷部位!$A$4:$O$499,4,FALSE)</f>
        <v>#N/A</v>
      </c>
      <c r="Y1070" s="40" t="e">
        <f>VLOOKUP($B1070,期貨大額交易人未沖銷部位!$A$4:$O$499,7,FALSE)</f>
        <v>#N/A</v>
      </c>
      <c r="Z1070" s="40" t="e">
        <f>VLOOKUP($B1070,期貨大額交易人未沖銷部位!$A$4:$O$499,10,FALSE)</f>
        <v>#N/A</v>
      </c>
      <c r="AA1070" s="40" t="e">
        <f>VLOOKUP($B1070,期貨大額交易人未沖銷部位!$A$4:$O$499,13,FALSE)</f>
        <v>#N/A</v>
      </c>
      <c r="AB1070" s="40" t="e">
        <f>VLOOKUP($B1070,期貨大額交易人未沖銷部位!$A$4:$O$499,14,FALSE)</f>
        <v>#N/A</v>
      </c>
      <c r="AC1070" s="40" t="e">
        <f>VLOOKUP($B1070,期貨大額交易人未沖銷部位!$A$4:$O$499,15,FALSE)</f>
        <v>#N/A</v>
      </c>
      <c r="AD1070" s="33" t="e">
        <f>VLOOKUP($B1070,三大美股走勢!$A$4:$J$495,4,FALSE)</f>
        <v>#N/A</v>
      </c>
      <c r="AE1070" s="33" t="e">
        <f>VLOOKUP($B1070,三大美股走勢!$A$4:$J$495,7,FALSE)</f>
        <v>#N/A</v>
      </c>
      <c r="AF1070" s="33" t="e">
        <f>VLOOKUP($B1070,三大美股走勢!$A$4:$J$495,10,FALSE)</f>
        <v>#N/A</v>
      </c>
    </row>
    <row r="1071" spans="2:32">
      <c r="B1071" s="32">
        <v>43850</v>
      </c>
      <c r="C1071" s="33" t="e">
        <f>VLOOKUP($B1071,大盤與近月台指!$A$4:$I$499,2,FALSE)</f>
        <v>#N/A</v>
      </c>
      <c r="D1071" s="34" t="e">
        <f>VLOOKUP($B1071,大盤與近月台指!$A$4:$I$499,3,FALSE)</f>
        <v>#N/A</v>
      </c>
      <c r="E1071" s="35" t="e">
        <f>VLOOKUP($B1071,大盤與近月台指!$A$4:$I$499,4,FALSE)</f>
        <v>#N/A</v>
      </c>
      <c r="F1071" s="33" t="e">
        <f>VLOOKUP($B1071,大盤與近月台指!$A$4:$I$499,5,FALSE)</f>
        <v>#N/A</v>
      </c>
      <c r="G1071" s="49" t="e">
        <f>VLOOKUP($B1071,三大法人買賣超!$A$4:$I$500,3,FALSE)</f>
        <v>#N/A</v>
      </c>
      <c r="H1071" s="34" t="e">
        <f>VLOOKUP($B1071,三大法人買賣超!$A$4:$I$500,5,FALSE)</f>
        <v>#N/A</v>
      </c>
      <c r="I1071" s="27" t="e">
        <f>VLOOKUP($B1071,三大法人買賣超!$A$4:$I$500,7,FALSE)</f>
        <v>#N/A</v>
      </c>
      <c r="J1071" s="27" t="e">
        <f>VLOOKUP($B1071,三大法人買賣超!$A$4:$I$500,9,FALSE)</f>
        <v>#N/A</v>
      </c>
      <c r="K1071" s="37">
        <f>新台幣匯率美元指數!B1072</f>
        <v>0</v>
      </c>
      <c r="L1071" s="38">
        <f>新台幣匯率美元指數!C1072</f>
        <v>0</v>
      </c>
      <c r="M1071" s="39">
        <f>新台幣匯率美元指數!D1072</f>
        <v>0</v>
      </c>
      <c r="N1071" s="27" t="e">
        <f>VLOOKUP($B1071,期貨未平倉口數!$A$4:$M$499,4,FALSE)</f>
        <v>#N/A</v>
      </c>
      <c r="O1071" s="27" t="e">
        <f>VLOOKUP($B1071,期貨未平倉口數!$A$4:$M$499,9,FALSE)</f>
        <v>#N/A</v>
      </c>
      <c r="P1071" s="27" t="e">
        <f>VLOOKUP($B1071,期貨未平倉口數!$A$4:$M$499,10,FALSE)</f>
        <v>#N/A</v>
      </c>
      <c r="Q1071" s="27" t="e">
        <f>VLOOKUP($B1071,期貨未平倉口數!$A$4:$M$499,11,FALSE)</f>
        <v>#N/A</v>
      </c>
      <c r="R1071" s="64" t="e">
        <f>VLOOKUP($B1071,選擇權未平倉餘額!$A$4:$I$500,6,FALSE)</f>
        <v>#N/A</v>
      </c>
      <c r="S1071" s="64" t="e">
        <f>VLOOKUP($B1071,選擇權未平倉餘額!$A$4:$I$500,7,FALSE)</f>
        <v>#N/A</v>
      </c>
      <c r="T1071" s="64" t="e">
        <f>VLOOKUP($B1071,選擇權未平倉餘額!$A$4:$I$500,8,FALSE)</f>
        <v>#N/A</v>
      </c>
      <c r="U1071" s="64" t="e">
        <f>VLOOKUP($B1071,選擇權未平倉餘額!$A$4:$I$500,9,FALSE)</f>
        <v>#N/A</v>
      </c>
      <c r="V1071" s="39" t="e">
        <f>VLOOKUP($B1071,臺指選擇權P_C_Ratios!$A$4:$C$500,3,FALSE)</f>
        <v>#N/A</v>
      </c>
      <c r="W1071" s="41" t="e">
        <f>VLOOKUP($B1071,散戶多空比!$A$6:$L$500,12,FALSE)</f>
        <v>#N/A</v>
      </c>
      <c r="X1071" s="40" t="e">
        <f>VLOOKUP($B1071,期貨大額交易人未沖銷部位!$A$4:$O$499,4,FALSE)</f>
        <v>#N/A</v>
      </c>
      <c r="Y1071" s="40" t="e">
        <f>VLOOKUP($B1071,期貨大額交易人未沖銷部位!$A$4:$O$499,7,FALSE)</f>
        <v>#N/A</v>
      </c>
      <c r="Z1071" s="40" t="e">
        <f>VLOOKUP($B1071,期貨大額交易人未沖銷部位!$A$4:$O$499,10,FALSE)</f>
        <v>#N/A</v>
      </c>
      <c r="AA1071" s="40" t="e">
        <f>VLOOKUP($B1071,期貨大額交易人未沖銷部位!$A$4:$O$499,13,FALSE)</f>
        <v>#N/A</v>
      </c>
      <c r="AB1071" s="40" t="e">
        <f>VLOOKUP($B1071,期貨大額交易人未沖銷部位!$A$4:$O$499,14,FALSE)</f>
        <v>#N/A</v>
      </c>
      <c r="AC1071" s="40" t="e">
        <f>VLOOKUP($B1071,期貨大額交易人未沖銷部位!$A$4:$O$499,15,FALSE)</f>
        <v>#N/A</v>
      </c>
      <c r="AD1071" s="33" t="e">
        <f>VLOOKUP($B1071,三大美股走勢!$A$4:$J$495,4,FALSE)</f>
        <v>#N/A</v>
      </c>
      <c r="AE1071" s="33" t="e">
        <f>VLOOKUP($B1071,三大美股走勢!$A$4:$J$495,7,FALSE)</f>
        <v>#N/A</v>
      </c>
      <c r="AF1071" s="33" t="e">
        <f>VLOOKUP($B1071,三大美股走勢!$A$4:$J$495,10,FALSE)</f>
        <v>#N/A</v>
      </c>
    </row>
    <row r="1072" spans="2:32">
      <c r="B1072" s="32">
        <v>43851</v>
      </c>
      <c r="C1072" s="33" t="e">
        <f>VLOOKUP($B1072,大盤與近月台指!$A$4:$I$499,2,FALSE)</f>
        <v>#N/A</v>
      </c>
      <c r="D1072" s="34" t="e">
        <f>VLOOKUP($B1072,大盤與近月台指!$A$4:$I$499,3,FALSE)</f>
        <v>#N/A</v>
      </c>
      <c r="E1072" s="35" t="e">
        <f>VLOOKUP($B1072,大盤與近月台指!$A$4:$I$499,4,FALSE)</f>
        <v>#N/A</v>
      </c>
      <c r="F1072" s="33" t="e">
        <f>VLOOKUP($B1072,大盤與近月台指!$A$4:$I$499,5,FALSE)</f>
        <v>#N/A</v>
      </c>
      <c r="G1072" s="49" t="e">
        <f>VLOOKUP($B1072,三大法人買賣超!$A$4:$I$500,3,FALSE)</f>
        <v>#N/A</v>
      </c>
      <c r="H1072" s="34" t="e">
        <f>VLOOKUP($B1072,三大法人買賣超!$A$4:$I$500,5,FALSE)</f>
        <v>#N/A</v>
      </c>
      <c r="I1072" s="27" t="e">
        <f>VLOOKUP($B1072,三大法人買賣超!$A$4:$I$500,7,FALSE)</f>
        <v>#N/A</v>
      </c>
      <c r="J1072" s="27" t="e">
        <f>VLOOKUP($B1072,三大法人買賣超!$A$4:$I$500,9,FALSE)</f>
        <v>#N/A</v>
      </c>
      <c r="K1072" s="37">
        <f>新台幣匯率美元指數!B1073</f>
        <v>0</v>
      </c>
      <c r="L1072" s="38">
        <f>新台幣匯率美元指數!C1073</f>
        <v>0</v>
      </c>
      <c r="M1072" s="39">
        <f>新台幣匯率美元指數!D1073</f>
        <v>0</v>
      </c>
      <c r="N1072" s="27" t="e">
        <f>VLOOKUP($B1072,期貨未平倉口數!$A$4:$M$499,4,FALSE)</f>
        <v>#N/A</v>
      </c>
      <c r="O1072" s="27" t="e">
        <f>VLOOKUP($B1072,期貨未平倉口數!$A$4:$M$499,9,FALSE)</f>
        <v>#N/A</v>
      </c>
      <c r="P1072" s="27" t="e">
        <f>VLOOKUP($B1072,期貨未平倉口數!$A$4:$M$499,10,FALSE)</f>
        <v>#N/A</v>
      </c>
      <c r="Q1072" s="27" t="e">
        <f>VLOOKUP($B1072,期貨未平倉口數!$A$4:$M$499,11,FALSE)</f>
        <v>#N/A</v>
      </c>
      <c r="R1072" s="64" t="e">
        <f>VLOOKUP($B1072,選擇權未平倉餘額!$A$4:$I$500,6,FALSE)</f>
        <v>#N/A</v>
      </c>
      <c r="S1072" s="64" t="e">
        <f>VLOOKUP($B1072,選擇權未平倉餘額!$A$4:$I$500,7,FALSE)</f>
        <v>#N/A</v>
      </c>
      <c r="T1072" s="64" t="e">
        <f>VLOOKUP($B1072,選擇權未平倉餘額!$A$4:$I$500,8,FALSE)</f>
        <v>#N/A</v>
      </c>
      <c r="U1072" s="64" t="e">
        <f>VLOOKUP($B1072,選擇權未平倉餘額!$A$4:$I$500,9,FALSE)</f>
        <v>#N/A</v>
      </c>
      <c r="V1072" s="39" t="e">
        <f>VLOOKUP($B1072,臺指選擇權P_C_Ratios!$A$4:$C$500,3,FALSE)</f>
        <v>#N/A</v>
      </c>
      <c r="W1072" s="41" t="e">
        <f>VLOOKUP($B1072,散戶多空比!$A$6:$L$500,12,FALSE)</f>
        <v>#N/A</v>
      </c>
      <c r="X1072" s="40" t="e">
        <f>VLOOKUP($B1072,期貨大額交易人未沖銷部位!$A$4:$O$499,4,FALSE)</f>
        <v>#N/A</v>
      </c>
      <c r="Y1072" s="40" t="e">
        <f>VLOOKUP($B1072,期貨大額交易人未沖銷部位!$A$4:$O$499,7,FALSE)</f>
        <v>#N/A</v>
      </c>
      <c r="Z1072" s="40" t="e">
        <f>VLOOKUP($B1072,期貨大額交易人未沖銷部位!$A$4:$O$499,10,FALSE)</f>
        <v>#N/A</v>
      </c>
      <c r="AA1072" s="40" t="e">
        <f>VLOOKUP($B1072,期貨大額交易人未沖銷部位!$A$4:$O$499,13,FALSE)</f>
        <v>#N/A</v>
      </c>
      <c r="AB1072" s="40" t="e">
        <f>VLOOKUP($B1072,期貨大額交易人未沖銷部位!$A$4:$O$499,14,FALSE)</f>
        <v>#N/A</v>
      </c>
      <c r="AC1072" s="40" t="e">
        <f>VLOOKUP($B1072,期貨大額交易人未沖銷部位!$A$4:$O$499,15,FALSE)</f>
        <v>#N/A</v>
      </c>
      <c r="AD1072" s="33" t="e">
        <f>VLOOKUP($B1072,三大美股走勢!$A$4:$J$495,4,FALSE)</f>
        <v>#N/A</v>
      </c>
      <c r="AE1072" s="33" t="e">
        <f>VLOOKUP($B1072,三大美股走勢!$A$4:$J$495,7,FALSE)</f>
        <v>#N/A</v>
      </c>
      <c r="AF1072" s="33" t="e">
        <f>VLOOKUP($B1072,三大美股走勢!$A$4:$J$495,10,FALSE)</f>
        <v>#N/A</v>
      </c>
    </row>
    <row r="1073" spans="2:32">
      <c r="B1073" s="32">
        <v>43852</v>
      </c>
      <c r="C1073" s="33" t="e">
        <f>VLOOKUP($B1073,大盤與近月台指!$A$4:$I$499,2,FALSE)</f>
        <v>#N/A</v>
      </c>
      <c r="D1073" s="34" t="e">
        <f>VLOOKUP($B1073,大盤與近月台指!$A$4:$I$499,3,FALSE)</f>
        <v>#N/A</v>
      </c>
      <c r="E1073" s="35" t="e">
        <f>VLOOKUP($B1073,大盤與近月台指!$A$4:$I$499,4,FALSE)</f>
        <v>#N/A</v>
      </c>
      <c r="F1073" s="33" t="e">
        <f>VLOOKUP($B1073,大盤與近月台指!$A$4:$I$499,5,FALSE)</f>
        <v>#N/A</v>
      </c>
      <c r="G1073" s="49" t="e">
        <f>VLOOKUP($B1073,三大法人買賣超!$A$4:$I$500,3,FALSE)</f>
        <v>#N/A</v>
      </c>
      <c r="H1073" s="34" t="e">
        <f>VLOOKUP($B1073,三大法人買賣超!$A$4:$I$500,5,FALSE)</f>
        <v>#N/A</v>
      </c>
      <c r="I1073" s="27" t="e">
        <f>VLOOKUP($B1073,三大法人買賣超!$A$4:$I$500,7,FALSE)</f>
        <v>#N/A</v>
      </c>
      <c r="J1073" s="27" t="e">
        <f>VLOOKUP($B1073,三大法人買賣超!$A$4:$I$500,9,FALSE)</f>
        <v>#N/A</v>
      </c>
      <c r="K1073" s="37">
        <f>新台幣匯率美元指數!B1074</f>
        <v>0</v>
      </c>
      <c r="L1073" s="38">
        <f>新台幣匯率美元指數!C1074</f>
        <v>0</v>
      </c>
      <c r="M1073" s="39">
        <f>新台幣匯率美元指數!D1074</f>
        <v>0</v>
      </c>
      <c r="N1073" s="27" t="e">
        <f>VLOOKUP($B1073,期貨未平倉口數!$A$4:$M$499,4,FALSE)</f>
        <v>#N/A</v>
      </c>
      <c r="O1073" s="27" t="e">
        <f>VLOOKUP($B1073,期貨未平倉口數!$A$4:$M$499,9,FALSE)</f>
        <v>#N/A</v>
      </c>
      <c r="P1073" s="27" t="e">
        <f>VLOOKUP($B1073,期貨未平倉口數!$A$4:$M$499,10,FALSE)</f>
        <v>#N/A</v>
      </c>
      <c r="Q1073" s="27" t="e">
        <f>VLOOKUP($B1073,期貨未平倉口數!$A$4:$M$499,11,FALSE)</f>
        <v>#N/A</v>
      </c>
      <c r="R1073" s="64" t="e">
        <f>VLOOKUP($B1073,選擇權未平倉餘額!$A$4:$I$500,6,FALSE)</f>
        <v>#N/A</v>
      </c>
      <c r="S1073" s="64" t="e">
        <f>VLOOKUP($B1073,選擇權未平倉餘額!$A$4:$I$500,7,FALSE)</f>
        <v>#N/A</v>
      </c>
      <c r="T1073" s="64" t="e">
        <f>VLOOKUP($B1073,選擇權未平倉餘額!$A$4:$I$500,8,FALSE)</f>
        <v>#N/A</v>
      </c>
      <c r="U1073" s="64" t="e">
        <f>VLOOKUP($B1073,選擇權未平倉餘額!$A$4:$I$500,9,FALSE)</f>
        <v>#N/A</v>
      </c>
      <c r="V1073" s="39" t="e">
        <f>VLOOKUP($B1073,臺指選擇權P_C_Ratios!$A$4:$C$500,3,FALSE)</f>
        <v>#N/A</v>
      </c>
      <c r="W1073" s="41" t="e">
        <f>VLOOKUP($B1073,散戶多空比!$A$6:$L$500,12,FALSE)</f>
        <v>#N/A</v>
      </c>
      <c r="X1073" s="40" t="e">
        <f>VLOOKUP($B1073,期貨大額交易人未沖銷部位!$A$4:$O$499,4,FALSE)</f>
        <v>#N/A</v>
      </c>
      <c r="Y1073" s="40" t="e">
        <f>VLOOKUP($B1073,期貨大額交易人未沖銷部位!$A$4:$O$499,7,FALSE)</f>
        <v>#N/A</v>
      </c>
      <c r="Z1073" s="40" t="e">
        <f>VLOOKUP($B1073,期貨大額交易人未沖銷部位!$A$4:$O$499,10,FALSE)</f>
        <v>#N/A</v>
      </c>
      <c r="AA1073" s="40" t="e">
        <f>VLOOKUP($B1073,期貨大額交易人未沖銷部位!$A$4:$O$499,13,FALSE)</f>
        <v>#N/A</v>
      </c>
      <c r="AB1073" s="40" t="e">
        <f>VLOOKUP($B1073,期貨大額交易人未沖銷部位!$A$4:$O$499,14,FALSE)</f>
        <v>#N/A</v>
      </c>
      <c r="AC1073" s="40" t="e">
        <f>VLOOKUP($B1073,期貨大額交易人未沖銷部位!$A$4:$O$499,15,FALSE)</f>
        <v>#N/A</v>
      </c>
      <c r="AD1073" s="33" t="e">
        <f>VLOOKUP($B1073,三大美股走勢!$A$4:$J$495,4,FALSE)</f>
        <v>#N/A</v>
      </c>
      <c r="AE1073" s="33" t="e">
        <f>VLOOKUP($B1073,三大美股走勢!$A$4:$J$495,7,FALSE)</f>
        <v>#N/A</v>
      </c>
      <c r="AF1073" s="33" t="e">
        <f>VLOOKUP($B1073,三大美股走勢!$A$4:$J$495,10,FALSE)</f>
        <v>#N/A</v>
      </c>
    </row>
    <row r="1074" spans="2:32">
      <c r="B1074" s="32">
        <v>43853</v>
      </c>
      <c r="C1074" s="33" t="e">
        <f>VLOOKUP($B1074,大盤與近月台指!$A$4:$I$499,2,FALSE)</f>
        <v>#N/A</v>
      </c>
      <c r="D1074" s="34" t="e">
        <f>VLOOKUP($B1074,大盤與近月台指!$A$4:$I$499,3,FALSE)</f>
        <v>#N/A</v>
      </c>
      <c r="E1074" s="35" t="e">
        <f>VLOOKUP($B1074,大盤與近月台指!$A$4:$I$499,4,FALSE)</f>
        <v>#N/A</v>
      </c>
      <c r="F1074" s="33" t="e">
        <f>VLOOKUP($B1074,大盤與近月台指!$A$4:$I$499,5,FALSE)</f>
        <v>#N/A</v>
      </c>
      <c r="G1074" s="49" t="e">
        <f>VLOOKUP($B1074,三大法人買賣超!$A$4:$I$500,3,FALSE)</f>
        <v>#N/A</v>
      </c>
      <c r="H1074" s="34" t="e">
        <f>VLOOKUP($B1074,三大法人買賣超!$A$4:$I$500,5,FALSE)</f>
        <v>#N/A</v>
      </c>
      <c r="I1074" s="27" t="e">
        <f>VLOOKUP($B1074,三大法人買賣超!$A$4:$I$500,7,FALSE)</f>
        <v>#N/A</v>
      </c>
      <c r="J1074" s="27" t="e">
        <f>VLOOKUP($B1074,三大法人買賣超!$A$4:$I$500,9,FALSE)</f>
        <v>#N/A</v>
      </c>
      <c r="K1074" s="37">
        <f>新台幣匯率美元指數!B1075</f>
        <v>0</v>
      </c>
      <c r="L1074" s="38">
        <f>新台幣匯率美元指數!C1075</f>
        <v>0</v>
      </c>
      <c r="M1074" s="39">
        <f>新台幣匯率美元指數!D1075</f>
        <v>0</v>
      </c>
      <c r="N1074" s="27" t="e">
        <f>VLOOKUP($B1074,期貨未平倉口數!$A$4:$M$499,4,FALSE)</f>
        <v>#N/A</v>
      </c>
      <c r="O1074" s="27" t="e">
        <f>VLOOKUP($B1074,期貨未平倉口數!$A$4:$M$499,9,FALSE)</f>
        <v>#N/A</v>
      </c>
      <c r="P1074" s="27" t="e">
        <f>VLOOKUP($B1074,期貨未平倉口數!$A$4:$M$499,10,FALSE)</f>
        <v>#N/A</v>
      </c>
      <c r="Q1074" s="27" t="e">
        <f>VLOOKUP($B1074,期貨未平倉口數!$A$4:$M$499,11,FALSE)</f>
        <v>#N/A</v>
      </c>
      <c r="R1074" s="64" t="e">
        <f>VLOOKUP($B1074,選擇權未平倉餘額!$A$4:$I$500,6,FALSE)</f>
        <v>#N/A</v>
      </c>
      <c r="S1074" s="64" t="e">
        <f>VLOOKUP($B1074,選擇權未平倉餘額!$A$4:$I$500,7,FALSE)</f>
        <v>#N/A</v>
      </c>
      <c r="T1074" s="64" t="e">
        <f>VLOOKUP($B1074,選擇權未平倉餘額!$A$4:$I$500,8,FALSE)</f>
        <v>#N/A</v>
      </c>
      <c r="U1074" s="64" t="e">
        <f>VLOOKUP($B1074,選擇權未平倉餘額!$A$4:$I$500,9,FALSE)</f>
        <v>#N/A</v>
      </c>
      <c r="V1074" s="39" t="e">
        <f>VLOOKUP($B1074,臺指選擇權P_C_Ratios!$A$4:$C$500,3,FALSE)</f>
        <v>#N/A</v>
      </c>
      <c r="W1074" s="41" t="e">
        <f>VLOOKUP($B1074,散戶多空比!$A$6:$L$500,12,FALSE)</f>
        <v>#N/A</v>
      </c>
      <c r="X1074" s="40" t="e">
        <f>VLOOKUP($B1074,期貨大額交易人未沖銷部位!$A$4:$O$499,4,FALSE)</f>
        <v>#N/A</v>
      </c>
      <c r="Y1074" s="40" t="e">
        <f>VLOOKUP($B1074,期貨大額交易人未沖銷部位!$A$4:$O$499,7,FALSE)</f>
        <v>#N/A</v>
      </c>
      <c r="Z1074" s="40" t="e">
        <f>VLOOKUP($B1074,期貨大額交易人未沖銷部位!$A$4:$O$499,10,FALSE)</f>
        <v>#N/A</v>
      </c>
      <c r="AA1074" s="40" t="e">
        <f>VLOOKUP($B1074,期貨大額交易人未沖銷部位!$A$4:$O$499,13,FALSE)</f>
        <v>#N/A</v>
      </c>
      <c r="AB1074" s="40" t="e">
        <f>VLOOKUP($B1074,期貨大額交易人未沖銷部位!$A$4:$O$499,14,FALSE)</f>
        <v>#N/A</v>
      </c>
      <c r="AC1074" s="40" t="e">
        <f>VLOOKUP($B1074,期貨大額交易人未沖銷部位!$A$4:$O$499,15,FALSE)</f>
        <v>#N/A</v>
      </c>
      <c r="AD1074" s="33" t="e">
        <f>VLOOKUP($B1074,三大美股走勢!$A$4:$J$495,4,FALSE)</f>
        <v>#N/A</v>
      </c>
      <c r="AE1074" s="33" t="e">
        <f>VLOOKUP($B1074,三大美股走勢!$A$4:$J$495,7,FALSE)</f>
        <v>#N/A</v>
      </c>
      <c r="AF1074" s="33" t="e">
        <f>VLOOKUP($B1074,三大美股走勢!$A$4:$J$495,10,FALSE)</f>
        <v>#N/A</v>
      </c>
    </row>
    <row r="1075" spans="2:32">
      <c r="B1075" s="32">
        <v>43854</v>
      </c>
      <c r="C1075" s="33" t="e">
        <f>VLOOKUP($B1075,大盤與近月台指!$A$4:$I$499,2,FALSE)</f>
        <v>#N/A</v>
      </c>
      <c r="D1075" s="34" t="e">
        <f>VLOOKUP($B1075,大盤與近月台指!$A$4:$I$499,3,FALSE)</f>
        <v>#N/A</v>
      </c>
      <c r="E1075" s="35" t="e">
        <f>VLOOKUP($B1075,大盤與近月台指!$A$4:$I$499,4,FALSE)</f>
        <v>#N/A</v>
      </c>
      <c r="F1075" s="33" t="e">
        <f>VLOOKUP($B1075,大盤與近月台指!$A$4:$I$499,5,FALSE)</f>
        <v>#N/A</v>
      </c>
      <c r="G1075" s="49" t="e">
        <f>VLOOKUP($B1075,三大法人買賣超!$A$4:$I$500,3,FALSE)</f>
        <v>#N/A</v>
      </c>
      <c r="H1075" s="34" t="e">
        <f>VLOOKUP($B1075,三大法人買賣超!$A$4:$I$500,5,FALSE)</f>
        <v>#N/A</v>
      </c>
      <c r="I1075" s="27" t="e">
        <f>VLOOKUP($B1075,三大法人買賣超!$A$4:$I$500,7,FALSE)</f>
        <v>#N/A</v>
      </c>
      <c r="J1075" s="27" t="e">
        <f>VLOOKUP($B1075,三大法人買賣超!$A$4:$I$500,9,FALSE)</f>
        <v>#N/A</v>
      </c>
      <c r="K1075" s="37">
        <f>新台幣匯率美元指數!B1076</f>
        <v>0</v>
      </c>
      <c r="L1075" s="38">
        <f>新台幣匯率美元指數!C1076</f>
        <v>0</v>
      </c>
      <c r="M1075" s="39">
        <f>新台幣匯率美元指數!D1076</f>
        <v>0</v>
      </c>
      <c r="N1075" s="27" t="e">
        <f>VLOOKUP($B1075,期貨未平倉口數!$A$4:$M$499,4,FALSE)</f>
        <v>#N/A</v>
      </c>
      <c r="O1075" s="27" t="e">
        <f>VLOOKUP($B1075,期貨未平倉口數!$A$4:$M$499,9,FALSE)</f>
        <v>#N/A</v>
      </c>
      <c r="P1075" s="27" t="e">
        <f>VLOOKUP($B1075,期貨未平倉口數!$A$4:$M$499,10,FALSE)</f>
        <v>#N/A</v>
      </c>
      <c r="Q1075" s="27" t="e">
        <f>VLOOKUP($B1075,期貨未平倉口數!$A$4:$M$499,11,FALSE)</f>
        <v>#N/A</v>
      </c>
      <c r="R1075" s="64" t="e">
        <f>VLOOKUP($B1075,選擇權未平倉餘額!$A$4:$I$500,6,FALSE)</f>
        <v>#N/A</v>
      </c>
      <c r="S1075" s="64" t="e">
        <f>VLOOKUP($B1075,選擇權未平倉餘額!$A$4:$I$500,7,FALSE)</f>
        <v>#N/A</v>
      </c>
      <c r="T1075" s="64" t="e">
        <f>VLOOKUP($B1075,選擇權未平倉餘額!$A$4:$I$500,8,FALSE)</f>
        <v>#N/A</v>
      </c>
      <c r="U1075" s="64" t="e">
        <f>VLOOKUP($B1075,選擇權未平倉餘額!$A$4:$I$500,9,FALSE)</f>
        <v>#N/A</v>
      </c>
      <c r="V1075" s="39" t="e">
        <f>VLOOKUP($B1075,臺指選擇權P_C_Ratios!$A$4:$C$500,3,FALSE)</f>
        <v>#N/A</v>
      </c>
      <c r="W1075" s="41" t="e">
        <f>VLOOKUP($B1075,散戶多空比!$A$6:$L$500,12,FALSE)</f>
        <v>#N/A</v>
      </c>
      <c r="X1075" s="40" t="e">
        <f>VLOOKUP($B1075,期貨大額交易人未沖銷部位!$A$4:$O$499,4,FALSE)</f>
        <v>#N/A</v>
      </c>
      <c r="Y1075" s="40" t="e">
        <f>VLOOKUP($B1075,期貨大額交易人未沖銷部位!$A$4:$O$499,7,FALSE)</f>
        <v>#N/A</v>
      </c>
      <c r="Z1075" s="40" t="e">
        <f>VLOOKUP($B1075,期貨大額交易人未沖銷部位!$A$4:$O$499,10,FALSE)</f>
        <v>#N/A</v>
      </c>
      <c r="AA1075" s="40" t="e">
        <f>VLOOKUP($B1075,期貨大額交易人未沖銷部位!$A$4:$O$499,13,FALSE)</f>
        <v>#N/A</v>
      </c>
      <c r="AB1075" s="40" t="e">
        <f>VLOOKUP($B1075,期貨大額交易人未沖銷部位!$A$4:$O$499,14,FALSE)</f>
        <v>#N/A</v>
      </c>
      <c r="AC1075" s="40" t="e">
        <f>VLOOKUP($B1075,期貨大額交易人未沖銷部位!$A$4:$O$499,15,FALSE)</f>
        <v>#N/A</v>
      </c>
      <c r="AD1075" s="33" t="e">
        <f>VLOOKUP($B1075,三大美股走勢!$A$4:$J$495,4,FALSE)</f>
        <v>#N/A</v>
      </c>
      <c r="AE1075" s="33" t="e">
        <f>VLOOKUP($B1075,三大美股走勢!$A$4:$J$495,7,FALSE)</f>
        <v>#N/A</v>
      </c>
      <c r="AF1075" s="33" t="e">
        <f>VLOOKUP($B1075,三大美股走勢!$A$4:$J$495,10,FALSE)</f>
        <v>#N/A</v>
      </c>
    </row>
    <row r="1076" spans="2:32">
      <c r="B1076" s="32">
        <v>43855</v>
      </c>
      <c r="C1076" s="33" t="e">
        <f>VLOOKUP($B1076,大盤與近月台指!$A$4:$I$499,2,FALSE)</f>
        <v>#N/A</v>
      </c>
      <c r="D1076" s="34" t="e">
        <f>VLOOKUP($B1076,大盤與近月台指!$A$4:$I$499,3,FALSE)</f>
        <v>#N/A</v>
      </c>
      <c r="E1076" s="35" t="e">
        <f>VLOOKUP($B1076,大盤與近月台指!$A$4:$I$499,4,FALSE)</f>
        <v>#N/A</v>
      </c>
      <c r="F1076" s="33" t="e">
        <f>VLOOKUP($B1076,大盤與近月台指!$A$4:$I$499,5,FALSE)</f>
        <v>#N/A</v>
      </c>
      <c r="G1076" s="49" t="e">
        <f>VLOOKUP($B1076,三大法人買賣超!$A$4:$I$500,3,FALSE)</f>
        <v>#N/A</v>
      </c>
      <c r="H1076" s="34" t="e">
        <f>VLOOKUP($B1076,三大法人買賣超!$A$4:$I$500,5,FALSE)</f>
        <v>#N/A</v>
      </c>
      <c r="I1076" s="27" t="e">
        <f>VLOOKUP($B1076,三大法人買賣超!$A$4:$I$500,7,FALSE)</f>
        <v>#N/A</v>
      </c>
      <c r="J1076" s="27" t="e">
        <f>VLOOKUP($B1076,三大法人買賣超!$A$4:$I$500,9,FALSE)</f>
        <v>#N/A</v>
      </c>
      <c r="K1076" s="37">
        <f>新台幣匯率美元指數!B1077</f>
        <v>0</v>
      </c>
      <c r="L1076" s="38">
        <f>新台幣匯率美元指數!C1077</f>
        <v>0</v>
      </c>
      <c r="M1076" s="39">
        <f>新台幣匯率美元指數!D1077</f>
        <v>0</v>
      </c>
      <c r="N1076" s="27" t="e">
        <f>VLOOKUP($B1076,期貨未平倉口數!$A$4:$M$499,4,FALSE)</f>
        <v>#N/A</v>
      </c>
      <c r="O1076" s="27" t="e">
        <f>VLOOKUP($B1076,期貨未平倉口數!$A$4:$M$499,9,FALSE)</f>
        <v>#N/A</v>
      </c>
      <c r="P1076" s="27" t="e">
        <f>VLOOKUP($B1076,期貨未平倉口數!$A$4:$M$499,10,FALSE)</f>
        <v>#N/A</v>
      </c>
      <c r="Q1076" s="27" t="e">
        <f>VLOOKUP($B1076,期貨未平倉口數!$A$4:$M$499,11,FALSE)</f>
        <v>#N/A</v>
      </c>
      <c r="R1076" s="64" t="e">
        <f>VLOOKUP($B1076,選擇權未平倉餘額!$A$4:$I$500,6,FALSE)</f>
        <v>#N/A</v>
      </c>
      <c r="S1076" s="64" t="e">
        <f>VLOOKUP($B1076,選擇權未平倉餘額!$A$4:$I$500,7,FALSE)</f>
        <v>#N/A</v>
      </c>
      <c r="T1076" s="64" t="e">
        <f>VLOOKUP($B1076,選擇權未平倉餘額!$A$4:$I$500,8,FALSE)</f>
        <v>#N/A</v>
      </c>
      <c r="U1076" s="64" t="e">
        <f>VLOOKUP($B1076,選擇權未平倉餘額!$A$4:$I$500,9,FALSE)</f>
        <v>#N/A</v>
      </c>
      <c r="V1076" s="39" t="e">
        <f>VLOOKUP($B1076,臺指選擇權P_C_Ratios!$A$4:$C$500,3,FALSE)</f>
        <v>#N/A</v>
      </c>
      <c r="W1076" s="41" t="e">
        <f>VLOOKUP($B1076,散戶多空比!$A$6:$L$500,12,FALSE)</f>
        <v>#N/A</v>
      </c>
      <c r="X1076" s="40" t="e">
        <f>VLOOKUP($B1076,期貨大額交易人未沖銷部位!$A$4:$O$499,4,FALSE)</f>
        <v>#N/A</v>
      </c>
      <c r="Y1076" s="40" t="e">
        <f>VLOOKUP($B1076,期貨大額交易人未沖銷部位!$A$4:$O$499,7,FALSE)</f>
        <v>#N/A</v>
      </c>
      <c r="Z1076" s="40" t="e">
        <f>VLOOKUP($B1076,期貨大額交易人未沖銷部位!$A$4:$O$499,10,FALSE)</f>
        <v>#N/A</v>
      </c>
      <c r="AA1076" s="40" t="e">
        <f>VLOOKUP($B1076,期貨大額交易人未沖銷部位!$A$4:$O$499,13,FALSE)</f>
        <v>#N/A</v>
      </c>
      <c r="AB1076" s="40" t="e">
        <f>VLOOKUP($B1076,期貨大額交易人未沖銷部位!$A$4:$O$499,14,FALSE)</f>
        <v>#N/A</v>
      </c>
      <c r="AC1076" s="40" t="e">
        <f>VLOOKUP($B1076,期貨大額交易人未沖銷部位!$A$4:$O$499,15,FALSE)</f>
        <v>#N/A</v>
      </c>
      <c r="AD1076" s="33" t="e">
        <f>VLOOKUP($B1076,三大美股走勢!$A$4:$J$495,4,FALSE)</f>
        <v>#N/A</v>
      </c>
      <c r="AE1076" s="33" t="e">
        <f>VLOOKUP($B1076,三大美股走勢!$A$4:$J$495,7,FALSE)</f>
        <v>#N/A</v>
      </c>
      <c r="AF1076" s="33" t="e">
        <f>VLOOKUP($B1076,三大美股走勢!$A$4:$J$495,10,FALSE)</f>
        <v>#N/A</v>
      </c>
    </row>
    <row r="1077" spans="2:32">
      <c r="B1077" s="32">
        <v>43856</v>
      </c>
      <c r="C1077" s="33" t="e">
        <f>VLOOKUP($B1077,大盤與近月台指!$A$4:$I$499,2,FALSE)</f>
        <v>#N/A</v>
      </c>
      <c r="D1077" s="34" t="e">
        <f>VLOOKUP($B1077,大盤與近月台指!$A$4:$I$499,3,FALSE)</f>
        <v>#N/A</v>
      </c>
      <c r="E1077" s="35" t="e">
        <f>VLOOKUP($B1077,大盤與近月台指!$A$4:$I$499,4,FALSE)</f>
        <v>#N/A</v>
      </c>
      <c r="F1077" s="33" t="e">
        <f>VLOOKUP($B1077,大盤與近月台指!$A$4:$I$499,5,FALSE)</f>
        <v>#N/A</v>
      </c>
      <c r="G1077" s="49" t="e">
        <f>VLOOKUP($B1077,三大法人買賣超!$A$4:$I$500,3,FALSE)</f>
        <v>#N/A</v>
      </c>
      <c r="H1077" s="34" t="e">
        <f>VLOOKUP($B1077,三大法人買賣超!$A$4:$I$500,5,FALSE)</f>
        <v>#N/A</v>
      </c>
      <c r="I1077" s="27" t="e">
        <f>VLOOKUP($B1077,三大法人買賣超!$A$4:$I$500,7,FALSE)</f>
        <v>#N/A</v>
      </c>
      <c r="J1077" s="27" t="e">
        <f>VLOOKUP($B1077,三大法人買賣超!$A$4:$I$500,9,FALSE)</f>
        <v>#N/A</v>
      </c>
      <c r="K1077" s="37">
        <f>新台幣匯率美元指數!B1078</f>
        <v>0</v>
      </c>
      <c r="L1077" s="38">
        <f>新台幣匯率美元指數!C1078</f>
        <v>0</v>
      </c>
      <c r="M1077" s="39">
        <f>新台幣匯率美元指數!D1078</f>
        <v>0</v>
      </c>
      <c r="N1077" s="27" t="e">
        <f>VLOOKUP($B1077,期貨未平倉口數!$A$4:$M$499,4,FALSE)</f>
        <v>#N/A</v>
      </c>
      <c r="O1077" s="27" t="e">
        <f>VLOOKUP($B1077,期貨未平倉口數!$A$4:$M$499,9,FALSE)</f>
        <v>#N/A</v>
      </c>
      <c r="P1077" s="27" t="e">
        <f>VLOOKUP($B1077,期貨未平倉口數!$A$4:$M$499,10,FALSE)</f>
        <v>#N/A</v>
      </c>
      <c r="Q1077" s="27" t="e">
        <f>VLOOKUP($B1077,期貨未平倉口數!$A$4:$M$499,11,FALSE)</f>
        <v>#N/A</v>
      </c>
      <c r="R1077" s="64" t="e">
        <f>VLOOKUP($B1077,選擇權未平倉餘額!$A$4:$I$500,6,FALSE)</f>
        <v>#N/A</v>
      </c>
      <c r="S1077" s="64" t="e">
        <f>VLOOKUP($B1077,選擇權未平倉餘額!$A$4:$I$500,7,FALSE)</f>
        <v>#N/A</v>
      </c>
      <c r="T1077" s="64" t="e">
        <f>VLOOKUP($B1077,選擇權未平倉餘額!$A$4:$I$500,8,FALSE)</f>
        <v>#N/A</v>
      </c>
      <c r="U1077" s="64" t="e">
        <f>VLOOKUP($B1077,選擇權未平倉餘額!$A$4:$I$500,9,FALSE)</f>
        <v>#N/A</v>
      </c>
      <c r="V1077" s="39" t="e">
        <f>VLOOKUP($B1077,臺指選擇權P_C_Ratios!$A$4:$C$500,3,FALSE)</f>
        <v>#N/A</v>
      </c>
      <c r="W1077" s="41" t="e">
        <f>VLOOKUP($B1077,散戶多空比!$A$6:$L$500,12,FALSE)</f>
        <v>#N/A</v>
      </c>
      <c r="X1077" s="40" t="e">
        <f>VLOOKUP($B1077,期貨大額交易人未沖銷部位!$A$4:$O$499,4,FALSE)</f>
        <v>#N/A</v>
      </c>
      <c r="Y1077" s="40" t="e">
        <f>VLOOKUP($B1077,期貨大額交易人未沖銷部位!$A$4:$O$499,7,FALSE)</f>
        <v>#N/A</v>
      </c>
      <c r="Z1077" s="40" t="e">
        <f>VLOOKUP($B1077,期貨大額交易人未沖銷部位!$A$4:$O$499,10,FALSE)</f>
        <v>#N/A</v>
      </c>
      <c r="AA1077" s="40" t="e">
        <f>VLOOKUP($B1077,期貨大額交易人未沖銷部位!$A$4:$O$499,13,FALSE)</f>
        <v>#N/A</v>
      </c>
      <c r="AB1077" s="40" t="e">
        <f>VLOOKUP($B1077,期貨大額交易人未沖銷部位!$A$4:$O$499,14,FALSE)</f>
        <v>#N/A</v>
      </c>
      <c r="AC1077" s="40" t="e">
        <f>VLOOKUP($B1077,期貨大額交易人未沖銷部位!$A$4:$O$499,15,FALSE)</f>
        <v>#N/A</v>
      </c>
      <c r="AD1077" s="33" t="e">
        <f>VLOOKUP($B1077,三大美股走勢!$A$4:$J$495,4,FALSE)</f>
        <v>#N/A</v>
      </c>
      <c r="AE1077" s="33" t="e">
        <f>VLOOKUP($B1077,三大美股走勢!$A$4:$J$495,7,FALSE)</f>
        <v>#N/A</v>
      </c>
      <c r="AF1077" s="33" t="e">
        <f>VLOOKUP($B1077,三大美股走勢!$A$4:$J$495,10,FALSE)</f>
        <v>#N/A</v>
      </c>
    </row>
    <row r="1078" spans="2:32">
      <c r="B1078" s="32">
        <v>43857</v>
      </c>
      <c r="C1078" s="33" t="e">
        <f>VLOOKUP($B1078,大盤與近月台指!$A$4:$I$499,2,FALSE)</f>
        <v>#N/A</v>
      </c>
      <c r="D1078" s="34" t="e">
        <f>VLOOKUP($B1078,大盤與近月台指!$A$4:$I$499,3,FALSE)</f>
        <v>#N/A</v>
      </c>
      <c r="E1078" s="35" t="e">
        <f>VLOOKUP($B1078,大盤與近月台指!$A$4:$I$499,4,FALSE)</f>
        <v>#N/A</v>
      </c>
      <c r="F1078" s="33" t="e">
        <f>VLOOKUP($B1078,大盤與近月台指!$A$4:$I$499,5,FALSE)</f>
        <v>#N/A</v>
      </c>
      <c r="G1078" s="49" t="e">
        <f>VLOOKUP($B1078,三大法人買賣超!$A$4:$I$500,3,FALSE)</f>
        <v>#N/A</v>
      </c>
      <c r="H1078" s="34" t="e">
        <f>VLOOKUP($B1078,三大法人買賣超!$A$4:$I$500,5,FALSE)</f>
        <v>#N/A</v>
      </c>
      <c r="I1078" s="27" t="e">
        <f>VLOOKUP($B1078,三大法人買賣超!$A$4:$I$500,7,FALSE)</f>
        <v>#N/A</v>
      </c>
      <c r="J1078" s="27" t="e">
        <f>VLOOKUP($B1078,三大法人買賣超!$A$4:$I$500,9,FALSE)</f>
        <v>#N/A</v>
      </c>
      <c r="K1078" s="37">
        <f>新台幣匯率美元指數!B1079</f>
        <v>0</v>
      </c>
      <c r="L1078" s="38">
        <f>新台幣匯率美元指數!C1079</f>
        <v>0</v>
      </c>
      <c r="M1078" s="39">
        <f>新台幣匯率美元指數!D1079</f>
        <v>0</v>
      </c>
      <c r="N1078" s="27" t="e">
        <f>VLOOKUP($B1078,期貨未平倉口數!$A$4:$M$499,4,FALSE)</f>
        <v>#N/A</v>
      </c>
      <c r="O1078" s="27" t="e">
        <f>VLOOKUP($B1078,期貨未平倉口數!$A$4:$M$499,9,FALSE)</f>
        <v>#N/A</v>
      </c>
      <c r="P1078" s="27" t="e">
        <f>VLOOKUP($B1078,期貨未平倉口數!$A$4:$M$499,10,FALSE)</f>
        <v>#N/A</v>
      </c>
      <c r="Q1078" s="27" t="e">
        <f>VLOOKUP($B1078,期貨未平倉口數!$A$4:$M$499,11,FALSE)</f>
        <v>#N/A</v>
      </c>
      <c r="R1078" s="64" t="e">
        <f>VLOOKUP($B1078,選擇權未平倉餘額!$A$4:$I$500,6,FALSE)</f>
        <v>#N/A</v>
      </c>
      <c r="S1078" s="64" t="e">
        <f>VLOOKUP($B1078,選擇權未平倉餘額!$A$4:$I$500,7,FALSE)</f>
        <v>#N/A</v>
      </c>
      <c r="T1078" s="64" t="e">
        <f>VLOOKUP($B1078,選擇權未平倉餘額!$A$4:$I$500,8,FALSE)</f>
        <v>#N/A</v>
      </c>
      <c r="U1078" s="64" t="e">
        <f>VLOOKUP($B1078,選擇權未平倉餘額!$A$4:$I$500,9,FALSE)</f>
        <v>#N/A</v>
      </c>
      <c r="V1078" s="39" t="e">
        <f>VLOOKUP($B1078,臺指選擇權P_C_Ratios!$A$4:$C$500,3,FALSE)</f>
        <v>#N/A</v>
      </c>
      <c r="W1078" s="41" t="e">
        <f>VLOOKUP($B1078,散戶多空比!$A$6:$L$500,12,FALSE)</f>
        <v>#N/A</v>
      </c>
      <c r="X1078" s="40" t="e">
        <f>VLOOKUP($B1078,期貨大額交易人未沖銷部位!$A$4:$O$499,4,FALSE)</f>
        <v>#N/A</v>
      </c>
      <c r="Y1078" s="40" t="e">
        <f>VLOOKUP($B1078,期貨大額交易人未沖銷部位!$A$4:$O$499,7,FALSE)</f>
        <v>#N/A</v>
      </c>
      <c r="Z1078" s="40" t="e">
        <f>VLOOKUP($B1078,期貨大額交易人未沖銷部位!$A$4:$O$499,10,FALSE)</f>
        <v>#N/A</v>
      </c>
      <c r="AA1078" s="40" t="e">
        <f>VLOOKUP($B1078,期貨大額交易人未沖銷部位!$A$4:$O$499,13,FALSE)</f>
        <v>#N/A</v>
      </c>
      <c r="AB1078" s="40" t="e">
        <f>VLOOKUP($B1078,期貨大額交易人未沖銷部位!$A$4:$O$499,14,FALSE)</f>
        <v>#N/A</v>
      </c>
      <c r="AC1078" s="40" t="e">
        <f>VLOOKUP($B1078,期貨大額交易人未沖銷部位!$A$4:$O$499,15,FALSE)</f>
        <v>#N/A</v>
      </c>
      <c r="AD1078" s="33" t="e">
        <f>VLOOKUP($B1078,三大美股走勢!$A$4:$J$495,4,FALSE)</f>
        <v>#N/A</v>
      </c>
      <c r="AE1078" s="33" t="e">
        <f>VLOOKUP($B1078,三大美股走勢!$A$4:$J$495,7,FALSE)</f>
        <v>#N/A</v>
      </c>
      <c r="AF1078" s="33" t="e">
        <f>VLOOKUP($B1078,三大美股走勢!$A$4:$J$495,10,FALSE)</f>
        <v>#N/A</v>
      </c>
    </row>
    <row r="1079" spans="2:32">
      <c r="B1079" s="32">
        <v>43858</v>
      </c>
      <c r="C1079" s="33" t="e">
        <f>VLOOKUP($B1079,大盤與近月台指!$A$4:$I$499,2,FALSE)</f>
        <v>#N/A</v>
      </c>
      <c r="D1079" s="34" t="e">
        <f>VLOOKUP($B1079,大盤與近月台指!$A$4:$I$499,3,FALSE)</f>
        <v>#N/A</v>
      </c>
      <c r="E1079" s="35" t="e">
        <f>VLOOKUP($B1079,大盤與近月台指!$A$4:$I$499,4,FALSE)</f>
        <v>#N/A</v>
      </c>
      <c r="F1079" s="33" t="e">
        <f>VLOOKUP($B1079,大盤與近月台指!$A$4:$I$499,5,FALSE)</f>
        <v>#N/A</v>
      </c>
      <c r="G1079" s="49" t="e">
        <f>VLOOKUP($B1079,三大法人買賣超!$A$4:$I$500,3,FALSE)</f>
        <v>#N/A</v>
      </c>
      <c r="H1079" s="34" t="e">
        <f>VLOOKUP($B1079,三大法人買賣超!$A$4:$I$500,5,FALSE)</f>
        <v>#N/A</v>
      </c>
      <c r="I1079" s="27" t="e">
        <f>VLOOKUP($B1079,三大法人買賣超!$A$4:$I$500,7,FALSE)</f>
        <v>#N/A</v>
      </c>
      <c r="J1079" s="27" t="e">
        <f>VLOOKUP($B1079,三大法人買賣超!$A$4:$I$500,9,FALSE)</f>
        <v>#N/A</v>
      </c>
      <c r="K1079" s="37">
        <f>新台幣匯率美元指數!B1080</f>
        <v>0</v>
      </c>
      <c r="L1079" s="38">
        <f>新台幣匯率美元指數!C1080</f>
        <v>0</v>
      </c>
      <c r="M1079" s="39">
        <f>新台幣匯率美元指數!D1080</f>
        <v>0</v>
      </c>
      <c r="N1079" s="27" t="e">
        <f>VLOOKUP($B1079,期貨未平倉口數!$A$4:$M$499,4,FALSE)</f>
        <v>#N/A</v>
      </c>
      <c r="O1079" s="27" t="e">
        <f>VLOOKUP($B1079,期貨未平倉口數!$A$4:$M$499,9,FALSE)</f>
        <v>#N/A</v>
      </c>
      <c r="P1079" s="27" t="e">
        <f>VLOOKUP($B1079,期貨未平倉口數!$A$4:$M$499,10,FALSE)</f>
        <v>#N/A</v>
      </c>
      <c r="Q1079" s="27" t="e">
        <f>VLOOKUP($B1079,期貨未平倉口數!$A$4:$M$499,11,FALSE)</f>
        <v>#N/A</v>
      </c>
      <c r="R1079" s="64" t="e">
        <f>VLOOKUP($B1079,選擇權未平倉餘額!$A$4:$I$500,6,FALSE)</f>
        <v>#N/A</v>
      </c>
      <c r="S1079" s="64" t="e">
        <f>VLOOKUP($B1079,選擇權未平倉餘額!$A$4:$I$500,7,FALSE)</f>
        <v>#N/A</v>
      </c>
      <c r="T1079" s="64" t="e">
        <f>VLOOKUP($B1079,選擇權未平倉餘額!$A$4:$I$500,8,FALSE)</f>
        <v>#N/A</v>
      </c>
      <c r="U1079" s="64" t="e">
        <f>VLOOKUP($B1079,選擇權未平倉餘額!$A$4:$I$500,9,FALSE)</f>
        <v>#N/A</v>
      </c>
      <c r="V1079" s="39" t="e">
        <f>VLOOKUP($B1079,臺指選擇權P_C_Ratios!$A$4:$C$500,3,FALSE)</f>
        <v>#N/A</v>
      </c>
      <c r="W1079" s="41" t="e">
        <f>VLOOKUP($B1079,散戶多空比!$A$6:$L$500,12,FALSE)</f>
        <v>#N/A</v>
      </c>
      <c r="X1079" s="40" t="e">
        <f>VLOOKUP($B1079,期貨大額交易人未沖銷部位!$A$4:$O$499,4,FALSE)</f>
        <v>#N/A</v>
      </c>
      <c r="Y1079" s="40" t="e">
        <f>VLOOKUP($B1079,期貨大額交易人未沖銷部位!$A$4:$O$499,7,FALSE)</f>
        <v>#N/A</v>
      </c>
      <c r="Z1079" s="40" t="e">
        <f>VLOOKUP($B1079,期貨大額交易人未沖銷部位!$A$4:$O$499,10,FALSE)</f>
        <v>#N/A</v>
      </c>
      <c r="AA1079" s="40" t="e">
        <f>VLOOKUP($B1079,期貨大額交易人未沖銷部位!$A$4:$O$499,13,FALSE)</f>
        <v>#N/A</v>
      </c>
      <c r="AB1079" s="40" t="e">
        <f>VLOOKUP($B1079,期貨大額交易人未沖銷部位!$A$4:$O$499,14,FALSE)</f>
        <v>#N/A</v>
      </c>
      <c r="AC1079" s="40" t="e">
        <f>VLOOKUP($B1079,期貨大額交易人未沖銷部位!$A$4:$O$499,15,FALSE)</f>
        <v>#N/A</v>
      </c>
      <c r="AD1079" s="33" t="e">
        <f>VLOOKUP($B1079,三大美股走勢!$A$4:$J$495,4,FALSE)</f>
        <v>#N/A</v>
      </c>
      <c r="AE1079" s="33" t="e">
        <f>VLOOKUP($B1079,三大美股走勢!$A$4:$J$495,7,FALSE)</f>
        <v>#N/A</v>
      </c>
      <c r="AF1079" s="33" t="e">
        <f>VLOOKUP($B1079,三大美股走勢!$A$4:$J$495,10,FALSE)</f>
        <v>#N/A</v>
      </c>
    </row>
    <row r="1080" spans="2:32">
      <c r="B1080" s="32">
        <v>43859</v>
      </c>
      <c r="C1080" s="33" t="e">
        <f>VLOOKUP($B1080,大盤與近月台指!$A$4:$I$499,2,FALSE)</f>
        <v>#N/A</v>
      </c>
      <c r="D1080" s="34" t="e">
        <f>VLOOKUP($B1080,大盤與近月台指!$A$4:$I$499,3,FALSE)</f>
        <v>#N/A</v>
      </c>
      <c r="E1080" s="35" t="e">
        <f>VLOOKUP($B1080,大盤與近月台指!$A$4:$I$499,4,FALSE)</f>
        <v>#N/A</v>
      </c>
      <c r="F1080" s="33" t="e">
        <f>VLOOKUP($B1080,大盤與近月台指!$A$4:$I$499,5,FALSE)</f>
        <v>#N/A</v>
      </c>
      <c r="G1080" s="49" t="e">
        <f>VLOOKUP($B1080,三大法人買賣超!$A$4:$I$500,3,FALSE)</f>
        <v>#N/A</v>
      </c>
      <c r="H1080" s="34" t="e">
        <f>VLOOKUP($B1080,三大法人買賣超!$A$4:$I$500,5,FALSE)</f>
        <v>#N/A</v>
      </c>
      <c r="I1080" s="27" t="e">
        <f>VLOOKUP($B1080,三大法人買賣超!$A$4:$I$500,7,FALSE)</f>
        <v>#N/A</v>
      </c>
      <c r="J1080" s="27" t="e">
        <f>VLOOKUP($B1080,三大法人買賣超!$A$4:$I$500,9,FALSE)</f>
        <v>#N/A</v>
      </c>
      <c r="K1080" s="37">
        <f>新台幣匯率美元指數!B1081</f>
        <v>0</v>
      </c>
      <c r="L1080" s="38">
        <f>新台幣匯率美元指數!C1081</f>
        <v>0</v>
      </c>
      <c r="M1080" s="39">
        <f>新台幣匯率美元指數!D1081</f>
        <v>0</v>
      </c>
      <c r="N1080" s="27" t="e">
        <f>VLOOKUP($B1080,期貨未平倉口數!$A$4:$M$499,4,FALSE)</f>
        <v>#N/A</v>
      </c>
      <c r="O1080" s="27" t="e">
        <f>VLOOKUP($B1080,期貨未平倉口數!$A$4:$M$499,9,FALSE)</f>
        <v>#N/A</v>
      </c>
      <c r="P1080" s="27" t="e">
        <f>VLOOKUP($B1080,期貨未平倉口數!$A$4:$M$499,10,FALSE)</f>
        <v>#N/A</v>
      </c>
      <c r="Q1080" s="27" t="e">
        <f>VLOOKUP($B1080,期貨未平倉口數!$A$4:$M$499,11,FALSE)</f>
        <v>#N/A</v>
      </c>
      <c r="R1080" s="64" t="e">
        <f>VLOOKUP($B1080,選擇權未平倉餘額!$A$4:$I$500,6,FALSE)</f>
        <v>#N/A</v>
      </c>
      <c r="S1080" s="64" t="e">
        <f>VLOOKUP($B1080,選擇權未平倉餘額!$A$4:$I$500,7,FALSE)</f>
        <v>#N/A</v>
      </c>
      <c r="T1080" s="64" t="e">
        <f>VLOOKUP($B1080,選擇權未平倉餘額!$A$4:$I$500,8,FALSE)</f>
        <v>#N/A</v>
      </c>
      <c r="U1080" s="64" t="e">
        <f>VLOOKUP($B1080,選擇權未平倉餘額!$A$4:$I$500,9,FALSE)</f>
        <v>#N/A</v>
      </c>
      <c r="V1080" s="39" t="e">
        <f>VLOOKUP($B1080,臺指選擇權P_C_Ratios!$A$4:$C$500,3,FALSE)</f>
        <v>#N/A</v>
      </c>
      <c r="W1080" s="41" t="e">
        <f>VLOOKUP($B1080,散戶多空比!$A$6:$L$500,12,FALSE)</f>
        <v>#N/A</v>
      </c>
      <c r="X1080" s="40" t="e">
        <f>VLOOKUP($B1080,期貨大額交易人未沖銷部位!$A$4:$O$499,4,FALSE)</f>
        <v>#N/A</v>
      </c>
      <c r="Y1080" s="40" t="e">
        <f>VLOOKUP($B1080,期貨大額交易人未沖銷部位!$A$4:$O$499,7,FALSE)</f>
        <v>#N/A</v>
      </c>
      <c r="Z1080" s="40" t="e">
        <f>VLOOKUP($B1080,期貨大額交易人未沖銷部位!$A$4:$O$499,10,FALSE)</f>
        <v>#N/A</v>
      </c>
      <c r="AA1080" s="40" t="e">
        <f>VLOOKUP($B1080,期貨大額交易人未沖銷部位!$A$4:$O$499,13,FALSE)</f>
        <v>#N/A</v>
      </c>
      <c r="AB1080" s="40" t="e">
        <f>VLOOKUP($B1080,期貨大額交易人未沖銷部位!$A$4:$O$499,14,FALSE)</f>
        <v>#N/A</v>
      </c>
      <c r="AC1080" s="40" t="e">
        <f>VLOOKUP($B1080,期貨大額交易人未沖銷部位!$A$4:$O$499,15,FALSE)</f>
        <v>#N/A</v>
      </c>
      <c r="AD1080" s="33" t="e">
        <f>VLOOKUP($B1080,三大美股走勢!$A$4:$J$495,4,FALSE)</f>
        <v>#N/A</v>
      </c>
      <c r="AE1080" s="33" t="e">
        <f>VLOOKUP($B1080,三大美股走勢!$A$4:$J$495,7,FALSE)</f>
        <v>#N/A</v>
      </c>
      <c r="AF1080" s="33" t="e">
        <f>VLOOKUP($B1080,三大美股走勢!$A$4:$J$495,10,FALSE)</f>
        <v>#N/A</v>
      </c>
    </row>
    <row r="1081" spans="2:32">
      <c r="B1081" s="32">
        <v>43860</v>
      </c>
      <c r="C1081" s="33" t="e">
        <f>VLOOKUP($B1081,大盤與近月台指!$A$4:$I$499,2,FALSE)</f>
        <v>#N/A</v>
      </c>
      <c r="D1081" s="34" t="e">
        <f>VLOOKUP($B1081,大盤與近月台指!$A$4:$I$499,3,FALSE)</f>
        <v>#N/A</v>
      </c>
      <c r="E1081" s="35" t="e">
        <f>VLOOKUP($B1081,大盤與近月台指!$A$4:$I$499,4,FALSE)</f>
        <v>#N/A</v>
      </c>
      <c r="F1081" s="33" t="e">
        <f>VLOOKUP($B1081,大盤與近月台指!$A$4:$I$499,5,FALSE)</f>
        <v>#N/A</v>
      </c>
      <c r="G1081" s="49" t="e">
        <f>VLOOKUP($B1081,三大法人買賣超!$A$4:$I$500,3,FALSE)</f>
        <v>#N/A</v>
      </c>
      <c r="H1081" s="34" t="e">
        <f>VLOOKUP($B1081,三大法人買賣超!$A$4:$I$500,5,FALSE)</f>
        <v>#N/A</v>
      </c>
      <c r="I1081" s="27" t="e">
        <f>VLOOKUP($B1081,三大法人買賣超!$A$4:$I$500,7,FALSE)</f>
        <v>#N/A</v>
      </c>
      <c r="J1081" s="27" t="e">
        <f>VLOOKUP($B1081,三大法人買賣超!$A$4:$I$500,9,FALSE)</f>
        <v>#N/A</v>
      </c>
      <c r="K1081" s="37">
        <f>新台幣匯率美元指數!B1082</f>
        <v>0</v>
      </c>
      <c r="L1081" s="38">
        <f>新台幣匯率美元指數!C1082</f>
        <v>0</v>
      </c>
      <c r="M1081" s="39">
        <f>新台幣匯率美元指數!D1082</f>
        <v>0</v>
      </c>
      <c r="N1081" s="27" t="e">
        <f>VLOOKUP($B1081,期貨未平倉口數!$A$4:$M$499,4,FALSE)</f>
        <v>#N/A</v>
      </c>
      <c r="O1081" s="27" t="e">
        <f>VLOOKUP($B1081,期貨未平倉口數!$A$4:$M$499,9,FALSE)</f>
        <v>#N/A</v>
      </c>
      <c r="P1081" s="27" t="e">
        <f>VLOOKUP($B1081,期貨未平倉口數!$A$4:$M$499,10,FALSE)</f>
        <v>#N/A</v>
      </c>
      <c r="Q1081" s="27" t="e">
        <f>VLOOKUP($B1081,期貨未平倉口數!$A$4:$M$499,11,FALSE)</f>
        <v>#N/A</v>
      </c>
      <c r="R1081" s="64" t="e">
        <f>VLOOKUP($B1081,選擇權未平倉餘額!$A$4:$I$500,6,FALSE)</f>
        <v>#N/A</v>
      </c>
      <c r="S1081" s="64" t="e">
        <f>VLOOKUP($B1081,選擇權未平倉餘額!$A$4:$I$500,7,FALSE)</f>
        <v>#N/A</v>
      </c>
      <c r="T1081" s="64" t="e">
        <f>VLOOKUP($B1081,選擇權未平倉餘額!$A$4:$I$500,8,FALSE)</f>
        <v>#N/A</v>
      </c>
      <c r="U1081" s="64" t="e">
        <f>VLOOKUP($B1081,選擇權未平倉餘額!$A$4:$I$500,9,FALSE)</f>
        <v>#N/A</v>
      </c>
      <c r="V1081" s="39" t="e">
        <f>VLOOKUP($B1081,臺指選擇權P_C_Ratios!$A$4:$C$500,3,FALSE)</f>
        <v>#N/A</v>
      </c>
      <c r="W1081" s="41" t="e">
        <f>VLOOKUP($B1081,散戶多空比!$A$6:$L$500,12,FALSE)</f>
        <v>#N/A</v>
      </c>
      <c r="X1081" s="40" t="e">
        <f>VLOOKUP($B1081,期貨大額交易人未沖銷部位!$A$4:$O$499,4,FALSE)</f>
        <v>#N/A</v>
      </c>
      <c r="Y1081" s="40" t="e">
        <f>VLOOKUP($B1081,期貨大額交易人未沖銷部位!$A$4:$O$499,7,FALSE)</f>
        <v>#N/A</v>
      </c>
      <c r="Z1081" s="40" t="e">
        <f>VLOOKUP($B1081,期貨大額交易人未沖銷部位!$A$4:$O$499,10,FALSE)</f>
        <v>#N/A</v>
      </c>
      <c r="AA1081" s="40" t="e">
        <f>VLOOKUP($B1081,期貨大額交易人未沖銷部位!$A$4:$O$499,13,FALSE)</f>
        <v>#N/A</v>
      </c>
      <c r="AB1081" s="40" t="e">
        <f>VLOOKUP($B1081,期貨大額交易人未沖銷部位!$A$4:$O$499,14,FALSE)</f>
        <v>#N/A</v>
      </c>
      <c r="AC1081" s="40" t="e">
        <f>VLOOKUP($B1081,期貨大額交易人未沖銷部位!$A$4:$O$499,15,FALSE)</f>
        <v>#N/A</v>
      </c>
      <c r="AD1081" s="33" t="e">
        <f>VLOOKUP($B1081,三大美股走勢!$A$4:$J$495,4,FALSE)</f>
        <v>#N/A</v>
      </c>
      <c r="AE1081" s="33" t="e">
        <f>VLOOKUP($B1081,三大美股走勢!$A$4:$J$495,7,FALSE)</f>
        <v>#N/A</v>
      </c>
      <c r="AF1081" s="33" t="e">
        <f>VLOOKUP($B1081,三大美股走勢!$A$4:$J$495,10,FALSE)</f>
        <v>#N/A</v>
      </c>
    </row>
    <row r="1082" spans="2:32">
      <c r="B1082" s="32">
        <v>43861</v>
      </c>
      <c r="C1082" s="33" t="e">
        <f>VLOOKUP($B1082,大盤與近月台指!$A$4:$I$499,2,FALSE)</f>
        <v>#N/A</v>
      </c>
      <c r="D1082" s="34" t="e">
        <f>VLOOKUP($B1082,大盤與近月台指!$A$4:$I$499,3,FALSE)</f>
        <v>#N/A</v>
      </c>
      <c r="E1082" s="35" t="e">
        <f>VLOOKUP($B1082,大盤與近月台指!$A$4:$I$499,4,FALSE)</f>
        <v>#N/A</v>
      </c>
      <c r="F1082" s="33" t="e">
        <f>VLOOKUP($B1082,大盤與近月台指!$A$4:$I$499,5,FALSE)</f>
        <v>#N/A</v>
      </c>
      <c r="G1082" s="49" t="e">
        <f>VLOOKUP($B1082,三大法人買賣超!$A$4:$I$500,3,FALSE)</f>
        <v>#N/A</v>
      </c>
      <c r="H1082" s="34" t="e">
        <f>VLOOKUP($B1082,三大法人買賣超!$A$4:$I$500,5,FALSE)</f>
        <v>#N/A</v>
      </c>
      <c r="I1082" s="27" t="e">
        <f>VLOOKUP($B1082,三大法人買賣超!$A$4:$I$500,7,FALSE)</f>
        <v>#N/A</v>
      </c>
      <c r="J1082" s="27" t="e">
        <f>VLOOKUP($B1082,三大法人買賣超!$A$4:$I$500,9,FALSE)</f>
        <v>#N/A</v>
      </c>
      <c r="K1082" s="37">
        <f>新台幣匯率美元指數!B1083</f>
        <v>0</v>
      </c>
      <c r="L1082" s="38">
        <f>新台幣匯率美元指數!C1083</f>
        <v>0</v>
      </c>
      <c r="M1082" s="39">
        <f>新台幣匯率美元指數!D1083</f>
        <v>0</v>
      </c>
      <c r="N1082" s="27" t="e">
        <f>VLOOKUP($B1082,期貨未平倉口數!$A$4:$M$499,4,FALSE)</f>
        <v>#N/A</v>
      </c>
      <c r="O1082" s="27" t="e">
        <f>VLOOKUP($B1082,期貨未平倉口數!$A$4:$M$499,9,FALSE)</f>
        <v>#N/A</v>
      </c>
      <c r="P1082" s="27" t="e">
        <f>VLOOKUP($B1082,期貨未平倉口數!$A$4:$M$499,10,FALSE)</f>
        <v>#N/A</v>
      </c>
      <c r="Q1082" s="27" t="e">
        <f>VLOOKUP($B1082,期貨未平倉口數!$A$4:$M$499,11,FALSE)</f>
        <v>#N/A</v>
      </c>
      <c r="R1082" s="64" t="e">
        <f>VLOOKUP($B1082,選擇權未平倉餘額!$A$4:$I$500,6,FALSE)</f>
        <v>#N/A</v>
      </c>
      <c r="S1082" s="64" t="e">
        <f>VLOOKUP($B1082,選擇權未平倉餘額!$A$4:$I$500,7,FALSE)</f>
        <v>#N/A</v>
      </c>
      <c r="T1082" s="64" t="e">
        <f>VLOOKUP($B1082,選擇權未平倉餘額!$A$4:$I$500,8,FALSE)</f>
        <v>#N/A</v>
      </c>
      <c r="U1082" s="64" t="e">
        <f>VLOOKUP($B1082,選擇權未平倉餘額!$A$4:$I$500,9,FALSE)</f>
        <v>#N/A</v>
      </c>
      <c r="V1082" s="39" t="e">
        <f>VLOOKUP($B1082,臺指選擇權P_C_Ratios!$A$4:$C$500,3,FALSE)</f>
        <v>#N/A</v>
      </c>
      <c r="W1082" s="41" t="e">
        <f>VLOOKUP($B1082,散戶多空比!$A$6:$L$500,12,FALSE)</f>
        <v>#N/A</v>
      </c>
      <c r="X1082" s="40" t="e">
        <f>VLOOKUP($B1082,期貨大額交易人未沖銷部位!$A$4:$O$499,4,FALSE)</f>
        <v>#N/A</v>
      </c>
      <c r="Y1082" s="40" t="e">
        <f>VLOOKUP($B1082,期貨大額交易人未沖銷部位!$A$4:$O$499,7,FALSE)</f>
        <v>#N/A</v>
      </c>
      <c r="Z1082" s="40" t="e">
        <f>VLOOKUP($B1082,期貨大額交易人未沖銷部位!$A$4:$O$499,10,FALSE)</f>
        <v>#N/A</v>
      </c>
      <c r="AA1082" s="40" t="e">
        <f>VLOOKUP($B1082,期貨大額交易人未沖銷部位!$A$4:$O$499,13,FALSE)</f>
        <v>#N/A</v>
      </c>
      <c r="AB1082" s="40" t="e">
        <f>VLOOKUP($B1082,期貨大額交易人未沖銷部位!$A$4:$O$499,14,FALSE)</f>
        <v>#N/A</v>
      </c>
      <c r="AC1082" s="40" t="e">
        <f>VLOOKUP($B1082,期貨大額交易人未沖銷部位!$A$4:$O$499,15,FALSE)</f>
        <v>#N/A</v>
      </c>
      <c r="AD1082" s="33" t="e">
        <f>VLOOKUP($B1082,三大美股走勢!$A$4:$J$495,4,FALSE)</f>
        <v>#N/A</v>
      </c>
      <c r="AE1082" s="33" t="e">
        <f>VLOOKUP($B1082,三大美股走勢!$A$4:$J$495,7,FALSE)</f>
        <v>#N/A</v>
      </c>
      <c r="AF1082" s="33" t="e">
        <f>VLOOKUP($B1082,三大美股走勢!$A$4:$J$495,10,FALSE)</f>
        <v>#N/A</v>
      </c>
    </row>
    <row r="1083" spans="2:32">
      <c r="B1083" s="32">
        <v>43862</v>
      </c>
      <c r="C1083" s="33" t="e">
        <f>VLOOKUP($B1083,大盤與近月台指!$A$4:$I$499,2,FALSE)</f>
        <v>#N/A</v>
      </c>
      <c r="D1083" s="34" t="e">
        <f>VLOOKUP($B1083,大盤與近月台指!$A$4:$I$499,3,FALSE)</f>
        <v>#N/A</v>
      </c>
      <c r="E1083" s="35" t="e">
        <f>VLOOKUP($B1083,大盤與近月台指!$A$4:$I$499,4,FALSE)</f>
        <v>#N/A</v>
      </c>
      <c r="F1083" s="33" t="e">
        <f>VLOOKUP($B1083,大盤與近月台指!$A$4:$I$499,5,FALSE)</f>
        <v>#N/A</v>
      </c>
      <c r="G1083" s="49" t="e">
        <f>VLOOKUP($B1083,三大法人買賣超!$A$4:$I$500,3,FALSE)</f>
        <v>#N/A</v>
      </c>
      <c r="H1083" s="34" t="e">
        <f>VLOOKUP($B1083,三大法人買賣超!$A$4:$I$500,5,FALSE)</f>
        <v>#N/A</v>
      </c>
      <c r="I1083" s="27" t="e">
        <f>VLOOKUP($B1083,三大法人買賣超!$A$4:$I$500,7,FALSE)</f>
        <v>#N/A</v>
      </c>
      <c r="J1083" s="27" t="e">
        <f>VLOOKUP($B1083,三大法人買賣超!$A$4:$I$500,9,FALSE)</f>
        <v>#N/A</v>
      </c>
      <c r="K1083" s="37">
        <f>新台幣匯率美元指數!B1084</f>
        <v>0</v>
      </c>
      <c r="L1083" s="38">
        <f>新台幣匯率美元指數!C1084</f>
        <v>0</v>
      </c>
      <c r="M1083" s="39">
        <f>新台幣匯率美元指數!D1084</f>
        <v>0</v>
      </c>
      <c r="N1083" s="27" t="e">
        <f>VLOOKUP($B1083,期貨未平倉口數!$A$4:$M$499,4,FALSE)</f>
        <v>#N/A</v>
      </c>
      <c r="O1083" s="27" t="e">
        <f>VLOOKUP($B1083,期貨未平倉口數!$A$4:$M$499,9,FALSE)</f>
        <v>#N/A</v>
      </c>
      <c r="P1083" s="27" t="e">
        <f>VLOOKUP($B1083,期貨未平倉口數!$A$4:$M$499,10,FALSE)</f>
        <v>#N/A</v>
      </c>
      <c r="Q1083" s="27" t="e">
        <f>VLOOKUP($B1083,期貨未平倉口數!$A$4:$M$499,11,FALSE)</f>
        <v>#N/A</v>
      </c>
      <c r="R1083" s="64" t="e">
        <f>VLOOKUP($B1083,選擇權未平倉餘額!$A$4:$I$500,6,FALSE)</f>
        <v>#N/A</v>
      </c>
      <c r="S1083" s="64" t="e">
        <f>VLOOKUP($B1083,選擇權未平倉餘額!$A$4:$I$500,7,FALSE)</f>
        <v>#N/A</v>
      </c>
      <c r="T1083" s="64" t="e">
        <f>VLOOKUP($B1083,選擇權未平倉餘額!$A$4:$I$500,8,FALSE)</f>
        <v>#N/A</v>
      </c>
      <c r="U1083" s="64" t="e">
        <f>VLOOKUP($B1083,選擇權未平倉餘額!$A$4:$I$500,9,FALSE)</f>
        <v>#N/A</v>
      </c>
      <c r="V1083" s="39" t="e">
        <f>VLOOKUP($B1083,臺指選擇權P_C_Ratios!$A$4:$C$500,3,FALSE)</f>
        <v>#N/A</v>
      </c>
      <c r="W1083" s="41" t="e">
        <f>VLOOKUP($B1083,散戶多空比!$A$6:$L$500,12,FALSE)</f>
        <v>#N/A</v>
      </c>
      <c r="X1083" s="40" t="e">
        <f>VLOOKUP($B1083,期貨大額交易人未沖銷部位!$A$4:$O$499,4,FALSE)</f>
        <v>#N/A</v>
      </c>
      <c r="Y1083" s="40" t="e">
        <f>VLOOKUP($B1083,期貨大額交易人未沖銷部位!$A$4:$O$499,7,FALSE)</f>
        <v>#N/A</v>
      </c>
      <c r="Z1083" s="40" t="e">
        <f>VLOOKUP($B1083,期貨大額交易人未沖銷部位!$A$4:$O$499,10,FALSE)</f>
        <v>#N/A</v>
      </c>
      <c r="AA1083" s="40" t="e">
        <f>VLOOKUP($B1083,期貨大額交易人未沖銷部位!$A$4:$O$499,13,FALSE)</f>
        <v>#N/A</v>
      </c>
      <c r="AB1083" s="40" t="e">
        <f>VLOOKUP($B1083,期貨大額交易人未沖銷部位!$A$4:$O$499,14,FALSE)</f>
        <v>#N/A</v>
      </c>
      <c r="AC1083" s="40" t="e">
        <f>VLOOKUP($B1083,期貨大額交易人未沖銷部位!$A$4:$O$499,15,FALSE)</f>
        <v>#N/A</v>
      </c>
      <c r="AD1083" s="33" t="e">
        <f>VLOOKUP($B1083,三大美股走勢!$A$4:$J$495,4,FALSE)</f>
        <v>#N/A</v>
      </c>
      <c r="AE1083" s="33" t="e">
        <f>VLOOKUP($B1083,三大美股走勢!$A$4:$J$495,7,FALSE)</f>
        <v>#N/A</v>
      </c>
      <c r="AF1083" s="33" t="e">
        <f>VLOOKUP($B1083,三大美股走勢!$A$4:$J$495,10,FALSE)</f>
        <v>#N/A</v>
      </c>
    </row>
    <row r="1084" spans="2:32">
      <c r="B1084" s="32">
        <v>43863</v>
      </c>
      <c r="C1084" s="33" t="e">
        <f>VLOOKUP($B1084,大盤與近月台指!$A$4:$I$499,2,FALSE)</f>
        <v>#N/A</v>
      </c>
      <c r="D1084" s="34" t="e">
        <f>VLOOKUP($B1084,大盤與近月台指!$A$4:$I$499,3,FALSE)</f>
        <v>#N/A</v>
      </c>
      <c r="E1084" s="35" t="e">
        <f>VLOOKUP($B1084,大盤與近月台指!$A$4:$I$499,4,FALSE)</f>
        <v>#N/A</v>
      </c>
      <c r="F1084" s="33" t="e">
        <f>VLOOKUP($B1084,大盤與近月台指!$A$4:$I$499,5,FALSE)</f>
        <v>#N/A</v>
      </c>
      <c r="G1084" s="49" t="e">
        <f>VLOOKUP($B1084,三大法人買賣超!$A$4:$I$500,3,FALSE)</f>
        <v>#N/A</v>
      </c>
      <c r="H1084" s="34" t="e">
        <f>VLOOKUP($B1084,三大法人買賣超!$A$4:$I$500,5,FALSE)</f>
        <v>#N/A</v>
      </c>
      <c r="I1084" s="27" t="e">
        <f>VLOOKUP($B1084,三大法人買賣超!$A$4:$I$500,7,FALSE)</f>
        <v>#N/A</v>
      </c>
      <c r="J1084" s="27" t="e">
        <f>VLOOKUP($B1084,三大法人買賣超!$A$4:$I$500,9,FALSE)</f>
        <v>#N/A</v>
      </c>
      <c r="K1084" s="37">
        <f>新台幣匯率美元指數!B1085</f>
        <v>0</v>
      </c>
      <c r="L1084" s="38">
        <f>新台幣匯率美元指數!C1085</f>
        <v>0</v>
      </c>
      <c r="M1084" s="39">
        <f>新台幣匯率美元指數!D1085</f>
        <v>0</v>
      </c>
      <c r="N1084" s="27" t="e">
        <f>VLOOKUP($B1084,期貨未平倉口數!$A$4:$M$499,4,FALSE)</f>
        <v>#N/A</v>
      </c>
      <c r="O1084" s="27" t="e">
        <f>VLOOKUP($B1084,期貨未平倉口數!$A$4:$M$499,9,FALSE)</f>
        <v>#N/A</v>
      </c>
      <c r="P1084" s="27" t="e">
        <f>VLOOKUP($B1084,期貨未平倉口數!$A$4:$M$499,10,FALSE)</f>
        <v>#N/A</v>
      </c>
      <c r="Q1084" s="27" t="e">
        <f>VLOOKUP($B1084,期貨未平倉口數!$A$4:$M$499,11,FALSE)</f>
        <v>#N/A</v>
      </c>
      <c r="R1084" s="64" t="e">
        <f>VLOOKUP($B1084,選擇權未平倉餘額!$A$4:$I$500,6,FALSE)</f>
        <v>#N/A</v>
      </c>
      <c r="S1084" s="64" t="e">
        <f>VLOOKUP($B1084,選擇權未平倉餘額!$A$4:$I$500,7,FALSE)</f>
        <v>#N/A</v>
      </c>
      <c r="T1084" s="64" t="e">
        <f>VLOOKUP($B1084,選擇權未平倉餘額!$A$4:$I$500,8,FALSE)</f>
        <v>#N/A</v>
      </c>
      <c r="U1084" s="64" t="e">
        <f>VLOOKUP($B1084,選擇權未平倉餘額!$A$4:$I$500,9,FALSE)</f>
        <v>#N/A</v>
      </c>
      <c r="V1084" s="39" t="e">
        <f>VLOOKUP($B1084,臺指選擇權P_C_Ratios!$A$4:$C$500,3,FALSE)</f>
        <v>#N/A</v>
      </c>
      <c r="W1084" s="41" t="e">
        <f>VLOOKUP($B1084,散戶多空比!$A$6:$L$500,12,FALSE)</f>
        <v>#N/A</v>
      </c>
      <c r="X1084" s="40" t="e">
        <f>VLOOKUP($B1084,期貨大額交易人未沖銷部位!$A$4:$O$499,4,FALSE)</f>
        <v>#N/A</v>
      </c>
      <c r="Y1084" s="40" t="e">
        <f>VLOOKUP($B1084,期貨大額交易人未沖銷部位!$A$4:$O$499,7,FALSE)</f>
        <v>#N/A</v>
      </c>
      <c r="Z1084" s="40" t="e">
        <f>VLOOKUP($B1084,期貨大額交易人未沖銷部位!$A$4:$O$499,10,FALSE)</f>
        <v>#N/A</v>
      </c>
      <c r="AA1084" s="40" t="e">
        <f>VLOOKUP($B1084,期貨大額交易人未沖銷部位!$A$4:$O$499,13,FALSE)</f>
        <v>#N/A</v>
      </c>
      <c r="AB1084" s="40" t="e">
        <f>VLOOKUP($B1084,期貨大額交易人未沖銷部位!$A$4:$O$499,14,FALSE)</f>
        <v>#N/A</v>
      </c>
      <c r="AC1084" s="40" t="e">
        <f>VLOOKUP($B1084,期貨大額交易人未沖銷部位!$A$4:$O$499,15,FALSE)</f>
        <v>#N/A</v>
      </c>
      <c r="AD1084" s="33" t="e">
        <f>VLOOKUP($B1084,三大美股走勢!$A$4:$J$495,4,FALSE)</f>
        <v>#N/A</v>
      </c>
      <c r="AE1084" s="33" t="e">
        <f>VLOOKUP($B1084,三大美股走勢!$A$4:$J$495,7,FALSE)</f>
        <v>#N/A</v>
      </c>
      <c r="AF1084" s="33" t="e">
        <f>VLOOKUP($B1084,三大美股走勢!$A$4:$J$495,10,FALSE)</f>
        <v>#N/A</v>
      </c>
    </row>
    <row r="1085" spans="2:32">
      <c r="B1085" s="32">
        <v>43864</v>
      </c>
      <c r="C1085" s="33" t="e">
        <f>VLOOKUP($B1085,大盤與近月台指!$A$4:$I$499,2,FALSE)</f>
        <v>#N/A</v>
      </c>
      <c r="D1085" s="34" t="e">
        <f>VLOOKUP($B1085,大盤與近月台指!$A$4:$I$499,3,FALSE)</f>
        <v>#N/A</v>
      </c>
      <c r="E1085" s="35" t="e">
        <f>VLOOKUP($B1085,大盤與近月台指!$A$4:$I$499,4,FALSE)</f>
        <v>#N/A</v>
      </c>
      <c r="F1085" s="33" t="e">
        <f>VLOOKUP($B1085,大盤與近月台指!$A$4:$I$499,5,FALSE)</f>
        <v>#N/A</v>
      </c>
      <c r="G1085" s="49" t="e">
        <f>VLOOKUP($B1085,三大法人買賣超!$A$4:$I$500,3,FALSE)</f>
        <v>#N/A</v>
      </c>
      <c r="H1085" s="34" t="e">
        <f>VLOOKUP($B1085,三大法人買賣超!$A$4:$I$500,5,FALSE)</f>
        <v>#N/A</v>
      </c>
      <c r="I1085" s="27" t="e">
        <f>VLOOKUP($B1085,三大法人買賣超!$A$4:$I$500,7,FALSE)</f>
        <v>#N/A</v>
      </c>
      <c r="J1085" s="27" t="e">
        <f>VLOOKUP($B1085,三大法人買賣超!$A$4:$I$500,9,FALSE)</f>
        <v>#N/A</v>
      </c>
      <c r="K1085" s="37">
        <f>新台幣匯率美元指數!B1086</f>
        <v>0</v>
      </c>
      <c r="L1085" s="38">
        <f>新台幣匯率美元指數!C1086</f>
        <v>0</v>
      </c>
      <c r="M1085" s="39">
        <f>新台幣匯率美元指數!D1086</f>
        <v>0</v>
      </c>
      <c r="N1085" s="27" t="e">
        <f>VLOOKUP($B1085,期貨未平倉口數!$A$4:$M$499,4,FALSE)</f>
        <v>#N/A</v>
      </c>
      <c r="O1085" s="27" t="e">
        <f>VLOOKUP($B1085,期貨未平倉口數!$A$4:$M$499,9,FALSE)</f>
        <v>#N/A</v>
      </c>
      <c r="P1085" s="27" t="e">
        <f>VLOOKUP($B1085,期貨未平倉口數!$A$4:$M$499,10,FALSE)</f>
        <v>#N/A</v>
      </c>
      <c r="Q1085" s="27" t="e">
        <f>VLOOKUP($B1085,期貨未平倉口數!$A$4:$M$499,11,FALSE)</f>
        <v>#N/A</v>
      </c>
      <c r="R1085" s="64" t="e">
        <f>VLOOKUP($B1085,選擇權未平倉餘額!$A$4:$I$500,6,FALSE)</f>
        <v>#N/A</v>
      </c>
      <c r="S1085" s="64" t="e">
        <f>VLOOKUP($B1085,選擇權未平倉餘額!$A$4:$I$500,7,FALSE)</f>
        <v>#N/A</v>
      </c>
      <c r="T1085" s="64" t="e">
        <f>VLOOKUP($B1085,選擇權未平倉餘額!$A$4:$I$500,8,FALSE)</f>
        <v>#N/A</v>
      </c>
      <c r="U1085" s="64" t="e">
        <f>VLOOKUP($B1085,選擇權未平倉餘額!$A$4:$I$500,9,FALSE)</f>
        <v>#N/A</v>
      </c>
      <c r="V1085" s="39" t="e">
        <f>VLOOKUP($B1085,臺指選擇權P_C_Ratios!$A$4:$C$500,3,FALSE)</f>
        <v>#N/A</v>
      </c>
      <c r="W1085" s="41" t="e">
        <f>VLOOKUP($B1085,散戶多空比!$A$6:$L$500,12,FALSE)</f>
        <v>#N/A</v>
      </c>
      <c r="X1085" s="40" t="e">
        <f>VLOOKUP($B1085,期貨大額交易人未沖銷部位!$A$4:$O$499,4,FALSE)</f>
        <v>#N/A</v>
      </c>
      <c r="Y1085" s="40" t="e">
        <f>VLOOKUP($B1085,期貨大額交易人未沖銷部位!$A$4:$O$499,7,FALSE)</f>
        <v>#N/A</v>
      </c>
      <c r="Z1085" s="40" t="e">
        <f>VLOOKUP($B1085,期貨大額交易人未沖銷部位!$A$4:$O$499,10,FALSE)</f>
        <v>#N/A</v>
      </c>
      <c r="AA1085" s="40" t="e">
        <f>VLOOKUP($B1085,期貨大額交易人未沖銷部位!$A$4:$O$499,13,FALSE)</f>
        <v>#N/A</v>
      </c>
      <c r="AB1085" s="40" t="e">
        <f>VLOOKUP($B1085,期貨大額交易人未沖銷部位!$A$4:$O$499,14,FALSE)</f>
        <v>#N/A</v>
      </c>
      <c r="AC1085" s="40" t="e">
        <f>VLOOKUP($B1085,期貨大額交易人未沖銷部位!$A$4:$O$499,15,FALSE)</f>
        <v>#N/A</v>
      </c>
      <c r="AD1085" s="33" t="e">
        <f>VLOOKUP($B1085,三大美股走勢!$A$4:$J$495,4,FALSE)</f>
        <v>#N/A</v>
      </c>
      <c r="AE1085" s="33" t="e">
        <f>VLOOKUP($B1085,三大美股走勢!$A$4:$J$495,7,FALSE)</f>
        <v>#N/A</v>
      </c>
      <c r="AF1085" s="33" t="e">
        <f>VLOOKUP($B1085,三大美股走勢!$A$4:$J$495,10,FALSE)</f>
        <v>#N/A</v>
      </c>
    </row>
    <row r="1086" spans="2:32">
      <c r="B1086" s="32">
        <v>43865</v>
      </c>
      <c r="C1086" s="33" t="e">
        <f>VLOOKUP($B1086,大盤與近月台指!$A$4:$I$499,2,FALSE)</f>
        <v>#N/A</v>
      </c>
      <c r="D1086" s="34" t="e">
        <f>VLOOKUP($B1086,大盤與近月台指!$A$4:$I$499,3,FALSE)</f>
        <v>#N/A</v>
      </c>
      <c r="E1086" s="35" t="e">
        <f>VLOOKUP($B1086,大盤與近月台指!$A$4:$I$499,4,FALSE)</f>
        <v>#N/A</v>
      </c>
      <c r="F1086" s="33" t="e">
        <f>VLOOKUP($B1086,大盤與近月台指!$A$4:$I$499,5,FALSE)</f>
        <v>#N/A</v>
      </c>
      <c r="G1086" s="49" t="e">
        <f>VLOOKUP($B1086,三大法人買賣超!$A$4:$I$500,3,FALSE)</f>
        <v>#N/A</v>
      </c>
      <c r="H1086" s="34" t="e">
        <f>VLOOKUP($B1086,三大法人買賣超!$A$4:$I$500,5,FALSE)</f>
        <v>#N/A</v>
      </c>
      <c r="I1086" s="27" t="e">
        <f>VLOOKUP($B1086,三大法人買賣超!$A$4:$I$500,7,FALSE)</f>
        <v>#N/A</v>
      </c>
      <c r="J1086" s="27" t="e">
        <f>VLOOKUP($B1086,三大法人買賣超!$A$4:$I$500,9,FALSE)</f>
        <v>#N/A</v>
      </c>
      <c r="K1086" s="37">
        <f>新台幣匯率美元指數!B1087</f>
        <v>0</v>
      </c>
      <c r="L1086" s="38">
        <f>新台幣匯率美元指數!C1087</f>
        <v>0</v>
      </c>
      <c r="M1086" s="39">
        <f>新台幣匯率美元指數!D1087</f>
        <v>0</v>
      </c>
      <c r="N1086" s="27" t="e">
        <f>VLOOKUP($B1086,期貨未平倉口數!$A$4:$M$499,4,FALSE)</f>
        <v>#N/A</v>
      </c>
      <c r="O1086" s="27" t="e">
        <f>VLOOKUP($B1086,期貨未平倉口數!$A$4:$M$499,9,FALSE)</f>
        <v>#N/A</v>
      </c>
      <c r="P1086" s="27" t="e">
        <f>VLOOKUP($B1086,期貨未平倉口數!$A$4:$M$499,10,FALSE)</f>
        <v>#N/A</v>
      </c>
      <c r="Q1086" s="27" t="e">
        <f>VLOOKUP($B1086,期貨未平倉口數!$A$4:$M$499,11,FALSE)</f>
        <v>#N/A</v>
      </c>
      <c r="R1086" s="64" t="e">
        <f>VLOOKUP($B1086,選擇權未平倉餘額!$A$4:$I$500,6,FALSE)</f>
        <v>#N/A</v>
      </c>
      <c r="S1086" s="64" t="e">
        <f>VLOOKUP($B1086,選擇權未平倉餘額!$A$4:$I$500,7,FALSE)</f>
        <v>#N/A</v>
      </c>
      <c r="T1086" s="64" t="e">
        <f>VLOOKUP($B1086,選擇權未平倉餘額!$A$4:$I$500,8,FALSE)</f>
        <v>#N/A</v>
      </c>
      <c r="U1086" s="64" t="e">
        <f>VLOOKUP($B1086,選擇權未平倉餘額!$A$4:$I$500,9,FALSE)</f>
        <v>#N/A</v>
      </c>
      <c r="V1086" s="39" t="e">
        <f>VLOOKUP($B1086,臺指選擇權P_C_Ratios!$A$4:$C$500,3,FALSE)</f>
        <v>#N/A</v>
      </c>
      <c r="W1086" s="41" t="e">
        <f>VLOOKUP($B1086,散戶多空比!$A$6:$L$500,12,FALSE)</f>
        <v>#N/A</v>
      </c>
      <c r="X1086" s="40" t="e">
        <f>VLOOKUP($B1086,期貨大額交易人未沖銷部位!$A$4:$O$499,4,FALSE)</f>
        <v>#N/A</v>
      </c>
      <c r="Y1086" s="40" t="e">
        <f>VLOOKUP($B1086,期貨大額交易人未沖銷部位!$A$4:$O$499,7,FALSE)</f>
        <v>#N/A</v>
      </c>
      <c r="Z1086" s="40" t="e">
        <f>VLOOKUP($B1086,期貨大額交易人未沖銷部位!$A$4:$O$499,10,FALSE)</f>
        <v>#N/A</v>
      </c>
      <c r="AA1086" s="40" t="e">
        <f>VLOOKUP($B1086,期貨大額交易人未沖銷部位!$A$4:$O$499,13,FALSE)</f>
        <v>#N/A</v>
      </c>
      <c r="AB1086" s="40" t="e">
        <f>VLOOKUP($B1086,期貨大額交易人未沖銷部位!$A$4:$O$499,14,FALSE)</f>
        <v>#N/A</v>
      </c>
      <c r="AC1086" s="40" t="e">
        <f>VLOOKUP($B1086,期貨大額交易人未沖銷部位!$A$4:$O$499,15,FALSE)</f>
        <v>#N/A</v>
      </c>
      <c r="AD1086" s="33" t="e">
        <f>VLOOKUP($B1086,三大美股走勢!$A$4:$J$495,4,FALSE)</f>
        <v>#N/A</v>
      </c>
      <c r="AE1086" s="33" t="e">
        <f>VLOOKUP($B1086,三大美股走勢!$A$4:$J$495,7,FALSE)</f>
        <v>#N/A</v>
      </c>
      <c r="AF1086" s="33" t="e">
        <f>VLOOKUP($B1086,三大美股走勢!$A$4:$J$495,10,FALSE)</f>
        <v>#N/A</v>
      </c>
    </row>
    <row r="1087" spans="2:32">
      <c r="B1087" s="32">
        <v>43866</v>
      </c>
      <c r="C1087" s="33" t="e">
        <f>VLOOKUP($B1087,大盤與近月台指!$A$4:$I$499,2,FALSE)</f>
        <v>#N/A</v>
      </c>
      <c r="D1087" s="34" t="e">
        <f>VLOOKUP($B1087,大盤與近月台指!$A$4:$I$499,3,FALSE)</f>
        <v>#N/A</v>
      </c>
      <c r="E1087" s="35" t="e">
        <f>VLOOKUP($B1087,大盤與近月台指!$A$4:$I$499,4,FALSE)</f>
        <v>#N/A</v>
      </c>
      <c r="F1087" s="33" t="e">
        <f>VLOOKUP($B1087,大盤與近月台指!$A$4:$I$499,5,FALSE)</f>
        <v>#N/A</v>
      </c>
      <c r="G1087" s="49" t="e">
        <f>VLOOKUP($B1087,三大法人買賣超!$A$4:$I$500,3,FALSE)</f>
        <v>#N/A</v>
      </c>
      <c r="H1087" s="34" t="e">
        <f>VLOOKUP($B1087,三大法人買賣超!$A$4:$I$500,5,FALSE)</f>
        <v>#N/A</v>
      </c>
      <c r="I1087" s="27" t="e">
        <f>VLOOKUP($B1087,三大法人買賣超!$A$4:$I$500,7,FALSE)</f>
        <v>#N/A</v>
      </c>
      <c r="J1087" s="27" t="e">
        <f>VLOOKUP($B1087,三大法人買賣超!$A$4:$I$500,9,FALSE)</f>
        <v>#N/A</v>
      </c>
      <c r="K1087" s="37">
        <f>新台幣匯率美元指數!B1088</f>
        <v>0</v>
      </c>
      <c r="L1087" s="38">
        <f>新台幣匯率美元指數!C1088</f>
        <v>0</v>
      </c>
      <c r="M1087" s="39">
        <f>新台幣匯率美元指數!D1088</f>
        <v>0</v>
      </c>
      <c r="N1087" s="27" t="e">
        <f>VLOOKUP($B1087,期貨未平倉口數!$A$4:$M$499,4,FALSE)</f>
        <v>#N/A</v>
      </c>
      <c r="O1087" s="27" t="e">
        <f>VLOOKUP($B1087,期貨未平倉口數!$A$4:$M$499,9,FALSE)</f>
        <v>#N/A</v>
      </c>
      <c r="P1087" s="27" t="e">
        <f>VLOOKUP($B1087,期貨未平倉口數!$A$4:$M$499,10,FALSE)</f>
        <v>#N/A</v>
      </c>
      <c r="Q1087" s="27" t="e">
        <f>VLOOKUP($B1087,期貨未平倉口數!$A$4:$M$499,11,FALSE)</f>
        <v>#N/A</v>
      </c>
      <c r="R1087" s="64" t="e">
        <f>VLOOKUP($B1087,選擇權未平倉餘額!$A$4:$I$500,6,FALSE)</f>
        <v>#N/A</v>
      </c>
      <c r="S1087" s="64" t="e">
        <f>VLOOKUP($B1087,選擇權未平倉餘額!$A$4:$I$500,7,FALSE)</f>
        <v>#N/A</v>
      </c>
      <c r="T1087" s="64" t="e">
        <f>VLOOKUP($B1087,選擇權未平倉餘額!$A$4:$I$500,8,FALSE)</f>
        <v>#N/A</v>
      </c>
      <c r="U1087" s="64" t="e">
        <f>VLOOKUP($B1087,選擇權未平倉餘額!$A$4:$I$500,9,FALSE)</f>
        <v>#N/A</v>
      </c>
      <c r="V1087" s="39" t="e">
        <f>VLOOKUP($B1087,臺指選擇權P_C_Ratios!$A$4:$C$500,3,FALSE)</f>
        <v>#N/A</v>
      </c>
      <c r="W1087" s="41" t="e">
        <f>VLOOKUP($B1087,散戶多空比!$A$6:$L$500,12,FALSE)</f>
        <v>#N/A</v>
      </c>
      <c r="X1087" s="40" t="e">
        <f>VLOOKUP($B1087,期貨大額交易人未沖銷部位!$A$4:$O$499,4,FALSE)</f>
        <v>#N/A</v>
      </c>
      <c r="Y1087" s="40" t="e">
        <f>VLOOKUP($B1087,期貨大額交易人未沖銷部位!$A$4:$O$499,7,FALSE)</f>
        <v>#N/A</v>
      </c>
      <c r="Z1087" s="40" t="e">
        <f>VLOOKUP($B1087,期貨大額交易人未沖銷部位!$A$4:$O$499,10,FALSE)</f>
        <v>#N/A</v>
      </c>
      <c r="AA1087" s="40" t="e">
        <f>VLOOKUP($B1087,期貨大額交易人未沖銷部位!$A$4:$O$499,13,FALSE)</f>
        <v>#N/A</v>
      </c>
      <c r="AB1087" s="40" t="e">
        <f>VLOOKUP($B1087,期貨大額交易人未沖銷部位!$A$4:$O$499,14,FALSE)</f>
        <v>#N/A</v>
      </c>
      <c r="AC1087" s="40" t="e">
        <f>VLOOKUP($B1087,期貨大額交易人未沖銷部位!$A$4:$O$499,15,FALSE)</f>
        <v>#N/A</v>
      </c>
      <c r="AD1087" s="33" t="e">
        <f>VLOOKUP($B1087,三大美股走勢!$A$4:$J$495,4,FALSE)</f>
        <v>#N/A</v>
      </c>
      <c r="AE1087" s="33" t="e">
        <f>VLOOKUP($B1087,三大美股走勢!$A$4:$J$495,7,FALSE)</f>
        <v>#N/A</v>
      </c>
      <c r="AF1087" s="33" t="e">
        <f>VLOOKUP($B1087,三大美股走勢!$A$4:$J$495,10,FALSE)</f>
        <v>#N/A</v>
      </c>
    </row>
    <row r="1088" spans="2:32">
      <c r="B1088" s="32">
        <v>43867</v>
      </c>
      <c r="C1088" s="33" t="e">
        <f>VLOOKUP($B1088,大盤與近月台指!$A$4:$I$499,2,FALSE)</f>
        <v>#N/A</v>
      </c>
      <c r="D1088" s="34" t="e">
        <f>VLOOKUP($B1088,大盤與近月台指!$A$4:$I$499,3,FALSE)</f>
        <v>#N/A</v>
      </c>
      <c r="E1088" s="35" t="e">
        <f>VLOOKUP($B1088,大盤與近月台指!$A$4:$I$499,4,FALSE)</f>
        <v>#N/A</v>
      </c>
      <c r="F1088" s="33" t="e">
        <f>VLOOKUP($B1088,大盤與近月台指!$A$4:$I$499,5,FALSE)</f>
        <v>#N/A</v>
      </c>
      <c r="G1088" s="49" t="e">
        <f>VLOOKUP($B1088,三大法人買賣超!$A$4:$I$500,3,FALSE)</f>
        <v>#N/A</v>
      </c>
      <c r="H1088" s="34" t="e">
        <f>VLOOKUP($B1088,三大法人買賣超!$A$4:$I$500,5,FALSE)</f>
        <v>#N/A</v>
      </c>
      <c r="I1088" s="27" t="e">
        <f>VLOOKUP($B1088,三大法人買賣超!$A$4:$I$500,7,FALSE)</f>
        <v>#N/A</v>
      </c>
      <c r="J1088" s="27" t="e">
        <f>VLOOKUP($B1088,三大法人買賣超!$A$4:$I$500,9,FALSE)</f>
        <v>#N/A</v>
      </c>
      <c r="K1088" s="37">
        <f>新台幣匯率美元指數!B1089</f>
        <v>0</v>
      </c>
      <c r="L1088" s="38">
        <f>新台幣匯率美元指數!C1089</f>
        <v>0</v>
      </c>
      <c r="M1088" s="39">
        <f>新台幣匯率美元指數!D1089</f>
        <v>0</v>
      </c>
      <c r="N1088" s="27" t="e">
        <f>VLOOKUP($B1088,期貨未平倉口數!$A$4:$M$499,4,FALSE)</f>
        <v>#N/A</v>
      </c>
      <c r="O1088" s="27" t="e">
        <f>VLOOKUP($B1088,期貨未平倉口數!$A$4:$M$499,9,FALSE)</f>
        <v>#N/A</v>
      </c>
      <c r="P1088" s="27" t="e">
        <f>VLOOKUP($B1088,期貨未平倉口數!$A$4:$M$499,10,FALSE)</f>
        <v>#N/A</v>
      </c>
      <c r="Q1088" s="27" t="e">
        <f>VLOOKUP($B1088,期貨未平倉口數!$A$4:$M$499,11,FALSE)</f>
        <v>#N/A</v>
      </c>
      <c r="R1088" s="64" t="e">
        <f>VLOOKUP($B1088,選擇權未平倉餘額!$A$4:$I$500,6,FALSE)</f>
        <v>#N/A</v>
      </c>
      <c r="S1088" s="64" t="e">
        <f>VLOOKUP($B1088,選擇權未平倉餘額!$A$4:$I$500,7,FALSE)</f>
        <v>#N/A</v>
      </c>
      <c r="T1088" s="64" t="e">
        <f>VLOOKUP($B1088,選擇權未平倉餘額!$A$4:$I$500,8,FALSE)</f>
        <v>#N/A</v>
      </c>
      <c r="U1088" s="64" t="e">
        <f>VLOOKUP($B1088,選擇權未平倉餘額!$A$4:$I$500,9,FALSE)</f>
        <v>#N/A</v>
      </c>
      <c r="V1088" s="39" t="e">
        <f>VLOOKUP($B1088,臺指選擇權P_C_Ratios!$A$4:$C$500,3,FALSE)</f>
        <v>#N/A</v>
      </c>
      <c r="W1088" s="41" t="e">
        <f>VLOOKUP($B1088,散戶多空比!$A$6:$L$500,12,FALSE)</f>
        <v>#N/A</v>
      </c>
      <c r="X1088" s="40" t="e">
        <f>VLOOKUP($B1088,期貨大額交易人未沖銷部位!$A$4:$O$499,4,FALSE)</f>
        <v>#N/A</v>
      </c>
      <c r="Y1088" s="40" t="e">
        <f>VLOOKUP($B1088,期貨大額交易人未沖銷部位!$A$4:$O$499,7,FALSE)</f>
        <v>#N/A</v>
      </c>
      <c r="Z1088" s="40" t="e">
        <f>VLOOKUP($B1088,期貨大額交易人未沖銷部位!$A$4:$O$499,10,FALSE)</f>
        <v>#N/A</v>
      </c>
      <c r="AA1088" s="40" t="e">
        <f>VLOOKUP($B1088,期貨大額交易人未沖銷部位!$A$4:$O$499,13,FALSE)</f>
        <v>#N/A</v>
      </c>
      <c r="AB1088" s="40" t="e">
        <f>VLOOKUP($B1088,期貨大額交易人未沖銷部位!$A$4:$O$499,14,FALSE)</f>
        <v>#N/A</v>
      </c>
      <c r="AC1088" s="40" t="e">
        <f>VLOOKUP($B1088,期貨大額交易人未沖銷部位!$A$4:$O$499,15,FALSE)</f>
        <v>#N/A</v>
      </c>
      <c r="AD1088" s="33" t="e">
        <f>VLOOKUP($B1088,三大美股走勢!$A$4:$J$495,4,FALSE)</f>
        <v>#N/A</v>
      </c>
      <c r="AE1088" s="33" t="e">
        <f>VLOOKUP($B1088,三大美股走勢!$A$4:$J$495,7,FALSE)</f>
        <v>#N/A</v>
      </c>
      <c r="AF1088" s="33" t="e">
        <f>VLOOKUP($B1088,三大美股走勢!$A$4:$J$495,10,FALSE)</f>
        <v>#N/A</v>
      </c>
    </row>
    <row r="1089" spans="2:32">
      <c r="B1089" s="32">
        <v>43868</v>
      </c>
      <c r="C1089" s="33" t="e">
        <f>VLOOKUP($B1089,大盤與近月台指!$A$4:$I$499,2,FALSE)</f>
        <v>#N/A</v>
      </c>
      <c r="D1089" s="34" t="e">
        <f>VLOOKUP($B1089,大盤與近月台指!$A$4:$I$499,3,FALSE)</f>
        <v>#N/A</v>
      </c>
      <c r="E1089" s="35" t="e">
        <f>VLOOKUP($B1089,大盤與近月台指!$A$4:$I$499,4,FALSE)</f>
        <v>#N/A</v>
      </c>
      <c r="F1089" s="33" t="e">
        <f>VLOOKUP($B1089,大盤與近月台指!$A$4:$I$499,5,FALSE)</f>
        <v>#N/A</v>
      </c>
      <c r="G1089" s="49" t="e">
        <f>VLOOKUP($B1089,三大法人買賣超!$A$4:$I$500,3,FALSE)</f>
        <v>#N/A</v>
      </c>
      <c r="H1089" s="34" t="e">
        <f>VLOOKUP($B1089,三大法人買賣超!$A$4:$I$500,5,FALSE)</f>
        <v>#N/A</v>
      </c>
      <c r="I1089" s="27" t="e">
        <f>VLOOKUP($B1089,三大法人買賣超!$A$4:$I$500,7,FALSE)</f>
        <v>#N/A</v>
      </c>
      <c r="J1089" s="27" t="e">
        <f>VLOOKUP($B1089,三大法人買賣超!$A$4:$I$500,9,FALSE)</f>
        <v>#N/A</v>
      </c>
      <c r="K1089" s="37">
        <f>新台幣匯率美元指數!B1090</f>
        <v>0</v>
      </c>
      <c r="L1089" s="38">
        <f>新台幣匯率美元指數!C1090</f>
        <v>0</v>
      </c>
      <c r="M1089" s="39">
        <f>新台幣匯率美元指數!D1090</f>
        <v>0</v>
      </c>
      <c r="N1089" s="27" t="e">
        <f>VLOOKUP($B1089,期貨未平倉口數!$A$4:$M$499,4,FALSE)</f>
        <v>#N/A</v>
      </c>
      <c r="O1089" s="27" t="e">
        <f>VLOOKUP($B1089,期貨未平倉口數!$A$4:$M$499,9,FALSE)</f>
        <v>#N/A</v>
      </c>
      <c r="P1089" s="27" t="e">
        <f>VLOOKUP($B1089,期貨未平倉口數!$A$4:$M$499,10,FALSE)</f>
        <v>#N/A</v>
      </c>
      <c r="Q1089" s="27" t="e">
        <f>VLOOKUP($B1089,期貨未平倉口數!$A$4:$M$499,11,FALSE)</f>
        <v>#N/A</v>
      </c>
      <c r="R1089" s="64" t="e">
        <f>VLOOKUP($B1089,選擇權未平倉餘額!$A$4:$I$500,6,FALSE)</f>
        <v>#N/A</v>
      </c>
      <c r="S1089" s="64" t="e">
        <f>VLOOKUP($B1089,選擇權未平倉餘額!$A$4:$I$500,7,FALSE)</f>
        <v>#N/A</v>
      </c>
      <c r="T1089" s="64" t="e">
        <f>VLOOKUP($B1089,選擇權未平倉餘額!$A$4:$I$500,8,FALSE)</f>
        <v>#N/A</v>
      </c>
      <c r="U1089" s="64" t="e">
        <f>VLOOKUP($B1089,選擇權未平倉餘額!$A$4:$I$500,9,FALSE)</f>
        <v>#N/A</v>
      </c>
      <c r="V1089" s="39" t="e">
        <f>VLOOKUP($B1089,臺指選擇權P_C_Ratios!$A$4:$C$500,3,FALSE)</f>
        <v>#N/A</v>
      </c>
      <c r="W1089" s="41" t="e">
        <f>VLOOKUP($B1089,散戶多空比!$A$6:$L$500,12,FALSE)</f>
        <v>#N/A</v>
      </c>
      <c r="X1089" s="40" t="e">
        <f>VLOOKUP($B1089,期貨大額交易人未沖銷部位!$A$4:$O$499,4,FALSE)</f>
        <v>#N/A</v>
      </c>
      <c r="Y1089" s="40" t="e">
        <f>VLOOKUP($B1089,期貨大額交易人未沖銷部位!$A$4:$O$499,7,FALSE)</f>
        <v>#N/A</v>
      </c>
      <c r="Z1089" s="40" t="e">
        <f>VLOOKUP($B1089,期貨大額交易人未沖銷部位!$A$4:$O$499,10,FALSE)</f>
        <v>#N/A</v>
      </c>
      <c r="AA1089" s="40" t="e">
        <f>VLOOKUP($B1089,期貨大額交易人未沖銷部位!$A$4:$O$499,13,FALSE)</f>
        <v>#N/A</v>
      </c>
      <c r="AB1089" s="40" t="e">
        <f>VLOOKUP($B1089,期貨大額交易人未沖銷部位!$A$4:$O$499,14,FALSE)</f>
        <v>#N/A</v>
      </c>
      <c r="AC1089" s="40" t="e">
        <f>VLOOKUP($B1089,期貨大額交易人未沖銷部位!$A$4:$O$499,15,FALSE)</f>
        <v>#N/A</v>
      </c>
      <c r="AD1089" s="33" t="e">
        <f>VLOOKUP($B1089,三大美股走勢!$A$4:$J$495,4,FALSE)</f>
        <v>#N/A</v>
      </c>
      <c r="AE1089" s="33" t="e">
        <f>VLOOKUP($B1089,三大美股走勢!$A$4:$J$495,7,FALSE)</f>
        <v>#N/A</v>
      </c>
      <c r="AF1089" s="33" t="e">
        <f>VLOOKUP($B1089,三大美股走勢!$A$4:$J$495,10,FALSE)</f>
        <v>#N/A</v>
      </c>
    </row>
    <row r="1090" spans="2:32">
      <c r="B1090" s="32">
        <v>43869</v>
      </c>
      <c r="C1090" s="33" t="e">
        <f>VLOOKUP($B1090,大盤與近月台指!$A$4:$I$499,2,FALSE)</f>
        <v>#N/A</v>
      </c>
      <c r="D1090" s="34" t="e">
        <f>VLOOKUP($B1090,大盤與近月台指!$A$4:$I$499,3,FALSE)</f>
        <v>#N/A</v>
      </c>
      <c r="E1090" s="35" t="e">
        <f>VLOOKUP($B1090,大盤與近月台指!$A$4:$I$499,4,FALSE)</f>
        <v>#N/A</v>
      </c>
      <c r="F1090" s="33" t="e">
        <f>VLOOKUP($B1090,大盤與近月台指!$A$4:$I$499,5,FALSE)</f>
        <v>#N/A</v>
      </c>
      <c r="G1090" s="49" t="e">
        <f>VLOOKUP($B1090,三大法人買賣超!$A$4:$I$500,3,FALSE)</f>
        <v>#N/A</v>
      </c>
      <c r="H1090" s="34" t="e">
        <f>VLOOKUP($B1090,三大法人買賣超!$A$4:$I$500,5,FALSE)</f>
        <v>#N/A</v>
      </c>
      <c r="I1090" s="27" t="e">
        <f>VLOOKUP($B1090,三大法人買賣超!$A$4:$I$500,7,FALSE)</f>
        <v>#N/A</v>
      </c>
      <c r="J1090" s="27" t="e">
        <f>VLOOKUP($B1090,三大法人買賣超!$A$4:$I$500,9,FALSE)</f>
        <v>#N/A</v>
      </c>
      <c r="K1090" s="37">
        <f>新台幣匯率美元指數!B1091</f>
        <v>0</v>
      </c>
      <c r="L1090" s="38">
        <f>新台幣匯率美元指數!C1091</f>
        <v>0</v>
      </c>
      <c r="M1090" s="39">
        <f>新台幣匯率美元指數!D1091</f>
        <v>0</v>
      </c>
      <c r="N1090" s="27" t="e">
        <f>VLOOKUP($B1090,期貨未平倉口數!$A$4:$M$499,4,FALSE)</f>
        <v>#N/A</v>
      </c>
      <c r="O1090" s="27" t="e">
        <f>VLOOKUP($B1090,期貨未平倉口數!$A$4:$M$499,9,FALSE)</f>
        <v>#N/A</v>
      </c>
      <c r="P1090" s="27" t="e">
        <f>VLOOKUP($B1090,期貨未平倉口數!$A$4:$M$499,10,FALSE)</f>
        <v>#N/A</v>
      </c>
      <c r="Q1090" s="27" t="e">
        <f>VLOOKUP($B1090,期貨未平倉口數!$A$4:$M$499,11,FALSE)</f>
        <v>#N/A</v>
      </c>
      <c r="R1090" s="64" t="e">
        <f>VLOOKUP($B1090,選擇權未平倉餘額!$A$4:$I$500,6,FALSE)</f>
        <v>#N/A</v>
      </c>
      <c r="S1090" s="64" t="e">
        <f>VLOOKUP($B1090,選擇權未平倉餘額!$A$4:$I$500,7,FALSE)</f>
        <v>#N/A</v>
      </c>
      <c r="T1090" s="64" t="e">
        <f>VLOOKUP($B1090,選擇權未平倉餘額!$A$4:$I$500,8,FALSE)</f>
        <v>#N/A</v>
      </c>
      <c r="U1090" s="64" t="e">
        <f>VLOOKUP($B1090,選擇權未平倉餘額!$A$4:$I$500,9,FALSE)</f>
        <v>#N/A</v>
      </c>
      <c r="V1090" s="39" t="e">
        <f>VLOOKUP($B1090,臺指選擇權P_C_Ratios!$A$4:$C$500,3,FALSE)</f>
        <v>#N/A</v>
      </c>
      <c r="W1090" s="41" t="e">
        <f>VLOOKUP($B1090,散戶多空比!$A$6:$L$500,12,FALSE)</f>
        <v>#N/A</v>
      </c>
      <c r="X1090" s="40" t="e">
        <f>VLOOKUP($B1090,期貨大額交易人未沖銷部位!$A$4:$O$499,4,FALSE)</f>
        <v>#N/A</v>
      </c>
      <c r="Y1090" s="40" t="e">
        <f>VLOOKUP($B1090,期貨大額交易人未沖銷部位!$A$4:$O$499,7,FALSE)</f>
        <v>#N/A</v>
      </c>
      <c r="Z1090" s="40" t="e">
        <f>VLOOKUP($B1090,期貨大額交易人未沖銷部位!$A$4:$O$499,10,FALSE)</f>
        <v>#N/A</v>
      </c>
      <c r="AA1090" s="40" t="e">
        <f>VLOOKUP($B1090,期貨大額交易人未沖銷部位!$A$4:$O$499,13,FALSE)</f>
        <v>#N/A</v>
      </c>
      <c r="AB1090" s="40" t="e">
        <f>VLOOKUP($B1090,期貨大額交易人未沖銷部位!$A$4:$O$499,14,FALSE)</f>
        <v>#N/A</v>
      </c>
      <c r="AC1090" s="40" t="e">
        <f>VLOOKUP($B1090,期貨大額交易人未沖銷部位!$A$4:$O$499,15,FALSE)</f>
        <v>#N/A</v>
      </c>
      <c r="AD1090" s="33" t="e">
        <f>VLOOKUP($B1090,三大美股走勢!$A$4:$J$495,4,FALSE)</f>
        <v>#N/A</v>
      </c>
      <c r="AE1090" s="33" t="e">
        <f>VLOOKUP($B1090,三大美股走勢!$A$4:$J$495,7,FALSE)</f>
        <v>#N/A</v>
      </c>
      <c r="AF1090" s="33" t="e">
        <f>VLOOKUP($B1090,三大美股走勢!$A$4:$J$495,10,FALSE)</f>
        <v>#N/A</v>
      </c>
    </row>
    <row r="1091" spans="2:32">
      <c r="B1091" s="32">
        <v>43870</v>
      </c>
      <c r="C1091" s="33" t="e">
        <f>VLOOKUP($B1091,大盤與近月台指!$A$4:$I$499,2,FALSE)</f>
        <v>#N/A</v>
      </c>
      <c r="D1091" s="34" t="e">
        <f>VLOOKUP($B1091,大盤與近月台指!$A$4:$I$499,3,FALSE)</f>
        <v>#N/A</v>
      </c>
      <c r="E1091" s="35" t="e">
        <f>VLOOKUP($B1091,大盤與近月台指!$A$4:$I$499,4,FALSE)</f>
        <v>#N/A</v>
      </c>
      <c r="F1091" s="33" t="e">
        <f>VLOOKUP($B1091,大盤與近月台指!$A$4:$I$499,5,FALSE)</f>
        <v>#N/A</v>
      </c>
      <c r="G1091" s="49" t="e">
        <f>VLOOKUP($B1091,三大法人買賣超!$A$4:$I$500,3,FALSE)</f>
        <v>#N/A</v>
      </c>
      <c r="H1091" s="34" t="e">
        <f>VLOOKUP($B1091,三大法人買賣超!$A$4:$I$500,5,FALSE)</f>
        <v>#N/A</v>
      </c>
      <c r="I1091" s="27" t="e">
        <f>VLOOKUP($B1091,三大法人買賣超!$A$4:$I$500,7,FALSE)</f>
        <v>#N/A</v>
      </c>
      <c r="J1091" s="27" t="e">
        <f>VLOOKUP($B1091,三大法人買賣超!$A$4:$I$500,9,FALSE)</f>
        <v>#N/A</v>
      </c>
      <c r="K1091" s="37">
        <f>新台幣匯率美元指數!B1092</f>
        <v>0</v>
      </c>
      <c r="L1091" s="38">
        <f>新台幣匯率美元指數!C1092</f>
        <v>0</v>
      </c>
      <c r="M1091" s="39">
        <f>新台幣匯率美元指數!D1092</f>
        <v>0</v>
      </c>
      <c r="N1091" s="27" t="e">
        <f>VLOOKUP($B1091,期貨未平倉口數!$A$4:$M$499,4,FALSE)</f>
        <v>#N/A</v>
      </c>
      <c r="O1091" s="27" t="e">
        <f>VLOOKUP($B1091,期貨未平倉口數!$A$4:$M$499,9,FALSE)</f>
        <v>#N/A</v>
      </c>
      <c r="P1091" s="27" t="e">
        <f>VLOOKUP($B1091,期貨未平倉口數!$A$4:$M$499,10,FALSE)</f>
        <v>#N/A</v>
      </c>
      <c r="Q1091" s="27" t="e">
        <f>VLOOKUP($B1091,期貨未平倉口數!$A$4:$M$499,11,FALSE)</f>
        <v>#N/A</v>
      </c>
      <c r="R1091" s="64" t="e">
        <f>VLOOKUP($B1091,選擇權未平倉餘額!$A$4:$I$500,6,FALSE)</f>
        <v>#N/A</v>
      </c>
      <c r="S1091" s="64" t="e">
        <f>VLOOKUP($B1091,選擇權未平倉餘額!$A$4:$I$500,7,FALSE)</f>
        <v>#N/A</v>
      </c>
      <c r="T1091" s="64" t="e">
        <f>VLOOKUP($B1091,選擇權未平倉餘額!$A$4:$I$500,8,FALSE)</f>
        <v>#N/A</v>
      </c>
      <c r="U1091" s="64" t="e">
        <f>VLOOKUP($B1091,選擇權未平倉餘額!$A$4:$I$500,9,FALSE)</f>
        <v>#N/A</v>
      </c>
      <c r="V1091" s="39" t="e">
        <f>VLOOKUP($B1091,臺指選擇權P_C_Ratios!$A$4:$C$500,3,FALSE)</f>
        <v>#N/A</v>
      </c>
      <c r="W1091" s="41" t="e">
        <f>VLOOKUP($B1091,散戶多空比!$A$6:$L$500,12,FALSE)</f>
        <v>#N/A</v>
      </c>
      <c r="X1091" s="40" t="e">
        <f>VLOOKUP($B1091,期貨大額交易人未沖銷部位!$A$4:$O$499,4,FALSE)</f>
        <v>#N/A</v>
      </c>
      <c r="Y1091" s="40" t="e">
        <f>VLOOKUP($B1091,期貨大額交易人未沖銷部位!$A$4:$O$499,7,FALSE)</f>
        <v>#N/A</v>
      </c>
      <c r="Z1091" s="40" t="e">
        <f>VLOOKUP($B1091,期貨大額交易人未沖銷部位!$A$4:$O$499,10,FALSE)</f>
        <v>#N/A</v>
      </c>
      <c r="AA1091" s="40" t="e">
        <f>VLOOKUP($B1091,期貨大額交易人未沖銷部位!$A$4:$O$499,13,FALSE)</f>
        <v>#N/A</v>
      </c>
      <c r="AB1091" s="40" t="e">
        <f>VLOOKUP($B1091,期貨大額交易人未沖銷部位!$A$4:$O$499,14,FALSE)</f>
        <v>#N/A</v>
      </c>
      <c r="AC1091" s="40" t="e">
        <f>VLOOKUP($B1091,期貨大額交易人未沖銷部位!$A$4:$O$499,15,FALSE)</f>
        <v>#N/A</v>
      </c>
      <c r="AD1091" s="33" t="e">
        <f>VLOOKUP($B1091,三大美股走勢!$A$4:$J$495,4,FALSE)</f>
        <v>#N/A</v>
      </c>
      <c r="AE1091" s="33" t="e">
        <f>VLOOKUP($B1091,三大美股走勢!$A$4:$J$495,7,FALSE)</f>
        <v>#N/A</v>
      </c>
      <c r="AF1091" s="33" t="e">
        <f>VLOOKUP($B1091,三大美股走勢!$A$4:$J$495,10,FALSE)</f>
        <v>#N/A</v>
      </c>
    </row>
    <row r="1092" spans="2:32">
      <c r="B1092" s="32">
        <v>43871</v>
      </c>
      <c r="C1092" s="33" t="e">
        <f>VLOOKUP($B1092,大盤與近月台指!$A$4:$I$499,2,FALSE)</f>
        <v>#N/A</v>
      </c>
      <c r="D1092" s="34" t="e">
        <f>VLOOKUP($B1092,大盤與近月台指!$A$4:$I$499,3,FALSE)</f>
        <v>#N/A</v>
      </c>
      <c r="E1092" s="35" t="e">
        <f>VLOOKUP($B1092,大盤與近月台指!$A$4:$I$499,4,FALSE)</f>
        <v>#N/A</v>
      </c>
      <c r="F1092" s="33" t="e">
        <f>VLOOKUP($B1092,大盤與近月台指!$A$4:$I$499,5,FALSE)</f>
        <v>#N/A</v>
      </c>
      <c r="G1092" s="49" t="e">
        <f>VLOOKUP($B1092,三大法人買賣超!$A$4:$I$500,3,FALSE)</f>
        <v>#N/A</v>
      </c>
      <c r="H1092" s="34" t="e">
        <f>VLOOKUP($B1092,三大法人買賣超!$A$4:$I$500,5,FALSE)</f>
        <v>#N/A</v>
      </c>
      <c r="I1092" s="27" t="e">
        <f>VLOOKUP($B1092,三大法人買賣超!$A$4:$I$500,7,FALSE)</f>
        <v>#N/A</v>
      </c>
      <c r="J1092" s="27" t="e">
        <f>VLOOKUP($B1092,三大法人買賣超!$A$4:$I$500,9,FALSE)</f>
        <v>#N/A</v>
      </c>
      <c r="K1092" s="37">
        <f>新台幣匯率美元指數!B1093</f>
        <v>0</v>
      </c>
      <c r="L1092" s="38">
        <f>新台幣匯率美元指數!C1093</f>
        <v>0</v>
      </c>
      <c r="M1092" s="39">
        <f>新台幣匯率美元指數!D1093</f>
        <v>0</v>
      </c>
      <c r="N1092" s="27" t="e">
        <f>VLOOKUP($B1092,期貨未平倉口數!$A$4:$M$499,4,FALSE)</f>
        <v>#N/A</v>
      </c>
      <c r="O1092" s="27" t="e">
        <f>VLOOKUP($B1092,期貨未平倉口數!$A$4:$M$499,9,FALSE)</f>
        <v>#N/A</v>
      </c>
      <c r="P1092" s="27" t="e">
        <f>VLOOKUP($B1092,期貨未平倉口數!$A$4:$M$499,10,FALSE)</f>
        <v>#N/A</v>
      </c>
      <c r="Q1092" s="27" t="e">
        <f>VLOOKUP($B1092,期貨未平倉口數!$A$4:$M$499,11,FALSE)</f>
        <v>#N/A</v>
      </c>
      <c r="R1092" s="64" t="e">
        <f>VLOOKUP($B1092,選擇權未平倉餘額!$A$4:$I$500,6,FALSE)</f>
        <v>#N/A</v>
      </c>
      <c r="S1092" s="64" t="e">
        <f>VLOOKUP($B1092,選擇權未平倉餘額!$A$4:$I$500,7,FALSE)</f>
        <v>#N/A</v>
      </c>
      <c r="T1092" s="64" t="e">
        <f>VLOOKUP($B1092,選擇權未平倉餘額!$A$4:$I$500,8,FALSE)</f>
        <v>#N/A</v>
      </c>
      <c r="U1092" s="64" t="e">
        <f>VLOOKUP($B1092,選擇權未平倉餘額!$A$4:$I$500,9,FALSE)</f>
        <v>#N/A</v>
      </c>
      <c r="V1092" s="39" t="e">
        <f>VLOOKUP($B1092,臺指選擇權P_C_Ratios!$A$4:$C$500,3,FALSE)</f>
        <v>#N/A</v>
      </c>
      <c r="W1092" s="41" t="e">
        <f>VLOOKUP($B1092,散戶多空比!$A$6:$L$500,12,FALSE)</f>
        <v>#N/A</v>
      </c>
      <c r="X1092" s="40" t="e">
        <f>VLOOKUP($B1092,期貨大額交易人未沖銷部位!$A$4:$O$499,4,FALSE)</f>
        <v>#N/A</v>
      </c>
      <c r="Y1092" s="40" t="e">
        <f>VLOOKUP($B1092,期貨大額交易人未沖銷部位!$A$4:$O$499,7,FALSE)</f>
        <v>#N/A</v>
      </c>
      <c r="Z1092" s="40" t="e">
        <f>VLOOKUP($B1092,期貨大額交易人未沖銷部位!$A$4:$O$499,10,FALSE)</f>
        <v>#N/A</v>
      </c>
      <c r="AA1092" s="40" t="e">
        <f>VLOOKUP($B1092,期貨大額交易人未沖銷部位!$A$4:$O$499,13,FALSE)</f>
        <v>#N/A</v>
      </c>
      <c r="AB1092" s="40" t="e">
        <f>VLOOKUP($B1092,期貨大額交易人未沖銷部位!$A$4:$O$499,14,FALSE)</f>
        <v>#N/A</v>
      </c>
      <c r="AC1092" s="40" t="e">
        <f>VLOOKUP($B1092,期貨大額交易人未沖銷部位!$A$4:$O$499,15,FALSE)</f>
        <v>#N/A</v>
      </c>
      <c r="AD1092" s="33" t="e">
        <f>VLOOKUP($B1092,三大美股走勢!$A$4:$J$495,4,FALSE)</f>
        <v>#N/A</v>
      </c>
      <c r="AE1092" s="33" t="e">
        <f>VLOOKUP($B1092,三大美股走勢!$A$4:$J$495,7,FALSE)</f>
        <v>#N/A</v>
      </c>
      <c r="AF1092" s="33" t="e">
        <f>VLOOKUP($B1092,三大美股走勢!$A$4:$J$495,10,FALSE)</f>
        <v>#N/A</v>
      </c>
    </row>
    <row r="1093" spans="2:32">
      <c r="B1093" s="32">
        <v>43872</v>
      </c>
      <c r="C1093" s="33" t="e">
        <f>VLOOKUP($B1093,大盤與近月台指!$A$4:$I$499,2,FALSE)</f>
        <v>#N/A</v>
      </c>
      <c r="D1093" s="34" t="e">
        <f>VLOOKUP($B1093,大盤與近月台指!$A$4:$I$499,3,FALSE)</f>
        <v>#N/A</v>
      </c>
      <c r="E1093" s="35" t="e">
        <f>VLOOKUP($B1093,大盤與近月台指!$A$4:$I$499,4,FALSE)</f>
        <v>#N/A</v>
      </c>
      <c r="F1093" s="33" t="e">
        <f>VLOOKUP($B1093,大盤與近月台指!$A$4:$I$499,5,FALSE)</f>
        <v>#N/A</v>
      </c>
      <c r="G1093" s="49" t="e">
        <f>VLOOKUP($B1093,三大法人買賣超!$A$4:$I$500,3,FALSE)</f>
        <v>#N/A</v>
      </c>
      <c r="H1093" s="34" t="e">
        <f>VLOOKUP($B1093,三大法人買賣超!$A$4:$I$500,5,FALSE)</f>
        <v>#N/A</v>
      </c>
      <c r="I1093" s="27" t="e">
        <f>VLOOKUP($B1093,三大法人買賣超!$A$4:$I$500,7,FALSE)</f>
        <v>#N/A</v>
      </c>
      <c r="J1093" s="27" t="e">
        <f>VLOOKUP($B1093,三大法人買賣超!$A$4:$I$500,9,FALSE)</f>
        <v>#N/A</v>
      </c>
      <c r="K1093" s="37">
        <f>新台幣匯率美元指數!B1094</f>
        <v>0</v>
      </c>
      <c r="L1093" s="38">
        <f>新台幣匯率美元指數!C1094</f>
        <v>0</v>
      </c>
      <c r="M1093" s="39">
        <f>新台幣匯率美元指數!D1094</f>
        <v>0</v>
      </c>
      <c r="N1093" s="27" t="e">
        <f>VLOOKUP($B1093,期貨未平倉口數!$A$4:$M$499,4,FALSE)</f>
        <v>#N/A</v>
      </c>
      <c r="O1093" s="27" t="e">
        <f>VLOOKUP($B1093,期貨未平倉口數!$A$4:$M$499,9,FALSE)</f>
        <v>#N/A</v>
      </c>
      <c r="P1093" s="27" t="e">
        <f>VLOOKUP($B1093,期貨未平倉口數!$A$4:$M$499,10,FALSE)</f>
        <v>#N/A</v>
      </c>
      <c r="Q1093" s="27" t="e">
        <f>VLOOKUP($B1093,期貨未平倉口數!$A$4:$M$499,11,FALSE)</f>
        <v>#N/A</v>
      </c>
      <c r="R1093" s="64" t="e">
        <f>VLOOKUP($B1093,選擇權未平倉餘額!$A$4:$I$500,6,FALSE)</f>
        <v>#N/A</v>
      </c>
      <c r="S1093" s="64" t="e">
        <f>VLOOKUP($B1093,選擇權未平倉餘額!$A$4:$I$500,7,FALSE)</f>
        <v>#N/A</v>
      </c>
      <c r="T1093" s="64" t="e">
        <f>VLOOKUP($B1093,選擇權未平倉餘額!$A$4:$I$500,8,FALSE)</f>
        <v>#N/A</v>
      </c>
      <c r="U1093" s="64" t="e">
        <f>VLOOKUP($B1093,選擇權未平倉餘額!$A$4:$I$500,9,FALSE)</f>
        <v>#N/A</v>
      </c>
      <c r="V1093" s="39" t="e">
        <f>VLOOKUP($B1093,臺指選擇權P_C_Ratios!$A$4:$C$500,3,FALSE)</f>
        <v>#N/A</v>
      </c>
      <c r="W1093" s="41" t="e">
        <f>VLOOKUP($B1093,散戶多空比!$A$6:$L$500,12,FALSE)</f>
        <v>#N/A</v>
      </c>
      <c r="X1093" s="40" t="e">
        <f>VLOOKUP($B1093,期貨大額交易人未沖銷部位!$A$4:$O$499,4,FALSE)</f>
        <v>#N/A</v>
      </c>
      <c r="Y1093" s="40" t="e">
        <f>VLOOKUP($B1093,期貨大額交易人未沖銷部位!$A$4:$O$499,7,FALSE)</f>
        <v>#N/A</v>
      </c>
      <c r="Z1093" s="40" t="e">
        <f>VLOOKUP($B1093,期貨大額交易人未沖銷部位!$A$4:$O$499,10,FALSE)</f>
        <v>#N/A</v>
      </c>
      <c r="AA1093" s="40" t="e">
        <f>VLOOKUP($B1093,期貨大額交易人未沖銷部位!$A$4:$O$499,13,FALSE)</f>
        <v>#N/A</v>
      </c>
      <c r="AB1093" s="40" t="e">
        <f>VLOOKUP($B1093,期貨大額交易人未沖銷部位!$A$4:$O$499,14,FALSE)</f>
        <v>#N/A</v>
      </c>
      <c r="AC1093" s="40" t="e">
        <f>VLOOKUP($B1093,期貨大額交易人未沖銷部位!$A$4:$O$499,15,FALSE)</f>
        <v>#N/A</v>
      </c>
      <c r="AD1093" s="33" t="e">
        <f>VLOOKUP($B1093,三大美股走勢!$A$4:$J$495,4,FALSE)</f>
        <v>#N/A</v>
      </c>
      <c r="AE1093" s="33" t="e">
        <f>VLOOKUP($B1093,三大美股走勢!$A$4:$J$495,7,FALSE)</f>
        <v>#N/A</v>
      </c>
      <c r="AF1093" s="33" t="e">
        <f>VLOOKUP($B1093,三大美股走勢!$A$4:$J$495,10,FALSE)</f>
        <v>#N/A</v>
      </c>
    </row>
    <row r="1094" spans="2:32">
      <c r="B1094" s="32">
        <v>43873</v>
      </c>
      <c r="C1094" s="33" t="e">
        <f>VLOOKUP($B1094,大盤與近月台指!$A$4:$I$499,2,FALSE)</f>
        <v>#N/A</v>
      </c>
      <c r="D1094" s="34" t="e">
        <f>VLOOKUP($B1094,大盤與近月台指!$A$4:$I$499,3,FALSE)</f>
        <v>#N/A</v>
      </c>
      <c r="E1094" s="35" t="e">
        <f>VLOOKUP($B1094,大盤與近月台指!$A$4:$I$499,4,FALSE)</f>
        <v>#N/A</v>
      </c>
      <c r="F1094" s="33" t="e">
        <f>VLOOKUP($B1094,大盤與近月台指!$A$4:$I$499,5,FALSE)</f>
        <v>#N/A</v>
      </c>
      <c r="G1094" s="49" t="e">
        <f>VLOOKUP($B1094,三大法人買賣超!$A$4:$I$500,3,FALSE)</f>
        <v>#N/A</v>
      </c>
      <c r="H1094" s="34" t="e">
        <f>VLOOKUP($B1094,三大法人買賣超!$A$4:$I$500,5,FALSE)</f>
        <v>#N/A</v>
      </c>
      <c r="I1094" s="27" t="e">
        <f>VLOOKUP($B1094,三大法人買賣超!$A$4:$I$500,7,FALSE)</f>
        <v>#N/A</v>
      </c>
      <c r="J1094" s="27" t="e">
        <f>VLOOKUP($B1094,三大法人買賣超!$A$4:$I$500,9,FALSE)</f>
        <v>#N/A</v>
      </c>
      <c r="K1094" s="37">
        <f>新台幣匯率美元指數!B1095</f>
        <v>0</v>
      </c>
      <c r="L1094" s="38">
        <f>新台幣匯率美元指數!C1095</f>
        <v>0</v>
      </c>
      <c r="M1094" s="39">
        <f>新台幣匯率美元指數!D1095</f>
        <v>0</v>
      </c>
      <c r="N1094" s="27" t="e">
        <f>VLOOKUP($B1094,期貨未平倉口數!$A$4:$M$499,4,FALSE)</f>
        <v>#N/A</v>
      </c>
      <c r="O1094" s="27" t="e">
        <f>VLOOKUP($B1094,期貨未平倉口數!$A$4:$M$499,9,FALSE)</f>
        <v>#N/A</v>
      </c>
      <c r="P1094" s="27" t="e">
        <f>VLOOKUP($B1094,期貨未平倉口數!$A$4:$M$499,10,FALSE)</f>
        <v>#N/A</v>
      </c>
      <c r="Q1094" s="27" t="e">
        <f>VLOOKUP($B1094,期貨未平倉口數!$A$4:$M$499,11,FALSE)</f>
        <v>#N/A</v>
      </c>
      <c r="R1094" s="64" t="e">
        <f>VLOOKUP($B1094,選擇權未平倉餘額!$A$4:$I$500,6,FALSE)</f>
        <v>#N/A</v>
      </c>
      <c r="S1094" s="64" t="e">
        <f>VLOOKUP($B1094,選擇權未平倉餘額!$A$4:$I$500,7,FALSE)</f>
        <v>#N/A</v>
      </c>
      <c r="T1094" s="64" t="e">
        <f>VLOOKUP($B1094,選擇權未平倉餘額!$A$4:$I$500,8,FALSE)</f>
        <v>#N/A</v>
      </c>
      <c r="U1094" s="64" t="e">
        <f>VLOOKUP($B1094,選擇權未平倉餘額!$A$4:$I$500,9,FALSE)</f>
        <v>#N/A</v>
      </c>
      <c r="V1094" s="39" t="e">
        <f>VLOOKUP($B1094,臺指選擇權P_C_Ratios!$A$4:$C$500,3,FALSE)</f>
        <v>#N/A</v>
      </c>
      <c r="W1094" s="41" t="e">
        <f>VLOOKUP($B1094,散戶多空比!$A$6:$L$500,12,FALSE)</f>
        <v>#N/A</v>
      </c>
      <c r="X1094" s="40" t="e">
        <f>VLOOKUP($B1094,期貨大額交易人未沖銷部位!$A$4:$O$499,4,FALSE)</f>
        <v>#N/A</v>
      </c>
      <c r="Y1094" s="40" t="e">
        <f>VLOOKUP($B1094,期貨大額交易人未沖銷部位!$A$4:$O$499,7,FALSE)</f>
        <v>#N/A</v>
      </c>
      <c r="Z1094" s="40" t="e">
        <f>VLOOKUP($B1094,期貨大額交易人未沖銷部位!$A$4:$O$499,10,FALSE)</f>
        <v>#N/A</v>
      </c>
      <c r="AA1094" s="40" t="e">
        <f>VLOOKUP($B1094,期貨大額交易人未沖銷部位!$A$4:$O$499,13,FALSE)</f>
        <v>#N/A</v>
      </c>
      <c r="AB1094" s="40" t="e">
        <f>VLOOKUP($B1094,期貨大額交易人未沖銷部位!$A$4:$O$499,14,FALSE)</f>
        <v>#N/A</v>
      </c>
      <c r="AC1094" s="40" t="e">
        <f>VLOOKUP($B1094,期貨大額交易人未沖銷部位!$A$4:$O$499,15,FALSE)</f>
        <v>#N/A</v>
      </c>
      <c r="AD1094" s="33" t="e">
        <f>VLOOKUP($B1094,三大美股走勢!$A$4:$J$495,4,FALSE)</f>
        <v>#N/A</v>
      </c>
      <c r="AE1094" s="33" t="e">
        <f>VLOOKUP($B1094,三大美股走勢!$A$4:$J$495,7,FALSE)</f>
        <v>#N/A</v>
      </c>
      <c r="AF1094" s="33" t="e">
        <f>VLOOKUP($B1094,三大美股走勢!$A$4:$J$495,10,FALSE)</f>
        <v>#N/A</v>
      </c>
    </row>
    <row r="1095" spans="2:32">
      <c r="B1095" s="32">
        <v>43874</v>
      </c>
      <c r="C1095" s="33" t="e">
        <f>VLOOKUP($B1095,大盤與近月台指!$A$4:$I$499,2,FALSE)</f>
        <v>#N/A</v>
      </c>
      <c r="D1095" s="34" t="e">
        <f>VLOOKUP($B1095,大盤與近月台指!$A$4:$I$499,3,FALSE)</f>
        <v>#N/A</v>
      </c>
      <c r="E1095" s="35" t="e">
        <f>VLOOKUP($B1095,大盤與近月台指!$A$4:$I$499,4,FALSE)</f>
        <v>#N/A</v>
      </c>
      <c r="F1095" s="33" t="e">
        <f>VLOOKUP($B1095,大盤與近月台指!$A$4:$I$499,5,FALSE)</f>
        <v>#N/A</v>
      </c>
      <c r="G1095" s="49" t="e">
        <f>VLOOKUP($B1095,三大法人買賣超!$A$4:$I$500,3,FALSE)</f>
        <v>#N/A</v>
      </c>
      <c r="H1095" s="34" t="e">
        <f>VLOOKUP($B1095,三大法人買賣超!$A$4:$I$500,5,FALSE)</f>
        <v>#N/A</v>
      </c>
      <c r="I1095" s="27" t="e">
        <f>VLOOKUP($B1095,三大法人買賣超!$A$4:$I$500,7,FALSE)</f>
        <v>#N/A</v>
      </c>
      <c r="J1095" s="27" t="e">
        <f>VLOOKUP($B1095,三大法人買賣超!$A$4:$I$500,9,FALSE)</f>
        <v>#N/A</v>
      </c>
      <c r="K1095" s="37">
        <f>新台幣匯率美元指數!B1096</f>
        <v>0</v>
      </c>
      <c r="L1095" s="38">
        <f>新台幣匯率美元指數!C1096</f>
        <v>0</v>
      </c>
      <c r="M1095" s="39">
        <f>新台幣匯率美元指數!D1096</f>
        <v>0</v>
      </c>
      <c r="N1095" s="27" t="e">
        <f>VLOOKUP($B1095,期貨未平倉口數!$A$4:$M$499,4,FALSE)</f>
        <v>#N/A</v>
      </c>
      <c r="O1095" s="27" t="e">
        <f>VLOOKUP($B1095,期貨未平倉口數!$A$4:$M$499,9,FALSE)</f>
        <v>#N/A</v>
      </c>
      <c r="P1095" s="27" t="e">
        <f>VLOOKUP($B1095,期貨未平倉口數!$A$4:$M$499,10,FALSE)</f>
        <v>#N/A</v>
      </c>
      <c r="Q1095" s="27" t="e">
        <f>VLOOKUP($B1095,期貨未平倉口數!$A$4:$M$499,11,FALSE)</f>
        <v>#N/A</v>
      </c>
      <c r="R1095" s="64" t="e">
        <f>VLOOKUP($B1095,選擇權未平倉餘額!$A$4:$I$500,6,FALSE)</f>
        <v>#N/A</v>
      </c>
      <c r="S1095" s="64" t="e">
        <f>VLOOKUP($B1095,選擇權未平倉餘額!$A$4:$I$500,7,FALSE)</f>
        <v>#N/A</v>
      </c>
      <c r="T1095" s="64" t="e">
        <f>VLOOKUP($B1095,選擇權未平倉餘額!$A$4:$I$500,8,FALSE)</f>
        <v>#N/A</v>
      </c>
      <c r="U1095" s="64" t="e">
        <f>VLOOKUP($B1095,選擇權未平倉餘額!$A$4:$I$500,9,FALSE)</f>
        <v>#N/A</v>
      </c>
      <c r="V1095" s="39" t="e">
        <f>VLOOKUP($B1095,臺指選擇權P_C_Ratios!$A$4:$C$500,3,FALSE)</f>
        <v>#N/A</v>
      </c>
      <c r="W1095" s="41" t="e">
        <f>VLOOKUP($B1095,散戶多空比!$A$6:$L$500,12,FALSE)</f>
        <v>#N/A</v>
      </c>
      <c r="X1095" s="40" t="e">
        <f>VLOOKUP($B1095,期貨大額交易人未沖銷部位!$A$4:$O$499,4,FALSE)</f>
        <v>#N/A</v>
      </c>
      <c r="Y1095" s="40" t="e">
        <f>VLOOKUP($B1095,期貨大額交易人未沖銷部位!$A$4:$O$499,7,FALSE)</f>
        <v>#N/A</v>
      </c>
      <c r="Z1095" s="40" t="e">
        <f>VLOOKUP($B1095,期貨大額交易人未沖銷部位!$A$4:$O$499,10,FALSE)</f>
        <v>#N/A</v>
      </c>
      <c r="AA1095" s="40" t="e">
        <f>VLOOKUP($B1095,期貨大額交易人未沖銷部位!$A$4:$O$499,13,FALSE)</f>
        <v>#N/A</v>
      </c>
      <c r="AB1095" s="40" t="e">
        <f>VLOOKUP($B1095,期貨大額交易人未沖銷部位!$A$4:$O$499,14,FALSE)</f>
        <v>#N/A</v>
      </c>
      <c r="AC1095" s="40" t="e">
        <f>VLOOKUP($B1095,期貨大額交易人未沖銷部位!$A$4:$O$499,15,FALSE)</f>
        <v>#N/A</v>
      </c>
      <c r="AD1095" s="33" t="e">
        <f>VLOOKUP($B1095,三大美股走勢!$A$4:$J$495,4,FALSE)</f>
        <v>#N/A</v>
      </c>
      <c r="AE1095" s="33" t="e">
        <f>VLOOKUP($B1095,三大美股走勢!$A$4:$J$495,7,FALSE)</f>
        <v>#N/A</v>
      </c>
      <c r="AF1095" s="33" t="e">
        <f>VLOOKUP($B1095,三大美股走勢!$A$4:$J$495,10,FALSE)</f>
        <v>#N/A</v>
      </c>
    </row>
    <row r="1096" spans="2:32">
      <c r="B1096" s="32">
        <v>43875</v>
      </c>
      <c r="C1096" s="33" t="e">
        <f>VLOOKUP($B1096,大盤與近月台指!$A$4:$I$499,2,FALSE)</f>
        <v>#N/A</v>
      </c>
      <c r="D1096" s="34" t="e">
        <f>VLOOKUP($B1096,大盤與近月台指!$A$4:$I$499,3,FALSE)</f>
        <v>#N/A</v>
      </c>
      <c r="E1096" s="35" t="e">
        <f>VLOOKUP($B1096,大盤與近月台指!$A$4:$I$499,4,FALSE)</f>
        <v>#N/A</v>
      </c>
      <c r="F1096" s="33" t="e">
        <f>VLOOKUP($B1096,大盤與近月台指!$A$4:$I$499,5,FALSE)</f>
        <v>#N/A</v>
      </c>
      <c r="G1096" s="49" t="e">
        <f>VLOOKUP($B1096,三大法人買賣超!$A$4:$I$500,3,FALSE)</f>
        <v>#N/A</v>
      </c>
      <c r="H1096" s="34" t="e">
        <f>VLOOKUP($B1096,三大法人買賣超!$A$4:$I$500,5,FALSE)</f>
        <v>#N/A</v>
      </c>
      <c r="I1096" s="27" t="e">
        <f>VLOOKUP($B1096,三大法人買賣超!$A$4:$I$500,7,FALSE)</f>
        <v>#N/A</v>
      </c>
      <c r="J1096" s="27" t="e">
        <f>VLOOKUP($B1096,三大法人買賣超!$A$4:$I$500,9,FALSE)</f>
        <v>#N/A</v>
      </c>
      <c r="K1096" s="37">
        <f>新台幣匯率美元指數!B1097</f>
        <v>0</v>
      </c>
      <c r="L1096" s="38">
        <f>新台幣匯率美元指數!C1097</f>
        <v>0</v>
      </c>
      <c r="M1096" s="39">
        <f>新台幣匯率美元指數!D1097</f>
        <v>0</v>
      </c>
      <c r="N1096" s="27" t="e">
        <f>VLOOKUP($B1096,期貨未平倉口數!$A$4:$M$499,4,FALSE)</f>
        <v>#N/A</v>
      </c>
      <c r="O1096" s="27" t="e">
        <f>VLOOKUP($B1096,期貨未平倉口數!$A$4:$M$499,9,FALSE)</f>
        <v>#N/A</v>
      </c>
      <c r="P1096" s="27" t="e">
        <f>VLOOKUP($B1096,期貨未平倉口數!$A$4:$M$499,10,FALSE)</f>
        <v>#N/A</v>
      </c>
      <c r="Q1096" s="27" t="e">
        <f>VLOOKUP($B1096,期貨未平倉口數!$A$4:$M$499,11,FALSE)</f>
        <v>#N/A</v>
      </c>
      <c r="R1096" s="64" t="e">
        <f>VLOOKUP($B1096,選擇權未平倉餘額!$A$4:$I$500,6,FALSE)</f>
        <v>#N/A</v>
      </c>
      <c r="S1096" s="64" t="e">
        <f>VLOOKUP($B1096,選擇權未平倉餘額!$A$4:$I$500,7,FALSE)</f>
        <v>#N/A</v>
      </c>
      <c r="T1096" s="64" t="e">
        <f>VLOOKUP($B1096,選擇權未平倉餘額!$A$4:$I$500,8,FALSE)</f>
        <v>#N/A</v>
      </c>
      <c r="U1096" s="64" t="e">
        <f>VLOOKUP($B1096,選擇權未平倉餘額!$A$4:$I$500,9,FALSE)</f>
        <v>#N/A</v>
      </c>
      <c r="V1096" s="39" t="e">
        <f>VLOOKUP($B1096,臺指選擇權P_C_Ratios!$A$4:$C$500,3,FALSE)</f>
        <v>#N/A</v>
      </c>
      <c r="W1096" s="41" t="e">
        <f>VLOOKUP($B1096,散戶多空比!$A$6:$L$500,12,FALSE)</f>
        <v>#N/A</v>
      </c>
      <c r="X1096" s="40" t="e">
        <f>VLOOKUP($B1096,期貨大額交易人未沖銷部位!$A$4:$O$499,4,FALSE)</f>
        <v>#N/A</v>
      </c>
      <c r="Y1096" s="40" t="e">
        <f>VLOOKUP($B1096,期貨大額交易人未沖銷部位!$A$4:$O$499,7,FALSE)</f>
        <v>#N/A</v>
      </c>
      <c r="Z1096" s="40" t="e">
        <f>VLOOKUP($B1096,期貨大額交易人未沖銷部位!$A$4:$O$499,10,FALSE)</f>
        <v>#N/A</v>
      </c>
      <c r="AA1096" s="40" t="e">
        <f>VLOOKUP($B1096,期貨大額交易人未沖銷部位!$A$4:$O$499,13,FALSE)</f>
        <v>#N/A</v>
      </c>
      <c r="AB1096" s="40" t="e">
        <f>VLOOKUP($B1096,期貨大額交易人未沖銷部位!$A$4:$O$499,14,FALSE)</f>
        <v>#N/A</v>
      </c>
      <c r="AC1096" s="40" t="e">
        <f>VLOOKUP($B1096,期貨大額交易人未沖銷部位!$A$4:$O$499,15,FALSE)</f>
        <v>#N/A</v>
      </c>
      <c r="AD1096" s="33" t="e">
        <f>VLOOKUP($B1096,三大美股走勢!$A$4:$J$495,4,FALSE)</f>
        <v>#N/A</v>
      </c>
      <c r="AE1096" s="33" t="e">
        <f>VLOOKUP($B1096,三大美股走勢!$A$4:$J$495,7,FALSE)</f>
        <v>#N/A</v>
      </c>
      <c r="AF1096" s="33" t="e">
        <f>VLOOKUP($B1096,三大美股走勢!$A$4:$J$495,10,FALSE)</f>
        <v>#N/A</v>
      </c>
    </row>
    <row r="1097" spans="2:32">
      <c r="B1097" s="32">
        <v>43876</v>
      </c>
      <c r="C1097" s="33" t="e">
        <f>VLOOKUP($B1097,大盤與近月台指!$A$4:$I$499,2,FALSE)</f>
        <v>#N/A</v>
      </c>
      <c r="D1097" s="34" t="e">
        <f>VLOOKUP($B1097,大盤與近月台指!$A$4:$I$499,3,FALSE)</f>
        <v>#N/A</v>
      </c>
      <c r="E1097" s="35" t="e">
        <f>VLOOKUP($B1097,大盤與近月台指!$A$4:$I$499,4,FALSE)</f>
        <v>#N/A</v>
      </c>
      <c r="F1097" s="33" t="e">
        <f>VLOOKUP($B1097,大盤與近月台指!$A$4:$I$499,5,FALSE)</f>
        <v>#N/A</v>
      </c>
      <c r="G1097" s="49" t="e">
        <f>VLOOKUP($B1097,三大法人買賣超!$A$4:$I$500,3,FALSE)</f>
        <v>#N/A</v>
      </c>
      <c r="H1097" s="34" t="e">
        <f>VLOOKUP($B1097,三大法人買賣超!$A$4:$I$500,5,FALSE)</f>
        <v>#N/A</v>
      </c>
      <c r="I1097" s="27" t="e">
        <f>VLOOKUP($B1097,三大法人買賣超!$A$4:$I$500,7,FALSE)</f>
        <v>#N/A</v>
      </c>
      <c r="J1097" s="27" t="e">
        <f>VLOOKUP($B1097,三大法人買賣超!$A$4:$I$500,9,FALSE)</f>
        <v>#N/A</v>
      </c>
      <c r="K1097" s="37">
        <f>新台幣匯率美元指數!B1098</f>
        <v>0</v>
      </c>
      <c r="L1097" s="38">
        <f>新台幣匯率美元指數!C1098</f>
        <v>0</v>
      </c>
      <c r="M1097" s="39">
        <f>新台幣匯率美元指數!D1098</f>
        <v>0</v>
      </c>
      <c r="N1097" s="27" t="e">
        <f>VLOOKUP($B1097,期貨未平倉口數!$A$4:$M$499,4,FALSE)</f>
        <v>#N/A</v>
      </c>
      <c r="O1097" s="27" t="e">
        <f>VLOOKUP($B1097,期貨未平倉口數!$A$4:$M$499,9,FALSE)</f>
        <v>#N/A</v>
      </c>
      <c r="P1097" s="27" t="e">
        <f>VLOOKUP($B1097,期貨未平倉口數!$A$4:$M$499,10,FALSE)</f>
        <v>#N/A</v>
      </c>
      <c r="Q1097" s="27" t="e">
        <f>VLOOKUP($B1097,期貨未平倉口數!$A$4:$M$499,11,FALSE)</f>
        <v>#N/A</v>
      </c>
      <c r="R1097" s="64" t="e">
        <f>VLOOKUP($B1097,選擇權未平倉餘額!$A$4:$I$500,6,FALSE)</f>
        <v>#N/A</v>
      </c>
      <c r="S1097" s="64" t="e">
        <f>VLOOKUP($B1097,選擇權未平倉餘額!$A$4:$I$500,7,FALSE)</f>
        <v>#N/A</v>
      </c>
      <c r="T1097" s="64" t="e">
        <f>VLOOKUP($B1097,選擇權未平倉餘額!$A$4:$I$500,8,FALSE)</f>
        <v>#N/A</v>
      </c>
      <c r="U1097" s="64" t="e">
        <f>VLOOKUP($B1097,選擇權未平倉餘額!$A$4:$I$500,9,FALSE)</f>
        <v>#N/A</v>
      </c>
      <c r="V1097" s="39" t="e">
        <f>VLOOKUP($B1097,臺指選擇權P_C_Ratios!$A$4:$C$500,3,FALSE)</f>
        <v>#N/A</v>
      </c>
      <c r="W1097" s="41" t="e">
        <f>VLOOKUP($B1097,散戶多空比!$A$6:$L$500,12,FALSE)</f>
        <v>#N/A</v>
      </c>
      <c r="X1097" s="40" t="e">
        <f>VLOOKUP($B1097,期貨大額交易人未沖銷部位!$A$4:$O$499,4,FALSE)</f>
        <v>#N/A</v>
      </c>
      <c r="Y1097" s="40" t="e">
        <f>VLOOKUP($B1097,期貨大額交易人未沖銷部位!$A$4:$O$499,7,FALSE)</f>
        <v>#N/A</v>
      </c>
      <c r="Z1097" s="40" t="e">
        <f>VLOOKUP($B1097,期貨大額交易人未沖銷部位!$A$4:$O$499,10,FALSE)</f>
        <v>#N/A</v>
      </c>
      <c r="AA1097" s="40" t="e">
        <f>VLOOKUP($B1097,期貨大額交易人未沖銷部位!$A$4:$O$499,13,FALSE)</f>
        <v>#N/A</v>
      </c>
      <c r="AB1097" s="40" t="e">
        <f>VLOOKUP($B1097,期貨大額交易人未沖銷部位!$A$4:$O$499,14,FALSE)</f>
        <v>#N/A</v>
      </c>
      <c r="AC1097" s="40" t="e">
        <f>VLOOKUP($B1097,期貨大額交易人未沖銷部位!$A$4:$O$499,15,FALSE)</f>
        <v>#N/A</v>
      </c>
      <c r="AD1097" s="33" t="e">
        <f>VLOOKUP($B1097,三大美股走勢!$A$4:$J$495,4,FALSE)</f>
        <v>#N/A</v>
      </c>
      <c r="AE1097" s="33" t="e">
        <f>VLOOKUP($B1097,三大美股走勢!$A$4:$J$495,7,FALSE)</f>
        <v>#N/A</v>
      </c>
      <c r="AF1097" s="33" t="e">
        <f>VLOOKUP($B1097,三大美股走勢!$A$4:$J$495,10,FALSE)</f>
        <v>#N/A</v>
      </c>
    </row>
    <row r="1098" spans="2:32">
      <c r="B1098" s="32">
        <v>43877</v>
      </c>
      <c r="C1098" s="33" t="e">
        <f>VLOOKUP($B1098,大盤與近月台指!$A$4:$I$499,2,FALSE)</f>
        <v>#N/A</v>
      </c>
      <c r="D1098" s="34" t="e">
        <f>VLOOKUP($B1098,大盤與近月台指!$A$4:$I$499,3,FALSE)</f>
        <v>#N/A</v>
      </c>
      <c r="E1098" s="35" t="e">
        <f>VLOOKUP($B1098,大盤與近月台指!$A$4:$I$499,4,FALSE)</f>
        <v>#N/A</v>
      </c>
      <c r="F1098" s="33" t="e">
        <f>VLOOKUP($B1098,大盤與近月台指!$A$4:$I$499,5,FALSE)</f>
        <v>#N/A</v>
      </c>
      <c r="G1098" s="49" t="e">
        <f>VLOOKUP($B1098,三大法人買賣超!$A$4:$I$500,3,FALSE)</f>
        <v>#N/A</v>
      </c>
      <c r="H1098" s="34" t="e">
        <f>VLOOKUP($B1098,三大法人買賣超!$A$4:$I$500,5,FALSE)</f>
        <v>#N/A</v>
      </c>
      <c r="I1098" s="27" t="e">
        <f>VLOOKUP($B1098,三大法人買賣超!$A$4:$I$500,7,FALSE)</f>
        <v>#N/A</v>
      </c>
      <c r="J1098" s="27" t="e">
        <f>VLOOKUP($B1098,三大法人買賣超!$A$4:$I$500,9,FALSE)</f>
        <v>#N/A</v>
      </c>
      <c r="K1098" s="37">
        <f>新台幣匯率美元指數!B1099</f>
        <v>0</v>
      </c>
      <c r="L1098" s="38">
        <f>新台幣匯率美元指數!C1099</f>
        <v>0</v>
      </c>
      <c r="M1098" s="39">
        <f>新台幣匯率美元指數!D1099</f>
        <v>0</v>
      </c>
      <c r="N1098" s="27" t="e">
        <f>VLOOKUP($B1098,期貨未平倉口數!$A$4:$M$499,4,FALSE)</f>
        <v>#N/A</v>
      </c>
      <c r="O1098" s="27" t="e">
        <f>VLOOKUP($B1098,期貨未平倉口數!$A$4:$M$499,9,FALSE)</f>
        <v>#N/A</v>
      </c>
      <c r="P1098" s="27" t="e">
        <f>VLOOKUP($B1098,期貨未平倉口數!$A$4:$M$499,10,FALSE)</f>
        <v>#N/A</v>
      </c>
      <c r="Q1098" s="27" t="e">
        <f>VLOOKUP($B1098,期貨未平倉口數!$A$4:$M$499,11,FALSE)</f>
        <v>#N/A</v>
      </c>
      <c r="R1098" s="64" t="e">
        <f>VLOOKUP($B1098,選擇權未平倉餘額!$A$4:$I$500,6,FALSE)</f>
        <v>#N/A</v>
      </c>
      <c r="S1098" s="64" t="e">
        <f>VLOOKUP($B1098,選擇權未平倉餘額!$A$4:$I$500,7,FALSE)</f>
        <v>#N/A</v>
      </c>
      <c r="T1098" s="64" t="e">
        <f>VLOOKUP($B1098,選擇權未平倉餘額!$A$4:$I$500,8,FALSE)</f>
        <v>#N/A</v>
      </c>
      <c r="U1098" s="64" t="e">
        <f>VLOOKUP($B1098,選擇權未平倉餘額!$A$4:$I$500,9,FALSE)</f>
        <v>#N/A</v>
      </c>
      <c r="V1098" s="39" t="e">
        <f>VLOOKUP($B1098,臺指選擇權P_C_Ratios!$A$4:$C$500,3,FALSE)</f>
        <v>#N/A</v>
      </c>
      <c r="W1098" s="41" t="e">
        <f>VLOOKUP($B1098,散戶多空比!$A$6:$L$500,12,FALSE)</f>
        <v>#N/A</v>
      </c>
      <c r="X1098" s="40" t="e">
        <f>VLOOKUP($B1098,期貨大額交易人未沖銷部位!$A$4:$O$499,4,FALSE)</f>
        <v>#N/A</v>
      </c>
      <c r="Y1098" s="40" t="e">
        <f>VLOOKUP($B1098,期貨大額交易人未沖銷部位!$A$4:$O$499,7,FALSE)</f>
        <v>#N/A</v>
      </c>
      <c r="Z1098" s="40" t="e">
        <f>VLOOKUP($B1098,期貨大額交易人未沖銷部位!$A$4:$O$499,10,FALSE)</f>
        <v>#N/A</v>
      </c>
      <c r="AA1098" s="40" t="e">
        <f>VLOOKUP($B1098,期貨大額交易人未沖銷部位!$A$4:$O$499,13,FALSE)</f>
        <v>#N/A</v>
      </c>
      <c r="AB1098" s="40" t="e">
        <f>VLOOKUP($B1098,期貨大額交易人未沖銷部位!$A$4:$O$499,14,FALSE)</f>
        <v>#N/A</v>
      </c>
      <c r="AC1098" s="40" t="e">
        <f>VLOOKUP($B1098,期貨大額交易人未沖銷部位!$A$4:$O$499,15,FALSE)</f>
        <v>#N/A</v>
      </c>
      <c r="AD1098" s="33" t="e">
        <f>VLOOKUP($B1098,三大美股走勢!$A$4:$J$495,4,FALSE)</f>
        <v>#N/A</v>
      </c>
      <c r="AE1098" s="33" t="e">
        <f>VLOOKUP($B1098,三大美股走勢!$A$4:$J$495,7,FALSE)</f>
        <v>#N/A</v>
      </c>
      <c r="AF1098" s="33" t="e">
        <f>VLOOKUP($B1098,三大美股走勢!$A$4:$J$495,10,FALSE)</f>
        <v>#N/A</v>
      </c>
    </row>
    <row r="1099" spans="2:32">
      <c r="B1099" s="32">
        <v>43878</v>
      </c>
      <c r="C1099" s="33" t="e">
        <f>VLOOKUP($B1099,大盤與近月台指!$A$4:$I$499,2,FALSE)</f>
        <v>#N/A</v>
      </c>
      <c r="D1099" s="34" t="e">
        <f>VLOOKUP($B1099,大盤與近月台指!$A$4:$I$499,3,FALSE)</f>
        <v>#N/A</v>
      </c>
      <c r="E1099" s="35" t="e">
        <f>VLOOKUP($B1099,大盤與近月台指!$A$4:$I$499,4,FALSE)</f>
        <v>#N/A</v>
      </c>
      <c r="F1099" s="33" t="e">
        <f>VLOOKUP($B1099,大盤與近月台指!$A$4:$I$499,5,FALSE)</f>
        <v>#N/A</v>
      </c>
      <c r="G1099" s="49" t="e">
        <f>VLOOKUP($B1099,三大法人買賣超!$A$4:$I$500,3,FALSE)</f>
        <v>#N/A</v>
      </c>
      <c r="H1099" s="34" t="e">
        <f>VLOOKUP($B1099,三大法人買賣超!$A$4:$I$500,5,FALSE)</f>
        <v>#N/A</v>
      </c>
      <c r="I1099" s="27" t="e">
        <f>VLOOKUP($B1099,三大法人買賣超!$A$4:$I$500,7,FALSE)</f>
        <v>#N/A</v>
      </c>
      <c r="J1099" s="27" t="e">
        <f>VLOOKUP($B1099,三大法人買賣超!$A$4:$I$500,9,FALSE)</f>
        <v>#N/A</v>
      </c>
      <c r="K1099" s="37">
        <f>新台幣匯率美元指數!B1100</f>
        <v>0</v>
      </c>
      <c r="L1099" s="38">
        <f>新台幣匯率美元指數!C1100</f>
        <v>0</v>
      </c>
      <c r="M1099" s="39">
        <f>新台幣匯率美元指數!D1100</f>
        <v>0</v>
      </c>
      <c r="N1099" s="27" t="e">
        <f>VLOOKUP($B1099,期貨未平倉口數!$A$4:$M$499,4,FALSE)</f>
        <v>#N/A</v>
      </c>
      <c r="O1099" s="27" t="e">
        <f>VLOOKUP($B1099,期貨未平倉口數!$A$4:$M$499,9,FALSE)</f>
        <v>#N/A</v>
      </c>
      <c r="P1099" s="27" t="e">
        <f>VLOOKUP($B1099,期貨未平倉口數!$A$4:$M$499,10,FALSE)</f>
        <v>#N/A</v>
      </c>
      <c r="Q1099" s="27" t="e">
        <f>VLOOKUP($B1099,期貨未平倉口數!$A$4:$M$499,11,FALSE)</f>
        <v>#N/A</v>
      </c>
      <c r="R1099" s="64" t="e">
        <f>VLOOKUP($B1099,選擇權未平倉餘額!$A$4:$I$500,6,FALSE)</f>
        <v>#N/A</v>
      </c>
      <c r="S1099" s="64" t="e">
        <f>VLOOKUP($B1099,選擇權未平倉餘額!$A$4:$I$500,7,FALSE)</f>
        <v>#N/A</v>
      </c>
      <c r="T1099" s="64" t="e">
        <f>VLOOKUP($B1099,選擇權未平倉餘額!$A$4:$I$500,8,FALSE)</f>
        <v>#N/A</v>
      </c>
      <c r="U1099" s="64" t="e">
        <f>VLOOKUP($B1099,選擇權未平倉餘額!$A$4:$I$500,9,FALSE)</f>
        <v>#N/A</v>
      </c>
      <c r="V1099" s="39" t="e">
        <f>VLOOKUP($B1099,臺指選擇權P_C_Ratios!$A$4:$C$500,3,FALSE)</f>
        <v>#N/A</v>
      </c>
      <c r="W1099" s="41" t="e">
        <f>VLOOKUP($B1099,散戶多空比!$A$6:$L$500,12,FALSE)</f>
        <v>#N/A</v>
      </c>
      <c r="X1099" s="40" t="e">
        <f>VLOOKUP($B1099,期貨大額交易人未沖銷部位!$A$4:$O$499,4,FALSE)</f>
        <v>#N/A</v>
      </c>
      <c r="Y1099" s="40" t="e">
        <f>VLOOKUP($B1099,期貨大額交易人未沖銷部位!$A$4:$O$499,7,FALSE)</f>
        <v>#N/A</v>
      </c>
      <c r="Z1099" s="40" t="e">
        <f>VLOOKUP($B1099,期貨大額交易人未沖銷部位!$A$4:$O$499,10,FALSE)</f>
        <v>#N/A</v>
      </c>
      <c r="AA1099" s="40" t="e">
        <f>VLOOKUP($B1099,期貨大額交易人未沖銷部位!$A$4:$O$499,13,FALSE)</f>
        <v>#N/A</v>
      </c>
      <c r="AB1099" s="40" t="e">
        <f>VLOOKUP($B1099,期貨大額交易人未沖銷部位!$A$4:$O$499,14,FALSE)</f>
        <v>#N/A</v>
      </c>
      <c r="AC1099" s="40" t="e">
        <f>VLOOKUP($B1099,期貨大額交易人未沖銷部位!$A$4:$O$499,15,FALSE)</f>
        <v>#N/A</v>
      </c>
      <c r="AD1099" s="33" t="e">
        <f>VLOOKUP($B1099,三大美股走勢!$A$4:$J$495,4,FALSE)</f>
        <v>#N/A</v>
      </c>
      <c r="AE1099" s="33" t="e">
        <f>VLOOKUP($B1099,三大美股走勢!$A$4:$J$495,7,FALSE)</f>
        <v>#N/A</v>
      </c>
      <c r="AF1099" s="33" t="e">
        <f>VLOOKUP($B1099,三大美股走勢!$A$4:$J$495,10,FALSE)</f>
        <v>#N/A</v>
      </c>
    </row>
    <row r="1100" spans="2:32">
      <c r="B1100" s="32">
        <v>43879</v>
      </c>
      <c r="C1100" s="33" t="e">
        <f>VLOOKUP($B1100,大盤與近月台指!$A$4:$I$499,2,FALSE)</f>
        <v>#N/A</v>
      </c>
      <c r="D1100" s="34" t="e">
        <f>VLOOKUP($B1100,大盤與近月台指!$A$4:$I$499,3,FALSE)</f>
        <v>#N/A</v>
      </c>
      <c r="E1100" s="35" t="e">
        <f>VLOOKUP($B1100,大盤與近月台指!$A$4:$I$499,4,FALSE)</f>
        <v>#N/A</v>
      </c>
      <c r="F1100" s="33" t="e">
        <f>VLOOKUP($B1100,大盤與近月台指!$A$4:$I$499,5,FALSE)</f>
        <v>#N/A</v>
      </c>
      <c r="G1100" s="49" t="e">
        <f>VLOOKUP($B1100,三大法人買賣超!$A$4:$I$500,3,FALSE)</f>
        <v>#N/A</v>
      </c>
      <c r="H1100" s="34" t="e">
        <f>VLOOKUP($B1100,三大法人買賣超!$A$4:$I$500,5,FALSE)</f>
        <v>#N/A</v>
      </c>
      <c r="I1100" s="27" t="e">
        <f>VLOOKUP($B1100,三大法人買賣超!$A$4:$I$500,7,FALSE)</f>
        <v>#N/A</v>
      </c>
      <c r="J1100" s="27" t="e">
        <f>VLOOKUP($B1100,三大法人買賣超!$A$4:$I$500,9,FALSE)</f>
        <v>#N/A</v>
      </c>
      <c r="K1100" s="37">
        <f>新台幣匯率美元指數!B1101</f>
        <v>0</v>
      </c>
      <c r="L1100" s="38">
        <f>新台幣匯率美元指數!C1101</f>
        <v>0</v>
      </c>
      <c r="M1100" s="39">
        <f>新台幣匯率美元指數!D1101</f>
        <v>0</v>
      </c>
      <c r="N1100" s="27" t="e">
        <f>VLOOKUP($B1100,期貨未平倉口數!$A$4:$M$499,4,FALSE)</f>
        <v>#N/A</v>
      </c>
      <c r="O1100" s="27" t="e">
        <f>VLOOKUP($B1100,期貨未平倉口數!$A$4:$M$499,9,FALSE)</f>
        <v>#N/A</v>
      </c>
      <c r="P1100" s="27" t="e">
        <f>VLOOKUP($B1100,期貨未平倉口數!$A$4:$M$499,10,FALSE)</f>
        <v>#N/A</v>
      </c>
      <c r="Q1100" s="27" t="e">
        <f>VLOOKUP($B1100,期貨未平倉口數!$A$4:$M$499,11,FALSE)</f>
        <v>#N/A</v>
      </c>
      <c r="R1100" s="64" t="e">
        <f>VLOOKUP($B1100,選擇權未平倉餘額!$A$4:$I$500,6,FALSE)</f>
        <v>#N/A</v>
      </c>
      <c r="S1100" s="64" t="e">
        <f>VLOOKUP($B1100,選擇權未平倉餘額!$A$4:$I$500,7,FALSE)</f>
        <v>#N/A</v>
      </c>
      <c r="T1100" s="64" t="e">
        <f>VLOOKUP($B1100,選擇權未平倉餘額!$A$4:$I$500,8,FALSE)</f>
        <v>#N/A</v>
      </c>
      <c r="U1100" s="64" t="e">
        <f>VLOOKUP($B1100,選擇權未平倉餘額!$A$4:$I$500,9,FALSE)</f>
        <v>#N/A</v>
      </c>
      <c r="V1100" s="39" t="e">
        <f>VLOOKUP($B1100,臺指選擇權P_C_Ratios!$A$4:$C$500,3,FALSE)</f>
        <v>#N/A</v>
      </c>
      <c r="W1100" s="41" t="e">
        <f>VLOOKUP($B1100,散戶多空比!$A$6:$L$500,12,FALSE)</f>
        <v>#N/A</v>
      </c>
      <c r="X1100" s="40" t="e">
        <f>VLOOKUP($B1100,期貨大額交易人未沖銷部位!$A$4:$O$499,4,FALSE)</f>
        <v>#N/A</v>
      </c>
      <c r="Y1100" s="40" t="e">
        <f>VLOOKUP($B1100,期貨大額交易人未沖銷部位!$A$4:$O$499,7,FALSE)</f>
        <v>#N/A</v>
      </c>
      <c r="Z1100" s="40" t="e">
        <f>VLOOKUP($B1100,期貨大額交易人未沖銷部位!$A$4:$O$499,10,FALSE)</f>
        <v>#N/A</v>
      </c>
      <c r="AA1100" s="40" t="e">
        <f>VLOOKUP($B1100,期貨大額交易人未沖銷部位!$A$4:$O$499,13,FALSE)</f>
        <v>#N/A</v>
      </c>
      <c r="AB1100" s="40" t="e">
        <f>VLOOKUP($B1100,期貨大額交易人未沖銷部位!$A$4:$O$499,14,FALSE)</f>
        <v>#N/A</v>
      </c>
      <c r="AC1100" s="40" t="e">
        <f>VLOOKUP($B1100,期貨大額交易人未沖銷部位!$A$4:$O$499,15,FALSE)</f>
        <v>#N/A</v>
      </c>
      <c r="AD1100" s="33" t="e">
        <f>VLOOKUP($B1100,三大美股走勢!$A$4:$J$495,4,FALSE)</f>
        <v>#N/A</v>
      </c>
      <c r="AE1100" s="33" t="e">
        <f>VLOOKUP($B1100,三大美股走勢!$A$4:$J$495,7,FALSE)</f>
        <v>#N/A</v>
      </c>
      <c r="AF1100" s="33" t="e">
        <f>VLOOKUP($B1100,三大美股走勢!$A$4:$J$495,10,FALSE)</f>
        <v>#N/A</v>
      </c>
    </row>
    <row r="1101" spans="2:32">
      <c r="B1101" s="32">
        <v>43880</v>
      </c>
      <c r="C1101" s="33" t="e">
        <f>VLOOKUP($B1101,大盤與近月台指!$A$4:$I$499,2,FALSE)</f>
        <v>#N/A</v>
      </c>
      <c r="D1101" s="34" t="e">
        <f>VLOOKUP($B1101,大盤與近月台指!$A$4:$I$499,3,FALSE)</f>
        <v>#N/A</v>
      </c>
      <c r="E1101" s="35" t="e">
        <f>VLOOKUP($B1101,大盤與近月台指!$A$4:$I$499,4,FALSE)</f>
        <v>#N/A</v>
      </c>
      <c r="F1101" s="33" t="e">
        <f>VLOOKUP($B1101,大盤與近月台指!$A$4:$I$499,5,FALSE)</f>
        <v>#N/A</v>
      </c>
      <c r="G1101" s="49" t="e">
        <f>VLOOKUP($B1101,三大法人買賣超!$A$4:$I$500,3,FALSE)</f>
        <v>#N/A</v>
      </c>
      <c r="H1101" s="34" t="e">
        <f>VLOOKUP($B1101,三大法人買賣超!$A$4:$I$500,5,FALSE)</f>
        <v>#N/A</v>
      </c>
      <c r="I1101" s="27" t="e">
        <f>VLOOKUP($B1101,三大法人買賣超!$A$4:$I$500,7,FALSE)</f>
        <v>#N/A</v>
      </c>
      <c r="J1101" s="27" t="e">
        <f>VLOOKUP($B1101,三大法人買賣超!$A$4:$I$500,9,FALSE)</f>
        <v>#N/A</v>
      </c>
      <c r="K1101" s="37">
        <f>新台幣匯率美元指數!B1102</f>
        <v>0</v>
      </c>
      <c r="L1101" s="38">
        <f>新台幣匯率美元指數!C1102</f>
        <v>0</v>
      </c>
      <c r="M1101" s="39">
        <f>新台幣匯率美元指數!D1102</f>
        <v>0</v>
      </c>
      <c r="N1101" s="27" t="e">
        <f>VLOOKUP($B1101,期貨未平倉口數!$A$4:$M$499,4,FALSE)</f>
        <v>#N/A</v>
      </c>
      <c r="O1101" s="27" t="e">
        <f>VLOOKUP($B1101,期貨未平倉口數!$A$4:$M$499,9,FALSE)</f>
        <v>#N/A</v>
      </c>
      <c r="P1101" s="27" t="e">
        <f>VLOOKUP($B1101,期貨未平倉口數!$A$4:$M$499,10,FALSE)</f>
        <v>#N/A</v>
      </c>
      <c r="Q1101" s="27" t="e">
        <f>VLOOKUP($B1101,期貨未平倉口數!$A$4:$M$499,11,FALSE)</f>
        <v>#N/A</v>
      </c>
      <c r="R1101" s="64" t="e">
        <f>VLOOKUP($B1101,選擇權未平倉餘額!$A$4:$I$500,6,FALSE)</f>
        <v>#N/A</v>
      </c>
      <c r="S1101" s="64" t="e">
        <f>VLOOKUP($B1101,選擇權未平倉餘額!$A$4:$I$500,7,FALSE)</f>
        <v>#N/A</v>
      </c>
      <c r="T1101" s="64" t="e">
        <f>VLOOKUP($B1101,選擇權未平倉餘額!$A$4:$I$500,8,FALSE)</f>
        <v>#N/A</v>
      </c>
      <c r="U1101" s="64" t="e">
        <f>VLOOKUP($B1101,選擇權未平倉餘額!$A$4:$I$500,9,FALSE)</f>
        <v>#N/A</v>
      </c>
      <c r="V1101" s="39" t="e">
        <f>VLOOKUP($B1101,臺指選擇權P_C_Ratios!$A$4:$C$500,3,FALSE)</f>
        <v>#N/A</v>
      </c>
      <c r="W1101" s="41" t="e">
        <f>VLOOKUP($B1101,散戶多空比!$A$6:$L$500,12,FALSE)</f>
        <v>#N/A</v>
      </c>
      <c r="X1101" s="40" t="e">
        <f>VLOOKUP($B1101,期貨大額交易人未沖銷部位!$A$4:$O$499,4,FALSE)</f>
        <v>#N/A</v>
      </c>
      <c r="Y1101" s="40" t="e">
        <f>VLOOKUP($B1101,期貨大額交易人未沖銷部位!$A$4:$O$499,7,FALSE)</f>
        <v>#N/A</v>
      </c>
      <c r="Z1101" s="40" t="e">
        <f>VLOOKUP($B1101,期貨大額交易人未沖銷部位!$A$4:$O$499,10,FALSE)</f>
        <v>#N/A</v>
      </c>
      <c r="AA1101" s="40" t="e">
        <f>VLOOKUP($B1101,期貨大額交易人未沖銷部位!$A$4:$O$499,13,FALSE)</f>
        <v>#N/A</v>
      </c>
      <c r="AB1101" s="40" t="e">
        <f>VLOOKUP($B1101,期貨大額交易人未沖銷部位!$A$4:$O$499,14,FALSE)</f>
        <v>#N/A</v>
      </c>
      <c r="AC1101" s="40" t="e">
        <f>VLOOKUP($B1101,期貨大額交易人未沖銷部位!$A$4:$O$499,15,FALSE)</f>
        <v>#N/A</v>
      </c>
      <c r="AD1101" s="33" t="e">
        <f>VLOOKUP($B1101,三大美股走勢!$A$4:$J$495,4,FALSE)</f>
        <v>#N/A</v>
      </c>
      <c r="AE1101" s="33" t="e">
        <f>VLOOKUP($B1101,三大美股走勢!$A$4:$J$495,7,FALSE)</f>
        <v>#N/A</v>
      </c>
      <c r="AF1101" s="33" t="e">
        <f>VLOOKUP($B1101,三大美股走勢!$A$4:$J$495,10,FALSE)</f>
        <v>#N/A</v>
      </c>
    </row>
    <row r="1102" spans="2:32">
      <c r="B1102" s="32">
        <v>43881</v>
      </c>
      <c r="C1102" s="33" t="e">
        <f>VLOOKUP($B1102,大盤與近月台指!$A$4:$I$499,2,FALSE)</f>
        <v>#N/A</v>
      </c>
      <c r="D1102" s="34" t="e">
        <f>VLOOKUP($B1102,大盤與近月台指!$A$4:$I$499,3,FALSE)</f>
        <v>#N/A</v>
      </c>
      <c r="E1102" s="35" t="e">
        <f>VLOOKUP($B1102,大盤與近月台指!$A$4:$I$499,4,FALSE)</f>
        <v>#N/A</v>
      </c>
      <c r="F1102" s="33" t="e">
        <f>VLOOKUP($B1102,大盤與近月台指!$A$4:$I$499,5,FALSE)</f>
        <v>#N/A</v>
      </c>
      <c r="G1102" s="49" t="e">
        <f>VLOOKUP($B1102,三大法人買賣超!$A$4:$I$500,3,FALSE)</f>
        <v>#N/A</v>
      </c>
      <c r="H1102" s="34" t="e">
        <f>VLOOKUP($B1102,三大法人買賣超!$A$4:$I$500,5,FALSE)</f>
        <v>#N/A</v>
      </c>
      <c r="I1102" s="27" t="e">
        <f>VLOOKUP($B1102,三大法人買賣超!$A$4:$I$500,7,FALSE)</f>
        <v>#N/A</v>
      </c>
      <c r="J1102" s="27" t="e">
        <f>VLOOKUP($B1102,三大法人買賣超!$A$4:$I$500,9,FALSE)</f>
        <v>#N/A</v>
      </c>
      <c r="K1102" s="37">
        <f>新台幣匯率美元指數!B1103</f>
        <v>0</v>
      </c>
      <c r="L1102" s="38">
        <f>新台幣匯率美元指數!C1103</f>
        <v>0</v>
      </c>
      <c r="M1102" s="39">
        <f>新台幣匯率美元指數!D1103</f>
        <v>0</v>
      </c>
      <c r="N1102" s="27" t="e">
        <f>VLOOKUP($B1102,期貨未平倉口數!$A$4:$M$499,4,FALSE)</f>
        <v>#N/A</v>
      </c>
      <c r="O1102" s="27" t="e">
        <f>VLOOKUP($B1102,期貨未平倉口數!$A$4:$M$499,9,FALSE)</f>
        <v>#N/A</v>
      </c>
      <c r="P1102" s="27" t="e">
        <f>VLOOKUP($B1102,期貨未平倉口數!$A$4:$M$499,10,FALSE)</f>
        <v>#N/A</v>
      </c>
      <c r="Q1102" s="27" t="e">
        <f>VLOOKUP($B1102,期貨未平倉口數!$A$4:$M$499,11,FALSE)</f>
        <v>#N/A</v>
      </c>
      <c r="R1102" s="64" t="e">
        <f>VLOOKUP($B1102,選擇權未平倉餘額!$A$4:$I$500,6,FALSE)</f>
        <v>#N/A</v>
      </c>
      <c r="S1102" s="64" t="e">
        <f>VLOOKUP($B1102,選擇權未平倉餘額!$A$4:$I$500,7,FALSE)</f>
        <v>#N/A</v>
      </c>
      <c r="T1102" s="64" t="e">
        <f>VLOOKUP($B1102,選擇權未平倉餘額!$A$4:$I$500,8,FALSE)</f>
        <v>#N/A</v>
      </c>
      <c r="U1102" s="64" t="e">
        <f>VLOOKUP($B1102,選擇權未平倉餘額!$A$4:$I$500,9,FALSE)</f>
        <v>#N/A</v>
      </c>
      <c r="V1102" s="39" t="e">
        <f>VLOOKUP($B1102,臺指選擇權P_C_Ratios!$A$4:$C$500,3,FALSE)</f>
        <v>#N/A</v>
      </c>
      <c r="W1102" s="41" t="e">
        <f>VLOOKUP($B1102,散戶多空比!$A$6:$L$500,12,FALSE)</f>
        <v>#N/A</v>
      </c>
      <c r="X1102" s="40" t="e">
        <f>VLOOKUP($B1102,期貨大額交易人未沖銷部位!$A$4:$O$499,4,FALSE)</f>
        <v>#N/A</v>
      </c>
      <c r="Y1102" s="40" t="e">
        <f>VLOOKUP($B1102,期貨大額交易人未沖銷部位!$A$4:$O$499,7,FALSE)</f>
        <v>#N/A</v>
      </c>
      <c r="Z1102" s="40" t="e">
        <f>VLOOKUP($B1102,期貨大額交易人未沖銷部位!$A$4:$O$499,10,FALSE)</f>
        <v>#N/A</v>
      </c>
      <c r="AA1102" s="40" t="e">
        <f>VLOOKUP($B1102,期貨大額交易人未沖銷部位!$A$4:$O$499,13,FALSE)</f>
        <v>#N/A</v>
      </c>
      <c r="AB1102" s="40" t="e">
        <f>VLOOKUP($B1102,期貨大額交易人未沖銷部位!$A$4:$O$499,14,FALSE)</f>
        <v>#N/A</v>
      </c>
      <c r="AC1102" s="40" t="e">
        <f>VLOOKUP($B1102,期貨大額交易人未沖銷部位!$A$4:$O$499,15,FALSE)</f>
        <v>#N/A</v>
      </c>
      <c r="AD1102" s="33" t="e">
        <f>VLOOKUP($B1102,三大美股走勢!$A$4:$J$495,4,FALSE)</f>
        <v>#N/A</v>
      </c>
      <c r="AE1102" s="33" t="e">
        <f>VLOOKUP($B1102,三大美股走勢!$A$4:$J$495,7,FALSE)</f>
        <v>#N/A</v>
      </c>
      <c r="AF1102" s="33" t="e">
        <f>VLOOKUP($B1102,三大美股走勢!$A$4:$J$495,10,FALSE)</f>
        <v>#N/A</v>
      </c>
    </row>
    <row r="1103" spans="2:32">
      <c r="B1103" s="32">
        <v>43882</v>
      </c>
      <c r="C1103" s="33" t="e">
        <f>VLOOKUP($B1103,大盤與近月台指!$A$4:$I$499,2,FALSE)</f>
        <v>#N/A</v>
      </c>
      <c r="D1103" s="34" t="e">
        <f>VLOOKUP($B1103,大盤與近月台指!$A$4:$I$499,3,FALSE)</f>
        <v>#N/A</v>
      </c>
      <c r="E1103" s="35" t="e">
        <f>VLOOKUP($B1103,大盤與近月台指!$A$4:$I$499,4,FALSE)</f>
        <v>#N/A</v>
      </c>
      <c r="F1103" s="33" t="e">
        <f>VLOOKUP($B1103,大盤與近月台指!$A$4:$I$499,5,FALSE)</f>
        <v>#N/A</v>
      </c>
      <c r="G1103" s="49" t="e">
        <f>VLOOKUP($B1103,三大法人買賣超!$A$4:$I$500,3,FALSE)</f>
        <v>#N/A</v>
      </c>
      <c r="H1103" s="34" t="e">
        <f>VLOOKUP($B1103,三大法人買賣超!$A$4:$I$500,5,FALSE)</f>
        <v>#N/A</v>
      </c>
      <c r="I1103" s="27" t="e">
        <f>VLOOKUP($B1103,三大法人買賣超!$A$4:$I$500,7,FALSE)</f>
        <v>#N/A</v>
      </c>
      <c r="J1103" s="27" t="e">
        <f>VLOOKUP($B1103,三大法人買賣超!$A$4:$I$500,9,FALSE)</f>
        <v>#N/A</v>
      </c>
      <c r="K1103" s="37">
        <f>新台幣匯率美元指數!B1104</f>
        <v>0</v>
      </c>
      <c r="L1103" s="38">
        <f>新台幣匯率美元指數!C1104</f>
        <v>0</v>
      </c>
      <c r="M1103" s="39">
        <f>新台幣匯率美元指數!D1104</f>
        <v>0</v>
      </c>
      <c r="N1103" s="27" t="e">
        <f>VLOOKUP($B1103,期貨未平倉口數!$A$4:$M$499,4,FALSE)</f>
        <v>#N/A</v>
      </c>
      <c r="O1103" s="27" t="e">
        <f>VLOOKUP($B1103,期貨未平倉口數!$A$4:$M$499,9,FALSE)</f>
        <v>#N/A</v>
      </c>
      <c r="P1103" s="27" t="e">
        <f>VLOOKUP($B1103,期貨未平倉口數!$A$4:$M$499,10,FALSE)</f>
        <v>#N/A</v>
      </c>
      <c r="Q1103" s="27" t="e">
        <f>VLOOKUP($B1103,期貨未平倉口數!$A$4:$M$499,11,FALSE)</f>
        <v>#N/A</v>
      </c>
      <c r="R1103" s="64" t="e">
        <f>VLOOKUP($B1103,選擇權未平倉餘額!$A$4:$I$500,6,FALSE)</f>
        <v>#N/A</v>
      </c>
      <c r="S1103" s="64" t="e">
        <f>VLOOKUP($B1103,選擇權未平倉餘額!$A$4:$I$500,7,FALSE)</f>
        <v>#N/A</v>
      </c>
      <c r="T1103" s="64" t="e">
        <f>VLOOKUP($B1103,選擇權未平倉餘額!$A$4:$I$500,8,FALSE)</f>
        <v>#N/A</v>
      </c>
      <c r="U1103" s="64" t="e">
        <f>VLOOKUP($B1103,選擇權未平倉餘額!$A$4:$I$500,9,FALSE)</f>
        <v>#N/A</v>
      </c>
      <c r="V1103" s="39" t="e">
        <f>VLOOKUP($B1103,臺指選擇權P_C_Ratios!$A$4:$C$500,3,FALSE)</f>
        <v>#N/A</v>
      </c>
      <c r="W1103" s="41" t="e">
        <f>VLOOKUP($B1103,散戶多空比!$A$6:$L$500,12,FALSE)</f>
        <v>#N/A</v>
      </c>
      <c r="X1103" s="40" t="e">
        <f>VLOOKUP($B1103,期貨大額交易人未沖銷部位!$A$4:$O$499,4,FALSE)</f>
        <v>#N/A</v>
      </c>
      <c r="Y1103" s="40" t="e">
        <f>VLOOKUP($B1103,期貨大額交易人未沖銷部位!$A$4:$O$499,7,FALSE)</f>
        <v>#N/A</v>
      </c>
      <c r="Z1103" s="40" t="e">
        <f>VLOOKUP($B1103,期貨大額交易人未沖銷部位!$A$4:$O$499,10,FALSE)</f>
        <v>#N/A</v>
      </c>
      <c r="AA1103" s="40" t="e">
        <f>VLOOKUP($B1103,期貨大額交易人未沖銷部位!$A$4:$O$499,13,FALSE)</f>
        <v>#N/A</v>
      </c>
      <c r="AB1103" s="40" t="e">
        <f>VLOOKUP($B1103,期貨大額交易人未沖銷部位!$A$4:$O$499,14,FALSE)</f>
        <v>#N/A</v>
      </c>
      <c r="AC1103" s="40" t="e">
        <f>VLOOKUP($B1103,期貨大額交易人未沖銷部位!$A$4:$O$499,15,FALSE)</f>
        <v>#N/A</v>
      </c>
      <c r="AD1103" s="33" t="e">
        <f>VLOOKUP($B1103,三大美股走勢!$A$4:$J$495,4,FALSE)</f>
        <v>#N/A</v>
      </c>
      <c r="AE1103" s="33" t="e">
        <f>VLOOKUP($B1103,三大美股走勢!$A$4:$J$495,7,FALSE)</f>
        <v>#N/A</v>
      </c>
      <c r="AF1103" s="33" t="e">
        <f>VLOOKUP($B1103,三大美股走勢!$A$4:$J$495,10,FALSE)</f>
        <v>#N/A</v>
      </c>
    </row>
    <row r="1104" spans="2:32">
      <c r="B1104" s="32">
        <v>43883</v>
      </c>
      <c r="C1104" s="33" t="e">
        <f>VLOOKUP($B1104,大盤與近月台指!$A$4:$I$499,2,FALSE)</f>
        <v>#N/A</v>
      </c>
      <c r="D1104" s="34" t="e">
        <f>VLOOKUP($B1104,大盤與近月台指!$A$4:$I$499,3,FALSE)</f>
        <v>#N/A</v>
      </c>
      <c r="E1104" s="35" t="e">
        <f>VLOOKUP($B1104,大盤與近月台指!$A$4:$I$499,4,FALSE)</f>
        <v>#N/A</v>
      </c>
      <c r="F1104" s="33" t="e">
        <f>VLOOKUP($B1104,大盤與近月台指!$A$4:$I$499,5,FALSE)</f>
        <v>#N/A</v>
      </c>
      <c r="G1104" s="49" t="e">
        <f>VLOOKUP($B1104,三大法人買賣超!$A$4:$I$500,3,FALSE)</f>
        <v>#N/A</v>
      </c>
      <c r="H1104" s="34" t="e">
        <f>VLOOKUP($B1104,三大法人買賣超!$A$4:$I$500,5,FALSE)</f>
        <v>#N/A</v>
      </c>
      <c r="I1104" s="27" t="e">
        <f>VLOOKUP($B1104,三大法人買賣超!$A$4:$I$500,7,FALSE)</f>
        <v>#N/A</v>
      </c>
      <c r="J1104" s="27" t="e">
        <f>VLOOKUP($B1104,三大法人買賣超!$A$4:$I$500,9,FALSE)</f>
        <v>#N/A</v>
      </c>
      <c r="K1104" s="37">
        <f>新台幣匯率美元指數!B1105</f>
        <v>0</v>
      </c>
      <c r="L1104" s="38">
        <f>新台幣匯率美元指數!C1105</f>
        <v>0</v>
      </c>
      <c r="M1104" s="39">
        <f>新台幣匯率美元指數!D1105</f>
        <v>0</v>
      </c>
      <c r="N1104" s="27" t="e">
        <f>VLOOKUP($B1104,期貨未平倉口數!$A$4:$M$499,4,FALSE)</f>
        <v>#N/A</v>
      </c>
      <c r="O1104" s="27" t="e">
        <f>VLOOKUP($B1104,期貨未平倉口數!$A$4:$M$499,9,FALSE)</f>
        <v>#N/A</v>
      </c>
      <c r="P1104" s="27" t="e">
        <f>VLOOKUP($B1104,期貨未平倉口數!$A$4:$M$499,10,FALSE)</f>
        <v>#N/A</v>
      </c>
      <c r="Q1104" s="27" t="e">
        <f>VLOOKUP($B1104,期貨未平倉口數!$A$4:$M$499,11,FALSE)</f>
        <v>#N/A</v>
      </c>
      <c r="R1104" s="64" t="e">
        <f>VLOOKUP($B1104,選擇權未平倉餘額!$A$4:$I$500,6,FALSE)</f>
        <v>#N/A</v>
      </c>
      <c r="S1104" s="64" t="e">
        <f>VLOOKUP($B1104,選擇權未平倉餘額!$A$4:$I$500,7,FALSE)</f>
        <v>#N/A</v>
      </c>
      <c r="T1104" s="64" t="e">
        <f>VLOOKUP($B1104,選擇權未平倉餘額!$A$4:$I$500,8,FALSE)</f>
        <v>#N/A</v>
      </c>
      <c r="U1104" s="64" t="e">
        <f>VLOOKUP($B1104,選擇權未平倉餘額!$A$4:$I$500,9,FALSE)</f>
        <v>#N/A</v>
      </c>
      <c r="V1104" s="39" t="e">
        <f>VLOOKUP($B1104,臺指選擇權P_C_Ratios!$A$4:$C$500,3,FALSE)</f>
        <v>#N/A</v>
      </c>
      <c r="W1104" s="41" t="e">
        <f>VLOOKUP($B1104,散戶多空比!$A$6:$L$500,12,FALSE)</f>
        <v>#N/A</v>
      </c>
      <c r="X1104" s="40" t="e">
        <f>VLOOKUP($B1104,期貨大額交易人未沖銷部位!$A$4:$O$499,4,FALSE)</f>
        <v>#N/A</v>
      </c>
      <c r="Y1104" s="40" t="e">
        <f>VLOOKUP($B1104,期貨大額交易人未沖銷部位!$A$4:$O$499,7,FALSE)</f>
        <v>#N/A</v>
      </c>
      <c r="Z1104" s="40" t="e">
        <f>VLOOKUP($B1104,期貨大額交易人未沖銷部位!$A$4:$O$499,10,FALSE)</f>
        <v>#N/A</v>
      </c>
      <c r="AA1104" s="40" t="e">
        <f>VLOOKUP($B1104,期貨大額交易人未沖銷部位!$A$4:$O$499,13,FALSE)</f>
        <v>#N/A</v>
      </c>
      <c r="AB1104" s="40" t="e">
        <f>VLOOKUP($B1104,期貨大額交易人未沖銷部位!$A$4:$O$499,14,FALSE)</f>
        <v>#N/A</v>
      </c>
      <c r="AC1104" s="40" t="e">
        <f>VLOOKUP($B1104,期貨大額交易人未沖銷部位!$A$4:$O$499,15,FALSE)</f>
        <v>#N/A</v>
      </c>
      <c r="AD1104" s="33" t="e">
        <f>VLOOKUP($B1104,三大美股走勢!$A$4:$J$495,4,FALSE)</f>
        <v>#N/A</v>
      </c>
      <c r="AE1104" s="33" t="e">
        <f>VLOOKUP($B1104,三大美股走勢!$A$4:$J$495,7,FALSE)</f>
        <v>#N/A</v>
      </c>
      <c r="AF1104" s="33" t="e">
        <f>VLOOKUP($B1104,三大美股走勢!$A$4:$J$495,10,FALSE)</f>
        <v>#N/A</v>
      </c>
    </row>
    <row r="1105" spans="2:32">
      <c r="B1105" s="32">
        <v>43884</v>
      </c>
      <c r="C1105" s="33" t="e">
        <f>VLOOKUP($B1105,大盤與近月台指!$A$4:$I$499,2,FALSE)</f>
        <v>#N/A</v>
      </c>
      <c r="D1105" s="34" t="e">
        <f>VLOOKUP($B1105,大盤與近月台指!$A$4:$I$499,3,FALSE)</f>
        <v>#N/A</v>
      </c>
      <c r="E1105" s="35" t="e">
        <f>VLOOKUP($B1105,大盤與近月台指!$A$4:$I$499,4,FALSE)</f>
        <v>#N/A</v>
      </c>
      <c r="F1105" s="33" t="e">
        <f>VLOOKUP($B1105,大盤與近月台指!$A$4:$I$499,5,FALSE)</f>
        <v>#N/A</v>
      </c>
      <c r="G1105" s="49" t="e">
        <f>VLOOKUP($B1105,三大法人買賣超!$A$4:$I$500,3,FALSE)</f>
        <v>#N/A</v>
      </c>
      <c r="H1105" s="34" t="e">
        <f>VLOOKUP($B1105,三大法人買賣超!$A$4:$I$500,5,FALSE)</f>
        <v>#N/A</v>
      </c>
      <c r="I1105" s="27" t="e">
        <f>VLOOKUP($B1105,三大法人買賣超!$A$4:$I$500,7,FALSE)</f>
        <v>#N/A</v>
      </c>
      <c r="J1105" s="27" t="e">
        <f>VLOOKUP($B1105,三大法人買賣超!$A$4:$I$500,9,FALSE)</f>
        <v>#N/A</v>
      </c>
      <c r="K1105" s="37">
        <f>新台幣匯率美元指數!B1106</f>
        <v>0</v>
      </c>
      <c r="L1105" s="38">
        <f>新台幣匯率美元指數!C1106</f>
        <v>0</v>
      </c>
      <c r="M1105" s="39">
        <f>新台幣匯率美元指數!D1106</f>
        <v>0</v>
      </c>
      <c r="N1105" s="27" t="e">
        <f>VLOOKUP($B1105,期貨未平倉口數!$A$4:$M$499,4,FALSE)</f>
        <v>#N/A</v>
      </c>
      <c r="O1105" s="27" t="e">
        <f>VLOOKUP($B1105,期貨未平倉口數!$A$4:$M$499,9,FALSE)</f>
        <v>#N/A</v>
      </c>
      <c r="P1105" s="27" t="e">
        <f>VLOOKUP($B1105,期貨未平倉口數!$A$4:$M$499,10,FALSE)</f>
        <v>#N/A</v>
      </c>
      <c r="Q1105" s="27" t="e">
        <f>VLOOKUP($B1105,期貨未平倉口數!$A$4:$M$499,11,FALSE)</f>
        <v>#N/A</v>
      </c>
      <c r="R1105" s="64" t="e">
        <f>VLOOKUP($B1105,選擇權未平倉餘額!$A$4:$I$500,6,FALSE)</f>
        <v>#N/A</v>
      </c>
      <c r="S1105" s="64" t="e">
        <f>VLOOKUP($B1105,選擇權未平倉餘額!$A$4:$I$500,7,FALSE)</f>
        <v>#N/A</v>
      </c>
      <c r="T1105" s="64" t="e">
        <f>VLOOKUP($B1105,選擇權未平倉餘額!$A$4:$I$500,8,FALSE)</f>
        <v>#N/A</v>
      </c>
      <c r="U1105" s="64" t="e">
        <f>VLOOKUP($B1105,選擇權未平倉餘額!$A$4:$I$500,9,FALSE)</f>
        <v>#N/A</v>
      </c>
      <c r="V1105" s="39" t="e">
        <f>VLOOKUP($B1105,臺指選擇權P_C_Ratios!$A$4:$C$500,3,FALSE)</f>
        <v>#N/A</v>
      </c>
      <c r="W1105" s="41" t="e">
        <f>VLOOKUP($B1105,散戶多空比!$A$6:$L$500,12,FALSE)</f>
        <v>#N/A</v>
      </c>
      <c r="X1105" s="40" t="e">
        <f>VLOOKUP($B1105,期貨大額交易人未沖銷部位!$A$4:$O$499,4,FALSE)</f>
        <v>#N/A</v>
      </c>
      <c r="Y1105" s="40" t="e">
        <f>VLOOKUP($B1105,期貨大額交易人未沖銷部位!$A$4:$O$499,7,FALSE)</f>
        <v>#N/A</v>
      </c>
      <c r="Z1105" s="40" t="e">
        <f>VLOOKUP($B1105,期貨大額交易人未沖銷部位!$A$4:$O$499,10,FALSE)</f>
        <v>#N/A</v>
      </c>
      <c r="AA1105" s="40" t="e">
        <f>VLOOKUP($B1105,期貨大額交易人未沖銷部位!$A$4:$O$499,13,FALSE)</f>
        <v>#N/A</v>
      </c>
      <c r="AB1105" s="40" t="e">
        <f>VLOOKUP($B1105,期貨大額交易人未沖銷部位!$A$4:$O$499,14,FALSE)</f>
        <v>#N/A</v>
      </c>
      <c r="AC1105" s="40" t="e">
        <f>VLOOKUP($B1105,期貨大額交易人未沖銷部位!$A$4:$O$499,15,FALSE)</f>
        <v>#N/A</v>
      </c>
      <c r="AD1105" s="33" t="e">
        <f>VLOOKUP($B1105,三大美股走勢!$A$4:$J$495,4,FALSE)</f>
        <v>#N/A</v>
      </c>
      <c r="AE1105" s="33" t="e">
        <f>VLOOKUP($B1105,三大美股走勢!$A$4:$J$495,7,FALSE)</f>
        <v>#N/A</v>
      </c>
      <c r="AF1105" s="33" t="e">
        <f>VLOOKUP($B1105,三大美股走勢!$A$4:$J$495,10,FALSE)</f>
        <v>#N/A</v>
      </c>
    </row>
    <row r="1106" spans="2:32">
      <c r="B1106" s="32">
        <v>43885</v>
      </c>
      <c r="C1106" s="33" t="e">
        <f>VLOOKUP($B1106,大盤與近月台指!$A$4:$I$499,2,FALSE)</f>
        <v>#N/A</v>
      </c>
      <c r="D1106" s="34" t="e">
        <f>VLOOKUP($B1106,大盤與近月台指!$A$4:$I$499,3,FALSE)</f>
        <v>#N/A</v>
      </c>
      <c r="E1106" s="35" t="e">
        <f>VLOOKUP($B1106,大盤與近月台指!$A$4:$I$499,4,FALSE)</f>
        <v>#N/A</v>
      </c>
      <c r="F1106" s="33" t="e">
        <f>VLOOKUP($B1106,大盤與近月台指!$A$4:$I$499,5,FALSE)</f>
        <v>#N/A</v>
      </c>
      <c r="G1106" s="49" t="e">
        <f>VLOOKUP($B1106,三大法人買賣超!$A$4:$I$500,3,FALSE)</f>
        <v>#N/A</v>
      </c>
      <c r="H1106" s="34" t="e">
        <f>VLOOKUP($B1106,三大法人買賣超!$A$4:$I$500,5,FALSE)</f>
        <v>#N/A</v>
      </c>
      <c r="I1106" s="27" t="e">
        <f>VLOOKUP($B1106,三大法人買賣超!$A$4:$I$500,7,FALSE)</f>
        <v>#N/A</v>
      </c>
      <c r="J1106" s="27" t="e">
        <f>VLOOKUP($B1106,三大法人買賣超!$A$4:$I$500,9,FALSE)</f>
        <v>#N/A</v>
      </c>
      <c r="K1106" s="37">
        <f>新台幣匯率美元指數!B1107</f>
        <v>0</v>
      </c>
      <c r="L1106" s="38">
        <f>新台幣匯率美元指數!C1107</f>
        <v>0</v>
      </c>
      <c r="M1106" s="39">
        <f>新台幣匯率美元指數!D1107</f>
        <v>0</v>
      </c>
      <c r="N1106" s="27" t="e">
        <f>VLOOKUP($B1106,期貨未平倉口數!$A$4:$M$499,4,FALSE)</f>
        <v>#N/A</v>
      </c>
      <c r="O1106" s="27" t="e">
        <f>VLOOKUP($B1106,期貨未平倉口數!$A$4:$M$499,9,FALSE)</f>
        <v>#N/A</v>
      </c>
      <c r="P1106" s="27" t="e">
        <f>VLOOKUP($B1106,期貨未平倉口數!$A$4:$M$499,10,FALSE)</f>
        <v>#N/A</v>
      </c>
      <c r="Q1106" s="27" t="e">
        <f>VLOOKUP($B1106,期貨未平倉口數!$A$4:$M$499,11,FALSE)</f>
        <v>#N/A</v>
      </c>
      <c r="R1106" s="64" t="e">
        <f>VLOOKUP($B1106,選擇權未平倉餘額!$A$4:$I$500,6,FALSE)</f>
        <v>#N/A</v>
      </c>
      <c r="S1106" s="64" t="e">
        <f>VLOOKUP($B1106,選擇權未平倉餘額!$A$4:$I$500,7,FALSE)</f>
        <v>#N/A</v>
      </c>
      <c r="T1106" s="64" t="e">
        <f>VLOOKUP($B1106,選擇權未平倉餘額!$A$4:$I$500,8,FALSE)</f>
        <v>#N/A</v>
      </c>
      <c r="U1106" s="64" t="e">
        <f>VLOOKUP($B1106,選擇權未平倉餘額!$A$4:$I$500,9,FALSE)</f>
        <v>#N/A</v>
      </c>
      <c r="V1106" s="39" t="e">
        <f>VLOOKUP($B1106,臺指選擇權P_C_Ratios!$A$4:$C$500,3,FALSE)</f>
        <v>#N/A</v>
      </c>
      <c r="W1106" s="41" t="e">
        <f>VLOOKUP($B1106,散戶多空比!$A$6:$L$500,12,FALSE)</f>
        <v>#N/A</v>
      </c>
      <c r="X1106" s="40" t="e">
        <f>VLOOKUP($B1106,期貨大額交易人未沖銷部位!$A$4:$O$499,4,FALSE)</f>
        <v>#N/A</v>
      </c>
      <c r="Y1106" s="40" t="e">
        <f>VLOOKUP($B1106,期貨大額交易人未沖銷部位!$A$4:$O$499,7,FALSE)</f>
        <v>#N/A</v>
      </c>
      <c r="Z1106" s="40" t="e">
        <f>VLOOKUP($B1106,期貨大額交易人未沖銷部位!$A$4:$O$499,10,FALSE)</f>
        <v>#N/A</v>
      </c>
      <c r="AA1106" s="40" t="e">
        <f>VLOOKUP($B1106,期貨大額交易人未沖銷部位!$A$4:$O$499,13,FALSE)</f>
        <v>#N/A</v>
      </c>
      <c r="AB1106" s="40" t="e">
        <f>VLOOKUP($B1106,期貨大額交易人未沖銷部位!$A$4:$O$499,14,FALSE)</f>
        <v>#N/A</v>
      </c>
      <c r="AC1106" s="40" t="e">
        <f>VLOOKUP($B1106,期貨大額交易人未沖銷部位!$A$4:$O$499,15,FALSE)</f>
        <v>#N/A</v>
      </c>
      <c r="AD1106" s="33" t="e">
        <f>VLOOKUP($B1106,三大美股走勢!$A$4:$J$495,4,FALSE)</f>
        <v>#N/A</v>
      </c>
      <c r="AE1106" s="33" t="e">
        <f>VLOOKUP($B1106,三大美股走勢!$A$4:$J$495,7,FALSE)</f>
        <v>#N/A</v>
      </c>
      <c r="AF1106" s="33" t="e">
        <f>VLOOKUP($B1106,三大美股走勢!$A$4:$J$495,10,FALSE)</f>
        <v>#N/A</v>
      </c>
    </row>
    <row r="1107" spans="2:32">
      <c r="B1107" s="32">
        <v>43886</v>
      </c>
      <c r="C1107" s="33" t="e">
        <f>VLOOKUP($B1107,大盤與近月台指!$A$4:$I$499,2,FALSE)</f>
        <v>#N/A</v>
      </c>
      <c r="D1107" s="34" t="e">
        <f>VLOOKUP($B1107,大盤與近月台指!$A$4:$I$499,3,FALSE)</f>
        <v>#N/A</v>
      </c>
      <c r="E1107" s="35" t="e">
        <f>VLOOKUP($B1107,大盤與近月台指!$A$4:$I$499,4,FALSE)</f>
        <v>#N/A</v>
      </c>
      <c r="F1107" s="33" t="e">
        <f>VLOOKUP($B1107,大盤與近月台指!$A$4:$I$499,5,FALSE)</f>
        <v>#N/A</v>
      </c>
      <c r="G1107" s="49" t="e">
        <f>VLOOKUP($B1107,三大法人買賣超!$A$4:$I$500,3,FALSE)</f>
        <v>#N/A</v>
      </c>
      <c r="H1107" s="34" t="e">
        <f>VLOOKUP($B1107,三大法人買賣超!$A$4:$I$500,5,FALSE)</f>
        <v>#N/A</v>
      </c>
      <c r="I1107" s="27" t="e">
        <f>VLOOKUP($B1107,三大法人買賣超!$A$4:$I$500,7,FALSE)</f>
        <v>#N/A</v>
      </c>
      <c r="J1107" s="27" t="e">
        <f>VLOOKUP($B1107,三大法人買賣超!$A$4:$I$500,9,FALSE)</f>
        <v>#N/A</v>
      </c>
      <c r="K1107" s="37">
        <f>新台幣匯率美元指數!B1108</f>
        <v>0</v>
      </c>
      <c r="L1107" s="38">
        <f>新台幣匯率美元指數!C1108</f>
        <v>0</v>
      </c>
      <c r="M1107" s="39">
        <f>新台幣匯率美元指數!D1108</f>
        <v>0</v>
      </c>
      <c r="N1107" s="27" t="e">
        <f>VLOOKUP($B1107,期貨未平倉口數!$A$4:$M$499,4,FALSE)</f>
        <v>#N/A</v>
      </c>
      <c r="O1107" s="27" t="e">
        <f>VLOOKUP($B1107,期貨未平倉口數!$A$4:$M$499,9,FALSE)</f>
        <v>#N/A</v>
      </c>
      <c r="P1107" s="27" t="e">
        <f>VLOOKUP($B1107,期貨未平倉口數!$A$4:$M$499,10,FALSE)</f>
        <v>#N/A</v>
      </c>
      <c r="Q1107" s="27" t="e">
        <f>VLOOKUP($B1107,期貨未平倉口數!$A$4:$M$499,11,FALSE)</f>
        <v>#N/A</v>
      </c>
      <c r="R1107" s="64" t="e">
        <f>VLOOKUP($B1107,選擇權未平倉餘額!$A$4:$I$500,6,FALSE)</f>
        <v>#N/A</v>
      </c>
      <c r="S1107" s="64" t="e">
        <f>VLOOKUP($B1107,選擇權未平倉餘額!$A$4:$I$500,7,FALSE)</f>
        <v>#N/A</v>
      </c>
      <c r="T1107" s="64" t="e">
        <f>VLOOKUP($B1107,選擇權未平倉餘額!$A$4:$I$500,8,FALSE)</f>
        <v>#N/A</v>
      </c>
      <c r="U1107" s="64" t="e">
        <f>VLOOKUP($B1107,選擇權未平倉餘額!$A$4:$I$500,9,FALSE)</f>
        <v>#N/A</v>
      </c>
      <c r="V1107" s="39" t="e">
        <f>VLOOKUP($B1107,臺指選擇權P_C_Ratios!$A$4:$C$500,3,FALSE)</f>
        <v>#N/A</v>
      </c>
      <c r="W1107" s="41" t="e">
        <f>VLOOKUP($B1107,散戶多空比!$A$6:$L$500,12,FALSE)</f>
        <v>#N/A</v>
      </c>
      <c r="X1107" s="40" t="e">
        <f>VLOOKUP($B1107,期貨大額交易人未沖銷部位!$A$4:$O$499,4,FALSE)</f>
        <v>#N/A</v>
      </c>
      <c r="Y1107" s="40" t="e">
        <f>VLOOKUP($B1107,期貨大額交易人未沖銷部位!$A$4:$O$499,7,FALSE)</f>
        <v>#N/A</v>
      </c>
      <c r="Z1107" s="40" t="e">
        <f>VLOOKUP($B1107,期貨大額交易人未沖銷部位!$A$4:$O$499,10,FALSE)</f>
        <v>#N/A</v>
      </c>
      <c r="AA1107" s="40" t="e">
        <f>VLOOKUP($B1107,期貨大額交易人未沖銷部位!$A$4:$O$499,13,FALSE)</f>
        <v>#N/A</v>
      </c>
      <c r="AB1107" s="40" t="e">
        <f>VLOOKUP($B1107,期貨大額交易人未沖銷部位!$A$4:$O$499,14,FALSE)</f>
        <v>#N/A</v>
      </c>
      <c r="AC1107" s="40" t="e">
        <f>VLOOKUP($B1107,期貨大額交易人未沖銷部位!$A$4:$O$499,15,FALSE)</f>
        <v>#N/A</v>
      </c>
      <c r="AD1107" s="33" t="e">
        <f>VLOOKUP($B1107,三大美股走勢!$A$4:$J$495,4,FALSE)</f>
        <v>#N/A</v>
      </c>
      <c r="AE1107" s="33" t="e">
        <f>VLOOKUP($B1107,三大美股走勢!$A$4:$J$495,7,FALSE)</f>
        <v>#N/A</v>
      </c>
      <c r="AF1107" s="33" t="e">
        <f>VLOOKUP($B1107,三大美股走勢!$A$4:$J$495,10,FALSE)</f>
        <v>#N/A</v>
      </c>
    </row>
    <row r="1108" spans="2:32">
      <c r="B1108" s="32">
        <v>43887</v>
      </c>
      <c r="C1108" s="33" t="e">
        <f>VLOOKUP($B1108,大盤與近月台指!$A$4:$I$499,2,FALSE)</f>
        <v>#N/A</v>
      </c>
      <c r="D1108" s="34" t="e">
        <f>VLOOKUP($B1108,大盤與近月台指!$A$4:$I$499,3,FALSE)</f>
        <v>#N/A</v>
      </c>
      <c r="E1108" s="35" t="e">
        <f>VLOOKUP($B1108,大盤與近月台指!$A$4:$I$499,4,FALSE)</f>
        <v>#N/A</v>
      </c>
      <c r="F1108" s="33" t="e">
        <f>VLOOKUP($B1108,大盤與近月台指!$A$4:$I$499,5,FALSE)</f>
        <v>#N/A</v>
      </c>
      <c r="G1108" s="49" t="e">
        <f>VLOOKUP($B1108,三大法人買賣超!$A$4:$I$500,3,FALSE)</f>
        <v>#N/A</v>
      </c>
      <c r="H1108" s="34" t="e">
        <f>VLOOKUP($B1108,三大法人買賣超!$A$4:$I$500,5,FALSE)</f>
        <v>#N/A</v>
      </c>
      <c r="I1108" s="27" t="e">
        <f>VLOOKUP($B1108,三大法人買賣超!$A$4:$I$500,7,FALSE)</f>
        <v>#N/A</v>
      </c>
      <c r="J1108" s="27" t="e">
        <f>VLOOKUP($B1108,三大法人買賣超!$A$4:$I$500,9,FALSE)</f>
        <v>#N/A</v>
      </c>
      <c r="K1108" s="37">
        <f>新台幣匯率美元指數!B1109</f>
        <v>0</v>
      </c>
      <c r="L1108" s="38">
        <f>新台幣匯率美元指數!C1109</f>
        <v>0</v>
      </c>
      <c r="M1108" s="39">
        <f>新台幣匯率美元指數!D1109</f>
        <v>0</v>
      </c>
      <c r="N1108" s="27" t="e">
        <f>VLOOKUP($B1108,期貨未平倉口數!$A$4:$M$499,4,FALSE)</f>
        <v>#N/A</v>
      </c>
      <c r="O1108" s="27" t="e">
        <f>VLOOKUP($B1108,期貨未平倉口數!$A$4:$M$499,9,FALSE)</f>
        <v>#N/A</v>
      </c>
      <c r="P1108" s="27" t="e">
        <f>VLOOKUP($B1108,期貨未平倉口數!$A$4:$M$499,10,FALSE)</f>
        <v>#N/A</v>
      </c>
      <c r="Q1108" s="27" t="e">
        <f>VLOOKUP($B1108,期貨未平倉口數!$A$4:$M$499,11,FALSE)</f>
        <v>#N/A</v>
      </c>
      <c r="R1108" s="64" t="e">
        <f>VLOOKUP($B1108,選擇權未平倉餘額!$A$4:$I$500,6,FALSE)</f>
        <v>#N/A</v>
      </c>
      <c r="S1108" s="64" t="e">
        <f>VLOOKUP($B1108,選擇權未平倉餘額!$A$4:$I$500,7,FALSE)</f>
        <v>#N/A</v>
      </c>
      <c r="T1108" s="64" t="e">
        <f>VLOOKUP($B1108,選擇權未平倉餘額!$A$4:$I$500,8,FALSE)</f>
        <v>#N/A</v>
      </c>
      <c r="U1108" s="64" t="e">
        <f>VLOOKUP($B1108,選擇權未平倉餘額!$A$4:$I$500,9,FALSE)</f>
        <v>#N/A</v>
      </c>
      <c r="V1108" s="39" t="e">
        <f>VLOOKUP($B1108,臺指選擇權P_C_Ratios!$A$4:$C$500,3,FALSE)</f>
        <v>#N/A</v>
      </c>
      <c r="W1108" s="41" t="e">
        <f>VLOOKUP($B1108,散戶多空比!$A$6:$L$500,12,FALSE)</f>
        <v>#N/A</v>
      </c>
      <c r="X1108" s="40" t="e">
        <f>VLOOKUP($B1108,期貨大額交易人未沖銷部位!$A$4:$O$499,4,FALSE)</f>
        <v>#N/A</v>
      </c>
      <c r="Y1108" s="40" t="e">
        <f>VLOOKUP($B1108,期貨大額交易人未沖銷部位!$A$4:$O$499,7,FALSE)</f>
        <v>#N/A</v>
      </c>
      <c r="Z1108" s="40" t="e">
        <f>VLOOKUP($B1108,期貨大額交易人未沖銷部位!$A$4:$O$499,10,FALSE)</f>
        <v>#N/A</v>
      </c>
      <c r="AA1108" s="40" t="e">
        <f>VLOOKUP($B1108,期貨大額交易人未沖銷部位!$A$4:$O$499,13,FALSE)</f>
        <v>#N/A</v>
      </c>
      <c r="AB1108" s="40" t="e">
        <f>VLOOKUP($B1108,期貨大額交易人未沖銷部位!$A$4:$O$499,14,FALSE)</f>
        <v>#N/A</v>
      </c>
      <c r="AC1108" s="40" t="e">
        <f>VLOOKUP($B1108,期貨大額交易人未沖銷部位!$A$4:$O$499,15,FALSE)</f>
        <v>#N/A</v>
      </c>
      <c r="AD1108" s="33" t="e">
        <f>VLOOKUP($B1108,三大美股走勢!$A$4:$J$495,4,FALSE)</f>
        <v>#N/A</v>
      </c>
      <c r="AE1108" s="33" t="e">
        <f>VLOOKUP($B1108,三大美股走勢!$A$4:$J$495,7,FALSE)</f>
        <v>#N/A</v>
      </c>
      <c r="AF1108" s="33" t="e">
        <f>VLOOKUP($B1108,三大美股走勢!$A$4:$J$495,10,FALSE)</f>
        <v>#N/A</v>
      </c>
    </row>
    <row r="1109" spans="2:32">
      <c r="B1109" s="32">
        <v>43888</v>
      </c>
      <c r="C1109" s="33" t="e">
        <f>VLOOKUP($B1109,大盤與近月台指!$A$4:$I$499,2,FALSE)</f>
        <v>#N/A</v>
      </c>
      <c r="D1109" s="34" t="e">
        <f>VLOOKUP($B1109,大盤與近月台指!$A$4:$I$499,3,FALSE)</f>
        <v>#N/A</v>
      </c>
      <c r="E1109" s="35" t="e">
        <f>VLOOKUP($B1109,大盤與近月台指!$A$4:$I$499,4,FALSE)</f>
        <v>#N/A</v>
      </c>
      <c r="F1109" s="33" t="e">
        <f>VLOOKUP($B1109,大盤與近月台指!$A$4:$I$499,5,FALSE)</f>
        <v>#N/A</v>
      </c>
      <c r="G1109" s="49" t="e">
        <f>VLOOKUP($B1109,三大法人買賣超!$A$4:$I$500,3,FALSE)</f>
        <v>#N/A</v>
      </c>
      <c r="H1109" s="34" t="e">
        <f>VLOOKUP($B1109,三大法人買賣超!$A$4:$I$500,5,FALSE)</f>
        <v>#N/A</v>
      </c>
      <c r="I1109" s="27" t="e">
        <f>VLOOKUP($B1109,三大法人買賣超!$A$4:$I$500,7,FALSE)</f>
        <v>#N/A</v>
      </c>
      <c r="J1109" s="27" t="e">
        <f>VLOOKUP($B1109,三大法人買賣超!$A$4:$I$500,9,FALSE)</f>
        <v>#N/A</v>
      </c>
      <c r="K1109" s="37">
        <f>新台幣匯率美元指數!B1110</f>
        <v>0</v>
      </c>
      <c r="L1109" s="38">
        <f>新台幣匯率美元指數!C1110</f>
        <v>0</v>
      </c>
      <c r="M1109" s="39">
        <f>新台幣匯率美元指數!D1110</f>
        <v>0</v>
      </c>
      <c r="N1109" s="27" t="e">
        <f>VLOOKUP($B1109,期貨未平倉口數!$A$4:$M$499,4,FALSE)</f>
        <v>#N/A</v>
      </c>
      <c r="O1109" s="27" t="e">
        <f>VLOOKUP($B1109,期貨未平倉口數!$A$4:$M$499,9,FALSE)</f>
        <v>#N/A</v>
      </c>
      <c r="P1109" s="27" t="e">
        <f>VLOOKUP($B1109,期貨未平倉口數!$A$4:$M$499,10,FALSE)</f>
        <v>#N/A</v>
      </c>
      <c r="Q1109" s="27" t="e">
        <f>VLOOKUP($B1109,期貨未平倉口數!$A$4:$M$499,11,FALSE)</f>
        <v>#N/A</v>
      </c>
      <c r="R1109" s="64" t="e">
        <f>VLOOKUP($B1109,選擇權未平倉餘額!$A$4:$I$500,6,FALSE)</f>
        <v>#N/A</v>
      </c>
      <c r="S1109" s="64" t="e">
        <f>VLOOKUP($B1109,選擇權未平倉餘額!$A$4:$I$500,7,FALSE)</f>
        <v>#N/A</v>
      </c>
      <c r="T1109" s="64" t="e">
        <f>VLOOKUP($B1109,選擇權未平倉餘額!$A$4:$I$500,8,FALSE)</f>
        <v>#N/A</v>
      </c>
      <c r="U1109" s="64" t="e">
        <f>VLOOKUP($B1109,選擇權未平倉餘額!$A$4:$I$500,9,FALSE)</f>
        <v>#N/A</v>
      </c>
      <c r="V1109" s="39" t="e">
        <f>VLOOKUP($B1109,臺指選擇權P_C_Ratios!$A$4:$C$500,3,FALSE)</f>
        <v>#N/A</v>
      </c>
      <c r="W1109" s="41" t="e">
        <f>VLOOKUP($B1109,散戶多空比!$A$6:$L$500,12,FALSE)</f>
        <v>#N/A</v>
      </c>
      <c r="X1109" s="40" t="e">
        <f>VLOOKUP($B1109,期貨大額交易人未沖銷部位!$A$4:$O$499,4,FALSE)</f>
        <v>#N/A</v>
      </c>
      <c r="Y1109" s="40" t="e">
        <f>VLOOKUP($B1109,期貨大額交易人未沖銷部位!$A$4:$O$499,7,FALSE)</f>
        <v>#N/A</v>
      </c>
      <c r="Z1109" s="40" t="e">
        <f>VLOOKUP($B1109,期貨大額交易人未沖銷部位!$A$4:$O$499,10,FALSE)</f>
        <v>#N/A</v>
      </c>
      <c r="AA1109" s="40" t="e">
        <f>VLOOKUP($B1109,期貨大額交易人未沖銷部位!$A$4:$O$499,13,FALSE)</f>
        <v>#N/A</v>
      </c>
      <c r="AB1109" s="40" t="e">
        <f>VLOOKUP($B1109,期貨大額交易人未沖銷部位!$A$4:$O$499,14,FALSE)</f>
        <v>#N/A</v>
      </c>
      <c r="AC1109" s="40" t="e">
        <f>VLOOKUP($B1109,期貨大額交易人未沖銷部位!$A$4:$O$499,15,FALSE)</f>
        <v>#N/A</v>
      </c>
      <c r="AD1109" s="33" t="e">
        <f>VLOOKUP($B1109,三大美股走勢!$A$4:$J$495,4,FALSE)</f>
        <v>#N/A</v>
      </c>
      <c r="AE1109" s="33" t="e">
        <f>VLOOKUP($B1109,三大美股走勢!$A$4:$J$495,7,FALSE)</f>
        <v>#N/A</v>
      </c>
      <c r="AF1109" s="33" t="e">
        <f>VLOOKUP($B1109,三大美股走勢!$A$4:$J$495,10,FALSE)</f>
        <v>#N/A</v>
      </c>
    </row>
    <row r="1110" spans="2:32">
      <c r="B1110" s="32">
        <v>43889</v>
      </c>
      <c r="C1110" s="33" t="e">
        <f>VLOOKUP($B1110,大盤與近月台指!$A$4:$I$499,2,FALSE)</f>
        <v>#N/A</v>
      </c>
      <c r="D1110" s="34" t="e">
        <f>VLOOKUP($B1110,大盤與近月台指!$A$4:$I$499,3,FALSE)</f>
        <v>#N/A</v>
      </c>
      <c r="E1110" s="35" t="e">
        <f>VLOOKUP($B1110,大盤與近月台指!$A$4:$I$499,4,FALSE)</f>
        <v>#N/A</v>
      </c>
      <c r="F1110" s="33" t="e">
        <f>VLOOKUP($B1110,大盤與近月台指!$A$4:$I$499,5,FALSE)</f>
        <v>#N/A</v>
      </c>
      <c r="G1110" s="49" t="e">
        <f>VLOOKUP($B1110,三大法人買賣超!$A$4:$I$500,3,FALSE)</f>
        <v>#N/A</v>
      </c>
      <c r="H1110" s="34" t="e">
        <f>VLOOKUP($B1110,三大法人買賣超!$A$4:$I$500,5,FALSE)</f>
        <v>#N/A</v>
      </c>
      <c r="I1110" s="27" t="e">
        <f>VLOOKUP($B1110,三大法人買賣超!$A$4:$I$500,7,FALSE)</f>
        <v>#N/A</v>
      </c>
      <c r="J1110" s="27" t="e">
        <f>VLOOKUP($B1110,三大法人買賣超!$A$4:$I$500,9,FALSE)</f>
        <v>#N/A</v>
      </c>
      <c r="K1110" s="37">
        <f>新台幣匯率美元指數!B1111</f>
        <v>0</v>
      </c>
      <c r="L1110" s="38">
        <f>新台幣匯率美元指數!C1111</f>
        <v>0</v>
      </c>
      <c r="M1110" s="39">
        <f>新台幣匯率美元指數!D1111</f>
        <v>0</v>
      </c>
      <c r="N1110" s="27" t="e">
        <f>VLOOKUP($B1110,期貨未平倉口數!$A$4:$M$499,4,FALSE)</f>
        <v>#N/A</v>
      </c>
      <c r="O1110" s="27" t="e">
        <f>VLOOKUP($B1110,期貨未平倉口數!$A$4:$M$499,9,FALSE)</f>
        <v>#N/A</v>
      </c>
      <c r="P1110" s="27" t="e">
        <f>VLOOKUP($B1110,期貨未平倉口數!$A$4:$M$499,10,FALSE)</f>
        <v>#N/A</v>
      </c>
      <c r="Q1110" s="27" t="e">
        <f>VLOOKUP($B1110,期貨未平倉口數!$A$4:$M$499,11,FALSE)</f>
        <v>#N/A</v>
      </c>
      <c r="R1110" s="64" t="e">
        <f>VLOOKUP($B1110,選擇權未平倉餘額!$A$4:$I$500,6,FALSE)</f>
        <v>#N/A</v>
      </c>
      <c r="S1110" s="64" t="e">
        <f>VLOOKUP($B1110,選擇權未平倉餘額!$A$4:$I$500,7,FALSE)</f>
        <v>#N/A</v>
      </c>
      <c r="T1110" s="64" t="e">
        <f>VLOOKUP($B1110,選擇權未平倉餘額!$A$4:$I$500,8,FALSE)</f>
        <v>#N/A</v>
      </c>
      <c r="U1110" s="64" t="e">
        <f>VLOOKUP($B1110,選擇權未平倉餘額!$A$4:$I$500,9,FALSE)</f>
        <v>#N/A</v>
      </c>
      <c r="V1110" s="39" t="e">
        <f>VLOOKUP($B1110,臺指選擇權P_C_Ratios!$A$4:$C$500,3,FALSE)</f>
        <v>#N/A</v>
      </c>
      <c r="W1110" s="41" t="e">
        <f>VLOOKUP($B1110,散戶多空比!$A$6:$L$500,12,FALSE)</f>
        <v>#N/A</v>
      </c>
      <c r="X1110" s="40" t="e">
        <f>VLOOKUP($B1110,期貨大額交易人未沖銷部位!$A$4:$O$499,4,FALSE)</f>
        <v>#N/A</v>
      </c>
      <c r="Y1110" s="40" t="e">
        <f>VLOOKUP($B1110,期貨大額交易人未沖銷部位!$A$4:$O$499,7,FALSE)</f>
        <v>#N/A</v>
      </c>
      <c r="Z1110" s="40" t="e">
        <f>VLOOKUP($B1110,期貨大額交易人未沖銷部位!$A$4:$O$499,10,FALSE)</f>
        <v>#N/A</v>
      </c>
      <c r="AA1110" s="40" t="e">
        <f>VLOOKUP($B1110,期貨大額交易人未沖銷部位!$A$4:$O$499,13,FALSE)</f>
        <v>#N/A</v>
      </c>
      <c r="AB1110" s="40" t="e">
        <f>VLOOKUP($B1110,期貨大額交易人未沖銷部位!$A$4:$O$499,14,FALSE)</f>
        <v>#N/A</v>
      </c>
      <c r="AC1110" s="40" t="e">
        <f>VLOOKUP($B1110,期貨大額交易人未沖銷部位!$A$4:$O$499,15,FALSE)</f>
        <v>#N/A</v>
      </c>
      <c r="AD1110" s="33" t="e">
        <f>VLOOKUP($B1110,三大美股走勢!$A$4:$J$495,4,FALSE)</f>
        <v>#N/A</v>
      </c>
      <c r="AE1110" s="33" t="e">
        <f>VLOOKUP($B1110,三大美股走勢!$A$4:$J$495,7,FALSE)</f>
        <v>#N/A</v>
      </c>
      <c r="AF1110" s="33" t="e">
        <f>VLOOKUP($B1110,三大美股走勢!$A$4:$J$495,10,FALSE)</f>
        <v>#N/A</v>
      </c>
    </row>
    <row r="1111" spans="2:32">
      <c r="B1111" s="32">
        <v>43890</v>
      </c>
      <c r="C1111" s="33" t="e">
        <f>VLOOKUP($B1111,大盤與近月台指!$A$4:$I$499,2,FALSE)</f>
        <v>#N/A</v>
      </c>
      <c r="D1111" s="34" t="e">
        <f>VLOOKUP($B1111,大盤與近月台指!$A$4:$I$499,3,FALSE)</f>
        <v>#N/A</v>
      </c>
      <c r="E1111" s="35" t="e">
        <f>VLOOKUP($B1111,大盤與近月台指!$A$4:$I$499,4,FALSE)</f>
        <v>#N/A</v>
      </c>
      <c r="F1111" s="33" t="e">
        <f>VLOOKUP($B1111,大盤與近月台指!$A$4:$I$499,5,FALSE)</f>
        <v>#N/A</v>
      </c>
      <c r="G1111" s="49" t="e">
        <f>VLOOKUP($B1111,三大法人買賣超!$A$4:$I$500,3,FALSE)</f>
        <v>#N/A</v>
      </c>
      <c r="H1111" s="34" t="e">
        <f>VLOOKUP($B1111,三大法人買賣超!$A$4:$I$500,5,FALSE)</f>
        <v>#N/A</v>
      </c>
      <c r="I1111" s="27" t="e">
        <f>VLOOKUP($B1111,三大法人買賣超!$A$4:$I$500,7,FALSE)</f>
        <v>#N/A</v>
      </c>
      <c r="J1111" s="27" t="e">
        <f>VLOOKUP($B1111,三大法人買賣超!$A$4:$I$500,9,FALSE)</f>
        <v>#N/A</v>
      </c>
      <c r="K1111" s="37">
        <f>新台幣匯率美元指數!B1112</f>
        <v>0</v>
      </c>
      <c r="L1111" s="38">
        <f>新台幣匯率美元指數!C1112</f>
        <v>0</v>
      </c>
      <c r="M1111" s="39">
        <f>新台幣匯率美元指數!D1112</f>
        <v>0</v>
      </c>
      <c r="N1111" s="27" t="e">
        <f>VLOOKUP($B1111,期貨未平倉口數!$A$4:$M$499,4,FALSE)</f>
        <v>#N/A</v>
      </c>
      <c r="O1111" s="27" t="e">
        <f>VLOOKUP($B1111,期貨未平倉口數!$A$4:$M$499,9,FALSE)</f>
        <v>#N/A</v>
      </c>
      <c r="P1111" s="27" t="e">
        <f>VLOOKUP($B1111,期貨未平倉口數!$A$4:$M$499,10,FALSE)</f>
        <v>#N/A</v>
      </c>
      <c r="Q1111" s="27" t="e">
        <f>VLOOKUP($B1111,期貨未平倉口數!$A$4:$M$499,11,FALSE)</f>
        <v>#N/A</v>
      </c>
      <c r="R1111" s="64" t="e">
        <f>VLOOKUP($B1111,選擇權未平倉餘額!$A$4:$I$500,6,FALSE)</f>
        <v>#N/A</v>
      </c>
      <c r="S1111" s="64" t="e">
        <f>VLOOKUP($B1111,選擇權未平倉餘額!$A$4:$I$500,7,FALSE)</f>
        <v>#N/A</v>
      </c>
      <c r="T1111" s="64" t="e">
        <f>VLOOKUP($B1111,選擇權未平倉餘額!$A$4:$I$500,8,FALSE)</f>
        <v>#N/A</v>
      </c>
      <c r="U1111" s="64" t="e">
        <f>VLOOKUP($B1111,選擇權未平倉餘額!$A$4:$I$500,9,FALSE)</f>
        <v>#N/A</v>
      </c>
      <c r="V1111" s="39" t="e">
        <f>VLOOKUP($B1111,臺指選擇權P_C_Ratios!$A$4:$C$500,3,FALSE)</f>
        <v>#N/A</v>
      </c>
      <c r="W1111" s="41" t="e">
        <f>VLOOKUP($B1111,散戶多空比!$A$6:$L$500,12,FALSE)</f>
        <v>#N/A</v>
      </c>
      <c r="X1111" s="40" t="e">
        <f>VLOOKUP($B1111,期貨大額交易人未沖銷部位!$A$4:$O$499,4,FALSE)</f>
        <v>#N/A</v>
      </c>
      <c r="Y1111" s="40" t="e">
        <f>VLOOKUP($B1111,期貨大額交易人未沖銷部位!$A$4:$O$499,7,FALSE)</f>
        <v>#N/A</v>
      </c>
      <c r="Z1111" s="40" t="e">
        <f>VLOOKUP($B1111,期貨大額交易人未沖銷部位!$A$4:$O$499,10,FALSE)</f>
        <v>#N/A</v>
      </c>
      <c r="AA1111" s="40" t="e">
        <f>VLOOKUP($B1111,期貨大額交易人未沖銷部位!$A$4:$O$499,13,FALSE)</f>
        <v>#N/A</v>
      </c>
      <c r="AB1111" s="40" t="e">
        <f>VLOOKUP($B1111,期貨大額交易人未沖銷部位!$A$4:$O$499,14,FALSE)</f>
        <v>#N/A</v>
      </c>
      <c r="AC1111" s="40" t="e">
        <f>VLOOKUP($B1111,期貨大額交易人未沖銷部位!$A$4:$O$499,15,FALSE)</f>
        <v>#N/A</v>
      </c>
      <c r="AD1111" s="33" t="e">
        <f>VLOOKUP($B1111,三大美股走勢!$A$4:$J$495,4,FALSE)</f>
        <v>#N/A</v>
      </c>
      <c r="AE1111" s="33" t="e">
        <f>VLOOKUP($B1111,三大美股走勢!$A$4:$J$495,7,FALSE)</f>
        <v>#N/A</v>
      </c>
      <c r="AF1111" s="33" t="e">
        <f>VLOOKUP($B1111,三大美股走勢!$A$4:$J$495,10,FALSE)</f>
        <v>#N/A</v>
      </c>
    </row>
    <row r="1112" spans="2:32">
      <c r="B1112" s="32">
        <v>43891</v>
      </c>
      <c r="C1112" s="33" t="e">
        <f>VLOOKUP($B1112,大盤與近月台指!$A$4:$I$499,2,FALSE)</f>
        <v>#N/A</v>
      </c>
      <c r="D1112" s="34" t="e">
        <f>VLOOKUP($B1112,大盤與近月台指!$A$4:$I$499,3,FALSE)</f>
        <v>#N/A</v>
      </c>
      <c r="E1112" s="35" t="e">
        <f>VLOOKUP($B1112,大盤與近月台指!$A$4:$I$499,4,FALSE)</f>
        <v>#N/A</v>
      </c>
      <c r="F1112" s="33" t="e">
        <f>VLOOKUP($B1112,大盤與近月台指!$A$4:$I$499,5,FALSE)</f>
        <v>#N/A</v>
      </c>
      <c r="G1112" s="49" t="e">
        <f>VLOOKUP($B1112,三大法人買賣超!$A$4:$I$500,3,FALSE)</f>
        <v>#N/A</v>
      </c>
      <c r="H1112" s="34" t="e">
        <f>VLOOKUP($B1112,三大法人買賣超!$A$4:$I$500,5,FALSE)</f>
        <v>#N/A</v>
      </c>
      <c r="I1112" s="27" t="e">
        <f>VLOOKUP($B1112,三大法人買賣超!$A$4:$I$500,7,FALSE)</f>
        <v>#N/A</v>
      </c>
      <c r="J1112" s="27" t="e">
        <f>VLOOKUP($B1112,三大法人買賣超!$A$4:$I$500,9,FALSE)</f>
        <v>#N/A</v>
      </c>
      <c r="K1112" s="37">
        <f>新台幣匯率美元指數!B1113</f>
        <v>0</v>
      </c>
      <c r="L1112" s="38">
        <f>新台幣匯率美元指數!C1113</f>
        <v>0</v>
      </c>
      <c r="M1112" s="39">
        <f>新台幣匯率美元指數!D1113</f>
        <v>0</v>
      </c>
      <c r="N1112" s="27" t="e">
        <f>VLOOKUP($B1112,期貨未平倉口數!$A$4:$M$499,4,FALSE)</f>
        <v>#N/A</v>
      </c>
      <c r="O1112" s="27" t="e">
        <f>VLOOKUP($B1112,期貨未平倉口數!$A$4:$M$499,9,FALSE)</f>
        <v>#N/A</v>
      </c>
      <c r="P1112" s="27" t="e">
        <f>VLOOKUP($B1112,期貨未平倉口數!$A$4:$M$499,10,FALSE)</f>
        <v>#N/A</v>
      </c>
      <c r="Q1112" s="27" t="e">
        <f>VLOOKUP($B1112,期貨未平倉口數!$A$4:$M$499,11,FALSE)</f>
        <v>#N/A</v>
      </c>
      <c r="R1112" s="64" t="e">
        <f>VLOOKUP($B1112,選擇權未平倉餘額!$A$4:$I$500,6,FALSE)</f>
        <v>#N/A</v>
      </c>
      <c r="S1112" s="64" t="e">
        <f>VLOOKUP($B1112,選擇權未平倉餘額!$A$4:$I$500,7,FALSE)</f>
        <v>#N/A</v>
      </c>
      <c r="T1112" s="64" t="e">
        <f>VLOOKUP($B1112,選擇權未平倉餘額!$A$4:$I$500,8,FALSE)</f>
        <v>#N/A</v>
      </c>
      <c r="U1112" s="64" t="e">
        <f>VLOOKUP($B1112,選擇權未平倉餘額!$A$4:$I$500,9,FALSE)</f>
        <v>#N/A</v>
      </c>
      <c r="V1112" s="39" t="e">
        <f>VLOOKUP($B1112,臺指選擇權P_C_Ratios!$A$4:$C$500,3,FALSE)</f>
        <v>#N/A</v>
      </c>
      <c r="W1112" s="41" t="e">
        <f>VLOOKUP($B1112,散戶多空比!$A$6:$L$500,12,FALSE)</f>
        <v>#N/A</v>
      </c>
      <c r="X1112" s="40" t="e">
        <f>VLOOKUP($B1112,期貨大額交易人未沖銷部位!$A$4:$O$499,4,FALSE)</f>
        <v>#N/A</v>
      </c>
      <c r="Y1112" s="40" t="e">
        <f>VLOOKUP($B1112,期貨大額交易人未沖銷部位!$A$4:$O$499,7,FALSE)</f>
        <v>#N/A</v>
      </c>
      <c r="Z1112" s="40" t="e">
        <f>VLOOKUP($B1112,期貨大額交易人未沖銷部位!$A$4:$O$499,10,FALSE)</f>
        <v>#N/A</v>
      </c>
      <c r="AA1112" s="40" t="e">
        <f>VLOOKUP($B1112,期貨大額交易人未沖銷部位!$A$4:$O$499,13,FALSE)</f>
        <v>#N/A</v>
      </c>
      <c r="AB1112" s="40" t="e">
        <f>VLOOKUP($B1112,期貨大額交易人未沖銷部位!$A$4:$O$499,14,FALSE)</f>
        <v>#N/A</v>
      </c>
      <c r="AC1112" s="40" t="e">
        <f>VLOOKUP($B1112,期貨大額交易人未沖銷部位!$A$4:$O$499,15,FALSE)</f>
        <v>#N/A</v>
      </c>
      <c r="AD1112" s="33" t="e">
        <f>VLOOKUP($B1112,三大美股走勢!$A$4:$J$495,4,FALSE)</f>
        <v>#N/A</v>
      </c>
      <c r="AE1112" s="33" t="e">
        <f>VLOOKUP($B1112,三大美股走勢!$A$4:$J$495,7,FALSE)</f>
        <v>#N/A</v>
      </c>
      <c r="AF1112" s="33" t="e">
        <f>VLOOKUP($B1112,三大美股走勢!$A$4:$J$495,10,FALSE)</f>
        <v>#N/A</v>
      </c>
    </row>
    <row r="1113" spans="2:32">
      <c r="B1113" s="32">
        <v>43892</v>
      </c>
      <c r="C1113" s="33" t="e">
        <f>VLOOKUP($B1113,大盤與近月台指!$A$4:$I$499,2,FALSE)</f>
        <v>#N/A</v>
      </c>
      <c r="D1113" s="34" t="e">
        <f>VLOOKUP($B1113,大盤與近月台指!$A$4:$I$499,3,FALSE)</f>
        <v>#N/A</v>
      </c>
      <c r="E1113" s="35" t="e">
        <f>VLOOKUP($B1113,大盤與近月台指!$A$4:$I$499,4,FALSE)</f>
        <v>#N/A</v>
      </c>
      <c r="F1113" s="33" t="e">
        <f>VLOOKUP($B1113,大盤與近月台指!$A$4:$I$499,5,FALSE)</f>
        <v>#N/A</v>
      </c>
      <c r="G1113" s="49" t="e">
        <f>VLOOKUP($B1113,三大法人買賣超!$A$4:$I$500,3,FALSE)</f>
        <v>#N/A</v>
      </c>
      <c r="H1113" s="34" t="e">
        <f>VLOOKUP($B1113,三大法人買賣超!$A$4:$I$500,5,FALSE)</f>
        <v>#N/A</v>
      </c>
      <c r="I1113" s="27" t="e">
        <f>VLOOKUP($B1113,三大法人買賣超!$A$4:$I$500,7,FALSE)</f>
        <v>#N/A</v>
      </c>
      <c r="J1113" s="27" t="e">
        <f>VLOOKUP($B1113,三大法人買賣超!$A$4:$I$500,9,FALSE)</f>
        <v>#N/A</v>
      </c>
      <c r="K1113" s="37">
        <f>新台幣匯率美元指數!B1114</f>
        <v>0</v>
      </c>
      <c r="L1113" s="38">
        <f>新台幣匯率美元指數!C1114</f>
        <v>0</v>
      </c>
      <c r="M1113" s="39">
        <f>新台幣匯率美元指數!D1114</f>
        <v>0</v>
      </c>
      <c r="N1113" s="27" t="e">
        <f>VLOOKUP($B1113,期貨未平倉口數!$A$4:$M$499,4,FALSE)</f>
        <v>#N/A</v>
      </c>
      <c r="O1113" s="27" t="e">
        <f>VLOOKUP($B1113,期貨未平倉口數!$A$4:$M$499,9,FALSE)</f>
        <v>#N/A</v>
      </c>
      <c r="P1113" s="27" t="e">
        <f>VLOOKUP($B1113,期貨未平倉口數!$A$4:$M$499,10,FALSE)</f>
        <v>#N/A</v>
      </c>
      <c r="Q1113" s="27" t="e">
        <f>VLOOKUP($B1113,期貨未平倉口數!$A$4:$M$499,11,FALSE)</f>
        <v>#N/A</v>
      </c>
      <c r="R1113" s="64" t="e">
        <f>VLOOKUP($B1113,選擇權未平倉餘額!$A$4:$I$500,6,FALSE)</f>
        <v>#N/A</v>
      </c>
      <c r="S1113" s="64" t="e">
        <f>VLOOKUP($B1113,選擇權未平倉餘額!$A$4:$I$500,7,FALSE)</f>
        <v>#N/A</v>
      </c>
      <c r="T1113" s="64" t="e">
        <f>VLOOKUP($B1113,選擇權未平倉餘額!$A$4:$I$500,8,FALSE)</f>
        <v>#N/A</v>
      </c>
      <c r="U1113" s="64" t="e">
        <f>VLOOKUP($B1113,選擇權未平倉餘額!$A$4:$I$500,9,FALSE)</f>
        <v>#N/A</v>
      </c>
      <c r="V1113" s="39" t="e">
        <f>VLOOKUP($B1113,臺指選擇權P_C_Ratios!$A$4:$C$500,3,FALSE)</f>
        <v>#N/A</v>
      </c>
      <c r="W1113" s="41" t="e">
        <f>VLOOKUP($B1113,散戶多空比!$A$6:$L$500,12,FALSE)</f>
        <v>#N/A</v>
      </c>
      <c r="X1113" s="40" t="e">
        <f>VLOOKUP($B1113,期貨大額交易人未沖銷部位!$A$4:$O$499,4,FALSE)</f>
        <v>#N/A</v>
      </c>
      <c r="Y1113" s="40" t="e">
        <f>VLOOKUP($B1113,期貨大額交易人未沖銷部位!$A$4:$O$499,7,FALSE)</f>
        <v>#N/A</v>
      </c>
      <c r="Z1113" s="40" t="e">
        <f>VLOOKUP($B1113,期貨大額交易人未沖銷部位!$A$4:$O$499,10,FALSE)</f>
        <v>#N/A</v>
      </c>
      <c r="AA1113" s="40" t="e">
        <f>VLOOKUP($B1113,期貨大額交易人未沖銷部位!$A$4:$O$499,13,FALSE)</f>
        <v>#N/A</v>
      </c>
      <c r="AB1113" s="40" t="e">
        <f>VLOOKUP($B1113,期貨大額交易人未沖銷部位!$A$4:$O$499,14,FALSE)</f>
        <v>#N/A</v>
      </c>
      <c r="AC1113" s="40" t="e">
        <f>VLOOKUP($B1113,期貨大額交易人未沖銷部位!$A$4:$O$499,15,FALSE)</f>
        <v>#N/A</v>
      </c>
      <c r="AD1113" s="33" t="e">
        <f>VLOOKUP($B1113,三大美股走勢!$A$4:$J$495,4,FALSE)</f>
        <v>#N/A</v>
      </c>
      <c r="AE1113" s="33" t="e">
        <f>VLOOKUP($B1113,三大美股走勢!$A$4:$J$495,7,FALSE)</f>
        <v>#N/A</v>
      </c>
      <c r="AF1113" s="33" t="e">
        <f>VLOOKUP($B1113,三大美股走勢!$A$4:$J$495,10,FALSE)</f>
        <v>#N/A</v>
      </c>
    </row>
    <row r="1114" spans="2:32">
      <c r="B1114" s="32">
        <v>43893</v>
      </c>
      <c r="C1114" s="33" t="e">
        <f>VLOOKUP($B1114,大盤與近月台指!$A$4:$I$499,2,FALSE)</f>
        <v>#N/A</v>
      </c>
      <c r="D1114" s="34" t="e">
        <f>VLOOKUP($B1114,大盤與近月台指!$A$4:$I$499,3,FALSE)</f>
        <v>#N/A</v>
      </c>
      <c r="E1114" s="35" t="e">
        <f>VLOOKUP($B1114,大盤與近月台指!$A$4:$I$499,4,FALSE)</f>
        <v>#N/A</v>
      </c>
      <c r="F1114" s="33" t="e">
        <f>VLOOKUP($B1114,大盤與近月台指!$A$4:$I$499,5,FALSE)</f>
        <v>#N/A</v>
      </c>
      <c r="G1114" s="49" t="e">
        <f>VLOOKUP($B1114,三大法人買賣超!$A$4:$I$500,3,FALSE)</f>
        <v>#N/A</v>
      </c>
      <c r="H1114" s="34" t="e">
        <f>VLOOKUP($B1114,三大法人買賣超!$A$4:$I$500,5,FALSE)</f>
        <v>#N/A</v>
      </c>
      <c r="I1114" s="27" t="e">
        <f>VLOOKUP($B1114,三大法人買賣超!$A$4:$I$500,7,FALSE)</f>
        <v>#N/A</v>
      </c>
      <c r="J1114" s="27" t="e">
        <f>VLOOKUP($B1114,三大法人買賣超!$A$4:$I$500,9,FALSE)</f>
        <v>#N/A</v>
      </c>
      <c r="K1114" s="37">
        <f>新台幣匯率美元指數!B1115</f>
        <v>0</v>
      </c>
      <c r="L1114" s="38">
        <f>新台幣匯率美元指數!C1115</f>
        <v>0</v>
      </c>
      <c r="M1114" s="39">
        <f>新台幣匯率美元指數!D1115</f>
        <v>0</v>
      </c>
      <c r="N1114" s="27" t="e">
        <f>VLOOKUP($B1114,期貨未平倉口數!$A$4:$M$499,4,FALSE)</f>
        <v>#N/A</v>
      </c>
      <c r="O1114" s="27" t="e">
        <f>VLOOKUP($B1114,期貨未平倉口數!$A$4:$M$499,9,FALSE)</f>
        <v>#N/A</v>
      </c>
      <c r="P1114" s="27" t="e">
        <f>VLOOKUP($B1114,期貨未平倉口數!$A$4:$M$499,10,FALSE)</f>
        <v>#N/A</v>
      </c>
      <c r="Q1114" s="27" t="e">
        <f>VLOOKUP($B1114,期貨未平倉口數!$A$4:$M$499,11,FALSE)</f>
        <v>#N/A</v>
      </c>
      <c r="R1114" s="64" t="e">
        <f>VLOOKUP($B1114,選擇權未平倉餘額!$A$4:$I$500,6,FALSE)</f>
        <v>#N/A</v>
      </c>
      <c r="S1114" s="64" t="e">
        <f>VLOOKUP($B1114,選擇權未平倉餘額!$A$4:$I$500,7,FALSE)</f>
        <v>#N/A</v>
      </c>
      <c r="T1114" s="64" t="e">
        <f>VLOOKUP($B1114,選擇權未平倉餘額!$A$4:$I$500,8,FALSE)</f>
        <v>#N/A</v>
      </c>
      <c r="U1114" s="64" t="e">
        <f>VLOOKUP($B1114,選擇權未平倉餘額!$A$4:$I$500,9,FALSE)</f>
        <v>#N/A</v>
      </c>
      <c r="V1114" s="39" t="e">
        <f>VLOOKUP($B1114,臺指選擇權P_C_Ratios!$A$4:$C$500,3,FALSE)</f>
        <v>#N/A</v>
      </c>
      <c r="W1114" s="41" t="e">
        <f>VLOOKUP($B1114,散戶多空比!$A$6:$L$500,12,FALSE)</f>
        <v>#N/A</v>
      </c>
      <c r="X1114" s="40" t="e">
        <f>VLOOKUP($B1114,期貨大額交易人未沖銷部位!$A$4:$O$499,4,FALSE)</f>
        <v>#N/A</v>
      </c>
      <c r="Y1114" s="40" t="e">
        <f>VLOOKUP($B1114,期貨大額交易人未沖銷部位!$A$4:$O$499,7,FALSE)</f>
        <v>#N/A</v>
      </c>
      <c r="Z1114" s="40" t="e">
        <f>VLOOKUP($B1114,期貨大額交易人未沖銷部位!$A$4:$O$499,10,FALSE)</f>
        <v>#N/A</v>
      </c>
      <c r="AA1114" s="40" t="e">
        <f>VLOOKUP($B1114,期貨大額交易人未沖銷部位!$A$4:$O$499,13,FALSE)</f>
        <v>#N/A</v>
      </c>
      <c r="AB1114" s="40" t="e">
        <f>VLOOKUP($B1114,期貨大額交易人未沖銷部位!$A$4:$O$499,14,FALSE)</f>
        <v>#N/A</v>
      </c>
      <c r="AC1114" s="40" t="e">
        <f>VLOOKUP($B1114,期貨大額交易人未沖銷部位!$A$4:$O$499,15,FALSE)</f>
        <v>#N/A</v>
      </c>
      <c r="AD1114" s="33" t="e">
        <f>VLOOKUP($B1114,三大美股走勢!$A$4:$J$495,4,FALSE)</f>
        <v>#N/A</v>
      </c>
      <c r="AE1114" s="33" t="e">
        <f>VLOOKUP($B1114,三大美股走勢!$A$4:$J$495,7,FALSE)</f>
        <v>#N/A</v>
      </c>
      <c r="AF1114" s="33" t="e">
        <f>VLOOKUP($B1114,三大美股走勢!$A$4:$J$495,10,FALSE)</f>
        <v>#N/A</v>
      </c>
    </row>
    <row r="1115" spans="2:32">
      <c r="B1115" s="32">
        <v>43894</v>
      </c>
      <c r="C1115" s="33" t="e">
        <f>VLOOKUP($B1115,大盤與近月台指!$A$4:$I$499,2,FALSE)</f>
        <v>#N/A</v>
      </c>
      <c r="D1115" s="34" t="e">
        <f>VLOOKUP($B1115,大盤與近月台指!$A$4:$I$499,3,FALSE)</f>
        <v>#N/A</v>
      </c>
      <c r="E1115" s="35" t="e">
        <f>VLOOKUP($B1115,大盤與近月台指!$A$4:$I$499,4,FALSE)</f>
        <v>#N/A</v>
      </c>
      <c r="F1115" s="33" t="e">
        <f>VLOOKUP($B1115,大盤與近月台指!$A$4:$I$499,5,FALSE)</f>
        <v>#N/A</v>
      </c>
      <c r="G1115" s="49" t="e">
        <f>VLOOKUP($B1115,三大法人買賣超!$A$4:$I$500,3,FALSE)</f>
        <v>#N/A</v>
      </c>
      <c r="H1115" s="34" t="e">
        <f>VLOOKUP($B1115,三大法人買賣超!$A$4:$I$500,5,FALSE)</f>
        <v>#N/A</v>
      </c>
      <c r="I1115" s="27" t="e">
        <f>VLOOKUP($B1115,三大法人買賣超!$A$4:$I$500,7,FALSE)</f>
        <v>#N/A</v>
      </c>
      <c r="J1115" s="27" t="e">
        <f>VLOOKUP($B1115,三大法人買賣超!$A$4:$I$500,9,FALSE)</f>
        <v>#N/A</v>
      </c>
      <c r="K1115" s="37">
        <f>新台幣匯率美元指數!B1116</f>
        <v>0</v>
      </c>
      <c r="L1115" s="38">
        <f>新台幣匯率美元指數!C1116</f>
        <v>0</v>
      </c>
      <c r="M1115" s="39">
        <f>新台幣匯率美元指數!D1116</f>
        <v>0</v>
      </c>
      <c r="N1115" s="27" t="e">
        <f>VLOOKUP($B1115,期貨未平倉口數!$A$4:$M$499,4,FALSE)</f>
        <v>#N/A</v>
      </c>
      <c r="O1115" s="27" t="e">
        <f>VLOOKUP($B1115,期貨未平倉口數!$A$4:$M$499,9,FALSE)</f>
        <v>#N/A</v>
      </c>
      <c r="P1115" s="27" t="e">
        <f>VLOOKUP($B1115,期貨未平倉口數!$A$4:$M$499,10,FALSE)</f>
        <v>#N/A</v>
      </c>
      <c r="Q1115" s="27" t="e">
        <f>VLOOKUP($B1115,期貨未平倉口數!$A$4:$M$499,11,FALSE)</f>
        <v>#N/A</v>
      </c>
      <c r="R1115" s="64" t="e">
        <f>VLOOKUP($B1115,選擇權未平倉餘額!$A$4:$I$500,6,FALSE)</f>
        <v>#N/A</v>
      </c>
      <c r="S1115" s="64" t="e">
        <f>VLOOKUP($B1115,選擇權未平倉餘額!$A$4:$I$500,7,FALSE)</f>
        <v>#N/A</v>
      </c>
      <c r="T1115" s="64" t="e">
        <f>VLOOKUP($B1115,選擇權未平倉餘額!$A$4:$I$500,8,FALSE)</f>
        <v>#N/A</v>
      </c>
      <c r="U1115" s="64" t="e">
        <f>VLOOKUP($B1115,選擇權未平倉餘額!$A$4:$I$500,9,FALSE)</f>
        <v>#N/A</v>
      </c>
      <c r="V1115" s="39" t="e">
        <f>VLOOKUP($B1115,臺指選擇權P_C_Ratios!$A$4:$C$500,3,FALSE)</f>
        <v>#N/A</v>
      </c>
      <c r="W1115" s="41" t="e">
        <f>VLOOKUP($B1115,散戶多空比!$A$6:$L$500,12,FALSE)</f>
        <v>#N/A</v>
      </c>
      <c r="X1115" s="40" t="e">
        <f>VLOOKUP($B1115,期貨大額交易人未沖銷部位!$A$4:$O$499,4,FALSE)</f>
        <v>#N/A</v>
      </c>
      <c r="Y1115" s="40" t="e">
        <f>VLOOKUP($B1115,期貨大額交易人未沖銷部位!$A$4:$O$499,7,FALSE)</f>
        <v>#N/A</v>
      </c>
      <c r="Z1115" s="40" t="e">
        <f>VLOOKUP($B1115,期貨大額交易人未沖銷部位!$A$4:$O$499,10,FALSE)</f>
        <v>#N/A</v>
      </c>
      <c r="AA1115" s="40" t="e">
        <f>VLOOKUP($B1115,期貨大額交易人未沖銷部位!$A$4:$O$499,13,FALSE)</f>
        <v>#N/A</v>
      </c>
      <c r="AB1115" s="40" t="e">
        <f>VLOOKUP($B1115,期貨大額交易人未沖銷部位!$A$4:$O$499,14,FALSE)</f>
        <v>#N/A</v>
      </c>
      <c r="AC1115" s="40" t="e">
        <f>VLOOKUP($B1115,期貨大額交易人未沖銷部位!$A$4:$O$499,15,FALSE)</f>
        <v>#N/A</v>
      </c>
      <c r="AD1115" s="33" t="e">
        <f>VLOOKUP($B1115,三大美股走勢!$A$4:$J$495,4,FALSE)</f>
        <v>#N/A</v>
      </c>
      <c r="AE1115" s="33" t="e">
        <f>VLOOKUP($B1115,三大美股走勢!$A$4:$J$495,7,FALSE)</f>
        <v>#N/A</v>
      </c>
      <c r="AF1115" s="33" t="e">
        <f>VLOOKUP($B1115,三大美股走勢!$A$4:$J$495,10,FALSE)</f>
        <v>#N/A</v>
      </c>
    </row>
    <row r="1116" spans="2:32">
      <c r="B1116" s="32">
        <v>43895</v>
      </c>
      <c r="C1116" s="33" t="e">
        <f>VLOOKUP($B1116,大盤與近月台指!$A$4:$I$499,2,FALSE)</f>
        <v>#N/A</v>
      </c>
      <c r="D1116" s="34" t="e">
        <f>VLOOKUP($B1116,大盤與近月台指!$A$4:$I$499,3,FALSE)</f>
        <v>#N/A</v>
      </c>
      <c r="E1116" s="35" t="e">
        <f>VLOOKUP($B1116,大盤與近月台指!$A$4:$I$499,4,FALSE)</f>
        <v>#N/A</v>
      </c>
      <c r="F1116" s="33" t="e">
        <f>VLOOKUP($B1116,大盤與近月台指!$A$4:$I$499,5,FALSE)</f>
        <v>#N/A</v>
      </c>
      <c r="G1116" s="49" t="e">
        <f>VLOOKUP($B1116,三大法人買賣超!$A$4:$I$500,3,FALSE)</f>
        <v>#N/A</v>
      </c>
      <c r="H1116" s="34" t="e">
        <f>VLOOKUP($B1116,三大法人買賣超!$A$4:$I$500,5,FALSE)</f>
        <v>#N/A</v>
      </c>
      <c r="I1116" s="27" t="e">
        <f>VLOOKUP($B1116,三大法人買賣超!$A$4:$I$500,7,FALSE)</f>
        <v>#N/A</v>
      </c>
      <c r="J1116" s="27" t="e">
        <f>VLOOKUP($B1116,三大法人買賣超!$A$4:$I$500,9,FALSE)</f>
        <v>#N/A</v>
      </c>
      <c r="K1116" s="37">
        <f>新台幣匯率美元指數!B1117</f>
        <v>0</v>
      </c>
      <c r="L1116" s="38">
        <f>新台幣匯率美元指數!C1117</f>
        <v>0</v>
      </c>
      <c r="M1116" s="39">
        <f>新台幣匯率美元指數!D1117</f>
        <v>0</v>
      </c>
      <c r="N1116" s="27" t="e">
        <f>VLOOKUP($B1116,期貨未平倉口數!$A$4:$M$499,4,FALSE)</f>
        <v>#N/A</v>
      </c>
      <c r="O1116" s="27" t="e">
        <f>VLOOKUP($B1116,期貨未平倉口數!$A$4:$M$499,9,FALSE)</f>
        <v>#N/A</v>
      </c>
      <c r="P1116" s="27" t="e">
        <f>VLOOKUP($B1116,期貨未平倉口數!$A$4:$M$499,10,FALSE)</f>
        <v>#N/A</v>
      </c>
      <c r="Q1116" s="27" t="e">
        <f>VLOOKUP($B1116,期貨未平倉口數!$A$4:$M$499,11,FALSE)</f>
        <v>#N/A</v>
      </c>
      <c r="R1116" s="64" t="e">
        <f>VLOOKUP($B1116,選擇權未平倉餘額!$A$4:$I$500,6,FALSE)</f>
        <v>#N/A</v>
      </c>
      <c r="S1116" s="64" t="e">
        <f>VLOOKUP($B1116,選擇權未平倉餘額!$A$4:$I$500,7,FALSE)</f>
        <v>#N/A</v>
      </c>
      <c r="T1116" s="64" t="e">
        <f>VLOOKUP($B1116,選擇權未平倉餘額!$A$4:$I$500,8,FALSE)</f>
        <v>#N/A</v>
      </c>
      <c r="U1116" s="64" t="e">
        <f>VLOOKUP($B1116,選擇權未平倉餘額!$A$4:$I$500,9,FALSE)</f>
        <v>#N/A</v>
      </c>
      <c r="V1116" s="39" t="e">
        <f>VLOOKUP($B1116,臺指選擇權P_C_Ratios!$A$4:$C$500,3,FALSE)</f>
        <v>#N/A</v>
      </c>
      <c r="W1116" s="41" t="e">
        <f>VLOOKUP($B1116,散戶多空比!$A$6:$L$500,12,FALSE)</f>
        <v>#N/A</v>
      </c>
      <c r="X1116" s="40" t="e">
        <f>VLOOKUP($B1116,期貨大額交易人未沖銷部位!$A$4:$O$499,4,FALSE)</f>
        <v>#N/A</v>
      </c>
      <c r="Y1116" s="40" t="e">
        <f>VLOOKUP($B1116,期貨大額交易人未沖銷部位!$A$4:$O$499,7,FALSE)</f>
        <v>#N/A</v>
      </c>
      <c r="Z1116" s="40" t="e">
        <f>VLOOKUP($B1116,期貨大額交易人未沖銷部位!$A$4:$O$499,10,FALSE)</f>
        <v>#N/A</v>
      </c>
      <c r="AA1116" s="40" t="e">
        <f>VLOOKUP($B1116,期貨大額交易人未沖銷部位!$A$4:$O$499,13,FALSE)</f>
        <v>#N/A</v>
      </c>
      <c r="AB1116" s="40" t="e">
        <f>VLOOKUP($B1116,期貨大額交易人未沖銷部位!$A$4:$O$499,14,FALSE)</f>
        <v>#N/A</v>
      </c>
      <c r="AC1116" s="40" t="e">
        <f>VLOOKUP($B1116,期貨大額交易人未沖銷部位!$A$4:$O$499,15,FALSE)</f>
        <v>#N/A</v>
      </c>
      <c r="AD1116" s="33" t="e">
        <f>VLOOKUP($B1116,三大美股走勢!$A$4:$J$495,4,FALSE)</f>
        <v>#N/A</v>
      </c>
      <c r="AE1116" s="33" t="e">
        <f>VLOOKUP($B1116,三大美股走勢!$A$4:$J$495,7,FALSE)</f>
        <v>#N/A</v>
      </c>
      <c r="AF1116" s="33" t="e">
        <f>VLOOKUP($B1116,三大美股走勢!$A$4:$J$495,10,FALSE)</f>
        <v>#N/A</v>
      </c>
    </row>
    <row r="1117" spans="2:32">
      <c r="B1117" s="32">
        <v>43896</v>
      </c>
      <c r="C1117" s="33" t="e">
        <f>VLOOKUP($B1117,大盤與近月台指!$A$4:$I$499,2,FALSE)</f>
        <v>#N/A</v>
      </c>
      <c r="D1117" s="34" t="e">
        <f>VLOOKUP($B1117,大盤與近月台指!$A$4:$I$499,3,FALSE)</f>
        <v>#N/A</v>
      </c>
      <c r="E1117" s="35" t="e">
        <f>VLOOKUP($B1117,大盤與近月台指!$A$4:$I$499,4,FALSE)</f>
        <v>#N/A</v>
      </c>
      <c r="F1117" s="33" t="e">
        <f>VLOOKUP($B1117,大盤與近月台指!$A$4:$I$499,5,FALSE)</f>
        <v>#N/A</v>
      </c>
      <c r="G1117" s="49" t="e">
        <f>VLOOKUP($B1117,三大法人買賣超!$A$4:$I$500,3,FALSE)</f>
        <v>#N/A</v>
      </c>
      <c r="H1117" s="34" t="e">
        <f>VLOOKUP($B1117,三大法人買賣超!$A$4:$I$500,5,FALSE)</f>
        <v>#N/A</v>
      </c>
      <c r="I1117" s="27" t="e">
        <f>VLOOKUP($B1117,三大法人買賣超!$A$4:$I$500,7,FALSE)</f>
        <v>#N/A</v>
      </c>
      <c r="J1117" s="27" t="e">
        <f>VLOOKUP($B1117,三大法人買賣超!$A$4:$I$500,9,FALSE)</f>
        <v>#N/A</v>
      </c>
      <c r="K1117" s="37">
        <f>新台幣匯率美元指數!B1118</f>
        <v>0</v>
      </c>
      <c r="L1117" s="38">
        <f>新台幣匯率美元指數!C1118</f>
        <v>0</v>
      </c>
      <c r="M1117" s="39">
        <f>新台幣匯率美元指數!D1118</f>
        <v>0</v>
      </c>
      <c r="N1117" s="27" t="e">
        <f>VLOOKUP($B1117,期貨未平倉口數!$A$4:$M$499,4,FALSE)</f>
        <v>#N/A</v>
      </c>
      <c r="O1117" s="27" t="e">
        <f>VLOOKUP($B1117,期貨未平倉口數!$A$4:$M$499,9,FALSE)</f>
        <v>#N/A</v>
      </c>
      <c r="P1117" s="27" t="e">
        <f>VLOOKUP($B1117,期貨未平倉口數!$A$4:$M$499,10,FALSE)</f>
        <v>#N/A</v>
      </c>
      <c r="Q1117" s="27" t="e">
        <f>VLOOKUP($B1117,期貨未平倉口數!$A$4:$M$499,11,FALSE)</f>
        <v>#N/A</v>
      </c>
      <c r="R1117" s="64" t="e">
        <f>VLOOKUP($B1117,選擇權未平倉餘額!$A$4:$I$500,6,FALSE)</f>
        <v>#N/A</v>
      </c>
      <c r="S1117" s="64" t="e">
        <f>VLOOKUP($B1117,選擇權未平倉餘額!$A$4:$I$500,7,FALSE)</f>
        <v>#N/A</v>
      </c>
      <c r="T1117" s="64" t="e">
        <f>VLOOKUP($B1117,選擇權未平倉餘額!$A$4:$I$500,8,FALSE)</f>
        <v>#N/A</v>
      </c>
      <c r="U1117" s="64" t="e">
        <f>VLOOKUP($B1117,選擇權未平倉餘額!$A$4:$I$500,9,FALSE)</f>
        <v>#N/A</v>
      </c>
      <c r="V1117" s="39" t="e">
        <f>VLOOKUP($B1117,臺指選擇權P_C_Ratios!$A$4:$C$500,3,FALSE)</f>
        <v>#N/A</v>
      </c>
      <c r="W1117" s="41" t="e">
        <f>VLOOKUP($B1117,散戶多空比!$A$6:$L$500,12,FALSE)</f>
        <v>#N/A</v>
      </c>
      <c r="X1117" s="40" t="e">
        <f>VLOOKUP($B1117,期貨大額交易人未沖銷部位!$A$4:$O$499,4,FALSE)</f>
        <v>#N/A</v>
      </c>
      <c r="Y1117" s="40" t="e">
        <f>VLOOKUP($B1117,期貨大額交易人未沖銷部位!$A$4:$O$499,7,FALSE)</f>
        <v>#N/A</v>
      </c>
      <c r="Z1117" s="40" t="e">
        <f>VLOOKUP($B1117,期貨大額交易人未沖銷部位!$A$4:$O$499,10,FALSE)</f>
        <v>#N/A</v>
      </c>
      <c r="AA1117" s="40" t="e">
        <f>VLOOKUP($B1117,期貨大額交易人未沖銷部位!$A$4:$O$499,13,FALSE)</f>
        <v>#N/A</v>
      </c>
      <c r="AB1117" s="40" t="e">
        <f>VLOOKUP($B1117,期貨大額交易人未沖銷部位!$A$4:$O$499,14,FALSE)</f>
        <v>#N/A</v>
      </c>
      <c r="AC1117" s="40" t="e">
        <f>VLOOKUP($B1117,期貨大額交易人未沖銷部位!$A$4:$O$499,15,FALSE)</f>
        <v>#N/A</v>
      </c>
      <c r="AD1117" s="33" t="e">
        <f>VLOOKUP($B1117,三大美股走勢!$A$4:$J$495,4,FALSE)</f>
        <v>#N/A</v>
      </c>
      <c r="AE1117" s="33" t="e">
        <f>VLOOKUP($B1117,三大美股走勢!$A$4:$J$495,7,FALSE)</f>
        <v>#N/A</v>
      </c>
      <c r="AF1117" s="33" t="e">
        <f>VLOOKUP($B1117,三大美股走勢!$A$4:$J$495,10,FALSE)</f>
        <v>#N/A</v>
      </c>
    </row>
    <row r="1118" spans="2:32">
      <c r="B1118" s="32">
        <v>43897</v>
      </c>
      <c r="C1118" s="33" t="e">
        <f>VLOOKUP($B1118,大盤與近月台指!$A$4:$I$499,2,FALSE)</f>
        <v>#N/A</v>
      </c>
      <c r="D1118" s="34" t="e">
        <f>VLOOKUP($B1118,大盤與近月台指!$A$4:$I$499,3,FALSE)</f>
        <v>#N/A</v>
      </c>
      <c r="E1118" s="35" t="e">
        <f>VLOOKUP($B1118,大盤與近月台指!$A$4:$I$499,4,FALSE)</f>
        <v>#N/A</v>
      </c>
      <c r="F1118" s="33" t="e">
        <f>VLOOKUP($B1118,大盤與近月台指!$A$4:$I$499,5,FALSE)</f>
        <v>#N/A</v>
      </c>
      <c r="G1118" s="49" t="e">
        <f>VLOOKUP($B1118,三大法人買賣超!$A$4:$I$500,3,FALSE)</f>
        <v>#N/A</v>
      </c>
      <c r="H1118" s="34" t="e">
        <f>VLOOKUP($B1118,三大法人買賣超!$A$4:$I$500,5,FALSE)</f>
        <v>#N/A</v>
      </c>
      <c r="I1118" s="27" t="e">
        <f>VLOOKUP($B1118,三大法人買賣超!$A$4:$I$500,7,FALSE)</f>
        <v>#N/A</v>
      </c>
      <c r="J1118" s="27" t="e">
        <f>VLOOKUP($B1118,三大法人買賣超!$A$4:$I$500,9,FALSE)</f>
        <v>#N/A</v>
      </c>
      <c r="K1118" s="37">
        <f>新台幣匯率美元指數!B1119</f>
        <v>0</v>
      </c>
      <c r="L1118" s="38">
        <f>新台幣匯率美元指數!C1119</f>
        <v>0</v>
      </c>
      <c r="M1118" s="39">
        <f>新台幣匯率美元指數!D1119</f>
        <v>0</v>
      </c>
      <c r="N1118" s="27" t="e">
        <f>VLOOKUP($B1118,期貨未平倉口數!$A$4:$M$499,4,FALSE)</f>
        <v>#N/A</v>
      </c>
      <c r="O1118" s="27" t="e">
        <f>VLOOKUP($B1118,期貨未平倉口數!$A$4:$M$499,9,FALSE)</f>
        <v>#N/A</v>
      </c>
      <c r="P1118" s="27" t="e">
        <f>VLOOKUP($B1118,期貨未平倉口數!$A$4:$M$499,10,FALSE)</f>
        <v>#N/A</v>
      </c>
      <c r="Q1118" s="27" t="e">
        <f>VLOOKUP($B1118,期貨未平倉口數!$A$4:$M$499,11,FALSE)</f>
        <v>#N/A</v>
      </c>
      <c r="R1118" s="64" t="e">
        <f>VLOOKUP($B1118,選擇權未平倉餘額!$A$4:$I$500,6,FALSE)</f>
        <v>#N/A</v>
      </c>
      <c r="S1118" s="64" t="e">
        <f>VLOOKUP($B1118,選擇權未平倉餘額!$A$4:$I$500,7,FALSE)</f>
        <v>#N/A</v>
      </c>
      <c r="T1118" s="64" t="e">
        <f>VLOOKUP($B1118,選擇權未平倉餘額!$A$4:$I$500,8,FALSE)</f>
        <v>#N/A</v>
      </c>
      <c r="U1118" s="64" t="e">
        <f>VLOOKUP($B1118,選擇權未平倉餘額!$A$4:$I$500,9,FALSE)</f>
        <v>#N/A</v>
      </c>
      <c r="V1118" s="39" t="e">
        <f>VLOOKUP($B1118,臺指選擇權P_C_Ratios!$A$4:$C$500,3,FALSE)</f>
        <v>#N/A</v>
      </c>
      <c r="W1118" s="41" t="e">
        <f>VLOOKUP($B1118,散戶多空比!$A$6:$L$500,12,FALSE)</f>
        <v>#N/A</v>
      </c>
      <c r="X1118" s="40" t="e">
        <f>VLOOKUP($B1118,期貨大額交易人未沖銷部位!$A$4:$O$499,4,FALSE)</f>
        <v>#N/A</v>
      </c>
      <c r="Y1118" s="40" t="e">
        <f>VLOOKUP($B1118,期貨大額交易人未沖銷部位!$A$4:$O$499,7,FALSE)</f>
        <v>#N/A</v>
      </c>
      <c r="Z1118" s="40" t="e">
        <f>VLOOKUP($B1118,期貨大額交易人未沖銷部位!$A$4:$O$499,10,FALSE)</f>
        <v>#N/A</v>
      </c>
      <c r="AA1118" s="40" t="e">
        <f>VLOOKUP($B1118,期貨大額交易人未沖銷部位!$A$4:$O$499,13,FALSE)</f>
        <v>#N/A</v>
      </c>
      <c r="AB1118" s="40" t="e">
        <f>VLOOKUP($B1118,期貨大額交易人未沖銷部位!$A$4:$O$499,14,FALSE)</f>
        <v>#N/A</v>
      </c>
      <c r="AC1118" s="40" t="e">
        <f>VLOOKUP($B1118,期貨大額交易人未沖銷部位!$A$4:$O$499,15,FALSE)</f>
        <v>#N/A</v>
      </c>
      <c r="AD1118" s="33" t="e">
        <f>VLOOKUP($B1118,三大美股走勢!$A$4:$J$495,4,FALSE)</f>
        <v>#N/A</v>
      </c>
      <c r="AE1118" s="33" t="e">
        <f>VLOOKUP($B1118,三大美股走勢!$A$4:$J$495,7,FALSE)</f>
        <v>#N/A</v>
      </c>
      <c r="AF1118" s="33" t="e">
        <f>VLOOKUP($B1118,三大美股走勢!$A$4:$J$495,10,FALSE)</f>
        <v>#N/A</v>
      </c>
    </row>
    <row r="1119" spans="2:32">
      <c r="B1119" s="32">
        <v>43898</v>
      </c>
      <c r="C1119" s="33" t="e">
        <f>VLOOKUP($B1119,大盤與近月台指!$A$4:$I$499,2,FALSE)</f>
        <v>#N/A</v>
      </c>
      <c r="D1119" s="34" t="e">
        <f>VLOOKUP($B1119,大盤與近月台指!$A$4:$I$499,3,FALSE)</f>
        <v>#N/A</v>
      </c>
      <c r="E1119" s="35" t="e">
        <f>VLOOKUP($B1119,大盤與近月台指!$A$4:$I$499,4,FALSE)</f>
        <v>#N/A</v>
      </c>
      <c r="F1119" s="33" t="e">
        <f>VLOOKUP($B1119,大盤與近月台指!$A$4:$I$499,5,FALSE)</f>
        <v>#N/A</v>
      </c>
      <c r="G1119" s="49" t="e">
        <f>VLOOKUP($B1119,三大法人買賣超!$A$4:$I$500,3,FALSE)</f>
        <v>#N/A</v>
      </c>
      <c r="H1119" s="34" t="e">
        <f>VLOOKUP($B1119,三大法人買賣超!$A$4:$I$500,5,FALSE)</f>
        <v>#N/A</v>
      </c>
      <c r="I1119" s="27" t="e">
        <f>VLOOKUP($B1119,三大法人買賣超!$A$4:$I$500,7,FALSE)</f>
        <v>#N/A</v>
      </c>
      <c r="J1119" s="27" t="e">
        <f>VLOOKUP($B1119,三大法人買賣超!$A$4:$I$500,9,FALSE)</f>
        <v>#N/A</v>
      </c>
      <c r="K1119" s="37">
        <f>新台幣匯率美元指數!B1120</f>
        <v>0</v>
      </c>
      <c r="L1119" s="38">
        <f>新台幣匯率美元指數!C1120</f>
        <v>0</v>
      </c>
      <c r="M1119" s="39">
        <f>新台幣匯率美元指數!D1120</f>
        <v>0</v>
      </c>
      <c r="N1119" s="27" t="e">
        <f>VLOOKUP($B1119,期貨未平倉口數!$A$4:$M$499,4,FALSE)</f>
        <v>#N/A</v>
      </c>
      <c r="O1119" s="27" t="e">
        <f>VLOOKUP($B1119,期貨未平倉口數!$A$4:$M$499,9,FALSE)</f>
        <v>#N/A</v>
      </c>
      <c r="P1119" s="27" t="e">
        <f>VLOOKUP($B1119,期貨未平倉口數!$A$4:$M$499,10,FALSE)</f>
        <v>#N/A</v>
      </c>
      <c r="Q1119" s="27" t="e">
        <f>VLOOKUP($B1119,期貨未平倉口數!$A$4:$M$499,11,FALSE)</f>
        <v>#N/A</v>
      </c>
      <c r="R1119" s="64" t="e">
        <f>VLOOKUP($B1119,選擇權未平倉餘額!$A$4:$I$500,6,FALSE)</f>
        <v>#N/A</v>
      </c>
      <c r="S1119" s="64" t="e">
        <f>VLOOKUP($B1119,選擇權未平倉餘額!$A$4:$I$500,7,FALSE)</f>
        <v>#N/A</v>
      </c>
      <c r="T1119" s="64" t="e">
        <f>VLOOKUP($B1119,選擇權未平倉餘額!$A$4:$I$500,8,FALSE)</f>
        <v>#N/A</v>
      </c>
      <c r="U1119" s="64" t="e">
        <f>VLOOKUP($B1119,選擇權未平倉餘額!$A$4:$I$500,9,FALSE)</f>
        <v>#N/A</v>
      </c>
      <c r="V1119" s="39" t="e">
        <f>VLOOKUP($B1119,臺指選擇權P_C_Ratios!$A$4:$C$500,3,FALSE)</f>
        <v>#N/A</v>
      </c>
      <c r="W1119" s="41" t="e">
        <f>VLOOKUP($B1119,散戶多空比!$A$6:$L$500,12,FALSE)</f>
        <v>#N/A</v>
      </c>
      <c r="X1119" s="40" t="e">
        <f>VLOOKUP($B1119,期貨大額交易人未沖銷部位!$A$4:$O$499,4,FALSE)</f>
        <v>#N/A</v>
      </c>
      <c r="Y1119" s="40" t="e">
        <f>VLOOKUP($B1119,期貨大額交易人未沖銷部位!$A$4:$O$499,7,FALSE)</f>
        <v>#N/A</v>
      </c>
      <c r="Z1119" s="40" t="e">
        <f>VLOOKUP($B1119,期貨大額交易人未沖銷部位!$A$4:$O$499,10,FALSE)</f>
        <v>#N/A</v>
      </c>
      <c r="AA1119" s="40" t="e">
        <f>VLOOKUP($B1119,期貨大額交易人未沖銷部位!$A$4:$O$499,13,FALSE)</f>
        <v>#N/A</v>
      </c>
      <c r="AB1119" s="40" t="e">
        <f>VLOOKUP($B1119,期貨大額交易人未沖銷部位!$A$4:$O$499,14,FALSE)</f>
        <v>#N/A</v>
      </c>
      <c r="AC1119" s="40" t="e">
        <f>VLOOKUP($B1119,期貨大額交易人未沖銷部位!$A$4:$O$499,15,FALSE)</f>
        <v>#N/A</v>
      </c>
      <c r="AD1119" s="33" t="e">
        <f>VLOOKUP($B1119,三大美股走勢!$A$4:$J$495,4,FALSE)</f>
        <v>#N/A</v>
      </c>
      <c r="AE1119" s="33" t="e">
        <f>VLOOKUP($B1119,三大美股走勢!$A$4:$J$495,7,FALSE)</f>
        <v>#N/A</v>
      </c>
      <c r="AF1119" s="33" t="e">
        <f>VLOOKUP($B1119,三大美股走勢!$A$4:$J$495,10,FALSE)</f>
        <v>#N/A</v>
      </c>
    </row>
    <row r="1120" spans="2:32">
      <c r="B1120" s="32">
        <v>43899</v>
      </c>
      <c r="C1120" s="33" t="e">
        <f>VLOOKUP($B1120,大盤與近月台指!$A$4:$I$499,2,FALSE)</f>
        <v>#N/A</v>
      </c>
      <c r="D1120" s="34" t="e">
        <f>VLOOKUP($B1120,大盤與近月台指!$A$4:$I$499,3,FALSE)</f>
        <v>#N/A</v>
      </c>
      <c r="E1120" s="35" t="e">
        <f>VLOOKUP($B1120,大盤與近月台指!$A$4:$I$499,4,FALSE)</f>
        <v>#N/A</v>
      </c>
      <c r="F1120" s="33" t="e">
        <f>VLOOKUP($B1120,大盤與近月台指!$A$4:$I$499,5,FALSE)</f>
        <v>#N/A</v>
      </c>
      <c r="G1120" s="49" t="e">
        <f>VLOOKUP($B1120,三大法人買賣超!$A$4:$I$500,3,FALSE)</f>
        <v>#N/A</v>
      </c>
      <c r="H1120" s="34" t="e">
        <f>VLOOKUP($B1120,三大法人買賣超!$A$4:$I$500,5,FALSE)</f>
        <v>#N/A</v>
      </c>
      <c r="I1120" s="27" t="e">
        <f>VLOOKUP($B1120,三大法人買賣超!$A$4:$I$500,7,FALSE)</f>
        <v>#N/A</v>
      </c>
      <c r="J1120" s="27" t="e">
        <f>VLOOKUP($B1120,三大法人買賣超!$A$4:$I$500,9,FALSE)</f>
        <v>#N/A</v>
      </c>
      <c r="K1120" s="37">
        <f>新台幣匯率美元指數!B1121</f>
        <v>0</v>
      </c>
      <c r="L1120" s="38">
        <f>新台幣匯率美元指數!C1121</f>
        <v>0</v>
      </c>
      <c r="M1120" s="39">
        <f>新台幣匯率美元指數!D1121</f>
        <v>0</v>
      </c>
      <c r="N1120" s="27" t="e">
        <f>VLOOKUP($B1120,期貨未平倉口數!$A$4:$M$499,4,FALSE)</f>
        <v>#N/A</v>
      </c>
      <c r="O1120" s="27" t="e">
        <f>VLOOKUP($B1120,期貨未平倉口數!$A$4:$M$499,9,FALSE)</f>
        <v>#N/A</v>
      </c>
      <c r="P1120" s="27" t="e">
        <f>VLOOKUP($B1120,期貨未平倉口數!$A$4:$M$499,10,FALSE)</f>
        <v>#N/A</v>
      </c>
      <c r="Q1120" s="27" t="e">
        <f>VLOOKUP($B1120,期貨未平倉口數!$A$4:$M$499,11,FALSE)</f>
        <v>#N/A</v>
      </c>
      <c r="R1120" s="64" t="e">
        <f>VLOOKUP($B1120,選擇權未平倉餘額!$A$4:$I$500,6,FALSE)</f>
        <v>#N/A</v>
      </c>
      <c r="S1120" s="64" t="e">
        <f>VLOOKUP($B1120,選擇權未平倉餘額!$A$4:$I$500,7,FALSE)</f>
        <v>#N/A</v>
      </c>
      <c r="T1120" s="64" t="e">
        <f>VLOOKUP($B1120,選擇權未平倉餘額!$A$4:$I$500,8,FALSE)</f>
        <v>#N/A</v>
      </c>
      <c r="U1120" s="64" t="e">
        <f>VLOOKUP($B1120,選擇權未平倉餘額!$A$4:$I$500,9,FALSE)</f>
        <v>#N/A</v>
      </c>
      <c r="V1120" s="39" t="e">
        <f>VLOOKUP($B1120,臺指選擇權P_C_Ratios!$A$4:$C$500,3,FALSE)</f>
        <v>#N/A</v>
      </c>
      <c r="W1120" s="41" t="e">
        <f>VLOOKUP($B1120,散戶多空比!$A$6:$L$500,12,FALSE)</f>
        <v>#N/A</v>
      </c>
      <c r="X1120" s="40" t="e">
        <f>VLOOKUP($B1120,期貨大額交易人未沖銷部位!$A$4:$O$499,4,FALSE)</f>
        <v>#N/A</v>
      </c>
      <c r="Y1120" s="40" t="e">
        <f>VLOOKUP($B1120,期貨大額交易人未沖銷部位!$A$4:$O$499,7,FALSE)</f>
        <v>#N/A</v>
      </c>
      <c r="Z1120" s="40" t="e">
        <f>VLOOKUP($B1120,期貨大額交易人未沖銷部位!$A$4:$O$499,10,FALSE)</f>
        <v>#N/A</v>
      </c>
      <c r="AA1120" s="40" t="e">
        <f>VLOOKUP($B1120,期貨大額交易人未沖銷部位!$A$4:$O$499,13,FALSE)</f>
        <v>#N/A</v>
      </c>
      <c r="AB1120" s="40" t="e">
        <f>VLOOKUP($B1120,期貨大額交易人未沖銷部位!$A$4:$O$499,14,FALSE)</f>
        <v>#N/A</v>
      </c>
      <c r="AC1120" s="40" t="e">
        <f>VLOOKUP($B1120,期貨大額交易人未沖銷部位!$A$4:$O$499,15,FALSE)</f>
        <v>#N/A</v>
      </c>
      <c r="AD1120" s="33" t="e">
        <f>VLOOKUP($B1120,三大美股走勢!$A$4:$J$495,4,FALSE)</f>
        <v>#N/A</v>
      </c>
      <c r="AE1120" s="33" t="e">
        <f>VLOOKUP($B1120,三大美股走勢!$A$4:$J$495,7,FALSE)</f>
        <v>#N/A</v>
      </c>
      <c r="AF1120" s="33" t="e">
        <f>VLOOKUP($B1120,三大美股走勢!$A$4:$J$495,10,FALSE)</f>
        <v>#N/A</v>
      </c>
    </row>
    <row r="1121" spans="2:32">
      <c r="B1121" s="32">
        <v>43900</v>
      </c>
      <c r="C1121" s="33" t="e">
        <f>VLOOKUP($B1121,大盤與近月台指!$A$4:$I$499,2,FALSE)</f>
        <v>#N/A</v>
      </c>
      <c r="D1121" s="34" t="e">
        <f>VLOOKUP($B1121,大盤與近月台指!$A$4:$I$499,3,FALSE)</f>
        <v>#N/A</v>
      </c>
      <c r="E1121" s="35" t="e">
        <f>VLOOKUP($B1121,大盤與近月台指!$A$4:$I$499,4,FALSE)</f>
        <v>#N/A</v>
      </c>
      <c r="F1121" s="33" t="e">
        <f>VLOOKUP($B1121,大盤與近月台指!$A$4:$I$499,5,FALSE)</f>
        <v>#N/A</v>
      </c>
      <c r="G1121" s="49" t="e">
        <f>VLOOKUP($B1121,三大法人買賣超!$A$4:$I$500,3,FALSE)</f>
        <v>#N/A</v>
      </c>
      <c r="H1121" s="34" t="e">
        <f>VLOOKUP($B1121,三大法人買賣超!$A$4:$I$500,5,FALSE)</f>
        <v>#N/A</v>
      </c>
      <c r="I1121" s="27" t="e">
        <f>VLOOKUP($B1121,三大法人買賣超!$A$4:$I$500,7,FALSE)</f>
        <v>#N/A</v>
      </c>
      <c r="J1121" s="27" t="e">
        <f>VLOOKUP($B1121,三大法人買賣超!$A$4:$I$500,9,FALSE)</f>
        <v>#N/A</v>
      </c>
      <c r="K1121" s="37">
        <f>新台幣匯率美元指數!B1122</f>
        <v>0</v>
      </c>
      <c r="L1121" s="38">
        <f>新台幣匯率美元指數!C1122</f>
        <v>0</v>
      </c>
      <c r="M1121" s="39">
        <f>新台幣匯率美元指數!D1122</f>
        <v>0</v>
      </c>
      <c r="N1121" s="27" t="e">
        <f>VLOOKUP($B1121,期貨未平倉口數!$A$4:$M$499,4,FALSE)</f>
        <v>#N/A</v>
      </c>
      <c r="O1121" s="27" t="e">
        <f>VLOOKUP($B1121,期貨未平倉口數!$A$4:$M$499,9,FALSE)</f>
        <v>#N/A</v>
      </c>
      <c r="P1121" s="27" t="e">
        <f>VLOOKUP($B1121,期貨未平倉口數!$A$4:$M$499,10,FALSE)</f>
        <v>#N/A</v>
      </c>
      <c r="Q1121" s="27" t="e">
        <f>VLOOKUP($B1121,期貨未平倉口數!$A$4:$M$499,11,FALSE)</f>
        <v>#N/A</v>
      </c>
      <c r="R1121" s="64" t="e">
        <f>VLOOKUP($B1121,選擇權未平倉餘額!$A$4:$I$500,6,FALSE)</f>
        <v>#N/A</v>
      </c>
      <c r="S1121" s="64" t="e">
        <f>VLOOKUP($B1121,選擇權未平倉餘額!$A$4:$I$500,7,FALSE)</f>
        <v>#N/A</v>
      </c>
      <c r="T1121" s="64" t="e">
        <f>VLOOKUP($B1121,選擇權未平倉餘額!$A$4:$I$500,8,FALSE)</f>
        <v>#N/A</v>
      </c>
      <c r="U1121" s="64" t="e">
        <f>VLOOKUP($B1121,選擇權未平倉餘額!$A$4:$I$500,9,FALSE)</f>
        <v>#N/A</v>
      </c>
      <c r="V1121" s="39" t="e">
        <f>VLOOKUP($B1121,臺指選擇權P_C_Ratios!$A$4:$C$500,3,FALSE)</f>
        <v>#N/A</v>
      </c>
      <c r="W1121" s="41" t="e">
        <f>VLOOKUP($B1121,散戶多空比!$A$6:$L$500,12,FALSE)</f>
        <v>#N/A</v>
      </c>
      <c r="X1121" s="40" t="e">
        <f>VLOOKUP($B1121,期貨大額交易人未沖銷部位!$A$4:$O$499,4,FALSE)</f>
        <v>#N/A</v>
      </c>
      <c r="Y1121" s="40" t="e">
        <f>VLOOKUP($B1121,期貨大額交易人未沖銷部位!$A$4:$O$499,7,FALSE)</f>
        <v>#N/A</v>
      </c>
      <c r="Z1121" s="40" t="e">
        <f>VLOOKUP($B1121,期貨大額交易人未沖銷部位!$A$4:$O$499,10,FALSE)</f>
        <v>#N/A</v>
      </c>
      <c r="AA1121" s="40" t="e">
        <f>VLOOKUP($B1121,期貨大額交易人未沖銷部位!$A$4:$O$499,13,FALSE)</f>
        <v>#N/A</v>
      </c>
      <c r="AB1121" s="40" t="e">
        <f>VLOOKUP($B1121,期貨大額交易人未沖銷部位!$A$4:$O$499,14,FALSE)</f>
        <v>#N/A</v>
      </c>
      <c r="AC1121" s="40" t="e">
        <f>VLOOKUP($B1121,期貨大額交易人未沖銷部位!$A$4:$O$499,15,FALSE)</f>
        <v>#N/A</v>
      </c>
      <c r="AD1121" s="33" t="e">
        <f>VLOOKUP($B1121,三大美股走勢!$A$4:$J$495,4,FALSE)</f>
        <v>#N/A</v>
      </c>
      <c r="AE1121" s="33" t="e">
        <f>VLOOKUP($B1121,三大美股走勢!$A$4:$J$495,7,FALSE)</f>
        <v>#N/A</v>
      </c>
      <c r="AF1121" s="33" t="e">
        <f>VLOOKUP($B1121,三大美股走勢!$A$4:$J$495,10,FALSE)</f>
        <v>#N/A</v>
      </c>
    </row>
    <row r="1122" spans="2:32">
      <c r="B1122" s="32">
        <v>43901</v>
      </c>
      <c r="C1122" s="33" t="e">
        <f>VLOOKUP($B1122,大盤與近月台指!$A$4:$I$499,2,FALSE)</f>
        <v>#N/A</v>
      </c>
      <c r="D1122" s="34" t="e">
        <f>VLOOKUP($B1122,大盤與近月台指!$A$4:$I$499,3,FALSE)</f>
        <v>#N/A</v>
      </c>
      <c r="E1122" s="35" t="e">
        <f>VLOOKUP($B1122,大盤與近月台指!$A$4:$I$499,4,FALSE)</f>
        <v>#N/A</v>
      </c>
      <c r="F1122" s="33" t="e">
        <f>VLOOKUP($B1122,大盤與近月台指!$A$4:$I$499,5,FALSE)</f>
        <v>#N/A</v>
      </c>
      <c r="G1122" s="49" t="e">
        <f>VLOOKUP($B1122,三大法人買賣超!$A$4:$I$500,3,FALSE)</f>
        <v>#N/A</v>
      </c>
      <c r="H1122" s="34" t="e">
        <f>VLOOKUP($B1122,三大法人買賣超!$A$4:$I$500,5,FALSE)</f>
        <v>#N/A</v>
      </c>
      <c r="I1122" s="27" t="e">
        <f>VLOOKUP($B1122,三大法人買賣超!$A$4:$I$500,7,FALSE)</f>
        <v>#N/A</v>
      </c>
      <c r="J1122" s="27" t="e">
        <f>VLOOKUP($B1122,三大法人買賣超!$A$4:$I$500,9,FALSE)</f>
        <v>#N/A</v>
      </c>
      <c r="K1122" s="37">
        <f>新台幣匯率美元指數!B1123</f>
        <v>0</v>
      </c>
      <c r="L1122" s="38">
        <f>新台幣匯率美元指數!C1123</f>
        <v>0</v>
      </c>
      <c r="M1122" s="39">
        <f>新台幣匯率美元指數!D1123</f>
        <v>0</v>
      </c>
      <c r="N1122" s="27" t="e">
        <f>VLOOKUP($B1122,期貨未平倉口數!$A$4:$M$499,4,FALSE)</f>
        <v>#N/A</v>
      </c>
      <c r="O1122" s="27" t="e">
        <f>VLOOKUP($B1122,期貨未平倉口數!$A$4:$M$499,9,FALSE)</f>
        <v>#N/A</v>
      </c>
      <c r="P1122" s="27" t="e">
        <f>VLOOKUP($B1122,期貨未平倉口數!$A$4:$M$499,10,FALSE)</f>
        <v>#N/A</v>
      </c>
      <c r="Q1122" s="27" t="e">
        <f>VLOOKUP($B1122,期貨未平倉口數!$A$4:$M$499,11,FALSE)</f>
        <v>#N/A</v>
      </c>
      <c r="R1122" s="64" t="e">
        <f>VLOOKUP($B1122,選擇權未平倉餘額!$A$4:$I$500,6,FALSE)</f>
        <v>#N/A</v>
      </c>
      <c r="S1122" s="64" t="e">
        <f>VLOOKUP($B1122,選擇權未平倉餘額!$A$4:$I$500,7,FALSE)</f>
        <v>#N/A</v>
      </c>
      <c r="T1122" s="64" t="e">
        <f>VLOOKUP($B1122,選擇權未平倉餘額!$A$4:$I$500,8,FALSE)</f>
        <v>#N/A</v>
      </c>
      <c r="U1122" s="64" t="e">
        <f>VLOOKUP($B1122,選擇權未平倉餘額!$A$4:$I$500,9,FALSE)</f>
        <v>#N/A</v>
      </c>
      <c r="V1122" s="39" t="e">
        <f>VLOOKUP($B1122,臺指選擇權P_C_Ratios!$A$4:$C$500,3,FALSE)</f>
        <v>#N/A</v>
      </c>
      <c r="W1122" s="41" t="e">
        <f>VLOOKUP($B1122,散戶多空比!$A$6:$L$500,12,FALSE)</f>
        <v>#N/A</v>
      </c>
      <c r="X1122" s="40" t="e">
        <f>VLOOKUP($B1122,期貨大額交易人未沖銷部位!$A$4:$O$499,4,FALSE)</f>
        <v>#N/A</v>
      </c>
      <c r="Y1122" s="40" t="e">
        <f>VLOOKUP($B1122,期貨大額交易人未沖銷部位!$A$4:$O$499,7,FALSE)</f>
        <v>#N/A</v>
      </c>
      <c r="Z1122" s="40" t="e">
        <f>VLOOKUP($B1122,期貨大額交易人未沖銷部位!$A$4:$O$499,10,FALSE)</f>
        <v>#N/A</v>
      </c>
      <c r="AA1122" s="40" t="e">
        <f>VLOOKUP($B1122,期貨大額交易人未沖銷部位!$A$4:$O$499,13,FALSE)</f>
        <v>#N/A</v>
      </c>
      <c r="AB1122" s="40" t="e">
        <f>VLOOKUP($B1122,期貨大額交易人未沖銷部位!$A$4:$O$499,14,FALSE)</f>
        <v>#N/A</v>
      </c>
      <c r="AC1122" s="40" t="e">
        <f>VLOOKUP($B1122,期貨大額交易人未沖銷部位!$A$4:$O$499,15,FALSE)</f>
        <v>#N/A</v>
      </c>
      <c r="AD1122" s="33" t="e">
        <f>VLOOKUP($B1122,三大美股走勢!$A$4:$J$495,4,FALSE)</f>
        <v>#N/A</v>
      </c>
      <c r="AE1122" s="33" t="e">
        <f>VLOOKUP($B1122,三大美股走勢!$A$4:$J$495,7,FALSE)</f>
        <v>#N/A</v>
      </c>
      <c r="AF1122" s="33" t="e">
        <f>VLOOKUP($B1122,三大美股走勢!$A$4:$J$495,10,FALSE)</f>
        <v>#N/A</v>
      </c>
    </row>
    <row r="1123" spans="2:32">
      <c r="B1123" s="32">
        <v>43902</v>
      </c>
      <c r="C1123" s="33" t="e">
        <f>VLOOKUP($B1123,大盤與近月台指!$A$4:$I$499,2,FALSE)</f>
        <v>#N/A</v>
      </c>
      <c r="D1123" s="34" t="e">
        <f>VLOOKUP($B1123,大盤與近月台指!$A$4:$I$499,3,FALSE)</f>
        <v>#N/A</v>
      </c>
      <c r="E1123" s="35" t="e">
        <f>VLOOKUP($B1123,大盤與近月台指!$A$4:$I$499,4,FALSE)</f>
        <v>#N/A</v>
      </c>
      <c r="F1123" s="33" t="e">
        <f>VLOOKUP($B1123,大盤與近月台指!$A$4:$I$499,5,FALSE)</f>
        <v>#N/A</v>
      </c>
      <c r="G1123" s="49" t="e">
        <f>VLOOKUP($B1123,三大法人買賣超!$A$4:$I$500,3,FALSE)</f>
        <v>#N/A</v>
      </c>
      <c r="H1123" s="34" t="e">
        <f>VLOOKUP($B1123,三大法人買賣超!$A$4:$I$500,5,FALSE)</f>
        <v>#N/A</v>
      </c>
      <c r="I1123" s="27" t="e">
        <f>VLOOKUP($B1123,三大法人買賣超!$A$4:$I$500,7,FALSE)</f>
        <v>#N/A</v>
      </c>
      <c r="J1123" s="27" t="e">
        <f>VLOOKUP($B1123,三大法人買賣超!$A$4:$I$500,9,FALSE)</f>
        <v>#N/A</v>
      </c>
      <c r="K1123" s="37">
        <f>新台幣匯率美元指數!B1124</f>
        <v>0</v>
      </c>
      <c r="L1123" s="38">
        <f>新台幣匯率美元指數!C1124</f>
        <v>0</v>
      </c>
      <c r="M1123" s="39">
        <f>新台幣匯率美元指數!D1124</f>
        <v>0</v>
      </c>
      <c r="N1123" s="27" t="e">
        <f>VLOOKUP($B1123,期貨未平倉口數!$A$4:$M$499,4,FALSE)</f>
        <v>#N/A</v>
      </c>
      <c r="O1123" s="27" t="e">
        <f>VLOOKUP($B1123,期貨未平倉口數!$A$4:$M$499,9,FALSE)</f>
        <v>#N/A</v>
      </c>
      <c r="P1123" s="27" t="e">
        <f>VLOOKUP($B1123,期貨未平倉口數!$A$4:$M$499,10,FALSE)</f>
        <v>#N/A</v>
      </c>
      <c r="Q1123" s="27" t="e">
        <f>VLOOKUP($B1123,期貨未平倉口數!$A$4:$M$499,11,FALSE)</f>
        <v>#N/A</v>
      </c>
      <c r="R1123" s="64" t="e">
        <f>VLOOKUP($B1123,選擇權未平倉餘額!$A$4:$I$500,6,FALSE)</f>
        <v>#N/A</v>
      </c>
      <c r="S1123" s="64" t="e">
        <f>VLOOKUP($B1123,選擇權未平倉餘額!$A$4:$I$500,7,FALSE)</f>
        <v>#N/A</v>
      </c>
      <c r="T1123" s="64" t="e">
        <f>VLOOKUP($B1123,選擇權未平倉餘額!$A$4:$I$500,8,FALSE)</f>
        <v>#N/A</v>
      </c>
      <c r="U1123" s="64" t="e">
        <f>VLOOKUP($B1123,選擇權未平倉餘額!$A$4:$I$500,9,FALSE)</f>
        <v>#N/A</v>
      </c>
      <c r="V1123" s="39" t="e">
        <f>VLOOKUP($B1123,臺指選擇權P_C_Ratios!$A$4:$C$500,3,FALSE)</f>
        <v>#N/A</v>
      </c>
      <c r="W1123" s="41" t="e">
        <f>VLOOKUP($B1123,散戶多空比!$A$6:$L$500,12,FALSE)</f>
        <v>#N/A</v>
      </c>
      <c r="X1123" s="40" t="e">
        <f>VLOOKUP($B1123,期貨大額交易人未沖銷部位!$A$4:$O$499,4,FALSE)</f>
        <v>#N/A</v>
      </c>
      <c r="Y1123" s="40" t="e">
        <f>VLOOKUP($B1123,期貨大額交易人未沖銷部位!$A$4:$O$499,7,FALSE)</f>
        <v>#N/A</v>
      </c>
      <c r="Z1123" s="40" t="e">
        <f>VLOOKUP($B1123,期貨大額交易人未沖銷部位!$A$4:$O$499,10,FALSE)</f>
        <v>#N/A</v>
      </c>
      <c r="AA1123" s="40" t="e">
        <f>VLOOKUP($B1123,期貨大額交易人未沖銷部位!$A$4:$O$499,13,FALSE)</f>
        <v>#N/A</v>
      </c>
      <c r="AB1123" s="40" t="e">
        <f>VLOOKUP($B1123,期貨大額交易人未沖銷部位!$A$4:$O$499,14,FALSE)</f>
        <v>#N/A</v>
      </c>
      <c r="AC1123" s="40" t="e">
        <f>VLOOKUP($B1123,期貨大額交易人未沖銷部位!$A$4:$O$499,15,FALSE)</f>
        <v>#N/A</v>
      </c>
      <c r="AD1123" s="33" t="e">
        <f>VLOOKUP($B1123,三大美股走勢!$A$4:$J$495,4,FALSE)</f>
        <v>#N/A</v>
      </c>
      <c r="AE1123" s="33" t="e">
        <f>VLOOKUP($B1123,三大美股走勢!$A$4:$J$495,7,FALSE)</f>
        <v>#N/A</v>
      </c>
      <c r="AF1123" s="33" t="e">
        <f>VLOOKUP($B1123,三大美股走勢!$A$4:$J$495,10,FALSE)</f>
        <v>#N/A</v>
      </c>
    </row>
    <row r="1124" spans="2:32">
      <c r="B1124" s="32">
        <v>43903</v>
      </c>
      <c r="C1124" s="33" t="e">
        <f>VLOOKUP($B1124,大盤與近月台指!$A$4:$I$499,2,FALSE)</f>
        <v>#N/A</v>
      </c>
      <c r="D1124" s="34" t="e">
        <f>VLOOKUP($B1124,大盤與近月台指!$A$4:$I$499,3,FALSE)</f>
        <v>#N/A</v>
      </c>
      <c r="E1124" s="35" t="e">
        <f>VLOOKUP($B1124,大盤與近月台指!$A$4:$I$499,4,FALSE)</f>
        <v>#N/A</v>
      </c>
      <c r="F1124" s="33" t="e">
        <f>VLOOKUP($B1124,大盤與近月台指!$A$4:$I$499,5,FALSE)</f>
        <v>#N/A</v>
      </c>
      <c r="G1124" s="49" t="e">
        <f>VLOOKUP($B1124,三大法人買賣超!$A$4:$I$500,3,FALSE)</f>
        <v>#N/A</v>
      </c>
      <c r="H1124" s="34" t="e">
        <f>VLOOKUP($B1124,三大法人買賣超!$A$4:$I$500,5,FALSE)</f>
        <v>#N/A</v>
      </c>
      <c r="I1124" s="27" t="e">
        <f>VLOOKUP($B1124,三大法人買賣超!$A$4:$I$500,7,FALSE)</f>
        <v>#N/A</v>
      </c>
      <c r="J1124" s="27" t="e">
        <f>VLOOKUP($B1124,三大法人買賣超!$A$4:$I$500,9,FALSE)</f>
        <v>#N/A</v>
      </c>
      <c r="K1124" s="37">
        <f>新台幣匯率美元指數!B1125</f>
        <v>0</v>
      </c>
      <c r="L1124" s="38">
        <f>新台幣匯率美元指數!C1125</f>
        <v>0</v>
      </c>
      <c r="M1124" s="39">
        <f>新台幣匯率美元指數!D1125</f>
        <v>0</v>
      </c>
      <c r="N1124" s="27" t="e">
        <f>VLOOKUP($B1124,期貨未平倉口數!$A$4:$M$499,4,FALSE)</f>
        <v>#N/A</v>
      </c>
      <c r="O1124" s="27" t="e">
        <f>VLOOKUP($B1124,期貨未平倉口數!$A$4:$M$499,9,FALSE)</f>
        <v>#N/A</v>
      </c>
      <c r="P1124" s="27" t="e">
        <f>VLOOKUP($B1124,期貨未平倉口數!$A$4:$M$499,10,FALSE)</f>
        <v>#N/A</v>
      </c>
      <c r="Q1124" s="27" t="e">
        <f>VLOOKUP($B1124,期貨未平倉口數!$A$4:$M$499,11,FALSE)</f>
        <v>#N/A</v>
      </c>
      <c r="R1124" s="64" t="e">
        <f>VLOOKUP($B1124,選擇權未平倉餘額!$A$4:$I$500,6,FALSE)</f>
        <v>#N/A</v>
      </c>
      <c r="S1124" s="64" t="e">
        <f>VLOOKUP($B1124,選擇權未平倉餘額!$A$4:$I$500,7,FALSE)</f>
        <v>#N/A</v>
      </c>
      <c r="T1124" s="64" t="e">
        <f>VLOOKUP($B1124,選擇權未平倉餘額!$A$4:$I$500,8,FALSE)</f>
        <v>#N/A</v>
      </c>
      <c r="U1124" s="64" t="e">
        <f>VLOOKUP($B1124,選擇權未平倉餘額!$A$4:$I$500,9,FALSE)</f>
        <v>#N/A</v>
      </c>
      <c r="V1124" s="39" t="e">
        <f>VLOOKUP($B1124,臺指選擇權P_C_Ratios!$A$4:$C$500,3,FALSE)</f>
        <v>#N/A</v>
      </c>
      <c r="W1124" s="41" t="e">
        <f>VLOOKUP($B1124,散戶多空比!$A$6:$L$500,12,FALSE)</f>
        <v>#N/A</v>
      </c>
      <c r="X1124" s="40" t="e">
        <f>VLOOKUP($B1124,期貨大額交易人未沖銷部位!$A$4:$O$499,4,FALSE)</f>
        <v>#N/A</v>
      </c>
      <c r="Y1124" s="40" t="e">
        <f>VLOOKUP($B1124,期貨大額交易人未沖銷部位!$A$4:$O$499,7,FALSE)</f>
        <v>#N/A</v>
      </c>
      <c r="Z1124" s="40" t="e">
        <f>VLOOKUP($B1124,期貨大額交易人未沖銷部位!$A$4:$O$499,10,FALSE)</f>
        <v>#N/A</v>
      </c>
      <c r="AA1124" s="40" t="e">
        <f>VLOOKUP($B1124,期貨大額交易人未沖銷部位!$A$4:$O$499,13,FALSE)</f>
        <v>#N/A</v>
      </c>
      <c r="AB1124" s="40" t="e">
        <f>VLOOKUP($B1124,期貨大額交易人未沖銷部位!$A$4:$O$499,14,FALSE)</f>
        <v>#N/A</v>
      </c>
      <c r="AC1124" s="40" t="e">
        <f>VLOOKUP($B1124,期貨大額交易人未沖銷部位!$A$4:$O$499,15,FALSE)</f>
        <v>#N/A</v>
      </c>
      <c r="AD1124" s="33" t="e">
        <f>VLOOKUP($B1124,三大美股走勢!$A$4:$J$495,4,FALSE)</f>
        <v>#N/A</v>
      </c>
      <c r="AE1124" s="33" t="e">
        <f>VLOOKUP($B1124,三大美股走勢!$A$4:$J$495,7,FALSE)</f>
        <v>#N/A</v>
      </c>
      <c r="AF1124" s="33" t="e">
        <f>VLOOKUP($B1124,三大美股走勢!$A$4:$J$495,10,FALSE)</f>
        <v>#N/A</v>
      </c>
    </row>
    <row r="1125" spans="2:32">
      <c r="B1125" s="32">
        <v>43904</v>
      </c>
      <c r="C1125" s="33" t="e">
        <f>VLOOKUP($B1125,大盤與近月台指!$A$4:$I$499,2,FALSE)</f>
        <v>#N/A</v>
      </c>
      <c r="D1125" s="34" t="e">
        <f>VLOOKUP($B1125,大盤與近月台指!$A$4:$I$499,3,FALSE)</f>
        <v>#N/A</v>
      </c>
      <c r="E1125" s="35" t="e">
        <f>VLOOKUP($B1125,大盤與近月台指!$A$4:$I$499,4,FALSE)</f>
        <v>#N/A</v>
      </c>
      <c r="F1125" s="33" t="e">
        <f>VLOOKUP($B1125,大盤與近月台指!$A$4:$I$499,5,FALSE)</f>
        <v>#N/A</v>
      </c>
      <c r="G1125" s="49" t="e">
        <f>VLOOKUP($B1125,三大法人買賣超!$A$4:$I$500,3,FALSE)</f>
        <v>#N/A</v>
      </c>
      <c r="H1125" s="34" t="e">
        <f>VLOOKUP($B1125,三大法人買賣超!$A$4:$I$500,5,FALSE)</f>
        <v>#N/A</v>
      </c>
      <c r="I1125" s="27" t="e">
        <f>VLOOKUP($B1125,三大法人買賣超!$A$4:$I$500,7,FALSE)</f>
        <v>#N/A</v>
      </c>
      <c r="J1125" s="27" t="e">
        <f>VLOOKUP($B1125,三大法人買賣超!$A$4:$I$500,9,FALSE)</f>
        <v>#N/A</v>
      </c>
      <c r="K1125" s="37">
        <f>新台幣匯率美元指數!B1126</f>
        <v>0</v>
      </c>
      <c r="L1125" s="38">
        <f>新台幣匯率美元指數!C1126</f>
        <v>0</v>
      </c>
      <c r="M1125" s="39">
        <f>新台幣匯率美元指數!D1126</f>
        <v>0</v>
      </c>
      <c r="N1125" s="27" t="e">
        <f>VLOOKUP($B1125,期貨未平倉口數!$A$4:$M$499,4,FALSE)</f>
        <v>#N/A</v>
      </c>
      <c r="O1125" s="27" t="e">
        <f>VLOOKUP($B1125,期貨未平倉口數!$A$4:$M$499,9,FALSE)</f>
        <v>#N/A</v>
      </c>
      <c r="P1125" s="27" t="e">
        <f>VLOOKUP($B1125,期貨未平倉口數!$A$4:$M$499,10,FALSE)</f>
        <v>#N/A</v>
      </c>
      <c r="Q1125" s="27" t="e">
        <f>VLOOKUP($B1125,期貨未平倉口數!$A$4:$M$499,11,FALSE)</f>
        <v>#N/A</v>
      </c>
      <c r="R1125" s="64" t="e">
        <f>VLOOKUP($B1125,選擇權未平倉餘額!$A$4:$I$500,6,FALSE)</f>
        <v>#N/A</v>
      </c>
      <c r="S1125" s="64" t="e">
        <f>VLOOKUP($B1125,選擇權未平倉餘額!$A$4:$I$500,7,FALSE)</f>
        <v>#N/A</v>
      </c>
      <c r="T1125" s="64" t="e">
        <f>VLOOKUP($B1125,選擇權未平倉餘額!$A$4:$I$500,8,FALSE)</f>
        <v>#N/A</v>
      </c>
      <c r="U1125" s="64" t="e">
        <f>VLOOKUP($B1125,選擇權未平倉餘額!$A$4:$I$500,9,FALSE)</f>
        <v>#N/A</v>
      </c>
      <c r="V1125" s="39" t="e">
        <f>VLOOKUP($B1125,臺指選擇權P_C_Ratios!$A$4:$C$500,3,FALSE)</f>
        <v>#N/A</v>
      </c>
      <c r="W1125" s="41" t="e">
        <f>VLOOKUP($B1125,散戶多空比!$A$6:$L$500,12,FALSE)</f>
        <v>#N/A</v>
      </c>
      <c r="X1125" s="40" t="e">
        <f>VLOOKUP($B1125,期貨大額交易人未沖銷部位!$A$4:$O$499,4,FALSE)</f>
        <v>#N/A</v>
      </c>
      <c r="Y1125" s="40" t="e">
        <f>VLOOKUP($B1125,期貨大額交易人未沖銷部位!$A$4:$O$499,7,FALSE)</f>
        <v>#N/A</v>
      </c>
      <c r="Z1125" s="40" t="e">
        <f>VLOOKUP($B1125,期貨大額交易人未沖銷部位!$A$4:$O$499,10,FALSE)</f>
        <v>#N/A</v>
      </c>
      <c r="AA1125" s="40" t="e">
        <f>VLOOKUP($B1125,期貨大額交易人未沖銷部位!$A$4:$O$499,13,FALSE)</f>
        <v>#N/A</v>
      </c>
      <c r="AB1125" s="40" t="e">
        <f>VLOOKUP($B1125,期貨大額交易人未沖銷部位!$A$4:$O$499,14,FALSE)</f>
        <v>#N/A</v>
      </c>
      <c r="AC1125" s="40" t="e">
        <f>VLOOKUP($B1125,期貨大額交易人未沖銷部位!$A$4:$O$499,15,FALSE)</f>
        <v>#N/A</v>
      </c>
      <c r="AD1125" s="33" t="e">
        <f>VLOOKUP($B1125,三大美股走勢!$A$4:$J$495,4,FALSE)</f>
        <v>#N/A</v>
      </c>
      <c r="AE1125" s="33" t="e">
        <f>VLOOKUP($B1125,三大美股走勢!$A$4:$J$495,7,FALSE)</f>
        <v>#N/A</v>
      </c>
      <c r="AF1125" s="33" t="e">
        <f>VLOOKUP($B1125,三大美股走勢!$A$4:$J$495,10,FALSE)</f>
        <v>#N/A</v>
      </c>
    </row>
    <row r="1126" spans="2:32">
      <c r="B1126" s="32">
        <v>43905</v>
      </c>
      <c r="C1126" s="33" t="e">
        <f>VLOOKUP($B1126,大盤與近月台指!$A$4:$I$499,2,FALSE)</f>
        <v>#N/A</v>
      </c>
      <c r="D1126" s="34" t="e">
        <f>VLOOKUP($B1126,大盤與近月台指!$A$4:$I$499,3,FALSE)</f>
        <v>#N/A</v>
      </c>
      <c r="E1126" s="35" t="e">
        <f>VLOOKUP($B1126,大盤與近月台指!$A$4:$I$499,4,FALSE)</f>
        <v>#N/A</v>
      </c>
      <c r="F1126" s="33" t="e">
        <f>VLOOKUP($B1126,大盤與近月台指!$A$4:$I$499,5,FALSE)</f>
        <v>#N/A</v>
      </c>
      <c r="G1126" s="49" t="e">
        <f>VLOOKUP($B1126,三大法人買賣超!$A$4:$I$500,3,FALSE)</f>
        <v>#N/A</v>
      </c>
      <c r="H1126" s="34" t="e">
        <f>VLOOKUP($B1126,三大法人買賣超!$A$4:$I$500,5,FALSE)</f>
        <v>#N/A</v>
      </c>
      <c r="I1126" s="27" t="e">
        <f>VLOOKUP($B1126,三大法人買賣超!$A$4:$I$500,7,FALSE)</f>
        <v>#N/A</v>
      </c>
      <c r="J1126" s="27" t="e">
        <f>VLOOKUP($B1126,三大法人買賣超!$A$4:$I$500,9,FALSE)</f>
        <v>#N/A</v>
      </c>
      <c r="K1126" s="37">
        <f>新台幣匯率美元指數!B1127</f>
        <v>0</v>
      </c>
      <c r="L1126" s="38">
        <f>新台幣匯率美元指數!C1127</f>
        <v>0</v>
      </c>
      <c r="M1126" s="39">
        <f>新台幣匯率美元指數!D1127</f>
        <v>0</v>
      </c>
      <c r="N1126" s="27" t="e">
        <f>VLOOKUP($B1126,期貨未平倉口數!$A$4:$M$499,4,FALSE)</f>
        <v>#N/A</v>
      </c>
      <c r="O1126" s="27" t="e">
        <f>VLOOKUP($B1126,期貨未平倉口數!$A$4:$M$499,9,FALSE)</f>
        <v>#N/A</v>
      </c>
      <c r="P1126" s="27" t="e">
        <f>VLOOKUP($B1126,期貨未平倉口數!$A$4:$M$499,10,FALSE)</f>
        <v>#N/A</v>
      </c>
      <c r="Q1126" s="27" t="e">
        <f>VLOOKUP($B1126,期貨未平倉口數!$A$4:$M$499,11,FALSE)</f>
        <v>#N/A</v>
      </c>
      <c r="R1126" s="64" t="e">
        <f>VLOOKUP($B1126,選擇權未平倉餘額!$A$4:$I$500,6,FALSE)</f>
        <v>#N/A</v>
      </c>
      <c r="S1126" s="64" t="e">
        <f>VLOOKUP($B1126,選擇權未平倉餘額!$A$4:$I$500,7,FALSE)</f>
        <v>#N/A</v>
      </c>
      <c r="T1126" s="64" t="e">
        <f>VLOOKUP($B1126,選擇權未平倉餘額!$A$4:$I$500,8,FALSE)</f>
        <v>#N/A</v>
      </c>
      <c r="U1126" s="64" t="e">
        <f>VLOOKUP($B1126,選擇權未平倉餘額!$A$4:$I$500,9,FALSE)</f>
        <v>#N/A</v>
      </c>
      <c r="V1126" s="39" t="e">
        <f>VLOOKUP($B1126,臺指選擇權P_C_Ratios!$A$4:$C$500,3,FALSE)</f>
        <v>#N/A</v>
      </c>
      <c r="W1126" s="41" t="e">
        <f>VLOOKUP($B1126,散戶多空比!$A$6:$L$500,12,FALSE)</f>
        <v>#N/A</v>
      </c>
      <c r="X1126" s="40" t="e">
        <f>VLOOKUP($B1126,期貨大額交易人未沖銷部位!$A$4:$O$499,4,FALSE)</f>
        <v>#N/A</v>
      </c>
      <c r="Y1126" s="40" t="e">
        <f>VLOOKUP($B1126,期貨大額交易人未沖銷部位!$A$4:$O$499,7,FALSE)</f>
        <v>#N/A</v>
      </c>
      <c r="Z1126" s="40" t="e">
        <f>VLOOKUP($B1126,期貨大額交易人未沖銷部位!$A$4:$O$499,10,FALSE)</f>
        <v>#N/A</v>
      </c>
      <c r="AA1126" s="40" t="e">
        <f>VLOOKUP($B1126,期貨大額交易人未沖銷部位!$A$4:$O$499,13,FALSE)</f>
        <v>#N/A</v>
      </c>
      <c r="AB1126" s="40" t="e">
        <f>VLOOKUP($B1126,期貨大額交易人未沖銷部位!$A$4:$O$499,14,FALSE)</f>
        <v>#N/A</v>
      </c>
      <c r="AC1126" s="40" t="e">
        <f>VLOOKUP($B1126,期貨大額交易人未沖銷部位!$A$4:$O$499,15,FALSE)</f>
        <v>#N/A</v>
      </c>
      <c r="AD1126" s="33" t="e">
        <f>VLOOKUP($B1126,三大美股走勢!$A$4:$J$495,4,FALSE)</f>
        <v>#N/A</v>
      </c>
      <c r="AE1126" s="33" t="e">
        <f>VLOOKUP($B1126,三大美股走勢!$A$4:$J$495,7,FALSE)</f>
        <v>#N/A</v>
      </c>
      <c r="AF1126" s="33" t="e">
        <f>VLOOKUP($B1126,三大美股走勢!$A$4:$J$495,10,FALSE)</f>
        <v>#N/A</v>
      </c>
    </row>
    <row r="1127" spans="2:32">
      <c r="B1127" s="32">
        <v>43906</v>
      </c>
      <c r="C1127" s="33" t="e">
        <f>VLOOKUP($B1127,大盤與近月台指!$A$4:$I$499,2,FALSE)</f>
        <v>#N/A</v>
      </c>
      <c r="D1127" s="34" t="e">
        <f>VLOOKUP($B1127,大盤與近月台指!$A$4:$I$499,3,FALSE)</f>
        <v>#N/A</v>
      </c>
      <c r="E1127" s="35" t="e">
        <f>VLOOKUP($B1127,大盤與近月台指!$A$4:$I$499,4,FALSE)</f>
        <v>#N/A</v>
      </c>
      <c r="F1127" s="33" t="e">
        <f>VLOOKUP($B1127,大盤與近月台指!$A$4:$I$499,5,FALSE)</f>
        <v>#N/A</v>
      </c>
      <c r="G1127" s="49" t="e">
        <f>VLOOKUP($B1127,三大法人買賣超!$A$4:$I$500,3,FALSE)</f>
        <v>#N/A</v>
      </c>
      <c r="H1127" s="34" t="e">
        <f>VLOOKUP($B1127,三大法人買賣超!$A$4:$I$500,5,FALSE)</f>
        <v>#N/A</v>
      </c>
      <c r="I1127" s="27" t="e">
        <f>VLOOKUP($B1127,三大法人買賣超!$A$4:$I$500,7,FALSE)</f>
        <v>#N/A</v>
      </c>
      <c r="J1127" s="27" t="e">
        <f>VLOOKUP($B1127,三大法人買賣超!$A$4:$I$500,9,FALSE)</f>
        <v>#N/A</v>
      </c>
      <c r="K1127" s="37">
        <f>新台幣匯率美元指數!B1128</f>
        <v>0</v>
      </c>
      <c r="L1127" s="38">
        <f>新台幣匯率美元指數!C1128</f>
        <v>0</v>
      </c>
      <c r="M1127" s="39">
        <f>新台幣匯率美元指數!D1128</f>
        <v>0</v>
      </c>
      <c r="N1127" s="27" t="e">
        <f>VLOOKUP($B1127,期貨未平倉口數!$A$4:$M$499,4,FALSE)</f>
        <v>#N/A</v>
      </c>
      <c r="O1127" s="27" t="e">
        <f>VLOOKUP($B1127,期貨未平倉口數!$A$4:$M$499,9,FALSE)</f>
        <v>#N/A</v>
      </c>
      <c r="P1127" s="27" t="e">
        <f>VLOOKUP($B1127,期貨未平倉口數!$A$4:$M$499,10,FALSE)</f>
        <v>#N/A</v>
      </c>
      <c r="Q1127" s="27" t="e">
        <f>VLOOKUP($B1127,期貨未平倉口數!$A$4:$M$499,11,FALSE)</f>
        <v>#N/A</v>
      </c>
      <c r="R1127" s="64" t="e">
        <f>VLOOKUP($B1127,選擇權未平倉餘額!$A$4:$I$500,6,FALSE)</f>
        <v>#N/A</v>
      </c>
      <c r="S1127" s="64" t="e">
        <f>VLOOKUP($B1127,選擇權未平倉餘額!$A$4:$I$500,7,FALSE)</f>
        <v>#N/A</v>
      </c>
      <c r="T1127" s="64" t="e">
        <f>VLOOKUP($B1127,選擇權未平倉餘額!$A$4:$I$500,8,FALSE)</f>
        <v>#N/A</v>
      </c>
      <c r="U1127" s="64" t="e">
        <f>VLOOKUP($B1127,選擇權未平倉餘額!$A$4:$I$500,9,FALSE)</f>
        <v>#N/A</v>
      </c>
      <c r="V1127" s="39" t="e">
        <f>VLOOKUP($B1127,臺指選擇權P_C_Ratios!$A$4:$C$500,3,FALSE)</f>
        <v>#N/A</v>
      </c>
      <c r="W1127" s="41" t="e">
        <f>VLOOKUP($B1127,散戶多空比!$A$6:$L$500,12,FALSE)</f>
        <v>#N/A</v>
      </c>
      <c r="X1127" s="40" t="e">
        <f>VLOOKUP($B1127,期貨大額交易人未沖銷部位!$A$4:$O$499,4,FALSE)</f>
        <v>#N/A</v>
      </c>
      <c r="Y1127" s="40" t="e">
        <f>VLOOKUP($B1127,期貨大額交易人未沖銷部位!$A$4:$O$499,7,FALSE)</f>
        <v>#N/A</v>
      </c>
      <c r="Z1127" s="40" t="e">
        <f>VLOOKUP($B1127,期貨大額交易人未沖銷部位!$A$4:$O$499,10,FALSE)</f>
        <v>#N/A</v>
      </c>
      <c r="AA1127" s="40" t="e">
        <f>VLOOKUP($B1127,期貨大額交易人未沖銷部位!$A$4:$O$499,13,FALSE)</f>
        <v>#N/A</v>
      </c>
      <c r="AB1127" s="40" t="e">
        <f>VLOOKUP($B1127,期貨大額交易人未沖銷部位!$A$4:$O$499,14,FALSE)</f>
        <v>#N/A</v>
      </c>
      <c r="AC1127" s="40" t="e">
        <f>VLOOKUP($B1127,期貨大額交易人未沖銷部位!$A$4:$O$499,15,FALSE)</f>
        <v>#N/A</v>
      </c>
      <c r="AD1127" s="33" t="e">
        <f>VLOOKUP($B1127,三大美股走勢!$A$4:$J$495,4,FALSE)</f>
        <v>#N/A</v>
      </c>
      <c r="AE1127" s="33" t="e">
        <f>VLOOKUP($B1127,三大美股走勢!$A$4:$J$495,7,FALSE)</f>
        <v>#N/A</v>
      </c>
      <c r="AF1127" s="33" t="e">
        <f>VLOOKUP($B1127,三大美股走勢!$A$4:$J$495,10,FALSE)</f>
        <v>#N/A</v>
      </c>
    </row>
    <row r="1128" spans="2:32">
      <c r="B1128" s="32">
        <v>43907</v>
      </c>
      <c r="C1128" s="33" t="e">
        <f>VLOOKUP($B1128,大盤與近月台指!$A$4:$I$499,2,FALSE)</f>
        <v>#N/A</v>
      </c>
      <c r="D1128" s="34" t="e">
        <f>VLOOKUP($B1128,大盤與近月台指!$A$4:$I$499,3,FALSE)</f>
        <v>#N/A</v>
      </c>
      <c r="E1128" s="35" t="e">
        <f>VLOOKUP($B1128,大盤與近月台指!$A$4:$I$499,4,FALSE)</f>
        <v>#N/A</v>
      </c>
      <c r="F1128" s="33" t="e">
        <f>VLOOKUP($B1128,大盤與近月台指!$A$4:$I$499,5,FALSE)</f>
        <v>#N/A</v>
      </c>
      <c r="G1128" s="49" t="e">
        <f>VLOOKUP($B1128,三大法人買賣超!$A$4:$I$500,3,FALSE)</f>
        <v>#N/A</v>
      </c>
      <c r="H1128" s="34" t="e">
        <f>VLOOKUP($B1128,三大法人買賣超!$A$4:$I$500,5,FALSE)</f>
        <v>#N/A</v>
      </c>
      <c r="I1128" s="27" t="e">
        <f>VLOOKUP($B1128,三大法人買賣超!$A$4:$I$500,7,FALSE)</f>
        <v>#N/A</v>
      </c>
      <c r="J1128" s="27" t="e">
        <f>VLOOKUP($B1128,三大法人買賣超!$A$4:$I$500,9,FALSE)</f>
        <v>#N/A</v>
      </c>
      <c r="K1128" s="37">
        <f>新台幣匯率美元指數!B1129</f>
        <v>0</v>
      </c>
      <c r="L1128" s="38">
        <f>新台幣匯率美元指數!C1129</f>
        <v>0</v>
      </c>
      <c r="M1128" s="39">
        <f>新台幣匯率美元指數!D1129</f>
        <v>0</v>
      </c>
      <c r="N1128" s="27" t="e">
        <f>VLOOKUP($B1128,期貨未平倉口數!$A$4:$M$499,4,FALSE)</f>
        <v>#N/A</v>
      </c>
      <c r="O1128" s="27" t="e">
        <f>VLOOKUP($B1128,期貨未平倉口數!$A$4:$M$499,9,FALSE)</f>
        <v>#N/A</v>
      </c>
      <c r="P1128" s="27" t="e">
        <f>VLOOKUP($B1128,期貨未平倉口數!$A$4:$M$499,10,FALSE)</f>
        <v>#N/A</v>
      </c>
      <c r="Q1128" s="27" t="e">
        <f>VLOOKUP($B1128,期貨未平倉口數!$A$4:$M$499,11,FALSE)</f>
        <v>#N/A</v>
      </c>
      <c r="R1128" s="64" t="e">
        <f>VLOOKUP($B1128,選擇權未平倉餘額!$A$4:$I$500,6,FALSE)</f>
        <v>#N/A</v>
      </c>
      <c r="S1128" s="64" t="e">
        <f>VLOOKUP($B1128,選擇權未平倉餘額!$A$4:$I$500,7,FALSE)</f>
        <v>#N/A</v>
      </c>
      <c r="T1128" s="64" t="e">
        <f>VLOOKUP($B1128,選擇權未平倉餘額!$A$4:$I$500,8,FALSE)</f>
        <v>#N/A</v>
      </c>
      <c r="U1128" s="64" t="e">
        <f>VLOOKUP($B1128,選擇權未平倉餘額!$A$4:$I$500,9,FALSE)</f>
        <v>#N/A</v>
      </c>
      <c r="V1128" s="39" t="e">
        <f>VLOOKUP($B1128,臺指選擇權P_C_Ratios!$A$4:$C$500,3,FALSE)</f>
        <v>#N/A</v>
      </c>
      <c r="W1128" s="41" t="e">
        <f>VLOOKUP($B1128,散戶多空比!$A$6:$L$500,12,FALSE)</f>
        <v>#N/A</v>
      </c>
      <c r="X1128" s="40" t="e">
        <f>VLOOKUP($B1128,期貨大額交易人未沖銷部位!$A$4:$O$499,4,FALSE)</f>
        <v>#N/A</v>
      </c>
      <c r="Y1128" s="40" t="e">
        <f>VLOOKUP($B1128,期貨大額交易人未沖銷部位!$A$4:$O$499,7,FALSE)</f>
        <v>#N/A</v>
      </c>
      <c r="Z1128" s="40" t="e">
        <f>VLOOKUP($B1128,期貨大額交易人未沖銷部位!$A$4:$O$499,10,FALSE)</f>
        <v>#N/A</v>
      </c>
      <c r="AA1128" s="40" t="e">
        <f>VLOOKUP($B1128,期貨大額交易人未沖銷部位!$A$4:$O$499,13,FALSE)</f>
        <v>#N/A</v>
      </c>
      <c r="AB1128" s="40" t="e">
        <f>VLOOKUP($B1128,期貨大額交易人未沖銷部位!$A$4:$O$499,14,FALSE)</f>
        <v>#N/A</v>
      </c>
      <c r="AC1128" s="40" t="e">
        <f>VLOOKUP($B1128,期貨大額交易人未沖銷部位!$A$4:$O$499,15,FALSE)</f>
        <v>#N/A</v>
      </c>
      <c r="AD1128" s="33" t="e">
        <f>VLOOKUP($B1128,三大美股走勢!$A$4:$J$495,4,FALSE)</f>
        <v>#N/A</v>
      </c>
      <c r="AE1128" s="33" t="e">
        <f>VLOOKUP($B1128,三大美股走勢!$A$4:$J$495,7,FALSE)</f>
        <v>#N/A</v>
      </c>
      <c r="AF1128" s="33" t="e">
        <f>VLOOKUP($B1128,三大美股走勢!$A$4:$J$495,10,FALSE)</f>
        <v>#N/A</v>
      </c>
    </row>
    <row r="1129" spans="2:32">
      <c r="B1129" s="32">
        <v>43908</v>
      </c>
      <c r="C1129" s="33" t="e">
        <f>VLOOKUP($B1129,大盤與近月台指!$A$4:$I$499,2,FALSE)</f>
        <v>#N/A</v>
      </c>
      <c r="D1129" s="34" t="e">
        <f>VLOOKUP($B1129,大盤與近月台指!$A$4:$I$499,3,FALSE)</f>
        <v>#N/A</v>
      </c>
      <c r="E1129" s="35" t="e">
        <f>VLOOKUP($B1129,大盤與近月台指!$A$4:$I$499,4,FALSE)</f>
        <v>#N/A</v>
      </c>
      <c r="F1129" s="33" t="e">
        <f>VLOOKUP($B1129,大盤與近月台指!$A$4:$I$499,5,FALSE)</f>
        <v>#N/A</v>
      </c>
      <c r="G1129" s="49" t="e">
        <f>VLOOKUP($B1129,三大法人買賣超!$A$4:$I$500,3,FALSE)</f>
        <v>#N/A</v>
      </c>
      <c r="H1129" s="34" t="e">
        <f>VLOOKUP($B1129,三大法人買賣超!$A$4:$I$500,5,FALSE)</f>
        <v>#N/A</v>
      </c>
      <c r="I1129" s="27" t="e">
        <f>VLOOKUP($B1129,三大法人買賣超!$A$4:$I$500,7,FALSE)</f>
        <v>#N/A</v>
      </c>
      <c r="J1129" s="27" t="e">
        <f>VLOOKUP($B1129,三大法人買賣超!$A$4:$I$500,9,FALSE)</f>
        <v>#N/A</v>
      </c>
      <c r="K1129" s="37">
        <f>新台幣匯率美元指數!B1130</f>
        <v>0</v>
      </c>
      <c r="L1129" s="38">
        <f>新台幣匯率美元指數!C1130</f>
        <v>0</v>
      </c>
      <c r="M1129" s="39">
        <f>新台幣匯率美元指數!D1130</f>
        <v>0</v>
      </c>
      <c r="N1129" s="27" t="e">
        <f>VLOOKUP($B1129,期貨未平倉口數!$A$4:$M$499,4,FALSE)</f>
        <v>#N/A</v>
      </c>
      <c r="O1129" s="27" t="e">
        <f>VLOOKUP($B1129,期貨未平倉口數!$A$4:$M$499,9,FALSE)</f>
        <v>#N/A</v>
      </c>
      <c r="P1129" s="27" t="e">
        <f>VLOOKUP($B1129,期貨未平倉口數!$A$4:$M$499,10,FALSE)</f>
        <v>#N/A</v>
      </c>
      <c r="Q1129" s="27" t="e">
        <f>VLOOKUP($B1129,期貨未平倉口數!$A$4:$M$499,11,FALSE)</f>
        <v>#N/A</v>
      </c>
      <c r="R1129" s="64" t="e">
        <f>VLOOKUP($B1129,選擇權未平倉餘額!$A$4:$I$500,6,FALSE)</f>
        <v>#N/A</v>
      </c>
      <c r="S1129" s="64" t="e">
        <f>VLOOKUP($B1129,選擇權未平倉餘額!$A$4:$I$500,7,FALSE)</f>
        <v>#N/A</v>
      </c>
      <c r="T1129" s="64" t="e">
        <f>VLOOKUP($B1129,選擇權未平倉餘額!$A$4:$I$500,8,FALSE)</f>
        <v>#N/A</v>
      </c>
      <c r="U1129" s="64" t="e">
        <f>VLOOKUP($B1129,選擇權未平倉餘額!$A$4:$I$500,9,FALSE)</f>
        <v>#N/A</v>
      </c>
      <c r="V1129" s="39" t="e">
        <f>VLOOKUP($B1129,臺指選擇權P_C_Ratios!$A$4:$C$500,3,FALSE)</f>
        <v>#N/A</v>
      </c>
      <c r="W1129" s="41" t="e">
        <f>VLOOKUP($B1129,散戶多空比!$A$6:$L$500,12,FALSE)</f>
        <v>#N/A</v>
      </c>
      <c r="X1129" s="40" t="e">
        <f>VLOOKUP($B1129,期貨大額交易人未沖銷部位!$A$4:$O$499,4,FALSE)</f>
        <v>#N/A</v>
      </c>
      <c r="Y1129" s="40" t="e">
        <f>VLOOKUP($B1129,期貨大額交易人未沖銷部位!$A$4:$O$499,7,FALSE)</f>
        <v>#N/A</v>
      </c>
      <c r="Z1129" s="40" t="e">
        <f>VLOOKUP($B1129,期貨大額交易人未沖銷部位!$A$4:$O$499,10,FALSE)</f>
        <v>#N/A</v>
      </c>
      <c r="AA1129" s="40" t="e">
        <f>VLOOKUP($B1129,期貨大額交易人未沖銷部位!$A$4:$O$499,13,FALSE)</f>
        <v>#N/A</v>
      </c>
      <c r="AB1129" s="40" t="e">
        <f>VLOOKUP($B1129,期貨大額交易人未沖銷部位!$A$4:$O$499,14,FALSE)</f>
        <v>#N/A</v>
      </c>
      <c r="AC1129" s="40" t="e">
        <f>VLOOKUP($B1129,期貨大額交易人未沖銷部位!$A$4:$O$499,15,FALSE)</f>
        <v>#N/A</v>
      </c>
      <c r="AD1129" s="33" t="e">
        <f>VLOOKUP($B1129,三大美股走勢!$A$4:$J$495,4,FALSE)</f>
        <v>#N/A</v>
      </c>
      <c r="AE1129" s="33" t="e">
        <f>VLOOKUP($B1129,三大美股走勢!$A$4:$J$495,7,FALSE)</f>
        <v>#N/A</v>
      </c>
      <c r="AF1129" s="33" t="e">
        <f>VLOOKUP($B1129,三大美股走勢!$A$4:$J$495,10,FALSE)</f>
        <v>#N/A</v>
      </c>
    </row>
    <row r="1130" spans="2:32">
      <c r="B1130" s="32">
        <v>43909</v>
      </c>
      <c r="C1130" s="33" t="e">
        <f>VLOOKUP($B1130,大盤與近月台指!$A$4:$I$499,2,FALSE)</f>
        <v>#N/A</v>
      </c>
      <c r="D1130" s="34" t="e">
        <f>VLOOKUP($B1130,大盤與近月台指!$A$4:$I$499,3,FALSE)</f>
        <v>#N/A</v>
      </c>
      <c r="E1130" s="35" t="e">
        <f>VLOOKUP($B1130,大盤與近月台指!$A$4:$I$499,4,FALSE)</f>
        <v>#N/A</v>
      </c>
      <c r="F1130" s="33" t="e">
        <f>VLOOKUP($B1130,大盤與近月台指!$A$4:$I$499,5,FALSE)</f>
        <v>#N/A</v>
      </c>
      <c r="G1130" s="49" t="e">
        <f>VLOOKUP($B1130,三大法人買賣超!$A$4:$I$500,3,FALSE)</f>
        <v>#N/A</v>
      </c>
      <c r="H1130" s="34" t="e">
        <f>VLOOKUP($B1130,三大法人買賣超!$A$4:$I$500,5,FALSE)</f>
        <v>#N/A</v>
      </c>
      <c r="I1130" s="27" t="e">
        <f>VLOOKUP($B1130,三大法人買賣超!$A$4:$I$500,7,FALSE)</f>
        <v>#N/A</v>
      </c>
      <c r="J1130" s="27" t="e">
        <f>VLOOKUP($B1130,三大法人買賣超!$A$4:$I$500,9,FALSE)</f>
        <v>#N/A</v>
      </c>
      <c r="K1130" s="37">
        <f>新台幣匯率美元指數!B1131</f>
        <v>0</v>
      </c>
      <c r="L1130" s="38">
        <f>新台幣匯率美元指數!C1131</f>
        <v>0</v>
      </c>
      <c r="M1130" s="39">
        <f>新台幣匯率美元指數!D1131</f>
        <v>0</v>
      </c>
      <c r="N1130" s="27" t="e">
        <f>VLOOKUP($B1130,期貨未平倉口數!$A$4:$M$499,4,FALSE)</f>
        <v>#N/A</v>
      </c>
      <c r="O1130" s="27" t="e">
        <f>VLOOKUP($B1130,期貨未平倉口數!$A$4:$M$499,9,FALSE)</f>
        <v>#N/A</v>
      </c>
      <c r="P1130" s="27" t="e">
        <f>VLOOKUP($B1130,期貨未平倉口數!$A$4:$M$499,10,FALSE)</f>
        <v>#N/A</v>
      </c>
      <c r="Q1130" s="27" t="e">
        <f>VLOOKUP($B1130,期貨未平倉口數!$A$4:$M$499,11,FALSE)</f>
        <v>#N/A</v>
      </c>
      <c r="R1130" s="64" t="e">
        <f>VLOOKUP($B1130,選擇權未平倉餘額!$A$4:$I$500,6,FALSE)</f>
        <v>#N/A</v>
      </c>
      <c r="S1130" s="64" t="e">
        <f>VLOOKUP($B1130,選擇權未平倉餘額!$A$4:$I$500,7,FALSE)</f>
        <v>#N/A</v>
      </c>
      <c r="T1130" s="64" t="e">
        <f>VLOOKUP($B1130,選擇權未平倉餘額!$A$4:$I$500,8,FALSE)</f>
        <v>#N/A</v>
      </c>
      <c r="U1130" s="64" t="e">
        <f>VLOOKUP($B1130,選擇權未平倉餘額!$A$4:$I$500,9,FALSE)</f>
        <v>#N/A</v>
      </c>
      <c r="V1130" s="39" t="e">
        <f>VLOOKUP($B1130,臺指選擇權P_C_Ratios!$A$4:$C$500,3,FALSE)</f>
        <v>#N/A</v>
      </c>
      <c r="W1130" s="41" t="e">
        <f>VLOOKUP($B1130,散戶多空比!$A$6:$L$500,12,FALSE)</f>
        <v>#N/A</v>
      </c>
      <c r="X1130" s="40" t="e">
        <f>VLOOKUP($B1130,期貨大額交易人未沖銷部位!$A$4:$O$499,4,FALSE)</f>
        <v>#N/A</v>
      </c>
      <c r="Y1130" s="40" t="e">
        <f>VLOOKUP($B1130,期貨大額交易人未沖銷部位!$A$4:$O$499,7,FALSE)</f>
        <v>#N/A</v>
      </c>
      <c r="Z1130" s="40" t="e">
        <f>VLOOKUP($B1130,期貨大額交易人未沖銷部位!$A$4:$O$499,10,FALSE)</f>
        <v>#N/A</v>
      </c>
      <c r="AA1130" s="40" t="e">
        <f>VLOOKUP($B1130,期貨大額交易人未沖銷部位!$A$4:$O$499,13,FALSE)</f>
        <v>#N/A</v>
      </c>
      <c r="AB1130" s="40" t="e">
        <f>VLOOKUP($B1130,期貨大額交易人未沖銷部位!$A$4:$O$499,14,FALSE)</f>
        <v>#N/A</v>
      </c>
      <c r="AC1130" s="40" t="e">
        <f>VLOOKUP($B1130,期貨大額交易人未沖銷部位!$A$4:$O$499,15,FALSE)</f>
        <v>#N/A</v>
      </c>
      <c r="AD1130" s="33" t="e">
        <f>VLOOKUP($B1130,三大美股走勢!$A$4:$J$495,4,FALSE)</f>
        <v>#N/A</v>
      </c>
      <c r="AE1130" s="33" t="e">
        <f>VLOOKUP($B1130,三大美股走勢!$A$4:$J$495,7,FALSE)</f>
        <v>#N/A</v>
      </c>
      <c r="AF1130" s="33" t="e">
        <f>VLOOKUP($B1130,三大美股走勢!$A$4:$J$495,10,FALSE)</f>
        <v>#N/A</v>
      </c>
    </row>
    <row r="1131" spans="2:32">
      <c r="B1131" s="32">
        <v>43910</v>
      </c>
      <c r="C1131" s="33" t="e">
        <f>VLOOKUP($B1131,大盤與近月台指!$A$4:$I$499,2,FALSE)</f>
        <v>#N/A</v>
      </c>
      <c r="D1131" s="34" t="e">
        <f>VLOOKUP($B1131,大盤與近月台指!$A$4:$I$499,3,FALSE)</f>
        <v>#N/A</v>
      </c>
      <c r="E1131" s="35" t="e">
        <f>VLOOKUP($B1131,大盤與近月台指!$A$4:$I$499,4,FALSE)</f>
        <v>#N/A</v>
      </c>
      <c r="F1131" s="33" t="e">
        <f>VLOOKUP($B1131,大盤與近月台指!$A$4:$I$499,5,FALSE)</f>
        <v>#N/A</v>
      </c>
      <c r="G1131" s="49" t="e">
        <f>VLOOKUP($B1131,三大法人買賣超!$A$4:$I$500,3,FALSE)</f>
        <v>#N/A</v>
      </c>
      <c r="H1131" s="34" t="e">
        <f>VLOOKUP($B1131,三大法人買賣超!$A$4:$I$500,5,FALSE)</f>
        <v>#N/A</v>
      </c>
      <c r="I1131" s="27" t="e">
        <f>VLOOKUP($B1131,三大法人買賣超!$A$4:$I$500,7,FALSE)</f>
        <v>#N/A</v>
      </c>
      <c r="J1131" s="27" t="e">
        <f>VLOOKUP($B1131,三大法人買賣超!$A$4:$I$500,9,FALSE)</f>
        <v>#N/A</v>
      </c>
      <c r="K1131" s="37">
        <f>新台幣匯率美元指數!B1132</f>
        <v>0</v>
      </c>
      <c r="L1131" s="38">
        <f>新台幣匯率美元指數!C1132</f>
        <v>0</v>
      </c>
      <c r="M1131" s="39">
        <f>新台幣匯率美元指數!D1132</f>
        <v>0</v>
      </c>
      <c r="N1131" s="27" t="e">
        <f>VLOOKUP($B1131,期貨未平倉口數!$A$4:$M$499,4,FALSE)</f>
        <v>#N/A</v>
      </c>
      <c r="O1131" s="27" t="e">
        <f>VLOOKUP($B1131,期貨未平倉口數!$A$4:$M$499,9,FALSE)</f>
        <v>#N/A</v>
      </c>
      <c r="P1131" s="27" t="e">
        <f>VLOOKUP($B1131,期貨未平倉口數!$A$4:$M$499,10,FALSE)</f>
        <v>#N/A</v>
      </c>
      <c r="Q1131" s="27" t="e">
        <f>VLOOKUP($B1131,期貨未平倉口數!$A$4:$M$499,11,FALSE)</f>
        <v>#N/A</v>
      </c>
      <c r="R1131" s="64" t="e">
        <f>VLOOKUP($B1131,選擇權未平倉餘額!$A$4:$I$500,6,FALSE)</f>
        <v>#N/A</v>
      </c>
      <c r="S1131" s="64" t="e">
        <f>VLOOKUP($B1131,選擇權未平倉餘額!$A$4:$I$500,7,FALSE)</f>
        <v>#N/A</v>
      </c>
      <c r="T1131" s="64" t="e">
        <f>VLOOKUP($B1131,選擇權未平倉餘額!$A$4:$I$500,8,FALSE)</f>
        <v>#N/A</v>
      </c>
      <c r="U1131" s="64" t="e">
        <f>VLOOKUP($B1131,選擇權未平倉餘額!$A$4:$I$500,9,FALSE)</f>
        <v>#N/A</v>
      </c>
      <c r="V1131" s="39" t="e">
        <f>VLOOKUP($B1131,臺指選擇權P_C_Ratios!$A$4:$C$500,3,FALSE)</f>
        <v>#N/A</v>
      </c>
      <c r="W1131" s="41" t="e">
        <f>VLOOKUP($B1131,散戶多空比!$A$6:$L$500,12,FALSE)</f>
        <v>#N/A</v>
      </c>
      <c r="X1131" s="40" t="e">
        <f>VLOOKUP($B1131,期貨大額交易人未沖銷部位!$A$4:$O$499,4,FALSE)</f>
        <v>#N/A</v>
      </c>
      <c r="Y1131" s="40" t="e">
        <f>VLOOKUP($B1131,期貨大額交易人未沖銷部位!$A$4:$O$499,7,FALSE)</f>
        <v>#N/A</v>
      </c>
      <c r="Z1131" s="40" t="e">
        <f>VLOOKUP($B1131,期貨大額交易人未沖銷部位!$A$4:$O$499,10,FALSE)</f>
        <v>#N/A</v>
      </c>
      <c r="AA1131" s="40" t="e">
        <f>VLOOKUP($B1131,期貨大額交易人未沖銷部位!$A$4:$O$499,13,FALSE)</f>
        <v>#N/A</v>
      </c>
      <c r="AB1131" s="40" t="e">
        <f>VLOOKUP($B1131,期貨大額交易人未沖銷部位!$A$4:$O$499,14,FALSE)</f>
        <v>#N/A</v>
      </c>
      <c r="AC1131" s="40" t="e">
        <f>VLOOKUP($B1131,期貨大額交易人未沖銷部位!$A$4:$O$499,15,FALSE)</f>
        <v>#N/A</v>
      </c>
      <c r="AD1131" s="33" t="e">
        <f>VLOOKUP($B1131,三大美股走勢!$A$4:$J$495,4,FALSE)</f>
        <v>#N/A</v>
      </c>
      <c r="AE1131" s="33" t="e">
        <f>VLOOKUP($B1131,三大美股走勢!$A$4:$J$495,7,FALSE)</f>
        <v>#N/A</v>
      </c>
      <c r="AF1131" s="33" t="e">
        <f>VLOOKUP($B1131,三大美股走勢!$A$4:$J$495,10,FALSE)</f>
        <v>#N/A</v>
      </c>
    </row>
    <row r="1132" spans="2:32">
      <c r="B1132" s="32">
        <v>43911</v>
      </c>
      <c r="C1132" s="33" t="e">
        <f>VLOOKUP($B1132,大盤與近月台指!$A$4:$I$499,2,FALSE)</f>
        <v>#N/A</v>
      </c>
      <c r="D1132" s="34" t="e">
        <f>VLOOKUP($B1132,大盤與近月台指!$A$4:$I$499,3,FALSE)</f>
        <v>#N/A</v>
      </c>
      <c r="E1132" s="35" t="e">
        <f>VLOOKUP($B1132,大盤與近月台指!$A$4:$I$499,4,FALSE)</f>
        <v>#N/A</v>
      </c>
      <c r="F1132" s="33" t="e">
        <f>VLOOKUP($B1132,大盤與近月台指!$A$4:$I$499,5,FALSE)</f>
        <v>#N/A</v>
      </c>
      <c r="G1132" s="49" t="e">
        <f>VLOOKUP($B1132,三大法人買賣超!$A$4:$I$500,3,FALSE)</f>
        <v>#N/A</v>
      </c>
      <c r="H1132" s="34" t="e">
        <f>VLOOKUP($B1132,三大法人買賣超!$A$4:$I$500,5,FALSE)</f>
        <v>#N/A</v>
      </c>
      <c r="I1132" s="27" t="e">
        <f>VLOOKUP($B1132,三大法人買賣超!$A$4:$I$500,7,FALSE)</f>
        <v>#N/A</v>
      </c>
      <c r="J1132" s="27" t="e">
        <f>VLOOKUP($B1132,三大法人買賣超!$A$4:$I$500,9,FALSE)</f>
        <v>#N/A</v>
      </c>
      <c r="K1132" s="37">
        <f>新台幣匯率美元指數!B1133</f>
        <v>0</v>
      </c>
      <c r="L1132" s="38">
        <f>新台幣匯率美元指數!C1133</f>
        <v>0</v>
      </c>
      <c r="M1132" s="39">
        <f>新台幣匯率美元指數!D1133</f>
        <v>0</v>
      </c>
      <c r="N1132" s="27" t="e">
        <f>VLOOKUP($B1132,期貨未平倉口數!$A$4:$M$499,4,FALSE)</f>
        <v>#N/A</v>
      </c>
      <c r="O1132" s="27" t="e">
        <f>VLOOKUP($B1132,期貨未平倉口數!$A$4:$M$499,9,FALSE)</f>
        <v>#N/A</v>
      </c>
      <c r="P1132" s="27" t="e">
        <f>VLOOKUP($B1132,期貨未平倉口數!$A$4:$M$499,10,FALSE)</f>
        <v>#N/A</v>
      </c>
      <c r="Q1132" s="27" t="e">
        <f>VLOOKUP($B1132,期貨未平倉口數!$A$4:$M$499,11,FALSE)</f>
        <v>#N/A</v>
      </c>
      <c r="R1132" s="64" t="e">
        <f>VLOOKUP($B1132,選擇權未平倉餘額!$A$4:$I$500,6,FALSE)</f>
        <v>#N/A</v>
      </c>
      <c r="S1132" s="64" t="e">
        <f>VLOOKUP($B1132,選擇權未平倉餘額!$A$4:$I$500,7,FALSE)</f>
        <v>#N/A</v>
      </c>
      <c r="T1132" s="64" t="e">
        <f>VLOOKUP($B1132,選擇權未平倉餘額!$A$4:$I$500,8,FALSE)</f>
        <v>#N/A</v>
      </c>
      <c r="U1132" s="64" t="e">
        <f>VLOOKUP($B1132,選擇權未平倉餘額!$A$4:$I$500,9,FALSE)</f>
        <v>#N/A</v>
      </c>
      <c r="V1132" s="39" t="e">
        <f>VLOOKUP($B1132,臺指選擇權P_C_Ratios!$A$4:$C$500,3,FALSE)</f>
        <v>#N/A</v>
      </c>
      <c r="W1132" s="41" t="e">
        <f>VLOOKUP($B1132,散戶多空比!$A$6:$L$500,12,FALSE)</f>
        <v>#N/A</v>
      </c>
      <c r="X1132" s="40" t="e">
        <f>VLOOKUP($B1132,期貨大額交易人未沖銷部位!$A$4:$O$499,4,FALSE)</f>
        <v>#N/A</v>
      </c>
      <c r="Y1132" s="40" t="e">
        <f>VLOOKUP($B1132,期貨大額交易人未沖銷部位!$A$4:$O$499,7,FALSE)</f>
        <v>#N/A</v>
      </c>
      <c r="Z1132" s="40" t="e">
        <f>VLOOKUP($B1132,期貨大額交易人未沖銷部位!$A$4:$O$499,10,FALSE)</f>
        <v>#N/A</v>
      </c>
      <c r="AA1132" s="40" t="e">
        <f>VLOOKUP($B1132,期貨大額交易人未沖銷部位!$A$4:$O$499,13,FALSE)</f>
        <v>#N/A</v>
      </c>
      <c r="AB1132" s="40" t="e">
        <f>VLOOKUP($B1132,期貨大額交易人未沖銷部位!$A$4:$O$499,14,FALSE)</f>
        <v>#N/A</v>
      </c>
      <c r="AC1132" s="40" t="e">
        <f>VLOOKUP($B1132,期貨大額交易人未沖銷部位!$A$4:$O$499,15,FALSE)</f>
        <v>#N/A</v>
      </c>
      <c r="AD1132" s="33" t="e">
        <f>VLOOKUP($B1132,三大美股走勢!$A$4:$J$495,4,FALSE)</f>
        <v>#N/A</v>
      </c>
      <c r="AE1132" s="33" t="e">
        <f>VLOOKUP($B1132,三大美股走勢!$A$4:$J$495,7,FALSE)</f>
        <v>#N/A</v>
      </c>
      <c r="AF1132" s="33" t="e">
        <f>VLOOKUP($B1132,三大美股走勢!$A$4:$J$495,10,FALSE)</f>
        <v>#N/A</v>
      </c>
    </row>
    <row r="1133" spans="2:32">
      <c r="B1133" s="32">
        <v>43912</v>
      </c>
      <c r="C1133" s="33" t="e">
        <f>VLOOKUP($B1133,大盤與近月台指!$A$4:$I$499,2,FALSE)</f>
        <v>#N/A</v>
      </c>
      <c r="D1133" s="34" t="e">
        <f>VLOOKUP($B1133,大盤與近月台指!$A$4:$I$499,3,FALSE)</f>
        <v>#N/A</v>
      </c>
      <c r="E1133" s="35" t="e">
        <f>VLOOKUP($B1133,大盤與近月台指!$A$4:$I$499,4,FALSE)</f>
        <v>#N/A</v>
      </c>
      <c r="F1133" s="33" t="e">
        <f>VLOOKUP($B1133,大盤與近月台指!$A$4:$I$499,5,FALSE)</f>
        <v>#N/A</v>
      </c>
      <c r="G1133" s="49" t="e">
        <f>VLOOKUP($B1133,三大法人買賣超!$A$4:$I$500,3,FALSE)</f>
        <v>#N/A</v>
      </c>
      <c r="H1133" s="34" t="e">
        <f>VLOOKUP($B1133,三大法人買賣超!$A$4:$I$500,5,FALSE)</f>
        <v>#N/A</v>
      </c>
      <c r="I1133" s="27" t="e">
        <f>VLOOKUP($B1133,三大法人買賣超!$A$4:$I$500,7,FALSE)</f>
        <v>#N/A</v>
      </c>
      <c r="J1133" s="27" t="e">
        <f>VLOOKUP($B1133,三大法人買賣超!$A$4:$I$500,9,FALSE)</f>
        <v>#N/A</v>
      </c>
      <c r="K1133" s="37">
        <f>新台幣匯率美元指數!B1134</f>
        <v>0</v>
      </c>
      <c r="L1133" s="38">
        <f>新台幣匯率美元指數!C1134</f>
        <v>0</v>
      </c>
      <c r="M1133" s="39">
        <f>新台幣匯率美元指數!D1134</f>
        <v>0</v>
      </c>
      <c r="N1133" s="27" t="e">
        <f>VLOOKUP($B1133,期貨未平倉口數!$A$4:$M$499,4,FALSE)</f>
        <v>#N/A</v>
      </c>
      <c r="O1133" s="27" t="e">
        <f>VLOOKUP($B1133,期貨未平倉口數!$A$4:$M$499,9,FALSE)</f>
        <v>#N/A</v>
      </c>
      <c r="P1133" s="27" t="e">
        <f>VLOOKUP($B1133,期貨未平倉口數!$A$4:$M$499,10,FALSE)</f>
        <v>#N/A</v>
      </c>
      <c r="Q1133" s="27" t="e">
        <f>VLOOKUP($B1133,期貨未平倉口數!$A$4:$M$499,11,FALSE)</f>
        <v>#N/A</v>
      </c>
      <c r="R1133" s="64" t="e">
        <f>VLOOKUP($B1133,選擇權未平倉餘額!$A$4:$I$500,6,FALSE)</f>
        <v>#N/A</v>
      </c>
      <c r="S1133" s="64" t="e">
        <f>VLOOKUP($B1133,選擇權未平倉餘額!$A$4:$I$500,7,FALSE)</f>
        <v>#N/A</v>
      </c>
      <c r="T1133" s="64" t="e">
        <f>VLOOKUP($B1133,選擇權未平倉餘額!$A$4:$I$500,8,FALSE)</f>
        <v>#N/A</v>
      </c>
      <c r="U1133" s="64" t="e">
        <f>VLOOKUP($B1133,選擇權未平倉餘額!$A$4:$I$500,9,FALSE)</f>
        <v>#N/A</v>
      </c>
      <c r="V1133" s="39" t="e">
        <f>VLOOKUP($B1133,臺指選擇權P_C_Ratios!$A$4:$C$500,3,FALSE)</f>
        <v>#N/A</v>
      </c>
      <c r="W1133" s="41" t="e">
        <f>VLOOKUP($B1133,散戶多空比!$A$6:$L$500,12,FALSE)</f>
        <v>#N/A</v>
      </c>
      <c r="X1133" s="40" t="e">
        <f>VLOOKUP($B1133,期貨大額交易人未沖銷部位!$A$4:$O$499,4,FALSE)</f>
        <v>#N/A</v>
      </c>
      <c r="Y1133" s="40" t="e">
        <f>VLOOKUP($B1133,期貨大額交易人未沖銷部位!$A$4:$O$499,7,FALSE)</f>
        <v>#N/A</v>
      </c>
      <c r="Z1133" s="40" t="e">
        <f>VLOOKUP($B1133,期貨大額交易人未沖銷部位!$A$4:$O$499,10,FALSE)</f>
        <v>#N/A</v>
      </c>
      <c r="AA1133" s="40" t="e">
        <f>VLOOKUP($B1133,期貨大額交易人未沖銷部位!$A$4:$O$499,13,FALSE)</f>
        <v>#N/A</v>
      </c>
      <c r="AB1133" s="40" t="e">
        <f>VLOOKUP($B1133,期貨大額交易人未沖銷部位!$A$4:$O$499,14,FALSE)</f>
        <v>#N/A</v>
      </c>
      <c r="AC1133" s="40" t="e">
        <f>VLOOKUP($B1133,期貨大額交易人未沖銷部位!$A$4:$O$499,15,FALSE)</f>
        <v>#N/A</v>
      </c>
      <c r="AD1133" s="33" t="e">
        <f>VLOOKUP($B1133,三大美股走勢!$A$4:$J$495,4,FALSE)</f>
        <v>#N/A</v>
      </c>
      <c r="AE1133" s="33" t="e">
        <f>VLOOKUP($B1133,三大美股走勢!$A$4:$J$495,7,FALSE)</f>
        <v>#N/A</v>
      </c>
      <c r="AF1133" s="33" t="e">
        <f>VLOOKUP($B1133,三大美股走勢!$A$4:$J$495,10,FALSE)</f>
        <v>#N/A</v>
      </c>
    </row>
    <row r="1134" spans="2:32">
      <c r="B1134" s="32">
        <v>43913</v>
      </c>
      <c r="C1134" s="33" t="e">
        <f>VLOOKUP($B1134,大盤與近月台指!$A$4:$I$499,2,FALSE)</f>
        <v>#N/A</v>
      </c>
      <c r="D1134" s="34" t="e">
        <f>VLOOKUP($B1134,大盤與近月台指!$A$4:$I$499,3,FALSE)</f>
        <v>#N/A</v>
      </c>
      <c r="E1134" s="35" t="e">
        <f>VLOOKUP($B1134,大盤與近月台指!$A$4:$I$499,4,FALSE)</f>
        <v>#N/A</v>
      </c>
      <c r="F1134" s="33" t="e">
        <f>VLOOKUP($B1134,大盤與近月台指!$A$4:$I$499,5,FALSE)</f>
        <v>#N/A</v>
      </c>
      <c r="G1134" s="49" t="e">
        <f>VLOOKUP($B1134,三大法人買賣超!$A$4:$I$500,3,FALSE)</f>
        <v>#N/A</v>
      </c>
      <c r="H1134" s="34" t="e">
        <f>VLOOKUP($B1134,三大法人買賣超!$A$4:$I$500,5,FALSE)</f>
        <v>#N/A</v>
      </c>
      <c r="I1134" s="27" t="e">
        <f>VLOOKUP($B1134,三大法人買賣超!$A$4:$I$500,7,FALSE)</f>
        <v>#N/A</v>
      </c>
      <c r="J1134" s="27" t="e">
        <f>VLOOKUP($B1134,三大法人買賣超!$A$4:$I$500,9,FALSE)</f>
        <v>#N/A</v>
      </c>
      <c r="K1134" s="37">
        <f>新台幣匯率美元指數!B1135</f>
        <v>0</v>
      </c>
      <c r="L1134" s="38">
        <f>新台幣匯率美元指數!C1135</f>
        <v>0</v>
      </c>
      <c r="M1134" s="39">
        <f>新台幣匯率美元指數!D1135</f>
        <v>0</v>
      </c>
      <c r="N1134" s="27" t="e">
        <f>VLOOKUP($B1134,期貨未平倉口數!$A$4:$M$499,4,FALSE)</f>
        <v>#N/A</v>
      </c>
      <c r="O1134" s="27" t="e">
        <f>VLOOKUP($B1134,期貨未平倉口數!$A$4:$M$499,9,FALSE)</f>
        <v>#N/A</v>
      </c>
      <c r="P1134" s="27" t="e">
        <f>VLOOKUP($B1134,期貨未平倉口數!$A$4:$M$499,10,FALSE)</f>
        <v>#N/A</v>
      </c>
      <c r="Q1134" s="27" t="e">
        <f>VLOOKUP($B1134,期貨未平倉口數!$A$4:$M$499,11,FALSE)</f>
        <v>#N/A</v>
      </c>
      <c r="R1134" s="64" t="e">
        <f>VLOOKUP($B1134,選擇權未平倉餘額!$A$4:$I$500,6,FALSE)</f>
        <v>#N/A</v>
      </c>
      <c r="S1134" s="64" t="e">
        <f>VLOOKUP($B1134,選擇權未平倉餘額!$A$4:$I$500,7,FALSE)</f>
        <v>#N/A</v>
      </c>
      <c r="T1134" s="64" t="e">
        <f>VLOOKUP($B1134,選擇權未平倉餘額!$A$4:$I$500,8,FALSE)</f>
        <v>#N/A</v>
      </c>
      <c r="U1134" s="64" t="e">
        <f>VLOOKUP($B1134,選擇權未平倉餘額!$A$4:$I$500,9,FALSE)</f>
        <v>#N/A</v>
      </c>
      <c r="V1134" s="39" t="e">
        <f>VLOOKUP($B1134,臺指選擇權P_C_Ratios!$A$4:$C$500,3,FALSE)</f>
        <v>#N/A</v>
      </c>
      <c r="W1134" s="41" t="e">
        <f>VLOOKUP($B1134,散戶多空比!$A$6:$L$500,12,FALSE)</f>
        <v>#N/A</v>
      </c>
      <c r="X1134" s="40" t="e">
        <f>VLOOKUP($B1134,期貨大額交易人未沖銷部位!$A$4:$O$499,4,FALSE)</f>
        <v>#N/A</v>
      </c>
      <c r="Y1134" s="40" t="e">
        <f>VLOOKUP($B1134,期貨大額交易人未沖銷部位!$A$4:$O$499,7,FALSE)</f>
        <v>#N/A</v>
      </c>
      <c r="Z1134" s="40" t="e">
        <f>VLOOKUP($B1134,期貨大額交易人未沖銷部位!$A$4:$O$499,10,FALSE)</f>
        <v>#N/A</v>
      </c>
      <c r="AA1134" s="40" t="e">
        <f>VLOOKUP($B1134,期貨大額交易人未沖銷部位!$A$4:$O$499,13,FALSE)</f>
        <v>#N/A</v>
      </c>
      <c r="AB1134" s="40" t="e">
        <f>VLOOKUP($B1134,期貨大額交易人未沖銷部位!$A$4:$O$499,14,FALSE)</f>
        <v>#N/A</v>
      </c>
      <c r="AC1134" s="40" t="e">
        <f>VLOOKUP($B1134,期貨大額交易人未沖銷部位!$A$4:$O$499,15,FALSE)</f>
        <v>#N/A</v>
      </c>
      <c r="AD1134" s="33" t="e">
        <f>VLOOKUP($B1134,三大美股走勢!$A$4:$J$495,4,FALSE)</f>
        <v>#N/A</v>
      </c>
      <c r="AE1134" s="33" t="e">
        <f>VLOOKUP($B1134,三大美股走勢!$A$4:$J$495,7,FALSE)</f>
        <v>#N/A</v>
      </c>
      <c r="AF1134" s="33" t="e">
        <f>VLOOKUP($B1134,三大美股走勢!$A$4:$J$495,10,FALSE)</f>
        <v>#N/A</v>
      </c>
    </row>
    <row r="1135" spans="2:32">
      <c r="B1135" s="32">
        <v>43914</v>
      </c>
      <c r="C1135" s="33" t="e">
        <f>VLOOKUP($B1135,大盤與近月台指!$A$4:$I$499,2,FALSE)</f>
        <v>#N/A</v>
      </c>
      <c r="D1135" s="34" t="e">
        <f>VLOOKUP($B1135,大盤與近月台指!$A$4:$I$499,3,FALSE)</f>
        <v>#N/A</v>
      </c>
      <c r="E1135" s="35" t="e">
        <f>VLOOKUP($B1135,大盤與近月台指!$A$4:$I$499,4,FALSE)</f>
        <v>#N/A</v>
      </c>
      <c r="F1135" s="33" t="e">
        <f>VLOOKUP($B1135,大盤與近月台指!$A$4:$I$499,5,FALSE)</f>
        <v>#N/A</v>
      </c>
      <c r="G1135" s="49" t="e">
        <f>VLOOKUP($B1135,三大法人買賣超!$A$4:$I$500,3,FALSE)</f>
        <v>#N/A</v>
      </c>
      <c r="H1135" s="34" t="e">
        <f>VLOOKUP($B1135,三大法人買賣超!$A$4:$I$500,5,FALSE)</f>
        <v>#N/A</v>
      </c>
      <c r="I1135" s="27" t="e">
        <f>VLOOKUP($B1135,三大法人買賣超!$A$4:$I$500,7,FALSE)</f>
        <v>#N/A</v>
      </c>
      <c r="J1135" s="27" t="e">
        <f>VLOOKUP($B1135,三大法人買賣超!$A$4:$I$500,9,FALSE)</f>
        <v>#N/A</v>
      </c>
      <c r="K1135" s="37">
        <f>新台幣匯率美元指數!B1136</f>
        <v>0</v>
      </c>
      <c r="L1135" s="38">
        <f>新台幣匯率美元指數!C1136</f>
        <v>0</v>
      </c>
      <c r="M1135" s="39">
        <f>新台幣匯率美元指數!D1136</f>
        <v>0</v>
      </c>
      <c r="N1135" s="27" t="e">
        <f>VLOOKUP($B1135,期貨未平倉口數!$A$4:$M$499,4,FALSE)</f>
        <v>#N/A</v>
      </c>
      <c r="O1135" s="27" t="e">
        <f>VLOOKUP($B1135,期貨未平倉口數!$A$4:$M$499,9,FALSE)</f>
        <v>#N/A</v>
      </c>
      <c r="P1135" s="27" t="e">
        <f>VLOOKUP($B1135,期貨未平倉口數!$A$4:$M$499,10,FALSE)</f>
        <v>#N/A</v>
      </c>
      <c r="Q1135" s="27" t="e">
        <f>VLOOKUP($B1135,期貨未平倉口數!$A$4:$M$499,11,FALSE)</f>
        <v>#N/A</v>
      </c>
      <c r="R1135" s="64" t="e">
        <f>VLOOKUP($B1135,選擇權未平倉餘額!$A$4:$I$500,6,FALSE)</f>
        <v>#N/A</v>
      </c>
      <c r="S1135" s="64" t="e">
        <f>VLOOKUP($B1135,選擇權未平倉餘額!$A$4:$I$500,7,FALSE)</f>
        <v>#N/A</v>
      </c>
      <c r="T1135" s="64" t="e">
        <f>VLOOKUP($B1135,選擇權未平倉餘額!$A$4:$I$500,8,FALSE)</f>
        <v>#N/A</v>
      </c>
      <c r="U1135" s="64" t="e">
        <f>VLOOKUP($B1135,選擇權未平倉餘額!$A$4:$I$500,9,FALSE)</f>
        <v>#N/A</v>
      </c>
      <c r="V1135" s="39" t="e">
        <f>VLOOKUP($B1135,臺指選擇權P_C_Ratios!$A$4:$C$500,3,FALSE)</f>
        <v>#N/A</v>
      </c>
      <c r="W1135" s="41" t="e">
        <f>VLOOKUP($B1135,散戶多空比!$A$6:$L$500,12,FALSE)</f>
        <v>#N/A</v>
      </c>
      <c r="X1135" s="40" t="e">
        <f>VLOOKUP($B1135,期貨大額交易人未沖銷部位!$A$4:$O$499,4,FALSE)</f>
        <v>#N/A</v>
      </c>
      <c r="Y1135" s="40" t="e">
        <f>VLOOKUP($B1135,期貨大額交易人未沖銷部位!$A$4:$O$499,7,FALSE)</f>
        <v>#N/A</v>
      </c>
      <c r="Z1135" s="40" t="e">
        <f>VLOOKUP($B1135,期貨大額交易人未沖銷部位!$A$4:$O$499,10,FALSE)</f>
        <v>#N/A</v>
      </c>
      <c r="AA1135" s="40" t="e">
        <f>VLOOKUP($B1135,期貨大額交易人未沖銷部位!$A$4:$O$499,13,FALSE)</f>
        <v>#N/A</v>
      </c>
      <c r="AB1135" s="40" t="e">
        <f>VLOOKUP($B1135,期貨大額交易人未沖銷部位!$A$4:$O$499,14,FALSE)</f>
        <v>#N/A</v>
      </c>
      <c r="AC1135" s="40" t="e">
        <f>VLOOKUP($B1135,期貨大額交易人未沖銷部位!$A$4:$O$499,15,FALSE)</f>
        <v>#N/A</v>
      </c>
      <c r="AD1135" s="33" t="e">
        <f>VLOOKUP($B1135,三大美股走勢!$A$4:$J$495,4,FALSE)</f>
        <v>#N/A</v>
      </c>
      <c r="AE1135" s="33" t="e">
        <f>VLOOKUP($B1135,三大美股走勢!$A$4:$J$495,7,FALSE)</f>
        <v>#N/A</v>
      </c>
      <c r="AF1135" s="33" t="e">
        <f>VLOOKUP($B1135,三大美股走勢!$A$4:$J$495,10,FALSE)</f>
        <v>#N/A</v>
      </c>
    </row>
    <row r="1136" spans="2:32">
      <c r="B1136" s="32">
        <v>43915</v>
      </c>
      <c r="C1136" s="33" t="e">
        <f>VLOOKUP($B1136,大盤與近月台指!$A$4:$I$499,2,FALSE)</f>
        <v>#N/A</v>
      </c>
      <c r="D1136" s="34" t="e">
        <f>VLOOKUP($B1136,大盤與近月台指!$A$4:$I$499,3,FALSE)</f>
        <v>#N/A</v>
      </c>
      <c r="E1136" s="35" t="e">
        <f>VLOOKUP($B1136,大盤與近月台指!$A$4:$I$499,4,FALSE)</f>
        <v>#N/A</v>
      </c>
      <c r="F1136" s="33" t="e">
        <f>VLOOKUP($B1136,大盤與近月台指!$A$4:$I$499,5,FALSE)</f>
        <v>#N/A</v>
      </c>
      <c r="G1136" s="49" t="e">
        <f>VLOOKUP($B1136,三大法人買賣超!$A$4:$I$500,3,FALSE)</f>
        <v>#N/A</v>
      </c>
      <c r="H1136" s="34" t="e">
        <f>VLOOKUP($B1136,三大法人買賣超!$A$4:$I$500,5,FALSE)</f>
        <v>#N/A</v>
      </c>
      <c r="I1136" s="27" t="e">
        <f>VLOOKUP($B1136,三大法人買賣超!$A$4:$I$500,7,FALSE)</f>
        <v>#N/A</v>
      </c>
      <c r="J1136" s="27" t="e">
        <f>VLOOKUP($B1136,三大法人買賣超!$A$4:$I$500,9,FALSE)</f>
        <v>#N/A</v>
      </c>
      <c r="K1136" s="37">
        <f>新台幣匯率美元指數!B1137</f>
        <v>0</v>
      </c>
      <c r="L1136" s="38">
        <f>新台幣匯率美元指數!C1137</f>
        <v>0</v>
      </c>
      <c r="M1136" s="39">
        <f>新台幣匯率美元指數!D1137</f>
        <v>0</v>
      </c>
      <c r="N1136" s="27" t="e">
        <f>VLOOKUP($B1136,期貨未平倉口數!$A$4:$M$499,4,FALSE)</f>
        <v>#N/A</v>
      </c>
      <c r="O1136" s="27" t="e">
        <f>VLOOKUP($B1136,期貨未平倉口數!$A$4:$M$499,9,FALSE)</f>
        <v>#N/A</v>
      </c>
      <c r="P1136" s="27" t="e">
        <f>VLOOKUP($B1136,期貨未平倉口數!$A$4:$M$499,10,FALSE)</f>
        <v>#N/A</v>
      </c>
      <c r="Q1136" s="27" t="e">
        <f>VLOOKUP($B1136,期貨未平倉口數!$A$4:$M$499,11,FALSE)</f>
        <v>#N/A</v>
      </c>
      <c r="R1136" s="64" t="e">
        <f>VLOOKUP($B1136,選擇權未平倉餘額!$A$4:$I$500,6,FALSE)</f>
        <v>#N/A</v>
      </c>
      <c r="S1136" s="64" t="e">
        <f>VLOOKUP($B1136,選擇權未平倉餘額!$A$4:$I$500,7,FALSE)</f>
        <v>#N/A</v>
      </c>
      <c r="T1136" s="64" t="e">
        <f>VLOOKUP($B1136,選擇權未平倉餘額!$A$4:$I$500,8,FALSE)</f>
        <v>#N/A</v>
      </c>
      <c r="U1136" s="64" t="e">
        <f>VLOOKUP($B1136,選擇權未平倉餘額!$A$4:$I$500,9,FALSE)</f>
        <v>#N/A</v>
      </c>
      <c r="V1136" s="39" t="e">
        <f>VLOOKUP($B1136,臺指選擇權P_C_Ratios!$A$4:$C$500,3,FALSE)</f>
        <v>#N/A</v>
      </c>
      <c r="W1136" s="41" t="e">
        <f>VLOOKUP($B1136,散戶多空比!$A$6:$L$500,12,FALSE)</f>
        <v>#N/A</v>
      </c>
      <c r="X1136" s="40" t="e">
        <f>VLOOKUP($B1136,期貨大額交易人未沖銷部位!$A$4:$O$499,4,FALSE)</f>
        <v>#N/A</v>
      </c>
      <c r="Y1136" s="40" t="e">
        <f>VLOOKUP($B1136,期貨大額交易人未沖銷部位!$A$4:$O$499,7,FALSE)</f>
        <v>#N/A</v>
      </c>
      <c r="Z1136" s="40" t="e">
        <f>VLOOKUP($B1136,期貨大額交易人未沖銷部位!$A$4:$O$499,10,FALSE)</f>
        <v>#N/A</v>
      </c>
      <c r="AA1136" s="40" t="e">
        <f>VLOOKUP($B1136,期貨大額交易人未沖銷部位!$A$4:$O$499,13,FALSE)</f>
        <v>#N/A</v>
      </c>
      <c r="AB1136" s="40" t="e">
        <f>VLOOKUP($B1136,期貨大額交易人未沖銷部位!$A$4:$O$499,14,FALSE)</f>
        <v>#N/A</v>
      </c>
      <c r="AC1136" s="40" t="e">
        <f>VLOOKUP($B1136,期貨大額交易人未沖銷部位!$A$4:$O$499,15,FALSE)</f>
        <v>#N/A</v>
      </c>
      <c r="AD1136" s="33" t="e">
        <f>VLOOKUP($B1136,三大美股走勢!$A$4:$J$495,4,FALSE)</f>
        <v>#N/A</v>
      </c>
      <c r="AE1136" s="33" t="e">
        <f>VLOOKUP($B1136,三大美股走勢!$A$4:$J$495,7,FALSE)</f>
        <v>#N/A</v>
      </c>
      <c r="AF1136" s="33" t="e">
        <f>VLOOKUP($B1136,三大美股走勢!$A$4:$J$495,10,FALSE)</f>
        <v>#N/A</v>
      </c>
    </row>
    <row r="1137" spans="2:32">
      <c r="B1137" s="32">
        <v>43916</v>
      </c>
      <c r="C1137" s="33" t="e">
        <f>VLOOKUP($B1137,大盤與近月台指!$A$4:$I$499,2,FALSE)</f>
        <v>#N/A</v>
      </c>
      <c r="D1137" s="34" t="e">
        <f>VLOOKUP($B1137,大盤與近月台指!$A$4:$I$499,3,FALSE)</f>
        <v>#N/A</v>
      </c>
      <c r="E1137" s="35" t="e">
        <f>VLOOKUP($B1137,大盤與近月台指!$A$4:$I$499,4,FALSE)</f>
        <v>#N/A</v>
      </c>
      <c r="F1137" s="33" t="e">
        <f>VLOOKUP($B1137,大盤與近月台指!$A$4:$I$499,5,FALSE)</f>
        <v>#N/A</v>
      </c>
      <c r="G1137" s="49" t="e">
        <f>VLOOKUP($B1137,三大法人買賣超!$A$4:$I$500,3,FALSE)</f>
        <v>#N/A</v>
      </c>
      <c r="H1137" s="34" t="e">
        <f>VLOOKUP($B1137,三大法人買賣超!$A$4:$I$500,5,FALSE)</f>
        <v>#N/A</v>
      </c>
      <c r="I1137" s="27" t="e">
        <f>VLOOKUP($B1137,三大法人買賣超!$A$4:$I$500,7,FALSE)</f>
        <v>#N/A</v>
      </c>
      <c r="J1137" s="27" t="e">
        <f>VLOOKUP($B1137,三大法人買賣超!$A$4:$I$500,9,FALSE)</f>
        <v>#N/A</v>
      </c>
      <c r="K1137" s="37">
        <f>新台幣匯率美元指數!B1138</f>
        <v>0</v>
      </c>
      <c r="L1137" s="38">
        <f>新台幣匯率美元指數!C1138</f>
        <v>0</v>
      </c>
      <c r="M1137" s="39">
        <f>新台幣匯率美元指數!D1138</f>
        <v>0</v>
      </c>
      <c r="N1137" s="27" t="e">
        <f>VLOOKUP($B1137,期貨未平倉口數!$A$4:$M$499,4,FALSE)</f>
        <v>#N/A</v>
      </c>
      <c r="O1137" s="27" t="e">
        <f>VLOOKUP($B1137,期貨未平倉口數!$A$4:$M$499,9,FALSE)</f>
        <v>#N/A</v>
      </c>
      <c r="P1137" s="27" t="e">
        <f>VLOOKUP($B1137,期貨未平倉口數!$A$4:$M$499,10,FALSE)</f>
        <v>#N/A</v>
      </c>
      <c r="Q1137" s="27" t="e">
        <f>VLOOKUP($B1137,期貨未平倉口數!$A$4:$M$499,11,FALSE)</f>
        <v>#N/A</v>
      </c>
      <c r="R1137" s="64" t="e">
        <f>VLOOKUP($B1137,選擇權未平倉餘額!$A$4:$I$500,6,FALSE)</f>
        <v>#N/A</v>
      </c>
      <c r="S1137" s="64" t="e">
        <f>VLOOKUP($B1137,選擇權未平倉餘額!$A$4:$I$500,7,FALSE)</f>
        <v>#N/A</v>
      </c>
      <c r="T1137" s="64" t="e">
        <f>VLOOKUP($B1137,選擇權未平倉餘額!$A$4:$I$500,8,FALSE)</f>
        <v>#N/A</v>
      </c>
      <c r="U1137" s="64" t="e">
        <f>VLOOKUP($B1137,選擇權未平倉餘額!$A$4:$I$500,9,FALSE)</f>
        <v>#N/A</v>
      </c>
      <c r="V1137" s="39" t="e">
        <f>VLOOKUP($B1137,臺指選擇權P_C_Ratios!$A$4:$C$500,3,FALSE)</f>
        <v>#N/A</v>
      </c>
      <c r="W1137" s="41" t="e">
        <f>VLOOKUP($B1137,散戶多空比!$A$6:$L$500,12,FALSE)</f>
        <v>#N/A</v>
      </c>
      <c r="X1137" s="40" t="e">
        <f>VLOOKUP($B1137,期貨大額交易人未沖銷部位!$A$4:$O$499,4,FALSE)</f>
        <v>#N/A</v>
      </c>
      <c r="Y1137" s="40" t="e">
        <f>VLOOKUP($B1137,期貨大額交易人未沖銷部位!$A$4:$O$499,7,FALSE)</f>
        <v>#N/A</v>
      </c>
      <c r="Z1137" s="40" t="e">
        <f>VLOOKUP($B1137,期貨大額交易人未沖銷部位!$A$4:$O$499,10,FALSE)</f>
        <v>#N/A</v>
      </c>
      <c r="AA1137" s="40" t="e">
        <f>VLOOKUP($B1137,期貨大額交易人未沖銷部位!$A$4:$O$499,13,FALSE)</f>
        <v>#N/A</v>
      </c>
      <c r="AB1137" s="40" t="e">
        <f>VLOOKUP($B1137,期貨大額交易人未沖銷部位!$A$4:$O$499,14,FALSE)</f>
        <v>#N/A</v>
      </c>
      <c r="AC1137" s="40" t="e">
        <f>VLOOKUP($B1137,期貨大額交易人未沖銷部位!$A$4:$O$499,15,FALSE)</f>
        <v>#N/A</v>
      </c>
      <c r="AD1137" s="33" t="e">
        <f>VLOOKUP($B1137,三大美股走勢!$A$4:$J$495,4,FALSE)</f>
        <v>#N/A</v>
      </c>
      <c r="AE1137" s="33" t="e">
        <f>VLOOKUP($B1137,三大美股走勢!$A$4:$J$495,7,FALSE)</f>
        <v>#N/A</v>
      </c>
      <c r="AF1137" s="33" t="e">
        <f>VLOOKUP($B1137,三大美股走勢!$A$4:$J$495,10,FALSE)</f>
        <v>#N/A</v>
      </c>
    </row>
    <row r="1138" spans="2:32">
      <c r="B1138" s="32">
        <v>43917</v>
      </c>
      <c r="C1138" s="33" t="e">
        <f>VLOOKUP($B1138,大盤與近月台指!$A$4:$I$499,2,FALSE)</f>
        <v>#N/A</v>
      </c>
      <c r="D1138" s="34" t="e">
        <f>VLOOKUP($B1138,大盤與近月台指!$A$4:$I$499,3,FALSE)</f>
        <v>#N/A</v>
      </c>
      <c r="E1138" s="35" t="e">
        <f>VLOOKUP($B1138,大盤與近月台指!$A$4:$I$499,4,FALSE)</f>
        <v>#N/A</v>
      </c>
      <c r="F1138" s="33" t="e">
        <f>VLOOKUP($B1138,大盤與近月台指!$A$4:$I$499,5,FALSE)</f>
        <v>#N/A</v>
      </c>
      <c r="G1138" s="49" t="e">
        <f>VLOOKUP($B1138,三大法人買賣超!$A$4:$I$500,3,FALSE)</f>
        <v>#N/A</v>
      </c>
      <c r="H1138" s="34" t="e">
        <f>VLOOKUP($B1138,三大法人買賣超!$A$4:$I$500,5,FALSE)</f>
        <v>#N/A</v>
      </c>
      <c r="I1138" s="27" t="e">
        <f>VLOOKUP($B1138,三大法人買賣超!$A$4:$I$500,7,FALSE)</f>
        <v>#N/A</v>
      </c>
      <c r="J1138" s="27" t="e">
        <f>VLOOKUP($B1138,三大法人買賣超!$A$4:$I$500,9,FALSE)</f>
        <v>#N/A</v>
      </c>
      <c r="K1138" s="37">
        <f>新台幣匯率美元指數!B1139</f>
        <v>0</v>
      </c>
      <c r="L1138" s="38">
        <f>新台幣匯率美元指數!C1139</f>
        <v>0</v>
      </c>
      <c r="M1138" s="39">
        <f>新台幣匯率美元指數!D1139</f>
        <v>0</v>
      </c>
      <c r="N1138" s="27" t="e">
        <f>VLOOKUP($B1138,期貨未平倉口數!$A$4:$M$499,4,FALSE)</f>
        <v>#N/A</v>
      </c>
      <c r="O1138" s="27" t="e">
        <f>VLOOKUP($B1138,期貨未平倉口數!$A$4:$M$499,9,FALSE)</f>
        <v>#N/A</v>
      </c>
      <c r="P1138" s="27" t="e">
        <f>VLOOKUP($B1138,期貨未平倉口數!$A$4:$M$499,10,FALSE)</f>
        <v>#N/A</v>
      </c>
      <c r="Q1138" s="27" t="e">
        <f>VLOOKUP($B1138,期貨未平倉口數!$A$4:$M$499,11,FALSE)</f>
        <v>#N/A</v>
      </c>
      <c r="R1138" s="64" t="e">
        <f>VLOOKUP($B1138,選擇權未平倉餘額!$A$4:$I$500,6,FALSE)</f>
        <v>#N/A</v>
      </c>
      <c r="S1138" s="64" t="e">
        <f>VLOOKUP($B1138,選擇權未平倉餘額!$A$4:$I$500,7,FALSE)</f>
        <v>#N/A</v>
      </c>
      <c r="T1138" s="64" t="e">
        <f>VLOOKUP($B1138,選擇權未平倉餘額!$A$4:$I$500,8,FALSE)</f>
        <v>#N/A</v>
      </c>
      <c r="U1138" s="64" t="e">
        <f>VLOOKUP($B1138,選擇權未平倉餘額!$A$4:$I$500,9,FALSE)</f>
        <v>#N/A</v>
      </c>
      <c r="V1138" s="39" t="e">
        <f>VLOOKUP($B1138,臺指選擇權P_C_Ratios!$A$4:$C$500,3,FALSE)</f>
        <v>#N/A</v>
      </c>
      <c r="W1138" s="41" t="e">
        <f>VLOOKUP($B1138,散戶多空比!$A$6:$L$500,12,FALSE)</f>
        <v>#N/A</v>
      </c>
      <c r="X1138" s="40" t="e">
        <f>VLOOKUP($B1138,期貨大額交易人未沖銷部位!$A$4:$O$499,4,FALSE)</f>
        <v>#N/A</v>
      </c>
      <c r="Y1138" s="40" t="e">
        <f>VLOOKUP($B1138,期貨大額交易人未沖銷部位!$A$4:$O$499,7,FALSE)</f>
        <v>#N/A</v>
      </c>
      <c r="Z1138" s="40" t="e">
        <f>VLOOKUP($B1138,期貨大額交易人未沖銷部位!$A$4:$O$499,10,FALSE)</f>
        <v>#N/A</v>
      </c>
      <c r="AA1138" s="40" t="e">
        <f>VLOOKUP($B1138,期貨大額交易人未沖銷部位!$A$4:$O$499,13,FALSE)</f>
        <v>#N/A</v>
      </c>
      <c r="AB1138" s="40" t="e">
        <f>VLOOKUP($B1138,期貨大額交易人未沖銷部位!$A$4:$O$499,14,FALSE)</f>
        <v>#N/A</v>
      </c>
      <c r="AC1138" s="40" t="e">
        <f>VLOOKUP($B1138,期貨大額交易人未沖銷部位!$A$4:$O$499,15,FALSE)</f>
        <v>#N/A</v>
      </c>
      <c r="AD1138" s="33" t="e">
        <f>VLOOKUP($B1138,三大美股走勢!$A$4:$J$495,4,FALSE)</f>
        <v>#N/A</v>
      </c>
      <c r="AE1138" s="33" t="e">
        <f>VLOOKUP($B1138,三大美股走勢!$A$4:$J$495,7,FALSE)</f>
        <v>#N/A</v>
      </c>
      <c r="AF1138" s="33" t="e">
        <f>VLOOKUP($B1138,三大美股走勢!$A$4:$J$495,10,FALSE)</f>
        <v>#N/A</v>
      </c>
    </row>
    <row r="1139" spans="2:32">
      <c r="B1139" s="32">
        <v>43918</v>
      </c>
      <c r="C1139" s="33" t="e">
        <f>VLOOKUP($B1139,大盤與近月台指!$A$4:$I$499,2,FALSE)</f>
        <v>#N/A</v>
      </c>
      <c r="D1139" s="34" t="e">
        <f>VLOOKUP($B1139,大盤與近月台指!$A$4:$I$499,3,FALSE)</f>
        <v>#N/A</v>
      </c>
      <c r="E1139" s="35" t="e">
        <f>VLOOKUP($B1139,大盤與近月台指!$A$4:$I$499,4,FALSE)</f>
        <v>#N/A</v>
      </c>
      <c r="F1139" s="33" t="e">
        <f>VLOOKUP($B1139,大盤與近月台指!$A$4:$I$499,5,FALSE)</f>
        <v>#N/A</v>
      </c>
      <c r="G1139" s="49" t="e">
        <f>VLOOKUP($B1139,三大法人買賣超!$A$4:$I$500,3,FALSE)</f>
        <v>#N/A</v>
      </c>
      <c r="H1139" s="34" t="e">
        <f>VLOOKUP($B1139,三大法人買賣超!$A$4:$I$500,5,FALSE)</f>
        <v>#N/A</v>
      </c>
      <c r="I1139" s="27" t="e">
        <f>VLOOKUP($B1139,三大法人買賣超!$A$4:$I$500,7,FALSE)</f>
        <v>#N/A</v>
      </c>
      <c r="J1139" s="27" t="e">
        <f>VLOOKUP($B1139,三大法人買賣超!$A$4:$I$500,9,FALSE)</f>
        <v>#N/A</v>
      </c>
      <c r="K1139" s="37">
        <f>新台幣匯率美元指數!B1140</f>
        <v>0</v>
      </c>
      <c r="L1139" s="38">
        <f>新台幣匯率美元指數!C1140</f>
        <v>0</v>
      </c>
      <c r="M1139" s="39">
        <f>新台幣匯率美元指數!D1140</f>
        <v>0</v>
      </c>
      <c r="N1139" s="27" t="e">
        <f>VLOOKUP($B1139,期貨未平倉口數!$A$4:$M$499,4,FALSE)</f>
        <v>#N/A</v>
      </c>
      <c r="O1139" s="27" t="e">
        <f>VLOOKUP($B1139,期貨未平倉口數!$A$4:$M$499,9,FALSE)</f>
        <v>#N/A</v>
      </c>
      <c r="P1139" s="27" t="e">
        <f>VLOOKUP($B1139,期貨未平倉口數!$A$4:$M$499,10,FALSE)</f>
        <v>#N/A</v>
      </c>
      <c r="Q1139" s="27" t="e">
        <f>VLOOKUP($B1139,期貨未平倉口數!$A$4:$M$499,11,FALSE)</f>
        <v>#N/A</v>
      </c>
      <c r="R1139" s="64" t="e">
        <f>VLOOKUP($B1139,選擇權未平倉餘額!$A$4:$I$500,6,FALSE)</f>
        <v>#N/A</v>
      </c>
      <c r="S1139" s="64" t="e">
        <f>VLOOKUP($B1139,選擇權未平倉餘額!$A$4:$I$500,7,FALSE)</f>
        <v>#N/A</v>
      </c>
      <c r="T1139" s="64" t="e">
        <f>VLOOKUP($B1139,選擇權未平倉餘額!$A$4:$I$500,8,FALSE)</f>
        <v>#N/A</v>
      </c>
      <c r="U1139" s="64" t="e">
        <f>VLOOKUP($B1139,選擇權未平倉餘額!$A$4:$I$500,9,FALSE)</f>
        <v>#N/A</v>
      </c>
      <c r="V1139" s="39" t="e">
        <f>VLOOKUP($B1139,臺指選擇權P_C_Ratios!$A$4:$C$500,3,FALSE)</f>
        <v>#N/A</v>
      </c>
      <c r="W1139" s="41" t="e">
        <f>VLOOKUP($B1139,散戶多空比!$A$6:$L$500,12,FALSE)</f>
        <v>#N/A</v>
      </c>
      <c r="X1139" s="40" t="e">
        <f>VLOOKUP($B1139,期貨大額交易人未沖銷部位!$A$4:$O$499,4,FALSE)</f>
        <v>#N/A</v>
      </c>
      <c r="Y1139" s="40" t="e">
        <f>VLOOKUP($B1139,期貨大額交易人未沖銷部位!$A$4:$O$499,7,FALSE)</f>
        <v>#N/A</v>
      </c>
      <c r="Z1139" s="40" t="e">
        <f>VLOOKUP($B1139,期貨大額交易人未沖銷部位!$A$4:$O$499,10,FALSE)</f>
        <v>#N/A</v>
      </c>
      <c r="AA1139" s="40" t="e">
        <f>VLOOKUP($B1139,期貨大額交易人未沖銷部位!$A$4:$O$499,13,FALSE)</f>
        <v>#N/A</v>
      </c>
      <c r="AB1139" s="40" t="e">
        <f>VLOOKUP($B1139,期貨大額交易人未沖銷部位!$A$4:$O$499,14,FALSE)</f>
        <v>#N/A</v>
      </c>
      <c r="AC1139" s="40" t="e">
        <f>VLOOKUP($B1139,期貨大額交易人未沖銷部位!$A$4:$O$499,15,FALSE)</f>
        <v>#N/A</v>
      </c>
      <c r="AD1139" s="33" t="e">
        <f>VLOOKUP($B1139,三大美股走勢!$A$4:$J$495,4,FALSE)</f>
        <v>#N/A</v>
      </c>
      <c r="AE1139" s="33" t="e">
        <f>VLOOKUP($B1139,三大美股走勢!$A$4:$J$495,7,FALSE)</f>
        <v>#N/A</v>
      </c>
      <c r="AF1139" s="33" t="e">
        <f>VLOOKUP($B1139,三大美股走勢!$A$4:$J$495,10,FALSE)</f>
        <v>#N/A</v>
      </c>
    </row>
    <row r="1140" spans="2:32">
      <c r="B1140" s="32">
        <v>43919</v>
      </c>
      <c r="C1140" s="33" t="e">
        <f>VLOOKUP($B1140,大盤與近月台指!$A$4:$I$499,2,FALSE)</f>
        <v>#N/A</v>
      </c>
      <c r="D1140" s="34" t="e">
        <f>VLOOKUP($B1140,大盤與近月台指!$A$4:$I$499,3,FALSE)</f>
        <v>#N/A</v>
      </c>
      <c r="E1140" s="35" t="e">
        <f>VLOOKUP($B1140,大盤與近月台指!$A$4:$I$499,4,FALSE)</f>
        <v>#N/A</v>
      </c>
      <c r="F1140" s="33" t="e">
        <f>VLOOKUP($B1140,大盤與近月台指!$A$4:$I$499,5,FALSE)</f>
        <v>#N/A</v>
      </c>
      <c r="G1140" s="49" t="e">
        <f>VLOOKUP($B1140,三大法人買賣超!$A$4:$I$500,3,FALSE)</f>
        <v>#N/A</v>
      </c>
      <c r="H1140" s="34" t="e">
        <f>VLOOKUP($B1140,三大法人買賣超!$A$4:$I$500,5,FALSE)</f>
        <v>#N/A</v>
      </c>
      <c r="I1140" s="27" t="e">
        <f>VLOOKUP($B1140,三大法人買賣超!$A$4:$I$500,7,FALSE)</f>
        <v>#N/A</v>
      </c>
      <c r="J1140" s="27" t="e">
        <f>VLOOKUP($B1140,三大法人買賣超!$A$4:$I$500,9,FALSE)</f>
        <v>#N/A</v>
      </c>
      <c r="K1140" s="37">
        <f>新台幣匯率美元指數!B1141</f>
        <v>0</v>
      </c>
      <c r="L1140" s="38">
        <f>新台幣匯率美元指數!C1141</f>
        <v>0</v>
      </c>
      <c r="M1140" s="39">
        <f>新台幣匯率美元指數!D1141</f>
        <v>0</v>
      </c>
      <c r="N1140" s="27" t="e">
        <f>VLOOKUP($B1140,期貨未平倉口數!$A$4:$M$499,4,FALSE)</f>
        <v>#N/A</v>
      </c>
      <c r="O1140" s="27" t="e">
        <f>VLOOKUP($B1140,期貨未平倉口數!$A$4:$M$499,9,FALSE)</f>
        <v>#N/A</v>
      </c>
      <c r="P1140" s="27" t="e">
        <f>VLOOKUP($B1140,期貨未平倉口數!$A$4:$M$499,10,FALSE)</f>
        <v>#N/A</v>
      </c>
      <c r="Q1140" s="27" t="e">
        <f>VLOOKUP($B1140,期貨未平倉口數!$A$4:$M$499,11,FALSE)</f>
        <v>#N/A</v>
      </c>
      <c r="R1140" s="64" t="e">
        <f>VLOOKUP($B1140,選擇權未平倉餘額!$A$4:$I$500,6,FALSE)</f>
        <v>#N/A</v>
      </c>
      <c r="S1140" s="64" t="e">
        <f>VLOOKUP($B1140,選擇權未平倉餘額!$A$4:$I$500,7,FALSE)</f>
        <v>#N/A</v>
      </c>
      <c r="T1140" s="64" t="e">
        <f>VLOOKUP($B1140,選擇權未平倉餘額!$A$4:$I$500,8,FALSE)</f>
        <v>#N/A</v>
      </c>
      <c r="U1140" s="64" t="e">
        <f>VLOOKUP($B1140,選擇權未平倉餘額!$A$4:$I$500,9,FALSE)</f>
        <v>#N/A</v>
      </c>
      <c r="V1140" s="39" t="e">
        <f>VLOOKUP($B1140,臺指選擇權P_C_Ratios!$A$4:$C$500,3,FALSE)</f>
        <v>#N/A</v>
      </c>
      <c r="W1140" s="41" t="e">
        <f>VLOOKUP($B1140,散戶多空比!$A$6:$L$500,12,FALSE)</f>
        <v>#N/A</v>
      </c>
      <c r="X1140" s="40" t="e">
        <f>VLOOKUP($B1140,期貨大額交易人未沖銷部位!$A$4:$O$499,4,FALSE)</f>
        <v>#N/A</v>
      </c>
      <c r="Y1140" s="40" t="e">
        <f>VLOOKUP($B1140,期貨大額交易人未沖銷部位!$A$4:$O$499,7,FALSE)</f>
        <v>#N/A</v>
      </c>
      <c r="Z1140" s="40" t="e">
        <f>VLOOKUP($B1140,期貨大額交易人未沖銷部位!$A$4:$O$499,10,FALSE)</f>
        <v>#N/A</v>
      </c>
      <c r="AA1140" s="40" t="e">
        <f>VLOOKUP($B1140,期貨大額交易人未沖銷部位!$A$4:$O$499,13,FALSE)</f>
        <v>#N/A</v>
      </c>
      <c r="AB1140" s="40" t="e">
        <f>VLOOKUP($B1140,期貨大額交易人未沖銷部位!$A$4:$O$499,14,FALSE)</f>
        <v>#N/A</v>
      </c>
      <c r="AC1140" s="40" t="e">
        <f>VLOOKUP($B1140,期貨大額交易人未沖銷部位!$A$4:$O$499,15,FALSE)</f>
        <v>#N/A</v>
      </c>
      <c r="AD1140" s="33" t="e">
        <f>VLOOKUP($B1140,三大美股走勢!$A$4:$J$495,4,FALSE)</f>
        <v>#N/A</v>
      </c>
      <c r="AE1140" s="33" t="e">
        <f>VLOOKUP($B1140,三大美股走勢!$A$4:$J$495,7,FALSE)</f>
        <v>#N/A</v>
      </c>
      <c r="AF1140" s="33" t="e">
        <f>VLOOKUP($B1140,三大美股走勢!$A$4:$J$495,10,FALSE)</f>
        <v>#N/A</v>
      </c>
    </row>
    <row r="1141" spans="2:32">
      <c r="B1141" s="32">
        <v>43920</v>
      </c>
      <c r="C1141" s="33" t="e">
        <f>VLOOKUP($B1141,大盤與近月台指!$A$4:$I$499,2,FALSE)</f>
        <v>#N/A</v>
      </c>
      <c r="D1141" s="34" t="e">
        <f>VLOOKUP($B1141,大盤與近月台指!$A$4:$I$499,3,FALSE)</f>
        <v>#N/A</v>
      </c>
      <c r="E1141" s="35" t="e">
        <f>VLOOKUP($B1141,大盤與近月台指!$A$4:$I$499,4,FALSE)</f>
        <v>#N/A</v>
      </c>
      <c r="F1141" s="33" t="e">
        <f>VLOOKUP($B1141,大盤與近月台指!$A$4:$I$499,5,FALSE)</f>
        <v>#N/A</v>
      </c>
      <c r="G1141" s="49" t="e">
        <f>VLOOKUP($B1141,三大法人買賣超!$A$4:$I$500,3,FALSE)</f>
        <v>#N/A</v>
      </c>
      <c r="H1141" s="34" t="e">
        <f>VLOOKUP($B1141,三大法人買賣超!$A$4:$I$500,5,FALSE)</f>
        <v>#N/A</v>
      </c>
      <c r="I1141" s="27" t="e">
        <f>VLOOKUP($B1141,三大法人買賣超!$A$4:$I$500,7,FALSE)</f>
        <v>#N/A</v>
      </c>
      <c r="J1141" s="27" t="e">
        <f>VLOOKUP($B1141,三大法人買賣超!$A$4:$I$500,9,FALSE)</f>
        <v>#N/A</v>
      </c>
      <c r="K1141" s="37">
        <f>新台幣匯率美元指數!B1142</f>
        <v>0</v>
      </c>
      <c r="L1141" s="38">
        <f>新台幣匯率美元指數!C1142</f>
        <v>0</v>
      </c>
      <c r="M1141" s="39">
        <f>新台幣匯率美元指數!D1142</f>
        <v>0</v>
      </c>
      <c r="N1141" s="27" t="e">
        <f>VLOOKUP($B1141,期貨未平倉口數!$A$4:$M$499,4,FALSE)</f>
        <v>#N/A</v>
      </c>
      <c r="O1141" s="27" t="e">
        <f>VLOOKUP($B1141,期貨未平倉口數!$A$4:$M$499,9,FALSE)</f>
        <v>#N/A</v>
      </c>
      <c r="P1141" s="27" t="e">
        <f>VLOOKUP($B1141,期貨未平倉口數!$A$4:$M$499,10,FALSE)</f>
        <v>#N/A</v>
      </c>
      <c r="Q1141" s="27" t="e">
        <f>VLOOKUP($B1141,期貨未平倉口數!$A$4:$M$499,11,FALSE)</f>
        <v>#N/A</v>
      </c>
      <c r="R1141" s="64" t="e">
        <f>VLOOKUP($B1141,選擇權未平倉餘額!$A$4:$I$500,6,FALSE)</f>
        <v>#N/A</v>
      </c>
      <c r="S1141" s="64" t="e">
        <f>VLOOKUP($B1141,選擇權未平倉餘額!$A$4:$I$500,7,FALSE)</f>
        <v>#N/A</v>
      </c>
      <c r="T1141" s="64" t="e">
        <f>VLOOKUP($B1141,選擇權未平倉餘額!$A$4:$I$500,8,FALSE)</f>
        <v>#N/A</v>
      </c>
      <c r="U1141" s="64" t="e">
        <f>VLOOKUP($B1141,選擇權未平倉餘額!$A$4:$I$500,9,FALSE)</f>
        <v>#N/A</v>
      </c>
      <c r="V1141" s="39" t="e">
        <f>VLOOKUP($B1141,臺指選擇權P_C_Ratios!$A$4:$C$500,3,FALSE)</f>
        <v>#N/A</v>
      </c>
      <c r="W1141" s="41" t="e">
        <f>VLOOKUP($B1141,散戶多空比!$A$6:$L$500,12,FALSE)</f>
        <v>#N/A</v>
      </c>
      <c r="X1141" s="40" t="e">
        <f>VLOOKUP($B1141,期貨大額交易人未沖銷部位!$A$4:$O$499,4,FALSE)</f>
        <v>#N/A</v>
      </c>
      <c r="Y1141" s="40" t="e">
        <f>VLOOKUP($B1141,期貨大額交易人未沖銷部位!$A$4:$O$499,7,FALSE)</f>
        <v>#N/A</v>
      </c>
      <c r="Z1141" s="40" t="e">
        <f>VLOOKUP($B1141,期貨大額交易人未沖銷部位!$A$4:$O$499,10,FALSE)</f>
        <v>#N/A</v>
      </c>
      <c r="AA1141" s="40" t="e">
        <f>VLOOKUP($B1141,期貨大額交易人未沖銷部位!$A$4:$O$499,13,FALSE)</f>
        <v>#N/A</v>
      </c>
      <c r="AB1141" s="40" t="e">
        <f>VLOOKUP($B1141,期貨大額交易人未沖銷部位!$A$4:$O$499,14,FALSE)</f>
        <v>#N/A</v>
      </c>
      <c r="AC1141" s="40" t="e">
        <f>VLOOKUP($B1141,期貨大額交易人未沖銷部位!$A$4:$O$499,15,FALSE)</f>
        <v>#N/A</v>
      </c>
      <c r="AD1141" s="33" t="e">
        <f>VLOOKUP($B1141,三大美股走勢!$A$4:$J$495,4,FALSE)</f>
        <v>#N/A</v>
      </c>
      <c r="AE1141" s="33" t="e">
        <f>VLOOKUP($B1141,三大美股走勢!$A$4:$J$495,7,FALSE)</f>
        <v>#N/A</v>
      </c>
      <c r="AF1141" s="33" t="e">
        <f>VLOOKUP($B1141,三大美股走勢!$A$4:$J$495,10,FALSE)</f>
        <v>#N/A</v>
      </c>
    </row>
    <row r="1142" spans="2:32">
      <c r="B1142" s="32">
        <v>43921</v>
      </c>
      <c r="C1142" s="33" t="e">
        <f>VLOOKUP($B1142,大盤與近月台指!$A$4:$I$499,2,FALSE)</f>
        <v>#N/A</v>
      </c>
      <c r="D1142" s="34" t="e">
        <f>VLOOKUP($B1142,大盤與近月台指!$A$4:$I$499,3,FALSE)</f>
        <v>#N/A</v>
      </c>
      <c r="E1142" s="35" t="e">
        <f>VLOOKUP($B1142,大盤與近月台指!$A$4:$I$499,4,FALSE)</f>
        <v>#N/A</v>
      </c>
      <c r="F1142" s="33" t="e">
        <f>VLOOKUP($B1142,大盤與近月台指!$A$4:$I$499,5,FALSE)</f>
        <v>#N/A</v>
      </c>
      <c r="G1142" s="49" t="e">
        <f>VLOOKUP($B1142,三大法人買賣超!$A$4:$I$500,3,FALSE)</f>
        <v>#N/A</v>
      </c>
      <c r="H1142" s="34" t="e">
        <f>VLOOKUP($B1142,三大法人買賣超!$A$4:$I$500,5,FALSE)</f>
        <v>#N/A</v>
      </c>
      <c r="I1142" s="27" t="e">
        <f>VLOOKUP($B1142,三大法人買賣超!$A$4:$I$500,7,FALSE)</f>
        <v>#N/A</v>
      </c>
      <c r="J1142" s="27" t="e">
        <f>VLOOKUP($B1142,三大法人買賣超!$A$4:$I$500,9,FALSE)</f>
        <v>#N/A</v>
      </c>
      <c r="K1142" s="37">
        <f>新台幣匯率美元指數!B1143</f>
        <v>0</v>
      </c>
      <c r="L1142" s="38">
        <f>新台幣匯率美元指數!C1143</f>
        <v>0</v>
      </c>
      <c r="M1142" s="39">
        <f>新台幣匯率美元指數!D1143</f>
        <v>0</v>
      </c>
      <c r="N1142" s="27" t="e">
        <f>VLOOKUP($B1142,期貨未平倉口數!$A$4:$M$499,4,FALSE)</f>
        <v>#N/A</v>
      </c>
      <c r="O1142" s="27" t="e">
        <f>VLOOKUP($B1142,期貨未平倉口數!$A$4:$M$499,9,FALSE)</f>
        <v>#N/A</v>
      </c>
      <c r="P1142" s="27" t="e">
        <f>VLOOKUP($B1142,期貨未平倉口數!$A$4:$M$499,10,FALSE)</f>
        <v>#N/A</v>
      </c>
      <c r="Q1142" s="27" t="e">
        <f>VLOOKUP($B1142,期貨未平倉口數!$A$4:$M$499,11,FALSE)</f>
        <v>#N/A</v>
      </c>
      <c r="R1142" s="64" t="e">
        <f>VLOOKUP($B1142,選擇權未平倉餘額!$A$4:$I$500,6,FALSE)</f>
        <v>#N/A</v>
      </c>
      <c r="S1142" s="64" t="e">
        <f>VLOOKUP($B1142,選擇權未平倉餘額!$A$4:$I$500,7,FALSE)</f>
        <v>#N/A</v>
      </c>
      <c r="T1142" s="64" t="e">
        <f>VLOOKUP($B1142,選擇權未平倉餘額!$A$4:$I$500,8,FALSE)</f>
        <v>#N/A</v>
      </c>
      <c r="U1142" s="64" t="e">
        <f>VLOOKUP($B1142,選擇權未平倉餘額!$A$4:$I$500,9,FALSE)</f>
        <v>#N/A</v>
      </c>
      <c r="V1142" s="39" t="e">
        <f>VLOOKUP($B1142,臺指選擇權P_C_Ratios!$A$4:$C$500,3,FALSE)</f>
        <v>#N/A</v>
      </c>
      <c r="W1142" s="41" t="e">
        <f>VLOOKUP($B1142,散戶多空比!$A$6:$L$500,12,FALSE)</f>
        <v>#N/A</v>
      </c>
      <c r="X1142" s="40" t="e">
        <f>VLOOKUP($B1142,期貨大額交易人未沖銷部位!$A$4:$O$499,4,FALSE)</f>
        <v>#N/A</v>
      </c>
      <c r="Y1142" s="40" t="e">
        <f>VLOOKUP($B1142,期貨大額交易人未沖銷部位!$A$4:$O$499,7,FALSE)</f>
        <v>#N/A</v>
      </c>
      <c r="Z1142" s="40" t="e">
        <f>VLOOKUP($B1142,期貨大額交易人未沖銷部位!$A$4:$O$499,10,FALSE)</f>
        <v>#N/A</v>
      </c>
      <c r="AA1142" s="40" t="e">
        <f>VLOOKUP($B1142,期貨大額交易人未沖銷部位!$A$4:$O$499,13,FALSE)</f>
        <v>#N/A</v>
      </c>
      <c r="AB1142" s="40" t="e">
        <f>VLOOKUP($B1142,期貨大額交易人未沖銷部位!$A$4:$O$499,14,FALSE)</f>
        <v>#N/A</v>
      </c>
      <c r="AC1142" s="40" t="e">
        <f>VLOOKUP($B1142,期貨大額交易人未沖銷部位!$A$4:$O$499,15,FALSE)</f>
        <v>#N/A</v>
      </c>
      <c r="AD1142" s="33" t="e">
        <f>VLOOKUP($B1142,三大美股走勢!$A$4:$J$495,4,FALSE)</f>
        <v>#N/A</v>
      </c>
      <c r="AE1142" s="33" t="e">
        <f>VLOOKUP($B1142,三大美股走勢!$A$4:$J$495,7,FALSE)</f>
        <v>#N/A</v>
      </c>
      <c r="AF1142" s="33" t="e">
        <f>VLOOKUP($B1142,三大美股走勢!$A$4:$J$495,10,FALSE)</f>
        <v>#N/A</v>
      </c>
    </row>
    <row r="1143" spans="2:32">
      <c r="B1143" s="32">
        <v>43922</v>
      </c>
      <c r="C1143" s="33" t="e">
        <f>VLOOKUP($B1143,大盤與近月台指!$A$4:$I$499,2,FALSE)</f>
        <v>#N/A</v>
      </c>
      <c r="D1143" s="34" t="e">
        <f>VLOOKUP($B1143,大盤與近月台指!$A$4:$I$499,3,FALSE)</f>
        <v>#N/A</v>
      </c>
      <c r="E1143" s="35" t="e">
        <f>VLOOKUP($B1143,大盤與近月台指!$A$4:$I$499,4,FALSE)</f>
        <v>#N/A</v>
      </c>
      <c r="F1143" s="33" t="e">
        <f>VLOOKUP($B1143,大盤與近月台指!$A$4:$I$499,5,FALSE)</f>
        <v>#N/A</v>
      </c>
      <c r="G1143" s="49" t="e">
        <f>VLOOKUP($B1143,三大法人買賣超!$A$4:$I$500,3,FALSE)</f>
        <v>#N/A</v>
      </c>
      <c r="H1143" s="34" t="e">
        <f>VLOOKUP($B1143,三大法人買賣超!$A$4:$I$500,5,FALSE)</f>
        <v>#N/A</v>
      </c>
      <c r="I1143" s="27" t="e">
        <f>VLOOKUP($B1143,三大法人買賣超!$A$4:$I$500,7,FALSE)</f>
        <v>#N/A</v>
      </c>
      <c r="J1143" s="27" t="e">
        <f>VLOOKUP($B1143,三大法人買賣超!$A$4:$I$500,9,FALSE)</f>
        <v>#N/A</v>
      </c>
      <c r="K1143" s="37">
        <f>新台幣匯率美元指數!B1144</f>
        <v>0</v>
      </c>
      <c r="L1143" s="38">
        <f>新台幣匯率美元指數!C1144</f>
        <v>0</v>
      </c>
      <c r="M1143" s="39">
        <f>新台幣匯率美元指數!D1144</f>
        <v>0</v>
      </c>
      <c r="N1143" s="27" t="e">
        <f>VLOOKUP($B1143,期貨未平倉口數!$A$4:$M$499,4,FALSE)</f>
        <v>#N/A</v>
      </c>
      <c r="O1143" s="27" t="e">
        <f>VLOOKUP($B1143,期貨未平倉口數!$A$4:$M$499,9,FALSE)</f>
        <v>#N/A</v>
      </c>
      <c r="P1143" s="27" t="e">
        <f>VLOOKUP($B1143,期貨未平倉口數!$A$4:$M$499,10,FALSE)</f>
        <v>#N/A</v>
      </c>
      <c r="Q1143" s="27" t="e">
        <f>VLOOKUP($B1143,期貨未平倉口數!$A$4:$M$499,11,FALSE)</f>
        <v>#N/A</v>
      </c>
      <c r="R1143" s="64" t="e">
        <f>VLOOKUP($B1143,選擇權未平倉餘額!$A$4:$I$500,6,FALSE)</f>
        <v>#N/A</v>
      </c>
      <c r="S1143" s="64" t="e">
        <f>VLOOKUP($B1143,選擇權未平倉餘額!$A$4:$I$500,7,FALSE)</f>
        <v>#N/A</v>
      </c>
      <c r="T1143" s="64" t="e">
        <f>VLOOKUP($B1143,選擇權未平倉餘額!$A$4:$I$500,8,FALSE)</f>
        <v>#N/A</v>
      </c>
      <c r="U1143" s="64" t="e">
        <f>VLOOKUP($B1143,選擇權未平倉餘額!$A$4:$I$500,9,FALSE)</f>
        <v>#N/A</v>
      </c>
      <c r="V1143" s="39" t="e">
        <f>VLOOKUP($B1143,臺指選擇權P_C_Ratios!$A$4:$C$500,3,FALSE)</f>
        <v>#N/A</v>
      </c>
      <c r="W1143" s="41" t="e">
        <f>VLOOKUP($B1143,散戶多空比!$A$6:$L$500,12,FALSE)</f>
        <v>#N/A</v>
      </c>
      <c r="X1143" s="40" t="e">
        <f>VLOOKUP($B1143,期貨大額交易人未沖銷部位!$A$4:$O$499,4,FALSE)</f>
        <v>#N/A</v>
      </c>
      <c r="Y1143" s="40" t="e">
        <f>VLOOKUP($B1143,期貨大額交易人未沖銷部位!$A$4:$O$499,7,FALSE)</f>
        <v>#N/A</v>
      </c>
      <c r="Z1143" s="40" t="e">
        <f>VLOOKUP($B1143,期貨大額交易人未沖銷部位!$A$4:$O$499,10,FALSE)</f>
        <v>#N/A</v>
      </c>
      <c r="AA1143" s="40" t="e">
        <f>VLOOKUP($B1143,期貨大額交易人未沖銷部位!$A$4:$O$499,13,FALSE)</f>
        <v>#N/A</v>
      </c>
      <c r="AB1143" s="40" t="e">
        <f>VLOOKUP($B1143,期貨大額交易人未沖銷部位!$A$4:$O$499,14,FALSE)</f>
        <v>#N/A</v>
      </c>
      <c r="AC1143" s="40" t="e">
        <f>VLOOKUP($B1143,期貨大額交易人未沖銷部位!$A$4:$O$499,15,FALSE)</f>
        <v>#N/A</v>
      </c>
      <c r="AD1143" s="33" t="e">
        <f>VLOOKUP($B1143,三大美股走勢!$A$4:$J$495,4,FALSE)</f>
        <v>#N/A</v>
      </c>
      <c r="AE1143" s="33" t="e">
        <f>VLOOKUP($B1143,三大美股走勢!$A$4:$J$495,7,FALSE)</f>
        <v>#N/A</v>
      </c>
      <c r="AF1143" s="33" t="e">
        <f>VLOOKUP($B1143,三大美股走勢!$A$4:$J$495,10,FALSE)</f>
        <v>#N/A</v>
      </c>
    </row>
    <row r="1144" spans="2:32">
      <c r="B1144" s="32">
        <v>43923</v>
      </c>
      <c r="C1144" s="33" t="e">
        <f>VLOOKUP($B1144,大盤與近月台指!$A$4:$I$499,2,FALSE)</f>
        <v>#N/A</v>
      </c>
      <c r="D1144" s="34" t="e">
        <f>VLOOKUP($B1144,大盤與近月台指!$A$4:$I$499,3,FALSE)</f>
        <v>#N/A</v>
      </c>
      <c r="E1144" s="35" t="e">
        <f>VLOOKUP($B1144,大盤與近月台指!$A$4:$I$499,4,FALSE)</f>
        <v>#N/A</v>
      </c>
      <c r="F1144" s="33" t="e">
        <f>VLOOKUP($B1144,大盤與近月台指!$A$4:$I$499,5,FALSE)</f>
        <v>#N/A</v>
      </c>
      <c r="G1144" s="49" t="e">
        <f>VLOOKUP($B1144,三大法人買賣超!$A$4:$I$500,3,FALSE)</f>
        <v>#N/A</v>
      </c>
      <c r="H1144" s="34" t="e">
        <f>VLOOKUP($B1144,三大法人買賣超!$A$4:$I$500,5,FALSE)</f>
        <v>#N/A</v>
      </c>
      <c r="I1144" s="27" t="e">
        <f>VLOOKUP($B1144,三大法人買賣超!$A$4:$I$500,7,FALSE)</f>
        <v>#N/A</v>
      </c>
      <c r="J1144" s="27" t="e">
        <f>VLOOKUP($B1144,三大法人買賣超!$A$4:$I$500,9,FALSE)</f>
        <v>#N/A</v>
      </c>
      <c r="K1144" s="37">
        <f>新台幣匯率美元指數!B1145</f>
        <v>0</v>
      </c>
      <c r="L1144" s="38">
        <f>新台幣匯率美元指數!C1145</f>
        <v>0</v>
      </c>
      <c r="M1144" s="39">
        <f>新台幣匯率美元指數!D1145</f>
        <v>0</v>
      </c>
      <c r="N1144" s="27" t="e">
        <f>VLOOKUP($B1144,期貨未平倉口數!$A$4:$M$499,4,FALSE)</f>
        <v>#N/A</v>
      </c>
      <c r="O1144" s="27" t="e">
        <f>VLOOKUP($B1144,期貨未平倉口數!$A$4:$M$499,9,FALSE)</f>
        <v>#N/A</v>
      </c>
      <c r="P1144" s="27" t="e">
        <f>VLOOKUP($B1144,期貨未平倉口數!$A$4:$M$499,10,FALSE)</f>
        <v>#N/A</v>
      </c>
      <c r="Q1144" s="27" t="e">
        <f>VLOOKUP($B1144,期貨未平倉口數!$A$4:$M$499,11,FALSE)</f>
        <v>#N/A</v>
      </c>
      <c r="R1144" s="64" t="e">
        <f>VLOOKUP($B1144,選擇權未平倉餘額!$A$4:$I$500,6,FALSE)</f>
        <v>#N/A</v>
      </c>
      <c r="S1144" s="64" t="e">
        <f>VLOOKUP($B1144,選擇權未平倉餘額!$A$4:$I$500,7,FALSE)</f>
        <v>#N/A</v>
      </c>
      <c r="T1144" s="64" t="e">
        <f>VLOOKUP($B1144,選擇權未平倉餘額!$A$4:$I$500,8,FALSE)</f>
        <v>#N/A</v>
      </c>
      <c r="U1144" s="64" t="e">
        <f>VLOOKUP($B1144,選擇權未平倉餘額!$A$4:$I$500,9,FALSE)</f>
        <v>#N/A</v>
      </c>
      <c r="V1144" s="39" t="e">
        <f>VLOOKUP($B1144,臺指選擇權P_C_Ratios!$A$4:$C$500,3,FALSE)</f>
        <v>#N/A</v>
      </c>
      <c r="W1144" s="41" t="e">
        <f>VLOOKUP($B1144,散戶多空比!$A$6:$L$500,12,FALSE)</f>
        <v>#N/A</v>
      </c>
      <c r="X1144" s="40" t="e">
        <f>VLOOKUP($B1144,期貨大額交易人未沖銷部位!$A$4:$O$499,4,FALSE)</f>
        <v>#N/A</v>
      </c>
      <c r="Y1144" s="40" t="e">
        <f>VLOOKUP($B1144,期貨大額交易人未沖銷部位!$A$4:$O$499,7,FALSE)</f>
        <v>#N/A</v>
      </c>
      <c r="Z1144" s="40" t="e">
        <f>VLOOKUP($B1144,期貨大額交易人未沖銷部位!$A$4:$O$499,10,FALSE)</f>
        <v>#N/A</v>
      </c>
      <c r="AA1144" s="40" t="e">
        <f>VLOOKUP($B1144,期貨大額交易人未沖銷部位!$A$4:$O$499,13,FALSE)</f>
        <v>#N/A</v>
      </c>
      <c r="AB1144" s="40" t="e">
        <f>VLOOKUP($B1144,期貨大額交易人未沖銷部位!$A$4:$O$499,14,FALSE)</f>
        <v>#N/A</v>
      </c>
      <c r="AC1144" s="40" t="e">
        <f>VLOOKUP($B1144,期貨大額交易人未沖銷部位!$A$4:$O$499,15,FALSE)</f>
        <v>#N/A</v>
      </c>
      <c r="AD1144" s="33" t="e">
        <f>VLOOKUP($B1144,三大美股走勢!$A$4:$J$495,4,FALSE)</f>
        <v>#N/A</v>
      </c>
      <c r="AE1144" s="33" t="e">
        <f>VLOOKUP($B1144,三大美股走勢!$A$4:$J$495,7,FALSE)</f>
        <v>#N/A</v>
      </c>
      <c r="AF1144" s="33" t="e">
        <f>VLOOKUP($B1144,三大美股走勢!$A$4:$J$495,10,FALSE)</f>
        <v>#N/A</v>
      </c>
    </row>
    <row r="1145" spans="2:32">
      <c r="B1145" s="32">
        <v>43924</v>
      </c>
      <c r="C1145" s="33" t="e">
        <f>VLOOKUP($B1145,大盤與近月台指!$A$4:$I$499,2,FALSE)</f>
        <v>#N/A</v>
      </c>
      <c r="D1145" s="34" t="e">
        <f>VLOOKUP($B1145,大盤與近月台指!$A$4:$I$499,3,FALSE)</f>
        <v>#N/A</v>
      </c>
      <c r="E1145" s="35" t="e">
        <f>VLOOKUP($B1145,大盤與近月台指!$A$4:$I$499,4,FALSE)</f>
        <v>#N/A</v>
      </c>
      <c r="F1145" s="33" t="e">
        <f>VLOOKUP($B1145,大盤與近月台指!$A$4:$I$499,5,FALSE)</f>
        <v>#N/A</v>
      </c>
      <c r="G1145" s="49" t="e">
        <f>VLOOKUP($B1145,三大法人買賣超!$A$4:$I$500,3,FALSE)</f>
        <v>#N/A</v>
      </c>
      <c r="H1145" s="34" t="e">
        <f>VLOOKUP($B1145,三大法人買賣超!$A$4:$I$500,5,FALSE)</f>
        <v>#N/A</v>
      </c>
      <c r="I1145" s="27" t="e">
        <f>VLOOKUP($B1145,三大法人買賣超!$A$4:$I$500,7,FALSE)</f>
        <v>#N/A</v>
      </c>
      <c r="J1145" s="27" t="e">
        <f>VLOOKUP($B1145,三大法人買賣超!$A$4:$I$500,9,FALSE)</f>
        <v>#N/A</v>
      </c>
      <c r="K1145" s="37">
        <f>新台幣匯率美元指數!B1146</f>
        <v>0</v>
      </c>
      <c r="L1145" s="38">
        <f>新台幣匯率美元指數!C1146</f>
        <v>0</v>
      </c>
      <c r="M1145" s="39">
        <f>新台幣匯率美元指數!D1146</f>
        <v>0</v>
      </c>
      <c r="N1145" s="27" t="e">
        <f>VLOOKUP($B1145,期貨未平倉口數!$A$4:$M$499,4,FALSE)</f>
        <v>#N/A</v>
      </c>
      <c r="O1145" s="27" t="e">
        <f>VLOOKUP($B1145,期貨未平倉口數!$A$4:$M$499,9,FALSE)</f>
        <v>#N/A</v>
      </c>
      <c r="P1145" s="27" t="e">
        <f>VLOOKUP($B1145,期貨未平倉口數!$A$4:$M$499,10,FALSE)</f>
        <v>#N/A</v>
      </c>
      <c r="Q1145" s="27" t="e">
        <f>VLOOKUP($B1145,期貨未平倉口數!$A$4:$M$499,11,FALSE)</f>
        <v>#N/A</v>
      </c>
      <c r="R1145" s="64" t="e">
        <f>VLOOKUP($B1145,選擇權未平倉餘額!$A$4:$I$500,6,FALSE)</f>
        <v>#N/A</v>
      </c>
      <c r="S1145" s="64" t="e">
        <f>VLOOKUP($B1145,選擇權未平倉餘額!$A$4:$I$500,7,FALSE)</f>
        <v>#N/A</v>
      </c>
      <c r="T1145" s="64" t="e">
        <f>VLOOKUP($B1145,選擇權未平倉餘額!$A$4:$I$500,8,FALSE)</f>
        <v>#N/A</v>
      </c>
      <c r="U1145" s="64" t="e">
        <f>VLOOKUP($B1145,選擇權未平倉餘額!$A$4:$I$500,9,FALSE)</f>
        <v>#N/A</v>
      </c>
      <c r="V1145" s="39" t="e">
        <f>VLOOKUP($B1145,臺指選擇權P_C_Ratios!$A$4:$C$500,3,FALSE)</f>
        <v>#N/A</v>
      </c>
      <c r="W1145" s="41" t="e">
        <f>VLOOKUP($B1145,散戶多空比!$A$6:$L$500,12,FALSE)</f>
        <v>#N/A</v>
      </c>
      <c r="X1145" s="40" t="e">
        <f>VLOOKUP($B1145,期貨大額交易人未沖銷部位!$A$4:$O$499,4,FALSE)</f>
        <v>#N/A</v>
      </c>
      <c r="Y1145" s="40" t="e">
        <f>VLOOKUP($B1145,期貨大額交易人未沖銷部位!$A$4:$O$499,7,FALSE)</f>
        <v>#N/A</v>
      </c>
      <c r="Z1145" s="40" t="e">
        <f>VLOOKUP($B1145,期貨大額交易人未沖銷部位!$A$4:$O$499,10,FALSE)</f>
        <v>#N/A</v>
      </c>
      <c r="AA1145" s="40" t="e">
        <f>VLOOKUP($B1145,期貨大額交易人未沖銷部位!$A$4:$O$499,13,FALSE)</f>
        <v>#N/A</v>
      </c>
      <c r="AB1145" s="40" t="e">
        <f>VLOOKUP($B1145,期貨大額交易人未沖銷部位!$A$4:$O$499,14,FALSE)</f>
        <v>#N/A</v>
      </c>
      <c r="AC1145" s="40" t="e">
        <f>VLOOKUP($B1145,期貨大額交易人未沖銷部位!$A$4:$O$499,15,FALSE)</f>
        <v>#N/A</v>
      </c>
      <c r="AD1145" s="33" t="e">
        <f>VLOOKUP($B1145,三大美股走勢!$A$4:$J$495,4,FALSE)</f>
        <v>#N/A</v>
      </c>
      <c r="AE1145" s="33" t="e">
        <f>VLOOKUP($B1145,三大美股走勢!$A$4:$J$495,7,FALSE)</f>
        <v>#N/A</v>
      </c>
      <c r="AF1145" s="33" t="e">
        <f>VLOOKUP($B1145,三大美股走勢!$A$4:$J$495,10,FALSE)</f>
        <v>#N/A</v>
      </c>
    </row>
    <row r="1146" spans="2:32">
      <c r="B1146" s="32">
        <v>43925</v>
      </c>
      <c r="C1146" s="33" t="e">
        <f>VLOOKUP($B1146,大盤與近月台指!$A$4:$I$499,2,FALSE)</f>
        <v>#N/A</v>
      </c>
      <c r="D1146" s="34" t="e">
        <f>VLOOKUP($B1146,大盤與近月台指!$A$4:$I$499,3,FALSE)</f>
        <v>#N/A</v>
      </c>
      <c r="E1146" s="35" t="e">
        <f>VLOOKUP($B1146,大盤與近月台指!$A$4:$I$499,4,FALSE)</f>
        <v>#N/A</v>
      </c>
      <c r="F1146" s="33" t="e">
        <f>VLOOKUP($B1146,大盤與近月台指!$A$4:$I$499,5,FALSE)</f>
        <v>#N/A</v>
      </c>
      <c r="G1146" s="49" t="e">
        <f>VLOOKUP($B1146,三大法人買賣超!$A$4:$I$500,3,FALSE)</f>
        <v>#N/A</v>
      </c>
      <c r="H1146" s="34" t="e">
        <f>VLOOKUP($B1146,三大法人買賣超!$A$4:$I$500,5,FALSE)</f>
        <v>#N/A</v>
      </c>
      <c r="I1146" s="27" t="e">
        <f>VLOOKUP($B1146,三大法人買賣超!$A$4:$I$500,7,FALSE)</f>
        <v>#N/A</v>
      </c>
      <c r="J1146" s="27" t="e">
        <f>VLOOKUP($B1146,三大法人買賣超!$A$4:$I$500,9,FALSE)</f>
        <v>#N/A</v>
      </c>
      <c r="K1146" s="37">
        <f>新台幣匯率美元指數!B1147</f>
        <v>0</v>
      </c>
      <c r="L1146" s="38">
        <f>新台幣匯率美元指數!C1147</f>
        <v>0</v>
      </c>
      <c r="M1146" s="39">
        <f>新台幣匯率美元指數!D1147</f>
        <v>0</v>
      </c>
      <c r="N1146" s="27" t="e">
        <f>VLOOKUP($B1146,期貨未平倉口數!$A$4:$M$499,4,FALSE)</f>
        <v>#N/A</v>
      </c>
      <c r="O1146" s="27" t="e">
        <f>VLOOKUP($B1146,期貨未平倉口數!$A$4:$M$499,9,FALSE)</f>
        <v>#N/A</v>
      </c>
      <c r="P1146" s="27" t="e">
        <f>VLOOKUP($B1146,期貨未平倉口數!$A$4:$M$499,10,FALSE)</f>
        <v>#N/A</v>
      </c>
      <c r="Q1146" s="27" t="e">
        <f>VLOOKUP($B1146,期貨未平倉口數!$A$4:$M$499,11,FALSE)</f>
        <v>#N/A</v>
      </c>
      <c r="R1146" s="64" t="e">
        <f>VLOOKUP($B1146,選擇權未平倉餘額!$A$4:$I$500,6,FALSE)</f>
        <v>#N/A</v>
      </c>
      <c r="S1146" s="64" t="e">
        <f>VLOOKUP($B1146,選擇權未平倉餘額!$A$4:$I$500,7,FALSE)</f>
        <v>#N/A</v>
      </c>
      <c r="T1146" s="64" t="e">
        <f>VLOOKUP($B1146,選擇權未平倉餘額!$A$4:$I$500,8,FALSE)</f>
        <v>#N/A</v>
      </c>
      <c r="U1146" s="64" t="e">
        <f>VLOOKUP($B1146,選擇權未平倉餘額!$A$4:$I$500,9,FALSE)</f>
        <v>#N/A</v>
      </c>
      <c r="V1146" s="39" t="e">
        <f>VLOOKUP($B1146,臺指選擇權P_C_Ratios!$A$4:$C$500,3,FALSE)</f>
        <v>#N/A</v>
      </c>
      <c r="W1146" s="41" t="e">
        <f>VLOOKUP($B1146,散戶多空比!$A$6:$L$500,12,FALSE)</f>
        <v>#N/A</v>
      </c>
      <c r="X1146" s="40" t="e">
        <f>VLOOKUP($B1146,期貨大額交易人未沖銷部位!$A$4:$O$499,4,FALSE)</f>
        <v>#N/A</v>
      </c>
      <c r="Y1146" s="40" t="e">
        <f>VLOOKUP($B1146,期貨大額交易人未沖銷部位!$A$4:$O$499,7,FALSE)</f>
        <v>#N/A</v>
      </c>
      <c r="Z1146" s="40" t="e">
        <f>VLOOKUP($B1146,期貨大額交易人未沖銷部位!$A$4:$O$499,10,FALSE)</f>
        <v>#N/A</v>
      </c>
      <c r="AA1146" s="40" t="e">
        <f>VLOOKUP($B1146,期貨大額交易人未沖銷部位!$A$4:$O$499,13,FALSE)</f>
        <v>#N/A</v>
      </c>
      <c r="AB1146" s="40" t="e">
        <f>VLOOKUP($B1146,期貨大額交易人未沖銷部位!$A$4:$O$499,14,FALSE)</f>
        <v>#N/A</v>
      </c>
      <c r="AC1146" s="40" t="e">
        <f>VLOOKUP($B1146,期貨大額交易人未沖銷部位!$A$4:$O$499,15,FALSE)</f>
        <v>#N/A</v>
      </c>
      <c r="AD1146" s="33" t="e">
        <f>VLOOKUP($B1146,三大美股走勢!$A$4:$J$495,4,FALSE)</f>
        <v>#N/A</v>
      </c>
      <c r="AE1146" s="33" t="e">
        <f>VLOOKUP($B1146,三大美股走勢!$A$4:$J$495,7,FALSE)</f>
        <v>#N/A</v>
      </c>
      <c r="AF1146" s="33" t="e">
        <f>VLOOKUP($B1146,三大美股走勢!$A$4:$J$495,10,FALSE)</f>
        <v>#N/A</v>
      </c>
    </row>
    <row r="1147" spans="2:32">
      <c r="B1147" s="32">
        <v>43926</v>
      </c>
      <c r="C1147" s="33" t="e">
        <f>VLOOKUP($B1147,大盤與近月台指!$A$4:$I$499,2,FALSE)</f>
        <v>#N/A</v>
      </c>
      <c r="D1147" s="34" t="e">
        <f>VLOOKUP($B1147,大盤與近月台指!$A$4:$I$499,3,FALSE)</f>
        <v>#N/A</v>
      </c>
      <c r="E1147" s="35" t="e">
        <f>VLOOKUP($B1147,大盤與近月台指!$A$4:$I$499,4,FALSE)</f>
        <v>#N/A</v>
      </c>
      <c r="F1147" s="33" t="e">
        <f>VLOOKUP($B1147,大盤與近月台指!$A$4:$I$499,5,FALSE)</f>
        <v>#N/A</v>
      </c>
      <c r="G1147" s="49" t="e">
        <f>VLOOKUP($B1147,三大法人買賣超!$A$4:$I$500,3,FALSE)</f>
        <v>#N/A</v>
      </c>
      <c r="H1147" s="34" t="e">
        <f>VLOOKUP($B1147,三大法人買賣超!$A$4:$I$500,5,FALSE)</f>
        <v>#N/A</v>
      </c>
      <c r="I1147" s="27" t="e">
        <f>VLOOKUP($B1147,三大法人買賣超!$A$4:$I$500,7,FALSE)</f>
        <v>#N/A</v>
      </c>
      <c r="J1147" s="27" t="e">
        <f>VLOOKUP($B1147,三大法人買賣超!$A$4:$I$500,9,FALSE)</f>
        <v>#N/A</v>
      </c>
      <c r="K1147" s="37">
        <f>新台幣匯率美元指數!B1148</f>
        <v>0</v>
      </c>
      <c r="L1147" s="38">
        <f>新台幣匯率美元指數!C1148</f>
        <v>0</v>
      </c>
      <c r="M1147" s="39">
        <f>新台幣匯率美元指數!D1148</f>
        <v>0</v>
      </c>
      <c r="N1147" s="27" t="e">
        <f>VLOOKUP($B1147,期貨未平倉口數!$A$4:$M$499,4,FALSE)</f>
        <v>#N/A</v>
      </c>
      <c r="O1147" s="27" t="e">
        <f>VLOOKUP($B1147,期貨未平倉口數!$A$4:$M$499,9,FALSE)</f>
        <v>#N/A</v>
      </c>
      <c r="P1147" s="27" t="e">
        <f>VLOOKUP($B1147,期貨未平倉口數!$A$4:$M$499,10,FALSE)</f>
        <v>#N/A</v>
      </c>
      <c r="Q1147" s="27" t="e">
        <f>VLOOKUP($B1147,期貨未平倉口數!$A$4:$M$499,11,FALSE)</f>
        <v>#N/A</v>
      </c>
      <c r="R1147" s="64" t="e">
        <f>VLOOKUP($B1147,選擇權未平倉餘額!$A$4:$I$500,6,FALSE)</f>
        <v>#N/A</v>
      </c>
      <c r="S1147" s="64" t="e">
        <f>VLOOKUP($B1147,選擇權未平倉餘額!$A$4:$I$500,7,FALSE)</f>
        <v>#N/A</v>
      </c>
      <c r="T1147" s="64" t="e">
        <f>VLOOKUP($B1147,選擇權未平倉餘額!$A$4:$I$500,8,FALSE)</f>
        <v>#N/A</v>
      </c>
      <c r="U1147" s="64" t="e">
        <f>VLOOKUP($B1147,選擇權未平倉餘額!$A$4:$I$500,9,FALSE)</f>
        <v>#N/A</v>
      </c>
      <c r="V1147" s="39" t="e">
        <f>VLOOKUP($B1147,臺指選擇權P_C_Ratios!$A$4:$C$500,3,FALSE)</f>
        <v>#N/A</v>
      </c>
      <c r="W1147" s="41" t="e">
        <f>VLOOKUP($B1147,散戶多空比!$A$6:$L$500,12,FALSE)</f>
        <v>#N/A</v>
      </c>
      <c r="X1147" s="40" t="e">
        <f>VLOOKUP($B1147,期貨大額交易人未沖銷部位!$A$4:$O$499,4,FALSE)</f>
        <v>#N/A</v>
      </c>
      <c r="Y1147" s="40" t="e">
        <f>VLOOKUP($B1147,期貨大額交易人未沖銷部位!$A$4:$O$499,7,FALSE)</f>
        <v>#N/A</v>
      </c>
      <c r="Z1147" s="40" t="e">
        <f>VLOOKUP($B1147,期貨大額交易人未沖銷部位!$A$4:$O$499,10,FALSE)</f>
        <v>#N/A</v>
      </c>
      <c r="AA1147" s="40" t="e">
        <f>VLOOKUP($B1147,期貨大額交易人未沖銷部位!$A$4:$O$499,13,FALSE)</f>
        <v>#N/A</v>
      </c>
      <c r="AB1147" s="40" t="e">
        <f>VLOOKUP($B1147,期貨大額交易人未沖銷部位!$A$4:$O$499,14,FALSE)</f>
        <v>#N/A</v>
      </c>
      <c r="AC1147" s="40" t="e">
        <f>VLOOKUP($B1147,期貨大額交易人未沖銷部位!$A$4:$O$499,15,FALSE)</f>
        <v>#N/A</v>
      </c>
      <c r="AD1147" s="33" t="e">
        <f>VLOOKUP($B1147,三大美股走勢!$A$4:$J$495,4,FALSE)</f>
        <v>#N/A</v>
      </c>
      <c r="AE1147" s="33" t="e">
        <f>VLOOKUP($B1147,三大美股走勢!$A$4:$J$495,7,FALSE)</f>
        <v>#N/A</v>
      </c>
      <c r="AF1147" s="33" t="e">
        <f>VLOOKUP($B1147,三大美股走勢!$A$4:$J$495,10,FALSE)</f>
        <v>#N/A</v>
      </c>
    </row>
    <row r="1148" spans="2:32">
      <c r="B1148" s="32">
        <v>43927</v>
      </c>
      <c r="C1148" s="33" t="e">
        <f>VLOOKUP($B1148,大盤與近月台指!$A$4:$I$499,2,FALSE)</f>
        <v>#N/A</v>
      </c>
      <c r="D1148" s="34" t="e">
        <f>VLOOKUP($B1148,大盤與近月台指!$A$4:$I$499,3,FALSE)</f>
        <v>#N/A</v>
      </c>
      <c r="E1148" s="35" t="e">
        <f>VLOOKUP($B1148,大盤與近月台指!$A$4:$I$499,4,FALSE)</f>
        <v>#N/A</v>
      </c>
      <c r="F1148" s="33" t="e">
        <f>VLOOKUP($B1148,大盤與近月台指!$A$4:$I$499,5,FALSE)</f>
        <v>#N/A</v>
      </c>
      <c r="G1148" s="49" t="e">
        <f>VLOOKUP($B1148,三大法人買賣超!$A$4:$I$500,3,FALSE)</f>
        <v>#N/A</v>
      </c>
      <c r="H1148" s="34" t="e">
        <f>VLOOKUP($B1148,三大法人買賣超!$A$4:$I$500,5,FALSE)</f>
        <v>#N/A</v>
      </c>
      <c r="I1148" s="27" t="e">
        <f>VLOOKUP($B1148,三大法人買賣超!$A$4:$I$500,7,FALSE)</f>
        <v>#N/A</v>
      </c>
      <c r="J1148" s="27" t="e">
        <f>VLOOKUP($B1148,三大法人買賣超!$A$4:$I$500,9,FALSE)</f>
        <v>#N/A</v>
      </c>
      <c r="K1148" s="37">
        <f>新台幣匯率美元指數!B1149</f>
        <v>0</v>
      </c>
      <c r="L1148" s="38">
        <f>新台幣匯率美元指數!C1149</f>
        <v>0</v>
      </c>
      <c r="M1148" s="39">
        <f>新台幣匯率美元指數!D1149</f>
        <v>0</v>
      </c>
      <c r="N1148" s="27" t="e">
        <f>VLOOKUP($B1148,期貨未平倉口數!$A$4:$M$499,4,FALSE)</f>
        <v>#N/A</v>
      </c>
      <c r="O1148" s="27" t="e">
        <f>VLOOKUP($B1148,期貨未平倉口數!$A$4:$M$499,9,FALSE)</f>
        <v>#N/A</v>
      </c>
      <c r="P1148" s="27" t="e">
        <f>VLOOKUP($B1148,期貨未平倉口數!$A$4:$M$499,10,FALSE)</f>
        <v>#N/A</v>
      </c>
      <c r="Q1148" s="27" t="e">
        <f>VLOOKUP($B1148,期貨未平倉口數!$A$4:$M$499,11,FALSE)</f>
        <v>#N/A</v>
      </c>
      <c r="R1148" s="64" t="e">
        <f>VLOOKUP($B1148,選擇權未平倉餘額!$A$4:$I$500,6,FALSE)</f>
        <v>#N/A</v>
      </c>
      <c r="S1148" s="64" t="e">
        <f>VLOOKUP($B1148,選擇權未平倉餘額!$A$4:$I$500,7,FALSE)</f>
        <v>#N/A</v>
      </c>
      <c r="T1148" s="64" t="e">
        <f>VLOOKUP($B1148,選擇權未平倉餘額!$A$4:$I$500,8,FALSE)</f>
        <v>#N/A</v>
      </c>
      <c r="U1148" s="64" t="e">
        <f>VLOOKUP($B1148,選擇權未平倉餘額!$A$4:$I$500,9,FALSE)</f>
        <v>#N/A</v>
      </c>
      <c r="V1148" s="39" t="e">
        <f>VLOOKUP($B1148,臺指選擇權P_C_Ratios!$A$4:$C$500,3,FALSE)</f>
        <v>#N/A</v>
      </c>
      <c r="W1148" s="41" t="e">
        <f>VLOOKUP($B1148,散戶多空比!$A$6:$L$500,12,FALSE)</f>
        <v>#N/A</v>
      </c>
      <c r="X1148" s="40" t="e">
        <f>VLOOKUP($B1148,期貨大額交易人未沖銷部位!$A$4:$O$499,4,FALSE)</f>
        <v>#N/A</v>
      </c>
      <c r="Y1148" s="40" t="e">
        <f>VLOOKUP($B1148,期貨大額交易人未沖銷部位!$A$4:$O$499,7,FALSE)</f>
        <v>#N/A</v>
      </c>
      <c r="Z1148" s="40" t="e">
        <f>VLOOKUP($B1148,期貨大額交易人未沖銷部位!$A$4:$O$499,10,FALSE)</f>
        <v>#N/A</v>
      </c>
      <c r="AA1148" s="40" t="e">
        <f>VLOOKUP($B1148,期貨大額交易人未沖銷部位!$A$4:$O$499,13,FALSE)</f>
        <v>#N/A</v>
      </c>
      <c r="AB1148" s="40" t="e">
        <f>VLOOKUP($B1148,期貨大額交易人未沖銷部位!$A$4:$O$499,14,FALSE)</f>
        <v>#N/A</v>
      </c>
      <c r="AC1148" s="40" t="e">
        <f>VLOOKUP($B1148,期貨大額交易人未沖銷部位!$A$4:$O$499,15,FALSE)</f>
        <v>#N/A</v>
      </c>
      <c r="AD1148" s="33" t="e">
        <f>VLOOKUP($B1148,三大美股走勢!$A$4:$J$495,4,FALSE)</f>
        <v>#N/A</v>
      </c>
      <c r="AE1148" s="33" t="e">
        <f>VLOOKUP($B1148,三大美股走勢!$A$4:$J$495,7,FALSE)</f>
        <v>#N/A</v>
      </c>
      <c r="AF1148" s="33" t="e">
        <f>VLOOKUP($B1148,三大美股走勢!$A$4:$J$495,10,FALSE)</f>
        <v>#N/A</v>
      </c>
    </row>
    <row r="1149" spans="2:32">
      <c r="B1149" s="32">
        <v>43928</v>
      </c>
      <c r="C1149" s="33" t="e">
        <f>VLOOKUP($B1149,大盤與近月台指!$A$4:$I$499,2,FALSE)</f>
        <v>#N/A</v>
      </c>
      <c r="D1149" s="34" t="e">
        <f>VLOOKUP($B1149,大盤與近月台指!$A$4:$I$499,3,FALSE)</f>
        <v>#N/A</v>
      </c>
      <c r="E1149" s="35" t="e">
        <f>VLOOKUP($B1149,大盤與近月台指!$A$4:$I$499,4,FALSE)</f>
        <v>#N/A</v>
      </c>
      <c r="F1149" s="33" t="e">
        <f>VLOOKUP($B1149,大盤與近月台指!$A$4:$I$499,5,FALSE)</f>
        <v>#N/A</v>
      </c>
      <c r="G1149" s="49" t="e">
        <f>VLOOKUP($B1149,三大法人買賣超!$A$4:$I$500,3,FALSE)</f>
        <v>#N/A</v>
      </c>
      <c r="H1149" s="34" t="e">
        <f>VLOOKUP($B1149,三大法人買賣超!$A$4:$I$500,5,FALSE)</f>
        <v>#N/A</v>
      </c>
      <c r="I1149" s="27" t="e">
        <f>VLOOKUP($B1149,三大法人買賣超!$A$4:$I$500,7,FALSE)</f>
        <v>#N/A</v>
      </c>
      <c r="J1149" s="27" t="e">
        <f>VLOOKUP($B1149,三大法人買賣超!$A$4:$I$500,9,FALSE)</f>
        <v>#N/A</v>
      </c>
      <c r="K1149" s="37">
        <f>新台幣匯率美元指數!B1150</f>
        <v>0</v>
      </c>
      <c r="L1149" s="38">
        <f>新台幣匯率美元指數!C1150</f>
        <v>0</v>
      </c>
      <c r="M1149" s="39">
        <f>新台幣匯率美元指數!D1150</f>
        <v>0</v>
      </c>
      <c r="N1149" s="27" t="e">
        <f>VLOOKUP($B1149,期貨未平倉口數!$A$4:$M$499,4,FALSE)</f>
        <v>#N/A</v>
      </c>
      <c r="O1149" s="27" t="e">
        <f>VLOOKUP($B1149,期貨未平倉口數!$A$4:$M$499,9,FALSE)</f>
        <v>#N/A</v>
      </c>
      <c r="P1149" s="27" t="e">
        <f>VLOOKUP($B1149,期貨未平倉口數!$A$4:$M$499,10,FALSE)</f>
        <v>#N/A</v>
      </c>
      <c r="Q1149" s="27" t="e">
        <f>VLOOKUP($B1149,期貨未平倉口數!$A$4:$M$499,11,FALSE)</f>
        <v>#N/A</v>
      </c>
      <c r="R1149" s="64" t="e">
        <f>VLOOKUP($B1149,選擇權未平倉餘額!$A$4:$I$500,6,FALSE)</f>
        <v>#N/A</v>
      </c>
      <c r="S1149" s="64" t="e">
        <f>VLOOKUP($B1149,選擇權未平倉餘額!$A$4:$I$500,7,FALSE)</f>
        <v>#N/A</v>
      </c>
      <c r="T1149" s="64" t="e">
        <f>VLOOKUP($B1149,選擇權未平倉餘額!$A$4:$I$500,8,FALSE)</f>
        <v>#N/A</v>
      </c>
      <c r="U1149" s="64" t="e">
        <f>VLOOKUP($B1149,選擇權未平倉餘額!$A$4:$I$500,9,FALSE)</f>
        <v>#N/A</v>
      </c>
      <c r="V1149" s="39" t="e">
        <f>VLOOKUP($B1149,臺指選擇權P_C_Ratios!$A$4:$C$500,3,FALSE)</f>
        <v>#N/A</v>
      </c>
      <c r="W1149" s="41" t="e">
        <f>VLOOKUP($B1149,散戶多空比!$A$6:$L$500,12,FALSE)</f>
        <v>#N/A</v>
      </c>
      <c r="X1149" s="40" t="e">
        <f>VLOOKUP($B1149,期貨大額交易人未沖銷部位!$A$4:$O$499,4,FALSE)</f>
        <v>#N/A</v>
      </c>
      <c r="Y1149" s="40" t="e">
        <f>VLOOKUP($B1149,期貨大額交易人未沖銷部位!$A$4:$O$499,7,FALSE)</f>
        <v>#N/A</v>
      </c>
      <c r="Z1149" s="40" t="e">
        <f>VLOOKUP($B1149,期貨大額交易人未沖銷部位!$A$4:$O$499,10,FALSE)</f>
        <v>#N/A</v>
      </c>
      <c r="AA1149" s="40" t="e">
        <f>VLOOKUP($B1149,期貨大額交易人未沖銷部位!$A$4:$O$499,13,FALSE)</f>
        <v>#N/A</v>
      </c>
      <c r="AB1149" s="40" t="e">
        <f>VLOOKUP($B1149,期貨大額交易人未沖銷部位!$A$4:$O$499,14,FALSE)</f>
        <v>#N/A</v>
      </c>
      <c r="AC1149" s="40" t="e">
        <f>VLOOKUP($B1149,期貨大額交易人未沖銷部位!$A$4:$O$499,15,FALSE)</f>
        <v>#N/A</v>
      </c>
      <c r="AD1149" s="33" t="e">
        <f>VLOOKUP($B1149,三大美股走勢!$A$4:$J$495,4,FALSE)</f>
        <v>#N/A</v>
      </c>
      <c r="AE1149" s="33" t="e">
        <f>VLOOKUP($B1149,三大美股走勢!$A$4:$J$495,7,FALSE)</f>
        <v>#N/A</v>
      </c>
      <c r="AF1149" s="33" t="e">
        <f>VLOOKUP($B1149,三大美股走勢!$A$4:$J$495,10,FALSE)</f>
        <v>#N/A</v>
      </c>
    </row>
    <row r="1150" spans="2:32">
      <c r="B1150" s="32">
        <v>43929</v>
      </c>
      <c r="C1150" s="33" t="e">
        <f>VLOOKUP($B1150,大盤與近月台指!$A$4:$I$499,2,FALSE)</f>
        <v>#N/A</v>
      </c>
      <c r="D1150" s="34" t="e">
        <f>VLOOKUP($B1150,大盤與近月台指!$A$4:$I$499,3,FALSE)</f>
        <v>#N/A</v>
      </c>
      <c r="E1150" s="35" t="e">
        <f>VLOOKUP($B1150,大盤與近月台指!$A$4:$I$499,4,FALSE)</f>
        <v>#N/A</v>
      </c>
      <c r="F1150" s="33" t="e">
        <f>VLOOKUP($B1150,大盤與近月台指!$A$4:$I$499,5,FALSE)</f>
        <v>#N/A</v>
      </c>
      <c r="G1150" s="49" t="e">
        <f>VLOOKUP($B1150,三大法人買賣超!$A$4:$I$500,3,FALSE)</f>
        <v>#N/A</v>
      </c>
      <c r="H1150" s="34" t="e">
        <f>VLOOKUP($B1150,三大法人買賣超!$A$4:$I$500,5,FALSE)</f>
        <v>#N/A</v>
      </c>
      <c r="I1150" s="27" t="e">
        <f>VLOOKUP($B1150,三大法人買賣超!$A$4:$I$500,7,FALSE)</f>
        <v>#N/A</v>
      </c>
      <c r="J1150" s="27" t="e">
        <f>VLOOKUP($B1150,三大法人買賣超!$A$4:$I$500,9,FALSE)</f>
        <v>#N/A</v>
      </c>
      <c r="K1150" s="37">
        <f>新台幣匯率美元指數!B1151</f>
        <v>0</v>
      </c>
      <c r="L1150" s="38">
        <f>新台幣匯率美元指數!C1151</f>
        <v>0</v>
      </c>
      <c r="M1150" s="39">
        <f>新台幣匯率美元指數!D1151</f>
        <v>0</v>
      </c>
      <c r="N1150" s="27" t="e">
        <f>VLOOKUP($B1150,期貨未平倉口數!$A$4:$M$499,4,FALSE)</f>
        <v>#N/A</v>
      </c>
      <c r="O1150" s="27" t="e">
        <f>VLOOKUP($B1150,期貨未平倉口數!$A$4:$M$499,9,FALSE)</f>
        <v>#N/A</v>
      </c>
      <c r="P1150" s="27" t="e">
        <f>VLOOKUP($B1150,期貨未平倉口數!$A$4:$M$499,10,FALSE)</f>
        <v>#N/A</v>
      </c>
      <c r="Q1150" s="27" t="e">
        <f>VLOOKUP($B1150,期貨未平倉口數!$A$4:$M$499,11,FALSE)</f>
        <v>#N/A</v>
      </c>
      <c r="R1150" s="64" t="e">
        <f>VLOOKUP($B1150,選擇權未平倉餘額!$A$4:$I$500,6,FALSE)</f>
        <v>#N/A</v>
      </c>
      <c r="S1150" s="64" t="e">
        <f>VLOOKUP($B1150,選擇權未平倉餘額!$A$4:$I$500,7,FALSE)</f>
        <v>#N/A</v>
      </c>
      <c r="T1150" s="64" t="e">
        <f>VLOOKUP($B1150,選擇權未平倉餘額!$A$4:$I$500,8,FALSE)</f>
        <v>#N/A</v>
      </c>
      <c r="U1150" s="64" t="e">
        <f>VLOOKUP($B1150,選擇權未平倉餘額!$A$4:$I$500,9,FALSE)</f>
        <v>#N/A</v>
      </c>
      <c r="V1150" s="39" t="e">
        <f>VLOOKUP($B1150,臺指選擇權P_C_Ratios!$A$4:$C$500,3,FALSE)</f>
        <v>#N/A</v>
      </c>
      <c r="W1150" s="41" t="e">
        <f>VLOOKUP($B1150,散戶多空比!$A$6:$L$500,12,FALSE)</f>
        <v>#N/A</v>
      </c>
      <c r="X1150" s="40" t="e">
        <f>VLOOKUP($B1150,期貨大額交易人未沖銷部位!$A$4:$O$499,4,FALSE)</f>
        <v>#N/A</v>
      </c>
      <c r="Y1150" s="40" t="e">
        <f>VLOOKUP($B1150,期貨大額交易人未沖銷部位!$A$4:$O$499,7,FALSE)</f>
        <v>#N/A</v>
      </c>
      <c r="Z1150" s="40" t="e">
        <f>VLOOKUP($B1150,期貨大額交易人未沖銷部位!$A$4:$O$499,10,FALSE)</f>
        <v>#N/A</v>
      </c>
      <c r="AA1150" s="40" t="e">
        <f>VLOOKUP($B1150,期貨大額交易人未沖銷部位!$A$4:$O$499,13,FALSE)</f>
        <v>#N/A</v>
      </c>
      <c r="AB1150" s="40" t="e">
        <f>VLOOKUP($B1150,期貨大額交易人未沖銷部位!$A$4:$O$499,14,FALSE)</f>
        <v>#N/A</v>
      </c>
      <c r="AC1150" s="40" t="e">
        <f>VLOOKUP($B1150,期貨大額交易人未沖銷部位!$A$4:$O$499,15,FALSE)</f>
        <v>#N/A</v>
      </c>
      <c r="AD1150" s="33" t="e">
        <f>VLOOKUP($B1150,三大美股走勢!$A$4:$J$495,4,FALSE)</f>
        <v>#N/A</v>
      </c>
      <c r="AE1150" s="33" t="e">
        <f>VLOOKUP($B1150,三大美股走勢!$A$4:$J$495,7,FALSE)</f>
        <v>#N/A</v>
      </c>
      <c r="AF1150" s="33" t="e">
        <f>VLOOKUP($B1150,三大美股走勢!$A$4:$J$495,10,FALSE)</f>
        <v>#N/A</v>
      </c>
    </row>
    <row r="1151" spans="2:32">
      <c r="B1151" s="32">
        <v>43930</v>
      </c>
      <c r="C1151" s="33" t="e">
        <f>VLOOKUP($B1151,大盤與近月台指!$A$4:$I$499,2,FALSE)</f>
        <v>#N/A</v>
      </c>
      <c r="D1151" s="34" t="e">
        <f>VLOOKUP($B1151,大盤與近月台指!$A$4:$I$499,3,FALSE)</f>
        <v>#N/A</v>
      </c>
      <c r="E1151" s="35" t="e">
        <f>VLOOKUP($B1151,大盤與近月台指!$A$4:$I$499,4,FALSE)</f>
        <v>#N/A</v>
      </c>
      <c r="F1151" s="33" t="e">
        <f>VLOOKUP($B1151,大盤與近月台指!$A$4:$I$499,5,FALSE)</f>
        <v>#N/A</v>
      </c>
      <c r="G1151" s="49" t="e">
        <f>VLOOKUP($B1151,三大法人買賣超!$A$4:$I$500,3,FALSE)</f>
        <v>#N/A</v>
      </c>
      <c r="H1151" s="34" t="e">
        <f>VLOOKUP($B1151,三大法人買賣超!$A$4:$I$500,5,FALSE)</f>
        <v>#N/A</v>
      </c>
      <c r="I1151" s="27" t="e">
        <f>VLOOKUP($B1151,三大法人買賣超!$A$4:$I$500,7,FALSE)</f>
        <v>#N/A</v>
      </c>
      <c r="J1151" s="27" t="e">
        <f>VLOOKUP($B1151,三大法人買賣超!$A$4:$I$500,9,FALSE)</f>
        <v>#N/A</v>
      </c>
      <c r="K1151" s="37">
        <f>新台幣匯率美元指數!B1152</f>
        <v>0</v>
      </c>
      <c r="L1151" s="38">
        <f>新台幣匯率美元指數!C1152</f>
        <v>0</v>
      </c>
      <c r="M1151" s="39">
        <f>新台幣匯率美元指數!D1152</f>
        <v>0</v>
      </c>
      <c r="N1151" s="27" t="e">
        <f>VLOOKUP($B1151,期貨未平倉口數!$A$4:$M$499,4,FALSE)</f>
        <v>#N/A</v>
      </c>
      <c r="O1151" s="27" t="e">
        <f>VLOOKUP($B1151,期貨未平倉口數!$A$4:$M$499,9,FALSE)</f>
        <v>#N/A</v>
      </c>
      <c r="P1151" s="27" t="e">
        <f>VLOOKUP($B1151,期貨未平倉口數!$A$4:$M$499,10,FALSE)</f>
        <v>#N/A</v>
      </c>
      <c r="Q1151" s="27" t="e">
        <f>VLOOKUP($B1151,期貨未平倉口數!$A$4:$M$499,11,FALSE)</f>
        <v>#N/A</v>
      </c>
      <c r="R1151" s="64" t="e">
        <f>VLOOKUP($B1151,選擇權未平倉餘額!$A$4:$I$500,6,FALSE)</f>
        <v>#N/A</v>
      </c>
      <c r="S1151" s="64" t="e">
        <f>VLOOKUP($B1151,選擇權未平倉餘額!$A$4:$I$500,7,FALSE)</f>
        <v>#N/A</v>
      </c>
      <c r="T1151" s="64" t="e">
        <f>VLOOKUP($B1151,選擇權未平倉餘額!$A$4:$I$500,8,FALSE)</f>
        <v>#N/A</v>
      </c>
      <c r="U1151" s="64" t="e">
        <f>VLOOKUP($B1151,選擇權未平倉餘額!$A$4:$I$500,9,FALSE)</f>
        <v>#N/A</v>
      </c>
      <c r="V1151" s="39" t="e">
        <f>VLOOKUP($B1151,臺指選擇權P_C_Ratios!$A$4:$C$500,3,FALSE)</f>
        <v>#N/A</v>
      </c>
      <c r="W1151" s="41" t="e">
        <f>VLOOKUP($B1151,散戶多空比!$A$6:$L$500,12,FALSE)</f>
        <v>#N/A</v>
      </c>
      <c r="X1151" s="40" t="e">
        <f>VLOOKUP($B1151,期貨大額交易人未沖銷部位!$A$4:$O$499,4,FALSE)</f>
        <v>#N/A</v>
      </c>
      <c r="Y1151" s="40" t="e">
        <f>VLOOKUP($B1151,期貨大額交易人未沖銷部位!$A$4:$O$499,7,FALSE)</f>
        <v>#N/A</v>
      </c>
      <c r="Z1151" s="40" t="e">
        <f>VLOOKUP($B1151,期貨大額交易人未沖銷部位!$A$4:$O$499,10,FALSE)</f>
        <v>#N/A</v>
      </c>
      <c r="AA1151" s="40" t="e">
        <f>VLOOKUP($B1151,期貨大額交易人未沖銷部位!$A$4:$O$499,13,FALSE)</f>
        <v>#N/A</v>
      </c>
      <c r="AB1151" s="40" t="e">
        <f>VLOOKUP($B1151,期貨大額交易人未沖銷部位!$A$4:$O$499,14,FALSE)</f>
        <v>#N/A</v>
      </c>
      <c r="AC1151" s="40" t="e">
        <f>VLOOKUP($B1151,期貨大額交易人未沖銷部位!$A$4:$O$499,15,FALSE)</f>
        <v>#N/A</v>
      </c>
      <c r="AD1151" s="33" t="e">
        <f>VLOOKUP($B1151,三大美股走勢!$A$4:$J$495,4,FALSE)</f>
        <v>#N/A</v>
      </c>
      <c r="AE1151" s="33" t="e">
        <f>VLOOKUP($B1151,三大美股走勢!$A$4:$J$495,7,FALSE)</f>
        <v>#N/A</v>
      </c>
      <c r="AF1151" s="33" t="e">
        <f>VLOOKUP($B1151,三大美股走勢!$A$4:$J$495,10,FALSE)</f>
        <v>#N/A</v>
      </c>
    </row>
    <row r="1152" spans="2:32">
      <c r="B1152" s="32">
        <v>43931</v>
      </c>
      <c r="C1152" s="33" t="e">
        <f>VLOOKUP($B1152,大盤與近月台指!$A$4:$I$499,2,FALSE)</f>
        <v>#N/A</v>
      </c>
      <c r="D1152" s="34" t="e">
        <f>VLOOKUP($B1152,大盤與近月台指!$A$4:$I$499,3,FALSE)</f>
        <v>#N/A</v>
      </c>
      <c r="E1152" s="35" t="e">
        <f>VLOOKUP($B1152,大盤與近月台指!$A$4:$I$499,4,FALSE)</f>
        <v>#N/A</v>
      </c>
      <c r="F1152" s="33" t="e">
        <f>VLOOKUP($B1152,大盤與近月台指!$A$4:$I$499,5,FALSE)</f>
        <v>#N/A</v>
      </c>
      <c r="G1152" s="49" t="e">
        <f>VLOOKUP($B1152,三大法人買賣超!$A$4:$I$500,3,FALSE)</f>
        <v>#N/A</v>
      </c>
      <c r="H1152" s="34" t="e">
        <f>VLOOKUP($B1152,三大法人買賣超!$A$4:$I$500,5,FALSE)</f>
        <v>#N/A</v>
      </c>
      <c r="I1152" s="27" t="e">
        <f>VLOOKUP($B1152,三大法人買賣超!$A$4:$I$500,7,FALSE)</f>
        <v>#N/A</v>
      </c>
      <c r="J1152" s="27" t="e">
        <f>VLOOKUP($B1152,三大法人買賣超!$A$4:$I$500,9,FALSE)</f>
        <v>#N/A</v>
      </c>
      <c r="K1152" s="37">
        <f>新台幣匯率美元指數!B1153</f>
        <v>0</v>
      </c>
      <c r="L1152" s="38">
        <f>新台幣匯率美元指數!C1153</f>
        <v>0</v>
      </c>
      <c r="M1152" s="39">
        <f>新台幣匯率美元指數!D1153</f>
        <v>0</v>
      </c>
      <c r="N1152" s="27" t="e">
        <f>VLOOKUP($B1152,期貨未平倉口數!$A$4:$M$499,4,FALSE)</f>
        <v>#N/A</v>
      </c>
      <c r="O1152" s="27" t="e">
        <f>VLOOKUP($B1152,期貨未平倉口數!$A$4:$M$499,9,FALSE)</f>
        <v>#N/A</v>
      </c>
      <c r="P1152" s="27" t="e">
        <f>VLOOKUP($B1152,期貨未平倉口數!$A$4:$M$499,10,FALSE)</f>
        <v>#N/A</v>
      </c>
      <c r="Q1152" s="27" t="e">
        <f>VLOOKUP($B1152,期貨未平倉口數!$A$4:$M$499,11,FALSE)</f>
        <v>#N/A</v>
      </c>
      <c r="R1152" s="64" t="e">
        <f>VLOOKUP($B1152,選擇權未平倉餘額!$A$4:$I$500,6,FALSE)</f>
        <v>#N/A</v>
      </c>
      <c r="S1152" s="64" t="e">
        <f>VLOOKUP($B1152,選擇權未平倉餘額!$A$4:$I$500,7,FALSE)</f>
        <v>#N/A</v>
      </c>
      <c r="T1152" s="64" t="e">
        <f>VLOOKUP($B1152,選擇權未平倉餘額!$A$4:$I$500,8,FALSE)</f>
        <v>#N/A</v>
      </c>
      <c r="U1152" s="64" t="e">
        <f>VLOOKUP($B1152,選擇權未平倉餘額!$A$4:$I$500,9,FALSE)</f>
        <v>#N/A</v>
      </c>
      <c r="V1152" s="39" t="e">
        <f>VLOOKUP($B1152,臺指選擇權P_C_Ratios!$A$4:$C$500,3,FALSE)</f>
        <v>#N/A</v>
      </c>
      <c r="W1152" s="41" t="e">
        <f>VLOOKUP($B1152,散戶多空比!$A$6:$L$500,12,FALSE)</f>
        <v>#N/A</v>
      </c>
      <c r="X1152" s="40" t="e">
        <f>VLOOKUP($B1152,期貨大額交易人未沖銷部位!$A$4:$O$499,4,FALSE)</f>
        <v>#N/A</v>
      </c>
      <c r="Y1152" s="40" t="e">
        <f>VLOOKUP($B1152,期貨大額交易人未沖銷部位!$A$4:$O$499,7,FALSE)</f>
        <v>#N/A</v>
      </c>
      <c r="Z1152" s="40" t="e">
        <f>VLOOKUP($B1152,期貨大額交易人未沖銷部位!$A$4:$O$499,10,FALSE)</f>
        <v>#N/A</v>
      </c>
      <c r="AA1152" s="40" t="e">
        <f>VLOOKUP($B1152,期貨大額交易人未沖銷部位!$A$4:$O$499,13,FALSE)</f>
        <v>#N/A</v>
      </c>
      <c r="AB1152" s="40" t="e">
        <f>VLOOKUP($B1152,期貨大額交易人未沖銷部位!$A$4:$O$499,14,FALSE)</f>
        <v>#N/A</v>
      </c>
      <c r="AC1152" s="40" t="e">
        <f>VLOOKUP($B1152,期貨大額交易人未沖銷部位!$A$4:$O$499,15,FALSE)</f>
        <v>#N/A</v>
      </c>
      <c r="AD1152" s="33" t="e">
        <f>VLOOKUP($B1152,三大美股走勢!$A$4:$J$495,4,FALSE)</f>
        <v>#N/A</v>
      </c>
      <c r="AE1152" s="33" t="e">
        <f>VLOOKUP($B1152,三大美股走勢!$A$4:$J$495,7,FALSE)</f>
        <v>#N/A</v>
      </c>
      <c r="AF1152" s="33" t="e">
        <f>VLOOKUP($B1152,三大美股走勢!$A$4:$J$495,10,FALSE)</f>
        <v>#N/A</v>
      </c>
    </row>
    <row r="1153" spans="2:32">
      <c r="B1153" s="32">
        <v>43932</v>
      </c>
      <c r="C1153" s="33" t="e">
        <f>VLOOKUP($B1153,大盤與近月台指!$A$4:$I$499,2,FALSE)</f>
        <v>#N/A</v>
      </c>
      <c r="D1153" s="34" t="e">
        <f>VLOOKUP($B1153,大盤與近月台指!$A$4:$I$499,3,FALSE)</f>
        <v>#N/A</v>
      </c>
      <c r="E1153" s="35" t="e">
        <f>VLOOKUP($B1153,大盤與近月台指!$A$4:$I$499,4,FALSE)</f>
        <v>#N/A</v>
      </c>
      <c r="F1153" s="33" t="e">
        <f>VLOOKUP($B1153,大盤與近月台指!$A$4:$I$499,5,FALSE)</f>
        <v>#N/A</v>
      </c>
      <c r="G1153" s="49" t="e">
        <f>VLOOKUP($B1153,三大法人買賣超!$A$4:$I$500,3,FALSE)</f>
        <v>#N/A</v>
      </c>
      <c r="H1153" s="34" t="e">
        <f>VLOOKUP($B1153,三大法人買賣超!$A$4:$I$500,5,FALSE)</f>
        <v>#N/A</v>
      </c>
      <c r="I1153" s="27" t="e">
        <f>VLOOKUP($B1153,三大法人買賣超!$A$4:$I$500,7,FALSE)</f>
        <v>#N/A</v>
      </c>
      <c r="J1153" s="27" t="e">
        <f>VLOOKUP($B1153,三大法人買賣超!$A$4:$I$500,9,FALSE)</f>
        <v>#N/A</v>
      </c>
      <c r="K1153" s="37">
        <f>新台幣匯率美元指數!B1154</f>
        <v>0</v>
      </c>
      <c r="L1153" s="38">
        <f>新台幣匯率美元指數!C1154</f>
        <v>0</v>
      </c>
      <c r="M1153" s="39">
        <f>新台幣匯率美元指數!D1154</f>
        <v>0</v>
      </c>
      <c r="N1153" s="27" t="e">
        <f>VLOOKUP($B1153,期貨未平倉口數!$A$4:$M$499,4,FALSE)</f>
        <v>#N/A</v>
      </c>
      <c r="O1153" s="27" t="e">
        <f>VLOOKUP($B1153,期貨未平倉口數!$A$4:$M$499,9,FALSE)</f>
        <v>#N/A</v>
      </c>
      <c r="P1153" s="27" t="e">
        <f>VLOOKUP($B1153,期貨未平倉口數!$A$4:$M$499,10,FALSE)</f>
        <v>#N/A</v>
      </c>
      <c r="Q1153" s="27" t="e">
        <f>VLOOKUP($B1153,期貨未平倉口數!$A$4:$M$499,11,FALSE)</f>
        <v>#N/A</v>
      </c>
      <c r="R1153" s="64" t="e">
        <f>VLOOKUP($B1153,選擇權未平倉餘額!$A$4:$I$500,6,FALSE)</f>
        <v>#N/A</v>
      </c>
      <c r="S1153" s="64" t="e">
        <f>VLOOKUP($B1153,選擇權未平倉餘額!$A$4:$I$500,7,FALSE)</f>
        <v>#N/A</v>
      </c>
      <c r="T1153" s="64" t="e">
        <f>VLOOKUP($B1153,選擇權未平倉餘額!$A$4:$I$500,8,FALSE)</f>
        <v>#N/A</v>
      </c>
      <c r="U1153" s="64" t="e">
        <f>VLOOKUP($B1153,選擇權未平倉餘額!$A$4:$I$500,9,FALSE)</f>
        <v>#N/A</v>
      </c>
      <c r="V1153" s="39" t="e">
        <f>VLOOKUP($B1153,臺指選擇權P_C_Ratios!$A$4:$C$500,3,FALSE)</f>
        <v>#N/A</v>
      </c>
      <c r="W1153" s="41" t="e">
        <f>VLOOKUP($B1153,散戶多空比!$A$6:$L$500,12,FALSE)</f>
        <v>#N/A</v>
      </c>
      <c r="X1153" s="40" t="e">
        <f>VLOOKUP($B1153,期貨大額交易人未沖銷部位!$A$4:$O$499,4,FALSE)</f>
        <v>#N/A</v>
      </c>
      <c r="Y1153" s="40" t="e">
        <f>VLOOKUP($B1153,期貨大額交易人未沖銷部位!$A$4:$O$499,7,FALSE)</f>
        <v>#N/A</v>
      </c>
      <c r="Z1153" s="40" t="e">
        <f>VLOOKUP($B1153,期貨大額交易人未沖銷部位!$A$4:$O$499,10,FALSE)</f>
        <v>#N/A</v>
      </c>
      <c r="AA1153" s="40" t="e">
        <f>VLOOKUP($B1153,期貨大額交易人未沖銷部位!$A$4:$O$499,13,FALSE)</f>
        <v>#N/A</v>
      </c>
      <c r="AB1153" s="40" t="e">
        <f>VLOOKUP($B1153,期貨大額交易人未沖銷部位!$A$4:$O$499,14,FALSE)</f>
        <v>#N/A</v>
      </c>
      <c r="AC1153" s="40" t="e">
        <f>VLOOKUP($B1153,期貨大額交易人未沖銷部位!$A$4:$O$499,15,FALSE)</f>
        <v>#N/A</v>
      </c>
      <c r="AD1153" s="33" t="e">
        <f>VLOOKUP($B1153,三大美股走勢!$A$4:$J$495,4,FALSE)</f>
        <v>#N/A</v>
      </c>
      <c r="AE1153" s="33" t="e">
        <f>VLOOKUP($B1153,三大美股走勢!$A$4:$J$495,7,FALSE)</f>
        <v>#N/A</v>
      </c>
      <c r="AF1153" s="33" t="e">
        <f>VLOOKUP($B1153,三大美股走勢!$A$4:$J$495,10,FALSE)</f>
        <v>#N/A</v>
      </c>
    </row>
    <row r="1154" spans="2:32">
      <c r="B1154" s="32">
        <v>43933</v>
      </c>
      <c r="C1154" s="33" t="e">
        <f>VLOOKUP($B1154,大盤與近月台指!$A$4:$I$499,2,FALSE)</f>
        <v>#N/A</v>
      </c>
      <c r="D1154" s="34" t="e">
        <f>VLOOKUP($B1154,大盤與近月台指!$A$4:$I$499,3,FALSE)</f>
        <v>#N/A</v>
      </c>
      <c r="E1154" s="35" t="e">
        <f>VLOOKUP($B1154,大盤與近月台指!$A$4:$I$499,4,FALSE)</f>
        <v>#N/A</v>
      </c>
      <c r="F1154" s="33" t="e">
        <f>VLOOKUP($B1154,大盤與近月台指!$A$4:$I$499,5,FALSE)</f>
        <v>#N/A</v>
      </c>
      <c r="G1154" s="49" t="e">
        <f>VLOOKUP($B1154,三大法人買賣超!$A$4:$I$500,3,FALSE)</f>
        <v>#N/A</v>
      </c>
      <c r="H1154" s="34" t="e">
        <f>VLOOKUP($B1154,三大法人買賣超!$A$4:$I$500,5,FALSE)</f>
        <v>#N/A</v>
      </c>
      <c r="I1154" s="27" t="e">
        <f>VLOOKUP($B1154,三大法人買賣超!$A$4:$I$500,7,FALSE)</f>
        <v>#N/A</v>
      </c>
      <c r="J1154" s="27" t="e">
        <f>VLOOKUP($B1154,三大法人買賣超!$A$4:$I$500,9,FALSE)</f>
        <v>#N/A</v>
      </c>
      <c r="K1154" s="37">
        <f>新台幣匯率美元指數!B1155</f>
        <v>0</v>
      </c>
      <c r="L1154" s="38">
        <f>新台幣匯率美元指數!C1155</f>
        <v>0</v>
      </c>
      <c r="M1154" s="39">
        <f>新台幣匯率美元指數!D1155</f>
        <v>0</v>
      </c>
      <c r="N1154" s="27" t="e">
        <f>VLOOKUP($B1154,期貨未平倉口數!$A$4:$M$499,4,FALSE)</f>
        <v>#N/A</v>
      </c>
      <c r="O1154" s="27" t="e">
        <f>VLOOKUP($B1154,期貨未平倉口數!$A$4:$M$499,9,FALSE)</f>
        <v>#N/A</v>
      </c>
      <c r="P1154" s="27" t="e">
        <f>VLOOKUP($B1154,期貨未平倉口數!$A$4:$M$499,10,FALSE)</f>
        <v>#N/A</v>
      </c>
      <c r="Q1154" s="27" t="e">
        <f>VLOOKUP($B1154,期貨未平倉口數!$A$4:$M$499,11,FALSE)</f>
        <v>#N/A</v>
      </c>
      <c r="R1154" s="64" t="e">
        <f>VLOOKUP($B1154,選擇權未平倉餘額!$A$4:$I$500,6,FALSE)</f>
        <v>#N/A</v>
      </c>
      <c r="S1154" s="64" t="e">
        <f>VLOOKUP($B1154,選擇權未平倉餘額!$A$4:$I$500,7,FALSE)</f>
        <v>#N/A</v>
      </c>
      <c r="T1154" s="64" t="e">
        <f>VLOOKUP($B1154,選擇權未平倉餘額!$A$4:$I$500,8,FALSE)</f>
        <v>#N/A</v>
      </c>
      <c r="U1154" s="64" t="e">
        <f>VLOOKUP($B1154,選擇權未平倉餘額!$A$4:$I$500,9,FALSE)</f>
        <v>#N/A</v>
      </c>
      <c r="V1154" s="39" t="e">
        <f>VLOOKUP($B1154,臺指選擇權P_C_Ratios!$A$4:$C$500,3,FALSE)</f>
        <v>#N/A</v>
      </c>
      <c r="W1154" s="41" t="e">
        <f>VLOOKUP($B1154,散戶多空比!$A$6:$L$500,12,FALSE)</f>
        <v>#N/A</v>
      </c>
      <c r="X1154" s="40" t="e">
        <f>VLOOKUP($B1154,期貨大額交易人未沖銷部位!$A$4:$O$499,4,FALSE)</f>
        <v>#N/A</v>
      </c>
      <c r="Y1154" s="40" t="e">
        <f>VLOOKUP($B1154,期貨大額交易人未沖銷部位!$A$4:$O$499,7,FALSE)</f>
        <v>#N/A</v>
      </c>
      <c r="Z1154" s="40" t="e">
        <f>VLOOKUP($B1154,期貨大額交易人未沖銷部位!$A$4:$O$499,10,FALSE)</f>
        <v>#N/A</v>
      </c>
      <c r="AA1154" s="40" t="e">
        <f>VLOOKUP($B1154,期貨大額交易人未沖銷部位!$A$4:$O$499,13,FALSE)</f>
        <v>#N/A</v>
      </c>
      <c r="AB1154" s="40" t="e">
        <f>VLOOKUP($B1154,期貨大額交易人未沖銷部位!$A$4:$O$499,14,FALSE)</f>
        <v>#N/A</v>
      </c>
      <c r="AC1154" s="40" t="e">
        <f>VLOOKUP($B1154,期貨大額交易人未沖銷部位!$A$4:$O$499,15,FALSE)</f>
        <v>#N/A</v>
      </c>
      <c r="AD1154" s="33" t="e">
        <f>VLOOKUP($B1154,三大美股走勢!$A$4:$J$495,4,FALSE)</f>
        <v>#N/A</v>
      </c>
      <c r="AE1154" s="33" t="e">
        <f>VLOOKUP($B1154,三大美股走勢!$A$4:$J$495,7,FALSE)</f>
        <v>#N/A</v>
      </c>
      <c r="AF1154" s="33" t="e">
        <f>VLOOKUP($B1154,三大美股走勢!$A$4:$J$495,10,FALSE)</f>
        <v>#N/A</v>
      </c>
    </row>
    <row r="1155" spans="2:32">
      <c r="B1155" s="32">
        <v>43934</v>
      </c>
      <c r="C1155" s="33" t="e">
        <f>VLOOKUP($B1155,大盤與近月台指!$A$4:$I$499,2,FALSE)</f>
        <v>#N/A</v>
      </c>
      <c r="D1155" s="34" t="e">
        <f>VLOOKUP($B1155,大盤與近月台指!$A$4:$I$499,3,FALSE)</f>
        <v>#N/A</v>
      </c>
      <c r="E1155" s="35" t="e">
        <f>VLOOKUP($B1155,大盤與近月台指!$A$4:$I$499,4,FALSE)</f>
        <v>#N/A</v>
      </c>
      <c r="F1155" s="33" t="e">
        <f>VLOOKUP($B1155,大盤與近月台指!$A$4:$I$499,5,FALSE)</f>
        <v>#N/A</v>
      </c>
      <c r="G1155" s="49" t="e">
        <f>VLOOKUP($B1155,三大法人買賣超!$A$4:$I$500,3,FALSE)</f>
        <v>#N/A</v>
      </c>
      <c r="H1155" s="34" t="e">
        <f>VLOOKUP($B1155,三大法人買賣超!$A$4:$I$500,5,FALSE)</f>
        <v>#N/A</v>
      </c>
      <c r="I1155" s="27" t="e">
        <f>VLOOKUP($B1155,三大法人買賣超!$A$4:$I$500,7,FALSE)</f>
        <v>#N/A</v>
      </c>
      <c r="J1155" s="27" t="e">
        <f>VLOOKUP($B1155,三大法人買賣超!$A$4:$I$500,9,FALSE)</f>
        <v>#N/A</v>
      </c>
      <c r="K1155" s="37">
        <f>新台幣匯率美元指數!B1156</f>
        <v>0</v>
      </c>
      <c r="L1155" s="38">
        <f>新台幣匯率美元指數!C1156</f>
        <v>0</v>
      </c>
      <c r="M1155" s="39">
        <f>新台幣匯率美元指數!D1156</f>
        <v>0</v>
      </c>
      <c r="N1155" s="27" t="e">
        <f>VLOOKUP($B1155,期貨未平倉口數!$A$4:$M$499,4,FALSE)</f>
        <v>#N/A</v>
      </c>
      <c r="O1155" s="27" t="e">
        <f>VLOOKUP($B1155,期貨未平倉口數!$A$4:$M$499,9,FALSE)</f>
        <v>#N/A</v>
      </c>
      <c r="P1155" s="27" t="e">
        <f>VLOOKUP($B1155,期貨未平倉口數!$A$4:$M$499,10,FALSE)</f>
        <v>#N/A</v>
      </c>
      <c r="Q1155" s="27" t="e">
        <f>VLOOKUP($B1155,期貨未平倉口數!$A$4:$M$499,11,FALSE)</f>
        <v>#N/A</v>
      </c>
      <c r="R1155" s="64" t="e">
        <f>VLOOKUP($B1155,選擇權未平倉餘額!$A$4:$I$500,6,FALSE)</f>
        <v>#N/A</v>
      </c>
      <c r="S1155" s="64" t="e">
        <f>VLOOKUP($B1155,選擇權未平倉餘額!$A$4:$I$500,7,FALSE)</f>
        <v>#N/A</v>
      </c>
      <c r="T1155" s="64" t="e">
        <f>VLOOKUP($B1155,選擇權未平倉餘額!$A$4:$I$500,8,FALSE)</f>
        <v>#N/A</v>
      </c>
      <c r="U1155" s="64" t="e">
        <f>VLOOKUP($B1155,選擇權未平倉餘額!$A$4:$I$500,9,FALSE)</f>
        <v>#N/A</v>
      </c>
      <c r="V1155" s="39" t="e">
        <f>VLOOKUP($B1155,臺指選擇權P_C_Ratios!$A$4:$C$500,3,FALSE)</f>
        <v>#N/A</v>
      </c>
      <c r="W1155" s="41" t="e">
        <f>VLOOKUP($B1155,散戶多空比!$A$6:$L$500,12,FALSE)</f>
        <v>#N/A</v>
      </c>
      <c r="X1155" s="40" t="e">
        <f>VLOOKUP($B1155,期貨大額交易人未沖銷部位!$A$4:$O$499,4,FALSE)</f>
        <v>#N/A</v>
      </c>
      <c r="Y1155" s="40" t="e">
        <f>VLOOKUP($B1155,期貨大額交易人未沖銷部位!$A$4:$O$499,7,FALSE)</f>
        <v>#N/A</v>
      </c>
      <c r="Z1155" s="40" t="e">
        <f>VLOOKUP($B1155,期貨大額交易人未沖銷部位!$A$4:$O$499,10,FALSE)</f>
        <v>#N/A</v>
      </c>
      <c r="AA1155" s="40" t="e">
        <f>VLOOKUP($B1155,期貨大額交易人未沖銷部位!$A$4:$O$499,13,FALSE)</f>
        <v>#N/A</v>
      </c>
      <c r="AB1155" s="40" t="e">
        <f>VLOOKUP($B1155,期貨大額交易人未沖銷部位!$A$4:$O$499,14,FALSE)</f>
        <v>#N/A</v>
      </c>
      <c r="AC1155" s="40" t="e">
        <f>VLOOKUP($B1155,期貨大額交易人未沖銷部位!$A$4:$O$499,15,FALSE)</f>
        <v>#N/A</v>
      </c>
      <c r="AD1155" s="33" t="e">
        <f>VLOOKUP($B1155,三大美股走勢!$A$4:$J$495,4,FALSE)</f>
        <v>#N/A</v>
      </c>
      <c r="AE1155" s="33" t="e">
        <f>VLOOKUP($B1155,三大美股走勢!$A$4:$J$495,7,FALSE)</f>
        <v>#N/A</v>
      </c>
      <c r="AF1155" s="33" t="e">
        <f>VLOOKUP($B1155,三大美股走勢!$A$4:$J$495,10,FALSE)</f>
        <v>#N/A</v>
      </c>
    </row>
    <row r="1156" spans="2:32">
      <c r="B1156" s="32">
        <v>43935</v>
      </c>
      <c r="C1156" s="33" t="e">
        <f>VLOOKUP($B1156,大盤與近月台指!$A$4:$I$499,2,FALSE)</f>
        <v>#N/A</v>
      </c>
      <c r="D1156" s="34" t="e">
        <f>VLOOKUP($B1156,大盤與近月台指!$A$4:$I$499,3,FALSE)</f>
        <v>#N/A</v>
      </c>
      <c r="E1156" s="35" t="e">
        <f>VLOOKUP($B1156,大盤與近月台指!$A$4:$I$499,4,FALSE)</f>
        <v>#N/A</v>
      </c>
      <c r="F1156" s="33" t="e">
        <f>VLOOKUP($B1156,大盤與近月台指!$A$4:$I$499,5,FALSE)</f>
        <v>#N/A</v>
      </c>
      <c r="G1156" s="49" t="e">
        <f>VLOOKUP($B1156,三大法人買賣超!$A$4:$I$500,3,FALSE)</f>
        <v>#N/A</v>
      </c>
      <c r="H1156" s="34" t="e">
        <f>VLOOKUP($B1156,三大法人買賣超!$A$4:$I$500,5,FALSE)</f>
        <v>#N/A</v>
      </c>
      <c r="I1156" s="27" t="e">
        <f>VLOOKUP($B1156,三大法人買賣超!$A$4:$I$500,7,FALSE)</f>
        <v>#N/A</v>
      </c>
      <c r="J1156" s="27" t="e">
        <f>VLOOKUP($B1156,三大法人買賣超!$A$4:$I$500,9,FALSE)</f>
        <v>#N/A</v>
      </c>
      <c r="K1156" s="37">
        <f>新台幣匯率美元指數!B1157</f>
        <v>0</v>
      </c>
      <c r="L1156" s="38">
        <f>新台幣匯率美元指數!C1157</f>
        <v>0</v>
      </c>
      <c r="M1156" s="39">
        <f>新台幣匯率美元指數!D1157</f>
        <v>0</v>
      </c>
      <c r="N1156" s="27" t="e">
        <f>VLOOKUP($B1156,期貨未平倉口數!$A$4:$M$499,4,FALSE)</f>
        <v>#N/A</v>
      </c>
      <c r="O1156" s="27" t="e">
        <f>VLOOKUP($B1156,期貨未平倉口數!$A$4:$M$499,9,FALSE)</f>
        <v>#N/A</v>
      </c>
      <c r="P1156" s="27" t="e">
        <f>VLOOKUP($B1156,期貨未平倉口數!$A$4:$M$499,10,FALSE)</f>
        <v>#N/A</v>
      </c>
      <c r="Q1156" s="27" t="e">
        <f>VLOOKUP($B1156,期貨未平倉口數!$A$4:$M$499,11,FALSE)</f>
        <v>#N/A</v>
      </c>
      <c r="R1156" s="64" t="e">
        <f>VLOOKUP($B1156,選擇權未平倉餘額!$A$4:$I$500,6,FALSE)</f>
        <v>#N/A</v>
      </c>
      <c r="S1156" s="64" t="e">
        <f>VLOOKUP($B1156,選擇權未平倉餘額!$A$4:$I$500,7,FALSE)</f>
        <v>#N/A</v>
      </c>
      <c r="T1156" s="64" t="e">
        <f>VLOOKUP($B1156,選擇權未平倉餘額!$A$4:$I$500,8,FALSE)</f>
        <v>#N/A</v>
      </c>
      <c r="U1156" s="64" t="e">
        <f>VLOOKUP($B1156,選擇權未平倉餘額!$A$4:$I$500,9,FALSE)</f>
        <v>#N/A</v>
      </c>
      <c r="V1156" s="39" t="e">
        <f>VLOOKUP($B1156,臺指選擇權P_C_Ratios!$A$4:$C$500,3,FALSE)</f>
        <v>#N/A</v>
      </c>
      <c r="W1156" s="41" t="e">
        <f>VLOOKUP($B1156,散戶多空比!$A$6:$L$500,12,FALSE)</f>
        <v>#N/A</v>
      </c>
      <c r="X1156" s="40" t="e">
        <f>VLOOKUP($B1156,期貨大額交易人未沖銷部位!$A$4:$O$499,4,FALSE)</f>
        <v>#N/A</v>
      </c>
      <c r="Y1156" s="40" t="e">
        <f>VLOOKUP($B1156,期貨大額交易人未沖銷部位!$A$4:$O$499,7,FALSE)</f>
        <v>#N/A</v>
      </c>
      <c r="Z1156" s="40" t="e">
        <f>VLOOKUP($B1156,期貨大額交易人未沖銷部位!$A$4:$O$499,10,FALSE)</f>
        <v>#N/A</v>
      </c>
      <c r="AA1156" s="40" t="e">
        <f>VLOOKUP($B1156,期貨大額交易人未沖銷部位!$A$4:$O$499,13,FALSE)</f>
        <v>#N/A</v>
      </c>
      <c r="AB1156" s="40" t="e">
        <f>VLOOKUP($B1156,期貨大額交易人未沖銷部位!$A$4:$O$499,14,FALSE)</f>
        <v>#N/A</v>
      </c>
      <c r="AC1156" s="40" t="e">
        <f>VLOOKUP($B1156,期貨大額交易人未沖銷部位!$A$4:$O$499,15,FALSE)</f>
        <v>#N/A</v>
      </c>
      <c r="AD1156" s="33" t="e">
        <f>VLOOKUP($B1156,三大美股走勢!$A$4:$J$495,4,FALSE)</f>
        <v>#N/A</v>
      </c>
      <c r="AE1156" s="33" t="e">
        <f>VLOOKUP($B1156,三大美股走勢!$A$4:$J$495,7,FALSE)</f>
        <v>#N/A</v>
      </c>
      <c r="AF1156" s="33" t="e">
        <f>VLOOKUP($B1156,三大美股走勢!$A$4:$J$495,10,FALSE)</f>
        <v>#N/A</v>
      </c>
    </row>
    <row r="1157" spans="2:32">
      <c r="B1157" s="32">
        <v>43936</v>
      </c>
      <c r="C1157" s="33" t="e">
        <f>VLOOKUP($B1157,大盤與近月台指!$A$4:$I$499,2,FALSE)</f>
        <v>#N/A</v>
      </c>
      <c r="D1157" s="34" t="e">
        <f>VLOOKUP($B1157,大盤與近月台指!$A$4:$I$499,3,FALSE)</f>
        <v>#N/A</v>
      </c>
      <c r="E1157" s="35" t="e">
        <f>VLOOKUP($B1157,大盤與近月台指!$A$4:$I$499,4,FALSE)</f>
        <v>#N/A</v>
      </c>
      <c r="F1157" s="33" t="e">
        <f>VLOOKUP($B1157,大盤與近月台指!$A$4:$I$499,5,FALSE)</f>
        <v>#N/A</v>
      </c>
      <c r="G1157" s="49" t="e">
        <f>VLOOKUP($B1157,三大法人買賣超!$A$4:$I$500,3,FALSE)</f>
        <v>#N/A</v>
      </c>
      <c r="H1157" s="34" t="e">
        <f>VLOOKUP($B1157,三大法人買賣超!$A$4:$I$500,5,FALSE)</f>
        <v>#N/A</v>
      </c>
      <c r="I1157" s="27" t="e">
        <f>VLOOKUP($B1157,三大法人買賣超!$A$4:$I$500,7,FALSE)</f>
        <v>#N/A</v>
      </c>
      <c r="J1157" s="27" t="e">
        <f>VLOOKUP($B1157,三大法人買賣超!$A$4:$I$500,9,FALSE)</f>
        <v>#N/A</v>
      </c>
      <c r="K1157" s="37">
        <f>新台幣匯率美元指數!B1158</f>
        <v>0</v>
      </c>
      <c r="L1157" s="38">
        <f>新台幣匯率美元指數!C1158</f>
        <v>0</v>
      </c>
      <c r="M1157" s="39">
        <f>新台幣匯率美元指數!D1158</f>
        <v>0</v>
      </c>
      <c r="N1157" s="27" t="e">
        <f>VLOOKUP($B1157,期貨未平倉口數!$A$4:$M$499,4,FALSE)</f>
        <v>#N/A</v>
      </c>
      <c r="O1157" s="27" t="e">
        <f>VLOOKUP($B1157,期貨未平倉口數!$A$4:$M$499,9,FALSE)</f>
        <v>#N/A</v>
      </c>
      <c r="P1157" s="27" t="e">
        <f>VLOOKUP($B1157,期貨未平倉口數!$A$4:$M$499,10,FALSE)</f>
        <v>#N/A</v>
      </c>
      <c r="Q1157" s="27" t="e">
        <f>VLOOKUP($B1157,期貨未平倉口數!$A$4:$M$499,11,FALSE)</f>
        <v>#N/A</v>
      </c>
      <c r="R1157" s="64" t="e">
        <f>VLOOKUP($B1157,選擇權未平倉餘額!$A$4:$I$500,6,FALSE)</f>
        <v>#N/A</v>
      </c>
      <c r="S1157" s="64" t="e">
        <f>VLOOKUP($B1157,選擇權未平倉餘額!$A$4:$I$500,7,FALSE)</f>
        <v>#N/A</v>
      </c>
      <c r="T1157" s="64" t="e">
        <f>VLOOKUP($B1157,選擇權未平倉餘額!$A$4:$I$500,8,FALSE)</f>
        <v>#N/A</v>
      </c>
      <c r="U1157" s="64" t="e">
        <f>VLOOKUP($B1157,選擇權未平倉餘額!$A$4:$I$500,9,FALSE)</f>
        <v>#N/A</v>
      </c>
      <c r="V1157" s="39" t="e">
        <f>VLOOKUP($B1157,臺指選擇權P_C_Ratios!$A$4:$C$500,3,FALSE)</f>
        <v>#N/A</v>
      </c>
      <c r="W1157" s="41" t="e">
        <f>VLOOKUP($B1157,散戶多空比!$A$6:$L$500,12,FALSE)</f>
        <v>#N/A</v>
      </c>
      <c r="X1157" s="40" t="e">
        <f>VLOOKUP($B1157,期貨大額交易人未沖銷部位!$A$4:$O$499,4,FALSE)</f>
        <v>#N/A</v>
      </c>
      <c r="Y1157" s="40" t="e">
        <f>VLOOKUP($B1157,期貨大額交易人未沖銷部位!$A$4:$O$499,7,FALSE)</f>
        <v>#N/A</v>
      </c>
      <c r="Z1157" s="40" t="e">
        <f>VLOOKUP($B1157,期貨大額交易人未沖銷部位!$A$4:$O$499,10,FALSE)</f>
        <v>#N/A</v>
      </c>
      <c r="AA1157" s="40" t="e">
        <f>VLOOKUP($B1157,期貨大額交易人未沖銷部位!$A$4:$O$499,13,FALSE)</f>
        <v>#N/A</v>
      </c>
      <c r="AB1157" s="40" t="e">
        <f>VLOOKUP($B1157,期貨大額交易人未沖銷部位!$A$4:$O$499,14,FALSE)</f>
        <v>#N/A</v>
      </c>
      <c r="AC1157" s="40" t="e">
        <f>VLOOKUP($B1157,期貨大額交易人未沖銷部位!$A$4:$O$499,15,FALSE)</f>
        <v>#N/A</v>
      </c>
      <c r="AD1157" s="33" t="e">
        <f>VLOOKUP($B1157,三大美股走勢!$A$4:$J$495,4,FALSE)</f>
        <v>#N/A</v>
      </c>
      <c r="AE1157" s="33" t="e">
        <f>VLOOKUP($B1157,三大美股走勢!$A$4:$J$495,7,FALSE)</f>
        <v>#N/A</v>
      </c>
      <c r="AF1157" s="33" t="e">
        <f>VLOOKUP($B1157,三大美股走勢!$A$4:$J$495,10,FALSE)</f>
        <v>#N/A</v>
      </c>
    </row>
    <row r="1158" spans="2:32">
      <c r="B1158" s="32">
        <v>43937</v>
      </c>
      <c r="C1158" s="33" t="e">
        <f>VLOOKUP($B1158,大盤與近月台指!$A$4:$I$499,2,FALSE)</f>
        <v>#N/A</v>
      </c>
      <c r="D1158" s="34" t="e">
        <f>VLOOKUP($B1158,大盤與近月台指!$A$4:$I$499,3,FALSE)</f>
        <v>#N/A</v>
      </c>
      <c r="E1158" s="35" t="e">
        <f>VLOOKUP($B1158,大盤與近月台指!$A$4:$I$499,4,FALSE)</f>
        <v>#N/A</v>
      </c>
      <c r="F1158" s="33" t="e">
        <f>VLOOKUP($B1158,大盤與近月台指!$A$4:$I$499,5,FALSE)</f>
        <v>#N/A</v>
      </c>
      <c r="G1158" s="49" t="e">
        <f>VLOOKUP($B1158,三大法人買賣超!$A$4:$I$500,3,FALSE)</f>
        <v>#N/A</v>
      </c>
      <c r="H1158" s="34" t="e">
        <f>VLOOKUP($B1158,三大法人買賣超!$A$4:$I$500,5,FALSE)</f>
        <v>#N/A</v>
      </c>
      <c r="I1158" s="27" t="e">
        <f>VLOOKUP($B1158,三大法人買賣超!$A$4:$I$500,7,FALSE)</f>
        <v>#N/A</v>
      </c>
      <c r="J1158" s="27" t="e">
        <f>VLOOKUP($B1158,三大法人買賣超!$A$4:$I$500,9,FALSE)</f>
        <v>#N/A</v>
      </c>
      <c r="K1158" s="37">
        <f>新台幣匯率美元指數!B1159</f>
        <v>0</v>
      </c>
      <c r="L1158" s="38">
        <f>新台幣匯率美元指數!C1159</f>
        <v>0</v>
      </c>
      <c r="M1158" s="39">
        <f>新台幣匯率美元指數!D1159</f>
        <v>0</v>
      </c>
      <c r="N1158" s="27" t="e">
        <f>VLOOKUP($B1158,期貨未平倉口數!$A$4:$M$499,4,FALSE)</f>
        <v>#N/A</v>
      </c>
      <c r="O1158" s="27" t="e">
        <f>VLOOKUP($B1158,期貨未平倉口數!$A$4:$M$499,9,FALSE)</f>
        <v>#N/A</v>
      </c>
      <c r="P1158" s="27" t="e">
        <f>VLOOKUP($B1158,期貨未平倉口數!$A$4:$M$499,10,FALSE)</f>
        <v>#N/A</v>
      </c>
      <c r="Q1158" s="27" t="e">
        <f>VLOOKUP($B1158,期貨未平倉口數!$A$4:$M$499,11,FALSE)</f>
        <v>#N/A</v>
      </c>
      <c r="R1158" s="64" t="e">
        <f>VLOOKUP($B1158,選擇權未平倉餘額!$A$4:$I$500,6,FALSE)</f>
        <v>#N/A</v>
      </c>
      <c r="S1158" s="64" t="e">
        <f>VLOOKUP($B1158,選擇權未平倉餘額!$A$4:$I$500,7,FALSE)</f>
        <v>#N/A</v>
      </c>
      <c r="T1158" s="64" t="e">
        <f>VLOOKUP($B1158,選擇權未平倉餘額!$A$4:$I$500,8,FALSE)</f>
        <v>#N/A</v>
      </c>
      <c r="U1158" s="64" t="e">
        <f>VLOOKUP($B1158,選擇權未平倉餘額!$A$4:$I$500,9,FALSE)</f>
        <v>#N/A</v>
      </c>
      <c r="V1158" s="39" t="e">
        <f>VLOOKUP($B1158,臺指選擇權P_C_Ratios!$A$4:$C$500,3,FALSE)</f>
        <v>#N/A</v>
      </c>
      <c r="W1158" s="41" t="e">
        <f>VLOOKUP($B1158,散戶多空比!$A$6:$L$500,12,FALSE)</f>
        <v>#N/A</v>
      </c>
      <c r="X1158" s="40" t="e">
        <f>VLOOKUP($B1158,期貨大額交易人未沖銷部位!$A$4:$O$499,4,FALSE)</f>
        <v>#N/A</v>
      </c>
      <c r="Y1158" s="40" t="e">
        <f>VLOOKUP($B1158,期貨大額交易人未沖銷部位!$A$4:$O$499,7,FALSE)</f>
        <v>#N/A</v>
      </c>
      <c r="Z1158" s="40" t="e">
        <f>VLOOKUP($B1158,期貨大額交易人未沖銷部位!$A$4:$O$499,10,FALSE)</f>
        <v>#N/A</v>
      </c>
      <c r="AA1158" s="40" t="e">
        <f>VLOOKUP($B1158,期貨大額交易人未沖銷部位!$A$4:$O$499,13,FALSE)</f>
        <v>#N/A</v>
      </c>
      <c r="AB1158" s="40" t="e">
        <f>VLOOKUP($B1158,期貨大額交易人未沖銷部位!$A$4:$O$499,14,FALSE)</f>
        <v>#N/A</v>
      </c>
      <c r="AC1158" s="40" t="e">
        <f>VLOOKUP($B1158,期貨大額交易人未沖銷部位!$A$4:$O$499,15,FALSE)</f>
        <v>#N/A</v>
      </c>
      <c r="AD1158" s="33" t="e">
        <f>VLOOKUP($B1158,三大美股走勢!$A$4:$J$495,4,FALSE)</f>
        <v>#N/A</v>
      </c>
      <c r="AE1158" s="33" t="e">
        <f>VLOOKUP($B1158,三大美股走勢!$A$4:$J$495,7,FALSE)</f>
        <v>#N/A</v>
      </c>
      <c r="AF1158" s="33" t="e">
        <f>VLOOKUP($B1158,三大美股走勢!$A$4:$J$495,10,FALSE)</f>
        <v>#N/A</v>
      </c>
    </row>
    <row r="1159" spans="2:32">
      <c r="B1159" s="32">
        <v>43938</v>
      </c>
      <c r="C1159" s="33" t="e">
        <f>VLOOKUP($B1159,大盤與近月台指!$A$4:$I$499,2,FALSE)</f>
        <v>#N/A</v>
      </c>
      <c r="D1159" s="34" t="e">
        <f>VLOOKUP($B1159,大盤與近月台指!$A$4:$I$499,3,FALSE)</f>
        <v>#N/A</v>
      </c>
      <c r="E1159" s="35" t="e">
        <f>VLOOKUP($B1159,大盤與近月台指!$A$4:$I$499,4,FALSE)</f>
        <v>#N/A</v>
      </c>
      <c r="F1159" s="33" t="e">
        <f>VLOOKUP($B1159,大盤與近月台指!$A$4:$I$499,5,FALSE)</f>
        <v>#N/A</v>
      </c>
      <c r="G1159" s="49" t="e">
        <f>VLOOKUP($B1159,三大法人買賣超!$A$4:$I$500,3,FALSE)</f>
        <v>#N/A</v>
      </c>
      <c r="H1159" s="34" t="e">
        <f>VLOOKUP($B1159,三大法人買賣超!$A$4:$I$500,5,FALSE)</f>
        <v>#N/A</v>
      </c>
      <c r="I1159" s="27" t="e">
        <f>VLOOKUP($B1159,三大法人買賣超!$A$4:$I$500,7,FALSE)</f>
        <v>#N/A</v>
      </c>
      <c r="J1159" s="27" t="e">
        <f>VLOOKUP($B1159,三大法人買賣超!$A$4:$I$500,9,FALSE)</f>
        <v>#N/A</v>
      </c>
      <c r="K1159" s="37">
        <f>新台幣匯率美元指數!B1160</f>
        <v>0</v>
      </c>
      <c r="L1159" s="38">
        <f>新台幣匯率美元指數!C1160</f>
        <v>0</v>
      </c>
      <c r="M1159" s="39">
        <f>新台幣匯率美元指數!D1160</f>
        <v>0</v>
      </c>
      <c r="N1159" s="27" t="e">
        <f>VLOOKUP($B1159,期貨未平倉口數!$A$4:$M$499,4,FALSE)</f>
        <v>#N/A</v>
      </c>
      <c r="O1159" s="27" t="e">
        <f>VLOOKUP($B1159,期貨未平倉口數!$A$4:$M$499,9,FALSE)</f>
        <v>#N/A</v>
      </c>
      <c r="P1159" s="27" t="e">
        <f>VLOOKUP($B1159,期貨未平倉口數!$A$4:$M$499,10,FALSE)</f>
        <v>#N/A</v>
      </c>
      <c r="Q1159" s="27" t="e">
        <f>VLOOKUP($B1159,期貨未平倉口數!$A$4:$M$499,11,FALSE)</f>
        <v>#N/A</v>
      </c>
      <c r="R1159" s="64" t="e">
        <f>VLOOKUP($B1159,選擇權未平倉餘額!$A$4:$I$500,6,FALSE)</f>
        <v>#N/A</v>
      </c>
      <c r="S1159" s="64" t="e">
        <f>VLOOKUP($B1159,選擇權未平倉餘額!$A$4:$I$500,7,FALSE)</f>
        <v>#N/A</v>
      </c>
      <c r="T1159" s="64" t="e">
        <f>VLOOKUP($B1159,選擇權未平倉餘額!$A$4:$I$500,8,FALSE)</f>
        <v>#N/A</v>
      </c>
      <c r="U1159" s="64" t="e">
        <f>VLOOKUP($B1159,選擇權未平倉餘額!$A$4:$I$500,9,FALSE)</f>
        <v>#N/A</v>
      </c>
      <c r="V1159" s="39" t="e">
        <f>VLOOKUP($B1159,臺指選擇權P_C_Ratios!$A$4:$C$500,3,FALSE)</f>
        <v>#N/A</v>
      </c>
      <c r="W1159" s="41" t="e">
        <f>VLOOKUP($B1159,散戶多空比!$A$6:$L$500,12,FALSE)</f>
        <v>#N/A</v>
      </c>
      <c r="X1159" s="40" t="e">
        <f>VLOOKUP($B1159,期貨大額交易人未沖銷部位!$A$4:$O$499,4,FALSE)</f>
        <v>#N/A</v>
      </c>
      <c r="Y1159" s="40" t="e">
        <f>VLOOKUP($B1159,期貨大額交易人未沖銷部位!$A$4:$O$499,7,FALSE)</f>
        <v>#N/A</v>
      </c>
      <c r="Z1159" s="40" t="e">
        <f>VLOOKUP($B1159,期貨大額交易人未沖銷部位!$A$4:$O$499,10,FALSE)</f>
        <v>#N/A</v>
      </c>
      <c r="AA1159" s="40" t="e">
        <f>VLOOKUP($B1159,期貨大額交易人未沖銷部位!$A$4:$O$499,13,FALSE)</f>
        <v>#N/A</v>
      </c>
      <c r="AB1159" s="40" t="e">
        <f>VLOOKUP($B1159,期貨大額交易人未沖銷部位!$A$4:$O$499,14,FALSE)</f>
        <v>#N/A</v>
      </c>
      <c r="AC1159" s="40" t="e">
        <f>VLOOKUP($B1159,期貨大額交易人未沖銷部位!$A$4:$O$499,15,FALSE)</f>
        <v>#N/A</v>
      </c>
      <c r="AD1159" s="33" t="e">
        <f>VLOOKUP($B1159,三大美股走勢!$A$4:$J$495,4,FALSE)</f>
        <v>#N/A</v>
      </c>
      <c r="AE1159" s="33" t="e">
        <f>VLOOKUP($B1159,三大美股走勢!$A$4:$J$495,7,FALSE)</f>
        <v>#N/A</v>
      </c>
      <c r="AF1159" s="33" t="e">
        <f>VLOOKUP($B1159,三大美股走勢!$A$4:$J$495,10,FALSE)</f>
        <v>#N/A</v>
      </c>
    </row>
    <row r="1160" spans="2:32">
      <c r="B1160" s="32">
        <v>43939</v>
      </c>
      <c r="C1160" s="33" t="e">
        <f>VLOOKUP($B1160,大盤與近月台指!$A$4:$I$499,2,FALSE)</f>
        <v>#N/A</v>
      </c>
      <c r="D1160" s="34" t="e">
        <f>VLOOKUP($B1160,大盤與近月台指!$A$4:$I$499,3,FALSE)</f>
        <v>#N/A</v>
      </c>
      <c r="E1160" s="35" t="e">
        <f>VLOOKUP($B1160,大盤與近月台指!$A$4:$I$499,4,FALSE)</f>
        <v>#N/A</v>
      </c>
      <c r="F1160" s="33" t="e">
        <f>VLOOKUP($B1160,大盤與近月台指!$A$4:$I$499,5,FALSE)</f>
        <v>#N/A</v>
      </c>
      <c r="G1160" s="49" t="e">
        <f>VLOOKUP($B1160,三大法人買賣超!$A$4:$I$500,3,FALSE)</f>
        <v>#N/A</v>
      </c>
      <c r="H1160" s="34" t="e">
        <f>VLOOKUP($B1160,三大法人買賣超!$A$4:$I$500,5,FALSE)</f>
        <v>#N/A</v>
      </c>
      <c r="I1160" s="27" t="e">
        <f>VLOOKUP($B1160,三大法人買賣超!$A$4:$I$500,7,FALSE)</f>
        <v>#N/A</v>
      </c>
      <c r="J1160" s="27" t="e">
        <f>VLOOKUP($B1160,三大法人買賣超!$A$4:$I$500,9,FALSE)</f>
        <v>#N/A</v>
      </c>
      <c r="K1160" s="37">
        <f>新台幣匯率美元指數!B1161</f>
        <v>0</v>
      </c>
      <c r="L1160" s="38">
        <f>新台幣匯率美元指數!C1161</f>
        <v>0</v>
      </c>
      <c r="M1160" s="39">
        <f>新台幣匯率美元指數!D1161</f>
        <v>0</v>
      </c>
      <c r="N1160" s="27" t="e">
        <f>VLOOKUP($B1160,期貨未平倉口數!$A$4:$M$499,4,FALSE)</f>
        <v>#N/A</v>
      </c>
      <c r="O1160" s="27" t="e">
        <f>VLOOKUP($B1160,期貨未平倉口數!$A$4:$M$499,9,FALSE)</f>
        <v>#N/A</v>
      </c>
      <c r="P1160" s="27" t="e">
        <f>VLOOKUP($B1160,期貨未平倉口數!$A$4:$M$499,10,FALSE)</f>
        <v>#N/A</v>
      </c>
      <c r="Q1160" s="27" t="e">
        <f>VLOOKUP($B1160,期貨未平倉口數!$A$4:$M$499,11,FALSE)</f>
        <v>#N/A</v>
      </c>
      <c r="R1160" s="64" t="e">
        <f>VLOOKUP($B1160,選擇權未平倉餘額!$A$4:$I$500,6,FALSE)</f>
        <v>#N/A</v>
      </c>
      <c r="S1160" s="64" t="e">
        <f>VLOOKUP($B1160,選擇權未平倉餘額!$A$4:$I$500,7,FALSE)</f>
        <v>#N/A</v>
      </c>
      <c r="T1160" s="64" t="e">
        <f>VLOOKUP($B1160,選擇權未平倉餘額!$A$4:$I$500,8,FALSE)</f>
        <v>#N/A</v>
      </c>
      <c r="U1160" s="64" t="e">
        <f>VLOOKUP($B1160,選擇權未平倉餘額!$A$4:$I$500,9,FALSE)</f>
        <v>#N/A</v>
      </c>
      <c r="V1160" s="39" t="e">
        <f>VLOOKUP($B1160,臺指選擇權P_C_Ratios!$A$4:$C$500,3,FALSE)</f>
        <v>#N/A</v>
      </c>
      <c r="W1160" s="41" t="e">
        <f>VLOOKUP($B1160,散戶多空比!$A$6:$L$500,12,FALSE)</f>
        <v>#N/A</v>
      </c>
      <c r="X1160" s="40" t="e">
        <f>VLOOKUP($B1160,期貨大額交易人未沖銷部位!$A$4:$O$499,4,FALSE)</f>
        <v>#N/A</v>
      </c>
      <c r="Y1160" s="40" t="e">
        <f>VLOOKUP($B1160,期貨大額交易人未沖銷部位!$A$4:$O$499,7,FALSE)</f>
        <v>#N/A</v>
      </c>
      <c r="Z1160" s="40" t="e">
        <f>VLOOKUP($B1160,期貨大額交易人未沖銷部位!$A$4:$O$499,10,FALSE)</f>
        <v>#N/A</v>
      </c>
      <c r="AA1160" s="40" t="e">
        <f>VLOOKUP($B1160,期貨大額交易人未沖銷部位!$A$4:$O$499,13,FALSE)</f>
        <v>#N/A</v>
      </c>
      <c r="AB1160" s="40" t="e">
        <f>VLOOKUP($B1160,期貨大額交易人未沖銷部位!$A$4:$O$499,14,FALSE)</f>
        <v>#N/A</v>
      </c>
      <c r="AC1160" s="40" t="e">
        <f>VLOOKUP($B1160,期貨大額交易人未沖銷部位!$A$4:$O$499,15,FALSE)</f>
        <v>#N/A</v>
      </c>
      <c r="AD1160" s="33" t="e">
        <f>VLOOKUP($B1160,三大美股走勢!$A$4:$J$495,4,FALSE)</f>
        <v>#N/A</v>
      </c>
      <c r="AE1160" s="33" t="e">
        <f>VLOOKUP($B1160,三大美股走勢!$A$4:$J$495,7,FALSE)</f>
        <v>#N/A</v>
      </c>
      <c r="AF1160" s="33" t="e">
        <f>VLOOKUP($B1160,三大美股走勢!$A$4:$J$495,10,FALSE)</f>
        <v>#N/A</v>
      </c>
    </row>
    <row r="1161" spans="2:32">
      <c r="B1161" s="32">
        <v>43940</v>
      </c>
      <c r="C1161" s="33" t="e">
        <f>VLOOKUP($B1161,大盤與近月台指!$A$4:$I$499,2,FALSE)</f>
        <v>#N/A</v>
      </c>
      <c r="D1161" s="34" t="e">
        <f>VLOOKUP($B1161,大盤與近月台指!$A$4:$I$499,3,FALSE)</f>
        <v>#N/A</v>
      </c>
      <c r="E1161" s="35" t="e">
        <f>VLOOKUP($B1161,大盤與近月台指!$A$4:$I$499,4,FALSE)</f>
        <v>#N/A</v>
      </c>
      <c r="F1161" s="33" t="e">
        <f>VLOOKUP($B1161,大盤與近月台指!$A$4:$I$499,5,FALSE)</f>
        <v>#N/A</v>
      </c>
      <c r="G1161" s="49" t="e">
        <f>VLOOKUP($B1161,三大法人買賣超!$A$4:$I$500,3,FALSE)</f>
        <v>#N/A</v>
      </c>
      <c r="H1161" s="34" t="e">
        <f>VLOOKUP($B1161,三大法人買賣超!$A$4:$I$500,5,FALSE)</f>
        <v>#N/A</v>
      </c>
      <c r="I1161" s="27" t="e">
        <f>VLOOKUP($B1161,三大法人買賣超!$A$4:$I$500,7,FALSE)</f>
        <v>#N/A</v>
      </c>
      <c r="J1161" s="27" t="e">
        <f>VLOOKUP($B1161,三大法人買賣超!$A$4:$I$500,9,FALSE)</f>
        <v>#N/A</v>
      </c>
      <c r="K1161" s="37">
        <f>新台幣匯率美元指數!B1162</f>
        <v>0</v>
      </c>
      <c r="L1161" s="38">
        <f>新台幣匯率美元指數!C1162</f>
        <v>0</v>
      </c>
      <c r="M1161" s="39">
        <f>新台幣匯率美元指數!D1162</f>
        <v>0</v>
      </c>
      <c r="N1161" s="27" t="e">
        <f>VLOOKUP($B1161,期貨未平倉口數!$A$4:$M$499,4,FALSE)</f>
        <v>#N/A</v>
      </c>
      <c r="O1161" s="27" t="e">
        <f>VLOOKUP($B1161,期貨未平倉口數!$A$4:$M$499,9,FALSE)</f>
        <v>#N/A</v>
      </c>
      <c r="P1161" s="27" t="e">
        <f>VLOOKUP($B1161,期貨未平倉口數!$A$4:$M$499,10,FALSE)</f>
        <v>#N/A</v>
      </c>
      <c r="Q1161" s="27" t="e">
        <f>VLOOKUP($B1161,期貨未平倉口數!$A$4:$M$499,11,FALSE)</f>
        <v>#N/A</v>
      </c>
      <c r="R1161" s="64" t="e">
        <f>VLOOKUP($B1161,選擇權未平倉餘額!$A$4:$I$500,6,FALSE)</f>
        <v>#N/A</v>
      </c>
      <c r="S1161" s="64" t="e">
        <f>VLOOKUP($B1161,選擇權未平倉餘額!$A$4:$I$500,7,FALSE)</f>
        <v>#N/A</v>
      </c>
      <c r="T1161" s="64" t="e">
        <f>VLOOKUP($B1161,選擇權未平倉餘額!$A$4:$I$500,8,FALSE)</f>
        <v>#N/A</v>
      </c>
      <c r="U1161" s="64" t="e">
        <f>VLOOKUP($B1161,選擇權未平倉餘額!$A$4:$I$500,9,FALSE)</f>
        <v>#N/A</v>
      </c>
      <c r="V1161" s="39" t="e">
        <f>VLOOKUP($B1161,臺指選擇權P_C_Ratios!$A$4:$C$500,3,FALSE)</f>
        <v>#N/A</v>
      </c>
      <c r="W1161" s="41" t="e">
        <f>VLOOKUP($B1161,散戶多空比!$A$6:$L$500,12,FALSE)</f>
        <v>#N/A</v>
      </c>
      <c r="X1161" s="40" t="e">
        <f>VLOOKUP($B1161,期貨大額交易人未沖銷部位!$A$4:$O$499,4,FALSE)</f>
        <v>#N/A</v>
      </c>
      <c r="Y1161" s="40" t="e">
        <f>VLOOKUP($B1161,期貨大額交易人未沖銷部位!$A$4:$O$499,7,FALSE)</f>
        <v>#N/A</v>
      </c>
      <c r="Z1161" s="40" t="e">
        <f>VLOOKUP($B1161,期貨大額交易人未沖銷部位!$A$4:$O$499,10,FALSE)</f>
        <v>#N/A</v>
      </c>
      <c r="AA1161" s="40" t="e">
        <f>VLOOKUP($B1161,期貨大額交易人未沖銷部位!$A$4:$O$499,13,FALSE)</f>
        <v>#N/A</v>
      </c>
      <c r="AB1161" s="40" t="e">
        <f>VLOOKUP($B1161,期貨大額交易人未沖銷部位!$A$4:$O$499,14,FALSE)</f>
        <v>#N/A</v>
      </c>
      <c r="AC1161" s="40" t="e">
        <f>VLOOKUP($B1161,期貨大額交易人未沖銷部位!$A$4:$O$499,15,FALSE)</f>
        <v>#N/A</v>
      </c>
      <c r="AD1161" s="33" t="e">
        <f>VLOOKUP($B1161,三大美股走勢!$A$4:$J$495,4,FALSE)</f>
        <v>#N/A</v>
      </c>
      <c r="AE1161" s="33" t="e">
        <f>VLOOKUP($B1161,三大美股走勢!$A$4:$J$495,7,FALSE)</f>
        <v>#N/A</v>
      </c>
      <c r="AF1161" s="33" t="e">
        <f>VLOOKUP($B1161,三大美股走勢!$A$4:$J$495,10,FALSE)</f>
        <v>#N/A</v>
      </c>
    </row>
    <row r="1162" spans="2:32">
      <c r="B1162" s="32">
        <v>43941</v>
      </c>
      <c r="C1162" s="33" t="e">
        <f>VLOOKUP($B1162,大盤與近月台指!$A$4:$I$499,2,FALSE)</f>
        <v>#N/A</v>
      </c>
      <c r="D1162" s="34" t="e">
        <f>VLOOKUP($B1162,大盤與近月台指!$A$4:$I$499,3,FALSE)</f>
        <v>#N/A</v>
      </c>
      <c r="E1162" s="35" t="e">
        <f>VLOOKUP($B1162,大盤與近月台指!$A$4:$I$499,4,FALSE)</f>
        <v>#N/A</v>
      </c>
      <c r="F1162" s="33" t="e">
        <f>VLOOKUP($B1162,大盤與近月台指!$A$4:$I$499,5,FALSE)</f>
        <v>#N/A</v>
      </c>
      <c r="G1162" s="49" t="e">
        <f>VLOOKUP($B1162,三大法人買賣超!$A$4:$I$500,3,FALSE)</f>
        <v>#N/A</v>
      </c>
      <c r="H1162" s="34" t="e">
        <f>VLOOKUP($B1162,三大法人買賣超!$A$4:$I$500,5,FALSE)</f>
        <v>#N/A</v>
      </c>
      <c r="I1162" s="27" t="e">
        <f>VLOOKUP($B1162,三大法人買賣超!$A$4:$I$500,7,FALSE)</f>
        <v>#N/A</v>
      </c>
      <c r="J1162" s="27" t="e">
        <f>VLOOKUP($B1162,三大法人買賣超!$A$4:$I$500,9,FALSE)</f>
        <v>#N/A</v>
      </c>
      <c r="K1162" s="37">
        <f>新台幣匯率美元指數!B1163</f>
        <v>0</v>
      </c>
      <c r="L1162" s="38">
        <f>新台幣匯率美元指數!C1163</f>
        <v>0</v>
      </c>
      <c r="M1162" s="39">
        <f>新台幣匯率美元指數!D1163</f>
        <v>0</v>
      </c>
      <c r="N1162" s="27" t="e">
        <f>VLOOKUP($B1162,期貨未平倉口數!$A$4:$M$499,4,FALSE)</f>
        <v>#N/A</v>
      </c>
      <c r="O1162" s="27" t="e">
        <f>VLOOKUP($B1162,期貨未平倉口數!$A$4:$M$499,9,FALSE)</f>
        <v>#N/A</v>
      </c>
      <c r="P1162" s="27" t="e">
        <f>VLOOKUP($B1162,期貨未平倉口數!$A$4:$M$499,10,FALSE)</f>
        <v>#N/A</v>
      </c>
      <c r="Q1162" s="27" t="e">
        <f>VLOOKUP($B1162,期貨未平倉口數!$A$4:$M$499,11,FALSE)</f>
        <v>#N/A</v>
      </c>
      <c r="R1162" s="64" t="e">
        <f>VLOOKUP($B1162,選擇權未平倉餘額!$A$4:$I$500,6,FALSE)</f>
        <v>#N/A</v>
      </c>
      <c r="S1162" s="64" t="e">
        <f>VLOOKUP($B1162,選擇權未平倉餘額!$A$4:$I$500,7,FALSE)</f>
        <v>#N/A</v>
      </c>
      <c r="T1162" s="64" t="e">
        <f>VLOOKUP($B1162,選擇權未平倉餘額!$A$4:$I$500,8,FALSE)</f>
        <v>#N/A</v>
      </c>
      <c r="U1162" s="64" t="e">
        <f>VLOOKUP($B1162,選擇權未平倉餘額!$A$4:$I$500,9,FALSE)</f>
        <v>#N/A</v>
      </c>
      <c r="V1162" s="39" t="e">
        <f>VLOOKUP($B1162,臺指選擇權P_C_Ratios!$A$4:$C$500,3,FALSE)</f>
        <v>#N/A</v>
      </c>
      <c r="W1162" s="41" t="e">
        <f>VLOOKUP($B1162,散戶多空比!$A$6:$L$500,12,FALSE)</f>
        <v>#N/A</v>
      </c>
      <c r="X1162" s="40" t="e">
        <f>VLOOKUP($B1162,期貨大額交易人未沖銷部位!$A$4:$O$499,4,FALSE)</f>
        <v>#N/A</v>
      </c>
      <c r="Y1162" s="40" t="e">
        <f>VLOOKUP($B1162,期貨大額交易人未沖銷部位!$A$4:$O$499,7,FALSE)</f>
        <v>#N/A</v>
      </c>
      <c r="Z1162" s="40" t="e">
        <f>VLOOKUP($B1162,期貨大額交易人未沖銷部位!$A$4:$O$499,10,FALSE)</f>
        <v>#N/A</v>
      </c>
      <c r="AA1162" s="40" t="e">
        <f>VLOOKUP($B1162,期貨大額交易人未沖銷部位!$A$4:$O$499,13,FALSE)</f>
        <v>#N/A</v>
      </c>
      <c r="AB1162" s="40" t="e">
        <f>VLOOKUP($B1162,期貨大額交易人未沖銷部位!$A$4:$O$499,14,FALSE)</f>
        <v>#N/A</v>
      </c>
      <c r="AC1162" s="40" t="e">
        <f>VLOOKUP($B1162,期貨大額交易人未沖銷部位!$A$4:$O$499,15,FALSE)</f>
        <v>#N/A</v>
      </c>
      <c r="AD1162" s="33" t="e">
        <f>VLOOKUP($B1162,三大美股走勢!$A$4:$J$495,4,FALSE)</f>
        <v>#N/A</v>
      </c>
      <c r="AE1162" s="33" t="e">
        <f>VLOOKUP($B1162,三大美股走勢!$A$4:$J$495,7,FALSE)</f>
        <v>#N/A</v>
      </c>
      <c r="AF1162" s="33" t="e">
        <f>VLOOKUP($B1162,三大美股走勢!$A$4:$J$495,10,FALSE)</f>
        <v>#N/A</v>
      </c>
    </row>
    <row r="1163" spans="2:32">
      <c r="B1163" s="32">
        <v>43942</v>
      </c>
      <c r="C1163" s="33" t="e">
        <f>VLOOKUP($B1163,大盤與近月台指!$A$4:$I$499,2,FALSE)</f>
        <v>#N/A</v>
      </c>
      <c r="D1163" s="34" t="e">
        <f>VLOOKUP($B1163,大盤與近月台指!$A$4:$I$499,3,FALSE)</f>
        <v>#N/A</v>
      </c>
      <c r="E1163" s="35" t="e">
        <f>VLOOKUP($B1163,大盤與近月台指!$A$4:$I$499,4,FALSE)</f>
        <v>#N/A</v>
      </c>
      <c r="F1163" s="33" t="e">
        <f>VLOOKUP($B1163,大盤與近月台指!$A$4:$I$499,5,FALSE)</f>
        <v>#N/A</v>
      </c>
      <c r="G1163" s="49" t="e">
        <f>VLOOKUP($B1163,三大法人買賣超!$A$4:$I$500,3,FALSE)</f>
        <v>#N/A</v>
      </c>
      <c r="H1163" s="34" t="e">
        <f>VLOOKUP($B1163,三大法人買賣超!$A$4:$I$500,5,FALSE)</f>
        <v>#N/A</v>
      </c>
      <c r="I1163" s="27" t="e">
        <f>VLOOKUP($B1163,三大法人買賣超!$A$4:$I$500,7,FALSE)</f>
        <v>#N/A</v>
      </c>
      <c r="J1163" s="27" t="e">
        <f>VLOOKUP($B1163,三大法人買賣超!$A$4:$I$500,9,FALSE)</f>
        <v>#N/A</v>
      </c>
      <c r="K1163" s="37">
        <f>新台幣匯率美元指數!B1164</f>
        <v>0</v>
      </c>
      <c r="L1163" s="38">
        <f>新台幣匯率美元指數!C1164</f>
        <v>0</v>
      </c>
      <c r="M1163" s="39">
        <f>新台幣匯率美元指數!D1164</f>
        <v>0</v>
      </c>
      <c r="N1163" s="27" t="e">
        <f>VLOOKUP($B1163,期貨未平倉口數!$A$4:$M$499,4,FALSE)</f>
        <v>#N/A</v>
      </c>
      <c r="O1163" s="27" t="e">
        <f>VLOOKUP($B1163,期貨未平倉口數!$A$4:$M$499,9,FALSE)</f>
        <v>#N/A</v>
      </c>
      <c r="P1163" s="27" t="e">
        <f>VLOOKUP($B1163,期貨未平倉口數!$A$4:$M$499,10,FALSE)</f>
        <v>#N/A</v>
      </c>
      <c r="Q1163" s="27" t="e">
        <f>VLOOKUP($B1163,期貨未平倉口數!$A$4:$M$499,11,FALSE)</f>
        <v>#N/A</v>
      </c>
      <c r="R1163" s="64" t="e">
        <f>VLOOKUP($B1163,選擇權未平倉餘額!$A$4:$I$500,6,FALSE)</f>
        <v>#N/A</v>
      </c>
      <c r="S1163" s="64" t="e">
        <f>VLOOKUP($B1163,選擇權未平倉餘額!$A$4:$I$500,7,FALSE)</f>
        <v>#N/A</v>
      </c>
      <c r="T1163" s="64" t="e">
        <f>VLOOKUP($B1163,選擇權未平倉餘額!$A$4:$I$500,8,FALSE)</f>
        <v>#N/A</v>
      </c>
      <c r="U1163" s="64" t="e">
        <f>VLOOKUP($B1163,選擇權未平倉餘額!$A$4:$I$500,9,FALSE)</f>
        <v>#N/A</v>
      </c>
      <c r="V1163" s="39" t="e">
        <f>VLOOKUP($B1163,臺指選擇權P_C_Ratios!$A$4:$C$500,3,FALSE)</f>
        <v>#N/A</v>
      </c>
      <c r="W1163" s="41" t="e">
        <f>VLOOKUP($B1163,散戶多空比!$A$6:$L$500,12,FALSE)</f>
        <v>#N/A</v>
      </c>
      <c r="X1163" s="40" t="e">
        <f>VLOOKUP($B1163,期貨大額交易人未沖銷部位!$A$4:$O$499,4,FALSE)</f>
        <v>#N/A</v>
      </c>
      <c r="Y1163" s="40" t="e">
        <f>VLOOKUP($B1163,期貨大額交易人未沖銷部位!$A$4:$O$499,7,FALSE)</f>
        <v>#N/A</v>
      </c>
      <c r="Z1163" s="40" t="e">
        <f>VLOOKUP($B1163,期貨大額交易人未沖銷部位!$A$4:$O$499,10,FALSE)</f>
        <v>#N/A</v>
      </c>
      <c r="AA1163" s="40" t="e">
        <f>VLOOKUP($B1163,期貨大額交易人未沖銷部位!$A$4:$O$499,13,FALSE)</f>
        <v>#N/A</v>
      </c>
      <c r="AB1163" s="40" t="e">
        <f>VLOOKUP($B1163,期貨大額交易人未沖銷部位!$A$4:$O$499,14,FALSE)</f>
        <v>#N/A</v>
      </c>
      <c r="AC1163" s="40" t="e">
        <f>VLOOKUP($B1163,期貨大額交易人未沖銷部位!$A$4:$O$499,15,FALSE)</f>
        <v>#N/A</v>
      </c>
      <c r="AD1163" s="33" t="e">
        <f>VLOOKUP($B1163,三大美股走勢!$A$4:$J$495,4,FALSE)</f>
        <v>#N/A</v>
      </c>
      <c r="AE1163" s="33" t="e">
        <f>VLOOKUP($B1163,三大美股走勢!$A$4:$J$495,7,FALSE)</f>
        <v>#N/A</v>
      </c>
      <c r="AF1163" s="33" t="e">
        <f>VLOOKUP($B1163,三大美股走勢!$A$4:$J$495,10,FALSE)</f>
        <v>#N/A</v>
      </c>
    </row>
    <row r="1164" spans="2:32">
      <c r="B1164" s="32">
        <v>43943</v>
      </c>
      <c r="C1164" s="33" t="e">
        <f>VLOOKUP($B1164,大盤與近月台指!$A$4:$I$499,2,FALSE)</f>
        <v>#N/A</v>
      </c>
      <c r="D1164" s="34" t="e">
        <f>VLOOKUP($B1164,大盤與近月台指!$A$4:$I$499,3,FALSE)</f>
        <v>#N/A</v>
      </c>
      <c r="E1164" s="35" t="e">
        <f>VLOOKUP($B1164,大盤與近月台指!$A$4:$I$499,4,FALSE)</f>
        <v>#N/A</v>
      </c>
      <c r="F1164" s="33" t="e">
        <f>VLOOKUP($B1164,大盤與近月台指!$A$4:$I$499,5,FALSE)</f>
        <v>#N/A</v>
      </c>
      <c r="G1164" s="49" t="e">
        <f>VLOOKUP($B1164,三大法人買賣超!$A$4:$I$500,3,FALSE)</f>
        <v>#N/A</v>
      </c>
      <c r="H1164" s="34" t="e">
        <f>VLOOKUP($B1164,三大法人買賣超!$A$4:$I$500,5,FALSE)</f>
        <v>#N/A</v>
      </c>
      <c r="I1164" s="27" t="e">
        <f>VLOOKUP($B1164,三大法人買賣超!$A$4:$I$500,7,FALSE)</f>
        <v>#N/A</v>
      </c>
      <c r="J1164" s="27" t="e">
        <f>VLOOKUP($B1164,三大法人買賣超!$A$4:$I$500,9,FALSE)</f>
        <v>#N/A</v>
      </c>
      <c r="K1164" s="37">
        <f>新台幣匯率美元指數!B1165</f>
        <v>0</v>
      </c>
      <c r="L1164" s="38">
        <f>新台幣匯率美元指數!C1165</f>
        <v>0</v>
      </c>
      <c r="M1164" s="39">
        <f>新台幣匯率美元指數!D1165</f>
        <v>0</v>
      </c>
      <c r="N1164" s="27" t="e">
        <f>VLOOKUP($B1164,期貨未平倉口數!$A$4:$M$499,4,FALSE)</f>
        <v>#N/A</v>
      </c>
      <c r="O1164" s="27" t="e">
        <f>VLOOKUP($B1164,期貨未平倉口數!$A$4:$M$499,9,FALSE)</f>
        <v>#N/A</v>
      </c>
      <c r="P1164" s="27" t="e">
        <f>VLOOKUP($B1164,期貨未平倉口數!$A$4:$M$499,10,FALSE)</f>
        <v>#N/A</v>
      </c>
      <c r="Q1164" s="27" t="e">
        <f>VLOOKUP($B1164,期貨未平倉口數!$A$4:$M$499,11,FALSE)</f>
        <v>#N/A</v>
      </c>
      <c r="R1164" s="64" t="e">
        <f>VLOOKUP($B1164,選擇權未平倉餘額!$A$4:$I$500,6,FALSE)</f>
        <v>#N/A</v>
      </c>
      <c r="S1164" s="64" t="e">
        <f>VLOOKUP($B1164,選擇權未平倉餘額!$A$4:$I$500,7,FALSE)</f>
        <v>#N/A</v>
      </c>
      <c r="T1164" s="64" t="e">
        <f>VLOOKUP($B1164,選擇權未平倉餘額!$A$4:$I$500,8,FALSE)</f>
        <v>#N/A</v>
      </c>
      <c r="U1164" s="64" t="e">
        <f>VLOOKUP($B1164,選擇權未平倉餘額!$A$4:$I$500,9,FALSE)</f>
        <v>#N/A</v>
      </c>
      <c r="V1164" s="39" t="e">
        <f>VLOOKUP($B1164,臺指選擇權P_C_Ratios!$A$4:$C$500,3,FALSE)</f>
        <v>#N/A</v>
      </c>
      <c r="W1164" s="41" t="e">
        <f>VLOOKUP($B1164,散戶多空比!$A$6:$L$500,12,FALSE)</f>
        <v>#N/A</v>
      </c>
      <c r="X1164" s="40" t="e">
        <f>VLOOKUP($B1164,期貨大額交易人未沖銷部位!$A$4:$O$499,4,FALSE)</f>
        <v>#N/A</v>
      </c>
      <c r="Y1164" s="40" t="e">
        <f>VLOOKUP($B1164,期貨大額交易人未沖銷部位!$A$4:$O$499,7,FALSE)</f>
        <v>#N/A</v>
      </c>
      <c r="Z1164" s="40" t="e">
        <f>VLOOKUP($B1164,期貨大額交易人未沖銷部位!$A$4:$O$499,10,FALSE)</f>
        <v>#N/A</v>
      </c>
      <c r="AA1164" s="40" t="e">
        <f>VLOOKUP($B1164,期貨大額交易人未沖銷部位!$A$4:$O$499,13,FALSE)</f>
        <v>#N/A</v>
      </c>
      <c r="AB1164" s="40" t="e">
        <f>VLOOKUP($B1164,期貨大額交易人未沖銷部位!$A$4:$O$499,14,FALSE)</f>
        <v>#N/A</v>
      </c>
      <c r="AC1164" s="40" t="e">
        <f>VLOOKUP($B1164,期貨大額交易人未沖銷部位!$A$4:$O$499,15,FALSE)</f>
        <v>#N/A</v>
      </c>
      <c r="AD1164" s="33" t="e">
        <f>VLOOKUP($B1164,三大美股走勢!$A$4:$J$495,4,FALSE)</f>
        <v>#N/A</v>
      </c>
      <c r="AE1164" s="33" t="e">
        <f>VLOOKUP($B1164,三大美股走勢!$A$4:$J$495,7,FALSE)</f>
        <v>#N/A</v>
      </c>
      <c r="AF1164" s="33" t="e">
        <f>VLOOKUP($B1164,三大美股走勢!$A$4:$J$495,10,FALSE)</f>
        <v>#N/A</v>
      </c>
    </row>
    <row r="1165" spans="2:32">
      <c r="B1165" s="32">
        <v>43944</v>
      </c>
      <c r="C1165" s="33" t="e">
        <f>VLOOKUP($B1165,大盤與近月台指!$A$4:$I$499,2,FALSE)</f>
        <v>#N/A</v>
      </c>
      <c r="D1165" s="34" t="e">
        <f>VLOOKUP($B1165,大盤與近月台指!$A$4:$I$499,3,FALSE)</f>
        <v>#N/A</v>
      </c>
      <c r="E1165" s="35" t="e">
        <f>VLOOKUP($B1165,大盤與近月台指!$A$4:$I$499,4,FALSE)</f>
        <v>#N/A</v>
      </c>
      <c r="F1165" s="33" t="e">
        <f>VLOOKUP($B1165,大盤與近月台指!$A$4:$I$499,5,FALSE)</f>
        <v>#N/A</v>
      </c>
      <c r="G1165" s="49" t="e">
        <f>VLOOKUP($B1165,三大法人買賣超!$A$4:$I$500,3,FALSE)</f>
        <v>#N/A</v>
      </c>
      <c r="H1165" s="34" t="e">
        <f>VLOOKUP($B1165,三大法人買賣超!$A$4:$I$500,5,FALSE)</f>
        <v>#N/A</v>
      </c>
      <c r="I1165" s="27" t="e">
        <f>VLOOKUP($B1165,三大法人買賣超!$A$4:$I$500,7,FALSE)</f>
        <v>#N/A</v>
      </c>
      <c r="J1165" s="27" t="e">
        <f>VLOOKUP($B1165,三大法人買賣超!$A$4:$I$500,9,FALSE)</f>
        <v>#N/A</v>
      </c>
      <c r="K1165" s="37">
        <f>新台幣匯率美元指數!B1166</f>
        <v>0</v>
      </c>
      <c r="L1165" s="38">
        <f>新台幣匯率美元指數!C1166</f>
        <v>0</v>
      </c>
      <c r="M1165" s="39">
        <f>新台幣匯率美元指數!D1166</f>
        <v>0</v>
      </c>
      <c r="N1165" s="27" t="e">
        <f>VLOOKUP($B1165,期貨未平倉口數!$A$4:$M$499,4,FALSE)</f>
        <v>#N/A</v>
      </c>
      <c r="O1165" s="27" t="e">
        <f>VLOOKUP($B1165,期貨未平倉口數!$A$4:$M$499,9,FALSE)</f>
        <v>#N/A</v>
      </c>
      <c r="P1165" s="27" t="e">
        <f>VLOOKUP($B1165,期貨未平倉口數!$A$4:$M$499,10,FALSE)</f>
        <v>#N/A</v>
      </c>
      <c r="Q1165" s="27" t="e">
        <f>VLOOKUP($B1165,期貨未平倉口數!$A$4:$M$499,11,FALSE)</f>
        <v>#N/A</v>
      </c>
      <c r="R1165" s="64" t="e">
        <f>VLOOKUP($B1165,選擇權未平倉餘額!$A$4:$I$500,6,FALSE)</f>
        <v>#N/A</v>
      </c>
      <c r="S1165" s="64" t="e">
        <f>VLOOKUP($B1165,選擇權未平倉餘額!$A$4:$I$500,7,FALSE)</f>
        <v>#N/A</v>
      </c>
      <c r="T1165" s="64" t="e">
        <f>VLOOKUP($B1165,選擇權未平倉餘額!$A$4:$I$500,8,FALSE)</f>
        <v>#N/A</v>
      </c>
      <c r="U1165" s="64" t="e">
        <f>VLOOKUP($B1165,選擇權未平倉餘額!$A$4:$I$500,9,FALSE)</f>
        <v>#N/A</v>
      </c>
      <c r="V1165" s="39" t="e">
        <f>VLOOKUP($B1165,臺指選擇權P_C_Ratios!$A$4:$C$500,3,FALSE)</f>
        <v>#N/A</v>
      </c>
      <c r="W1165" s="41" t="e">
        <f>VLOOKUP($B1165,散戶多空比!$A$6:$L$500,12,FALSE)</f>
        <v>#N/A</v>
      </c>
      <c r="X1165" s="40" t="e">
        <f>VLOOKUP($B1165,期貨大額交易人未沖銷部位!$A$4:$O$499,4,FALSE)</f>
        <v>#N/A</v>
      </c>
      <c r="Y1165" s="40" t="e">
        <f>VLOOKUP($B1165,期貨大額交易人未沖銷部位!$A$4:$O$499,7,FALSE)</f>
        <v>#N/A</v>
      </c>
      <c r="Z1165" s="40" t="e">
        <f>VLOOKUP($B1165,期貨大額交易人未沖銷部位!$A$4:$O$499,10,FALSE)</f>
        <v>#N/A</v>
      </c>
      <c r="AA1165" s="40" t="e">
        <f>VLOOKUP($B1165,期貨大額交易人未沖銷部位!$A$4:$O$499,13,FALSE)</f>
        <v>#N/A</v>
      </c>
      <c r="AB1165" s="40" t="e">
        <f>VLOOKUP($B1165,期貨大額交易人未沖銷部位!$A$4:$O$499,14,FALSE)</f>
        <v>#N/A</v>
      </c>
      <c r="AC1165" s="40" t="e">
        <f>VLOOKUP($B1165,期貨大額交易人未沖銷部位!$A$4:$O$499,15,FALSE)</f>
        <v>#N/A</v>
      </c>
      <c r="AD1165" s="33" t="e">
        <f>VLOOKUP($B1165,三大美股走勢!$A$4:$J$495,4,FALSE)</f>
        <v>#N/A</v>
      </c>
      <c r="AE1165" s="33" t="e">
        <f>VLOOKUP($B1165,三大美股走勢!$A$4:$J$495,7,FALSE)</f>
        <v>#N/A</v>
      </c>
      <c r="AF1165" s="33" t="e">
        <f>VLOOKUP($B1165,三大美股走勢!$A$4:$J$495,10,FALSE)</f>
        <v>#N/A</v>
      </c>
    </row>
    <row r="1166" spans="2:32">
      <c r="B1166" s="32">
        <v>43945</v>
      </c>
      <c r="C1166" s="33" t="e">
        <f>VLOOKUP($B1166,大盤與近月台指!$A$4:$I$499,2,FALSE)</f>
        <v>#N/A</v>
      </c>
      <c r="D1166" s="34" t="e">
        <f>VLOOKUP($B1166,大盤與近月台指!$A$4:$I$499,3,FALSE)</f>
        <v>#N/A</v>
      </c>
      <c r="E1166" s="35" t="e">
        <f>VLOOKUP($B1166,大盤與近月台指!$A$4:$I$499,4,FALSE)</f>
        <v>#N/A</v>
      </c>
      <c r="F1166" s="33" t="e">
        <f>VLOOKUP($B1166,大盤與近月台指!$A$4:$I$499,5,FALSE)</f>
        <v>#N/A</v>
      </c>
      <c r="G1166" s="49" t="e">
        <f>VLOOKUP($B1166,三大法人買賣超!$A$4:$I$500,3,FALSE)</f>
        <v>#N/A</v>
      </c>
      <c r="H1166" s="34" t="e">
        <f>VLOOKUP($B1166,三大法人買賣超!$A$4:$I$500,5,FALSE)</f>
        <v>#N/A</v>
      </c>
      <c r="I1166" s="27" t="e">
        <f>VLOOKUP($B1166,三大法人買賣超!$A$4:$I$500,7,FALSE)</f>
        <v>#N/A</v>
      </c>
      <c r="J1166" s="27" t="e">
        <f>VLOOKUP($B1166,三大法人買賣超!$A$4:$I$500,9,FALSE)</f>
        <v>#N/A</v>
      </c>
      <c r="K1166" s="37">
        <f>新台幣匯率美元指數!B1167</f>
        <v>0</v>
      </c>
      <c r="L1166" s="38">
        <f>新台幣匯率美元指數!C1167</f>
        <v>0</v>
      </c>
      <c r="M1166" s="39">
        <f>新台幣匯率美元指數!D1167</f>
        <v>0</v>
      </c>
      <c r="N1166" s="27" t="e">
        <f>VLOOKUP($B1166,期貨未平倉口數!$A$4:$M$499,4,FALSE)</f>
        <v>#N/A</v>
      </c>
      <c r="O1166" s="27" t="e">
        <f>VLOOKUP($B1166,期貨未平倉口數!$A$4:$M$499,9,FALSE)</f>
        <v>#N/A</v>
      </c>
      <c r="P1166" s="27" t="e">
        <f>VLOOKUP($B1166,期貨未平倉口數!$A$4:$M$499,10,FALSE)</f>
        <v>#N/A</v>
      </c>
      <c r="Q1166" s="27" t="e">
        <f>VLOOKUP($B1166,期貨未平倉口數!$A$4:$M$499,11,FALSE)</f>
        <v>#N/A</v>
      </c>
      <c r="R1166" s="64" t="e">
        <f>VLOOKUP($B1166,選擇權未平倉餘額!$A$4:$I$500,6,FALSE)</f>
        <v>#N/A</v>
      </c>
      <c r="S1166" s="64" t="e">
        <f>VLOOKUP($B1166,選擇權未平倉餘額!$A$4:$I$500,7,FALSE)</f>
        <v>#N/A</v>
      </c>
      <c r="T1166" s="64" t="e">
        <f>VLOOKUP($B1166,選擇權未平倉餘額!$A$4:$I$500,8,FALSE)</f>
        <v>#N/A</v>
      </c>
      <c r="U1166" s="64" t="e">
        <f>VLOOKUP($B1166,選擇權未平倉餘額!$A$4:$I$500,9,FALSE)</f>
        <v>#N/A</v>
      </c>
      <c r="V1166" s="39" t="e">
        <f>VLOOKUP($B1166,臺指選擇權P_C_Ratios!$A$4:$C$500,3,FALSE)</f>
        <v>#N/A</v>
      </c>
      <c r="W1166" s="41" t="e">
        <f>VLOOKUP($B1166,散戶多空比!$A$6:$L$500,12,FALSE)</f>
        <v>#N/A</v>
      </c>
      <c r="X1166" s="40" t="e">
        <f>VLOOKUP($B1166,期貨大額交易人未沖銷部位!$A$4:$O$499,4,FALSE)</f>
        <v>#N/A</v>
      </c>
      <c r="Y1166" s="40" t="e">
        <f>VLOOKUP($B1166,期貨大額交易人未沖銷部位!$A$4:$O$499,7,FALSE)</f>
        <v>#N/A</v>
      </c>
      <c r="Z1166" s="40" t="e">
        <f>VLOOKUP($B1166,期貨大額交易人未沖銷部位!$A$4:$O$499,10,FALSE)</f>
        <v>#N/A</v>
      </c>
      <c r="AA1166" s="40" t="e">
        <f>VLOOKUP($B1166,期貨大額交易人未沖銷部位!$A$4:$O$499,13,FALSE)</f>
        <v>#N/A</v>
      </c>
      <c r="AB1166" s="40" t="e">
        <f>VLOOKUP($B1166,期貨大額交易人未沖銷部位!$A$4:$O$499,14,FALSE)</f>
        <v>#N/A</v>
      </c>
      <c r="AC1166" s="40" t="e">
        <f>VLOOKUP($B1166,期貨大額交易人未沖銷部位!$A$4:$O$499,15,FALSE)</f>
        <v>#N/A</v>
      </c>
      <c r="AD1166" s="33" t="e">
        <f>VLOOKUP($B1166,三大美股走勢!$A$4:$J$495,4,FALSE)</f>
        <v>#N/A</v>
      </c>
      <c r="AE1166" s="33" t="e">
        <f>VLOOKUP($B1166,三大美股走勢!$A$4:$J$495,7,FALSE)</f>
        <v>#N/A</v>
      </c>
      <c r="AF1166" s="33" t="e">
        <f>VLOOKUP($B1166,三大美股走勢!$A$4:$J$495,10,FALSE)</f>
        <v>#N/A</v>
      </c>
    </row>
    <row r="1167" spans="2:32">
      <c r="B1167" s="32">
        <v>43946</v>
      </c>
      <c r="C1167" s="33" t="e">
        <f>VLOOKUP($B1167,大盤與近月台指!$A$4:$I$499,2,FALSE)</f>
        <v>#N/A</v>
      </c>
      <c r="D1167" s="34" t="e">
        <f>VLOOKUP($B1167,大盤與近月台指!$A$4:$I$499,3,FALSE)</f>
        <v>#N/A</v>
      </c>
      <c r="E1167" s="35" t="e">
        <f>VLOOKUP($B1167,大盤與近月台指!$A$4:$I$499,4,FALSE)</f>
        <v>#N/A</v>
      </c>
      <c r="F1167" s="33" t="e">
        <f>VLOOKUP($B1167,大盤與近月台指!$A$4:$I$499,5,FALSE)</f>
        <v>#N/A</v>
      </c>
      <c r="G1167" s="49" t="e">
        <f>VLOOKUP($B1167,三大法人買賣超!$A$4:$I$500,3,FALSE)</f>
        <v>#N/A</v>
      </c>
      <c r="H1167" s="34" t="e">
        <f>VLOOKUP($B1167,三大法人買賣超!$A$4:$I$500,5,FALSE)</f>
        <v>#N/A</v>
      </c>
      <c r="I1167" s="27" t="e">
        <f>VLOOKUP($B1167,三大法人買賣超!$A$4:$I$500,7,FALSE)</f>
        <v>#N/A</v>
      </c>
      <c r="J1167" s="27" t="e">
        <f>VLOOKUP($B1167,三大法人買賣超!$A$4:$I$500,9,FALSE)</f>
        <v>#N/A</v>
      </c>
      <c r="K1167" s="37">
        <f>新台幣匯率美元指數!B1168</f>
        <v>0</v>
      </c>
      <c r="L1167" s="38">
        <f>新台幣匯率美元指數!C1168</f>
        <v>0</v>
      </c>
      <c r="M1167" s="39">
        <f>新台幣匯率美元指數!D1168</f>
        <v>0</v>
      </c>
      <c r="N1167" s="27" t="e">
        <f>VLOOKUP($B1167,期貨未平倉口數!$A$4:$M$499,4,FALSE)</f>
        <v>#N/A</v>
      </c>
      <c r="O1167" s="27" t="e">
        <f>VLOOKUP($B1167,期貨未平倉口數!$A$4:$M$499,9,FALSE)</f>
        <v>#N/A</v>
      </c>
      <c r="P1167" s="27" t="e">
        <f>VLOOKUP($B1167,期貨未平倉口數!$A$4:$M$499,10,FALSE)</f>
        <v>#N/A</v>
      </c>
      <c r="Q1167" s="27" t="e">
        <f>VLOOKUP($B1167,期貨未平倉口數!$A$4:$M$499,11,FALSE)</f>
        <v>#N/A</v>
      </c>
      <c r="R1167" s="64" t="e">
        <f>VLOOKUP($B1167,選擇權未平倉餘額!$A$4:$I$500,6,FALSE)</f>
        <v>#N/A</v>
      </c>
      <c r="S1167" s="64" t="e">
        <f>VLOOKUP($B1167,選擇權未平倉餘額!$A$4:$I$500,7,FALSE)</f>
        <v>#N/A</v>
      </c>
      <c r="T1167" s="64" t="e">
        <f>VLOOKUP($B1167,選擇權未平倉餘額!$A$4:$I$500,8,FALSE)</f>
        <v>#N/A</v>
      </c>
      <c r="U1167" s="64" t="e">
        <f>VLOOKUP($B1167,選擇權未平倉餘額!$A$4:$I$500,9,FALSE)</f>
        <v>#N/A</v>
      </c>
      <c r="V1167" s="39" t="e">
        <f>VLOOKUP($B1167,臺指選擇權P_C_Ratios!$A$4:$C$500,3,FALSE)</f>
        <v>#N/A</v>
      </c>
      <c r="W1167" s="41" t="e">
        <f>VLOOKUP($B1167,散戶多空比!$A$6:$L$500,12,FALSE)</f>
        <v>#N/A</v>
      </c>
      <c r="X1167" s="40" t="e">
        <f>VLOOKUP($B1167,期貨大額交易人未沖銷部位!$A$4:$O$499,4,FALSE)</f>
        <v>#N/A</v>
      </c>
      <c r="Y1167" s="40" t="e">
        <f>VLOOKUP($B1167,期貨大額交易人未沖銷部位!$A$4:$O$499,7,FALSE)</f>
        <v>#N/A</v>
      </c>
      <c r="Z1167" s="40" t="e">
        <f>VLOOKUP($B1167,期貨大額交易人未沖銷部位!$A$4:$O$499,10,FALSE)</f>
        <v>#N/A</v>
      </c>
      <c r="AA1167" s="40" t="e">
        <f>VLOOKUP($B1167,期貨大額交易人未沖銷部位!$A$4:$O$499,13,FALSE)</f>
        <v>#N/A</v>
      </c>
      <c r="AB1167" s="40" t="e">
        <f>VLOOKUP($B1167,期貨大額交易人未沖銷部位!$A$4:$O$499,14,FALSE)</f>
        <v>#N/A</v>
      </c>
      <c r="AC1167" s="40" t="e">
        <f>VLOOKUP($B1167,期貨大額交易人未沖銷部位!$A$4:$O$499,15,FALSE)</f>
        <v>#N/A</v>
      </c>
      <c r="AD1167" s="33" t="e">
        <f>VLOOKUP($B1167,三大美股走勢!$A$4:$J$495,4,FALSE)</f>
        <v>#N/A</v>
      </c>
      <c r="AE1167" s="33" t="e">
        <f>VLOOKUP($B1167,三大美股走勢!$A$4:$J$495,7,FALSE)</f>
        <v>#N/A</v>
      </c>
      <c r="AF1167" s="33" t="e">
        <f>VLOOKUP($B1167,三大美股走勢!$A$4:$J$495,10,FALSE)</f>
        <v>#N/A</v>
      </c>
    </row>
    <row r="1168" spans="2:32">
      <c r="B1168" s="32">
        <v>43947</v>
      </c>
      <c r="C1168" s="33" t="e">
        <f>VLOOKUP($B1168,大盤與近月台指!$A$4:$I$499,2,FALSE)</f>
        <v>#N/A</v>
      </c>
      <c r="D1168" s="34" t="e">
        <f>VLOOKUP($B1168,大盤與近月台指!$A$4:$I$499,3,FALSE)</f>
        <v>#N/A</v>
      </c>
      <c r="E1168" s="35" t="e">
        <f>VLOOKUP($B1168,大盤與近月台指!$A$4:$I$499,4,FALSE)</f>
        <v>#N/A</v>
      </c>
      <c r="F1168" s="33" t="e">
        <f>VLOOKUP($B1168,大盤與近月台指!$A$4:$I$499,5,FALSE)</f>
        <v>#N/A</v>
      </c>
      <c r="G1168" s="49" t="e">
        <f>VLOOKUP($B1168,三大法人買賣超!$A$4:$I$500,3,FALSE)</f>
        <v>#N/A</v>
      </c>
      <c r="H1168" s="34" t="e">
        <f>VLOOKUP($B1168,三大法人買賣超!$A$4:$I$500,5,FALSE)</f>
        <v>#N/A</v>
      </c>
      <c r="I1168" s="27" t="e">
        <f>VLOOKUP($B1168,三大法人買賣超!$A$4:$I$500,7,FALSE)</f>
        <v>#N/A</v>
      </c>
      <c r="J1168" s="27" t="e">
        <f>VLOOKUP($B1168,三大法人買賣超!$A$4:$I$500,9,FALSE)</f>
        <v>#N/A</v>
      </c>
      <c r="K1168" s="37">
        <f>新台幣匯率美元指數!B1169</f>
        <v>0</v>
      </c>
      <c r="L1168" s="38">
        <f>新台幣匯率美元指數!C1169</f>
        <v>0</v>
      </c>
      <c r="M1168" s="39">
        <f>新台幣匯率美元指數!D1169</f>
        <v>0</v>
      </c>
      <c r="N1168" s="27" t="e">
        <f>VLOOKUP($B1168,期貨未平倉口數!$A$4:$M$499,4,FALSE)</f>
        <v>#N/A</v>
      </c>
      <c r="O1168" s="27" t="e">
        <f>VLOOKUP($B1168,期貨未平倉口數!$A$4:$M$499,9,FALSE)</f>
        <v>#N/A</v>
      </c>
      <c r="P1168" s="27" t="e">
        <f>VLOOKUP($B1168,期貨未平倉口數!$A$4:$M$499,10,FALSE)</f>
        <v>#N/A</v>
      </c>
      <c r="Q1168" s="27" t="e">
        <f>VLOOKUP($B1168,期貨未平倉口數!$A$4:$M$499,11,FALSE)</f>
        <v>#N/A</v>
      </c>
      <c r="R1168" s="64" t="e">
        <f>VLOOKUP($B1168,選擇權未平倉餘額!$A$4:$I$500,6,FALSE)</f>
        <v>#N/A</v>
      </c>
      <c r="S1168" s="64" t="e">
        <f>VLOOKUP($B1168,選擇權未平倉餘額!$A$4:$I$500,7,FALSE)</f>
        <v>#N/A</v>
      </c>
      <c r="T1168" s="64" t="e">
        <f>VLOOKUP($B1168,選擇權未平倉餘額!$A$4:$I$500,8,FALSE)</f>
        <v>#N/A</v>
      </c>
      <c r="U1168" s="64" t="e">
        <f>VLOOKUP($B1168,選擇權未平倉餘額!$A$4:$I$500,9,FALSE)</f>
        <v>#N/A</v>
      </c>
      <c r="V1168" s="39" t="e">
        <f>VLOOKUP($B1168,臺指選擇權P_C_Ratios!$A$4:$C$500,3,FALSE)</f>
        <v>#N/A</v>
      </c>
      <c r="W1168" s="41" t="e">
        <f>VLOOKUP($B1168,散戶多空比!$A$6:$L$500,12,FALSE)</f>
        <v>#N/A</v>
      </c>
      <c r="X1168" s="40" t="e">
        <f>VLOOKUP($B1168,期貨大額交易人未沖銷部位!$A$4:$O$499,4,FALSE)</f>
        <v>#N/A</v>
      </c>
      <c r="Y1168" s="40" t="e">
        <f>VLOOKUP($B1168,期貨大額交易人未沖銷部位!$A$4:$O$499,7,FALSE)</f>
        <v>#N/A</v>
      </c>
      <c r="Z1168" s="40" t="e">
        <f>VLOOKUP($B1168,期貨大額交易人未沖銷部位!$A$4:$O$499,10,FALSE)</f>
        <v>#N/A</v>
      </c>
      <c r="AA1168" s="40" t="e">
        <f>VLOOKUP($B1168,期貨大額交易人未沖銷部位!$A$4:$O$499,13,FALSE)</f>
        <v>#N/A</v>
      </c>
      <c r="AB1168" s="40" t="e">
        <f>VLOOKUP($B1168,期貨大額交易人未沖銷部位!$A$4:$O$499,14,FALSE)</f>
        <v>#N/A</v>
      </c>
      <c r="AC1168" s="40" t="e">
        <f>VLOOKUP($B1168,期貨大額交易人未沖銷部位!$A$4:$O$499,15,FALSE)</f>
        <v>#N/A</v>
      </c>
      <c r="AD1168" s="33" t="e">
        <f>VLOOKUP($B1168,三大美股走勢!$A$4:$J$495,4,FALSE)</f>
        <v>#N/A</v>
      </c>
      <c r="AE1168" s="33" t="e">
        <f>VLOOKUP($B1168,三大美股走勢!$A$4:$J$495,7,FALSE)</f>
        <v>#N/A</v>
      </c>
      <c r="AF1168" s="33" t="e">
        <f>VLOOKUP($B1168,三大美股走勢!$A$4:$J$495,10,FALSE)</f>
        <v>#N/A</v>
      </c>
    </row>
    <row r="1169" spans="2:32">
      <c r="B1169" s="32">
        <v>43948</v>
      </c>
      <c r="C1169" s="33" t="e">
        <f>VLOOKUP($B1169,大盤與近月台指!$A$4:$I$499,2,FALSE)</f>
        <v>#N/A</v>
      </c>
      <c r="D1169" s="34" t="e">
        <f>VLOOKUP($B1169,大盤與近月台指!$A$4:$I$499,3,FALSE)</f>
        <v>#N/A</v>
      </c>
      <c r="E1169" s="35" t="e">
        <f>VLOOKUP($B1169,大盤與近月台指!$A$4:$I$499,4,FALSE)</f>
        <v>#N/A</v>
      </c>
      <c r="F1169" s="33" t="e">
        <f>VLOOKUP($B1169,大盤與近月台指!$A$4:$I$499,5,FALSE)</f>
        <v>#N/A</v>
      </c>
      <c r="G1169" s="49" t="e">
        <f>VLOOKUP($B1169,三大法人買賣超!$A$4:$I$500,3,FALSE)</f>
        <v>#N/A</v>
      </c>
      <c r="H1169" s="34" t="e">
        <f>VLOOKUP($B1169,三大法人買賣超!$A$4:$I$500,5,FALSE)</f>
        <v>#N/A</v>
      </c>
      <c r="I1169" s="27" t="e">
        <f>VLOOKUP($B1169,三大法人買賣超!$A$4:$I$500,7,FALSE)</f>
        <v>#N/A</v>
      </c>
      <c r="J1169" s="27" t="e">
        <f>VLOOKUP($B1169,三大法人買賣超!$A$4:$I$500,9,FALSE)</f>
        <v>#N/A</v>
      </c>
      <c r="K1169" s="37">
        <f>新台幣匯率美元指數!B1170</f>
        <v>0</v>
      </c>
      <c r="L1169" s="38">
        <f>新台幣匯率美元指數!C1170</f>
        <v>0</v>
      </c>
      <c r="M1169" s="39">
        <f>新台幣匯率美元指數!D1170</f>
        <v>0</v>
      </c>
      <c r="N1169" s="27" t="e">
        <f>VLOOKUP($B1169,期貨未平倉口數!$A$4:$M$499,4,FALSE)</f>
        <v>#N/A</v>
      </c>
      <c r="O1169" s="27" t="e">
        <f>VLOOKUP($B1169,期貨未平倉口數!$A$4:$M$499,9,FALSE)</f>
        <v>#N/A</v>
      </c>
      <c r="P1169" s="27" t="e">
        <f>VLOOKUP($B1169,期貨未平倉口數!$A$4:$M$499,10,FALSE)</f>
        <v>#N/A</v>
      </c>
      <c r="Q1169" s="27" t="e">
        <f>VLOOKUP($B1169,期貨未平倉口數!$A$4:$M$499,11,FALSE)</f>
        <v>#N/A</v>
      </c>
      <c r="R1169" s="64" t="e">
        <f>VLOOKUP($B1169,選擇權未平倉餘額!$A$4:$I$500,6,FALSE)</f>
        <v>#N/A</v>
      </c>
      <c r="S1169" s="64" t="e">
        <f>VLOOKUP($B1169,選擇權未平倉餘額!$A$4:$I$500,7,FALSE)</f>
        <v>#N/A</v>
      </c>
      <c r="T1169" s="64" t="e">
        <f>VLOOKUP($B1169,選擇權未平倉餘額!$A$4:$I$500,8,FALSE)</f>
        <v>#N/A</v>
      </c>
      <c r="U1169" s="64" t="e">
        <f>VLOOKUP($B1169,選擇權未平倉餘額!$A$4:$I$500,9,FALSE)</f>
        <v>#N/A</v>
      </c>
      <c r="V1169" s="39" t="e">
        <f>VLOOKUP($B1169,臺指選擇權P_C_Ratios!$A$4:$C$500,3,FALSE)</f>
        <v>#N/A</v>
      </c>
      <c r="W1169" s="41" t="e">
        <f>VLOOKUP($B1169,散戶多空比!$A$6:$L$500,12,FALSE)</f>
        <v>#N/A</v>
      </c>
      <c r="X1169" s="40" t="e">
        <f>VLOOKUP($B1169,期貨大額交易人未沖銷部位!$A$4:$O$499,4,FALSE)</f>
        <v>#N/A</v>
      </c>
      <c r="Y1169" s="40" t="e">
        <f>VLOOKUP($B1169,期貨大額交易人未沖銷部位!$A$4:$O$499,7,FALSE)</f>
        <v>#N/A</v>
      </c>
      <c r="Z1169" s="40" t="e">
        <f>VLOOKUP($B1169,期貨大額交易人未沖銷部位!$A$4:$O$499,10,FALSE)</f>
        <v>#N/A</v>
      </c>
      <c r="AA1169" s="40" t="e">
        <f>VLOOKUP($B1169,期貨大額交易人未沖銷部位!$A$4:$O$499,13,FALSE)</f>
        <v>#N/A</v>
      </c>
      <c r="AB1169" s="40" t="e">
        <f>VLOOKUP($B1169,期貨大額交易人未沖銷部位!$A$4:$O$499,14,FALSE)</f>
        <v>#N/A</v>
      </c>
      <c r="AC1169" s="40" t="e">
        <f>VLOOKUP($B1169,期貨大額交易人未沖銷部位!$A$4:$O$499,15,FALSE)</f>
        <v>#N/A</v>
      </c>
      <c r="AD1169" s="33" t="e">
        <f>VLOOKUP($B1169,三大美股走勢!$A$4:$J$495,4,FALSE)</f>
        <v>#N/A</v>
      </c>
      <c r="AE1169" s="33" t="e">
        <f>VLOOKUP($B1169,三大美股走勢!$A$4:$J$495,7,FALSE)</f>
        <v>#N/A</v>
      </c>
      <c r="AF1169" s="33" t="e">
        <f>VLOOKUP($B1169,三大美股走勢!$A$4:$J$495,10,FALSE)</f>
        <v>#N/A</v>
      </c>
    </row>
    <row r="1170" spans="2:32">
      <c r="B1170" s="32">
        <v>43949</v>
      </c>
      <c r="C1170" s="33" t="e">
        <f>VLOOKUP($B1170,大盤與近月台指!$A$4:$I$499,2,FALSE)</f>
        <v>#N/A</v>
      </c>
      <c r="D1170" s="34" t="e">
        <f>VLOOKUP($B1170,大盤與近月台指!$A$4:$I$499,3,FALSE)</f>
        <v>#N/A</v>
      </c>
      <c r="E1170" s="35" t="e">
        <f>VLOOKUP($B1170,大盤與近月台指!$A$4:$I$499,4,FALSE)</f>
        <v>#N/A</v>
      </c>
      <c r="F1170" s="33" t="e">
        <f>VLOOKUP($B1170,大盤與近月台指!$A$4:$I$499,5,FALSE)</f>
        <v>#N/A</v>
      </c>
      <c r="G1170" s="49" t="e">
        <f>VLOOKUP($B1170,三大法人買賣超!$A$4:$I$500,3,FALSE)</f>
        <v>#N/A</v>
      </c>
      <c r="H1170" s="34" t="e">
        <f>VLOOKUP($B1170,三大法人買賣超!$A$4:$I$500,5,FALSE)</f>
        <v>#N/A</v>
      </c>
      <c r="I1170" s="27" t="e">
        <f>VLOOKUP($B1170,三大法人買賣超!$A$4:$I$500,7,FALSE)</f>
        <v>#N/A</v>
      </c>
      <c r="J1170" s="27" t="e">
        <f>VLOOKUP($B1170,三大法人買賣超!$A$4:$I$500,9,FALSE)</f>
        <v>#N/A</v>
      </c>
      <c r="K1170" s="37">
        <f>新台幣匯率美元指數!B1171</f>
        <v>0</v>
      </c>
      <c r="L1170" s="38">
        <f>新台幣匯率美元指數!C1171</f>
        <v>0</v>
      </c>
      <c r="M1170" s="39">
        <f>新台幣匯率美元指數!D1171</f>
        <v>0</v>
      </c>
      <c r="N1170" s="27" t="e">
        <f>VLOOKUP($B1170,期貨未平倉口數!$A$4:$M$499,4,FALSE)</f>
        <v>#N/A</v>
      </c>
      <c r="O1170" s="27" t="e">
        <f>VLOOKUP($B1170,期貨未平倉口數!$A$4:$M$499,9,FALSE)</f>
        <v>#N/A</v>
      </c>
      <c r="P1170" s="27" t="e">
        <f>VLOOKUP($B1170,期貨未平倉口數!$A$4:$M$499,10,FALSE)</f>
        <v>#N/A</v>
      </c>
      <c r="Q1170" s="27" t="e">
        <f>VLOOKUP($B1170,期貨未平倉口數!$A$4:$M$499,11,FALSE)</f>
        <v>#N/A</v>
      </c>
      <c r="R1170" s="64" t="e">
        <f>VLOOKUP($B1170,選擇權未平倉餘額!$A$4:$I$500,6,FALSE)</f>
        <v>#N/A</v>
      </c>
      <c r="S1170" s="64" t="e">
        <f>VLOOKUP($B1170,選擇權未平倉餘額!$A$4:$I$500,7,FALSE)</f>
        <v>#N/A</v>
      </c>
      <c r="T1170" s="64" t="e">
        <f>VLOOKUP($B1170,選擇權未平倉餘額!$A$4:$I$500,8,FALSE)</f>
        <v>#N/A</v>
      </c>
      <c r="U1170" s="64" t="e">
        <f>VLOOKUP($B1170,選擇權未平倉餘額!$A$4:$I$500,9,FALSE)</f>
        <v>#N/A</v>
      </c>
      <c r="V1170" s="39" t="e">
        <f>VLOOKUP($B1170,臺指選擇權P_C_Ratios!$A$4:$C$500,3,FALSE)</f>
        <v>#N/A</v>
      </c>
      <c r="W1170" s="41" t="e">
        <f>VLOOKUP($B1170,散戶多空比!$A$6:$L$500,12,FALSE)</f>
        <v>#N/A</v>
      </c>
      <c r="X1170" s="40" t="e">
        <f>VLOOKUP($B1170,期貨大額交易人未沖銷部位!$A$4:$O$499,4,FALSE)</f>
        <v>#N/A</v>
      </c>
      <c r="Y1170" s="40" t="e">
        <f>VLOOKUP($B1170,期貨大額交易人未沖銷部位!$A$4:$O$499,7,FALSE)</f>
        <v>#N/A</v>
      </c>
      <c r="Z1170" s="40" t="e">
        <f>VLOOKUP($B1170,期貨大額交易人未沖銷部位!$A$4:$O$499,10,FALSE)</f>
        <v>#N/A</v>
      </c>
      <c r="AA1170" s="40" t="e">
        <f>VLOOKUP($B1170,期貨大額交易人未沖銷部位!$A$4:$O$499,13,FALSE)</f>
        <v>#N/A</v>
      </c>
      <c r="AB1170" s="40" t="e">
        <f>VLOOKUP($B1170,期貨大額交易人未沖銷部位!$A$4:$O$499,14,FALSE)</f>
        <v>#N/A</v>
      </c>
      <c r="AC1170" s="40" t="e">
        <f>VLOOKUP($B1170,期貨大額交易人未沖銷部位!$A$4:$O$499,15,FALSE)</f>
        <v>#N/A</v>
      </c>
      <c r="AD1170" s="33" t="e">
        <f>VLOOKUP($B1170,三大美股走勢!$A$4:$J$495,4,FALSE)</f>
        <v>#N/A</v>
      </c>
      <c r="AE1170" s="33" t="e">
        <f>VLOOKUP($B1170,三大美股走勢!$A$4:$J$495,7,FALSE)</f>
        <v>#N/A</v>
      </c>
      <c r="AF1170" s="33" t="e">
        <f>VLOOKUP($B1170,三大美股走勢!$A$4:$J$495,10,FALSE)</f>
        <v>#N/A</v>
      </c>
    </row>
    <row r="1171" spans="2:32">
      <c r="B1171" s="32">
        <v>43950</v>
      </c>
      <c r="C1171" s="33" t="e">
        <f>VLOOKUP($B1171,大盤與近月台指!$A$4:$I$499,2,FALSE)</f>
        <v>#N/A</v>
      </c>
      <c r="D1171" s="34" t="e">
        <f>VLOOKUP($B1171,大盤與近月台指!$A$4:$I$499,3,FALSE)</f>
        <v>#N/A</v>
      </c>
      <c r="E1171" s="35" t="e">
        <f>VLOOKUP($B1171,大盤與近月台指!$A$4:$I$499,4,FALSE)</f>
        <v>#N/A</v>
      </c>
      <c r="F1171" s="33" t="e">
        <f>VLOOKUP($B1171,大盤與近月台指!$A$4:$I$499,5,FALSE)</f>
        <v>#N/A</v>
      </c>
      <c r="G1171" s="49" t="e">
        <f>VLOOKUP($B1171,三大法人買賣超!$A$4:$I$500,3,FALSE)</f>
        <v>#N/A</v>
      </c>
      <c r="H1171" s="34" t="e">
        <f>VLOOKUP($B1171,三大法人買賣超!$A$4:$I$500,5,FALSE)</f>
        <v>#N/A</v>
      </c>
      <c r="I1171" s="27" t="e">
        <f>VLOOKUP($B1171,三大法人買賣超!$A$4:$I$500,7,FALSE)</f>
        <v>#N/A</v>
      </c>
      <c r="J1171" s="27" t="e">
        <f>VLOOKUP($B1171,三大法人買賣超!$A$4:$I$500,9,FALSE)</f>
        <v>#N/A</v>
      </c>
      <c r="K1171" s="37">
        <f>新台幣匯率美元指數!B1172</f>
        <v>0</v>
      </c>
      <c r="L1171" s="38">
        <f>新台幣匯率美元指數!C1172</f>
        <v>0</v>
      </c>
      <c r="M1171" s="39">
        <f>新台幣匯率美元指數!D1172</f>
        <v>0</v>
      </c>
      <c r="N1171" s="27" t="e">
        <f>VLOOKUP($B1171,期貨未平倉口數!$A$4:$M$499,4,FALSE)</f>
        <v>#N/A</v>
      </c>
      <c r="O1171" s="27" t="e">
        <f>VLOOKUP($B1171,期貨未平倉口數!$A$4:$M$499,9,FALSE)</f>
        <v>#N/A</v>
      </c>
      <c r="P1171" s="27" t="e">
        <f>VLOOKUP($B1171,期貨未平倉口數!$A$4:$M$499,10,FALSE)</f>
        <v>#N/A</v>
      </c>
      <c r="Q1171" s="27" t="e">
        <f>VLOOKUP($B1171,期貨未平倉口數!$A$4:$M$499,11,FALSE)</f>
        <v>#N/A</v>
      </c>
      <c r="R1171" s="64" t="e">
        <f>VLOOKUP($B1171,選擇權未平倉餘額!$A$4:$I$500,6,FALSE)</f>
        <v>#N/A</v>
      </c>
      <c r="S1171" s="64" t="e">
        <f>VLOOKUP($B1171,選擇權未平倉餘額!$A$4:$I$500,7,FALSE)</f>
        <v>#N/A</v>
      </c>
      <c r="T1171" s="64" t="e">
        <f>VLOOKUP($B1171,選擇權未平倉餘額!$A$4:$I$500,8,FALSE)</f>
        <v>#N/A</v>
      </c>
      <c r="U1171" s="64" t="e">
        <f>VLOOKUP($B1171,選擇權未平倉餘額!$A$4:$I$500,9,FALSE)</f>
        <v>#N/A</v>
      </c>
      <c r="V1171" s="39" t="e">
        <f>VLOOKUP($B1171,臺指選擇權P_C_Ratios!$A$4:$C$500,3,FALSE)</f>
        <v>#N/A</v>
      </c>
      <c r="W1171" s="41" t="e">
        <f>VLOOKUP($B1171,散戶多空比!$A$6:$L$500,12,FALSE)</f>
        <v>#N/A</v>
      </c>
      <c r="X1171" s="40" t="e">
        <f>VLOOKUP($B1171,期貨大額交易人未沖銷部位!$A$4:$O$499,4,FALSE)</f>
        <v>#N/A</v>
      </c>
      <c r="Y1171" s="40" t="e">
        <f>VLOOKUP($B1171,期貨大額交易人未沖銷部位!$A$4:$O$499,7,FALSE)</f>
        <v>#N/A</v>
      </c>
      <c r="Z1171" s="40" t="e">
        <f>VLOOKUP($B1171,期貨大額交易人未沖銷部位!$A$4:$O$499,10,FALSE)</f>
        <v>#N/A</v>
      </c>
      <c r="AA1171" s="40" t="e">
        <f>VLOOKUP($B1171,期貨大額交易人未沖銷部位!$A$4:$O$499,13,FALSE)</f>
        <v>#N/A</v>
      </c>
      <c r="AB1171" s="40" t="e">
        <f>VLOOKUP($B1171,期貨大額交易人未沖銷部位!$A$4:$O$499,14,FALSE)</f>
        <v>#N/A</v>
      </c>
      <c r="AC1171" s="40" t="e">
        <f>VLOOKUP($B1171,期貨大額交易人未沖銷部位!$A$4:$O$499,15,FALSE)</f>
        <v>#N/A</v>
      </c>
      <c r="AD1171" s="33" t="e">
        <f>VLOOKUP($B1171,三大美股走勢!$A$4:$J$495,4,FALSE)</f>
        <v>#N/A</v>
      </c>
      <c r="AE1171" s="33" t="e">
        <f>VLOOKUP($B1171,三大美股走勢!$A$4:$J$495,7,FALSE)</f>
        <v>#N/A</v>
      </c>
      <c r="AF1171" s="33" t="e">
        <f>VLOOKUP($B1171,三大美股走勢!$A$4:$J$495,10,FALSE)</f>
        <v>#N/A</v>
      </c>
    </row>
    <row r="1172" spans="2:32">
      <c r="B1172" s="32">
        <v>43951</v>
      </c>
      <c r="C1172" s="33" t="e">
        <f>VLOOKUP($B1172,大盤與近月台指!$A$4:$I$499,2,FALSE)</f>
        <v>#N/A</v>
      </c>
      <c r="D1172" s="34" t="e">
        <f>VLOOKUP($B1172,大盤與近月台指!$A$4:$I$499,3,FALSE)</f>
        <v>#N/A</v>
      </c>
      <c r="E1172" s="35" t="e">
        <f>VLOOKUP($B1172,大盤與近月台指!$A$4:$I$499,4,FALSE)</f>
        <v>#N/A</v>
      </c>
      <c r="F1172" s="33" t="e">
        <f>VLOOKUP($B1172,大盤與近月台指!$A$4:$I$499,5,FALSE)</f>
        <v>#N/A</v>
      </c>
      <c r="G1172" s="49" t="e">
        <f>VLOOKUP($B1172,三大法人買賣超!$A$4:$I$500,3,FALSE)</f>
        <v>#N/A</v>
      </c>
      <c r="H1172" s="34" t="e">
        <f>VLOOKUP($B1172,三大法人買賣超!$A$4:$I$500,5,FALSE)</f>
        <v>#N/A</v>
      </c>
      <c r="I1172" s="27" t="e">
        <f>VLOOKUP($B1172,三大法人買賣超!$A$4:$I$500,7,FALSE)</f>
        <v>#N/A</v>
      </c>
      <c r="J1172" s="27" t="e">
        <f>VLOOKUP($B1172,三大法人買賣超!$A$4:$I$500,9,FALSE)</f>
        <v>#N/A</v>
      </c>
      <c r="K1172" s="37">
        <f>新台幣匯率美元指數!B1173</f>
        <v>0</v>
      </c>
      <c r="L1172" s="38">
        <f>新台幣匯率美元指數!C1173</f>
        <v>0</v>
      </c>
      <c r="M1172" s="39">
        <f>新台幣匯率美元指數!D1173</f>
        <v>0</v>
      </c>
      <c r="N1172" s="27" t="e">
        <f>VLOOKUP($B1172,期貨未平倉口數!$A$4:$M$499,4,FALSE)</f>
        <v>#N/A</v>
      </c>
      <c r="O1172" s="27" t="e">
        <f>VLOOKUP($B1172,期貨未平倉口數!$A$4:$M$499,9,FALSE)</f>
        <v>#N/A</v>
      </c>
      <c r="P1172" s="27" t="e">
        <f>VLOOKUP($B1172,期貨未平倉口數!$A$4:$M$499,10,FALSE)</f>
        <v>#N/A</v>
      </c>
      <c r="Q1172" s="27" t="e">
        <f>VLOOKUP($B1172,期貨未平倉口數!$A$4:$M$499,11,FALSE)</f>
        <v>#N/A</v>
      </c>
      <c r="R1172" s="64" t="e">
        <f>VLOOKUP($B1172,選擇權未平倉餘額!$A$4:$I$500,6,FALSE)</f>
        <v>#N/A</v>
      </c>
      <c r="S1172" s="64" t="e">
        <f>VLOOKUP($B1172,選擇權未平倉餘額!$A$4:$I$500,7,FALSE)</f>
        <v>#N/A</v>
      </c>
      <c r="T1172" s="64" t="e">
        <f>VLOOKUP($B1172,選擇權未平倉餘額!$A$4:$I$500,8,FALSE)</f>
        <v>#N/A</v>
      </c>
      <c r="U1172" s="64" t="e">
        <f>VLOOKUP($B1172,選擇權未平倉餘額!$A$4:$I$500,9,FALSE)</f>
        <v>#N/A</v>
      </c>
      <c r="V1172" s="39" t="e">
        <f>VLOOKUP($B1172,臺指選擇權P_C_Ratios!$A$4:$C$500,3,FALSE)</f>
        <v>#N/A</v>
      </c>
      <c r="W1172" s="41" t="e">
        <f>VLOOKUP($B1172,散戶多空比!$A$6:$L$500,12,FALSE)</f>
        <v>#N/A</v>
      </c>
      <c r="X1172" s="40" t="e">
        <f>VLOOKUP($B1172,期貨大額交易人未沖銷部位!$A$4:$O$499,4,FALSE)</f>
        <v>#N/A</v>
      </c>
      <c r="Y1172" s="40" t="e">
        <f>VLOOKUP($B1172,期貨大額交易人未沖銷部位!$A$4:$O$499,7,FALSE)</f>
        <v>#N/A</v>
      </c>
      <c r="Z1172" s="40" t="e">
        <f>VLOOKUP($B1172,期貨大額交易人未沖銷部位!$A$4:$O$499,10,FALSE)</f>
        <v>#N/A</v>
      </c>
      <c r="AA1172" s="40" t="e">
        <f>VLOOKUP($B1172,期貨大額交易人未沖銷部位!$A$4:$O$499,13,FALSE)</f>
        <v>#N/A</v>
      </c>
      <c r="AB1172" s="40" t="e">
        <f>VLOOKUP($B1172,期貨大額交易人未沖銷部位!$A$4:$O$499,14,FALSE)</f>
        <v>#N/A</v>
      </c>
      <c r="AC1172" s="40" t="e">
        <f>VLOOKUP($B1172,期貨大額交易人未沖銷部位!$A$4:$O$499,15,FALSE)</f>
        <v>#N/A</v>
      </c>
      <c r="AD1172" s="33" t="e">
        <f>VLOOKUP($B1172,三大美股走勢!$A$4:$J$495,4,FALSE)</f>
        <v>#N/A</v>
      </c>
      <c r="AE1172" s="33" t="e">
        <f>VLOOKUP($B1172,三大美股走勢!$A$4:$J$495,7,FALSE)</f>
        <v>#N/A</v>
      </c>
      <c r="AF1172" s="33" t="e">
        <f>VLOOKUP($B1172,三大美股走勢!$A$4:$J$495,10,FALSE)</f>
        <v>#N/A</v>
      </c>
    </row>
    <row r="1173" spans="2:32">
      <c r="B1173" s="32">
        <v>43952</v>
      </c>
      <c r="C1173" s="33" t="e">
        <f>VLOOKUP($B1173,大盤與近月台指!$A$4:$I$499,2,FALSE)</f>
        <v>#N/A</v>
      </c>
      <c r="D1173" s="34" t="e">
        <f>VLOOKUP($B1173,大盤與近月台指!$A$4:$I$499,3,FALSE)</f>
        <v>#N/A</v>
      </c>
      <c r="E1173" s="35" t="e">
        <f>VLOOKUP($B1173,大盤與近月台指!$A$4:$I$499,4,FALSE)</f>
        <v>#N/A</v>
      </c>
      <c r="F1173" s="33" t="e">
        <f>VLOOKUP($B1173,大盤與近月台指!$A$4:$I$499,5,FALSE)</f>
        <v>#N/A</v>
      </c>
      <c r="G1173" s="49" t="e">
        <f>VLOOKUP($B1173,三大法人買賣超!$A$4:$I$500,3,FALSE)</f>
        <v>#N/A</v>
      </c>
      <c r="H1173" s="34" t="e">
        <f>VLOOKUP($B1173,三大法人買賣超!$A$4:$I$500,5,FALSE)</f>
        <v>#N/A</v>
      </c>
      <c r="I1173" s="27" t="e">
        <f>VLOOKUP($B1173,三大法人買賣超!$A$4:$I$500,7,FALSE)</f>
        <v>#N/A</v>
      </c>
      <c r="J1173" s="27" t="e">
        <f>VLOOKUP($B1173,三大法人買賣超!$A$4:$I$500,9,FALSE)</f>
        <v>#N/A</v>
      </c>
      <c r="K1173" s="37">
        <f>新台幣匯率美元指數!B1174</f>
        <v>0</v>
      </c>
      <c r="L1173" s="38">
        <f>新台幣匯率美元指數!C1174</f>
        <v>0</v>
      </c>
      <c r="M1173" s="39">
        <f>新台幣匯率美元指數!D1174</f>
        <v>0</v>
      </c>
      <c r="N1173" s="27" t="e">
        <f>VLOOKUP($B1173,期貨未平倉口數!$A$4:$M$499,4,FALSE)</f>
        <v>#N/A</v>
      </c>
      <c r="O1173" s="27" t="e">
        <f>VLOOKUP($B1173,期貨未平倉口數!$A$4:$M$499,9,FALSE)</f>
        <v>#N/A</v>
      </c>
      <c r="P1173" s="27" t="e">
        <f>VLOOKUP($B1173,期貨未平倉口數!$A$4:$M$499,10,FALSE)</f>
        <v>#N/A</v>
      </c>
      <c r="Q1173" s="27" t="e">
        <f>VLOOKUP($B1173,期貨未平倉口數!$A$4:$M$499,11,FALSE)</f>
        <v>#N/A</v>
      </c>
      <c r="R1173" s="64" t="e">
        <f>VLOOKUP($B1173,選擇權未平倉餘額!$A$4:$I$500,6,FALSE)</f>
        <v>#N/A</v>
      </c>
      <c r="S1173" s="64" t="e">
        <f>VLOOKUP($B1173,選擇權未平倉餘額!$A$4:$I$500,7,FALSE)</f>
        <v>#N/A</v>
      </c>
      <c r="T1173" s="64" t="e">
        <f>VLOOKUP($B1173,選擇權未平倉餘額!$A$4:$I$500,8,FALSE)</f>
        <v>#N/A</v>
      </c>
      <c r="U1173" s="64" t="e">
        <f>VLOOKUP($B1173,選擇權未平倉餘額!$A$4:$I$500,9,FALSE)</f>
        <v>#N/A</v>
      </c>
      <c r="V1173" s="39" t="e">
        <f>VLOOKUP($B1173,臺指選擇權P_C_Ratios!$A$4:$C$500,3,FALSE)</f>
        <v>#N/A</v>
      </c>
      <c r="W1173" s="41" t="e">
        <f>VLOOKUP($B1173,散戶多空比!$A$6:$L$500,12,FALSE)</f>
        <v>#N/A</v>
      </c>
      <c r="X1173" s="40" t="e">
        <f>VLOOKUP($B1173,期貨大額交易人未沖銷部位!$A$4:$O$499,4,FALSE)</f>
        <v>#N/A</v>
      </c>
      <c r="Y1173" s="40" t="e">
        <f>VLOOKUP($B1173,期貨大額交易人未沖銷部位!$A$4:$O$499,7,FALSE)</f>
        <v>#N/A</v>
      </c>
      <c r="Z1173" s="40" t="e">
        <f>VLOOKUP($B1173,期貨大額交易人未沖銷部位!$A$4:$O$499,10,FALSE)</f>
        <v>#N/A</v>
      </c>
      <c r="AA1173" s="40" t="e">
        <f>VLOOKUP($B1173,期貨大額交易人未沖銷部位!$A$4:$O$499,13,FALSE)</f>
        <v>#N/A</v>
      </c>
      <c r="AB1173" s="40" t="e">
        <f>VLOOKUP($B1173,期貨大額交易人未沖銷部位!$A$4:$O$499,14,FALSE)</f>
        <v>#N/A</v>
      </c>
      <c r="AC1173" s="40" t="e">
        <f>VLOOKUP($B1173,期貨大額交易人未沖銷部位!$A$4:$O$499,15,FALSE)</f>
        <v>#N/A</v>
      </c>
      <c r="AD1173" s="33" t="e">
        <f>VLOOKUP($B1173,三大美股走勢!$A$4:$J$495,4,FALSE)</f>
        <v>#N/A</v>
      </c>
      <c r="AE1173" s="33" t="e">
        <f>VLOOKUP($B1173,三大美股走勢!$A$4:$J$495,7,FALSE)</f>
        <v>#N/A</v>
      </c>
      <c r="AF1173" s="33" t="e">
        <f>VLOOKUP($B1173,三大美股走勢!$A$4:$J$495,10,FALSE)</f>
        <v>#N/A</v>
      </c>
    </row>
    <row r="1174" spans="2:32">
      <c r="B1174" s="32">
        <v>43953</v>
      </c>
      <c r="C1174" s="33" t="e">
        <f>VLOOKUP($B1174,大盤與近月台指!$A$4:$I$499,2,FALSE)</f>
        <v>#N/A</v>
      </c>
      <c r="D1174" s="34" t="e">
        <f>VLOOKUP($B1174,大盤與近月台指!$A$4:$I$499,3,FALSE)</f>
        <v>#N/A</v>
      </c>
      <c r="E1174" s="35" t="e">
        <f>VLOOKUP($B1174,大盤與近月台指!$A$4:$I$499,4,FALSE)</f>
        <v>#N/A</v>
      </c>
      <c r="F1174" s="33" t="e">
        <f>VLOOKUP($B1174,大盤與近月台指!$A$4:$I$499,5,FALSE)</f>
        <v>#N/A</v>
      </c>
      <c r="G1174" s="49" t="e">
        <f>VLOOKUP($B1174,三大法人買賣超!$A$4:$I$500,3,FALSE)</f>
        <v>#N/A</v>
      </c>
      <c r="H1174" s="34" t="e">
        <f>VLOOKUP($B1174,三大法人買賣超!$A$4:$I$500,5,FALSE)</f>
        <v>#N/A</v>
      </c>
      <c r="I1174" s="27" t="e">
        <f>VLOOKUP($B1174,三大法人買賣超!$A$4:$I$500,7,FALSE)</f>
        <v>#N/A</v>
      </c>
      <c r="J1174" s="27" t="e">
        <f>VLOOKUP($B1174,三大法人買賣超!$A$4:$I$500,9,FALSE)</f>
        <v>#N/A</v>
      </c>
      <c r="K1174" s="37">
        <f>新台幣匯率美元指數!B1175</f>
        <v>0</v>
      </c>
      <c r="L1174" s="38">
        <f>新台幣匯率美元指數!C1175</f>
        <v>0</v>
      </c>
      <c r="M1174" s="39">
        <f>新台幣匯率美元指數!D1175</f>
        <v>0</v>
      </c>
      <c r="N1174" s="27" t="e">
        <f>VLOOKUP($B1174,期貨未平倉口數!$A$4:$M$499,4,FALSE)</f>
        <v>#N/A</v>
      </c>
      <c r="O1174" s="27" t="e">
        <f>VLOOKUP($B1174,期貨未平倉口數!$A$4:$M$499,9,FALSE)</f>
        <v>#N/A</v>
      </c>
      <c r="P1174" s="27" t="e">
        <f>VLOOKUP($B1174,期貨未平倉口數!$A$4:$M$499,10,FALSE)</f>
        <v>#N/A</v>
      </c>
      <c r="Q1174" s="27" t="e">
        <f>VLOOKUP($B1174,期貨未平倉口數!$A$4:$M$499,11,FALSE)</f>
        <v>#N/A</v>
      </c>
      <c r="R1174" s="64" t="e">
        <f>VLOOKUP($B1174,選擇權未平倉餘額!$A$4:$I$500,6,FALSE)</f>
        <v>#N/A</v>
      </c>
      <c r="S1174" s="64" t="e">
        <f>VLOOKUP($B1174,選擇權未平倉餘額!$A$4:$I$500,7,FALSE)</f>
        <v>#N/A</v>
      </c>
      <c r="T1174" s="64" t="e">
        <f>VLOOKUP($B1174,選擇權未平倉餘額!$A$4:$I$500,8,FALSE)</f>
        <v>#N/A</v>
      </c>
      <c r="U1174" s="64" t="e">
        <f>VLOOKUP($B1174,選擇權未平倉餘額!$A$4:$I$500,9,FALSE)</f>
        <v>#N/A</v>
      </c>
      <c r="V1174" s="39" t="e">
        <f>VLOOKUP($B1174,臺指選擇權P_C_Ratios!$A$4:$C$500,3,FALSE)</f>
        <v>#N/A</v>
      </c>
      <c r="W1174" s="41" t="e">
        <f>VLOOKUP($B1174,散戶多空比!$A$6:$L$500,12,FALSE)</f>
        <v>#N/A</v>
      </c>
      <c r="X1174" s="40" t="e">
        <f>VLOOKUP($B1174,期貨大額交易人未沖銷部位!$A$4:$O$499,4,FALSE)</f>
        <v>#N/A</v>
      </c>
      <c r="Y1174" s="40" t="e">
        <f>VLOOKUP($B1174,期貨大額交易人未沖銷部位!$A$4:$O$499,7,FALSE)</f>
        <v>#N/A</v>
      </c>
      <c r="Z1174" s="40" t="e">
        <f>VLOOKUP($B1174,期貨大額交易人未沖銷部位!$A$4:$O$499,10,FALSE)</f>
        <v>#N/A</v>
      </c>
      <c r="AA1174" s="40" t="e">
        <f>VLOOKUP($B1174,期貨大額交易人未沖銷部位!$A$4:$O$499,13,FALSE)</f>
        <v>#N/A</v>
      </c>
      <c r="AB1174" s="40" t="e">
        <f>VLOOKUP($B1174,期貨大額交易人未沖銷部位!$A$4:$O$499,14,FALSE)</f>
        <v>#N/A</v>
      </c>
      <c r="AC1174" s="40" t="e">
        <f>VLOOKUP($B1174,期貨大額交易人未沖銷部位!$A$4:$O$499,15,FALSE)</f>
        <v>#N/A</v>
      </c>
      <c r="AD1174" s="33" t="e">
        <f>VLOOKUP($B1174,三大美股走勢!$A$4:$J$495,4,FALSE)</f>
        <v>#N/A</v>
      </c>
      <c r="AE1174" s="33" t="e">
        <f>VLOOKUP($B1174,三大美股走勢!$A$4:$J$495,7,FALSE)</f>
        <v>#N/A</v>
      </c>
      <c r="AF1174" s="33" t="e">
        <f>VLOOKUP($B1174,三大美股走勢!$A$4:$J$495,10,FALSE)</f>
        <v>#N/A</v>
      </c>
    </row>
    <row r="1175" spans="2:32">
      <c r="B1175" s="32">
        <v>43954</v>
      </c>
      <c r="C1175" s="33" t="e">
        <f>VLOOKUP($B1175,大盤與近月台指!$A$4:$I$499,2,FALSE)</f>
        <v>#N/A</v>
      </c>
      <c r="D1175" s="34" t="e">
        <f>VLOOKUP($B1175,大盤與近月台指!$A$4:$I$499,3,FALSE)</f>
        <v>#N/A</v>
      </c>
      <c r="E1175" s="35" t="e">
        <f>VLOOKUP($B1175,大盤與近月台指!$A$4:$I$499,4,FALSE)</f>
        <v>#N/A</v>
      </c>
      <c r="F1175" s="33" t="e">
        <f>VLOOKUP($B1175,大盤與近月台指!$A$4:$I$499,5,FALSE)</f>
        <v>#N/A</v>
      </c>
      <c r="G1175" s="49" t="e">
        <f>VLOOKUP($B1175,三大法人買賣超!$A$4:$I$500,3,FALSE)</f>
        <v>#N/A</v>
      </c>
      <c r="H1175" s="34" t="e">
        <f>VLOOKUP($B1175,三大法人買賣超!$A$4:$I$500,5,FALSE)</f>
        <v>#N/A</v>
      </c>
      <c r="I1175" s="27" t="e">
        <f>VLOOKUP($B1175,三大法人買賣超!$A$4:$I$500,7,FALSE)</f>
        <v>#N/A</v>
      </c>
      <c r="J1175" s="27" t="e">
        <f>VLOOKUP($B1175,三大法人買賣超!$A$4:$I$500,9,FALSE)</f>
        <v>#N/A</v>
      </c>
      <c r="K1175" s="37">
        <f>新台幣匯率美元指數!B1176</f>
        <v>0</v>
      </c>
      <c r="L1175" s="38">
        <f>新台幣匯率美元指數!C1176</f>
        <v>0</v>
      </c>
      <c r="M1175" s="39">
        <f>新台幣匯率美元指數!D1176</f>
        <v>0</v>
      </c>
      <c r="N1175" s="27" t="e">
        <f>VLOOKUP($B1175,期貨未平倉口數!$A$4:$M$499,4,FALSE)</f>
        <v>#N/A</v>
      </c>
      <c r="O1175" s="27" t="e">
        <f>VLOOKUP($B1175,期貨未平倉口數!$A$4:$M$499,9,FALSE)</f>
        <v>#N/A</v>
      </c>
      <c r="P1175" s="27" t="e">
        <f>VLOOKUP($B1175,期貨未平倉口數!$A$4:$M$499,10,FALSE)</f>
        <v>#N/A</v>
      </c>
      <c r="Q1175" s="27" t="e">
        <f>VLOOKUP($B1175,期貨未平倉口數!$A$4:$M$499,11,FALSE)</f>
        <v>#N/A</v>
      </c>
      <c r="R1175" s="64" t="e">
        <f>VLOOKUP($B1175,選擇權未平倉餘額!$A$4:$I$500,6,FALSE)</f>
        <v>#N/A</v>
      </c>
      <c r="S1175" s="64" t="e">
        <f>VLOOKUP($B1175,選擇權未平倉餘額!$A$4:$I$500,7,FALSE)</f>
        <v>#N/A</v>
      </c>
      <c r="T1175" s="64" t="e">
        <f>VLOOKUP($B1175,選擇權未平倉餘額!$A$4:$I$500,8,FALSE)</f>
        <v>#N/A</v>
      </c>
      <c r="U1175" s="64" t="e">
        <f>VLOOKUP($B1175,選擇權未平倉餘額!$A$4:$I$500,9,FALSE)</f>
        <v>#N/A</v>
      </c>
      <c r="V1175" s="39" t="e">
        <f>VLOOKUP($B1175,臺指選擇權P_C_Ratios!$A$4:$C$500,3,FALSE)</f>
        <v>#N/A</v>
      </c>
      <c r="W1175" s="41" t="e">
        <f>VLOOKUP($B1175,散戶多空比!$A$6:$L$500,12,FALSE)</f>
        <v>#N/A</v>
      </c>
      <c r="X1175" s="40" t="e">
        <f>VLOOKUP($B1175,期貨大額交易人未沖銷部位!$A$4:$O$499,4,FALSE)</f>
        <v>#N/A</v>
      </c>
      <c r="Y1175" s="40" t="e">
        <f>VLOOKUP($B1175,期貨大額交易人未沖銷部位!$A$4:$O$499,7,FALSE)</f>
        <v>#N/A</v>
      </c>
      <c r="Z1175" s="40" t="e">
        <f>VLOOKUP($B1175,期貨大額交易人未沖銷部位!$A$4:$O$499,10,FALSE)</f>
        <v>#N/A</v>
      </c>
      <c r="AA1175" s="40" t="e">
        <f>VLOOKUP($B1175,期貨大額交易人未沖銷部位!$A$4:$O$499,13,FALSE)</f>
        <v>#N/A</v>
      </c>
      <c r="AB1175" s="40" t="e">
        <f>VLOOKUP($B1175,期貨大額交易人未沖銷部位!$A$4:$O$499,14,FALSE)</f>
        <v>#N/A</v>
      </c>
      <c r="AC1175" s="40" t="e">
        <f>VLOOKUP($B1175,期貨大額交易人未沖銷部位!$A$4:$O$499,15,FALSE)</f>
        <v>#N/A</v>
      </c>
      <c r="AD1175" s="33" t="e">
        <f>VLOOKUP($B1175,三大美股走勢!$A$4:$J$495,4,FALSE)</f>
        <v>#N/A</v>
      </c>
      <c r="AE1175" s="33" t="e">
        <f>VLOOKUP($B1175,三大美股走勢!$A$4:$J$495,7,FALSE)</f>
        <v>#N/A</v>
      </c>
      <c r="AF1175" s="33" t="e">
        <f>VLOOKUP($B1175,三大美股走勢!$A$4:$J$495,10,FALSE)</f>
        <v>#N/A</v>
      </c>
    </row>
    <row r="1176" spans="2:32">
      <c r="B1176" s="32">
        <v>43955</v>
      </c>
      <c r="C1176" s="33" t="e">
        <f>VLOOKUP($B1176,大盤與近月台指!$A$4:$I$499,2,FALSE)</f>
        <v>#N/A</v>
      </c>
      <c r="D1176" s="34" t="e">
        <f>VLOOKUP($B1176,大盤與近月台指!$A$4:$I$499,3,FALSE)</f>
        <v>#N/A</v>
      </c>
      <c r="E1176" s="35" t="e">
        <f>VLOOKUP($B1176,大盤與近月台指!$A$4:$I$499,4,FALSE)</f>
        <v>#N/A</v>
      </c>
      <c r="F1176" s="33" t="e">
        <f>VLOOKUP($B1176,大盤與近月台指!$A$4:$I$499,5,FALSE)</f>
        <v>#N/A</v>
      </c>
      <c r="G1176" s="49" t="e">
        <f>VLOOKUP($B1176,三大法人買賣超!$A$4:$I$500,3,FALSE)</f>
        <v>#N/A</v>
      </c>
      <c r="H1176" s="34" t="e">
        <f>VLOOKUP($B1176,三大法人買賣超!$A$4:$I$500,5,FALSE)</f>
        <v>#N/A</v>
      </c>
      <c r="I1176" s="27" t="e">
        <f>VLOOKUP($B1176,三大法人買賣超!$A$4:$I$500,7,FALSE)</f>
        <v>#N/A</v>
      </c>
      <c r="J1176" s="27" t="e">
        <f>VLOOKUP($B1176,三大法人買賣超!$A$4:$I$500,9,FALSE)</f>
        <v>#N/A</v>
      </c>
      <c r="K1176" s="37">
        <f>新台幣匯率美元指數!B1177</f>
        <v>0</v>
      </c>
      <c r="L1176" s="38">
        <f>新台幣匯率美元指數!C1177</f>
        <v>0</v>
      </c>
      <c r="M1176" s="39">
        <f>新台幣匯率美元指數!D1177</f>
        <v>0</v>
      </c>
      <c r="N1176" s="27" t="e">
        <f>VLOOKUP($B1176,期貨未平倉口數!$A$4:$M$499,4,FALSE)</f>
        <v>#N/A</v>
      </c>
      <c r="O1176" s="27" t="e">
        <f>VLOOKUP($B1176,期貨未平倉口數!$A$4:$M$499,9,FALSE)</f>
        <v>#N/A</v>
      </c>
      <c r="P1176" s="27" t="e">
        <f>VLOOKUP($B1176,期貨未平倉口數!$A$4:$M$499,10,FALSE)</f>
        <v>#N/A</v>
      </c>
      <c r="Q1176" s="27" t="e">
        <f>VLOOKUP($B1176,期貨未平倉口數!$A$4:$M$499,11,FALSE)</f>
        <v>#N/A</v>
      </c>
      <c r="R1176" s="64" t="e">
        <f>VLOOKUP($B1176,選擇權未平倉餘額!$A$4:$I$500,6,FALSE)</f>
        <v>#N/A</v>
      </c>
      <c r="S1176" s="64" t="e">
        <f>VLOOKUP($B1176,選擇權未平倉餘額!$A$4:$I$500,7,FALSE)</f>
        <v>#N/A</v>
      </c>
      <c r="T1176" s="64" t="e">
        <f>VLOOKUP($B1176,選擇權未平倉餘額!$A$4:$I$500,8,FALSE)</f>
        <v>#N/A</v>
      </c>
      <c r="U1176" s="64" t="e">
        <f>VLOOKUP($B1176,選擇權未平倉餘額!$A$4:$I$500,9,FALSE)</f>
        <v>#N/A</v>
      </c>
      <c r="V1176" s="39" t="e">
        <f>VLOOKUP($B1176,臺指選擇權P_C_Ratios!$A$4:$C$500,3,FALSE)</f>
        <v>#N/A</v>
      </c>
      <c r="W1176" s="41" t="e">
        <f>VLOOKUP($B1176,散戶多空比!$A$6:$L$500,12,FALSE)</f>
        <v>#N/A</v>
      </c>
      <c r="X1176" s="40" t="e">
        <f>VLOOKUP($B1176,期貨大額交易人未沖銷部位!$A$4:$O$499,4,FALSE)</f>
        <v>#N/A</v>
      </c>
      <c r="Y1176" s="40" t="e">
        <f>VLOOKUP($B1176,期貨大額交易人未沖銷部位!$A$4:$O$499,7,FALSE)</f>
        <v>#N/A</v>
      </c>
      <c r="Z1176" s="40" t="e">
        <f>VLOOKUP($B1176,期貨大額交易人未沖銷部位!$A$4:$O$499,10,FALSE)</f>
        <v>#N/A</v>
      </c>
      <c r="AA1176" s="40" t="e">
        <f>VLOOKUP($B1176,期貨大額交易人未沖銷部位!$A$4:$O$499,13,FALSE)</f>
        <v>#N/A</v>
      </c>
      <c r="AB1176" s="40" t="e">
        <f>VLOOKUP($B1176,期貨大額交易人未沖銷部位!$A$4:$O$499,14,FALSE)</f>
        <v>#N/A</v>
      </c>
      <c r="AC1176" s="40" t="e">
        <f>VLOOKUP($B1176,期貨大額交易人未沖銷部位!$A$4:$O$499,15,FALSE)</f>
        <v>#N/A</v>
      </c>
      <c r="AD1176" s="33" t="e">
        <f>VLOOKUP($B1176,三大美股走勢!$A$4:$J$495,4,FALSE)</f>
        <v>#N/A</v>
      </c>
      <c r="AE1176" s="33" t="e">
        <f>VLOOKUP($B1176,三大美股走勢!$A$4:$J$495,7,FALSE)</f>
        <v>#N/A</v>
      </c>
      <c r="AF1176" s="33" t="e">
        <f>VLOOKUP($B1176,三大美股走勢!$A$4:$J$495,10,FALSE)</f>
        <v>#N/A</v>
      </c>
    </row>
    <row r="1177" spans="2:32">
      <c r="B1177" s="32">
        <v>43956</v>
      </c>
      <c r="C1177" s="33" t="e">
        <f>VLOOKUP($B1177,大盤與近月台指!$A$4:$I$499,2,FALSE)</f>
        <v>#N/A</v>
      </c>
      <c r="D1177" s="34" t="e">
        <f>VLOOKUP($B1177,大盤與近月台指!$A$4:$I$499,3,FALSE)</f>
        <v>#N/A</v>
      </c>
      <c r="E1177" s="35" t="e">
        <f>VLOOKUP($B1177,大盤與近月台指!$A$4:$I$499,4,FALSE)</f>
        <v>#N/A</v>
      </c>
      <c r="F1177" s="33" t="e">
        <f>VLOOKUP($B1177,大盤與近月台指!$A$4:$I$499,5,FALSE)</f>
        <v>#N/A</v>
      </c>
      <c r="G1177" s="49" t="e">
        <f>VLOOKUP($B1177,三大法人買賣超!$A$4:$I$500,3,FALSE)</f>
        <v>#N/A</v>
      </c>
      <c r="H1177" s="34" t="e">
        <f>VLOOKUP($B1177,三大法人買賣超!$A$4:$I$500,5,FALSE)</f>
        <v>#N/A</v>
      </c>
      <c r="I1177" s="27" t="e">
        <f>VLOOKUP($B1177,三大法人買賣超!$A$4:$I$500,7,FALSE)</f>
        <v>#N/A</v>
      </c>
      <c r="J1177" s="27" t="e">
        <f>VLOOKUP($B1177,三大法人買賣超!$A$4:$I$500,9,FALSE)</f>
        <v>#N/A</v>
      </c>
      <c r="K1177" s="37">
        <f>新台幣匯率美元指數!B1178</f>
        <v>0</v>
      </c>
      <c r="L1177" s="38">
        <f>新台幣匯率美元指數!C1178</f>
        <v>0</v>
      </c>
      <c r="M1177" s="39">
        <f>新台幣匯率美元指數!D1178</f>
        <v>0</v>
      </c>
      <c r="N1177" s="27" t="e">
        <f>VLOOKUP($B1177,期貨未平倉口數!$A$4:$M$499,4,FALSE)</f>
        <v>#N/A</v>
      </c>
      <c r="O1177" s="27" t="e">
        <f>VLOOKUP($B1177,期貨未平倉口數!$A$4:$M$499,9,FALSE)</f>
        <v>#N/A</v>
      </c>
      <c r="P1177" s="27" t="e">
        <f>VLOOKUP($B1177,期貨未平倉口數!$A$4:$M$499,10,FALSE)</f>
        <v>#N/A</v>
      </c>
      <c r="Q1177" s="27" t="e">
        <f>VLOOKUP($B1177,期貨未平倉口數!$A$4:$M$499,11,FALSE)</f>
        <v>#N/A</v>
      </c>
      <c r="R1177" s="64" t="e">
        <f>VLOOKUP($B1177,選擇權未平倉餘額!$A$4:$I$500,6,FALSE)</f>
        <v>#N/A</v>
      </c>
      <c r="S1177" s="64" t="e">
        <f>VLOOKUP($B1177,選擇權未平倉餘額!$A$4:$I$500,7,FALSE)</f>
        <v>#N/A</v>
      </c>
      <c r="T1177" s="64" t="e">
        <f>VLOOKUP($B1177,選擇權未平倉餘額!$A$4:$I$500,8,FALSE)</f>
        <v>#N/A</v>
      </c>
      <c r="U1177" s="64" t="e">
        <f>VLOOKUP($B1177,選擇權未平倉餘額!$A$4:$I$500,9,FALSE)</f>
        <v>#N/A</v>
      </c>
      <c r="V1177" s="39" t="e">
        <f>VLOOKUP($B1177,臺指選擇權P_C_Ratios!$A$4:$C$500,3,FALSE)</f>
        <v>#N/A</v>
      </c>
      <c r="W1177" s="41" t="e">
        <f>VLOOKUP($B1177,散戶多空比!$A$6:$L$500,12,FALSE)</f>
        <v>#N/A</v>
      </c>
      <c r="X1177" s="40" t="e">
        <f>VLOOKUP($B1177,期貨大額交易人未沖銷部位!$A$4:$O$499,4,FALSE)</f>
        <v>#N/A</v>
      </c>
      <c r="Y1177" s="40" t="e">
        <f>VLOOKUP($B1177,期貨大額交易人未沖銷部位!$A$4:$O$499,7,FALSE)</f>
        <v>#N/A</v>
      </c>
      <c r="Z1177" s="40" t="e">
        <f>VLOOKUP($B1177,期貨大額交易人未沖銷部位!$A$4:$O$499,10,FALSE)</f>
        <v>#N/A</v>
      </c>
      <c r="AA1177" s="40" t="e">
        <f>VLOOKUP($B1177,期貨大額交易人未沖銷部位!$A$4:$O$499,13,FALSE)</f>
        <v>#N/A</v>
      </c>
      <c r="AB1177" s="40" t="e">
        <f>VLOOKUP($B1177,期貨大額交易人未沖銷部位!$A$4:$O$499,14,FALSE)</f>
        <v>#N/A</v>
      </c>
      <c r="AC1177" s="40" t="e">
        <f>VLOOKUP($B1177,期貨大額交易人未沖銷部位!$A$4:$O$499,15,FALSE)</f>
        <v>#N/A</v>
      </c>
      <c r="AD1177" s="33" t="e">
        <f>VLOOKUP($B1177,三大美股走勢!$A$4:$J$495,4,FALSE)</f>
        <v>#N/A</v>
      </c>
      <c r="AE1177" s="33" t="e">
        <f>VLOOKUP($B1177,三大美股走勢!$A$4:$J$495,7,FALSE)</f>
        <v>#N/A</v>
      </c>
      <c r="AF1177" s="33" t="e">
        <f>VLOOKUP($B1177,三大美股走勢!$A$4:$J$495,10,FALSE)</f>
        <v>#N/A</v>
      </c>
    </row>
    <row r="1178" spans="2:32">
      <c r="B1178" s="32">
        <v>43957</v>
      </c>
      <c r="C1178" s="33" t="e">
        <f>VLOOKUP($B1178,大盤與近月台指!$A$4:$I$499,2,FALSE)</f>
        <v>#N/A</v>
      </c>
      <c r="D1178" s="34" t="e">
        <f>VLOOKUP($B1178,大盤與近月台指!$A$4:$I$499,3,FALSE)</f>
        <v>#N/A</v>
      </c>
      <c r="E1178" s="35" t="e">
        <f>VLOOKUP($B1178,大盤與近月台指!$A$4:$I$499,4,FALSE)</f>
        <v>#N/A</v>
      </c>
      <c r="F1178" s="33" t="e">
        <f>VLOOKUP($B1178,大盤與近月台指!$A$4:$I$499,5,FALSE)</f>
        <v>#N/A</v>
      </c>
      <c r="G1178" s="49" t="e">
        <f>VLOOKUP($B1178,三大法人買賣超!$A$4:$I$500,3,FALSE)</f>
        <v>#N/A</v>
      </c>
      <c r="H1178" s="34" t="e">
        <f>VLOOKUP($B1178,三大法人買賣超!$A$4:$I$500,5,FALSE)</f>
        <v>#N/A</v>
      </c>
      <c r="I1178" s="27" t="e">
        <f>VLOOKUP($B1178,三大法人買賣超!$A$4:$I$500,7,FALSE)</f>
        <v>#N/A</v>
      </c>
      <c r="J1178" s="27" t="e">
        <f>VLOOKUP($B1178,三大法人買賣超!$A$4:$I$500,9,FALSE)</f>
        <v>#N/A</v>
      </c>
      <c r="K1178" s="37">
        <f>新台幣匯率美元指數!B1179</f>
        <v>0</v>
      </c>
      <c r="L1178" s="38">
        <f>新台幣匯率美元指數!C1179</f>
        <v>0</v>
      </c>
      <c r="M1178" s="39">
        <f>新台幣匯率美元指數!D1179</f>
        <v>0</v>
      </c>
      <c r="N1178" s="27" t="e">
        <f>VLOOKUP($B1178,期貨未平倉口數!$A$4:$M$499,4,FALSE)</f>
        <v>#N/A</v>
      </c>
      <c r="O1178" s="27" t="e">
        <f>VLOOKUP($B1178,期貨未平倉口數!$A$4:$M$499,9,FALSE)</f>
        <v>#N/A</v>
      </c>
      <c r="P1178" s="27" t="e">
        <f>VLOOKUP($B1178,期貨未平倉口數!$A$4:$M$499,10,FALSE)</f>
        <v>#N/A</v>
      </c>
      <c r="Q1178" s="27" t="e">
        <f>VLOOKUP($B1178,期貨未平倉口數!$A$4:$M$499,11,FALSE)</f>
        <v>#N/A</v>
      </c>
      <c r="R1178" s="64" t="e">
        <f>VLOOKUP($B1178,選擇權未平倉餘額!$A$4:$I$500,6,FALSE)</f>
        <v>#N/A</v>
      </c>
      <c r="S1178" s="64" t="e">
        <f>VLOOKUP($B1178,選擇權未平倉餘額!$A$4:$I$500,7,FALSE)</f>
        <v>#N/A</v>
      </c>
      <c r="T1178" s="64" t="e">
        <f>VLOOKUP($B1178,選擇權未平倉餘額!$A$4:$I$500,8,FALSE)</f>
        <v>#N/A</v>
      </c>
      <c r="U1178" s="64" t="e">
        <f>VLOOKUP($B1178,選擇權未平倉餘額!$A$4:$I$500,9,FALSE)</f>
        <v>#N/A</v>
      </c>
      <c r="V1178" s="39" t="e">
        <f>VLOOKUP($B1178,臺指選擇權P_C_Ratios!$A$4:$C$500,3,FALSE)</f>
        <v>#N/A</v>
      </c>
      <c r="W1178" s="41" t="e">
        <f>VLOOKUP($B1178,散戶多空比!$A$6:$L$500,12,FALSE)</f>
        <v>#N/A</v>
      </c>
      <c r="X1178" s="40" t="e">
        <f>VLOOKUP($B1178,期貨大額交易人未沖銷部位!$A$4:$O$499,4,FALSE)</f>
        <v>#N/A</v>
      </c>
      <c r="Y1178" s="40" t="e">
        <f>VLOOKUP($B1178,期貨大額交易人未沖銷部位!$A$4:$O$499,7,FALSE)</f>
        <v>#N/A</v>
      </c>
      <c r="Z1178" s="40" t="e">
        <f>VLOOKUP($B1178,期貨大額交易人未沖銷部位!$A$4:$O$499,10,FALSE)</f>
        <v>#N/A</v>
      </c>
      <c r="AA1178" s="40" t="e">
        <f>VLOOKUP($B1178,期貨大額交易人未沖銷部位!$A$4:$O$499,13,FALSE)</f>
        <v>#N/A</v>
      </c>
      <c r="AB1178" s="40" t="e">
        <f>VLOOKUP($B1178,期貨大額交易人未沖銷部位!$A$4:$O$499,14,FALSE)</f>
        <v>#N/A</v>
      </c>
      <c r="AC1178" s="40" t="e">
        <f>VLOOKUP($B1178,期貨大額交易人未沖銷部位!$A$4:$O$499,15,FALSE)</f>
        <v>#N/A</v>
      </c>
      <c r="AD1178" s="33" t="e">
        <f>VLOOKUP($B1178,三大美股走勢!$A$4:$J$495,4,FALSE)</f>
        <v>#N/A</v>
      </c>
      <c r="AE1178" s="33" t="e">
        <f>VLOOKUP($B1178,三大美股走勢!$A$4:$J$495,7,FALSE)</f>
        <v>#N/A</v>
      </c>
      <c r="AF1178" s="33" t="e">
        <f>VLOOKUP($B1178,三大美股走勢!$A$4:$J$495,10,FALSE)</f>
        <v>#N/A</v>
      </c>
    </row>
    <row r="1179" spans="2:32">
      <c r="B1179" s="32">
        <v>43958</v>
      </c>
      <c r="C1179" s="33" t="e">
        <f>VLOOKUP($B1179,大盤與近月台指!$A$4:$I$499,2,FALSE)</f>
        <v>#N/A</v>
      </c>
      <c r="D1179" s="34" t="e">
        <f>VLOOKUP($B1179,大盤與近月台指!$A$4:$I$499,3,FALSE)</f>
        <v>#N/A</v>
      </c>
      <c r="E1179" s="35" t="e">
        <f>VLOOKUP($B1179,大盤與近月台指!$A$4:$I$499,4,FALSE)</f>
        <v>#N/A</v>
      </c>
      <c r="F1179" s="33" t="e">
        <f>VLOOKUP($B1179,大盤與近月台指!$A$4:$I$499,5,FALSE)</f>
        <v>#N/A</v>
      </c>
      <c r="G1179" s="49" t="e">
        <f>VLOOKUP($B1179,三大法人買賣超!$A$4:$I$500,3,FALSE)</f>
        <v>#N/A</v>
      </c>
      <c r="H1179" s="34" t="e">
        <f>VLOOKUP($B1179,三大法人買賣超!$A$4:$I$500,5,FALSE)</f>
        <v>#N/A</v>
      </c>
      <c r="I1179" s="27" t="e">
        <f>VLOOKUP($B1179,三大法人買賣超!$A$4:$I$500,7,FALSE)</f>
        <v>#N/A</v>
      </c>
      <c r="J1179" s="27" t="e">
        <f>VLOOKUP($B1179,三大法人買賣超!$A$4:$I$500,9,FALSE)</f>
        <v>#N/A</v>
      </c>
      <c r="K1179" s="37">
        <f>新台幣匯率美元指數!B1180</f>
        <v>0</v>
      </c>
      <c r="L1179" s="38">
        <f>新台幣匯率美元指數!C1180</f>
        <v>0</v>
      </c>
      <c r="M1179" s="39">
        <f>新台幣匯率美元指數!D1180</f>
        <v>0</v>
      </c>
      <c r="N1179" s="27" t="e">
        <f>VLOOKUP($B1179,期貨未平倉口數!$A$4:$M$499,4,FALSE)</f>
        <v>#N/A</v>
      </c>
      <c r="O1179" s="27" t="e">
        <f>VLOOKUP($B1179,期貨未平倉口數!$A$4:$M$499,9,FALSE)</f>
        <v>#N/A</v>
      </c>
      <c r="P1179" s="27" t="e">
        <f>VLOOKUP($B1179,期貨未平倉口數!$A$4:$M$499,10,FALSE)</f>
        <v>#N/A</v>
      </c>
      <c r="Q1179" s="27" t="e">
        <f>VLOOKUP($B1179,期貨未平倉口數!$A$4:$M$499,11,FALSE)</f>
        <v>#N/A</v>
      </c>
      <c r="R1179" s="64" t="e">
        <f>VLOOKUP($B1179,選擇權未平倉餘額!$A$4:$I$500,6,FALSE)</f>
        <v>#N/A</v>
      </c>
      <c r="S1179" s="64" t="e">
        <f>VLOOKUP($B1179,選擇權未平倉餘額!$A$4:$I$500,7,FALSE)</f>
        <v>#N/A</v>
      </c>
      <c r="T1179" s="64" t="e">
        <f>VLOOKUP($B1179,選擇權未平倉餘額!$A$4:$I$500,8,FALSE)</f>
        <v>#N/A</v>
      </c>
      <c r="U1179" s="64" t="e">
        <f>VLOOKUP($B1179,選擇權未平倉餘額!$A$4:$I$500,9,FALSE)</f>
        <v>#N/A</v>
      </c>
      <c r="V1179" s="39" t="e">
        <f>VLOOKUP($B1179,臺指選擇權P_C_Ratios!$A$4:$C$500,3,FALSE)</f>
        <v>#N/A</v>
      </c>
      <c r="W1179" s="41" t="e">
        <f>VLOOKUP($B1179,散戶多空比!$A$6:$L$500,12,FALSE)</f>
        <v>#N/A</v>
      </c>
      <c r="X1179" s="40" t="e">
        <f>VLOOKUP($B1179,期貨大額交易人未沖銷部位!$A$4:$O$499,4,FALSE)</f>
        <v>#N/A</v>
      </c>
      <c r="Y1179" s="40" t="e">
        <f>VLOOKUP($B1179,期貨大額交易人未沖銷部位!$A$4:$O$499,7,FALSE)</f>
        <v>#N/A</v>
      </c>
      <c r="Z1179" s="40" t="e">
        <f>VLOOKUP($B1179,期貨大額交易人未沖銷部位!$A$4:$O$499,10,FALSE)</f>
        <v>#N/A</v>
      </c>
      <c r="AA1179" s="40" t="e">
        <f>VLOOKUP($B1179,期貨大額交易人未沖銷部位!$A$4:$O$499,13,FALSE)</f>
        <v>#N/A</v>
      </c>
      <c r="AB1179" s="40" t="e">
        <f>VLOOKUP($B1179,期貨大額交易人未沖銷部位!$A$4:$O$499,14,FALSE)</f>
        <v>#N/A</v>
      </c>
      <c r="AC1179" s="40" t="e">
        <f>VLOOKUP($B1179,期貨大額交易人未沖銷部位!$A$4:$O$499,15,FALSE)</f>
        <v>#N/A</v>
      </c>
      <c r="AD1179" s="33" t="e">
        <f>VLOOKUP($B1179,三大美股走勢!$A$4:$J$495,4,FALSE)</f>
        <v>#N/A</v>
      </c>
      <c r="AE1179" s="33" t="e">
        <f>VLOOKUP($B1179,三大美股走勢!$A$4:$J$495,7,FALSE)</f>
        <v>#N/A</v>
      </c>
      <c r="AF1179" s="33" t="e">
        <f>VLOOKUP($B1179,三大美股走勢!$A$4:$J$495,10,FALSE)</f>
        <v>#N/A</v>
      </c>
    </row>
    <row r="1180" spans="2:32">
      <c r="B1180" s="32">
        <v>43959</v>
      </c>
      <c r="C1180" s="33" t="e">
        <f>VLOOKUP($B1180,大盤與近月台指!$A$4:$I$499,2,FALSE)</f>
        <v>#N/A</v>
      </c>
      <c r="D1180" s="34" t="e">
        <f>VLOOKUP($B1180,大盤與近月台指!$A$4:$I$499,3,FALSE)</f>
        <v>#N/A</v>
      </c>
      <c r="E1180" s="35" t="e">
        <f>VLOOKUP($B1180,大盤與近月台指!$A$4:$I$499,4,FALSE)</f>
        <v>#N/A</v>
      </c>
      <c r="F1180" s="33" t="e">
        <f>VLOOKUP($B1180,大盤與近月台指!$A$4:$I$499,5,FALSE)</f>
        <v>#N/A</v>
      </c>
      <c r="G1180" s="49" t="e">
        <f>VLOOKUP($B1180,三大法人買賣超!$A$4:$I$500,3,FALSE)</f>
        <v>#N/A</v>
      </c>
      <c r="H1180" s="34" t="e">
        <f>VLOOKUP($B1180,三大法人買賣超!$A$4:$I$500,5,FALSE)</f>
        <v>#N/A</v>
      </c>
      <c r="I1180" s="27" t="e">
        <f>VLOOKUP($B1180,三大法人買賣超!$A$4:$I$500,7,FALSE)</f>
        <v>#N/A</v>
      </c>
      <c r="J1180" s="27" t="e">
        <f>VLOOKUP($B1180,三大法人買賣超!$A$4:$I$500,9,FALSE)</f>
        <v>#N/A</v>
      </c>
      <c r="K1180" s="37">
        <f>新台幣匯率美元指數!B1181</f>
        <v>0</v>
      </c>
      <c r="L1180" s="38">
        <f>新台幣匯率美元指數!C1181</f>
        <v>0</v>
      </c>
      <c r="M1180" s="39">
        <f>新台幣匯率美元指數!D1181</f>
        <v>0</v>
      </c>
      <c r="N1180" s="27" t="e">
        <f>VLOOKUP($B1180,期貨未平倉口數!$A$4:$M$499,4,FALSE)</f>
        <v>#N/A</v>
      </c>
      <c r="O1180" s="27" t="e">
        <f>VLOOKUP($B1180,期貨未平倉口數!$A$4:$M$499,9,FALSE)</f>
        <v>#N/A</v>
      </c>
      <c r="P1180" s="27" t="e">
        <f>VLOOKUP($B1180,期貨未平倉口數!$A$4:$M$499,10,FALSE)</f>
        <v>#N/A</v>
      </c>
      <c r="Q1180" s="27" t="e">
        <f>VLOOKUP($B1180,期貨未平倉口數!$A$4:$M$499,11,FALSE)</f>
        <v>#N/A</v>
      </c>
      <c r="R1180" s="64" t="e">
        <f>VLOOKUP($B1180,選擇權未平倉餘額!$A$4:$I$500,6,FALSE)</f>
        <v>#N/A</v>
      </c>
      <c r="S1180" s="64" t="e">
        <f>VLOOKUP($B1180,選擇權未平倉餘額!$A$4:$I$500,7,FALSE)</f>
        <v>#N/A</v>
      </c>
      <c r="T1180" s="64" t="e">
        <f>VLOOKUP($B1180,選擇權未平倉餘額!$A$4:$I$500,8,FALSE)</f>
        <v>#N/A</v>
      </c>
      <c r="U1180" s="64" t="e">
        <f>VLOOKUP($B1180,選擇權未平倉餘額!$A$4:$I$500,9,FALSE)</f>
        <v>#N/A</v>
      </c>
      <c r="V1180" s="39" t="e">
        <f>VLOOKUP($B1180,臺指選擇權P_C_Ratios!$A$4:$C$500,3,FALSE)</f>
        <v>#N/A</v>
      </c>
      <c r="W1180" s="41" t="e">
        <f>VLOOKUP($B1180,散戶多空比!$A$6:$L$500,12,FALSE)</f>
        <v>#N/A</v>
      </c>
      <c r="X1180" s="40" t="e">
        <f>VLOOKUP($B1180,期貨大額交易人未沖銷部位!$A$4:$O$499,4,FALSE)</f>
        <v>#N/A</v>
      </c>
      <c r="Y1180" s="40" t="e">
        <f>VLOOKUP($B1180,期貨大額交易人未沖銷部位!$A$4:$O$499,7,FALSE)</f>
        <v>#N/A</v>
      </c>
      <c r="Z1180" s="40" t="e">
        <f>VLOOKUP($B1180,期貨大額交易人未沖銷部位!$A$4:$O$499,10,FALSE)</f>
        <v>#N/A</v>
      </c>
      <c r="AA1180" s="40" t="e">
        <f>VLOOKUP($B1180,期貨大額交易人未沖銷部位!$A$4:$O$499,13,FALSE)</f>
        <v>#N/A</v>
      </c>
      <c r="AB1180" s="40" t="e">
        <f>VLOOKUP($B1180,期貨大額交易人未沖銷部位!$A$4:$O$499,14,FALSE)</f>
        <v>#N/A</v>
      </c>
      <c r="AC1180" s="40" t="e">
        <f>VLOOKUP($B1180,期貨大額交易人未沖銷部位!$A$4:$O$499,15,FALSE)</f>
        <v>#N/A</v>
      </c>
      <c r="AD1180" s="33" t="e">
        <f>VLOOKUP($B1180,三大美股走勢!$A$4:$J$495,4,FALSE)</f>
        <v>#N/A</v>
      </c>
      <c r="AE1180" s="33" t="e">
        <f>VLOOKUP($B1180,三大美股走勢!$A$4:$J$495,7,FALSE)</f>
        <v>#N/A</v>
      </c>
      <c r="AF1180" s="33" t="e">
        <f>VLOOKUP($B1180,三大美股走勢!$A$4:$J$495,10,FALSE)</f>
        <v>#N/A</v>
      </c>
    </row>
    <row r="1181" spans="2:32">
      <c r="B1181" s="32">
        <v>43960</v>
      </c>
      <c r="C1181" s="33" t="e">
        <f>VLOOKUP($B1181,大盤與近月台指!$A$4:$I$499,2,FALSE)</f>
        <v>#N/A</v>
      </c>
      <c r="D1181" s="34" t="e">
        <f>VLOOKUP($B1181,大盤與近月台指!$A$4:$I$499,3,FALSE)</f>
        <v>#N/A</v>
      </c>
      <c r="E1181" s="35" t="e">
        <f>VLOOKUP($B1181,大盤與近月台指!$A$4:$I$499,4,FALSE)</f>
        <v>#N/A</v>
      </c>
      <c r="F1181" s="33" t="e">
        <f>VLOOKUP($B1181,大盤與近月台指!$A$4:$I$499,5,FALSE)</f>
        <v>#N/A</v>
      </c>
      <c r="G1181" s="49" t="e">
        <f>VLOOKUP($B1181,三大法人買賣超!$A$4:$I$500,3,FALSE)</f>
        <v>#N/A</v>
      </c>
      <c r="H1181" s="34" t="e">
        <f>VLOOKUP($B1181,三大法人買賣超!$A$4:$I$500,5,FALSE)</f>
        <v>#N/A</v>
      </c>
      <c r="I1181" s="27" t="e">
        <f>VLOOKUP($B1181,三大法人買賣超!$A$4:$I$500,7,FALSE)</f>
        <v>#N/A</v>
      </c>
      <c r="J1181" s="27" t="e">
        <f>VLOOKUP($B1181,三大法人買賣超!$A$4:$I$500,9,FALSE)</f>
        <v>#N/A</v>
      </c>
      <c r="K1181" s="37">
        <f>新台幣匯率美元指數!B1182</f>
        <v>0</v>
      </c>
      <c r="L1181" s="38">
        <f>新台幣匯率美元指數!C1182</f>
        <v>0</v>
      </c>
      <c r="M1181" s="39">
        <f>新台幣匯率美元指數!D1182</f>
        <v>0</v>
      </c>
      <c r="N1181" s="27" t="e">
        <f>VLOOKUP($B1181,期貨未平倉口數!$A$4:$M$499,4,FALSE)</f>
        <v>#N/A</v>
      </c>
      <c r="O1181" s="27" t="e">
        <f>VLOOKUP($B1181,期貨未平倉口數!$A$4:$M$499,9,FALSE)</f>
        <v>#N/A</v>
      </c>
      <c r="P1181" s="27" t="e">
        <f>VLOOKUP($B1181,期貨未平倉口數!$A$4:$M$499,10,FALSE)</f>
        <v>#N/A</v>
      </c>
      <c r="Q1181" s="27" t="e">
        <f>VLOOKUP($B1181,期貨未平倉口數!$A$4:$M$499,11,FALSE)</f>
        <v>#N/A</v>
      </c>
      <c r="R1181" s="64" t="e">
        <f>VLOOKUP($B1181,選擇權未平倉餘額!$A$4:$I$500,6,FALSE)</f>
        <v>#N/A</v>
      </c>
      <c r="S1181" s="64" t="e">
        <f>VLOOKUP($B1181,選擇權未平倉餘額!$A$4:$I$500,7,FALSE)</f>
        <v>#N/A</v>
      </c>
      <c r="T1181" s="64" t="e">
        <f>VLOOKUP($B1181,選擇權未平倉餘額!$A$4:$I$500,8,FALSE)</f>
        <v>#N/A</v>
      </c>
      <c r="U1181" s="64" t="e">
        <f>VLOOKUP($B1181,選擇權未平倉餘額!$A$4:$I$500,9,FALSE)</f>
        <v>#N/A</v>
      </c>
      <c r="V1181" s="39" t="e">
        <f>VLOOKUP($B1181,臺指選擇權P_C_Ratios!$A$4:$C$500,3,FALSE)</f>
        <v>#N/A</v>
      </c>
      <c r="W1181" s="41" t="e">
        <f>VLOOKUP($B1181,散戶多空比!$A$6:$L$500,12,FALSE)</f>
        <v>#N/A</v>
      </c>
      <c r="X1181" s="40" t="e">
        <f>VLOOKUP($B1181,期貨大額交易人未沖銷部位!$A$4:$O$499,4,FALSE)</f>
        <v>#N/A</v>
      </c>
      <c r="Y1181" s="40" t="e">
        <f>VLOOKUP($B1181,期貨大額交易人未沖銷部位!$A$4:$O$499,7,FALSE)</f>
        <v>#N/A</v>
      </c>
      <c r="Z1181" s="40" t="e">
        <f>VLOOKUP($B1181,期貨大額交易人未沖銷部位!$A$4:$O$499,10,FALSE)</f>
        <v>#N/A</v>
      </c>
      <c r="AA1181" s="40" t="e">
        <f>VLOOKUP($B1181,期貨大額交易人未沖銷部位!$A$4:$O$499,13,FALSE)</f>
        <v>#N/A</v>
      </c>
      <c r="AB1181" s="40" t="e">
        <f>VLOOKUP($B1181,期貨大額交易人未沖銷部位!$A$4:$O$499,14,FALSE)</f>
        <v>#N/A</v>
      </c>
      <c r="AC1181" s="40" t="e">
        <f>VLOOKUP($B1181,期貨大額交易人未沖銷部位!$A$4:$O$499,15,FALSE)</f>
        <v>#N/A</v>
      </c>
      <c r="AD1181" s="33" t="e">
        <f>VLOOKUP($B1181,三大美股走勢!$A$4:$J$495,4,FALSE)</f>
        <v>#N/A</v>
      </c>
      <c r="AE1181" s="33" t="e">
        <f>VLOOKUP($B1181,三大美股走勢!$A$4:$J$495,7,FALSE)</f>
        <v>#N/A</v>
      </c>
      <c r="AF1181" s="33" t="e">
        <f>VLOOKUP($B1181,三大美股走勢!$A$4:$J$495,10,FALSE)</f>
        <v>#N/A</v>
      </c>
    </row>
    <row r="1182" spans="2:32">
      <c r="B1182" s="32">
        <v>43961</v>
      </c>
      <c r="C1182" s="33" t="e">
        <f>VLOOKUP($B1182,大盤與近月台指!$A$4:$I$499,2,FALSE)</f>
        <v>#N/A</v>
      </c>
      <c r="D1182" s="34" t="e">
        <f>VLOOKUP($B1182,大盤與近月台指!$A$4:$I$499,3,FALSE)</f>
        <v>#N/A</v>
      </c>
      <c r="E1182" s="35" t="e">
        <f>VLOOKUP($B1182,大盤與近月台指!$A$4:$I$499,4,FALSE)</f>
        <v>#N/A</v>
      </c>
      <c r="F1182" s="33" t="e">
        <f>VLOOKUP($B1182,大盤與近月台指!$A$4:$I$499,5,FALSE)</f>
        <v>#N/A</v>
      </c>
      <c r="G1182" s="49" t="e">
        <f>VLOOKUP($B1182,三大法人買賣超!$A$4:$I$500,3,FALSE)</f>
        <v>#N/A</v>
      </c>
      <c r="H1182" s="34" t="e">
        <f>VLOOKUP($B1182,三大法人買賣超!$A$4:$I$500,5,FALSE)</f>
        <v>#N/A</v>
      </c>
      <c r="I1182" s="27" t="e">
        <f>VLOOKUP($B1182,三大法人買賣超!$A$4:$I$500,7,FALSE)</f>
        <v>#N/A</v>
      </c>
      <c r="J1182" s="27" t="e">
        <f>VLOOKUP($B1182,三大法人買賣超!$A$4:$I$500,9,FALSE)</f>
        <v>#N/A</v>
      </c>
      <c r="K1182" s="37">
        <f>新台幣匯率美元指數!B1183</f>
        <v>0</v>
      </c>
      <c r="L1182" s="38">
        <f>新台幣匯率美元指數!C1183</f>
        <v>0</v>
      </c>
      <c r="M1182" s="39">
        <f>新台幣匯率美元指數!D1183</f>
        <v>0</v>
      </c>
      <c r="N1182" s="27" t="e">
        <f>VLOOKUP($B1182,期貨未平倉口數!$A$4:$M$499,4,FALSE)</f>
        <v>#N/A</v>
      </c>
      <c r="O1182" s="27" t="e">
        <f>VLOOKUP($B1182,期貨未平倉口數!$A$4:$M$499,9,FALSE)</f>
        <v>#N/A</v>
      </c>
      <c r="P1182" s="27" t="e">
        <f>VLOOKUP($B1182,期貨未平倉口數!$A$4:$M$499,10,FALSE)</f>
        <v>#N/A</v>
      </c>
      <c r="Q1182" s="27" t="e">
        <f>VLOOKUP($B1182,期貨未平倉口數!$A$4:$M$499,11,FALSE)</f>
        <v>#N/A</v>
      </c>
      <c r="R1182" s="64" t="e">
        <f>VLOOKUP($B1182,選擇權未平倉餘額!$A$4:$I$500,6,FALSE)</f>
        <v>#N/A</v>
      </c>
      <c r="S1182" s="64" t="e">
        <f>VLOOKUP($B1182,選擇權未平倉餘額!$A$4:$I$500,7,FALSE)</f>
        <v>#N/A</v>
      </c>
      <c r="T1182" s="64" t="e">
        <f>VLOOKUP($B1182,選擇權未平倉餘額!$A$4:$I$500,8,FALSE)</f>
        <v>#N/A</v>
      </c>
      <c r="U1182" s="64" t="e">
        <f>VLOOKUP($B1182,選擇權未平倉餘額!$A$4:$I$500,9,FALSE)</f>
        <v>#N/A</v>
      </c>
      <c r="V1182" s="39" t="e">
        <f>VLOOKUP($B1182,臺指選擇權P_C_Ratios!$A$4:$C$500,3,FALSE)</f>
        <v>#N/A</v>
      </c>
      <c r="W1182" s="41" t="e">
        <f>VLOOKUP($B1182,散戶多空比!$A$6:$L$500,12,FALSE)</f>
        <v>#N/A</v>
      </c>
      <c r="X1182" s="40" t="e">
        <f>VLOOKUP($B1182,期貨大額交易人未沖銷部位!$A$4:$O$499,4,FALSE)</f>
        <v>#N/A</v>
      </c>
      <c r="Y1182" s="40" t="e">
        <f>VLOOKUP($B1182,期貨大額交易人未沖銷部位!$A$4:$O$499,7,FALSE)</f>
        <v>#N/A</v>
      </c>
      <c r="Z1182" s="40" t="e">
        <f>VLOOKUP($B1182,期貨大額交易人未沖銷部位!$A$4:$O$499,10,FALSE)</f>
        <v>#N/A</v>
      </c>
      <c r="AA1182" s="40" t="e">
        <f>VLOOKUP($B1182,期貨大額交易人未沖銷部位!$A$4:$O$499,13,FALSE)</f>
        <v>#N/A</v>
      </c>
      <c r="AB1182" s="40" t="e">
        <f>VLOOKUP($B1182,期貨大額交易人未沖銷部位!$A$4:$O$499,14,FALSE)</f>
        <v>#N/A</v>
      </c>
      <c r="AC1182" s="40" t="e">
        <f>VLOOKUP($B1182,期貨大額交易人未沖銷部位!$A$4:$O$499,15,FALSE)</f>
        <v>#N/A</v>
      </c>
      <c r="AD1182" s="33" t="e">
        <f>VLOOKUP($B1182,三大美股走勢!$A$4:$J$495,4,FALSE)</f>
        <v>#N/A</v>
      </c>
      <c r="AE1182" s="33" t="e">
        <f>VLOOKUP($B1182,三大美股走勢!$A$4:$J$495,7,FALSE)</f>
        <v>#N/A</v>
      </c>
      <c r="AF1182" s="33" t="e">
        <f>VLOOKUP($B1182,三大美股走勢!$A$4:$J$495,10,FALSE)</f>
        <v>#N/A</v>
      </c>
    </row>
    <row r="1183" spans="2:32">
      <c r="B1183" s="32">
        <v>43962</v>
      </c>
      <c r="C1183" s="33" t="e">
        <f>VLOOKUP($B1183,大盤與近月台指!$A$4:$I$499,2,FALSE)</f>
        <v>#N/A</v>
      </c>
      <c r="D1183" s="34" t="e">
        <f>VLOOKUP($B1183,大盤與近月台指!$A$4:$I$499,3,FALSE)</f>
        <v>#N/A</v>
      </c>
      <c r="E1183" s="35" t="e">
        <f>VLOOKUP($B1183,大盤與近月台指!$A$4:$I$499,4,FALSE)</f>
        <v>#N/A</v>
      </c>
      <c r="F1183" s="33" t="e">
        <f>VLOOKUP($B1183,大盤與近月台指!$A$4:$I$499,5,FALSE)</f>
        <v>#N/A</v>
      </c>
      <c r="G1183" s="49" t="e">
        <f>VLOOKUP($B1183,三大法人買賣超!$A$4:$I$500,3,FALSE)</f>
        <v>#N/A</v>
      </c>
      <c r="H1183" s="34" t="e">
        <f>VLOOKUP($B1183,三大法人買賣超!$A$4:$I$500,5,FALSE)</f>
        <v>#N/A</v>
      </c>
      <c r="I1183" s="27" t="e">
        <f>VLOOKUP($B1183,三大法人買賣超!$A$4:$I$500,7,FALSE)</f>
        <v>#N/A</v>
      </c>
      <c r="J1183" s="27" t="e">
        <f>VLOOKUP($B1183,三大法人買賣超!$A$4:$I$500,9,FALSE)</f>
        <v>#N/A</v>
      </c>
      <c r="K1183" s="37">
        <f>新台幣匯率美元指數!B1184</f>
        <v>0</v>
      </c>
      <c r="L1183" s="38">
        <f>新台幣匯率美元指數!C1184</f>
        <v>0</v>
      </c>
      <c r="M1183" s="39">
        <f>新台幣匯率美元指數!D1184</f>
        <v>0</v>
      </c>
      <c r="N1183" s="27" t="e">
        <f>VLOOKUP($B1183,期貨未平倉口數!$A$4:$M$499,4,FALSE)</f>
        <v>#N/A</v>
      </c>
      <c r="O1183" s="27" t="e">
        <f>VLOOKUP($B1183,期貨未平倉口數!$A$4:$M$499,9,FALSE)</f>
        <v>#N/A</v>
      </c>
      <c r="P1183" s="27" t="e">
        <f>VLOOKUP($B1183,期貨未平倉口數!$A$4:$M$499,10,FALSE)</f>
        <v>#N/A</v>
      </c>
      <c r="Q1183" s="27" t="e">
        <f>VLOOKUP($B1183,期貨未平倉口數!$A$4:$M$499,11,FALSE)</f>
        <v>#N/A</v>
      </c>
      <c r="R1183" s="64" t="e">
        <f>VLOOKUP($B1183,選擇權未平倉餘額!$A$4:$I$500,6,FALSE)</f>
        <v>#N/A</v>
      </c>
      <c r="S1183" s="64" t="e">
        <f>VLOOKUP($B1183,選擇權未平倉餘額!$A$4:$I$500,7,FALSE)</f>
        <v>#N/A</v>
      </c>
      <c r="T1183" s="64" t="e">
        <f>VLOOKUP($B1183,選擇權未平倉餘額!$A$4:$I$500,8,FALSE)</f>
        <v>#N/A</v>
      </c>
      <c r="U1183" s="64" t="e">
        <f>VLOOKUP($B1183,選擇權未平倉餘額!$A$4:$I$500,9,FALSE)</f>
        <v>#N/A</v>
      </c>
      <c r="V1183" s="39" t="e">
        <f>VLOOKUP($B1183,臺指選擇權P_C_Ratios!$A$4:$C$500,3,FALSE)</f>
        <v>#N/A</v>
      </c>
      <c r="W1183" s="41" t="e">
        <f>VLOOKUP($B1183,散戶多空比!$A$6:$L$500,12,FALSE)</f>
        <v>#N/A</v>
      </c>
      <c r="X1183" s="40" t="e">
        <f>VLOOKUP($B1183,期貨大額交易人未沖銷部位!$A$4:$O$499,4,FALSE)</f>
        <v>#N/A</v>
      </c>
      <c r="Y1183" s="40" t="e">
        <f>VLOOKUP($B1183,期貨大額交易人未沖銷部位!$A$4:$O$499,7,FALSE)</f>
        <v>#N/A</v>
      </c>
      <c r="Z1183" s="40" t="e">
        <f>VLOOKUP($B1183,期貨大額交易人未沖銷部位!$A$4:$O$499,10,FALSE)</f>
        <v>#N/A</v>
      </c>
      <c r="AA1183" s="40" t="e">
        <f>VLOOKUP($B1183,期貨大額交易人未沖銷部位!$A$4:$O$499,13,FALSE)</f>
        <v>#N/A</v>
      </c>
      <c r="AB1183" s="40" t="e">
        <f>VLOOKUP($B1183,期貨大額交易人未沖銷部位!$A$4:$O$499,14,FALSE)</f>
        <v>#N/A</v>
      </c>
      <c r="AC1183" s="40" t="e">
        <f>VLOOKUP($B1183,期貨大額交易人未沖銷部位!$A$4:$O$499,15,FALSE)</f>
        <v>#N/A</v>
      </c>
      <c r="AD1183" s="33" t="e">
        <f>VLOOKUP($B1183,三大美股走勢!$A$4:$J$495,4,FALSE)</f>
        <v>#N/A</v>
      </c>
      <c r="AE1183" s="33" t="e">
        <f>VLOOKUP($B1183,三大美股走勢!$A$4:$J$495,7,FALSE)</f>
        <v>#N/A</v>
      </c>
      <c r="AF1183" s="33" t="e">
        <f>VLOOKUP($B1183,三大美股走勢!$A$4:$J$495,10,FALSE)</f>
        <v>#N/A</v>
      </c>
    </row>
    <row r="1184" spans="2:32">
      <c r="B1184" s="32">
        <v>43963</v>
      </c>
      <c r="C1184" s="33" t="e">
        <f>VLOOKUP($B1184,大盤與近月台指!$A$4:$I$499,2,FALSE)</f>
        <v>#N/A</v>
      </c>
      <c r="D1184" s="34" t="e">
        <f>VLOOKUP($B1184,大盤與近月台指!$A$4:$I$499,3,FALSE)</f>
        <v>#N/A</v>
      </c>
      <c r="E1184" s="35" t="e">
        <f>VLOOKUP($B1184,大盤與近月台指!$A$4:$I$499,4,FALSE)</f>
        <v>#N/A</v>
      </c>
      <c r="F1184" s="33" t="e">
        <f>VLOOKUP($B1184,大盤與近月台指!$A$4:$I$499,5,FALSE)</f>
        <v>#N/A</v>
      </c>
      <c r="G1184" s="49" t="e">
        <f>VLOOKUP($B1184,三大法人買賣超!$A$4:$I$500,3,FALSE)</f>
        <v>#N/A</v>
      </c>
      <c r="H1184" s="34" t="e">
        <f>VLOOKUP($B1184,三大法人買賣超!$A$4:$I$500,5,FALSE)</f>
        <v>#N/A</v>
      </c>
      <c r="I1184" s="27" t="e">
        <f>VLOOKUP($B1184,三大法人買賣超!$A$4:$I$500,7,FALSE)</f>
        <v>#N/A</v>
      </c>
      <c r="J1184" s="27" t="e">
        <f>VLOOKUP($B1184,三大法人買賣超!$A$4:$I$500,9,FALSE)</f>
        <v>#N/A</v>
      </c>
      <c r="K1184" s="37">
        <f>新台幣匯率美元指數!B1185</f>
        <v>0</v>
      </c>
      <c r="L1184" s="38">
        <f>新台幣匯率美元指數!C1185</f>
        <v>0</v>
      </c>
      <c r="M1184" s="39">
        <f>新台幣匯率美元指數!D1185</f>
        <v>0</v>
      </c>
      <c r="N1184" s="27" t="e">
        <f>VLOOKUP($B1184,期貨未平倉口數!$A$4:$M$499,4,FALSE)</f>
        <v>#N/A</v>
      </c>
      <c r="O1184" s="27" t="e">
        <f>VLOOKUP($B1184,期貨未平倉口數!$A$4:$M$499,9,FALSE)</f>
        <v>#N/A</v>
      </c>
      <c r="P1184" s="27" t="e">
        <f>VLOOKUP($B1184,期貨未平倉口數!$A$4:$M$499,10,FALSE)</f>
        <v>#N/A</v>
      </c>
      <c r="Q1184" s="27" t="e">
        <f>VLOOKUP($B1184,期貨未平倉口數!$A$4:$M$499,11,FALSE)</f>
        <v>#N/A</v>
      </c>
      <c r="R1184" s="64" t="e">
        <f>VLOOKUP($B1184,選擇權未平倉餘額!$A$4:$I$500,6,FALSE)</f>
        <v>#N/A</v>
      </c>
      <c r="S1184" s="64" t="e">
        <f>VLOOKUP($B1184,選擇權未平倉餘額!$A$4:$I$500,7,FALSE)</f>
        <v>#N/A</v>
      </c>
      <c r="T1184" s="64" t="e">
        <f>VLOOKUP($B1184,選擇權未平倉餘額!$A$4:$I$500,8,FALSE)</f>
        <v>#N/A</v>
      </c>
      <c r="U1184" s="64" t="e">
        <f>VLOOKUP($B1184,選擇權未平倉餘額!$A$4:$I$500,9,FALSE)</f>
        <v>#N/A</v>
      </c>
      <c r="V1184" s="39" t="e">
        <f>VLOOKUP($B1184,臺指選擇權P_C_Ratios!$A$4:$C$500,3,FALSE)</f>
        <v>#N/A</v>
      </c>
      <c r="W1184" s="41" t="e">
        <f>VLOOKUP($B1184,散戶多空比!$A$6:$L$500,12,FALSE)</f>
        <v>#N/A</v>
      </c>
      <c r="X1184" s="40" t="e">
        <f>VLOOKUP($B1184,期貨大額交易人未沖銷部位!$A$4:$O$499,4,FALSE)</f>
        <v>#N/A</v>
      </c>
      <c r="Y1184" s="40" t="e">
        <f>VLOOKUP($B1184,期貨大額交易人未沖銷部位!$A$4:$O$499,7,FALSE)</f>
        <v>#N/A</v>
      </c>
      <c r="Z1184" s="40" t="e">
        <f>VLOOKUP($B1184,期貨大額交易人未沖銷部位!$A$4:$O$499,10,FALSE)</f>
        <v>#N/A</v>
      </c>
      <c r="AA1184" s="40" t="e">
        <f>VLOOKUP($B1184,期貨大額交易人未沖銷部位!$A$4:$O$499,13,FALSE)</f>
        <v>#N/A</v>
      </c>
      <c r="AB1184" s="40" t="e">
        <f>VLOOKUP($B1184,期貨大額交易人未沖銷部位!$A$4:$O$499,14,FALSE)</f>
        <v>#N/A</v>
      </c>
      <c r="AC1184" s="40" t="e">
        <f>VLOOKUP($B1184,期貨大額交易人未沖銷部位!$A$4:$O$499,15,FALSE)</f>
        <v>#N/A</v>
      </c>
      <c r="AD1184" s="33" t="e">
        <f>VLOOKUP($B1184,三大美股走勢!$A$4:$J$495,4,FALSE)</f>
        <v>#N/A</v>
      </c>
      <c r="AE1184" s="33" t="e">
        <f>VLOOKUP($B1184,三大美股走勢!$A$4:$J$495,7,FALSE)</f>
        <v>#N/A</v>
      </c>
      <c r="AF1184" s="33" t="e">
        <f>VLOOKUP($B1184,三大美股走勢!$A$4:$J$495,10,FALSE)</f>
        <v>#N/A</v>
      </c>
    </row>
    <row r="1185" spans="2:32">
      <c r="B1185" s="32">
        <v>43964</v>
      </c>
      <c r="C1185" s="33" t="e">
        <f>VLOOKUP($B1185,大盤與近月台指!$A$4:$I$499,2,FALSE)</f>
        <v>#N/A</v>
      </c>
      <c r="D1185" s="34" t="e">
        <f>VLOOKUP($B1185,大盤與近月台指!$A$4:$I$499,3,FALSE)</f>
        <v>#N/A</v>
      </c>
      <c r="E1185" s="35" t="e">
        <f>VLOOKUP($B1185,大盤與近月台指!$A$4:$I$499,4,FALSE)</f>
        <v>#N/A</v>
      </c>
      <c r="F1185" s="33" t="e">
        <f>VLOOKUP($B1185,大盤與近月台指!$A$4:$I$499,5,FALSE)</f>
        <v>#N/A</v>
      </c>
      <c r="G1185" s="49" t="e">
        <f>VLOOKUP($B1185,三大法人買賣超!$A$4:$I$500,3,FALSE)</f>
        <v>#N/A</v>
      </c>
      <c r="H1185" s="34" t="e">
        <f>VLOOKUP($B1185,三大法人買賣超!$A$4:$I$500,5,FALSE)</f>
        <v>#N/A</v>
      </c>
      <c r="I1185" s="27" t="e">
        <f>VLOOKUP($B1185,三大法人買賣超!$A$4:$I$500,7,FALSE)</f>
        <v>#N/A</v>
      </c>
      <c r="J1185" s="27" t="e">
        <f>VLOOKUP($B1185,三大法人買賣超!$A$4:$I$500,9,FALSE)</f>
        <v>#N/A</v>
      </c>
      <c r="K1185" s="37">
        <f>新台幣匯率美元指數!B1186</f>
        <v>0</v>
      </c>
      <c r="L1185" s="38">
        <f>新台幣匯率美元指數!C1186</f>
        <v>0</v>
      </c>
      <c r="M1185" s="39">
        <f>新台幣匯率美元指數!D1186</f>
        <v>0</v>
      </c>
      <c r="N1185" s="27" t="e">
        <f>VLOOKUP($B1185,期貨未平倉口數!$A$4:$M$499,4,FALSE)</f>
        <v>#N/A</v>
      </c>
      <c r="O1185" s="27" t="e">
        <f>VLOOKUP($B1185,期貨未平倉口數!$A$4:$M$499,9,FALSE)</f>
        <v>#N/A</v>
      </c>
      <c r="P1185" s="27" t="e">
        <f>VLOOKUP($B1185,期貨未平倉口數!$A$4:$M$499,10,FALSE)</f>
        <v>#N/A</v>
      </c>
      <c r="Q1185" s="27" t="e">
        <f>VLOOKUP($B1185,期貨未平倉口數!$A$4:$M$499,11,FALSE)</f>
        <v>#N/A</v>
      </c>
      <c r="R1185" s="64" t="e">
        <f>VLOOKUP($B1185,選擇權未平倉餘額!$A$4:$I$500,6,FALSE)</f>
        <v>#N/A</v>
      </c>
      <c r="S1185" s="64" t="e">
        <f>VLOOKUP($B1185,選擇權未平倉餘額!$A$4:$I$500,7,FALSE)</f>
        <v>#N/A</v>
      </c>
      <c r="T1185" s="64" t="e">
        <f>VLOOKUP($B1185,選擇權未平倉餘額!$A$4:$I$500,8,FALSE)</f>
        <v>#N/A</v>
      </c>
      <c r="U1185" s="64" t="e">
        <f>VLOOKUP($B1185,選擇權未平倉餘額!$A$4:$I$500,9,FALSE)</f>
        <v>#N/A</v>
      </c>
      <c r="V1185" s="39" t="e">
        <f>VLOOKUP($B1185,臺指選擇權P_C_Ratios!$A$4:$C$500,3,FALSE)</f>
        <v>#N/A</v>
      </c>
      <c r="W1185" s="41" t="e">
        <f>VLOOKUP($B1185,散戶多空比!$A$6:$L$500,12,FALSE)</f>
        <v>#N/A</v>
      </c>
      <c r="X1185" s="40" t="e">
        <f>VLOOKUP($B1185,期貨大額交易人未沖銷部位!$A$4:$O$499,4,FALSE)</f>
        <v>#N/A</v>
      </c>
      <c r="Y1185" s="40" t="e">
        <f>VLOOKUP($B1185,期貨大額交易人未沖銷部位!$A$4:$O$499,7,FALSE)</f>
        <v>#N/A</v>
      </c>
      <c r="Z1185" s="40" t="e">
        <f>VLOOKUP($B1185,期貨大額交易人未沖銷部位!$A$4:$O$499,10,FALSE)</f>
        <v>#N/A</v>
      </c>
      <c r="AA1185" s="40" t="e">
        <f>VLOOKUP($B1185,期貨大額交易人未沖銷部位!$A$4:$O$499,13,FALSE)</f>
        <v>#N/A</v>
      </c>
      <c r="AB1185" s="40" t="e">
        <f>VLOOKUP($B1185,期貨大額交易人未沖銷部位!$A$4:$O$499,14,FALSE)</f>
        <v>#N/A</v>
      </c>
      <c r="AC1185" s="40" t="e">
        <f>VLOOKUP($B1185,期貨大額交易人未沖銷部位!$A$4:$O$499,15,FALSE)</f>
        <v>#N/A</v>
      </c>
      <c r="AD1185" s="33" t="e">
        <f>VLOOKUP($B1185,三大美股走勢!$A$4:$J$495,4,FALSE)</f>
        <v>#N/A</v>
      </c>
      <c r="AE1185" s="33" t="e">
        <f>VLOOKUP($B1185,三大美股走勢!$A$4:$J$495,7,FALSE)</f>
        <v>#N/A</v>
      </c>
      <c r="AF1185" s="33" t="e">
        <f>VLOOKUP($B1185,三大美股走勢!$A$4:$J$495,10,FALSE)</f>
        <v>#N/A</v>
      </c>
    </row>
    <row r="1186" spans="2:32">
      <c r="B1186" s="32">
        <v>43965</v>
      </c>
      <c r="C1186" s="33" t="e">
        <f>VLOOKUP($B1186,大盤與近月台指!$A$4:$I$499,2,FALSE)</f>
        <v>#N/A</v>
      </c>
      <c r="D1186" s="34" t="e">
        <f>VLOOKUP($B1186,大盤與近月台指!$A$4:$I$499,3,FALSE)</f>
        <v>#N/A</v>
      </c>
      <c r="E1186" s="35" t="e">
        <f>VLOOKUP($B1186,大盤與近月台指!$A$4:$I$499,4,FALSE)</f>
        <v>#N/A</v>
      </c>
      <c r="F1186" s="33" t="e">
        <f>VLOOKUP($B1186,大盤與近月台指!$A$4:$I$499,5,FALSE)</f>
        <v>#N/A</v>
      </c>
      <c r="G1186" s="49" t="e">
        <f>VLOOKUP($B1186,三大法人買賣超!$A$4:$I$500,3,FALSE)</f>
        <v>#N/A</v>
      </c>
      <c r="H1186" s="34" t="e">
        <f>VLOOKUP($B1186,三大法人買賣超!$A$4:$I$500,5,FALSE)</f>
        <v>#N/A</v>
      </c>
      <c r="I1186" s="27" t="e">
        <f>VLOOKUP($B1186,三大法人買賣超!$A$4:$I$500,7,FALSE)</f>
        <v>#N/A</v>
      </c>
      <c r="J1186" s="27" t="e">
        <f>VLOOKUP($B1186,三大法人買賣超!$A$4:$I$500,9,FALSE)</f>
        <v>#N/A</v>
      </c>
      <c r="K1186" s="37">
        <f>新台幣匯率美元指數!B1187</f>
        <v>0</v>
      </c>
      <c r="L1186" s="38">
        <f>新台幣匯率美元指數!C1187</f>
        <v>0</v>
      </c>
      <c r="M1186" s="39">
        <f>新台幣匯率美元指數!D1187</f>
        <v>0</v>
      </c>
      <c r="N1186" s="27" t="e">
        <f>VLOOKUP($B1186,期貨未平倉口數!$A$4:$M$499,4,FALSE)</f>
        <v>#N/A</v>
      </c>
      <c r="O1186" s="27" t="e">
        <f>VLOOKUP($B1186,期貨未平倉口數!$A$4:$M$499,9,FALSE)</f>
        <v>#N/A</v>
      </c>
      <c r="P1186" s="27" t="e">
        <f>VLOOKUP($B1186,期貨未平倉口數!$A$4:$M$499,10,FALSE)</f>
        <v>#N/A</v>
      </c>
      <c r="Q1186" s="27" t="e">
        <f>VLOOKUP($B1186,期貨未平倉口數!$A$4:$M$499,11,FALSE)</f>
        <v>#N/A</v>
      </c>
      <c r="R1186" s="64" t="e">
        <f>VLOOKUP($B1186,選擇權未平倉餘額!$A$4:$I$500,6,FALSE)</f>
        <v>#N/A</v>
      </c>
      <c r="S1186" s="64" t="e">
        <f>VLOOKUP($B1186,選擇權未平倉餘額!$A$4:$I$500,7,FALSE)</f>
        <v>#N/A</v>
      </c>
      <c r="T1186" s="64" t="e">
        <f>VLOOKUP($B1186,選擇權未平倉餘額!$A$4:$I$500,8,FALSE)</f>
        <v>#N/A</v>
      </c>
      <c r="U1186" s="64" t="e">
        <f>VLOOKUP($B1186,選擇權未平倉餘額!$A$4:$I$500,9,FALSE)</f>
        <v>#N/A</v>
      </c>
      <c r="V1186" s="39" t="e">
        <f>VLOOKUP($B1186,臺指選擇權P_C_Ratios!$A$4:$C$500,3,FALSE)</f>
        <v>#N/A</v>
      </c>
      <c r="W1186" s="41" t="e">
        <f>VLOOKUP($B1186,散戶多空比!$A$6:$L$500,12,FALSE)</f>
        <v>#N/A</v>
      </c>
      <c r="X1186" s="40" t="e">
        <f>VLOOKUP($B1186,期貨大額交易人未沖銷部位!$A$4:$O$499,4,FALSE)</f>
        <v>#N/A</v>
      </c>
      <c r="Y1186" s="40" t="e">
        <f>VLOOKUP($B1186,期貨大額交易人未沖銷部位!$A$4:$O$499,7,FALSE)</f>
        <v>#N/A</v>
      </c>
      <c r="Z1186" s="40" t="e">
        <f>VLOOKUP($B1186,期貨大額交易人未沖銷部位!$A$4:$O$499,10,FALSE)</f>
        <v>#N/A</v>
      </c>
      <c r="AA1186" s="40" t="e">
        <f>VLOOKUP($B1186,期貨大額交易人未沖銷部位!$A$4:$O$499,13,FALSE)</f>
        <v>#N/A</v>
      </c>
      <c r="AB1186" s="40" t="e">
        <f>VLOOKUP($B1186,期貨大額交易人未沖銷部位!$A$4:$O$499,14,FALSE)</f>
        <v>#N/A</v>
      </c>
      <c r="AC1186" s="40" t="e">
        <f>VLOOKUP($B1186,期貨大額交易人未沖銷部位!$A$4:$O$499,15,FALSE)</f>
        <v>#N/A</v>
      </c>
      <c r="AD1186" s="33" t="e">
        <f>VLOOKUP($B1186,三大美股走勢!$A$4:$J$495,4,FALSE)</f>
        <v>#N/A</v>
      </c>
      <c r="AE1186" s="33" t="e">
        <f>VLOOKUP($B1186,三大美股走勢!$A$4:$J$495,7,FALSE)</f>
        <v>#N/A</v>
      </c>
      <c r="AF1186" s="33" t="e">
        <f>VLOOKUP($B1186,三大美股走勢!$A$4:$J$495,10,FALSE)</f>
        <v>#N/A</v>
      </c>
    </row>
    <row r="1187" spans="2:32">
      <c r="B1187" s="32">
        <v>43966</v>
      </c>
      <c r="C1187" s="33" t="e">
        <f>VLOOKUP($B1187,大盤與近月台指!$A$4:$I$499,2,FALSE)</f>
        <v>#N/A</v>
      </c>
      <c r="D1187" s="34" t="e">
        <f>VLOOKUP($B1187,大盤與近月台指!$A$4:$I$499,3,FALSE)</f>
        <v>#N/A</v>
      </c>
      <c r="E1187" s="35" t="e">
        <f>VLOOKUP($B1187,大盤與近月台指!$A$4:$I$499,4,FALSE)</f>
        <v>#N/A</v>
      </c>
      <c r="F1187" s="33" t="e">
        <f>VLOOKUP($B1187,大盤與近月台指!$A$4:$I$499,5,FALSE)</f>
        <v>#N/A</v>
      </c>
      <c r="G1187" s="49" t="e">
        <f>VLOOKUP($B1187,三大法人買賣超!$A$4:$I$500,3,FALSE)</f>
        <v>#N/A</v>
      </c>
      <c r="H1187" s="34" t="e">
        <f>VLOOKUP($B1187,三大法人買賣超!$A$4:$I$500,5,FALSE)</f>
        <v>#N/A</v>
      </c>
      <c r="I1187" s="27" t="e">
        <f>VLOOKUP($B1187,三大法人買賣超!$A$4:$I$500,7,FALSE)</f>
        <v>#N/A</v>
      </c>
      <c r="J1187" s="27" t="e">
        <f>VLOOKUP($B1187,三大法人買賣超!$A$4:$I$500,9,FALSE)</f>
        <v>#N/A</v>
      </c>
      <c r="K1187" s="37">
        <f>新台幣匯率美元指數!B1188</f>
        <v>0</v>
      </c>
      <c r="L1187" s="38">
        <f>新台幣匯率美元指數!C1188</f>
        <v>0</v>
      </c>
      <c r="M1187" s="39">
        <f>新台幣匯率美元指數!D1188</f>
        <v>0</v>
      </c>
      <c r="N1187" s="27" t="e">
        <f>VLOOKUP($B1187,期貨未平倉口數!$A$4:$M$499,4,FALSE)</f>
        <v>#N/A</v>
      </c>
      <c r="O1187" s="27" t="e">
        <f>VLOOKUP($B1187,期貨未平倉口數!$A$4:$M$499,9,FALSE)</f>
        <v>#N/A</v>
      </c>
      <c r="P1187" s="27" t="e">
        <f>VLOOKUP($B1187,期貨未平倉口數!$A$4:$M$499,10,FALSE)</f>
        <v>#N/A</v>
      </c>
      <c r="Q1187" s="27" t="e">
        <f>VLOOKUP($B1187,期貨未平倉口數!$A$4:$M$499,11,FALSE)</f>
        <v>#N/A</v>
      </c>
      <c r="R1187" s="64" t="e">
        <f>VLOOKUP($B1187,選擇權未平倉餘額!$A$4:$I$500,6,FALSE)</f>
        <v>#N/A</v>
      </c>
      <c r="S1187" s="64" t="e">
        <f>VLOOKUP($B1187,選擇權未平倉餘額!$A$4:$I$500,7,FALSE)</f>
        <v>#N/A</v>
      </c>
      <c r="T1187" s="64" t="e">
        <f>VLOOKUP($B1187,選擇權未平倉餘額!$A$4:$I$500,8,FALSE)</f>
        <v>#N/A</v>
      </c>
      <c r="U1187" s="64" t="e">
        <f>VLOOKUP($B1187,選擇權未平倉餘額!$A$4:$I$500,9,FALSE)</f>
        <v>#N/A</v>
      </c>
      <c r="V1187" s="39" t="e">
        <f>VLOOKUP($B1187,臺指選擇權P_C_Ratios!$A$4:$C$500,3,FALSE)</f>
        <v>#N/A</v>
      </c>
      <c r="W1187" s="41" t="e">
        <f>VLOOKUP($B1187,散戶多空比!$A$6:$L$500,12,FALSE)</f>
        <v>#N/A</v>
      </c>
      <c r="X1187" s="40" t="e">
        <f>VLOOKUP($B1187,期貨大額交易人未沖銷部位!$A$4:$O$499,4,FALSE)</f>
        <v>#N/A</v>
      </c>
      <c r="Y1187" s="40" t="e">
        <f>VLOOKUP($B1187,期貨大額交易人未沖銷部位!$A$4:$O$499,7,FALSE)</f>
        <v>#N/A</v>
      </c>
      <c r="Z1187" s="40" t="e">
        <f>VLOOKUP($B1187,期貨大額交易人未沖銷部位!$A$4:$O$499,10,FALSE)</f>
        <v>#N/A</v>
      </c>
      <c r="AA1187" s="40" t="e">
        <f>VLOOKUP($B1187,期貨大額交易人未沖銷部位!$A$4:$O$499,13,FALSE)</f>
        <v>#N/A</v>
      </c>
      <c r="AB1187" s="40" t="e">
        <f>VLOOKUP($B1187,期貨大額交易人未沖銷部位!$A$4:$O$499,14,FALSE)</f>
        <v>#N/A</v>
      </c>
      <c r="AC1187" s="40" t="e">
        <f>VLOOKUP($B1187,期貨大額交易人未沖銷部位!$A$4:$O$499,15,FALSE)</f>
        <v>#N/A</v>
      </c>
      <c r="AD1187" s="33" t="e">
        <f>VLOOKUP($B1187,三大美股走勢!$A$4:$J$495,4,FALSE)</f>
        <v>#N/A</v>
      </c>
      <c r="AE1187" s="33" t="e">
        <f>VLOOKUP($B1187,三大美股走勢!$A$4:$J$495,7,FALSE)</f>
        <v>#N/A</v>
      </c>
      <c r="AF1187" s="33" t="e">
        <f>VLOOKUP($B1187,三大美股走勢!$A$4:$J$495,10,FALSE)</f>
        <v>#N/A</v>
      </c>
    </row>
    <row r="1188" spans="2:32">
      <c r="B1188" s="32">
        <v>43967</v>
      </c>
      <c r="C1188" s="33" t="e">
        <f>VLOOKUP($B1188,大盤與近月台指!$A$4:$I$499,2,FALSE)</f>
        <v>#N/A</v>
      </c>
      <c r="D1188" s="34" t="e">
        <f>VLOOKUP($B1188,大盤與近月台指!$A$4:$I$499,3,FALSE)</f>
        <v>#N/A</v>
      </c>
      <c r="E1188" s="35" t="e">
        <f>VLOOKUP($B1188,大盤與近月台指!$A$4:$I$499,4,FALSE)</f>
        <v>#N/A</v>
      </c>
      <c r="F1188" s="33" t="e">
        <f>VLOOKUP($B1188,大盤與近月台指!$A$4:$I$499,5,FALSE)</f>
        <v>#N/A</v>
      </c>
      <c r="G1188" s="49" t="e">
        <f>VLOOKUP($B1188,三大法人買賣超!$A$4:$I$500,3,FALSE)</f>
        <v>#N/A</v>
      </c>
      <c r="H1188" s="34" t="e">
        <f>VLOOKUP($B1188,三大法人買賣超!$A$4:$I$500,5,FALSE)</f>
        <v>#N/A</v>
      </c>
      <c r="I1188" s="27" t="e">
        <f>VLOOKUP($B1188,三大法人買賣超!$A$4:$I$500,7,FALSE)</f>
        <v>#N/A</v>
      </c>
      <c r="J1188" s="27" t="e">
        <f>VLOOKUP($B1188,三大法人買賣超!$A$4:$I$500,9,FALSE)</f>
        <v>#N/A</v>
      </c>
      <c r="K1188" s="37">
        <f>新台幣匯率美元指數!B1189</f>
        <v>0</v>
      </c>
      <c r="L1188" s="38">
        <f>新台幣匯率美元指數!C1189</f>
        <v>0</v>
      </c>
      <c r="M1188" s="39">
        <f>新台幣匯率美元指數!D1189</f>
        <v>0</v>
      </c>
      <c r="N1188" s="27" t="e">
        <f>VLOOKUP($B1188,期貨未平倉口數!$A$4:$M$499,4,FALSE)</f>
        <v>#N/A</v>
      </c>
      <c r="O1188" s="27" t="e">
        <f>VLOOKUP($B1188,期貨未平倉口數!$A$4:$M$499,9,FALSE)</f>
        <v>#N/A</v>
      </c>
      <c r="P1188" s="27" t="e">
        <f>VLOOKUP($B1188,期貨未平倉口數!$A$4:$M$499,10,FALSE)</f>
        <v>#N/A</v>
      </c>
      <c r="Q1188" s="27" t="e">
        <f>VLOOKUP($B1188,期貨未平倉口數!$A$4:$M$499,11,FALSE)</f>
        <v>#N/A</v>
      </c>
      <c r="R1188" s="64" t="e">
        <f>VLOOKUP($B1188,選擇權未平倉餘額!$A$4:$I$500,6,FALSE)</f>
        <v>#N/A</v>
      </c>
      <c r="S1188" s="64" t="e">
        <f>VLOOKUP($B1188,選擇權未平倉餘額!$A$4:$I$500,7,FALSE)</f>
        <v>#N/A</v>
      </c>
      <c r="T1188" s="64" t="e">
        <f>VLOOKUP($B1188,選擇權未平倉餘額!$A$4:$I$500,8,FALSE)</f>
        <v>#N/A</v>
      </c>
      <c r="U1188" s="64" t="e">
        <f>VLOOKUP($B1188,選擇權未平倉餘額!$A$4:$I$500,9,FALSE)</f>
        <v>#N/A</v>
      </c>
      <c r="V1188" s="39" t="e">
        <f>VLOOKUP($B1188,臺指選擇權P_C_Ratios!$A$4:$C$500,3,FALSE)</f>
        <v>#N/A</v>
      </c>
      <c r="W1188" s="41" t="e">
        <f>VLOOKUP($B1188,散戶多空比!$A$6:$L$500,12,FALSE)</f>
        <v>#N/A</v>
      </c>
      <c r="X1188" s="40" t="e">
        <f>VLOOKUP($B1188,期貨大額交易人未沖銷部位!$A$4:$O$499,4,FALSE)</f>
        <v>#N/A</v>
      </c>
      <c r="Y1188" s="40" t="e">
        <f>VLOOKUP($B1188,期貨大額交易人未沖銷部位!$A$4:$O$499,7,FALSE)</f>
        <v>#N/A</v>
      </c>
      <c r="Z1188" s="40" t="e">
        <f>VLOOKUP($B1188,期貨大額交易人未沖銷部位!$A$4:$O$499,10,FALSE)</f>
        <v>#N/A</v>
      </c>
      <c r="AA1188" s="40" t="e">
        <f>VLOOKUP($B1188,期貨大額交易人未沖銷部位!$A$4:$O$499,13,FALSE)</f>
        <v>#N/A</v>
      </c>
      <c r="AB1188" s="40" t="e">
        <f>VLOOKUP($B1188,期貨大額交易人未沖銷部位!$A$4:$O$499,14,FALSE)</f>
        <v>#N/A</v>
      </c>
      <c r="AC1188" s="40" t="e">
        <f>VLOOKUP($B1188,期貨大額交易人未沖銷部位!$A$4:$O$499,15,FALSE)</f>
        <v>#N/A</v>
      </c>
      <c r="AD1188" s="33" t="e">
        <f>VLOOKUP($B1188,三大美股走勢!$A$4:$J$495,4,FALSE)</f>
        <v>#N/A</v>
      </c>
      <c r="AE1188" s="33" t="e">
        <f>VLOOKUP($B1188,三大美股走勢!$A$4:$J$495,7,FALSE)</f>
        <v>#N/A</v>
      </c>
      <c r="AF1188" s="33" t="e">
        <f>VLOOKUP($B1188,三大美股走勢!$A$4:$J$495,10,FALSE)</f>
        <v>#N/A</v>
      </c>
    </row>
    <row r="1189" spans="2:32">
      <c r="B1189" s="32">
        <v>43968</v>
      </c>
      <c r="C1189" s="33" t="e">
        <f>VLOOKUP($B1189,大盤與近月台指!$A$4:$I$499,2,FALSE)</f>
        <v>#N/A</v>
      </c>
      <c r="D1189" s="34" t="e">
        <f>VLOOKUP($B1189,大盤與近月台指!$A$4:$I$499,3,FALSE)</f>
        <v>#N/A</v>
      </c>
      <c r="E1189" s="35" t="e">
        <f>VLOOKUP($B1189,大盤與近月台指!$A$4:$I$499,4,FALSE)</f>
        <v>#N/A</v>
      </c>
      <c r="F1189" s="33" t="e">
        <f>VLOOKUP($B1189,大盤與近月台指!$A$4:$I$499,5,FALSE)</f>
        <v>#N/A</v>
      </c>
      <c r="G1189" s="49" t="e">
        <f>VLOOKUP($B1189,三大法人買賣超!$A$4:$I$500,3,FALSE)</f>
        <v>#N/A</v>
      </c>
      <c r="H1189" s="34" t="e">
        <f>VLOOKUP($B1189,三大法人買賣超!$A$4:$I$500,5,FALSE)</f>
        <v>#N/A</v>
      </c>
      <c r="I1189" s="27" t="e">
        <f>VLOOKUP($B1189,三大法人買賣超!$A$4:$I$500,7,FALSE)</f>
        <v>#N/A</v>
      </c>
      <c r="J1189" s="27" t="e">
        <f>VLOOKUP($B1189,三大法人買賣超!$A$4:$I$500,9,FALSE)</f>
        <v>#N/A</v>
      </c>
      <c r="K1189" s="37">
        <f>新台幣匯率美元指數!B1190</f>
        <v>0</v>
      </c>
      <c r="L1189" s="38">
        <f>新台幣匯率美元指數!C1190</f>
        <v>0</v>
      </c>
      <c r="M1189" s="39">
        <f>新台幣匯率美元指數!D1190</f>
        <v>0</v>
      </c>
      <c r="N1189" s="27" t="e">
        <f>VLOOKUP($B1189,期貨未平倉口數!$A$4:$M$499,4,FALSE)</f>
        <v>#N/A</v>
      </c>
      <c r="O1189" s="27" t="e">
        <f>VLOOKUP($B1189,期貨未平倉口數!$A$4:$M$499,9,FALSE)</f>
        <v>#N/A</v>
      </c>
      <c r="P1189" s="27" t="e">
        <f>VLOOKUP($B1189,期貨未平倉口數!$A$4:$M$499,10,FALSE)</f>
        <v>#N/A</v>
      </c>
      <c r="Q1189" s="27" t="e">
        <f>VLOOKUP($B1189,期貨未平倉口數!$A$4:$M$499,11,FALSE)</f>
        <v>#N/A</v>
      </c>
      <c r="R1189" s="64" t="e">
        <f>VLOOKUP($B1189,選擇權未平倉餘額!$A$4:$I$500,6,FALSE)</f>
        <v>#N/A</v>
      </c>
      <c r="S1189" s="64" t="e">
        <f>VLOOKUP($B1189,選擇權未平倉餘額!$A$4:$I$500,7,FALSE)</f>
        <v>#N/A</v>
      </c>
      <c r="T1189" s="64" t="e">
        <f>VLOOKUP($B1189,選擇權未平倉餘額!$A$4:$I$500,8,FALSE)</f>
        <v>#N/A</v>
      </c>
      <c r="U1189" s="64" t="e">
        <f>VLOOKUP($B1189,選擇權未平倉餘額!$A$4:$I$500,9,FALSE)</f>
        <v>#N/A</v>
      </c>
      <c r="V1189" s="39" t="e">
        <f>VLOOKUP($B1189,臺指選擇權P_C_Ratios!$A$4:$C$500,3,FALSE)</f>
        <v>#N/A</v>
      </c>
      <c r="W1189" s="41" t="e">
        <f>VLOOKUP($B1189,散戶多空比!$A$6:$L$500,12,FALSE)</f>
        <v>#N/A</v>
      </c>
      <c r="X1189" s="40" t="e">
        <f>VLOOKUP($B1189,期貨大額交易人未沖銷部位!$A$4:$O$499,4,FALSE)</f>
        <v>#N/A</v>
      </c>
      <c r="Y1189" s="40" t="e">
        <f>VLOOKUP($B1189,期貨大額交易人未沖銷部位!$A$4:$O$499,7,FALSE)</f>
        <v>#N/A</v>
      </c>
      <c r="Z1189" s="40" t="e">
        <f>VLOOKUP($B1189,期貨大額交易人未沖銷部位!$A$4:$O$499,10,FALSE)</f>
        <v>#N/A</v>
      </c>
      <c r="AA1189" s="40" t="e">
        <f>VLOOKUP($B1189,期貨大額交易人未沖銷部位!$A$4:$O$499,13,FALSE)</f>
        <v>#N/A</v>
      </c>
      <c r="AB1189" s="40" t="e">
        <f>VLOOKUP($B1189,期貨大額交易人未沖銷部位!$A$4:$O$499,14,FALSE)</f>
        <v>#N/A</v>
      </c>
      <c r="AC1189" s="40" t="e">
        <f>VLOOKUP($B1189,期貨大額交易人未沖銷部位!$A$4:$O$499,15,FALSE)</f>
        <v>#N/A</v>
      </c>
      <c r="AD1189" s="33" t="e">
        <f>VLOOKUP($B1189,三大美股走勢!$A$4:$J$495,4,FALSE)</f>
        <v>#N/A</v>
      </c>
      <c r="AE1189" s="33" t="e">
        <f>VLOOKUP($B1189,三大美股走勢!$A$4:$J$495,7,FALSE)</f>
        <v>#N/A</v>
      </c>
      <c r="AF1189" s="33" t="e">
        <f>VLOOKUP($B1189,三大美股走勢!$A$4:$J$495,10,FALSE)</f>
        <v>#N/A</v>
      </c>
    </row>
    <row r="1190" spans="2:32">
      <c r="B1190" s="32">
        <v>43969</v>
      </c>
      <c r="C1190" s="33" t="e">
        <f>VLOOKUP($B1190,大盤與近月台指!$A$4:$I$499,2,FALSE)</f>
        <v>#N/A</v>
      </c>
      <c r="D1190" s="34" t="e">
        <f>VLOOKUP($B1190,大盤與近月台指!$A$4:$I$499,3,FALSE)</f>
        <v>#N/A</v>
      </c>
      <c r="E1190" s="35" t="e">
        <f>VLOOKUP($B1190,大盤與近月台指!$A$4:$I$499,4,FALSE)</f>
        <v>#N/A</v>
      </c>
      <c r="F1190" s="33" t="e">
        <f>VLOOKUP($B1190,大盤與近月台指!$A$4:$I$499,5,FALSE)</f>
        <v>#N/A</v>
      </c>
      <c r="G1190" s="49" t="e">
        <f>VLOOKUP($B1190,三大法人買賣超!$A$4:$I$500,3,FALSE)</f>
        <v>#N/A</v>
      </c>
      <c r="H1190" s="34" t="e">
        <f>VLOOKUP($B1190,三大法人買賣超!$A$4:$I$500,5,FALSE)</f>
        <v>#N/A</v>
      </c>
      <c r="I1190" s="27" t="e">
        <f>VLOOKUP($B1190,三大法人買賣超!$A$4:$I$500,7,FALSE)</f>
        <v>#N/A</v>
      </c>
      <c r="J1190" s="27" t="e">
        <f>VLOOKUP($B1190,三大法人買賣超!$A$4:$I$500,9,FALSE)</f>
        <v>#N/A</v>
      </c>
      <c r="K1190" s="37">
        <f>新台幣匯率美元指數!B1191</f>
        <v>0</v>
      </c>
      <c r="L1190" s="38">
        <f>新台幣匯率美元指數!C1191</f>
        <v>0</v>
      </c>
      <c r="M1190" s="39">
        <f>新台幣匯率美元指數!D1191</f>
        <v>0</v>
      </c>
      <c r="N1190" s="27" t="e">
        <f>VLOOKUP($B1190,期貨未平倉口數!$A$4:$M$499,4,FALSE)</f>
        <v>#N/A</v>
      </c>
      <c r="O1190" s="27" t="e">
        <f>VLOOKUP($B1190,期貨未平倉口數!$A$4:$M$499,9,FALSE)</f>
        <v>#N/A</v>
      </c>
      <c r="P1190" s="27" t="e">
        <f>VLOOKUP($B1190,期貨未平倉口數!$A$4:$M$499,10,FALSE)</f>
        <v>#N/A</v>
      </c>
      <c r="Q1190" s="27" t="e">
        <f>VLOOKUP($B1190,期貨未平倉口數!$A$4:$M$499,11,FALSE)</f>
        <v>#N/A</v>
      </c>
      <c r="R1190" s="64" t="e">
        <f>VLOOKUP($B1190,選擇權未平倉餘額!$A$4:$I$500,6,FALSE)</f>
        <v>#N/A</v>
      </c>
      <c r="S1190" s="64" t="e">
        <f>VLOOKUP($B1190,選擇權未平倉餘額!$A$4:$I$500,7,FALSE)</f>
        <v>#N/A</v>
      </c>
      <c r="T1190" s="64" t="e">
        <f>VLOOKUP($B1190,選擇權未平倉餘額!$A$4:$I$500,8,FALSE)</f>
        <v>#N/A</v>
      </c>
      <c r="U1190" s="64" t="e">
        <f>VLOOKUP($B1190,選擇權未平倉餘額!$A$4:$I$500,9,FALSE)</f>
        <v>#N/A</v>
      </c>
      <c r="V1190" s="39" t="e">
        <f>VLOOKUP($B1190,臺指選擇權P_C_Ratios!$A$4:$C$500,3,FALSE)</f>
        <v>#N/A</v>
      </c>
      <c r="W1190" s="41" t="e">
        <f>VLOOKUP($B1190,散戶多空比!$A$6:$L$500,12,FALSE)</f>
        <v>#N/A</v>
      </c>
      <c r="X1190" s="40" t="e">
        <f>VLOOKUP($B1190,期貨大額交易人未沖銷部位!$A$4:$O$499,4,FALSE)</f>
        <v>#N/A</v>
      </c>
      <c r="Y1190" s="40" t="e">
        <f>VLOOKUP($B1190,期貨大額交易人未沖銷部位!$A$4:$O$499,7,FALSE)</f>
        <v>#N/A</v>
      </c>
      <c r="Z1190" s="40" t="e">
        <f>VLOOKUP($B1190,期貨大額交易人未沖銷部位!$A$4:$O$499,10,FALSE)</f>
        <v>#N/A</v>
      </c>
      <c r="AA1190" s="40" t="e">
        <f>VLOOKUP($B1190,期貨大額交易人未沖銷部位!$A$4:$O$499,13,FALSE)</f>
        <v>#N/A</v>
      </c>
      <c r="AB1190" s="40" t="e">
        <f>VLOOKUP($B1190,期貨大額交易人未沖銷部位!$A$4:$O$499,14,FALSE)</f>
        <v>#N/A</v>
      </c>
      <c r="AC1190" s="40" t="e">
        <f>VLOOKUP($B1190,期貨大額交易人未沖銷部位!$A$4:$O$499,15,FALSE)</f>
        <v>#N/A</v>
      </c>
      <c r="AD1190" s="33" t="e">
        <f>VLOOKUP($B1190,三大美股走勢!$A$4:$J$495,4,FALSE)</f>
        <v>#N/A</v>
      </c>
      <c r="AE1190" s="33" t="e">
        <f>VLOOKUP($B1190,三大美股走勢!$A$4:$J$495,7,FALSE)</f>
        <v>#N/A</v>
      </c>
      <c r="AF1190" s="33" t="e">
        <f>VLOOKUP($B1190,三大美股走勢!$A$4:$J$495,10,FALSE)</f>
        <v>#N/A</v>
      </c>
    </row>
    <row r="1191" spans="2:32">
      <c r="B1191" s="32">
        <v>43970</v>
      </c>
      <c r="C1191" s="33" t="e">
        <f>VLOOKUP($B1191,大盤與近月台指!$A$4:$I$499,2,FALSE)</f>
        <v>#N/A</v>
      </c>
      <c r="D1191" s="34" t="e">
        <f>VLOOKUP($B1191,大盤與近月台指!$A$4:$I$499,3,FALSE)</f>
        <v>#N/A</v>
      </c>
      <c r="E1191" s="35" t="e">
        <f>VLOOKUP($B1191,大盤與近月台指!$A$4:$I$499,4,FALSE)</f>
        <v>#N/A</v>
      </c>
      <c r="F1191" s="33" t="e">
        <f>VLOOKUP($B1191,大盤與近月台指!$A$4:$I$499,5,FALSE)</f>
        <v>#N/A</v>
      </c>
      <c r="G1191" s="49" t="e">
        <f>VLOOKUP($B1191,三大法人買賣超!$A$4:$I$500,3,FALSE)</f>
        <v>#N/A</v>
      </c>
      <c r="H1191" s="34" t="e">
        <f>VLOOKUP($B1191,三大法人買賣超!$A$4:$I$500,5,FALSE)</f>
        <v>#N/A</v>
      </c>
      <c r="I1191" s="27" t="e">
        <f>VLOOKUP($B1191,三大法人買賣超!$A$4:$I$500,7,FALSE)</f>
        <v>#N/A</v>
      </c>
      <c r="J1191" s="27" t="e">
        <f>VLOOKUP($B1191,三大法人買賣超!$A$4:$I$500,9,FALSE)</f>
        <v>#N/A</v>
      </c>
      <c r="K1191" s="37">
        <f>新台幣匯率美元指數!B1192</f>
        <v>0</v>
      </c>
      <c r="L1191" s="38">
        <f>新台幣匯率美元指數!C1192</f>
        <v>0</v>
      </c>
      <c r="M1191" s="39">
        <f>新台幣匯率美元指數!D1192</f>
        <v>0</v>
      </c>
      <c r="N1191" s="27" t="e">
        <f>VLOOKUP($B1191,期貨未平倉口數!$A$4:$M$499,4,FALSE)</f>
        <v>#N/A</v>
      </c>
      <c r="O1191" s="27" t="e">
        <f>VLOOKUP($B1191,期貨未平倉口數!$A$4:$M$499,9,FALSE)</f>
        <v>#N/A</v>
      </c>
      <c r="P1191" s="27" t="e">
        <f>VLOOKUP($B1191,期貨未平倉口數!$A$4:$M$499,10,FALSE)</f>
        <v>#N/A</v>
      </c>
      <c r="Q1191" s="27" t="e">
        <f>VLOOKUP($B1191,期貨未平倉口數!$A$4:$M$499,11,FALSE)</f>
        <v>#N/A</v>
      </c>
      <c r="R1191" s="64" t="e">
        <f>VLOOKUP($B1191,選擇權未平倉餘額!$A$4:$I$500,6,FALSE)</f>
        <v>#N/A</v>
      </c>
      <c r="S1191" s="64" t="e">
        <f>VLOOKUP($B1191,選擇權未平倉餘額!$A$4:$I$500,7,FALSE)</f>
        <v>#N/A</v>
      </c>
      <c r="T1191" s="64" t="e">
        <f>VLOOKUP($B1191,選擇權未平倉餘額!$A$4:$I$500,8,FALSE)</f>
        <v>#N/A</v>
      </c>
      <c r="U1191" s="64" t="e">
        <f>VLOOKUP($B1191,選擇權未平倉餘額!$A$4:$I$500,9,FALSE)</f>
        <v>#N/A</v>
      </c>
      <c r="V1191" s="39" t="e">
        <f>VLOOKUP($B1191,臺指選擇權P_C_Ratios!$A$4:$C$500,3,FALSE)</f>
        <v>#N/A</v>
      </c>
      <c r="W1191" s="41" t="e">
        <f>VLOOKUP($B1191,散戶多空比!$A$6:$L$500,12,FALSE)</f>
        <v>#N/A</v>
      </c>
      <c r="X1191" s="40" t="e">
        <f>VLOOKUP($B1191,期貨大額交易人未沖銷部位!$A$4:$O$499,4,FALSE)</f>
        <v>#N/A</v>
      </c>
      <c r="Y1191" s="40" t="e">
        <f>VLOOKUP($B1191,期貨大額交易人未沖銷部位!$A$4:$O$499,7,FALSE)</f>
        <v>#N/A</v>
      </c>
      <c r="Z1191" s="40" t="e">
        <f>VLOOKUP($B1191,期貨大額交易人未沖銷部位!$A$4:$O$499,10,FALSE)</f>
        <v>#N/A</v>
      </c>
      <c r="AA1191" s="40" t="e">
        <f>VLOOKUP($B1191,期貨大額交易人未沖銷部位!$A$4:$O$499,13,FALSE)</f>
        <v>#N/A</v>
      </c>
      <c r="AB1191" s="40" t="e">
        <f>VLOOKUP($B1191,期貨大額交易人未沖銷部位!$A$4:$O$499,14,FALSE)</f>
        <v>#N/A</v>
      </c>
      <c r="AC1191" s="40" t="e">
        <f>VLOOKUP($B1191,期貨大額交易人未沖銷部位!$A$4:$O$499,15,FALSE)</f>
        <v>#N/A</v>
      </c>
      <c r="AD1191" s="33" t="e">
        <f>VLOOKUP($B1191,三大美股走勢!$A$4:$J$495,4,FALSE)</f>
        <v>#N/A</v>
      </c>
      <c r="AE1191" s="33" t="e">
        <f>VLOOKUP($B1191,三大美股走勢!$A$4:$J$495,7,FALSE)</f>
        <v>#N/A</v>
      </c>
      <c r="AF1191" s="33" t="e">
        <f>VLOOKUP($B1191,三大美股走勢!$A$4:$J$495,10,FALSE)</f>
        <v>#N/A</v>
      </c>
    </row>
    <row r="1192" spans="2:32">
      <c r="B1192" s="32">
        <v>43971</v>
      </c>
      <c r="C1192" s="33" t="e">
        <f>VLOOKUP($B1192,大盤與近月台指!$A$4:$I$499,2,FALSE)</f>
        <v>#N/A</v>
      </c>
      <c r="D1192" s="34" t="e">
        <f>VLOOKUP($B1192,大盤與近月台指!$A$4:$I$499,3,FALSE)</f>
        <v>#N/A</v>
      </c>
      <c r="E1192" s="35" t="e">
        <f>VLOOKUP($B1192,大盤與近月台指!$A$4:$I$499,4,FALSE)</f>
        <v>#N/A</v>
      </c>
      <c r="F1192" s="33" t="e">
        <f>VLOOKUP($B1192,大盤與近月台指!$A$4:$I$499,5,FALSE)</f>
        <v>#N/A</v>
      </c>
      <c r="G1192" s="49" t="e">
        <f>VLOOKUP($B1192,三大法人買賣超!$A$4:$I$500,3,FALSE)</f>
        <v>#N/A</v>
      </c>
      <c r="H1192" s="34" t="e">
        <f>VLOOKUP($B1192,三大法人買賣超!$A$4:$I$500,5,FALSE)</f>
        <v>#N/A</v>
      </c>
      <c r="I1192" s="27" t="e">
        <f>VLOOKUP($B1192,三大法人買賣超!$A$4:$I$500,7,FALSE)</f>
        <v>#N/A</v>
      </c>
      <c r="J1192" s="27" t="e">
        <f>VLOOKUP($B1192,三大法人買賣超!$A$4:$I$500,9,FALSE)</f>
        <v>#N/A</v>
      </c>
      <c r="K1192" s="37">
        <f>新台幣匯率美元指數!B1193</f>
        <v>0</v>
      </c>
      <c r="L1192" s="38">
        <f>新台幣匯率美元指數!C1193</f>
        <v>0</v>
      </c>
      <c r="M1192" s="39">
        <f>新台幣匯率美元指數!D1193</f>
        <v>0</v>
      </c>
      <c r="N1192" s="27" t="e">
        <f>VLOOKUP($B1192,期貨未平倉口數!$A$4:$M$499,4,FALSE)</f>
        <v>#N/A</v>
      </c>
      <c r="O1192" s="27" t="e">
        <f>VLOOKUP($B1192,期貨未平倉口數!$A$4:$M$499,9,FALSE)</f>
        <v>#N/A</v>
      </c>
      <c r="P1192" s="27" t="e">
        <f>VLOOKUP($B1192,期貨未平倉口數!$A$4:$M$499,10,FALSE)</f>
        <v>#N/A</v>
      </c>
      <c r="Q1192" s="27" t="e">
        <f>VLOOKUP($B1192,期貨未平倉口數!$A$4:$M$499,11,FALSE)</f>
        <v>#N/A</v>
      </c>
      <c r="R1192" s="64" t="e">
        <f>VLOOKUP($B1192,選擇權未平倉餘額!$A$4:$I$500,6,FALSE)</f>
        <v>#N/A</v>
      </c>
      <c r="S1192" s="64" t="e">
        <f>VLOOKUP($B1192,選擇權未平倉餘額!$A$4:$I$500,7,FALSE)</f>
        <v>#N/A</v>
      </c>
      <c r="T1192" s="64" t="e">
        <f>VLOOKUP($B1192,選擇權未平倉餘額!$A$4:$I$500,8,FALSE)</f>
        <v>#N/A</v>
      </c>
      <c r="U1192" s="64" t="e">
        <f>VLOOKUP($B1192,選擇權未平倉餘額!$A$4:$I$500,9,FALSE)</f>
        <v>#N/A</v>
      </c>
      <c r="V1192" s="39" t="e">
        <f>VLOOKUP($B1192,臺指選擇權P_C_Ratios!$A$4:$C$500,3,FALSE)</f>
        <v>#N/A</v>
      </c>
      <c r="W1192" s="41" t="e">
        <f>VLOOKUP($B1192,散戶多空比!$A$6:$L$500,12,FALSE)</f>
        <v>#N/A</v>
      </c>
      <c r="X1192" s="40" t="e">
        <f>VLOOKUP($B1192,期貨大額交易人未沖銷部位!$A$4:$O$499,4,FALSE)</f>
        <v>#N/A</v>
      </c>
      <c r="Y1192" s="40" t="e">
        <f>VLOOKUP($B1192,期貨大額交易人未沖銷部位!$A$4:$O$499,7,FALSE)</f>
        <v>#N/A</v>
      </c>
      <c r="Z1192" s="40" t="e">
        <f>VLOOKUP($B1192,期貨大額交易人未沖銷部位!$A$4:$O$499,10,FALSE)</f>
        <v>#N/A</v>
      </c>
      <c r="AA1192" s="40" t="e">
        <f>VLOOKUP($B1192,期貨大額交易人未沖銷部位!$A$4:$O$499,13,FALSE)</f>
        <v>#N/A</v>
      </c>
      <c r="AB1192" s="40" t="e">
        <f>VLOOKUP($B1192,期貨大額交易人未沖銷部位!$A$4:$O$499,14,FALSE)</f>
        <v>#N/A</v>
      </c>
      <c r="AC1192" s="40" t="e">
        <f>VLOOKUP($B1192,期貨大額交易人未沖銷部位!$A$4:$O$499,15,FALSE)</f>
        <v>#N/A</v>
      </c>
      <c r="AD1192" s="33" t="e">
        <f>VLOOKUP($B1192,三大美股走勢!$A$4:$J$495,4,FALSE)</f>
        <v>#N/A</v>
      </c>
      <c r="AE1192" s="33" t="e">
        <f>VLOOKUP($B1192,三大美股走勢!$A$4:$J$495,7,FALSE)</f>
        <v>#N/A</v>
      </c>
      <c r="AF1192" s="33" t="e">
        <f>VLOOKUP($B1192,三大美股走勢!$A$4:$J$495,10,FALSE)</f>
        <v>#N/A</v>
      </c>
    </row>
    <row r="1193" spans="2:32">
      <c r="B1193" s="32">
        <v>43972</v>
      </c>
      <c r="C1193" s="33" t="e">
        <f>VLOOKUP($B1193,大盤與近月台指!$A$4:$I$499,2,FALSE)</f>
        <v>#N/A</v>
      </c>
      <c r="D1193" s="34" t="e">
        <f>VLOOKUP($B1193,大盤與近月台指!$A$4:$I$499,3,FALSE)</f>
        <v>#N/A</v>
      </c>
      <c r="E1193" s="35" t="e">
        <f>VLOOKUP($B1193,大盤與近月台指!$A$4:$I$499,4,FALSE)</f>
        <v>#N/A</v>
      </c>
      <c r="F1193" s="33" t="e">
        <f>VLOOKUP($B1193,大盤與近月台指!$A$4:$I$499,5,FALSE)</f>
        <v>#N/A</v>
      </c>
      <c r="G1193" s="49" t="e">
        <f>VLOOKUP($B1193,三大法人買賣超!$A$4:$I$500,3,FALSE)</f>
        <v>#N/A</v>
      </c>
      <c r="H1193" s="34" t="e">
        <f>VLOOKUP($B1193,三大法人買賣超!$A$4:$I$500,5,FALSE)</f>
        <v>#N/A</v>
      </c>
      <c r="I1193" s="27" t="e">
        <f>VLOOKUP($B1193,三大法人買賣超!$A$4:$I$500,7,FALSE)</f>
        <v>#N/A</v>
      </c>
      <c r="J1193" s="27" t="e">
        <f>VLOOKUP($B1193,三大法人買賣超!$A$4:$I$500,9,FALSE)</f>
        <v>#N/A</v>
      </c>
      <c r="K1193" s="37">
        <f>新台幣匯率美元指數!B1194</f>
        <v>0</v>
      </c>
      <c r="L1193" s="38">
        <f>新台幣匯率美元指數!C1194</f>
        <v>0</v>
      </c>
      <c r="M1193" s="39">
        <f>新台幣匯率美元指數!D1194</f>
        <v>0</v>
      </c>
      <c r="N1193" s="27" t="e">
        <f>VLOOKUP($B1193,期貨未平倉口數!$A$4:$M$499,4,FALSE)</f>
        <v>#N/A</v>
      </c>
      <c r="O1193" s="27" t="e">
        <f>VLOOKUP($B1193,期貨未平倉口數!$A$4:$M$499,9,FALSE)</f>
        <v>#N/A</v>
      </c>
      <c r="P1193" s="27" t="e">
        <f>VLOOKUP($B1193,期貨未平倉口數!$A$4:$M$499,10,FALSE)</f>
        <v>#N/A</v>
      </c>
      <c r="Q1193" s="27" t="e">
        <f>VLOOKUP($B1193,期貨未平倉口數!$A$4:$M$499,11,FALSE)</f>
        <v>#N/A</v>
      </c>
      <c r="R1193" s="64" t="e">
        <f>VLOOKUP($B1193,選擇權未平倉餘額!$A$4:$I$500,6,FALSE)</f>
        <v>#N/A</v>
      </c>
      <c r="S1193" s="64" t="e">
        <f>VLOOKUP($B1193,選擇權未平倉餘額!$A$4:$I$500,7,FALSE)</f>
        <v>#N/A</v>
      </c>
      <c r="T1193" s="64" t="e">
        <f>VLOOKUP($B1193,選擇權未平倉餘額!$A$4:$I$500,8,FALSE)</f>
        <v>#N/A</v>
      </c>
      <c r="U1193" s="64" t="e">
        <f>VLOOKUP($B1193,選擇權未平倉餘額!$A$4:$I$500,9,FALSE)</f>
        <v>#N/A</v>
      </c>
      <c r="V1193" s="39" t="e">
        <f>VLOOKUP($B1193,臺指選擇權P_C_Ratios!$A$4:$C$500,3,FALSE)</f>
        <v>#N/A</v>
      </c>
      <c r="W1193" s="41" t="e">
        <f>VLOOKUP($B1193,散戶多空比!$A$6:$L$500,12,FALSE)</f>
        <v>#N/A</v>
      </c>
      <c r="X1193" s="40" t="e">
        <f>VLOOKUP($B1193,期貨大額交易人未沖銷部位!$A$4:$O$499,4,FALSE)</f>
        <v>#N/A</v>
      </c>
      <c r="Y1193" s="40" t="e">
        <f>VLOOKUP($B1193,期貨大額交易人未沖銷部位!$A$4:$O$499,7,FALSE)</f>
        <v>#N/A</v>
      </c>
      <c r="Z1193" s="40" t="e">
        <f>VLOOKUP($B1193,期貨大額交易人未沖銷部位!$A$4:$O$499,10,FALSE)</f>
        <v>#N/A</v>
      </c>
      <c r="AA1193" s="40" t="e">
        <f>VLOOKUP($B1193,期貨大額交易人未沖銷部位!$A$4:$O$499,13,FALSE)</f>
        <v>#N/A</v>
      </c>
      <c r="AB1193" s="40" t="e">
        <f>VLOOKUP($B1193,期貨大額交易人未沖銷部位!$A$4:$O$499,14,FALSE)</f>
        <v>#N/A</v>
      </c>
      <c r="AC1193" s="40" t="e">
        <f>VLOOKUP($B1193,期貨大額交易人未沖銷部位!$A$4:$O$499,15,FALSE)</f>
        <v>#N/A</v>
      </c>
      <c r="AD1193" s="33" t="e">
        <f>VLOOKUP($B1193,三大美股走勢!$A$4:$J$495,4,FALSE)</f>
        <v>#N/A</v>
      </c>
      <c r="AE1193" s="33" t="e">
        <f>VLOOKUP($B1193,三大美股走勢!$A$4:$J$495,7,FALSE)</f>
        <v>#N/A</v>
      </c>
      <c r="AF1193" s="33" t="e">
        <f>VLOOKUP($B1193,三大美股走勢!$A$4:$J$495,10,FALSE)</f>
        <v>#N/A</v>
      </c>
    </row>
    <row r="1194" spans="2:32">
      <c r="B1194" s="32">
        <v>43973</v>
      </c>
      <c r="C1194" s="33" t="e">
        <f>VLOOKUP($B1194,大盤與近月台指!$A$4:$I$499,2,FALSE)</f>
        <v>#N/A</v>
      </c>
      <c r="D1194" s="34" t="e">
        <f>VLOOKUP($B1194,大盤與近月台指!$A$4:$I$499,3,FALSE)</f>
        <v>#N/A</v>
      </c>
      <c r="E1194" s="35" t="e">
        <f>VLOOKUP($B1194,大盤與近月台指!$A$4:$I$499,4,FALSE)</f>
        <v>#N/A</v>
      </c>
      <c r="F1194" s="33" t="e">
        <f>VLOOKUP($B1194,大盤與近月台指!$A$4:$I$499,5,FALSE)</f>
        <v>#N/A</v>
      </c>
      <c r="G1194" s="49" t="e">
        <f>VLOOKUP($B1194,三大法人買賣超!$A$4:$I$500,3,FALSE)</f>
        <v>#N/A</v>
      </c>
      <c r="H1194" s="34" t="e">
        <f>VLOOKUP($B1194,三大法人買賣超!$A$4:$I$500,5,FALSE)</f>
        <v>#N/A</v>
      </c>
      <c r="I1194" s="27" t="e">
        <f>VLOOKUP($B1194,三大法人買賣超!$A$4:$I$500,7,FALSE)</f>
        <v>#N/A</v>
      </c>
      <c r="J1194" s="27" t="e">
        <f>VLOOKUP($B1194,三大法人買賣超!$A$4:$I$500,9,FALSE)</f>
        <v>#N/A</v>
      </c>
      <c r="K1194" s="37">
        <f>新台幣匯率美元指數!B1195</f>
        <v>0</v>
      </c>
      <c r="L1194" s="38">
        <f>新台幣匯率美元指數!C1195</f>
        <v>0</v>
      </c>
      <c r="M1194" s="39">
        <f>新台幣匯率美元指數!D1195</f>
        <v>0</v>
      </c>
      <c r="N1194" s="27" t="e">
        <f>VLOOKUP($B1194,期貨未平倉口數!$A$4:$M$499,4,FALSE)</f>
        <v>#N/A</v>
      </c>
      <c r="O1194" s="27" t="e">
        <f>VLOOKUP($B1194,期貨未平倉口數!$A$4:$M$499,9,FALSE)</f>
        <v>#N/A</v>
      </c>
      <c r="P1194" s="27" t="e">
        <f>VLOOKUP($B1194,期貨未平倉口數!$A$4:$M$499,10,FALSE)</f>
        <v>#N/A</v>
      </c>
      <c r="Q1194" s="27" t="e">
        <f>VLOOKUP($B1194,期貨未平倉口數!$A$4:$M$499,11,FALSE)</f>
        <v>#N/A</v>
      </c>
      <c r="R1194" s="64" t="e">
        <f>VLOOKUP($B1194,選擇權未平倉餘額!$A$4:$I$500,6,FALSE)</f>
        <v>#N/A</v>
      </c>
      <c r="S1194" s="64" t="e">
        <f>VLOOKUP($B1194,選擇權未平倉餘額!$A$4:$I$500,7,FALSE)</f>
        <v>#N/A</v>
      </c>
      <c r="T1194" s="64" t="e">
        <f>VLOOKUP($B1194,選擇權未平倉餘額!$A$4:$I$500,8,FALSE)</f>
        <v>#N/A</v>
      </c>
      <c r="U1194" s="64" t="e">
        <f>VLOOKUP($B1194,選擇權未平倉餘額!$A$4:$I$500,9,FALSE)</f>
        <v>#N/A</v>
      </c>
      <c r="V1194" s="39" t="e">
        <f>VLOOKUP($B1194,臺指選擇權P_C_Ratios!$A$4:$C$500,3,FALSE)</f>
        <v>#N/A</v>
      </c>
      <c r="W1194" s="41" t="e">
        <f>VLOOKUP($B1194,散戶多空比!$A$6:$L$500,12,FALSE)</f>
        <v>#N/A</v>
      </c>
      <c r="X1194" s="40" t="e">
        <f>VLOOKUP($B1194,期貨大額交易人未沖銷部位!$A$4:$O$499,4,FALSE)</f>
        <v>#N/A</v>
      </c>
      <c r="Y1194" s="40" t="e">
        <f>VLOOKUP($B1194,期貨大額交易人未沖銷部位!$A$4:$O$499,7,FALSE)</f>
        <v>#N/A</v>
      </c>
      <c r="Z1194" s="40" t="e">
        <f>VLOOKUP($B1194,期貨大額交易人未沖銷部位!$A$4:$O$499,10,FALSE)</f>
        <v>#N/A</v>
      </c>
      <c r="AA1194" s="40" t="e">
        <f>VLOOKUP($B1194,期貨大額交易人未沖銷部位!$A$4:$O$499,13,FALSE)</f>
        <v>#N/A</v>
      </c>
      <c r="AB1194" s="40" t="e">
        <f>VLOOKUP($B1194,期貨大額交易人未沖銷部位!$A$4:$O$499,14,FALSE)</f>
        <v>#N/A</v>
      </c>
      <c r="AC1194" s="40" t="e">
        <f>VLOOKUP($B1194,期貨大額交易人未沖銷部位!$A$4:$O$499,15,FALSE)</f>
        <v>#N/A</v>
      </c>
      <c r="AD1194" s="33" t="e">
        <f>VLOOKUP($B1194,三大美股走勢!$A$4:$J$495,4,FALSE)</f>
        <v>#N/A</v>
      </c>
      <c r="AE1194" s="33" t="e">
        <f>VLOOKUP($B1194,三大美股走勢!$A$4:$J$495,7,FALSE)</f>
        <v>#N/A</v>
      </c>
      <c r="AF1194" s="33" t="e">
        <f>VLOOKUP($B1194,三大美股走勢!$A$4:$J$495,10,FALSE)</f>
        <v>#N/A</v>
      </c>
    </row>
    <row r="1195" spans="2:32">
      <c r="B1195" s="32">
        <v>43974</v>
      </c>
      <c r="C1195" s="33" t="e">
        <f>VLOOKUP($B1195,大盤與近月台指!$A$4:$I$499,2,FALSE)</f>
        <v>#N/A</v>
      </c>
      <c r="D1195" s="34" t="e">
        <f>VLOOKUP($B1195,大盤與近月台指!$A$4:$I$499,3,FALSE)</f>
        <v>#N/A</v>
      </c>
      <c r="E1195" s="35" t="e">
        <f>VLOOKUP($B1195,大盤與近月台指!$A$4:$I$499,4,FALSE)</f>
        <v>#N/A</v>
      </c>
      <c r="F1195" s="33" t="e">
        <f>VLOOKUP($B1195,大盤與近月台指!$A$4:$I$499,5,FALSE)</f>
        <v>#N/A</v>
      </c>
      <c r="G1195" s="49" t="e">
        <f>VLOOKUP($B1195,三大法人買賣超!$A$4:$I$500,3,FALSE)</f>
        <v>#N/A</v>
      </c>
      <c r="H1195" s="34" t="e">
        <f>VLOOKUP($B1195,三大法人買賣超!$A$4:$I$500,5,FALSE)</f>
        <v>#N/A</v>
      </c>
      <c r="I1195" s="27" t="e">
        <f>VLOOKUP($B1195,三大法人買賣超!$A$4:$I$500,7,FALSE)</f>
        <v>#N/A</v>
      </c>
      <c r="J1195" s="27" t="e">
        <f>VLOOKUP($B1195,三大法人買賣超!$A$4:$I$500,9,FALSE)</f>
        <v>#N/A</v>
      </c>
      <c r="K1195" s="37">
        <f>新台幣匯率美元指數!B1196</f>
        <v>0</v>
      </c>
      <c r="L1195" s="38">
        <f>新台幣匯率美元指數!C1196</f>
        <v>0</v>
      </c>
      <c r="M1195" s="39">
        <f>新台幣匯率美元指數!D1196</f>
        <v>0</v>
      </c>
      <c r="N1195" s="27" t="e">
        <f>VLOOKUP($B1195,期貨未平倉口數!$A$4:$M$499,4,FALSE)</f>
        <v>#N/A</v>
      </c>
      <c r="O1195" s="27" t="e">
        <f>VLOOKUP($B1195,期貨未平倉口數!$A$4:$M$499,9,FALSE)</f>
        <v>#N/A</v>
      </c>
      <c r="P1195" s="27" t="e">
        <f>VLOOKUP($B1195,期貨未平倉口數!$A$4:$M$499,10,FALSE)</f>
        <v>#N/A</v>
      </c>
      <c r="Q1195" s="27" t="e">
        <f>VLOOKUP($B1195,期貨未平倉口數!$A$4:$M$499,11,FALSE)</f>
        <v>#N/A</v>
      </c>
      <c r="R1195" s="64" t="e">
        <f>VLOOKUP($B1195,選擇權未平倉餘額!$A$4:$I$500,6,FALSE)</f>
        <v>#N/A</v>
      </c>
      <c r="S1195" s="64" t="e">
        <f>VLOOKUP($B1195,選擇權未平倉餘額!$A$4:$I$500,7,FALSE)</f>
        <v>#N/A</v>
      </c>
      <c r="T1195" s="64" t="e">
        <f>VLOOKUP($B1195,選擇權未平倉餘額!$A$4:$I$500,8,FALSE)</f>
        <v>#N/A</v>
      </c>
      <c r="U1195" s="64" t="e">
        <f>VLOOKUP($B1195,選擇權未平倉餘額!$A$4:$I$500,9,FALSE)</f>
        <v>#N/A</v>
      </c>
      <c r="V1195" s="39" t="e">
        <f>VLOOKUP($B1195,臺指選擇權P_C_Ratios!$A$4:$C$500,3,FALSE)</f>
        <v>#N/A</v>
      </c>
      <c r="W1195" s="41" t="e">
        <f>VLOOKUP($B1195,散戶多空比!$A$6:$L$500,12,FALSE)</f>
        <v>#N/A</v>
      </c>
      <c r="X1195" s="40" t="e">
        <f>VLOOKUP($B1195,期貨大額交易人未沖銷部位!$A$4:$O$499,4,FALSE)</f>
        <v>#N/A</v>
      </c>
      <c r="Y1195" s="40" t="e">
        <f>VLOOKUP($B1195,期貨大額交易人未沖銷部位!$A$4:$O$499,7,FALSE)</f>
        <v>#N/A</v>
      </c>
      <c r="Z1195" s="40" t="e">
        <f>VLOOKUP($B1195,期貨大額交易人未沖銷部位!$A$4:$O$499,10,FALSE)</f>
        <v>#N/A</v>
      </c>
      <c r="AA1195" s="40" t="e">
        <f>VLOOKUP($B1195,期貨大額交易人未沖銷部位!$A$4:$O$499,13,FALSE)</f>
        <v>#N/A</v>
      </c>
      <c r="AB1195" s="40" t="e">
        <f>VLOOKUP($B1195,期貨大額交易人未沖銷部位!$A$4:$O$499,14,FALSE)</f>
        <v>#N/A</v>
      </c>
      <c r="AC1195" s="40" t="e">
        <f>VLOOKUP($B1195,期貨大額交易人未沖銷部位!$A$4:$O$499,15,FALSE)</f>
        <v>#N/A</v>
      </c>
      <c r="AD1195" s="33" t="e">
        <f>VLOOKUP($B1195,三大美股走勢!$A$4:$J$495,4,FALSE)</f>
        <v>#N/A</v>
      </c>
      <c r="AE1195" s="33" t="e">
        <f>VLOOKUP($B1195,三大美股走勢!$A$4:$J$495,7,FALSE)</f>
        <v>#N/A</v>
      </c>
      <c r="AF1195" s="33" t="e">
        <f>VLOOKUP($B1195,三大美股走勢!$A$4:$J$495,10,FALSE)</f>
        <v>#N/A</v>
      </c>
    </row>
    <row r="1196" spans="2:32">
      <c r="B1196" s="32">
        <v>43975</v>
      </c>
      <c r="C1196" s="33" t="e">
        <f>VLOOKUP($B1196,大盤與近月台指!$A$4:$I$499,2,FALSE)</f>
        <v>#N/A</v>
      </c>
      <c r="D1196" s="34" t="e">
        <f>VLOOKUP($B1196,大盤與近月台指!$A$4:$I$499,3,FALSE)</f>
        <v>#N/A</v>
      </c>
      <c r="E1196" s="35" t="e">
        <f>VLOOKUP($B1196,大盤與近月台指!$A$4:$I$499,4,FALSE)</f>
        <v>#N/A</v>
      </c>
      <c r="F1196" s="33" t="e">
        <f>VLOOKUP($B1196,大盤與近月台指!$A$4:$I$499,5,FALSE)</f>
        <v>#N/A</v>
      </c>
      <c r="G1196" s="49" t="e">
        <f>VLOOKUP($B1196,三大法人買賣超!$A$4:$I$500,3,FALSE)</f>
        <v>#N/A</v>
      </c>
      <c r="H1196" s="34" t="e">
        <f>VLOOKUP($B1196,三大法人買賣超!$A$4:$I$500,5,FALSE)</f>
        <v>#N/A</v>
      </c>
      <c r="I1196" s="27" t="e">
        <f>VLOOKUP($B1196,三大法人買賣超!$A$4:$I$500,7,FALSE)</f>
        <v>#N/A</v>
      </c>
      <c r="J1196" s="27" t="e">
        <f>VLOOKUP($B1196,三大法人買賣超!$A$4:$I$500,9,FALSE)</f>
        <v>#N/A</v>
      </c>
      <c r="K1196" s="37">
        <f>新台幣匯率美元指數!B1197</f>
        <v>0</v>
      </c>
      <c r="L1196" s="38">
        <f>新台幣匯率美元指數!C1197</f>
        <v>0</v>
      </c>
      <c r="M1196" s="39">
        <f>新台幣匯率美元指數!D1197</f>
        <v>0</v>
      </c>
      <c r="N1196" s="27" t="e">
        <f>VLOOKUP($B1196,期貨未平倉口數!$A$4:$M$499,4,FALSE)</f>
        <v>#N/A</v>
      </c>
      <c r="O1196" s="27" t="e">
        <f>VLOOKUP($B1196,期貨未平倉口數!$A$4:$M$499,9,FALSE)</f>
        <v>#N/A</v>
      </c>
      <c r="P1196" s="27" t="e">
        <f>VLOOKUP($B1196,期貨未平倉口數!$A$4:$M$499,10,FALSE)</f>
        <v>#N/A</v>
      </c>
      <c r="Q1196" s="27" t="e">
        <f>VLOOKUP($B1196,期貨未平倉口數!$A$4:$M$499,11,FALSE)</f>
        <v>#N/A</v>
      </c>
      <c r="R1196" s="64" t="e">
        <f>VLOOKUP($B1196,選擇權未平倉餘額!$A$4:$I$500,6,FALSE)</f>
        <v>#N/A</v>
      </c>
      <c r="S1196" s="64" t="e">
        <f>VLOOKUP($B1196,選擇權未平倉餘額!$A$4:$I$500,7,FALSE)</f>
        <v>#N/A</v>
      </c>
      <c r="T1196" s="64" t="e">
        <f>VLOOKUP($B1196,選擇權未平倉餘額!$A$4:$I$500,8,FALSE)</f>
        <v>#N/A</v>
      </c>
      <c r="U1196" s="64" t="e">
        <f>VLOOKUP($B1196,選擇權未平倉餘額!$A$4:$I$500,9,FALSE)</f>
        <v>#N/A</v>
      </c>
      <c r="V1196" s="39" t="e">
        <f>VLOOKUP($B1196,臺指選擇權P_C_Ratios!$A$4:$C$500,3,FALSE)</f>
        <v>#N/A</v>
      </c>
      <c r="W1196" s="41" t="e">
        <f>VLOOKUP($B1196,散戶多空比!$A$6:$L$500,12,FALSE)</f>
        <v>#N/A</v>
      </c>
      <c r="X1196" s="40" t="e">
        <f>VLOOKUP($B1196,期貨大額交易人未沖銷部位!$A$4:$O$499,4,FALSE)</f>
        <v>#N/A</v>
      </c>
      <c r="Y1196" s="40" t="e">
        <f>VLOOKUP($B1196,期貨大額交易人未沖銷部位!$A$4:$O$499,7,FALSE)</f>
        <v>#N/A</v>
      </c>
      <c r="Z1196" s="40" t="e">
        <f>VLOOKUP($B1196,期貨大額交易人未沖銷部位!$A$4:$O$499,10,FALSE)</f>
        <v>#N/A</v>
      </c>
      <c r="AA1196" s="40" t="e">
        <f>VLOOKUP($B1196,期貨大額交易人未沖銷部位!$A$4:$O$499,13,FALSE)</f>
        <v>#N/A</v>
      </c>
      <c r="AB1196" s="40" t="e">
        <f>VLOOKUP($B1196,期貨大額交易人未沖銷部位!$A$4:$O$499,14,FALSE)</f>
        <v>#N/A</v>
      </c>
      <c r="AC1196" s="40" t="e">
        <f>VLOOKUP($B1196,期貨大額交易人未沖銷部位!$A$4:$O$499,15,FALSE)</f>
        <v>#N/A</v>
      </c>
      <c r="AD1196" s="33" t="e">
        <f>VLOOKUP($B1196,三大美股走勢!$A$4:$J$495,4,FALSE)</f>
        <v>#N/A</v>
      </c>
      <c r="AE1196" s="33" t="e">
        <f>VLOOKUP($B1196,三大美股走勢!$A$4:$J$495,7,FALSE)</f>
        <v>#N/A</v>
      </c>
      <c r="AF1196" s="33" t="e">
        <f>VLOOKUP($B1196,三大美股走勢!$A$4:$J$495,10,FALSE)</f>
        <v>#N/A</v>
      </c>
    </row>
    <row r="1197" spans="2:32">
      <c r="B1197" s="32">
        <v>43976</v>
      </c>
      <c r="C1197" s="33" t="e">
        <f>VLOOKUP($B1197,大盤與近月台指!$A$4:$I$499,2,FALSE)</f>
        <v>#N/A</v>
      </c>
      <c r="D1197" s="34" t="e">
        <f>VLOOKUP($B1197,大盤與近月台指!$A$4:$I$499,3,FALSE)</f>
        <v>#N/A</v>
      </c>
      <c r="E1197" s="35" t="e">
        <f>VLOOKUP($B1197,大盤與近月台指!$A$4:$I$499,4,FALSE)</f>
        <v>#N/A</v>
      </c>
      <c r="F1197" s="33" t="e">
        <f>VLOOKUP($B1197,大盤與近月台指!$A$4:$I$499,5,FALSE)</f>
        <v>#N/A</v>
      </c>
      <c r="G1197" s="49" t="e">
        <f>VLOOKUP($B1197,三大法人買賣超!$A$4:$I$500,3,FALSE)</f>
        <v>#N/A</v>
      </c>
      <c r="H1197" s="34" t="e">
        <f>VLOOKUP($B1197,三大法人買賣超!$A$4:$I$500,5,FALSE)</f>
        <v>#N/A</v>
      </c>
      <c r="I1197" s="27" t="e">
        <f>VLOOKUP($B1197,三大法人買賣超!$A$4:$I$500,7,FALSE)</f>
        <v>#N/A</v>
      </c>
      <c r="J1197" s="27" t="e">
        <f>VLOOKUP($B1197,三大法人買賣超!$A$4:$I$500,9,FALSE)</f>
        <v>#N/A</v>
      </c>
      <c r="K1197" s="37">
        <f>新台幣匯率美元指數!B1198</f>
        <v>0</v>
      </c>
      <c r="L1197" s="38">
        <f>新台幣匯率美元指數!C1198</f>
        <v>0</v>
      </c>
      <c r="M1197" s="39">
        <f>新台幣匯率美元指數!D1198</f>
        <v>0</v>
      </c>
      <c r="N1197" s="27" t="e">
        <f>VLOOKUP($B1197,期貨未平倉口數!$A$4:$M$499,4,FALSE)</f>
        <v>#N/A</v>
      </c>
      <c r="O1197" s="27" t="e">
        <f>VLOOKUP($B1197,期貨未平倉口數!$A$4:$M$499,9,FALSE)</f>
        <v>#N/A</v>
      </c>
      <c r="P1197" s="27" t="e">
        <f>VLOOKUP($B1197,期貨未平倉口數!$A$4:$M$499,10,FALSE)</f>
        <v>#N/A</v>
      </c>
      <c r="Q1197" s="27" t="e">
        <f>VLOOKUP($B1197,期貨未平倉口數!$A$4:$M$499,11,FALSE)</f>
        <v>#N/A</v>
      </c>
      <c r="R1197" s="64" t="e">
        <f>VLOOKUP($B1197,選擇權未平倉餘額!$A$4:$I$500,6,FALSE)</f>
        <v>#N/A</v>
      </c>
      <c r="S1197" s="64" t="e">
        <f>VLOOKUP($B1197,選擇權未平倉餘額!$A$4:$I$500,7,FALSE)</f>
        <v>#N/A</v>
      </c>
      <c r="T1197" s="64" t="e">
        <f>VLOOKUP($B1197,選擇權未平倉餘額!$A$4:$I$500,8,FALSE)</f>
        <v>#N/A</v>
      </c>
      <c r="U1197" s="64" t="e">
        <f>VLOOKUP($B1197,選擇權未平倉餘額!$A$4:$I$500,9,FALSE)</f>
        <v>#N/A</v>
      </c>
      <c r="V1197" s="39" t="e">
        <f>VLOOKUP($B1197,臺指選擇權P_C_Ratios!$A$4:$C$500,3,FALSE)</f>
        <v>#N/A</v>
      </c>
      <c r="W1197" s="41" t="e">
        <f>VLOOKUP($B1197,散戶多空比!$A$6:$L$500,12,FALSE)</f>
        <v>#N/A</v>
      </c>
      <c r="X1197" s="40" t="e">
        <f>VLOOKUP($B1197,期貨大額交易人未沖銷部位!$A$4:$O$499,4,FALSE)</f>
        <v>#N/A</v>
      </c>
      <c r="Y1197" s="40" t="e">
        <f>VLOOKUP($B1197,期貨大額交易人未沖銷部位!$A$4:$O$499,7,FALSE)</f>
        <v>#N/A</v>
      </c>
      <c r="Z1197" s="40" t="e">
        <f>VLOOKUP($B1197,期貨大額交易人未沖銷部位!$A$4:$O$499,10,FALSE)</f>
        <v>#N/A</v>
      </c>
      <c r="AA1197" s="40" t="e">
        <f>VLOOKUP($B1197,期貨大額交易人未沖銷部位!$A$4:$O$499,13,FALSE)</f>
        <v>#N/A</v>
      </c>
      <c r="AB1197" s="40" t="e">
        <f>VLOOKUP($B1197,期貨大額交易人未沖銷部位!$A$4:$O$499,14,FALSE)</f>
        <v>#N/A</v>
      </c>
      <c r="AC1197" s="40" t="e">
        <f>VLOOKUP($B1197,期貨大額交易人未沖銷部位!$A$4:$O$499,15,FALSE)</f>
        <v>#N/A</v>
      </c>
      <c r="AD1197" s="33" t="e">
        <f>VLOOKUP($B1197,三大美股走勢!$A$4:$J$495,4,FALSE)</f>
        <v>#N/A</v>
      </c>
      <c r="AE1197" s="33" t="e">
        <f>VLOOKUP($B1197,三大美股走勢!$A$4:$J$495,7,FALSE)</f>
        <v>#N/A</v>
      </c>
      <c r="AF1197" s="33" t="e">
        <f>VLOOKUP($B1197,三大美股走勢!$A$4:$J$495,10,FALSE)</f>
        <v>#N/A</v>
      </c>
    </row>
    <row r="1198" spans="2:32">
      <c r="B1198" s="32">
        <v>43977</v>
      </c>
      <c r="C1198" s="33" t="e">
        <f>VLOOKUP($B1198,大盤與近月台指!$A$4:$I$499,2,FALSE)</f>
        <v>#N/A</v>
      </c>
      <c r="D1198" s="34" t="e">
        <f>VLOOKUP($B1198,大盤與近月台指!$A$4:$I$499,3,FALSE)</f>
        <v>#N/A</v>
      </c>
      <c r="E1198" s="35" t="e">
        <f>VLOOKUP($B1198,大盤與近月台指!$A$4:$I$499,4,FALSE)</f>
        <v>#N/A</v>
      </c>
      <c r="F1198" s="33" t="e">
        <f>VLOOKUP($B1198,大盤與近月台指!$A$4:$I$499,5,FALSE)</f>
        <v>#N/A</v>
      </c>
      <c r="G1198" s="49" t="e">
        <f>VLOOKUP($B1198,三大法人買賣超!$A$4:$I$500,3,FALSE)</f>
        <v>#N/A</v>
      </c>
      <c r="H1198" s="34" t="e">
        <f>VLOOKUP($B1198,三大法人買賣超!$A$4:$I$500,5,FALSE)</f>
        <v>#N/A</v>
      </c>
      <c r="I1198" s="27" t="e">
        <f>VLOOKUP($B1198,三大法人買賣超!$A$4:$I$500,7,FALSE)</f>
        <v>#N/A</v>
      </c>
      <c r="J1198" s="27" t="e">
        <f>VLOOKUP($B1198,三大法人買賣超!$A$4:$I$500,9,FALSE)</f>
        <v>#N/A</v>
      </c>
      <c r="K1198" s="37">
        <f>新台幣匯率美元指數!B1199</f>
        <v>0</v>
      </c>
      <c r="L1198" s="38">
        <f>新台幣匯率美元指數!C1199</f>
        <v>0</v>
      </c>
      <c r="M1198" s="39">
        <f>新台幣匯率美元指數!D1199</f>
        <v>0</v>
      </c>
      <c r="N1198" s="27" t="e">
        <f>VLOOKUP($B1198,期貨未平倉口數!$A$4:$M$499,4,FALSE)</f>
        <v>#N/A</v>
      </c>
      <c r="O1198" s="27" t="e">
        <f>VLOOKUP($B1198,期貨未平倉口數!$A$4:$M$499,9,FALSE)</f>
        <v>#N/A</v>
      </c>
      <c r="P1198" s="27" t="e">
        <f>VLOOKUP($B1198,期貨未平倉口數!$A$4:$M$499,10,FALSE)</f>
        <v>#N/A</v>
      </c>
      <c r="Q1198" s="27" t="e">
        <f>VLOOKUP($B1198,期貨未平倉口數!$A$4:$M$499,11,FALSE)</f>
        <v>#N/A</v>
      </c>
      <c r="R1198" s="64" t="e">
        <f>VLOOKUP($B1198,選擇權未平倉餘額!$A$4:$I$500,6,FALSE)</f>
        <v>#N/A</v>
      </c>
      <c r="S1198" s="64" t="e">
        <f>VLOOKUP($B1198,選擇權未平倉餘額!$A$4:$I$500,7,FALSE)</f>
        <v>#N/A</v>
      </c>
      <c r="T1198" s="64" t="e">
        <f>VLOOKUP($B1198,選擇權未平倉餘額!$A$4:$I$500,8,FALSE)</f>
        <v>#N/A</v>
      </c>
      <c r="U1198" s="64" t="e">
        <f>VLOOKUP($B1198,選擇權未平倉餘額!$A$4:$I$500,9,FALSE)</f>
        <v>#N/A</v>
      </c>
      <c r="V1198" s="39" t="e">
        <f>VLOOKUP($B1198,臺指選擇權P_C_Ratios!$A$4:$C$500,3,FALSE)</f>
        <v>#N/A</v>
      </c>
      <c r="W1198" s="41" t="e">
        <f>VLOOKUP($B1198,散戶多空比!$A$6:$L$500,12,FALSE)</f>
        <v>#N/A</v>
      </c>
      <c r="X1198" s="40" t="e">
        <f>VLOOKUP($B1198,期貨大額交易人未沖銷部位!$A$4:$O$499,4,FALSE)</f>
        <v>#N/A</v>
      </c>
      <c r="Y1198" s="40" t="e">
        <f>VLOOKUP($B1198,期貨大額交易人未沖銷部位!$A$4:$O$499,7,FALSE)</f>
        <v>#N/A</v>
      </c>
      <c r="Z1198" s="40" t="e">
        <f>VLOOKUP($B1198,期貨大額交易人未沖銷部位!$A$4:$O$499,10,FALSE)</f>
        <v>#N/A</v>
      </c>
      <c r="AA1198" s="40" t="e">
        <f>VLOOKUP($B1198,期貨大額交易人未沖銷部位!$A$4:$O$499,13,FALSE)</f>
        <v>#N/A</v>
      </c>
      <c r="AB1198" s="40" t="e">
        <f>VLOOKUP($B1198,期貨大額交易人未沖銷部位!$A$4:$O$499,14,FALSE)</f>
        <v>#N/A</v>
      </c>
      <c r="AC1198" s="40" t="e">
        <f>VLOOKUP($B1198,期貨大額交易人未沖銷部位!$A$4:$O$499,15,FALSE)</f>
        <v>#N/A</v>
      </c>
      <c r="AD1198" s="33" t="e">
        <f>VLOOKUP($B1198,三大美股走勢!$A$4:$J$495,4,FALSE)</f>
        <v>#N/A</v>
      </c>
      <c r="AE1198" s="33" t="e">
        <f>VLOOKUP($B1198,三大美股走勢!$A$4:$J$495,7,FALSE)</f>
        <v>#N/A</v>
      </c>
      <c r="AF1198" s="33" t="e">
        <f>VLOOKUP($B1198,三大美股走勢!$A$4:$J$495,10,FALSE)</f>
        <v>#N/A</v>
      </c>
    </row>
    <row r="1199" spans="2:32">
      <c r="B1199" s="32">
        <v>43978</v>
      </c>
      <c r="C1199" s="33" t="e">
        <f>VLOOKUP($B1199,大盤與近月台指!$A$4:$I$499,2,FALSE)</f>
        <v>#N/A</v>
      </c>
      <c r="D1199" s="34" t="e">
        <f>VLOOKUP($B1199,大盤與近月台指!$A$4:$I$499,3,FALSE)</f>
        <v>#N/A</v>
      </c>
      <c r="E1199" s="35" t="e">
        <f>VLOOKUP($B1199,大盤與近月台指!$A$4:$I$499,4,FALSE)</f>
        <v>#N/A</v>
      </c>
      <c r="F1199" s="33" t="e">
        <f>VLOOKUP($B1199,大盤與近月台指!$A$4:$I$499,5,FALSE)</f>
        <v>#N/A</v>
      </c>
      <c r="G1199" s="49" t="e">
        <f>VLOOKUP($B1199,三大法人買賣超!$A$4:$I$500,3,FALSE)</f>
        <v>#N/A</v>
      </c>
      <c r="H1199" s="34" t="e">
        <f>VLOOKUP($B1199,三大法人買賣超!$A$4:$I$500,5,FALSE)</f>
        <v>#N/A</v>
      </c>
      <c r="I1199" s="27" t="e">
        <f>VLOOKUP($B1199,三大法人買賣超!$A$4:$I$500,7,FALSE)</f>
        <v>#N/A</v>
      </c>
      <c r="J1199" s="27" t="e">
        <f>VLOOKUP($B1199,三大法人買賣超!$A$4:$I$500,9,FALSE)</f>
        <v>#N/A</v>
      </c>
      <c r="K1199" s="37">
        <f>新台幣匯率美元指數!B1200</f>
        <v>0</v>
      </c>
      <c r="L1199" s="38">
        <f>新台幣匯率美元指數!C1200</f>
        <v>0</v>
      </c>
      <c r="M1199" s="39">
        <f>新台幣匯率美元指數!D1200</f>
        <v>0</v>
      </c>
      <c r="N1199" s="27" t="e">
        <f>VLOOKUP($B1199,期貨未平倉口數!$A$4:$M$499,4,FALSE)</f>
        <v>#N/A</v>
      </c>
      <c r="O1199" s="27" t="e">
        <f>VLOOKUP($B1199,期貨未平倉口數!$A$4:$M$499,9,FALSE)</f>
        <v>#N/A</v>
      </c>
      <c r="P1199" s="27" t="e">
        <f>VLOOKUP($B1199,期貨未平倉口數!$A$4:$M$499,10,FALSE)</f>
        <v>#N/A</v>
      </c>
      <c r="Q1199" s="27" t="e">
        <f>VLOOKUP($B1199,期貨未平倉口數!$A$4:$M$499,11,FALSE)</f>
        <v>#N/A</v>
      </c>
      <c r="R1199" s="64" t="e">
        <f>VLOOKUP($B1199,選擇權未平倉餘額!$A$4:$I$500,6,FALSE)</f>
        <v>#N/A</v>
      </c>
      <c r="S1199" s="64" t="e">
        <f>VLOOKUP($B1199,選擇權未平倉餘額!$A$4:$I$500,7,FALSE)</f>
        <v>#N/A</v>
      </c>
      <c r="T1199" s="64" t="e">
        <f>VLOOKUP($B1199,選擇權未平倉餘額!$A$4:$I$500,8,FALSE)</f>
        <v>#N/A</v>
      </c>
      <c r="U1199" s="64" t="e">
        <f>VLOOKUP($B1199,選擇權未平倉餘額!$A$4:$I$500,9,FALSE)</f>
        <v>#N/A</v>
      </c>
      <c r="V1199" s="39" t="e">
        <f>VLOOKUP($B1199,臺指選擇權P_C_Ratios!$A$4:$C$500,3,FALSE)</f>
        <v>#N/A</v>
      </c>
      <c r="W1199" s="41" t="e">
        <f>VLOOKUP($B1199,散戶多空比!$A$6:$L$500,12,FALSE)</f>
        <v>#N/A</v>
      </c>
      <c r="X1199" s="40" t="e">
        <f>VLOOKUP($B1199,期貨大額交易人未沖銷部位!$A$4:$O$499,4,FALSE)</f>
        <v>#N/A</v>
      </c>
      <c r="Y1199" s="40" t="e">
        <f>VLOOKUP($B1199,期貨大額交易人未沖銷部位!$A$4:$O$499,7,FALSE)</f>
        <v>#N/A</v>
      </c>
      <c r="Z1199" s="40" t="e">
        <f>VLOOKUP($B1199,期貨大額交易人未沖銷部位!$A$4:$O$499,10,FALSE)</f>
        <v>#N/A</v>
      </c>
      <c r="AA1199" s="40" t="e">
        <f>VLOOKUP($B1199,期貨大額交易人未沖銷部位!$A$4:$O$499,13,FALSE)</f>
        <v>#N/A</v>
      </c>
      <c r="AB1199" s="40" t="e">
        <f>VLOOKUP($B1199,期貨大額交易人未沖銷部位!$A$4:$O$499,14,FALSE)</f>
        <v>#N/A</v>
      </c>
      <c r="AC1199" s="40" t="e">
        <f>VLOOKUP($B1199,期貨大額交易人未沖銷部位!$A$4:$O$499,15,FALSE)</f>
        <v>#N/A</v>
      </c>
      <c r="AD1199" s="33" t="e">
        <f>VLOOKUP($B1199,三大美股走勢!$A$4:$J$495,4,FALSE)</f>
        <v>#N/A</v>
      </c>
      <c r="AE1199" s="33" t="e">
        <f>VLOOKUP($B1199,三大美股走勢!$A$4:$J$495,7,FALSE)</f>
        <v>#N/A</v>
      </c>
      <c r="AF1199" s="33" t="e">
        <f>VLOOKUP($B1199,三大美股走勢!$A$4:$J$495,10,FALSE)</f>
        <v>#N/A</v>
      </c>
    </row>
    <row r="1200" spans="2:32">
      <c r="B1200" s="32">
        <v>43979</v>
      </c>
      <c r="C1200" s="33" t="e">
        <f>VLOOKUP($B1200,大盤與近月台指!$A$4:$I$499,2,FALSE)</f>
        <v>#N/A</v>
      </c>
      <c r="D1200" s="34" t="e">
        <f>VLOOKUP($B1200,大盤與近月台指!$A$4:$I$499,3,FALSE)</f>
        <v>#N/A</v>
      </c>
      <c r="E1200" s="35" t="e">
        <f>VLOOKUP($B1200,大盤與近月台指!$A$4:$I$499,4,FALSE)</f>
        <v>#N/A</v>
      </c>
      <c r="F1200" s="33" t="e">
        <f>VLOOKUP($B1200,大盤與近月台指!$A$4:$I$499,5,FALSE)</f>
        <v>#N/A</v>
      </c>
      <c r="G1200" s="49" t="e">
        <f>VLOOKUP($B1200,三大法人買賣超!$A$4:$I$500,3,FALSE)</f>
        <v>#N/A</v>
      </c>
      <c r="H1200" s="34" t="e">
        <f>VLOOKUP($B1200,三大法人買賣超!$A$4:$I$500,5,FALSE)</f>
        <v>#N/A</v>
      </c>
      <c r="I1200" s="27" t="e">
        <f>VLOOKUP($B1200,三大法人買賣超!$A$4:$I$500,7,FALSE)</f>
        <v>#N/A</v>
      </c>
      <c r="J1200" s="27" t="e">
        <f>VLOOKUP($B1200,三大法人買賣超!$A$4:$I$500,9,FALSE)</f>
        <v>#N/A</v>
      </c>
      <c r="K1200" s="37">
        <f>新台幣匯率美元指數!B1201</f>
        <v>0</v>
      </c>
      <c r="L1200" s="38">
        <f>新台幣匯率美元指數!C1201</f>
        <v>0</v>
      </c>
      <c r="M1200" s="39">
        <f>新台幣匯率美元指數!D1201</f>
        <v>0</v>
      </c>
      <c r="N1200" s="27" t="e">
        <f>VLOOKUP($B1200,期貨未平倉口數!$A$4:$M$499,4,FALSE)</f>
        <v>#N/A</v>
      </c>
      <c r="O1200" s="27" t="e">
        <f>VLOOKUP($B1200,期貨未平倉口數!$A$4:$M$499,9,FALSE)</f>
        <v>#N/A</v>
      </c>
      <c r="P1200" s="27" t="e">
        <f>VLOOKUP($B1200,期貨未平倉口數!$A$4:$M$499,10,FALSE)</f>
        <v>#N/A</v>
      </c>
      <c r="Q1200" s="27" t="e">
        <f>VLOOKUP($B1200,期貨未平倉口數!$A$4:$M$499,11,FALSE)</f>
        <v>#N/A</v>
      </c>
      <c r="R1200" s="64" t="e">
        <f>VLOOKUP($B1200,選擇權未平倉餘額!$A$4:$I$500,6,FALSE)</f>
        <v>#N/A</v>
      </c>
      <c r="S1200" s="64" t="e">
        <f>VLOOKUP($B1200,選擇權未平倉餘額!$A$4:$I$500,7,FALSE)</f>
        <v>#N/A</v>
      </c>
      <c r="T1200" s="64" t="e">
        <f>VLOOKUP($B1200,選擇權未平倉餘額!$A$4:$I$500,8,FALSE)</f>
        <v>#N/A</v>
      </c>
      <c r="U1200" s="64" t="e">
        <f>VLOOKUP($B1200,選擇權未平倉餘額!$A$4:$I$500,9,FALSE)</f>
        <v>#N/A</v>
      </c>
      <c r="V1200" s="39" t="e">
        <f>VLOOKUP($B1200,臺指選擇權P_C_Ratios!$A$4:$C$500,3,FALSE)</f>
        <v>#N/A</v>
      </c>
      <c r="W1200" s="41" t="e">
        <f>VLOOKUP($B1200,散戶多空比!$A$6:$L$500,12,FALSE)</f>
        <v>#N/A</v>
      </c>
      <c r="X1200" s="40" t="e">
        <f>VLOOKUP($B1200,期貨大額交易人未沖銷部位!$A$4:$O$499,4,FALSE)</f>
        <v>#N/A</v>
      </c>
      <c r="Y1200" s="40" t="e">
        <f>VLOOKUP($B1200,期貨大額交易人未沖銷部位!$A$4:$O$499,7,FALSE)</f>
        <v>#N/A</v>
      </c>
      <c r="Z1200" s="40" t="e">
        <f>VLOOKUP($B1200,期貨大額交易人未沖銷部位!$A$4:$O$499,10,FALSE)</f>
        <v>#N/A</v>
      </c>
      <c r="AA1200" s="40" t="e">
        <f>VLOOKUP($B1200,期貨大額交易人未沖銷部位!$A$4:$O$499,13,FALSE)</f>
        <v>#N/A</v>
      </c>
      <c r="AB1200" s="40" t="e">
        <f>VLOOKUP($B1200,期貨大額交易人未沖銷部位!$A$4:$O$499,14,FALSE)</f>
        <v>#N/A</v>
      </c>
      <c r="AC1200" s="40" t="e">
        <f>VLOOKUP($B1200,期貨大額交易人未沖銷部位!$A$4:$O$499,15,FALSE)</f>
        <v>#N/A</v>
      </c>
      <c r="AD1200" s="33" t="e">
        <f>VLOOKUP($B1200,三大美股走勢!$A$4:$J$495,4,FALSE)</f>
        <v>#N/A</v>
      </c>
      <c r="AE1200" s="33" t="e">
        <f>VLOOKUP($B1200,三大美股走勢!$A$4:$J$495,7,FALSE)</f>
        <v>#N/A</v>
      </c>
      <c r="AF1200" s="33" t="e">
        <f>VLOOKUP($B1200,三大美股走勢!$A$4:$J$495,10,FALSE)</f>
        <v>#N/A</v>
      </c>
    </row>
    <row r="1201" spans="2:32">
      <c r="B1201" s="32">
        <v>43980</v>
      </c>
      <c r="C1201" s="33" t="e">
        <f>VLOOKUP($B1201,大盤與近月台指!$A$4:$I$499,2,FALSE)</f>
        <v>#N/A</v>
      </c>
      <c r="D1201" s="34" t="e">
        <f>VLOOKUP($B1201,大盤與近月台指!$A$4:$I$499,3,FALSE)</f>
        <v>#N/A</v>
      </c>
      <c r="E1201" s="35" t="e">
        <f>VLOOKUP($B1201,大盤與近月台指!$A$4:$I$499,4,FALSE)</f>
        <v>#N/A</v>
      </c>
      <c r="F1201" s="33" t="e">
        <f>VLOOKUP($B1201,大盤與近月台指!$A$4:$I$499,5,FALSE)</f>
        <v>#N/A</v>
      </c>
      <c r="G1201" s="49" t="e">
        <f>VLOOKUP($B1201,三大法人買賣超!$A$4:$I$500,3,FALSE)</f>
        <v>#N/A</v>
      </c>
      <c r="H1201" s="34" t="e">
        <f>VLOOKUP($B1201,三大法人買賣超!$A$4:$I$500,5,FALSE)</f>
        <v>#N/A</v>
      </c>
      <c r="I1201" s="27" t="e">
        <f>VLOOKUP($B1201,三大法人買賣超!$A$4:$I$500,7,FALSE)</f>
        <v>#N/A</v>
      </c>
      <c r="J1201" s="27" t="e">
        <f>VLOOKUP($B1201,三大法人買賣超!$A$4:$I$500,9,FALSE)</f>
        <v>#N/A</v>
      </c>
      <c r="K1201" s="37">
        <f>新台幣匯率美元指數!B1202</f>
        <v>0</v>
      </c>
      <c r="L1201" s="38">
        <f>新台幣匯率美元指數!C1202</f>
        <v>0</v>
      </c>
      <c r="M1201" s="39">
        <f>新台幣匯率美元指數!D1202</f>
        <v>0</v>
      </c>
      <c r="N1201" s="27" t="e">
        <f>VLOOKUP($B1201,期貨未平倉口數!$A$4:$M$499,4,FALSE)</f>
        <v>#N/A</v>
      </c>
      <c r="O1201" s="27" t="e">
        <f>VLOOKUP($B1201,期貨未平倉口數!$A$4:$M$499,9,FALSE)</f>
        <v>#N/A</v>
      </c>
      <c r="P1201" s="27" t="e">
        <f>VLOOKUP($B1201,期貨未平倉口數!$A$4:$M$499,10,FALSE)</f>
        <v>#N/A</v>
      </c>
      <c r="Q1201" s="27" t="e">
        <f>VLOOKUP($B1201,期貨未平倉口數!$A$4:$M$499,11,FALSE)</f>
        <v>#N/A</v>
      </c>
      <c r="R1201" s="64" t="e">
        <f>VLOOKUP($B1201,選擇權未平倉餘額!$A$4:$I$500,6,FALSE)</f>
        <v>#N/A</v>
      </c>
      <c r="S1201" s="64" t="e">
        <f>VLOOKUP($B1201,選擇權未平倉餘額!$A$4:$I$500,7,FALSE)</f>
        <v>#N/A</v>
      </c>
      <c r="T1201" s="64" t="e">
        <f>VLOOKUP($B1201,選擇權未平倉餘額!$A$4:$I$500,8,FALSE)</f>
        <v>#N/A</v>
      </c>
      <c r="U1201" s="64" t="e">
        <f>VLOOKUP($B1201,選擇權未平倉餘額!$A$4:$I$500,9,FALSE)</f>
        <v>#N/A</v>
      </c>
      <c r="V1201" s="39" t="e">
        <f>VLOOKUP($B1201,臺指選擇權P_C_Ratios!$A$4:$C$500,3,FALSE)</f>
        <v>#N/A</v>
      </c>
      <c r="W1201" s="41" t="e">
        <f>VLOOKUP($B1201,散戶多空比!$A$6:$L$500,12,FALSE)</f>
        <v>#N/A</v>
      </c>
      <c r="X1201" s="40" t="e">
        <f>VLOOKUP($B1201,期貨大額交易人未沖銷部位!$A$4:$O$499,4,FALSE)</f>
        <v>#N/A</v>
      </c>
      <c r="Y1201" s="40" t="e">
        <f>VLOOKUP($B1201,期貨大額交易人未沖銷部位!$A$4:$O$499,7,FALSE)</f>
        <v>#N/A</v>
      </c>
      <c r="Z1201" s="40" t="e">
        <f>VLOOKUP($B1201,期貨大額交易人未沖銷部位!$A$4:$O$499,10,FALSE)</f>
        <v>#N/A</v>
      </c>
      <c r="AA1201" s="40" t="e">
        <f>VLOOKUP($B1201,期貨大額交易人未沖銷部位!$A$4:$O$499,13,FALSE)</f>
        <v>#N/A</v>
      </c>
      <c r="AB1201" s="40" t="e">
        <f>VLOOKUP($B1201,期貨大額交易人未沖銷部位!$A$4:$O$499,14,FALSE)</f>
        <v>#N/A</v>
      </c>
      <c r="AC1201" s="40" t="e">
        <f>VLOOKUP($B1201,期貨大額交易人未沖銷部位!$A$4:$O$499,15,FALSE)</f>
        <v>#N/A</v>
      </c>
      <c r="AD1201" s="33" t="e">
        <f>VLOOKUP($B1201,三大美股走勢!$A$4:$J$495,4,FALSE)</f>
        <v>#N/A</v>
      </c>
      <c r="AE1201" s="33" t="e">
        <f>VLOOKUP($B1201,三大美股走勢!$A$4:$J$495,7,FALSE)</f>
        <v>#N/A</v>
      </c>
      <c r="AF1201" s="33" t="e">
        <f>VLOOKUP($B1201,三大美股走勢!$A$4:$J$495,10,FALSE)</f>
        <v>#N/A</v>
      </c>
    </row>
    <row r="1202" spans="2:32">
      <c r="B1202" s="32">
        <v>43981</v>
      </c>
      <c r="C1202" s="33" t="e">
        <f>VLOOKUP($B1202,大盤與近月台指!$A$4:$I$499,2,FALSE)</f>
        <v>#N/A</v>
      </c>
      <c r="D1202" s="34" t="e">
        <f>VLOOKUP($B1202,大盤與近月台指!$A$4:$I$499,3,FALSE)</f>
        <v>#N/A</v>
      </c>
      <c r="E1202" s="35" t="e">
        <f>VLOOKUP($B1202,大盤與近月台指!$A$4:$I$499,4,FALSE)</f>
        <v>#N/A</v>
      </c>
      <c r="F1202" s="33" t="e">
        <f>VLOOKUP($B1202,大盤與近月台指!$A$4:$I$499,5,FALSE)</f>
        <v>#N/A</v>
      </c>
      <c r="G1202" s="49" t="e">
        <f>VLOOKUP($B1202,三大法人買賣超!$A$4:$I$500,3,FALSE)</f>
        <v>#N/A</v>
      </c>
      <c r="H1202" s="34" t="e">
        <f>VLOOKUP($B1202,三大法人買賣超!$A$4:$I$500,5,FALSE)</f>
        <v>#N/A</v>
      </c>
      <c r="I1202" s="27" t="e">
        <f>VLOOKUP($B1202,三大法人買賣超!$A$4:$I$500,7,FALSE)</f>
        <v>#N/A</v>
      </c>
      <c r="J1202" s="27" t="e">
        <f>VLOOKUP($B1202,三大法人買賣超!$A$4:$I$500,9,FALSE)</f>
        <v>#N/A</v>
      </c>
      <c r="K1202" s="37">
        <f>新台幣匯率美元指數!B1203</f>
        <v>0</v>
      </c>
      <c r="L1202" s="38">
        <f>新台幣匯率美元指數!C1203</f>
        <v>0</v>
      </c>
      <c r="M1202" s="39">
        <f>新台幣匯率美元指數!D1203</f>
        <v>0</v>
      </c>
      <c r="N1202" s="27" t="e">
        <f>VLOOKUP($B1202,期貨未平倉口數!$A$4:$M$499,4,FALSE)</f>
        <v>#N/A</v>
      </c>
      <c r="O1202" s="27" t="e">
        <f>VLOOKUP($B1202,期貨未平倉口數!$A$4:$M$499,9,FALSE)</f>
        <v>#N/A</v>
      </c>
      <c r="P1202" s="27" t="e">
        <f>VLOOKUP($B1202,期貨未平倉口數!$A$4:$M$499,10,FALSE)</f>
        <v>#N/A</v>
      </c>
      <c r="Q1202" s="27" t="e">
        <f>VLOOKUP($B1202,期貨未平倉口數!$A$4:$M$499,11,FALSE)</f>
        <v>#N/A</v>
      </c>
      <c r="R1202" s="64" t="e">
        <f>VLOOKUP($B1202,選擇權未平倉餘額!$A$4:$I$500,6,FALSE)</f>
        <v>#N/A</v>
      </c>
      <c r="S1202" s="64" t="e">
        <f>VLOOKUP($B1202,選擇權未平倉餘額!$A$4:$I$500,7,FALSE)</f>
        <v>#N/A</v>
      </c>
      <c r="T1202" s="64" t="e">
        <f>VLOOKUP($B1202,選擇權未平倉餘額!$A$4:$I$500,8,FALSE)</f>
        <v>#N/A</v>
      </c>
      <c r="U1202" s="64" t="e">
        <f>VLOOKUP($B1202,選擇權未平倉餘額!$A$4:$I$500,9,FALSE)</f>
        <v>#N/A</v>
      </c>
      <c r="V1202" s="39" t="e">
        <f>VLOOKUP($B1202,臺指選擇權P_C_Ratios!$A$4:$C$500,3,FALSE)</f>
        <v>#N/A</v>
      </c>
      <c r="W1202" s="41" t="e">
        <f>VLOOKUP($B1202,散戶多空比!$A$6:$L$500,12,FALSE)</f>
        <v>#N/A</v>
      </c>
      <c r="X1202" s="40" t="e">
        <f>VLOOKUP($B1202,期貨大額交易人未沖銷部位!$A$4:$O$499,4,FALSE)</f>
        <v>#N/A</v>
      </c>
      <c r="Y1202" s="40" t="e">
        <f>VLOOKUP($B1202,期貨大額交易人未沖銷部位!$A$4:$O$499,7,FALSE)</f>
        <v>#N/A</v>
      </c>
      <c r="Z1202" s="40" t="e">
        <f>VLOOKUP($B1202,期貨大額交易人未沖銷部位!$A$4:$O$499,10,FALSE)</f>
        <v>#N/A</v>
      </c>
      <c r="AA1202" s="40" t="e">
        <f>VLOOKUP($B1202,期貨大額交易人未沖銷部位!$A$4:$O$499,13,FALSE)</f>
        <v>#N/A</v>
      </c>
      <c r="AB1202" s="40" t="e">
        <f>VLOOKUP($B1202,期貨大額交易人未沖銷部位!$A$4:$O$499,14,FALSE)</f>
        <v>#N/A</v>
      </c>
      <c r="AC1202" s="40" t="e">
        <f>VLOOKUP($B1202,期貨大額交易人未沖銷部位!$A$4:$O$499,15,FALSE)</f>
        <v>#N/A</v>
      </c>
      <c r="AD1202" s="33" t="e">
        <f>VLOOKUP($B1202,三大美股走勢!$A$4:$J$495,4,FALSE)</f>
        <v>#N/A</v>
      </c>
      <c r="AE1202" s="33" t="e">
        <f>VLOOKUP($B1202,三大美股走勢!$A$4:$J$495,7,FALSE)</f>
        <v>#N/A</v>
      </c>
      <c r="AF1202" s="33" t="e">
        <f>VLOOKUP($B1202,三大美股走勢!$A$4:$J$495,10,FALSE)</f>
        <v>#N/A</v>
      </c>
    </row>
    <row r="1203" spans="2:32">
      <c r="B1203" s="32">
        <v>43982</v>
      </c>
      <c r="C1203" s="33" t="e">
        <f>VLOOKUP($B1203,大盤與近月台指!$A$4:$I$499,2,FALSE)</f>
        <v>#N/A</v>
      </c>
      <c r="D1203" s="34" t="e">
        <f>VLOOKUP($B1203,大盤與近月台指!$A$4:$I$499,3,FALSE)</f>
        <v>#N/A</v>
      </c>
      <c r="E1203" s="35" t="e">
        <f>VLOOKUP($B1203,大盤與近月台指!$A$4:$I$499,4,FALSE)</f>
        <v>#N/A</v>
      </c>
      <c r="F1203" s="33" t="e">
        <f>VLOOKUP($B1203,大盤與近月台指!$A$4:$I$499,5,FALSE)</f>
        <v>#N/A</v>
      </c>
      <c r="G1203" s="49" t="e">
        <f>VLOOKUP($B1203,三大法人買賣超!$A$4:$I$500,3,FALSE)</f>
        <v>#N/A</v>
      </c>
      <c r="H1203" s="34" t="e">
        <f>VLOOKUP($B1203,三大法人買賣超!$A$4:$I$500,5,FALSE)</f>
        <v>#N/A</v>
      </c>
      <c r="I1203" s="27" t="e">
        <f>VLOOKUP($B1203,三大法人買賣超!$A$4:$I$500,7,FALSE)</f>
        <v>#N/A</v>
      </c>
      <c r="J1203" s="27" t="e">
        <f>VLOOKUP($B1203,三大法人買賣超!$A$4:$I$500,9,FALSE)</f>
        <v>#N/A</v>
      </c>
      <c r="K1203" s="37">
        <f>新台幣匯率美元指數!B1204</f>
        <v>0</v>
      </c>
      <c r="L1203" s="38">
        <f>新台幣匯率美元指數!C1204</f>
        <v>0</v>
      </c>
      <c r="M1203" s="39">
        <f>新台幣匯率美元指數!D1204</f>
        <v>0</v>
      </c>
      <c r="N1203" s="27" t="e">
        <f>VLOOKUP($B1203,期貨未平倉口數!$A$4:$M$499,4,FALSE)</f>
        <v>#N/A</v>
      </c>
      <c r="O1203" s="27" t="e">
        <f>VLOOKUP($B1203,期貨未平倉口數!$A$4:$M$499,9,FALSE)</f>
        <v>#N/A</v>
      </c>
      <c r="P1203" s="27" t="e">
        <f>VLOOKUP($B1203,期貨未平倉口數!$A$4:$M$499,10,FALSE)</f>
        <v>#N/A</v>
      </c>
      <c r="Q1203" s="27" t="e">
        <f>VLOOKUP($B1203,期貨未平倉口數!$A$4:$M$499,11,FALSE)</f>
        <v>#N/A</v>
      </c>
      <c r="R1203" s="64" t="e">
        <f>VLOOKUP($B1203,選擇權未平倉餘額!$A$4:$I$500,6,FALSE)</f>
        <v>#N/A</v>
      </c>
      <c r="S1203" s="64" t="e">
        <f>VLOOKUP($B1203,選擇權未平倉餘額!$A$4:$I$500,7,FALSE)</f>
        <v>#N/A</v>
      </c>
      <c r="T1203" s="64" t="e">
        <f>VLOOKUP($B1203,選擇權未平倉餘額!$A$4:$I$500,8,FALSE)</f>
        <v>#N/A</v>
      </c>
      <c r="U1203" s="64" t="e">
        <f>VLOOKUP($B1203,選擇權未平倉餘額!$A$4:$I$500,9,FALSE)</f>
        <v>#N/A</v>
      </c>
      <c r="V1203" s="39" t="e">
        <f>VLOOKUP($B1203,臺指選擇權P_C_Ratios!$A$4:$C$500,3,FALSE)</f>
        <v>#N/A</v>
      </c>
      <c r="W1203" s="41" t="e">
        <f>VLOOKUP($B1203,散戶多空比!$A$6:$L$500,12,FALSE)</f>
        <v>#N/A</v>
      </c>
      <c r="X1203" s="40" t="e">
        <f>VLOOKUP($B1203,期貨大額交易人未沖銷部位!$A$4:$O$499,4,FALSE)</f>
        <v>#N/A</v>
      </c>
      <c r="Y1203" s="40" t="e">
        <f>VLOOKUP($B1203,期貨大額交易人未沖銷部位!$A$4:$O$499,7,FALSE)</f>
        <v>#N/A</v>
      </c>
      <c r="Z1203" s="40" t="e">
        <f>VLOOKUP($B1203,期貨大額交易人未沖銷部位!$A$4:$O$499,10,FALSE)</f>
        <v>#N/A</v>
      </c>
      <c r="AA1203" s="40" t="e">
        <f>VLOOKUP($B1203,期貨大額交易人未沖銷部位!$A$4:$O$499,13,FALSE)</f>
        <v>#N/A</v>
      </c>
      <c r="AB1203" s="40" t="e">
        <f>VLOOKUP($B1203,期貨大額交易人未沖銷部位!$A$4:$O$499,14,FALSE)</f>
        <v>#N/A</v>
      </c>
      <c r="AC1203" s="40" t="e">
        <f>VLOOKUP($B1203,期貨大額交易人未沖銷部位!$A$4:$O$499,15,FALSE)</f>
        <v>#N/A</v>
      </c>
      <c r="AD1203" s="33" t="e">
        <f>VLOOKUP($B1203,三大美股走勢!$A$4:$J$495,4,FALSE)</f>
        <v>#N/A</v>
      </c>
      <c r="AE1203" s="33" t="e">
        <f>VLOOKUP($B1203,三大美股走勢!$A$4:$J$495,7,FALSE)</f>
        <v>#N/A</v>
      </c>
      <c r="AF1203" s="33" t="e">
        <f>VLOOKUP($B1203,三大美股走勢!$A$4:$J$495,10,FALSE)</f>
        <v>#N/A</v>
      </c>
    </row>
    <row r="1204" spans="2:32">
      <c r="B1204" s="32">
        <v>43983</v>
      </c>
      <c r="C1204" s="33" t="e">
        <f>VLOOKUP($B1204,大盤與近月台指!$A$4:$I$499,2,FALSE)</f>
        <v>#N/A</v>
      </c>
      <c r="D1204" s="34" t="e">
        <f>VLOOKUP($B1204,大盤與近月台指!$A$4:$I$499,3,FALSE)</f>
        <v>#N/A</v>
      </c>
      <c r="E1204" s="35" t="e">
        <f>VLOOKUP($B1204,大盤與近月台指!$A$4:$I$499,4,FALSE)</f>
        <v>#N/A</v>
      </c>
      <c r="F1204" s="33" t="e">
        <f>VLOOKUP($B1204,大盤與近月台指!$A$4:$I$499,5,FALSE)</f>
        <v>#N/A</v>
      </c>
      <c r="G1204" s="49" t="e">
        <f>VLOOKUP($B1204,三大法人買賣超!$A$4:$I$500,3,FALSE)</f>
        <v>#N/A</v>
      </c>
      <c r="H1204" s="34" t="e">
        <f>VLOOKUP($B1204,三大法人買賣超!$A$4:$I$500,5,FALSE)</f>
        <v>#N/A</v>
      </c>
      <c r="I1204" s="27" t="e">
        <f>VLOOKUP($B1204,三大法人買賣超!$A$4:$I$500,7,FALSE)</f>
        <v>#N/A</v>
      </c>
      <c r="J1204" s="27" t="e">
        <f>VLOOKUP($B1204,三大法人買賣超!$A$4:$I$500,9,FALSE)</f>
        <v>#N/A</v>
      </c>
      <c r="K1204" s="37">
        <f>新台幣匯率美元指數!B1205</f>
        <v>0</v>
      </c>
      <c r="L1204" s="38">
        <f>新台幣匯率美元指數!C1205</f>
        <v>0</v>
      </c>
      <c r="M1204" s="39">
        <f>新台幣匯率美元指數!D1205</f>
        <v>0</v>
      </c>
      <c r="N1204" s="27" t="e">
        <f>VLOOKUP($B1204,期貨未平倉口數!$A$4:$M$499,4,FALSE)</f>
        <v>#N/A</v>
      </c>
      <c r="O1204" s="27" t="e">
        <f>VLOOKUP($B1204,期貨未平倉口數!$A$4:$M$499,9,FALSE)</f>
        <v>#N/A</v>
      </c>
      <c r="P1204" s="27" t="e">
        <f>VLOOKUP($B1204,期貨未平倉口數!$A$4:$M$499,10,FALSE)</f>
        <v>#N/A</v>
      </c>
      <c r="Q1204" s="27" t="e">
        <f>VLOOKUP($B1204,期貨未平倉口數!$A$4:$M$499,11,FALSE)</f>
        <v>#N/A</v>
      </c>
      <c r="R1204" s="64" t="e">
        <f>VLOOKUP($B1204,選擇權未平倉餘額!$A$4:$I$500,6,FALSE)</f>
        <v>#N/A</v>
      </c>
      <c r="S1204" s="64" t="e">
        <f>VLOOKUP($B1204,選擇權未平倉餘額!$A$4:$I$500,7,FALSE)</f>
        <v>#N/A</v>
      </c>
      <c r="T1204" s="64" t="e">
        <f>VLOOKUP($B1204,選擇權未平倉餘額!$A$4:$I$500,8,FALSE)</f>
        <v>#N/A</v>
      </c>
      <c r="U1204" s="64" t="e">
        <f>VLOOKUP($B1204,選擇權未平倉餘額!$A$4:$I$500,9,FALSE)</f>
        <v>#N/A</v>
      </c>
      <c r="V1204" s="39" t="e">
        <f>VLOOKUP($B1204,臺指選擇權P_C_Ratios!$A$4:$C$500,3,FALSE)</f>
        <v>#N/A</v>
      </c>
      <c r="W1204" s="41" t="e">
        <f>VLOOKUP($B1204,散戶多空比!$A$6:$L$500,12,FALSE)</f>
        <v>#N/A</v>
      </c>
      <c r="X1204" s="40" t="e">
        <f>VLOOKUP($B1204,期貨大額交易人未沖銷部位!$A$4:$O$499,4,FALSE)</f>
        <v>#N/A</v>
      </c>
      <c r="Y1204" s="40" t="e">
        <f>VLOOKUP($B1204,期貨大額交易人未沖銷部位!$A$4:$O$499,7,FALSE)</f>
        <v>#N/A</v>
      </c>
      <c r="Z1204" s="40" t="e">
        <f>VLOOKUP($B1204,期貨大額交易人未沖銷部位!$A$4:$O$499,10,FALSE)</f>
        <v>#N/A</v>
      </c>
      <c r="AA1204" s="40" t="e">
        <f>VLOOKUP($B1204,期貨大額交易人未沖銷部位!$A$4:$O$499,13,FALSE)</f>
        <v>#N/A</v>
      </c>
      <c r="AB1204" s="40" t="e">
        <f>VLOOKUP($B1204,期貨大額交易人未沖銷部位!$A$4:$O$499,14,FALSE)</f>
        <v>#N/A</v>
      </c>
      <c r="AC1204" s="40" t="e">
        <f>VLOOKUP($B1204,期貨大額交易人未沖銷部位!$A$4:$O$499,15,FALSE)</f>
        <v>#N/A</v>
      </c>
      <c r="AD1204" s="33" t="e">
        <f>VLOOKUP($B1204,三大美股走勢!$A$4:$J$495,4,FALSE)</f>
        <v>#N/A</v>
      </c>
      <c r="AE1204" s="33" t="e">
        <f>VLOOKUP($B1204,三大美股走勢!$A$4:$J$495,7,FALSE)</f>
        <v>#N/A</v>
      </c>
      <c r="AF1204" s="33" t="e">
        <f>VLOOKUP($B1204,三大美股走勢!$A$4:$J$495,10,FALSE)</f>
        <v>#N/A</v>
      </c>
    </row>
    <row r="1205" spans="2:32">
      <c r="B1205" s="32">
        <v>43984</v>
      </c>
      <c r="C1205" s="33" t="e">
        <f>VLOOKUP($B1205,大盤與近月台指!$A$4:$I$499,2,FALSE)</f>
        <v>#N/A</v>
      </c>
      <c r="D1205" s="34" t="e">
        <f>VLOOKUP($B1205,大盤與近月台指!$A$4:$I$499,3,FALSE)</f>
        <v>#N/A</v>
      </c>
      <c r="E1205" s="35" t="e">
        <f>VLOOKUP($B1205,大盤與近月台指!$A$4:$I$499,4,FALSE)</f>
        <v>#N/A</v>
      </c>
      <c r="F1205" s="33" t="e">
        <f>VLOOKUP($B1205,大盤與近月台指!$A$4:$I$499,5,FALSE)</f>
        <v>#N/A</v>
      </c>
      <c r="G1205" s="49" t="e">
        <f>VLOOKUP($B1205,三大法人買賣超!$A$4:$I$500,3,FALSE)</f>
        <v>#N/A</v>
      </c>
      <c r="H1205" s="34" t="e">
        <f>VLOOKUP($B1205,三大法人買賣超!$A$4:$I$500,5,FALSE)</f>
        <v>#N/A</v>
      </c>
      <c r="I1205" s="27" t="e">
        <f>VLOOKUP($B1205,三大法人買賣超!$A$4:$I$500,7,FALSE)</f>
        <v>#N/A</v>
      </c>
      <c r="J1205" s="27" t="e">
        <f>VLOOKUP($B1205,三大法人買賣超!$A$4:$I$500,9,FALSE)</f>
        <v>#N/A</v>
      </c>
      <c r="K1205" s="37">
        <f>新台幣匯率美元指數!B1206</f>
        <v>0</v>
      </c>
      <c r="L1205" s="38">
        <f>新台幣匯率美元指數!C1206</f>
        <v>0</v>
      </c>
      <c r="M1205" s="39">
        <f>新台幣匯率美元指數!D1206</f>
        <v>0</v>
      </c>
      <c r="N1205" s="27" t="e">
        <f>VLOOKUP($B1205,期貨未平倉口數!$A$4:$M$499,4,FALSE)</f>
        <v>#N/A</v>
      </c>
      <c r="O1205" s="27" t="e">
        <f>VLOOKUP($B1205,期貨未平倉口數!$A$4:$M$499,9,FALSE)</f>
        <v>#N/A</v>
      </c>
      <c r="P1205" s="27" t="e">
        <f>VLOOKUP($B1205,期貨未平倉口數!$A$4:$M$499,10,FALSE)</f>
        <v>#N/A</v>
      </c>
      <c r="Q1205" s="27" t="e">
        <f>VLOOKUP($B1205,期貨未平倉口數!$A$4:$M$499,11,FALSE)</f>
        <v>#N/A</v>
      </c>
      <c r="R1205" s="64" t="e">
        <f>VLOOKUP($B1205,選擇權未平倉餘額!$A$4:$I$500,6,FALSE)</f>
        <v>#N/A</v>
      </c>
      <c r="S1205" s="64" t="e">
        <f>VLOOKUP($B1205,選擇權未平倉餘額!$A$4:$I$500,7,FALSE)</f>
        <v>#N/A</v>
      </c>
      <c r="T1205" s="64" t="e">
        <f>VLOOKUP($B1205,選擇權未平倉餘額!$A$4:$I$500,8,FALSE)</f>
        <v>#N/A</v>
      </c>
      <c r="U1205" s="64" t="e">
        <f>VLOOKUP($B1205,選擇權未平倉餘額!$A$4:$I$500,9,FALSE)</f>
        <v>#N/A</v>
      </c>
      <c r="V1205" s="39" t="e">
        <f>VLOOKUP($B1205,臺指選擇權P_C_Ratios!$A$4:$C$500,3,FALSE)</f>
        <v>#N/A</v>
      </c>
      <c r="W1205" s="41" t="e">
        <f>VLOOKUP($B1205,散戶多空比!$A$6:$L$500,12,FALSE)</f>
        <v>#N/A</v>
      </c>
      <c r="X1205" s="40" t="e">
        <f>VLOOKUP($B1205,期貨大額交易人未沖銷部位!$A$4:$O$499,4,FALSE)</f>
        <v>#N/A</v>
      </c>
      <c r="Y1205" s="40" t="e">
        <f>VLOOKUP($B1205,期貨大額交易人未沖銷部位!$A$4:$O$499,7,FALSE)</f>
        <v>#N/A</v>
      </c>
      <c r="Z1205" s="40" t="e">
        <f>VLOOKUP($B1205,期貨大額交易人未沖銷部位!$A$4:$O$499,10,FALSE)</f>
        <v>#N/A</v>
      </c>
      <c r="AA1205" s="40" t="e">
        <f>VLOOKUP($B1205,期貨大額交易人未沖銷部位!$A$4:$O$499,13,FALSE)</f>
        <v>#N/A</v>
      </c>
      <c r="AB1205" s="40" t="e">
        <f>VLOOKUP($B1205,期貨大額交易人未沖銷部位!$A$4:$O$499,14,FALSE)</f>
        <v>#N/A</v>
      </c>
      <c r="AC1205" s="40" t="e">
        <f>VLOOKUP($B1205,期貨大額交易人未沖銷部位!$A$4:$O$499,15,FALSE)</f>
        <v>#N/A</v>
      </c>
      <c r="AD1205" s="33" t="e">
        <f>VLOOKUP($B1205,三大美股走勢!$A$4:$J$495,4,FALSE)</f>
        <v>#N/A</v>
      </c>
      <c r="AE1205" s="33" t="e">
        <f>VLOOKUP($B1205,三大美股走勢!$A$4:$J$495,7,FALSE)</f>
        <v>#N/A</v>
      </c>
      <c r="AF1205" s="33" t="e">
        <f>VLOOKUP($B1205,三大美股走勢!$A$4:$J$495,10,FALSE)</f>
        <v>#N/A</v>
      </c>
    </row>
    <row r="1206" spans="2:32">
      <c r="B1206" s="32">
        <v>43985</v>
      </c>
      <c r="C1206" s="33" t="e">
        <f>VLOOKUP($B1206,大盤與近月台指!$A$4:$I$499,2,FALSE)</f>
        <v>#N/A</v>
      </c>
      <c r="D1206" s="34" t="e">
        <f>VLOOKUP($B1206,大盤與近月台指!$A$4:$I$499,3,FALSE)</f>
        <v>#N/A</v>
      </c>
      <c r="E1206" s="35" t="e">
        <f>VLOOKUP($B1206,大盤與近月台指!$A$4:$I$499,4,FALSE)</f>
        <v>#N/A</v>
      </c>
      <c r="F1206" s="33" t="e">
        <f>VLOOKUP($B1206,大盤與近月台指!$A$4:$I$499,5,FALSE)</f>
        <v>#N/A</v>
      </c>
      <c r="G1206" s="49" t="e">
        <f>VLOOKUP($B1206,三大法人買賣超!$A$4:$I$500,3,FALSE)</f>
        <v>#N/A</v>
      </c>
      <c r="H1206" s="34" t="e">
        <f>VLOOKUP($B1206,三大法人買賣超!$A$4:$I$500,5,FALSE)</f>
        <v>#N/A</v>
      </c>
      <c r="I1206" s="27" t="e">
        <f>VLOOKUP($B1206,三大法人買賣超!$A$4:$I$500,7,FALSE)</f>
        <v>#N/A</v>
      </c>
      <c r="J1206" s="27" t="e">
        <f>VLOOKUP($B1206,三大法人買賣超!$A$4:$I$500,9,FALSE)</f>
        <v>#N/A</v>
      </c>
      <c r="K1206" s="37">
        <f>新台幣匯率美元指數!B1207</f>
        <v>0</v>
      </c>
      <c r="L1206" s="38">
        <f>新台幣匯率美元指數!C1207</f>
        <v>0</v>
      </c>
      <c r="M1206" s="39">
        <f>新台幣匯率美元指數!D1207</f>
        <v>0</v>
      </c>
      <c r="N1206" s="27" t="e">
        <f>VLOOKUP($B1206,期貨未平倉口數!$A$4:$M$499,4,FALSE)</f>
        <v>#N/A</v>
      </c>
      <c r="O1206" s="27" t="e">
        <f>VLOOKUP($B1206,期貨未平倉口數!$A$4:$M$499,9,FALSE)</f>
        <v>#N/A</v>
      </c>
      <c r="P1206" s="27" t="e">
        <f>VLOOKUP($B1206,期貨未平倉口數!$A$4:$M$499,10,FALSE)</f>
        <v>#N/A</v>
      </c>
      <c r="Q1206" s="27" t="e">
        <f>VLOOKUP($B1206,期貨未平倉口數!$A$4:$M$499,11,FALSE)</f>
        <v>#N/A</v>
      </c>
      <c r="R1206" s="64" t="e">
        <f>VLOOKUP($B1206,選擇權未平倉餘額!$A$4:$I$500,6,FALSE)</f>
        <v>#N/A</v>
      </c>
      <c r="S1206" s="64" t="e">
        <f>VLOOKUP($B1206,選擇權未平倉餘額!$A$4:$I$500,7,FALSE)</f>
        <v>#N/A</v>
      </c>
      <c r="T1206" s="64" t="e">
        <f>VLOOKUP($B1206,選擇權未平倉餘額!$A$4:$I$500,8,FALSE)</f>
        <v>#N/A</v>
      </c>
      <c r="U1206" s="64" t="e">
        <f>VLOOKUP($B1206,選擇權未平倉餘額!$A$4:$I$500,9,FALSE)</f>
        <v>#N/A</v>
      </c>
      <c r="V1206" s="39" t="e">
        <f>VLOOKUP($B1206,臺指選擇權P_C_Ratios!$A$4:$C$500,3,FALSE)</f>
        <v>#N/A</v>
      </c>
      <c r="W1206" s="41" t="e">
        <f>VLOOKUP($B1206,散戶多空比!$A$6:$L$500,12,FALSE)</f>
        <v>#N/A</v>
      </c>
      <c r="X1206" s="40" t="e">
        <f>VLOOKUP($B1206,期貨大額交易人未沖銷部位!$A$4:$O$499,4,FALSE)</f>
        <v>#N/A</v>
      </c>
      <c r="Y1206" s="40" t="e">
        <f>VLOOKUP($B1206,期貨大額交易人未沖銷部位!$A$4:$O$499,7,FALSE)</f>
        <v>#N/A</v>
      </c>
      <c r="Z1206" s="40" t="e">
        <f>VLOOKUP($B1206,期貨大額交易人未沖銷部位!$A$4:$O$499,10,FALSE)</f>
        <v>#N/A</v>
      </c>
      <c r="AA1206" s="40" t="e">
        <f>VLOOKUP($B1206,期貨大額交易人未沖銷部位!$A$4:$O$499,13,FALSE)</f>
        <v>#N/A</v>
      </c>
      <c r="AB1206" s="40" t="e">
        <f>VLOOKUP($B1206,期貨大額交易人未沖銷部位!$A$4:$O$499,14,FALSE)</f>
        <v>#N/A</v>
      </c>
      <c r="AC1206" s="40" t="e">
        <f>VLOOKUP($B1206,期貨大額交易人未沖銷部位!$A$4:$O$499,15,FALSE)</f>
        <v>#N/A</v>
      </c>
      <c r="AD1206" s="33" t="e">
        <f>VLOOKUP($B1206,三大美股走勢!$A$4:$J$495,4,FALSE)</f>
        <v>#N/A</v>
      </c>
      <c r="AE1206" s="33" t="e">
        <f>VLOOKUP($B1206,三大美股走勢!$A$4:$J$495,7,FALSE)</f>
        <v>#N/A</v>
      </c>
      <c r="AF1206" s="33" t="e">
        <f>VLOOKUP($B1206,三大美股走勢!$A$4:$J$495,10,FALSE)</f>
        <v>#N/A</v>
      </c>
    </row>
    <row r="1207" spans="2:32">
      <c r="B1207" s="32">
        <v>43986</v>
      </c>
      <c r="C1207" s="33" t="e">
        <f>VLOOKUP($B1207,大盤與近月台指!$A$4:$I$499,2,FALSE)</f>
        <v>#N/A</v>
      </c>
      <c r="D1207" s="34" t="e">
        <f>VLOOKUP($B1207,大盤與近月台指!$A$4:$I$499,3,FALSE)</f>
        <v>#N/A</v>
      </c>
      <c r="E1207" s="35" t="e">
        <f>VLOOKUP($B1207,大盤與近月台指!$A$4:$I$499,4,FALSE)</f>
        <v>#N/A</v>
      </c>
      <c r="F1207" s="33" t="e">
        <f>VLOOKUP($B1207,大盤與近月台指!$A$4:$I$499,5,FALSE)</f>
        <v>#N/A</v>
      </c>
      <c r="G1207" s="49" t="e">
        <f>VLOOKUP($B1207,三大法人買賣超!$A$4:$I$500,3,FALSE)</f>
        <v>#N/A</v>
      </c>
      <c r="H1207" s="34" t="e">
        <f>VLOOKUP($B1207,三大法人買賣超!$A$4:$I$500,5,FALSE)</f>
        <v>#N/A</v>
      </c>
      <c r="I1207" s="27" t="e">
        <f>VLOOKUP($B1207,三大法人買賣超!$A$4:$I$500,7,FALSE)</f>
        <v>#N/A</v>
      </c>
      <c r="J1207" s="27" t="e">
        <f>VLOOKUP($B1207,三大法人買賣超!$A$4:$I$500,9,FALSE)</f>
        <v>#N/A</v>
      </c>
      <c r="K1207" s="37">
        <f>新台幣匯率美元指數!B1208</f>
        <v>0</v>
      </c>
      <c r="L1207" s="38">
        <f>新台幣匯率美元指數!C1208</f>
        <v>0</v>
      </c>
      <c r="M1207" s="39">
        <f>新台幣匯率美元指數!D1208</f>
        <v>0</v>
      </c>
      <c r="N1207" s="27" t="e">
        <f>VLOOKUP($B1207,期貨未平倉口數!$A$4:$M$499,4,FALSE)</f>
        <v>#N/A</v>
      </c>
      <c r="O1207" s="27" t="e">
        <f>VLOOKUP($B1207,期貨未平倉口數!$A$4:$M$499,9,FALSE)</f>
        <v>#N/A</v>
      </c>
      <c r="P1207" s="27" t="e">
        <f>VLOOKUP($B1207,期貨未平倉口數!$A$4:$M$499,10,FALSE)</f>
        <v>#N/A</v>
      </c>
      <c r="Q1207" s="27" t="e">
        <f>VLOOKUP($B1207,期貨未平倉口數!$A$4:$M$499,11,FALSE)</f>
        <v>#N/A</v>
      </c>
      <c r="R1207" s="64" t="e">
        <f>VLOOKUP($B1207,選擇權未平倉餘額!$A$4:$I$500,6,FALSE)</f>
        <v>#N/A</v>
      </c>
      <c r="S1207" s="64" t="e">
        <f>VLOOKUP($B1207,選擇權未平倉餘額!$A$4:$I$500,7,FALSE)</f>
        <v>#N/A</v>
      </c>
      <c r="T1207" s="64" t="e">
        <f>VLOOKUP($B1207,選擇權未平倉餘額!$A$4:$I$500,8,FALSE)</f>
        <v>#N/A</v>
      </c>
      <c r="U1207" s="64" t="e">
        <f>VLOOKUP($B1207,選擇權未平倉餘額!$A$4:$I$500,9,FALSE)</f>
        <v>#N/A</v>
      </c>
      <c r="V1207" s="39" t="e">
        <f>VLOOKUP($B1207,臺指選擇權P_C_Ratios!$A$4:$C$500,3,FALSE)</f>
        <v>#N/A</v>
      </c>
      <c r="W1207" s="41" t="e">
        <f>VLOOKUP($B1207,散戶多空比!$A$6:$L$500,12,FALSE)</f>
        <v>#N/A</v>
      </c>
      <c r="X1207" s="40" t="e">
        <f>VLOOKUP($B1207,期貨大額交易人未沖銷部位!$A$4:$O$499,4,FALSE)</f>
        <v>#N/A</v>
      </c>
      <c r="Y1207" s="40" t="e">
        <f>VLOOKUP($B1207,期貨大額交易人未沖銷部位!$A$4:$O$499,7,FALSE)</f>
        <v>#N/A</v>
      </c>
      <c r="Z1207" s="40" t="e">
        <f>VLOOKUP($B1207,期貨大額交易人未沖銷部位!$A$4:$O$499,10,FALSE)</f>
        <v>#N/A</v>
      </c>
      <c r="AA1207" s="40" t="e">
        <f>VLOOKUP($B1207,期貨大額交易人未沖銷部位!$A$4:$O$499,13,FALSE)</f>
        <v>#N/A</v>
      </c>
      <c r="AB1207" s="40" t="e">
        <f>VLOOKUP($B1207,期貨大額交易人未沖銷部位!$A$4:$O$499,14,FALSE)</f>
        <v>#N/A</v>
      </c>
      <c r="AC1207" s="40" t="e">
        <f>VLOOKUP($B1207,期貨大額交易人未沖銷部位!$A$4:$O$499,15,FALSE)</f>
        <v>#N/A</v>
      </c>
      <c r="AD1207" s="33" t="e">
        <f>VLOOKUP($B1207,三大美股走勢!$A$4:$J$495,4,FALSE)</f>
        <v>#N/A</v>
      </c>
      <c r="AE1207" s="33" t="e">
        <f>VLOOKUP($B1207,三大美股走勢!$A$4:$J$495,7,FALSE)</f>
        <v>#N/A</v>
      </c>
      <c r="AF1207" s="33" t="e">
        <f>VLOOKUP($B1207,三大美股走勢!$A$4:$J$495,10,FALSE)</f>
        <v>#N/A</v>
      </c>
    </row>
    <row r="1208" spans="2:32">
      <c r="B1208" s="32">
        <v>43987</v>
      </c>
      <c r="C1208" s="33" t="e">
        <f>VLOOKUP($B1208,大盤與近月台指!$A$4:$I$499,2,FALSE)</f>
        <v>#N/A</v>
      </c>
      <c r="D1208" s="34" t="e">
        <f>VLOOKUP($B1208,大盤與近月台指!$A$4:$I$499,3,FALSE)</f>
        <v>#N/A</v>
      </c>
      <c r="E1208" s="35" t="e">
        <f>VLOOKUP($B1208,大盤與近月台指!$A$4:$I$499,4,FALSE)</f>
        <v>#N/A</v>
      </c>
      <c r="F1208" s="33" t="e">
        <f>VLOOKUP($B1208,大盤與近月台指!$A$4:$I$499,5,FALSE)</f>
        <v>#N/A</v>
      </c>
      <c r="G1208" s="49" t="e">
        <f>VLOOKUP($B1208,三大法人買賣超!$A$4:$I$500,3,FALSE)</f>
        <v>#N/A</v>
      </c>
      <c r="H1208" s="34" t="e">
        <f>VLOOKUP($B1208,三大法人買賣超!$A$4:$I$500,5,FALSE)</f>
        <v>#N/A</v>
      </c>
      <c r="I1208" s="27" t="e">
        <f>VLOOKUP($B1208,三大法人買賣超!$A$4:$I$500,7,FALSE)</f>
        <v>#N/A</v>
      </c>
      <c r="J1208" s="27" t="e">
        <f>VLOOKUP($B1208,三大法人買賣超!$A$4:$I$500,9,FALSE)</f>
        <v>#N/A</v>
      </c>
      <c r="K1208" s="37">
        <f>新台幣匯率美元指數!B1209</f>
        <v>0</v>
      </c>
      <c r="L1208" s="38">
        <f>新台幣匯率美元指數!C1209</f>
        <v>0</v>
      </c>
      <c r="M1208" s="39">
        <f>新台幣匯率美元指數!D1209</f>
        <v>0</v>
      </c>
      <c r="N1208" s="27" t="e">
        <f>VLOOKUP($B1208,期貨未平倉口數!$A$4:$M$499,4,FALSE)</f>
        <v>#N/A</v>
      </c>
      <c r="O1208" s="27" t="e">
        <f>VLOOKUP($B1208,期貨未平倉口數!$A$4:$M$499,9,FALSE)</f>
        <v>#N/A</v>
      </c>
      <c r="P1208" s="27" t="e">
        <f>VLOOKUP($B1208,期貨未平倉口數!$A$4:$M$499,10,FALSE)</f>
        <v>#N/A</v>
      </c>
      <c r="Q1208" s="27" t="e">
        <f>VLOOKUP($B1208,期貨未平倉口數!$A$4:$M$499,11,FALSE)</f>
        <v>#N/A</v>
      </c>
      <c r="R1208" s="64" t="e">
        <f>VLOOKUP($B1208,選擇權未平倉餘額!$A$4:$I$500,6,FALSE)</f>
        <v>#N/A</v>
      </c>
      <c r="S1208" s="64" t="e">
        <f>VLOOKUP($B1208,選擇權未平倉餘額!$A$4:$I$500,7,FALSE)</f>
        <v>#N/A</v>
      </c>
      <c r="T1208" s="64" t="e">
        <f>VLOOKUP($B1208,選擇權未平倉餘額!$A$4:$I$500,8,FALSE)</f>
        <v>#N/A</v>
      </c>
      <c r="U1208" s="64" t="e">
        <f>VLOOKUP($B1208,選擇權未平倉餘額!$A$4:$I$500,9,FALSE)</f>
        <v>#N/A</v>
      </c>
      <c r="V1208" s="39" t="e">
        <f>VLOOKUP($B1208,臺指選擇權P_C_Ratios!$A$4:$C$500,3,FALSE)</f>
        <v>#N/A</v>
      </c>
      <c r="W1208" s="41" t="e">
        <f>VLOOKUP($B1208,散戶多空比!$A$6:$L$500,12,FALSE)</f>
        <v>#N/A</v>
      </c>
      <c r="X1208" s="40" t="e">
        <f>VLOOKUP($B1208,期貨大額交易人未沖銷部位!$A$4:$O$499,4,FALSE)</f>
        <v>#N/A</v>
      </c>
      <c r="Y1208" s="40" t="e">
        <f>VLOOKUP($B1208,期貨大額交易人未沖銷部位!$A$4:$O$499,7,FALSE)</f>
        <v>#N/A</v>
      </c>
      <c r="Z1208" s="40" t="e">
        <f>VLOOKUP($B1208,期貨大額交易人未沖銷部位!$A$4:$O$499,10,FALSE)</f>
        <v>#N/A</v>
      </c>
      <c r="AA1208" s="40" t="e">
        <f>VLOOKUP($B1208,期貨大額交易人未沖銷部位!$A$4:$O$499,13,FALSE)</f>
        <v>#N/A</v>
      </c>
      <c r="AB1208" s="40" t="e">
        <f>VLOOKUP($B1208,期貨大額交易人未沖銷部位!$A$4:$O$499,14,FALSE)</f>
        <v>#N/A</v>
      </c>
      <c r="AC1208" s="40" t="e">
        <f>VLOOKUP($B1208,期貨大額交易人未沖銷部位!$A$4:$O$499,15,FALSE)</f>
        <v>#N/A</v>
      </c>
      <c r="AD1208" s="33" t="e">
        <f>VLOOKUP($B1208,三大美股走勢!$A$4:$J$495,4,FALSE)</f>
        <v>#N/A</v>
      </c>
      <c r="AE1208" s="33" t="e">
        <f>VLOOKUP($B1208,三大美股走勢!$A$4:$J$495,7,FALSE)</f>
        <v>#N/A</v>
      </c>
      <c r="AF1208" s="33" t="e">
        <f>VLOOKUP($B1208,三大美股走勢!$A$4:$J$495,10,FALSE)</f>
        <v>#N/A</v>
      </c>
    </row>
    <row r="1209" spans="2:32">
      <c r="B1209" s="32">
        <v>43988</v>
      </c>
      <c r="C1209" s="33" t="e">
        <f>VLOOKUP($B1209,大盤與近月台指!$A$4:$I$499,2,FALSE)</f>
        <v>#N/A</v>
      </c>
      <c r="D1209" s="34" t="e">
        <f>VLOOKUP($B1209,大盤與近月台指!$A$4:$I$499,3,FALSE)</f>
        <v>#N/A</v>
      </c>
      <c r="E1209" s="35" t="e">
        <f>VLOOKUP($B1209,大盤與近月台指!$A$4:$I$499,4,FALSE)</f>
        <v>#N/A</v>
      </c>
      <c r="F1209" s="33" t="e">
        <f>VLOOKUP($B1209,大盤與近月台指!$A$4:$I$499,5,FALSE)</f>
        <v>#N/A</v>
      </c>
      <c r="G1209" s="49" t="e">
        <f>VLOOKUP($B1209,三大法人買賣超!$A$4:$I$500,3,FALSE)</f>
        <v>#N/A</v>
      </c>
      <c r="H1209" s="34" t="e">
        <f>VLOOKUP($B1209,三大法人買賣超!$A$4:$I$500,5,FALSE)</f>
        <v>#N/A</v>
      </c>
      <c r="I1209" s="27" t="e">
        <f>VLOOKUP($B1209,三大法人買賣超!$A$4:$I$500,7,FALSE)</f>
        <v>#N/A</v>
      </c>
      <c r="J1209" s="27" t="e">
        <f>VLOOKUP($B1209,三大法人買賣超!$A$4:$I$500,9,FALSE)</f>
        <v>#N/A</v>
      </c>
      <c r="K1209" s="37">
        <f>新台幣匯率美元指數!B1210</f>
        <v>0</v>
      </c>
      <c r="L1209" s="38">
        <f>新台幣匯率美元指數!C1210</f>
        <v>0</v>
      </c>
      <c r="M1209" s="39">
        <f>新台幣匯率美元指數!D1210</f>
        <v>0</v>
      </c>
      <c r="N1209" s="27" t="e">
        <f>VLOOKUP($B1209,期貨未平倉口數!$A$4:$M$499,4,FALSE)</f>
        <v>#N/A</v>
      </c>
      <c r="O1209" s="27" t="e">
        <f>VLOOKUP($B1209,期貨未平倉口數!$A$4:$M$499,9,FALSE)</f>
        <v>#N/A</v>
      </c>
      <c r="P1209" s="27" t="e">
        <f>VLOOKUP($B1209,期貨未平倉口數!$A$4:$M$499,10,FALSE)</f>
        <v>#N/A</v>
      </c>
      <c r="Q1209" s="27" t="e">
        <f>VLOOKUP($B1209,期貨未平倉口數!$A$4:$M$499,11,FALSE)</f>
        <v>#N/A</v>
      </c>
      <c r="R1209" s="64" t="e">
        <f>VLOOKUP($B1209,選擇權未平倉餘額!$A$4:$I$500,6,FALSE)</f>
        <v>#N/A</v>
      </c>
      <c r="S1209" s="64" t="e">
        <f>VLOOKUP($B1209,選擇權未平倉餘額!$A$4:$I$500,7,FALSE)</f>
        <v>#N/A</v>
      </c>
      <c r="T1209" s="64" t="e">
        <f>VLOOKUP($B1209,選擇權未平倉餘額!$A$4:$I$500,8,FALSE)</f>
        <v>#N/A</v>
      </c>
      <c r="U1209" s="64" t="e">
        <f>VLOOKUP($B1209,選擇權未平倉餘額!$A$4:$I$500,9,FALSE)</f>
        <v>#N/A</v>
      </c>
      <c r="V1209" s="39" t="e">
        <f>VLOOKUP($B1209,臺指選擇權P_C_Ratios!$A$4:$C$500,3,FALSE)</f>
        <v>#N/A</v>
      </c>
      <c r="W1209" s="41" t="e">
        <f>VLOOKUP($B1209,散戶多空比!$A$6:$L$500,12,FALSE)</f>
        <v>#N/A</v>
      </c>
      <c r="X1209" s="40" t="e">
        <f>VLOOKUP($B1209,期貨大額交易人未沖銷部位!$A$4:$O$499,4,FALSE)</f>
        <v>#N/A</v>
      </c>
      <c r="Y1209" s="40" t="e">
        <f>VLOOKUP($B1209,期貨大額交易人未沖銷部位!$A$4:$O$499,7,FALSE)</f>
        <v>#N/A</v>
      </c>
      <c r="Z1209" s="40" t="e">
        <f>VLOOKUP($B1209,期貨大額交易人未沖銷部位!$A$4:$O$499,10,FALSE)</f>
        <v>#N/A</v>
      </c>
      <c r="AA1209" s="40" t="e">
        <f>VLOOKUP($B1209,期貨大額交易人未沖銷部位!$A$4:$O$499,13,FALSE)</f>
        <v>#N/A</v>
      </c>
      <c r="AB1209" s="40" t="e">
        <f>VLOOKUP($B1209,期貨大額交易人未沖銷部位!$A$4:$O$499,14,FALSE)</f>
        <v>#N/A</v>
      </c>
      <c r="AC1209" s="40" t="e">
        <f>VLOOKUP($B1209,期貨大額交易人未沖銷部位!$A$4:$O$499,15,FALSE)</f>
        <v>#N/A</v>
      </c>
      <c r="AD1209" s="33" t="e">
        <f>VLOOKUP($B1209,三大美股走勢!$A$4:$J$495,4,FALSE)</f>
        <v>#N/A</v>
      </c>
      <c r="AE1209" s="33" t="e">
        <f>VLOOKUP($B1209,三大美股走勢!$A$4:$J$495,7,FALSE)</f>
        <v>#N/A</v>
      </c>
      <c r="AF1209" s="33" t="e">
        <f>VLOOKUP($B1209,三大美股走勢!$A$4:$J$495,10,FALSE)</f>
        <v>#N/A</v>
      </c>
    </row>
    <row r="1210" spans="2:32">
      <c r="B1210" s="32">
        <v>43989</v>
      </c>
      <c r="C1210" s="33" t="e">
        <f>VLOOKUP($B1210,大盤與近月台指!$A$4:$I$499,2,FALSE)</f>
        <v>#N/A</v>
      </c>
      <c r="D1210" s="34" t="e">
        <f>VLOOKUP($B1210,大盤與近月台指!$A$4:$I$499,3,FALSE)</f>
        <v>#N/A</v>
      </c>
      <c r="E1210" s="35" t="e">
        <f>VLOOKUP($B1210,大盤與近月台指!$A$4:$I$499,4,FALSE)</f>
        <v>#N/A</v>
      </c>
      <c r="F1210" s="33" t="e">
        <f>VLOOKUP($B1210,大盤與近月台指!$A$4:$I$499,5,FALSE)</f>
        <v>#N/A</v>
      </c>
      <c r="G1210" s="49" t="e">
        <f>VLOOKUP($B1210,三大法人買賣超!$A$4:$I$500,3,FALSE)</f>
        <v>#N/A</v>
      </c>
      <c r="H1210" s="34" t="e">
        <f>VLOOKUP($B1210,三大法人買賣超!$A$4:$I$500,5,FALSE)</f>
        <v>#N/A</v>
      </c>
      <c r="I1210" s="27" t="e">
        <f>VLOOKUP($B1210,三大法人買賣超!$A$4:$I$500,7,FALSE)</f>
        <v>#N/A</v>
      </c>
      <c r="J1210" s="27" t="e">
        <f>VLOOKUP($B1210,三大法人買賣超!$A$4:$I$500,9,FALSE)</f>
        <v>#N/A</v>
      </c>
      <c r="K1210" s="37">
        <f>新台幣匯率美元指數!B1211</f>
        <v>0</v>
      </c>
      <c r="L1210" s="38">
        <f>新台幣匯率美元指數!C1211</f>
        <v>0</v>
      </c>
      <c r="M1210" s="39">
        <f>新台幣匯率美元指數!D1211</f>
        <v>0</v>
      </c>
      <c r="N1210" s="27" t="e">
        <f>VLOOKUP($B1210,期貨未平倉口數!$A$4:$M$499,4,FALSE)</f>
        <v>#N/A</v>
      </c>
      <c r="O1210" s="27" t="e">
        <f>VLOOKUP($B1210,期貨未平倉口數!$A$4:$M$499,9,FALSE)</f>
        <v>#N/A</v>
      </c>
      <c r="P1210" s="27" t="e">
        <f>VLOOKUP($B1210,期貨未平倉口數!$A$4:$M$499,10,FALSE)</f>
        <v>#N/A</v>
      </c>
      <c r="Q1210" s="27" t="e">
        <f>VLOOKUP($B1210,期貨未平倉口數!$A$4:$M$499,11,FALSE)</f>
        <v>#N/A</v>
      </c>
      <c r="R1210" s="64" t="e">
        <f>VLOOKUP($B1210,選擇權未平倉餘額!$A$4:$I$500,6,FALSE)</f>
        <v>#N/A</v>
      </c>
      <c r="S1210" s="64" t="e">
        <f>VLOOKUP($B1210,選擇權未平倉餘額!$A$4:$I$500,7,FALSE)</f>
        <v>#N/A</v>
      </c>
      <c r="T1210" s="64" t="e">
        <f>VLOOKUP($B1210,選擇權未平倉餘額!$A$4:$I$500,8,FALSE)</f>
        <v>#N/A</v>
      </c>
      <c r="U1210" s="64" t="e">
        <f>VLOOKUP($B1210,選擇權未平倉餘額!$A$4:$I$500,9,FALSE)</f>
        <v>#N/A</v>
      </c>
      <c r="V1210" s="39" t="e">
        <f>VLOOKUP($B1210,臺指選擇權P_C_Ratios!$A$4:$C$500,3,FALSE)</f>
        <v>#N/A</v>
      </c>
      <c r="W1210" s="41" t="e">
        <f>VLOOKUP($B1210,散戶多空比!$A$6:$L$500,12,FALSE)</f>
        <v>#N/A</v>
      </c>
      <c r="X1210" s="40" t="e">
        <f>VLOOKUP($B1210,期貨大額交易人未沖銷部位!$A$4:$O$499,4,FALSE)</f>
        <v>#N/A</v>
      </c>
      <c r="Y1210" s="40" t="e">
        <f>VLOOKUP($B1210,期貨大額交易人未沖銷部位!$A$4:$O$499,7,FALSE)</f>
        <v>#N/A</v>
      </c>
      <c r="Z1210" s="40" t="e">
        <f>VLOOKUP($B1210,期貨大額交易人未沖銷部位!$A$4:$O$499,10,FALSE)</f>
        <v>#N/A</v>
      </c>
      <c r="AA1210" s="40" t="e">
        <f>VLOOKUP($B1210,期貨大額交易人未沖銷部位!$A$4:$O$499,13,FALSE)</f>
        <v>#N/A</v>
      </c>
      <c r="AB1210" s="40" t="e">
        <f>VLOOKUP($B1210,期貨大額交易人未沖銷部位!$A$4:$O$499,14,FALSE)</f>
        <v>#N/A</v>
      </c>
      <c r="AC1210" s="40" t="e">
        <f>VLOOKUP($B1210,期貨大額交易人未沖銷部位!$A$4:$O$499,15,FALSE)</f>
        <v>#N/A</v>
      </c>
      <c r="AD1210" s="33" t="e">
        <f>VLOOKUP($B1210,三大美股走勢!$A$4:$J$495,4,FALSE)</f>
        <v>#N/A</v>
      </c>
      <c r="AE1210" s="33" t="e">
        <f>VLOOKUP($B1210,三大美股走勢!$A$4:$J$495,7,FALSE)</f>
        <v>#N/A</v>
      </c>
      <c r="AF1210" s="33" t="e">
        <f>VLOOKUP($B1210,三大美股走勢!$A$4:$J$495,10,FALSE)</f>
        <v>#N/A</v>
      </c>
    </row>
    <row r="1211" spans="2:32">
      <c r="B1211" s="32">
        <v>43990</v>
      </c>
      <c r="C1211" s="33" t="e">
        <f>VLOOKUP($B1211,大盤與近月台指!$A$4:$I$499,2,FALSE)</f>
        <v>#N/A</v>
      </c>
      <c r="D1211" s="34" t="e">
        <f>VLOOKUP($B1211,大盤與近月台指!$A$4:$I$499,3,FALSE)</f>
        <v>#N/A</v>
      </c>
      <c r="E1211" s="35" t="e">
        <f>VLOOKUP($B1211,大盤與近月台指!$A$4:$I$499,4,FALSE)</f>
        <v>#N/A</v>
      </c>
      <c r="F1211" s="33" t="e">
        <f>VLOOKUP($B1211,大盤與近月台指!$A$4:$I$499,5,FALSE)</f>
        <v>#N/A</v>
      </c>
      <c r="G1211" s="49" t="e">
        <f>VLOOKUP($B1211,三大法人買賣超!$A$4:$I$500,3,FALSE)</f>
        <v>#N/A</v>
      </c>
      <c r="H1211" s="34" t="e">
        <f>VLOOKUP($B1211,三大法人買賣超!$A$4:$I$500,5,FALSE)</f>
        <v>#N/A</v>
      </c>
      <c r="I1211" s="27" t="e">
        <f>VLOOKUP($B1211,三大法人買賣超!$A$4:$I$500,7,FALSE)</f>
        <v>#N/A</v>
      </c>
      <c r="J1211" s="27" t="e">
        <f>VLOOKUP($B1211,三大法人買賣超!$A$4:$I$500,9,FALSE)</f>
        <v>#N/A</v>
      </c>
      <c r="K1211" s="37">
        <f>新台幣匯率美元指數!B1212</f>
        <v>0</v>
      </c>
      <c r="L1211" s="38">
        <f>新台幣匯率美元指數!C1212</f>
        <v>0</v>
      </c>
      <c r="M1211" s="39">
        <f>新台幣匯率美元指數!D1212</f>
        <v>0</v>
      </c>
      <c r="N1211" s="27" t="e">
        <f>VLOOKUP($B1211,期貨未平倉口數!$A$4:$M$499,4,FALSE)</f>
        <v>#N/A</v>
      </c>
      <c r="O1211" s="27" t="e">
        <f>VLOOKUP($B1211,期貨未平倉口數!$A$4:$M$499,9,FALSE)</f>
        <v>#N/A</v>
      </c>
      <c r="P1211" s="27" t="e">
        <f>VLOOKUP($B1211,期貨未平倉口數!$A$4:$M$499,10,FALSE)</f>
        <v>#N/A</v>
      </c>
      <c r="Q1211" s="27" t="e">
        <f>VLOOKUP($B1211,期貨未平倉口數!$A$4:$M$499,11,FALSE)</f>
        <v>#N/A</v>
      </c>
      <c r="R1211" s="64" t="e">
        <f>VLOOKUP($B1211,選擇權未平倉餘額!$A$4:$I$500,6,FALSE)</f>
        <v>#N/A</v>
      </c>
      <c r="S1211" s="64" t="e">
        <f>VLOOKUP($B1211,選擇權未平倉餘額!$A$4:$I$500,7,FALSE)</f>
        <v>#N/A</v>
      </c>
      <c r="T1211" s="64" t="e">
        <f>VLOOKUP($B1211,選擇權未平倉餘額!$A$4:$I$500,8,FALSE)</f>
        <v>#N/A</v>
      </c>
      <c r="U1211" s="64" t="e">
        <f>VLOOKUP($B1211,選擇權未平倉餘額!$A$4:$I$500,9,FALSE)</f>
        <v>#N/A</v>
      </c>
      <c r="V1211" s="39" t="e">
        <f>VLOOKUP($B1211,臺指選擇權P_C_Ratios!$A$4:$C$500,3,FALSE)</f>
        <v>#N/A</v>
      </c>
      <c r="W1211" s="41" t="e">
        <f>VLOOKUP($B1211,散戶多空比!$A$6:$L$500,12,FALSE)</f>
        <v>#N/A</v>
      </c>
      <c r="X1211" s="40" t="e">
        <f>VLOOKUP($B1211,期貨大額交易人未沖銷部位!$A$4:$O$499,4,FALSE)</f>
        <v>#N/A</v>
      </c>
      <c r="Y1211" s="40" t="e">
        <f>VLOOKUP($B1211,期貨大額交易人未沖銷部位!$A$4:$O$499,7,FALSE)</f>
        <v>#N/A</v>
      </c>
      <c r="Z1211" s="40" t="e">
        <f>VLOOKUP($B1211,期貨大額交易人未沖銷部位!$A$4:$O$499,10,FALSE)</f>
        <v>#N/A</v>
      </c>
      <c r="AA1211" s="40" t="e">
        <f>VLOOKUP($B1211,期貨大額交易人未沖銷部位!$A$4:$O$499,13,FALSE)</f>
        <v>#N/A</v>
      </c>
      <c r="AB1211" s="40" t="e">
        <f>VLOOKUP($B1211,期貨大額交易人未沖銷部位!$A$4:$O$499,14,FALSE)</f>
        <v>#N/A</v>
      </c>
      <c r="AC1211" s="40" t="e">
        <f>VLOOKUP($B1211,期貨大額交易人未沖銷部位!$A$4:$O$499,15,FALSE)</f>
        <v>#N/A</v>
      </c>
      <c r="AD1211" s="33" t="e">
        <f>VLOOKUP($B1211,三大美股走勢!$A$4:$J$495,4,FALSE)</f>
        <v>#N/A</v>
      </c>
      <c r="AE1211" s="33" t="e">
        <f>VLOOKUP($B1211,三大美股走勢!$A$4:$J$495,7,FALSE)</f>
        <v>#N/A</v>
      </c>
      <c r="AF1211" s="33" t="e">
        <f>VLOOKUP($B1211,三大美股走勢!$A$4:$J$495,10,FALSE)</f>
        <v>#N/A</v>
      </c>
    </row>
    <row r="1212" spans="2:32">
      <c r="B1212" s="32">
        <v>43991</v>
      </c>
      <c r="C1212" s="33" t="e">
        <f>VLOOKUP($B1212,大盤與近月台指!$A$4:$I$499,2,FALSE)</f>
        <v>#N/A</v>
      </c>
      <c r="D1212" s="34" t="e">
        <f>VLOOKUP($B1212,大盤與近月台指!$A$4:$I$499,3,FALSE)</f>
        <v>#N/A</v>
      </c>
      <c r="E1212" s="35" t="e">
        <f>VLOOKUP($B1212,大盤與近月台指!$A$4:$I$499,4,FALSE)</f>
        <v>#N/A</v>
      </c>
      <c r="F1212" s="33" t="e">
        <f>VLOOKUP($B1212,大盤與近月台指!$A$4:$I$499,5,FALSE)</f>
        <v>#N/A</v>
      </c>
      <c r="G1212" s="49" t="e">
        <f>VLOOKUP($B1212,三大法人買賣超!$A$4:$I$500,3,FALSE)</f>
        <v>#N/A</v>
      </c>
      <c r="H1212" s="34" t="e">
        <f>VLOOKUP($B1212,三大法人買賣超!$A$4:$I$500,5,FALSE)</f>
        <v>#N/A</v>
      </c>
      <c r="I1212" s="27" t="e">
        <f>VLOOKUP($B1212,三大法人買賣超!$A$4:$I$500,7,FALSE)</f>
        <v>#N/A</v>
      </c>
      <c r="J1212" s="27" t="e">
        <f>VLOOKUP($B1212,三大法人買賣超!$A$4:$I$500,9,FALSE)</f>
        <v>#N/A</v>
      </c>
      <c r="K1212" s="37">
        <f>新台幣匯率美元指數!B1213</f>
        <v>0</v>
      </c>
      <c r="L1212" s="38">
        <f>新台幣匯率美元指數!C1213</f>
        <v>0</v>
      </c>
      <c r="M1212" s="39">
        <f>新台幣匯率美元指數!D1213</f>
        <v>0</v>
      </c>
      <c r="N1212" s="27" t="e">
        <f>VLOOKUP($B1212,期貨未平倉口數!$A$4:$M$499,4,FALSE)</f>
        <v>#N/A</v>
      </c>
      <c r="O1212" s="27" t="e">
        <f>VLOOKUP($B1212,期貨未平倉口數!$A$4:$M$499,9,FALSE)</f>
        <v>#N/A</v>
      </c>
      <c r="P1212" s="27" t="e">
        <f>VLOOKUP($B1212,期貨未平倉口數!$A$4:$M$499,10,FALSE)</f>
        <v>#N/A</v>
      </c>
      <c r="Q1212" s="27" t="e">
        <f>VLOOKUP($B1212,期貨未平倉口數!$A$4:$M$499,11,FALSE)</f>
        <v>#N/A</v>
      </c>
      <c r="R1212" s="64" t="e">
        <f>VLOOKUP($B1212,選擇權未平倉餘額!$A$4:$I$500,6,FALSE)</f>
        <v>#N/A</v>
      </c>
      <c r="S1212" s="64" t="e">
        <f>VLOOKUP($B1212,選擇權未平倉餘額!$A$4:$I$500,7,FALSE)</f>
        <v>#N/A</v>
      </c>
      <c r="T1212" s="64" t="e">
        <f>VLOOKUP($B1212,選擇權未平倉餘額!$A$4:$I$500,8,FALSE)</f>
        <v>#N/A</v>
      </c>
      <c r="U1212" s="64" t="e">
        <f>VLOOKUP($B1212,選擇權未平倉餘額!$A$4:$I$500,9,FALSE)</f>
        <v>#N/A</v>
      </c>
      <c r="V1212" s="39" t="e">
        <f>VLOOKUP($B1212,臺指選擇權P_C_Ratios!$A$4:$C$500,3,FALSE)</f>
        <v>#N/A</v>
      </c>
      <c r="W1212" s="41" t="e">
        <f>VLOOKUP($B1212,散戶多空比!$A$6:$L$500,12,FALSE)</f>
        <v>#N/A</v>
      </c>
      <c r="X1212" s="40" t="e">
        <f>VLOOKUP($B1212,期貨大額交易人未沖銷部位!$A$4:$O$499,4,FALSE)</f>
        <v>#N/A</v>
      </c>
      <c r="Y1212" s="40" t="e">
        <f>VLOOKUP($B1212,期貨大額交易人未沖銷部位!$A$4:$O$499,7,FALSE)</f>
        <v>#N/A</v>
      </c>
      <c r="Z1212" s="40" t="e">
        <f>VLOOKUP($B1212,期貨大額交易人未沖銷部位!$A$4:$O$499,10,FALSE)</f>
        <v>#N/A</v>
      </c>
      <c r="AA1212" s="40" t="e">
        <f>VLOOKUP($B1212,期貨大額交易人未沖銷部位!$A$4:$O$499,13,FALSE)</f>
        <v>#N/A</v>
      </c>
      <c r="AB1212" s="40" t="e">
        <f>VLOOKUP($B1212,期貨大額交易人未沖銷部位!$A$4:$O$499,14,FALSE)</f>
        <v>#N/A</v>
      </c>
      <c r="AC1212" s="40" t="e">
        <f>VLOOKUP($B1212,期貨大額交易人未沖銷部位!$A$4:$O$499,15,FALSE)</f>
        <v>#N/A</v>
      </c>
      <c r="AD1212" s="33" t="e">
        <f>VLOOKUP($B1212,三大美股走勢!$A$4:$J$495,4,FALSE)</f>
        <v>#N/A</v>
      </c>
      <c r="AE1212" s="33" t="e">
        <f>VLOOKUP($B1212,三大美股走勢!$A$4:$J$495,7,FALSE)</f>
        <v>#N/A</v>
      </c>
      <c r="AF1212" s="33" t="e">
        <f>VLOOKUP($B1212,三大美股走勢!$A$4:$J$495,10,FALSE)</f>
        <v>#N/A</v>
      </c>
    </row>
    <row r="1213" spans="2:32">
      <c r="B1213" s="32">
        <v>43992</v>
      </c>
      <c r="C1213" s="33" t="e">
        <f>VLOOKUP($B1213,大盤與近月台指!$A$4:$I$499,2,FALSE)</f>
        <v>#N/A</v>
      </c>
      <c r="D1213" s="34" t="e">
        <f>VLOOKUP($B1213,大盤與近月台指!$A$4:$I$499,3,FALSE)</f>
        <v>#N/A</v>
      </c>
      <c r="E1213" s="35" t="e">
        <f>VLOOKUP($B1213,大盤與近月台指!$A$4:$I$499,4,FALSE)</f>
        <v>#N/A</v>
      </c>
      <c r="F1213" s="33" t="e">
        <f>VLOOKUP($B1213,大盤與近月台指!$A$4:$I$499,5,FALSE)</f>
        <v>#N/A</v>
      </c>
      <c r="G1213" s="49" t="e">
        <f>VLOOKUP($B1213,三大法人買賣超!$A$4:$I$500,3,FALSE)</f>
        <v>#N/A</v>
      </c>
      <c r="H1213" s="34" t="e">
        <f>VLOOKUP($B1213,三大法人買賣超!$A$4:$I$500,5,FALSE)</f>
        <v>#N/A</v>
      </c>
      <c r="I1213" s="27" t="e">
        <f>VLOOKUP($B1213,三大法人買賣超!$A$4:$I$500,7,FALSE)</f>
        <v>#N/A</v>
      </c>
      <c r="J1213" s="27" t="e">
        <f>VLOOKUP($B1213,三大法人買賣超!$A$4:$I$500,9,FALSE)</f>
        <v>#N/A</v>
      </c>
      <c r="K1213" s="37">
        <f>新台幣匯率美元指數!B1214</f>
        <v>0</v>
      </c>
      <c r="L1213" s="38">
        <f>新台幣匯率美元指數!C1214</f>
        <v>0</v>
      </c>
      <c r="M1213" s="39">
        <f>新台幣匯率美元指數!D1214</f>
        <v>0</v>
      </c>
      <c r="N1213" s="27" t="e">
        <f>VLOOKUP($B1213,期貨未平倉口數!$A$4:$M$499,4,FALSE)</f>
        <v>#N/A</v>
      </c>
      <c r="O1213" s="27" t="e">
        <f>VLOOKUP($B1213,期貨未平倉口數!$A$4:$M$499,9,FALSE)</f>
        <v>#N/A</v>
      </c>
      <c r="P1213" s="27" t="e">
        <f>VLOOKUP($B1213,期貨未平倉口數!$A$4:$M$499,10,FALSE)</f>
        <v>#N/A</v>
      </c>
      <c r="Q1213" s="27" t="e">
        <f>VLOOKUP($B1213,期貨未平倉口數!$A$4:$M$499,11,FALSE)</f>
        <v>#N/A</v>
      </c>
      <c r="R1213" s="64" t="e">
        <f>VLOOKUP($B1213,選擇權未平倉餘額!$A$4:$I$500,6,FALSE)</f>
        <v>#N/A</v>
      </c>
      <c r="S1213" s="64" t="e">
        <f>VLOOKUP($B1213,選擇權未平倉餘額!$A$4:$I$500,7,FALSE)</f>
        <v>#N/A</v>
      </c>
      <c r="T1213" s="64" t="e">
        <f>VLOOKUP($B1213,選擇權未平倉餘額!$A$4:$I$500,8,FALSE)</f>
        <v>#N/A</v>
      </c>
      <c r="U1213" s="64" t="e">
        <f>VLOOKUP($B1213,選擇權未平倉餘額!$A$4:$I$500,9,FALSE)</f>
        <v>#N/A</v>
      </c>
      <c r="V1213" s="39" t="e">
        <f>VLOOKUP($B1213,臺指選擇權P_C_Ratios!$A$4:$C$500,3,FALSE)</f>
        <v>#N/A</v>
      </c>
      <c r="W1213" s="41" t="e">
        <f>VLOOKUP($B1213,散戶多空比!$A$6:$L$500,12,FALSE)</f>
        <v>#N/A</v>
      </c>
      <c r="X1213" s="40" t="e">
        <f>VLOOKUP($B1213,期貨大額交易人未沖銷部位!$A$4:$O$499,4,FALSE)</f>
        <v>#N/A</v>
      </c>
      <c r="Y1213" s="40" t="e">
        <f>VLOOKUP($B1213,期貨大額交易人未沖銷部位!$A$4:$O$499,7,FALSE)</f>
        <v>#N/A</v>
      </c>
      <c r="Z1213" s="40" t="e">
        <f>VLOOKUP($B1213,期貨大額交易人未沖銷部位!$A$4:$O$499,10,FALSE)</f>
        <v>#N/A</v>
      </c>
      <c r="AA1213" s="40" t="e">
        <f>VLOOKUP($B1213,期貨大額交易人未沖銷部位!$A$4:$O$499,13,FALSE)</f>
        <v>#N/A</v>
      </c>
      <c r="AB1213" s="40" t="e">
        <f>VLOOKUP($B1213,期貨大額交易人未沖銷部位!$A$4:$O$499,14,FALSE)</f>
        <v>#N/A</v>
      </c>
      <c r="AC1213" s="40" t="e">
        <f>VLOOKUP($B1213,期貨大額交易人未沖銷部位!$A$4:$O$499,15,FALSE)</f>
        <v>#N/A</v>
      </c>
      <c r="AD1213" s="33" t="e">
        <f>VLOOKUP($B1213,三大美股走勢!$A$4:$J$495,4,FALSE)</f>
        <v>#N/A</v>
      </c>
      <c r="AE1213" s="33" t="e">
        <f>VLOOKUP($B1213,三大美股走勢!$A$4:$J$495,7,FALSE)</f>
        <v>#N/A</v>
      </c>
      <c r="AF1213" s="33" t="e">
        <f>VLOOKUP($B1213,三大美股走勢!$A$4:$J$495,10,FALSE)</f>
        <v>#N/A</v>
      </c>
    </row>
    <row r="1214" spans="2:32">
      <c r="B1214" s="32">
        <v>43993</v>
      </c>
      <c r="C1214" s="33" t="e">
        <f>VLOOKUP($B1214,大盤與近月台指!$A$4:$I$499,2,FALSE)</f>
        <v>#N/A</v>
      </c>
      <c r="D1214" s="34" t="e">
        <f>VLOOKUP($B1214,大盤與近月台指!$A$4:$I$499,3,FALSE)</f>
        <v>#N/A</v>
      </c>
      <c r="E1214" s="35" t="e">
        <f>VLOOKUP($B1214,大盤與近月台指!$A$4:$I$499,4,FALSE)</f>
        <v>#N/A</v>
      </c>
      <c r="F1214" s="33" t="e">
        <f>VLOOKUP($B1214,大盤與近月台指!$A$4:$I$499,5,FALSE)</f>
        <v>#N/A</v>
      </c>
      <c r="G1214" s="49" t="e">
        <f>VLOOKUP($B1214,三大法人買賣超!$A$4:$I$500,3,FALSE)</f>
        <v>#N/A</v>
      </c>
      <c r="H1214" s="34" t="e">
        <f>VLOOKUP($B1214,三大法人買賣超!$A$4:$I$500,5,FALSE)</f>
        <v>#N/A</v>
      </c>
      <c r="I1214" s="27" t="e">
        <f>VLOOKUP($B1214,三大法人買賣超!$A$4:$I$500,7,FALSE)</f>
        <v>#N/A</v>
      </c>
      <c r="J1214" s="27" t="e">
        <f>VLOOKUP($B1214,三大法人買賣超!$A$4:$I$500,9,FALSE)</f>
        <v>#N/A</v>
      </c>
      <c r="K1214" s="37">
        <f>新台幣匯率美元指數!B1215</f>
        <v>0</v>
      </c>
      <c r="L1214" s="38">
        <f>新台幣匯率美元指數!C1215</f>
        <v>0</v>
      </c>
      <c r="M1214" s="39">
        <f>新台幣匯率美元指數!D1215</f>
        <v>0</v>
      </c>
      <c r="N1214" s="27" t="e">
        <f>VLOOKUP($B1214,期貨未平倉口數!$A$4:$M$499,4,FALSE)</f>
        <v>#N/A</v>
      </c>
      <c r="O1214" s="27" t="e">
        <f>VLOOKUP($B1214,期貨未平倉口數!$A$4:$M$499,9,FALSE)</f>
        <v>#N/A</v>
      </c>
      <c r="P1214" s="27" t="e">
        <f>VLOOKUP($B1214,期貨未平倉口數!$A$4:$M$499,10,FALSE)</f>
        <v>#N/A</v>
      </c>
      <c r="Q1214" s="27" t="e">
        <f>VLOOKUP($B1214,期貨未平倉口數!$A$4:$M$499,11,FALSE)</f>
        <v>#N/A</v>
      </c>
      <c r="R1214" s="64" t="e">
        <f>VLOOKUP($B1214,選擇權未平倉餘額!$A$4:$I$500,6,FALSE)</f>
        <v>#N/A</v>
      </c>
      <c r="S1214" s="64" t="e">
        <f>VLOOKUP($B1214,選擇權未平倉餘額!$A$4:$I$500,7,FALSE)</f>
        <v>#N/A</v>
      </c>
      <c r="T1214" s="64" t="e">
        <f>VLOOKUP($B1214,選擇權未平倉餘額!$A$4:$I$500,8,FALSE)</f>
        <v>#N/A</v>
      </c>
      <c r="U1214" s="64" t="e">
        <f>VLOOKUP($B1214,選擇權未平倉餘額!$A$4:$I$500,9,FALSE)</f>
        <v>#N/A</v>
      </c>
      <c r="V1214" s="39" t="e">
        <f>VLOOKUP($B1214,臺指選擇權P_C_Ratios!$A$4:$C$500,3,FALSE)</f>
        <v>#N/A</v>
      </c>
      <c r="W1214" s="41" t="e">
        <f>VLOOKUP($B1214,散戶多空比!$A$6:$L$500,12,FALSE)</f>
        <v>#N/A</v>
      </c>
      <c r="X1214" s="40" t="e">
        <f>VLOOKUP($B1214,期貨大額交易人未沖銷部位!$A$4:$O$499,4,FALSE)</f>
        <v>#N/A</v>
      </c>
      <c r="Y1214" s="40" t="e">
        <f>VLOOKUP($B1214,期貨大額交易人未沖銷部位!$A$4:$O$499,7,FALSE)</f>
        <v>#N/A</v>
      </c>
      <c r="Z1214" s="40" t="e">
        <f>VLOOKUP($B1214,期貨大額交易人未沖銷部位!$A$4:$O$499,10,FALSE)</f>
        <v>#N/A</v>
      </c>
      <c r="AA1214" s="40" t="e">
        <f>VLOOKUP($B1214,期貨大額交易人未沖銷部位!$A$4:$O$499,13,FALSE)</f>
        <v>#N/A</v>
      </c>
      <c r="AB1214" s="40" t="e">
        <f>VLOOKUP($B1214,期貨大額交易人未沖銷部位!$A$4:$O$499,14,FALSE)</f>
        <v>#N/A</v>
      </c>
      <c r="AC1214" s="40" t="e">
        <f>VLOOKUP($B1214,期貨大額交易人未沖銷部位!$A$4:$O$499,15,FALSE)</f>
        <v>#N/A</v>
      </c>
      <c r="AD1214" s="33" t="e">
        <f>VLOOKUP($B1214,三大美股走勢!$A$4:$J$495,4,FALSE)</f>
        <v>#N/A</v>
      </c>
      <c r="AE1214" s="33" t="e">
        <f>VLOOKUP($B1214,三大美股走勢!$A$4:$J$495,7,FALSE)</f>
        <v>#N/A</v>
      </c>
      <c r="AF1214" s="33" t="e">
        <f>VLOOKUP($B1214,三大美股走勢!$A$4:$J$495,10,FALSE)</f>
        <v>#N/A</v>
      </c>
    </row>
    <row r="1215" spans="2:32">
      <c r="B1215" s="32">
        <v>43994</v>
      </c>
      <c r="C1215" s="33" t="e">
        <f>VLOOKUP($B1215,大盤與近月台指!$A$4:$I$499,2,FALSE)</f>
        <v>#N/A</v>
      </c>
      <c r="D1215" s="34" t="e">
        <f>VLOOKUP($B1215,大盤與近月台指!$A$4:$I$499,3,FALSE)</f>
        <v>#N/A</v>
      </c>
      <c r="E1215" s="35" t="e">
        <f>VLOOKUP($B1215,大盤與近月台指!$A$4:$I$499,4,FALSE)</f>
        <v>#N/A</v>
      </c>
      <c r="F1215" s="33" t="e">
        <f>VLOOKUP($B1215,大盤與近月台指!$A$4:$I$499,5,FALSE)</f>
        <v>#N/A</v>
      </c>
      <c r="G1215" s="49" t="e">
        <f>VLOOKUP($B1215,三大法人買賣超!$A$4:$I$500,3,FALSE)</f>
        <v>#N/A</v>
      </c>
      <c r="H1215" s="34" t="e">
        <f>VLOOKUP($B1215,三大法人買賣超!$A$4:$I$500,5,FALSE)</f>
        <v>#N/A</v>
      </c>
      <c r="I1215" s="27" t="e">
        <f>VLOOKUP($B1215,三大法人買賣超!$A$4:$I$500,7,FALSE)</f>
        <v>#N/A</v>
      </c>
      <c r="J1215" s="27" t="e">
        <f>VLOOKUP($B1215,三大法人買賣超!$A$4:$I$500,9,FALSE)</f>
        <v>#N/A</v>
      </c>
      <c r="K1215" s="37">
        <f>新台幣匯率美元指數!B1216</f>
        <v>0</v>
      </c>
      <c r="L1215" s="38">
        <f>新台幣匯率美元指數!C1216</f>
        <v>0</v>
      </c>
      <c r="M1215" s="39">
        <f>新台幣匯率美元指數!D1216</f>
        <v>0</v>
      </c>
      <c r="N1215" s="27" t="e">
        <f>VLOOKUP($B1215,期貨未平倉口數!$A$4:$M$499,4,FALSE)</f>
        <v>#N/A</v>
      </c>
      <c r="O1215" s="27" t="e">
        <f>VLOOKUP($B1215,期貨未平倉口數!$A$4:$M$499,9,FALSE)</f>
        <v>#N/A</v>
      </c>
      <c r="P1215" s="27" t="e">
        <f>VLOOKUP($B1215,期貨未平倉口數!$A$4:$M$499,10,FALSE)</f>
        <v>#N/A</v>
      </c>
      <c r="Q1215" s="27" t="e">
        <f>VLOOKUP($B1215,期貨未平倉口數!$A$4:$M$499,11,FALSE)</f>
        <v>#N/A</v>
      </c>
      <c r="R1215" s="64" t="e">
        <f>VLOOKUP($B1215,選擇權未平倉餘額!$A$4:$I$500,6,FALSE)</f>
        <v>#N/A</v>
      </c>
      <c r="S1215" s="64" t="e">
        <f>VLOOKUP($B1215,選擇權未平倉餘額!$A$4:$I$500,7,FALSE)</f>
        <v>#N/A</v>
      </c>
      <c r="T1215" s="64" t="e">
        <f>VLOOKUP($B1215,選擇權未平倉餘額!$A$4:$I$500,8,FALSE)</f>
        <v>#N/A</v>
      </c>
      <c r="U1215" s="64" t="e">
        <f>VLOOKUP($B1215,選擇權未平倉餘額!$A$4:$I$500,9,FALSE)</f>
        <v>#N/A</v>
      </c>
      <c r="V1215" s="39" t="e">
        <f>VLOOKUP($B1215,臺指選擇權P_C_Ratios!$A$4:$C$500,3,FALSE)</f>
        <v>#N/A</v>
      </c>
      <c r="W1215" s="41" t="e">
        <f>VLOOKUP($B1215,散戶多空比!$A$6:$L$500,12,FALSE)</f>
        <v>#N/A</v>
      </c>
      <c r="X1215" s="40" t="e">
        <f>VLOOKUP($B1215,期貨大額交易人未沖銷部位!$A$4:$O$499,4,FALSE)</f>
        <v>#N/A</v>
      </c>
      <c r="Y1215" s="40" t="e">
        <f>VLOOKUP($B1215,期貨大額交易人未沖銷部位!$A$4:$O$499,7,FALSE)</f>
        <v>#N/A</v>
      </c>
      <c r="Z1215" s="40" t="e">
        <f>VLOOKUP($B1215,期貨大額交易人未沖銷部位!$A$4:$O$499,10,FALSE)</f>
        <v>#N/A</v>
      </c>
      <c r="AA1215" s="40" t="e">
        <f>VLOOKUP($B1215,期貨大額交易人未沖銷部位!$A$4:$O$499,13,FALSE)</f>
        <v>#N/A</v>
      </c>
      <c r="AB1215" s="40" t="e">
        <f>VLOOKUP($B1215,期貨大額交易人未沖銷部位!$A$4:$O$499,14,FALSE)</f>
        <v>#N/A</v>
      </c>
      <c r="AC1215" s="40" t="e">
        <f>VLOOKUP($B1215,期貨大額交易人未沖銷部位!$A$4:$O$499,15,FALSE)</f>
        <v>#N/A</v>
      </c>
      <c r="AD1215" s="33" t="e">
        <f>VLOOKUP($B1215,三大美股走勢!$A$4:$J$495,4,FALSE)</f>
        <v>#N/A</v>
      </c>
      <c r="AE1215" s="33" t="e">
        <f>VLOOKUP($B1215,三大美股走勢!$A$4:$J$495,7,FALSE)</f>
        <v>#N/A</v>
      </c>
      <c r="AF1215" s="33" t="e">
        <f>VLOOKUP($B1215,三大美股走勢!$A$4:$J$495,10,FALSE)</f>
        <v>#N/A</v>
      </c>
    </row>
    <row r="1216" spans="2:32">
      <c r="B1216" s="32">
        <v>43995</v>
      </c>
      <c r="C1216" s="33" t="e">
        <f>VLOOKUP($B1216,大盤與近月台指!$A$4:$I$499,2,FALSE)</f>
        <v>#N/A</v>
      </c>
      <c r="D1216" s="34" t="e">
        <f>VLOOKUP($B1216,大盤與近月台指!$A$4:$I$499,3,FALSE)</f>
        <v>#N/A</v>
      </c>
      <c r="E1216" s="35" t="e">
        <f>VLOOKUP($B1216,大盤與近月台指!$A$4:$I$499,4,FALSE)</f>
        <v>#N/A</v>
      </c>
      <c r="F1216" s="33" t="e">
        <f>VLOOKUP($B1216,大盤與近月台指!$A$4:$I$499,5,FALSE)</f>
        <v>#N/A</v>
      </c>
      <c r="G1216" s="49" t="e">
        <f>VLOOKUP($B1216,三大法人買賣超!$A$4:$I$500,3,FALSE)</f>
        <v>#N/A</v>
      </c>
      <c r="H1216" s="34" t="e">
        <f>VLOOKUP($B1216,三大法人買賣超!$A$4:$I$500,5,FALSE)</f>
        <v>#N/A</v>
      </c>
      <c r="I1216" s="27" t="e">
        <f>VLOOKUP($B1216,三大法人買賣超!$A$4:$I$500,7,FALSE)</f>
        <v>#N/A</v>
      </c>
      <c r="J1216" s="27" t="e">
        <f>VLOOKUP($B1216,三大法人買賣超!$A$4:$I$500,9,FALSE)</f>
        <v>#N/A</v>
      </c>
      <c r="K1216" s="37">
        <f>新台幣匯率美元指數!B1217</f>
        <v>0</v>
      </c>
      <c r="L1216" s="38">
        <f>新台幣匯率美元指數!C1217</f>
        <v>0</v>
      </c>
      <c r="M1216" s="39">
        <f>新台幣匯率美元指數!D1217</f>
        <v>0</v>
      </c>
      <c r="N1216" s="27" t="e">
        <f>VLOOKUP($B1216,期貨未平倉口數!$A$4:$M$499,4,FALSE)</f>
        <v>#N/A</v>
      </c>
      <c r="O1216" s="27" t="e">
        <f>VLOOKUP($B1216,期貨未平倉口數!$A$4:$M$499,9,FALSE)</f>
        <v>#N/A</v>
      </c>
      <c r="P1216" s="27" t="e">
        <f>VLOOKUP($B1216,期貨未平倉口數!$A$4:$M$499,10,FALSE)</f>
        <v>#N/A</v>
      </c>
      <c r="Q1216" s="27" t="e">
        <f>VLOOKUP($B1216,期貨未平倉口數!$A$4:$M$499,11,FALSE)</f>
        <v>#N/A</v>
      </c>
      <c r="R1216" s="64" t="e">
        <f>VLOOKUP($B1216,選擇權未平倉餘額!$A$4:$I$500,6,FALSE)</f>
        <v>#N/A</v>
      </c>
      <c r="S1216" s="64" t="e">
        <f>VLOOKUP($B1216,選擇權未平倉餘額!$A$4:$I$500,7,FALSE)</f>
        <v>#N/A</v>
      </c>
      <c r="T1216" s="64" t="e">
        <f>VLOOKUP($B1216,選擇權未平倉餘額!$A$4:$I$500,8,FALSE)</f>
        <v>#N/A</v>
      </c>
      <c r="U1216" s="64" t="e">
        <f>VLOOKUP($B1216,選擇權未平倉餘額!$A$4:$I$500,9,FALSE)</f>
        <v>#N/A</v>
      </c>
      <c r="V1216" s="39" t="e">
        <f>VLOOKUP($B1216,臺指選擇權P_C_Ratios!$A$4:$C$500,3,FALSE)</f>
        <v>#N/A</v>
      </c>
      <c r="W1216" s="41" t="e">
        <f>VLOOKUP($B1216,散戶多空比!$A$6:$L$500,12,FALSE)</f>
        <v>#N/A</v>
      </c>
      <c r="X1216" s="40" t="e">
        <f>VLOOKUP($B1216,期貨大額交易人未沖銷部位!$A$4:$O$499,4,FALSE)</f>
        <v>#N/A</v>
      </c>
      <c r="Y1216" s="40" t="e">
        <f>VLOOKUP($B1216,期貨大額交易人未沖銷部位!$A$4:$O$499,7,FALSE)</f>
        <v>#N/A</v>
      </c>
      <c r="Z1216" s="40" t="e">
        <f>VLOOKUP($B1216,期貨大額交易人未沖銷部位!$A$4:$O$499,10,FALSE)</f>
        <v>#N/A</v>
      </c>
      <c r="AA1216" s="40" t="e">
        <f>VLOOKUP($B1216,期貨大額交易人未沖銷部位!$A$4:$O$499,13,FALSE)</f>
        <v>#N/A</v>
      </c>
      <c r="AB1216" s="40" t="e">
        <f>VLOOKUP($B1216,期貨大額交易人未沖銷部位!$A$4:$O$499,14,FALSE)</f>
        <v>#N/A</v>
      </c>
      <c r="AC1216" s="40" t="e">
        <f>VLOOKUP($B1216,期貨大額交易人未沖銷部位!$A$4:$O$499,15,FALSE)</f>
        <v>#N/A</v>
      </c>
      <c r="AD1216" s="33" t="e">
        <f>VLOOKUP($B1216,三大美股走勢!$A$4:$J$495,4,FALSE)</f>
        <v>#N/A</v>
      </c>
      <c r="AE1216" s="33" t="e">
        <f>VLOOKUP($B1216,三大美股走勢!$A$4:$J$495,7,FALSE)</f>
        <v>#N/A</v>
      </c>
      <c r="AF1216" s="33" t="e">
        <f>VLOOKUP($B1216,三大美股走勢!$A$4:$J$495,10,FALSE)</f>
        <v>#N/A</v>
      </c>
    </row>
    <row r="1217" spans="2:32">
      <c r="B1217" s="32">
        <v>43996</v>
      </c>
      <c r="C1217" s="33" t="e">
        <f>VLOOKUP($B1217,大盤與近月台指!$A$4:$I$499,2,FALSE)</f>
        <v>#N/A</v>
      </c>
      <c r="D1217" s="34" t="e">
        <f>VLOOKUP($B1217,大盤與近月台指!$A$4:$I$499,3,FALSE)</f>
        <v>#N/A</v>
      </c>
      <c r="E1217" s="35" t="e">
        <f>VLOOKUP($B1217,大盤與近月台指!$A$4:$I$499,4,FALSE)</f>
        <v>#N/A</v>
      </c>
      <c r="F1217" s="33" t="e">
        <f>VLOOKUP($B1217,大盤與近月台指!$A$4:$I$499,5,FALSE)</f>
        <v>#N/A</v>
      </c>
      <c r="G1217" s="49" t="e">
        <f>VLOOKUP($B1217,三大法人買賣超!$A$4:$I$500,3,FALSE)</f>
        <v>#N/A</v>
      </c>
      <c r="H1217" s="34" t="e">
        <f>VLOOKUP($B1217,三大法人買賣超!$A$4:$I$500,5,FALSE)</f>
        <v>#N/A</v>
      </c>
      <c r="I1217" s="27" t="e">
        <f>VLOOKUP($B1217,三大法人買賣超!$A$4:$I$500,7,FALSE)</f>
        <v>#N/A</v>
      </c>
      <c r="J1217" s="27" t="e">
        <f>VLOOKUP($B1217,三大法人買賣超!$A$4:$I$500,9,FALSE)</f>
        <v>#N/A</v>
      </c>
      <c r="K1217" s="37">
        <f>新台幣匯率美元指數!B1218</f>
        <v>0</v>
      </c>
      <c r="L1217" s="38">
        <f>新台幣匯率美元指數!C1218</f>
        <v>0</v>
      </c>
      <c r="M1217" s="39">
        <f>新台幣匯率美元指數!D1218</f>
        <v>0</v>
      </c>
      <c r="N1217" s="27" t="e">
        <f>VLOOKUP($B1217,期貨未平倉口數!$A$4:$M$499,4,FALSE)</f>
        <v>#N/A</v>
      </c>
      <c r="O1217" s="27" t="e">
        <f>VLOOKUP($B1217,期貨未平倉口數!$A$4:$M$499,9,FALSE)</f>
        <v>#N/A</v>
      </c>
      <c r="P1217" s="27" t="e">
        <f>VLOOKUP($B1217,期貨未平倉口數!$A$4:$M$499,10,FALSE)</f>
        <v>#N/A</v>
      </c>
      <c r="Q1217" s="27" t="e">
        <f>VLOOKUP($B1217,期貨未平倉口數!$A$4:$M$499,11,FALSE)</f>
        <v>#N/A</v>
      </c>
      <c r="R1217" s="64" t="e">
        <f>VLOOKUP($B1217,選擇權未平倉餘額!$A$4:$I$500,6,FALSE)</f>
        <v>#N/A</v>
      </c>
      <c r="S1217" s="64" t="e">
        <f>VLOOKUP($B1217,選擇權未平倉餘額!$A$4:$I$500,7,FALSE)</f>
        <v>#N/A</v>
      </c>
      <c r="T1217" s="64" t="e">
        <f>VLOOKUP($B1217,選擇權未平倉餘額!$A$4:$I$500,8,FALSE)</f>
        <v>#N/A</v>
      </c>
      <c r="U1217" s="64" t="e">
        <f>VLOOKUP($B1217,選擇權未平倉餘額!$A$4:$I$500,9,FALSE)</f>
        <v>#N/A</v>
      </c>
      <c r="V1217" s="39" t="e">
        <f>VLOOKUP($B1217,臺指選擇權P_C_Ratios!$A$4:$C$500,3,FALSE)</f>
        <v>#N/A</v>
      </c>
      <c r="W1217" s="41" t="e">
        <f>VLOOKUP($B1217,散戶多空比!$A$6:$L$500,12,FALSE)</f>
        <v>#N/A</v>
      </c>
      <c r="X1217" s="40" t="e">
        <f>VLOOKUP($B1217,期貨大額交易人未沖銷部位!$A$4:$O$499,4,FALSE)</f>
        <v>#N/A</v>
      </c>
      <c r="Y1217" s="40" t="e">
        <f>VLOOKUP($B1217,期貨大額交易人未沖銷部位!$A$4:$O$499,7,FALSE)</f>
        <v>#N/A</v>
      </c>
      <c r="Z1217" s="40" t="e">
        <f>VLOOKUP($B1217,期貨大額交易人未沖銷部位!$A$4:$O$499,10,FALSE)</f>
        <v>#N/A</v>
      </c>
      <c r="AA1217" s="40" t="e">
        <f>VLOOKUP($B1217,期貨大額交易人未沖銷部位!$A$4:$O$499,13,FALSE)</f>
        <v>#N/A</v>
      </c>
      <c r="AB1217" s="40" t="e">
        <f>VLOOKUP($B1217,期貨大額交易人未沖銷部位!$A$4:$O$499,14,FALSE)</f>
        <v>#N/A</v>
      </c>
      <c r="AC1217" s="40" t="e">
        <f>VLOOKUP($B1217,期貨大額交易人未沖銷部位!$A$4:$O$499,15,FALSE)</f>
        <v>#N/A</v>
      </c>
      <c r="AD1217" s="33" t="e">
        <f>VLOOKUP($B1217,三大美股走勢!$A$4:$J$495,4,FALSE)</f>
        <v>#N/A</v>
      </c>
      <c r="AE1217" s="33" t="e">
        <f>VLOOKUP($B1217,三大美股走勢!$A$4:$J$495,7,FALSE)</f>
        <v>#N/A</v>
      </c>
      <c r="AF1217" s="33" t="e">
        <f>VLOOKUP($B1217,三大美股走勢!$A$4:$J$495,10,FALSE)</f>
        <v>#N/A</v>
      </c>
    </row>
    <row r="1218" spans="2:32">
      <c r="B1218" s="32">
        <v>43997</v>
      </c>
      <c r="C1218" s="33" t="e">
        <f>VLOOKUP($B1218,大盤與近月台指!$A$4:$I$499,2,FALSE)</f>
        <v>#N/A</v>
      </c>
      <c r="D1218" s="34" t="e">
        <f>VLOOKUP($B1218,大盤與近月台指!$A$4:$I$499,3,FALSE)</f>
        <v>#N/A</v>
      </c>
      <c r="E1218" s="35" t="e">
        <f>VLOOKUP($B1218,大盤與近月台指!$A$4:$I$499,4,FALSE)</f>
        <v>#N/A</v>
      </c>
      <c r="F1218" s="33" t="e">
        <f>VLOOKUP($B1218,大盤與近月台指!$A$4:$I$499,5,FALSE)</f>
        <v>#N/A</v>
      </c>
      <c r="G1218" s="49" t="e">
        <f>VLOOKUP($B1218,三大法人買賣超!$A$4:$I$500,3,FALSE)</f>
        <v>#N/A</v>
      </c>
      <c r="H1218" s="34" t="e">
        <f>VLOOKUP($B1218,三大法人買賣超!$A$4:$I$500,5,FALSE)</f>
        <v>#N/A</v>
      </c>
      <c r="I1218" s="27" t="e">
        <f>VLOOKUP($B1218,三大法人買賣超!$A$4:$I$500,7,FALSE)</f>
        <v>#N/A</v>
      </c>
      <c r="J1218" s="27" t="e">
        <f>VLOOKUP($B1218,三大法人買賣超!$A$4:$I$500,9,FALSE)</f>
        <v>#N/A</v>
      </c>
      <c r="K1218" s="37">
        <f>新台幣匯率美元指數!B1219</f>
        <v>0</v>
      </c>
      <c r="L1218" s="38">
        <f>新台幣匯率美元指數!C1219</f>
        <v>0</v>
      </c>
      <c r="M1218" s="39">
        <f>新台幣匯率美元指數!D1219</f>
        <v>0</v>
      </c>
      <c r="N1218" s="27" t="e">
        <f>VLOOKUP($B1218,期貨未平倉口數!$A$4:$M$499,4,FALSE)</f>
        <v>#N/A</v>
      </c>
      <c r="O1218" s="27" t="e">
        <f>VLOOKUP($B1218,期貨未平倉口數!$A$4:$M$499,9,FALSE)</f>
        <v>#N/A</v>
      </c>
      <c r="P1218" s="27" t="e">
        <f>VLOOKUP($B1218,期貨未平倉口數!$A$4:$M$499,10,FALSE)</f>
        <v>#N/A</v>
      </c>
      <c r="Q1218" s="27" t="e">
        <f>VLOOKUP($B1218,期貨未平倉口數!$A$4:$M$499,11,FALSE)</f>
        <v>#N/A</v>
      </c>
      <c r="R1218" s="64" t="e">
        <f>VLOOKUP($B1218,選擇權未平倉餘額!$A$4:$I$500,6,FALSE)</f>
        <v>#N/A</v>
      </c>
      <c r="S1218" s="64" t="e">
        <f>VLOOKUP($B1218,選擇權未平倉餘額!$A$4:$I$500,7,FALSE)</f>
        <v>#N/A</v>
      </c>
      <c r="T1218" s="64" t="e">
        <f>VLOOKUP($B1218,選擇權未平倉餘額!$A$4:$I$500,8,FALSE)</f>
        <v>#N/A</v>
      </c>
      <c r="U1218" s="64" t="e">
        <f>VLOOKUP($B1218,選擇權未平倉餘額!$A$4:$I$500,9,FALSE)</f>
        <v>#N/A</v>
      </c>
      <c r="V1218" s="39" t="e">
        <f>VLOOKUP($B1218,臺指選擇權P_C_Ratios!$A$4:$C$500,3,FALSE)</f>
        <v>#N/A</v>
      </c>
      <c r="W1218" s="41" t="e">
        <f>VLOOKUP($B1218,散戶多空比!$A$6:$L$500,12,FALSE)</f>
        <v>#N/A</v>
      </c>
      <c r="X1218" s="40" t="e">
        <f>VLOOKUP($B1218,期貨大額交易人未沖銷部位!$A$4:$O$499,4,FALSE)</f>
        <v>#N/A</v>
      </c>
      <c r="Y1218" s="40" t="e">
        <f>VLOOKUP($B1218,期貨大額交易人未沖銷部位!$A$4:$O$499,7,FALSE)</f>
        <v>#N/A</v>
      </c>
      <c r="Z1218" s="40" t="e">
        <f>VLOOKUP($B1218,期貨大額交易人未沖銷部位!$A$4:$O$499,10,FALSE)</f>
        <v>#N/A</v>
      </c>
      <c r="AA1218" s="40" t="e">
        <f>VLOOKUP($B1218,期貨大額交易人未沖銷部位!$A$4:$O$499,13,FALSE)</f>
        <v>#N/A</v>
      </c>
      <c r="AB1218" s="40" t="e">
        <f>VLOOKUP($B1218,期貨大額交易人未沖銷部位!$A$4:$O$499,14,FALSE)</f>
        <v>#N/A</v>
      </c>
      <c r="AC1218" s="40" t="e">
        <f>VLOOKUP($B1218,期貨大額交易人未沖銷部位!$A$4:$O$499,15,FALSE)</f>
        <v>#N/A</v>
      </c>
      <c r="AD1218" s="33" t="e">
        <f>VLOOKUP($B1218,三大美股走勢!$A$4:$J$495,4,FALSE)</f>
        <v>#N/A</v>
      </c>
      <c r="AE1218" s="33" t="e">
        <f>VLOOKUP($B1218,三大美股走勢!$A$4:$J$495,7,FALSE)</f>
        <v>#N/A</v>
      </c>
      <c r="AF1218" s="33" t="e">
        <f>VLOOKUP($B1218,三大美股走勢!$A$4:$J$495,10,FALSE)</f>
        <v>#N/A</v>
      </c>
    </row>
    <row r="1219" spans="2:32">
      <c r="B1219" s="32">
        <v>43998</v>
      </c>
      <c r="C1219" s="33" t="e">
        <f>VLOOKUP($B1219,大盤與近月台指!$A$4:$I$499,2,FALSE)</f>
        <v>#N/A</v>
      </c>
      <c r="D1219" s="34" t="e">
        <f>VLOOKUP($B1219,大盤與近月台指!$A$4:$I$499,3,FALSE)</f>
        <v>#N/A</v>
      </c>
      <c r="E1219" s="35" t="e">
        <f>VLOOKUP($B1219,大盤與近月台指!$A$4:$I$499,4,FALSE)</f>
        <v>#N/A</v>
      </c>
      <c r="F1219" s="33" t="e">
        <f>VLOOKUP($B1219,大盤與近月台指!$A$4:$I$499,5,FALSE)</f>
        <v>#N/A</v>
      </c>
      <c r="G1219" s="49" t="e">
        <f>VLOOKUP($B1219,三大法人買賣超!$A$4:$I$500,3,FALSE)</f>
        <v>#N/A</v>
      </c>
      <c r="H1219" s="34" t="e">
        <f>VLOOKUP($B1219,三大法人買賣超!$A$4:$I$500,5,FALSE)</f>
        <v>#N/A</v>
      </c>
      <c r="I1219" s="27" t="e">
        <f>VLOOKUP($B1219,三大法人買賣超!$A$4:$I$500,7,FALSE)</f>
        <v>#N/A</v>
      </c>
      <c r="J1219" s="27" t="e">
        <f>VLOOKUP($B1219,三大法人買賣超!$A$4:$I$500,9,FALSE)</f>
        <v>#N/A</v>
      </c>
      <c r="K1219" s="37">
        <f>新台幣匯率美元指數!B1220</f>
        <v>0</v>
      </c>
      <c r="L1219" s="38">
        <f>新台幣匯率美元指數!C1220</f>
        <v>0</v>
      </c>
      <c r="M1219" s="39">
        <f>新台幣匯率美元指數!D1220</f>
        <v>0</v>
      </c>
      <c r="N1219" s="27" t="e">
        <f>VLOOKUP($B1219,期貨未平倉口數!$A$4:$M$499,4,FALSE)</f>
        <v>#N/A</v>
      </c>
      <c r="O1219" s="27" t="e">
        <f>VLOOKUP($B1219,期貨未平倉口數!$A$4:$M$499,9,FALSE)</f>
        <v>#N/A</v>
      </c>
      <c r="P1219" s="27" t="e">
        <f>VLOOKUP($B1219,期貨未平倉口數!$A$4:$M$499,10,FALSE)</f>
        <v>#N/A</v>
      </c>
      <c r="Q1219" s="27" t="e">
        <f>VLOOKUP($B1219,期貨未平倉口數!$A$4:$M$499,11,FALSE)</f>
        <v>#N/A</v>
      </c>
      <c r="R1219" s="64" t="e">
        <f>VLOOKUP($B1219,選擇權未平倉餘額!$A$4:$I$500,6,FALSE)</f>
        <v>#N/A</v>
      </c>
      <c r="S1219" s="64" t="e">
        <f>VLOOKUP($B1219,選擇權未平倉餘額!$A$4:$I$500,7,FALSE)</f>
        <v>#N/A</v>
      </c>
      <c r="T1219" s="64" t="e">
        <f>VLOOKUP($B1219,選擇權未平倉餘額!$A$4:$I$500,8,FALSE)</f>
        <v>#N/A</v>
      </c>
      <c r="U1219" s="64" t="e">
        <f>VLOOKUP($B1219,選擇權未平倉餘額!$A$4:$I$500,9,FALSE)</f>
        <v>#N/A</v>
      </c>
      <c r="V1219" s="39" t="e">
        <f>VLOOKUP($B1219,臺指選擇權P_C_Ratios!$A$4:$C$500,3,FALSE)</f>
        <v>#N/A</v>
      </c>
      <c r="W1219" s="41" t="e">
        <f>VLOOKUP($B1219,散戶多空比!$A$6:$L$500,12,FALSE)</f>
        <v>#N/A</v>
      </c>
      <c r="X1219" s="40" t="e">
        <f>VLOOKUP($B1219,期貨大額交易人未沖銷部位!$A$4:$O$499,4,FALSE)</f>
        <v>#N/A</v>
      </c>
      <c r="Y1219" s="40" t="e">
        <f>VLOOKUP($B1219,期貨大額交易人未沖銷部位!$A$4:$O$499,7,FALSE)</f>
        <v>#N/A</v>
      </c>
      <c r="Z1219" s="40" t="e">
        <f>VLOOKUP($B1219,期貨大額交易人未沖銷部位!$A$4:$O$499,10,FALSE)</f>
        <v>#N/A</v>
      </c>
      <c r="AA1219" s="40" t="e">
        <f>VLOOKUP($B1219,期貨大額交易人未沖銷部位!$A$4:$O$499,13,FALSE)</f>
        <v>#N/A</v>
      </c>
      <c r="AB1219" s="40" t="e">
        <f>VLOOKUP($B1219,期貨大額交易人未沖銷部位!$A$4:$O$499,14,FALSE)</f>
        <v>#N/A</v>
      </c>
      <c r="AC1219" s="40" t="e">
        <f>VLOOKUP($B1219,期貨大額交易人未沖銷部位!$A$4:$O$499,15,FALSE)</f>
        <v>#N/A</v>
      </c>
      <c r="AD1219" s="33" t="e">
        <f>VLOOKUP($B1219,三大美股走勢!$A$4:$J$495,4,FALSE)</f>
        <v>#N/A</v>
      </c>
      <c r="AE1219" s="33" t="e">
        <f>VLOOKUP($B1219,三大美股走勢!$A$4:$J$495,7,FALSE)</f>
        <v>#N/A</v>
      </c>
      <c r="AF1219" s="33" t="e">
        <f>VLOOKUP($B1219,三大美股走勢!$A$4:$J$495,10,FALSE)</f>
        <v>#N/A</v>
      </c>
    </row>
    <row r="1220" spans="2:32">
      <c r="B1220" s="32">
        <v>43999</v>
      </c>
      <c r="C1220" s="33" t="e">
        <f>VLOOKUP($B1220,大盤與近月台指!$A$4:$I$499,2,FALSE)</f>
        <v>#N/A</v>
      </c>
      <c r="D1220" s="34" t="e">
        <f>VLOOKUP($B1220,大盤與近月台指!$A$4:$I$499,3,FALSE)</f>
        <v>#N/A</v>
      </c>
      <c r="E1220" s="35" t="e">
        <f>VLOOKUP($B1220,大盤與近月台指!$A$4:$I$499,4,FALSE)</f>
        <v>#N/A</v>
      </c>
      <c r="F1220" s="33" t="e">
        <f>VLOOKUP($B1220,大盤與近月台指!$A$4:$I$499,5,FALSE)</f>
        <v>#N/A</v>
      </c>
      <c r="G1220" s="49" t="e">
        <f>VLOOKUP($B1220,三大法人買賣超!$A$4:$I$500,3,FALSE)</f>
        <v>#N/A</v>
      </c>
      <c r="H1220" s="34" t="e">
        <f>VLOOKUP($B1220,三大法人買賣超!$A$4:$I$500,5,FALSE)</f>
        <v>#N/A</v>
      </c>
      <c r="I1220" s="27" t="e">
        <f>VLOOKUP($B1220,三大法人買賣超!$A$4:$I$500,7,FALSE)</f>
        <v>#N/A</v>
      </c>
      <c r="J1220" s="27" t="e">
        <f>VLOOKUP($B1220,三大法人買賣超!$A$4:$I$500,9,FALSE)</f>
        <v>#N/A</v>
      </c>
      <c r="K1220" s="37">
        <f>新台幣匯率美元指數!B1221</f>
        <v>0</v>
      </c>
      <c r="L1220" s="38">
        <f>新台幣匯率美元指數!C1221</f>
        <v>0</v>
      </c>
      <c r="M1220" s="39">
        <f>新台幣匯率美元指數!D1221</f>
        <v>0</v>
      </c>
      <c r="N1220" s="27" t="e">
        <f>VLOOKUP($B1220,期貨未平倉口數!$A$4:$M$499,4,FALSE)</f>
        <v>#N/A</v>
      </c>
      <c r="O1220" s="27" t="e">
        <f>VLOOKUP($B1220,期貨未平倉口數!$A$4:$M$499,9,FALSE)</f>
        <v>#N/A</v>
      </c>
      <c r="P1220" s="27" t="e">
        <f>VLOOKUP($B1220,期貨未平倉口數!$A$4:$M$499,10,FALSE)</f>
        <v>#N/A</v>
      </c>
      <c r="Q1220" s="27" t="e">
        <f>VLOOKUP($B1220,期貨未平倉口數!$A$4:$M$499,11,FALSE)</f>
        <v>#N/A</v>
      </c>
      <c r="R1220" s="64" t="e">
        <f>VLOOKUP($B1220,選擇權未平倉餘額!$A$4:$I$500,6,FALSE)</f>
        <v>#N/A</v>
      </c>
      <c r="S1220" s="64" t="e">
        <f>VLOOKUP($B1220,選擇權未平倉餘額!$A$4:$I$500,7,FALSE)</f>
        <v>#N/A</v>
      </c>
      <c r="T1220" s="64" t="e">
        <f>VLOOKUP($B1220,選擇權未平倉餘額!$A$4:$I$500,8,FALSE)</f>
        <v>#N/A</v>
      </c>
      <c r="U1220" s="64" t="e">
        <f>VLOOKUP($B1220,選擇權未平倉餘額!$A$4:$I$500,9,FALSE)</f>
        <v>#N/A</v>
      </c>
      <c r="V1220" s="39" t="e">
        <f>VLOOKUP($B1220,臺指選擇權P_C_Ratios!$A$4:$C$500,3,FALSE)</f>
        <v>#N/A</v>
      </c>
      <c r="W1220" s="41" t="e">
        <f>VLOOKUP($B1220,散戶多空比!$A$6:$L$500,12,FALSE)</f>
        <v>#N/A</v>
      </c>
      <c r="X1220" s="40" t="e">
        <f>VLOOKUP($B1220,期貨大額交易人未沖銷部位!$A$4:$O$499,4,FALSE)</f>
        <v>#N/A</v>
      </c>
      <c r="Y1220" s="40" t="e">
        <f>VLOOKUP($B1220,期貨大額交易人未沖銷部位!$A$4:$O$499,7,FALSE)</f>
        <v>#N/A</v>
      </c>
      <c r="Z1220" s="40" t="e">
        <f>VLOOKUP($B1220,期貨大額交易人未沖銷部位!$A$4:$O$499,10,FALSE)</f>
        <v>#N/A</v>
      </c>
      <c r="AA1220" s="40" t="e">
        <f>VLOOKUP($B1220,期貨大額交易人未沖銷部位!$A$4:$O$499,13,FALSE)</f>
        <v>#N/A</v>
      </c>
      <c r="AB1220" s="40" t="e">
        <f>VLOOKUP($B1220,期貨大額交易人未沖銷部位!$A$4:$O$499,14,FALSE)</f>
        <v>#N/A</v>
      </c>
      <c r="AC1220" s="40" t="e">
        <f>VLOOKUP($B1220,期貨大額交易人未沖銷部位!$A$4:$O$499,15,FALSE)</f>
        <v>#N/A</v>
      </c>
      <c r="AD1220" s="33" t="e">
        <f>VLOOKUP($B1220,三大美股走勢!$A$4:$J$495,4,FALSE)</f>
        <v>#N/A</v>
      </c>
      <c r="AE1220" s="33" t="e">
        <f>VLOOKUP($B1220,三大美股走勢!$A$4:$J$495,7,FALSE)</f>
        <v>#N/A</v>
      </c>
      <c r="AF1220" s="33" t="e">
        <f>VLOOKUP($B1220,三大美股走勢!$A$4:$J$495,10,FALSE)</f>
        <v>#N/A</v>
      </c>
    </row>
    <row r="1221" spans="2:32">
      <c r="B1221" s="32">
        <v>44000</v>
      </c>
      <c r="C1221" s="33" t="e">
        <f>VLOOKUP($B1221,大盤與近月台指!$A$4:$I$499,2,FALSE)</f>
        <v>#N/A</v>
      </c>
      <c r="D1221" s="34" t="e">
        <f>VLOOKUP($B1221,大盤與近月台指!$A$4:$I$499,3,FALSE)</f>
        <v>#N/A</v>
      </c>
      <c r="E1221" s="35" t="e">
        <f>VLOOKUP($B1221,大盤與近月台指!$A$4:$I$499,4,FALSE)</f>
        <v>#N/A</v>
      </c>
      <c r="F1221" s="33" t="e">
        <f>VLOOKUP($B1221,大盤與近月台指!$A$4:$I$499,5,FALSE)</f>
        <v>#N/A</v>
      </c>
      <c r="G1221" s="49" t="e">
        <f>VLOOKUP($B1221,三大法人買賣超!$A$4:$I$500,3,FALSE)</f>
        <v>#N/A</v>
      </c>
      <c r="H1221" s="34" t="e">
        <f>VLOOKUP($B1221,三大法人買賣超!$A$4:$I$500,5,FALSE)</f>
        <v>#N/A</v>
      </c>
      <c r="I1221" s="27" t="e">
        <f>VLOOKUP($B1221,三大法人買賣超!$A$4:$I$500,7,FALSE)</f>
        <v>#N/A</v>
      </c>
      <c r="J1221" s="27" t="e">
        <f>VLOOKUP($B1221,三大法人買賣超!$A$4:$I$500,9,FALSE)</f>
        <v>#N/A</v>
      </c>
      <c r="K1221" s="37">
        <f>新台幣匯率美元指數!B1222</f>
        <v>0</v>
      </c>
      <c r="L1221" s="38">
        <f>新台幣匯率美元指數!C1222</f>
        <v>0</v>
      </c>
      <c r="M1221" s="39">
        <f>新台幣匯率美元指數!D1222</f>
        <v>0</v>
      </c>
      <c r="N1221" s="27" t="e">
        <f>VLOOKUP($B1221,期貨未平倉口數!$A$4:$M$499,4,FALSE)</f>
        <v>#N/A</v>
      </c>
      <c r="O1221" s="27" t="e">
        <f>VLOOKUP($B1221,期貨未平倉口數!$A$4:$M$499,9,FALSE)</f>
        <v>#N/A</v>
      </c>
      <c r="P1221" s="27" t="e">
        <f>VLOOKUP($B1221,期貨未平倉口數!$A$4:$M$499,10,FALSE)</f>
        <v>#N/A</v>
      </c>
      <c r="Q1221" s="27" t="e">
        <f>VLOOKUP($B1221,期貨未平倉口數!$A$4:$M$499,11,FALSE)</f>
        <v>#N/A</v>
      </c>
      <c r="R1221" s="64" t="e">
        <f>VLOOKUP($B1221,選擇權未平倉餘額!$A$4:$I$500,6,FALSE)</f>
        <v>#N/A</v>
      </c>
      <c r="S1221" s="64" t="e">
        <f>VLOOKUP($B1221,選擇權未平倉餘額!$A$4:$I$500,7,FALSE)</f>
        <v>#N/A</v>
      </c>
      <c r="T1221" s="64" t="e">
        <f>VLOOKUP($B1221,選擇權未平倉餘額!$A$4:$I$500,8,FALSE)</f>
        <v>#N/A</v>
      </c>
      <c r="U1221" s="64" t="e">
        <f>VLOOKUP($B1221,選擇權未平倉餘額!$A$4:$I$500,9,FALSE)</f>
        <v>#N/A</v>
      </c>
      <c r="V1221" s="39" t="e">
        <f>VLOOKUP($B1221,臺指選擇權P_C_Ratios!$A$4:$C$500,3,FALSE)</f>
        <v>#N/A</v>
      </c>
      <c r="W1221" s="41" t="e">
        <f>VLOOKUP($B1221,散戶多空比!$A$6:$L$500,12,FALSE)</f>
        <v>#N/A</v>
      </c>
      <c r="X1221" s="40" t="e">
        <f>VLOOKUP($B1221,期貨大額交易人未沖銷部位!$A$4:$O$499,4,FALSE)</f>
        <v>#N/A</v>
      </c>
      <c r="Y1221" s="40" t="e">
        <f>VLOOKUP($B1221,期貨大額交易人未沖銷部位!$A$4:$O$499,7,FALSE)</f>
        <v>#N/A</v>
      </c>
      <c r="Z1221" s="40" t="e">
        <f>VLOOKUP($B1221,期貨大額交易人未沖銷部位!$A$4:$O$499,10,FALSE)</f>
        <v>#N/A</v>
      </c>
      <c r="AA1221" s="40" t="e">
        <f>VLOOKUP($B1221,期貨大額交易人未沖銷部位!$A$4:$O$499,13,FALSE)</f>
        <v>#N/A</v>
      </c>
      <c r="AB1221" s="40" t="e">
        <f>VLOOKUP($B1221,期貨大額交易人未沖銷部位!$A$4:$O$499,14,FALSE)</f>
        <v>#N/A</v>
      </c>
      <c r="AC1221" s="40" t="e">
        <f>VLOOKUP($B1221,期貨大額交易人未沖銷部位!$A$4:$O$499,15,FALSE)</f>
        <v>#N/A</v>
      </c>
      <c r="AD1221" s="33" t="e">
        <f>VLOOKUP($B1221,三大美股走勢!$A$4:$J$495,4,FALSE)</f>
        <v>#N/A</v>
      </c>
      <c r="AE1221" s="33" t="e">
        <f>VLOOKUP($B1221,三大美股走勢!$A$4:$J$495,7,FALSE)</f>
        <v>#N/A</v>
      </c>
      <c r="AF1221" s="33" t="e">
        <f>VLOOKUP($B1221,三大美股走勢!$A$4:$J$495,10,FALSE)</f>
        <v>#N/A</v>
      </c>
    </row>
    <row r="1222" spans="2:32">
      <c r="B1222" s="32">
        <v>44001</v>
      </c>
      <c r="C1222" s="33" t="e">
        <f>VLOOKUP($B1222,大盤與近月台指!$A$4:$I$499,2,FALSE)</f>
        <v>#N/A</v>
      </c>
      <c r="D1222" s="34" t="e">
        <f>VLOOKUP($B1222,大盤與近月台指!$A$4:$I$499,3,FALSE)</f>
        <v>#N/A</v>
      </c>
      <c r="E1222" s="35" t="e">
        <f>VLOOKUP($B1222,大盤與近月台指!$A$4:$I$499,4,FALSE)</f>
        <v>#N/A</v>
      </c>
      <c r="F1222" s="33" t="e">
        <f>VLOOKUP($B1222,大盤與近月台指!$A$4:$I$499,5,FALSE)</f>
        <v>#N/A</v>
      </c>
      <c r="G1222" s="49" t="e">
        <f>VLOOKUP($B1222,三大法人買賣超!$A$4:$I$500,3,FALSE)</f>
        <v>#N/A</v>
      </c>
      <c r="H1222" s="34" t="e">
        <f>VLOOKUP($B1222,三大法人買賣超!$A$4:$I$500,5,FALSE)</f>
        <v>#N/A</v>
      </c>
      <c r="I1222" s="27" t="e">
        <f>VLOOKUP($B1222,三大法人買賣超!$A$4:$I$500,7,FALSE)</f>
        <v>#N/A</v>
      </c>
      <c r="J1222" s="27" t="e">
        <f>VLOOKUP($B1222,三大法人買賣超!$A$4:$I$500,9,FALSE)</f>
        <v>#N/A</v>
      </c>
      <c r="K1222" s="37">
        <f>新台幣匯率美元指數!B1223</f>
        <v>0</v>
      </c>
      <c r="L1222" s="38">
        <f>新台幣匯率美元指數!C1223</f>
        <v>0</v>
      </c>
      <c r="M1222" s="39">
        <f>新台幣匯率美元指數!D1223</f>
        <v>0</v>
      </c>
      <c r="N1222" s="27" t="e">
        <f>VLOOKUP($B1222,期貨未平倉口數!$A$4:$M$499,4,FALSE)</f>
        <v>#N/A</v>
      </c>
      <c r="O1222" s="27" t="e">
        <f>VLOOKUP($B1222,期貨未平倉口數!$A$4:$M$499,9,FALSE)</f>
        <v>#N/A</v>
      </c>
      <c r="P1222" s="27" t="e">
        <f>VLOOKUP($B1222,期貨未平倉口數!$A$4:$M$499,10,FALSE)</f>
        <v>#N/A</v>
      </c>
      <c r="Q1222" s="27" t="e">
        <f>VLOOKUP($B1222,期貨未平倉口數!$A$4:$M$499,11,FALSE)</f>
        <v>#N/A</v>
      </c>
      <c r="R1222" s="64" t="e">
        <f>VLOOKUP($B1222,選擇權未平倉餘額!$A$4:$I$500,6,FALSE)</f>
        <v>#N/A</v>
      </c>
      <c r="S1222" s="64" t="e">
        <f>VLOOKUP($B1222,選擇權未平倉餘額!$A$4:$I$500,7,FALSE)</f>
        <v>#N/A</v>
      </c>
      <c r="T1222" s="64" t="e">
        <f>VLOOKUP($B1222,選擇權未平倉餘額!$A$4:$I$500,8,FALSE)</f>
        <v>#N/A</v>
      </c>
      <c r="U1222" s="64" t="e">
        <f>VLOOKUP($B1222,選擇權未平倉餘額!$A$4:$I$500,9,FALSE)</f>
        <v>#N/A</v>
      </c>
      <c r="V1222" s="39" t="e">
        <f>VLOOKUP($B1222,臺指選擇權P_C_Ratios!$A$4:$C$500,3,FALSE)</f>
        <v>#N/A</v>
      </c>
      <c r="W1222" s="41" t="e">
        <f>VLOOKUP($B1222,散戶多空比!$A$6:$L$500,12,FALSE)</f>
        <v>#N/A</v>
      </c>
      <c r="X1222" s="40" t="e">
        <f>VLOOKUP($B1222,期貨大額交易人未沖銷部位!$A$4:$O$499,4,FALSE)</f>
        <v>#N/A</v>
      </c>
      <c r="Y1222" s="40" t="e">
        <f>VLOOKUP($B1222,期貨大額交易人未沖銷部位!$A$4:$O$499,7,FALSE)</f>
        <v>#N/A</v>
      </c>
      <c r="Z1222" s="40" t="e">
        <f>VLOOKUP($B1222,期貨大額交易人未沖銷部位!$A$4:$O$499,10,FALSE)</f>
        <v>#N/A</v>
      </c>
      <c r="AA1222" s="40" t="e">
        <f>VLOOKUP($B1222,期貨大額交易人未沖銷部位!$A$4:$O$499,13,FALSE)</f>
        <v>#N/A</v>
      </c>
      <c r="AB1222" s="40" t="e">
        <f>VLOOKUP($B1222,期貨大額交易人未沖銷部位!$A$4:$O$499,14,FALSE)</f>
        <v>#N/A</v>
      </c>
      <c r="AC1222" s="40" t="e">
        <f>VLOOKUP($B1222,期貨大額交易人未沖銷部位!$A$4:$O$499,15,FALSE)</f>
        <v>#N/A</v>
      </c>
      <c r="AD1222" s="33" t="e">
        <f>VLOOKUP($B1222,三大美股走勢!$A$4:$J$495,4,FALSE)</f>
        <v>#N/A</v>
      </c>
      <c r="AE1222" s="33" t="e">
        <f>VLOOKUP($B1222,三大美股走勢!$A$4:$J$495,7,FALSE)</f>
        <v>#N/A</v>
      </c>
      <c r="AF1222" s="33" t="e">
        <f>VLOOKUP($B1222,三大美股走勢!$A$4:$J$495,10,FALSE)</f>
        <v>#N/A</v>
      </c>
    </row>
    <row r="1223" spans="2:32">
      <c r="B1223" s="32">
        <v>44002</v>
      </c>
      <c r="C1223" s="33" t="e">
        <f>VLOOKUP($B1223,大盤與近月台指!$A$4:$I$499,2,FALSE)</f>
        <v>#N/A</v>
      </c>
      <c r="D1223" s="34" t="e">
        <f>VLOOKUP($B1223,大盤與近月台指!$A$4:$I$499,3,FALSE)</f>
        <v>#N/A</v>
      </c>
      <c r="E1223" s="35" t="e">
        <f>VLOOKUP($B1223,大盤與近月台指!$A$4:$I$499,4,FALSE)</f>
        <v>#N/A</v>
      </c>
      <c r="F1223" s="33" t="e">
        <f>VLOOKUP($B1223,大盤與近月台指!$A$4:$I$499,5,FALSE)</f>
        <v>#N/A</v>
      </c>
      <c r="G1223" s="49" t="e">
        <f>VLOOKUP($B1223,三大法人買賣超!$A$4:$I$500,3,FALSE)</f>
        <v>#N/A</v>
      </c>
      <c r="H1223" s="34" t="e">
        <f>VLOOKUP($B1223,三大法人買賣超!$A$4:$I$500,5,FALSE)</f>
        <v>#N/A</v>
      </c>
      <c r="I1223" s="27" t="e">
        <f>VLOOKUP($B1223,三大法人買賣超!$A$4:$I$500,7,FALSE)</f>
        <v>#N/A</v>
      </c>
      <c r="J1223" s="27" t="e">
        <f>VLOOKUP($B1223,三大法人買賣超!$A$4:$I$500,9,FALSE)</f>
        <v>#N/A</v>
      </c>
      <c r="K1223" s="37">
        <f>新台幣匯率美元指數!B1224</f>
        <v>0</v>
      </c>
      <c r="L1223" s="38">
        <f>新台幣匯率美元指數!C1224</f>
        <v>0</v>
      </c>
      <c r="M1223" s="39">
        <f>新台幣匯率美元指數!D1224</f>
        <v>0</v>
      </c>
      <c r="N1223" s="27" t="e">
        <f>VLOOKUP($B1223,期貨未平倉口數!$A$4:$M$499,4,FALSE)</f>
        <v>#N/A</v>
      </c>
      <c r="O1223" s="27" t="e">
        <f>VLOOKUP($B1223,期貨未平倉口數!$A$4:$M$499,9,FALSE)</f>
        <v>#N/A</v>
      </c>
      <c r="P1223" s="27" t="e">
        <f>VLOOKUP($B1223,期貨未平倉口數!$A$4:$M$499,10,FALSE)</f>
        <v>#N/A</v>
      </c>
      <c r="Q1223" s="27" t="e">
        <f>VLOOKUP($B1223,期貨未平倉口數!$A$4:$M$499,11,FALSE)</f>
        <v>#N/A</v>
      </c>
      <c r="R1223" s="64" t="e">
        <f>VLOOKUP($B1223,選擇權未平倉餘額!$A$4:$I$500,6,FALSE)</f>
        <v>#N/A</v>
      </c>
      <c r="S1223" s="64" t="e">
        <f>VLOOKUP($B1223,選擇權未平倉餘額!$A$4:$I$500,7,FALSE)</f>
        <v>#N/A</v>
      </c>
      <c r="T1223" s="64" t="e">
        <f>VLOOKUP($B1223,選擇權未平倉餘額!$A$4:$I$500,8,FALSE)</f>
        <v>#N/A</v>
      </c>
      <c r="U1223" s="64" t="e">
        <f>VLOOKUP($B1223,選擇權未平倉餘額!$A$4:$I$500,9,FALSE)</f>
        <v>#N/A</v>
      </c>
      <c r="V1223" s="39" t="e">
        <f>VLOOKUP($B1223,臺指選擇權P_C_Ratios!$A$4:$C$500,3,FALSE)</f>
        <v>#N/A</v>
      </c>
      <c r="W1223" s="41" t="e">
        <f>VLOOKUP($B1223,散戶多空比!$A$6:$L$500,12,FALSE)</f>
        <v>#N/A</v>
      </c>
      <c r="X1223" s="40" t="e">
        <f>VLOOKUP($B1223,期貨大額交易人未沖銷部位!$A$4:$O$499,4,FALSE)</f>
        <v>#N/A</v>
      </c>
      <c r="Y1223" s="40" t="e">
        <f>VLOOKUP($B1223,期貨大額交易人未沖銷部位!$A$4:$O$499,7,FALSE)</f>
        <v>#N/A</v>
      </c>
      <c r="Z1223" s="40" t="e">
        <f>VLOOKUP($B1223,期貨大額交易人未沖銷部位!$A$4:$O$499,10,FALSE)</f>
        <v>#N/A</v>
      </c>
      <c r="AA1223" s="40" t="e">
        <f>VLOOKUP($B1223,期貨大額交易人未沖銷部位!$A$4:$O$499,13,FALSE)</f>
        <v>#N/A</v>
      </c>
      <c r="AB1223" s="40" t="e">
        <f>VLOOKUP($B1223,期貨大額交易人未沖銷部位!$A$4:$O$499,14,FALSE)</f>
        <v>#N/A</v>
      </c>
      <c r="AC1223" s="40" t="e">
        <f>VLOOKUP($B1223,期貨大額交易人未沖銷部位!$A$4:$O$499,15,FALSE)</f>
        <v>#N/A</v>
      </c>
      <c r="AD1223" s="33" t="e">
        <f>VLOOKUP($B1223,三大美股走勢!$A$4:$J$495,4,FALSE)</f>
        <v>#N/A</v>
      </c>
      <c r="AE1223" s="33" t="e">
        <f>VLOOKUP($B1223,三大美股走勢!$A$4:$J$495,7,FALSE)</f>
        <v>#N/A</v>
      </c>
      <c r="AF1223" s="33" t="e">
        <f>VLOOKUP($B1223,三大美股走勢!$A$4:$J$495,10,FALSE)</f>
        <v>#N/A</v>
      </c>
    </row>
    <row r="1224" spans="2:32">
      <c r="B1224" s="32">
        <v>44003</v>
      </c>
      <c r="C1224" s="33" t="e">
        <f>VLOOKUP($B1224,大盤與近月台指!$A$4:$I$499,2,FALSE)</f>
        <v>#N/A</v>
      </c>
      <c r="D1224" s="34" t="e">
        <f>VLOOKUP($B1224,大盤與近月台指!$A$4:$I$499,3,FALSE)</f>
        <v>#N/A</v>
      </c>
      <c r="E1224" s="35" t="e">
        <f>VLOOKUP($B1224,大盤與近月台指!$A$4:$I$499,4,FALSE)</f>
        <v>#N/A</v>
      </c>
      <c r="F1224" s="33" t="e">
        <f>VLOOKUP($B1224,大盤與近月台指!$A$4:$I$499,5,FALSE)</f>
        <v>#N/A</v>
      </c>
      <c r="G1224" s="49" t="e">
        <f>VLOOKUP($B1224,三大法人買賣超!$A$4:$I$500,3,FALSE)</f>
        <v>#N/A</v>
      </c>
      <c r="H1224" s="34" t="e">
        <f>VLOOKUP($B1224,三大法人買賣超!$A$4:$I$500,5,FALSE)</f>
        <v>#N/A</v>
      </c>
      <c r="I1224" s="27" t="e">
        <f>VLOOKUP($B1224,三大法人買賣超!$A$4:$I$500,7,FALSE)</f>
        <v>#N/A</v>
      </c>
      <c r="J1224" s="27" t="e">
        <f>VLOOKUP($B1224,三大法人買賣超!$A$4:$I$500,9,FALSE)</f>
        <v>#N/A</v>
      </c>
      <c r="K1224" s="37">
        <f>新台幣匯率美元指數!B1225</f>
        <v>0</v>
      </c>
      <c r="L1224" s="38">
        <f>新台幣匯率美元指數!C1225</f>
        <v>0</v>
      </c>
      <c r="M1224" s="39">
        <f>新台幣匯率美元指數!D1225</f>
        <v>0</v>
      </c>
      <c r="N1224" s="27" t="e">
        <f>VLOOKUP($B1224,期貨未平倉口數!$A$4:$M$499,4,FALSE)</f>
        <v>#N/A</v>
      </c>
      <c r="O1224" s="27" t="e">
        <f>VLOOKUP($B1224,期貨未平倉口數!$A$4:$M$499,9,FALSE)</f>
        <v>#N/A</v>
      </c>
      <c r="P1224" s="27" t="e">
        <f>VLOOKUP($B1224,期貨未平倉口數!$A$4:$M$499,10,FALSE)</f>
        <v>#N/A</v>
      </c>
      <c r="Q1224" s="27" t="e">
        <f>VLOOKUP($B1224,期貨未平倉口數!$A$4:$M$499,11,FALSE)</f>
        <v>#N/A</v>
      </c>
      <c r="R1224" s="64" t="e">
        <f>VLOOKUP($B1224,選擇權未平倉餘額!$A$4:$I$500,6,FALSE)</f>
        <v>#N/A</v>
      </c>
      <c r="S1224" s="64" t="e">
        <f>VLOOKUP($B1224,選擇權未平倉餘額!$A$4:$I$500,7,FALSE)</f>
        <v>#N/A</v>
      </c>
      <c r="T1224" s="64" t="e">
        <f>VLOOKUP($B1224,選擇權未平倉餘額!$A$4:$I$500,8,FALSE)</f>
        <v>#N/A</v>
      </c>
      <c r="U1224" s="64" t="e">
        <f>VLOOKUP($B1224,選擇權未平倉餘額!$A$4:$I$500,9,FALSE)</f>
        <v>#N/A</v>
      </c>
      <c r="V1224" s="39" t="e">
        <f>VLOOKUP($B1224,臺指選擇權P_C_Ratios!$A$4:$C$500,3,FALSE)</f>
        <v>#N/A</v>
      </c>
      <c r="W1224" s="41" t="e">
        <f>VLOOKUP($B1224,散戶多空比!$A$6:$L$500,12,FALSE)</f>
        <v>#N/A</v>
      </c>
      <c r="X1224" s="40" t="e">
        <f>VLOOKUP($B1224,期貨大額交易人未沖銷部位!$A$4:$O$499,4,FALSE)</f>
        <v>#N/A</v>
      </c>
      <c r="Y1224" s="40" t="e">
        <f>VLOOKUP($B1224,期貨大額交易人未沖銷部位!$A$4:$O$499,7,FALSE)</f>
        <v>#N/A</v>
      </c>
      <c r="Z1224" s="40" t="e">
        <f>VLOOKUP($B1224,期貨大額交易人未沖銷部位!$A$4:$O$499,10,FALSE)</f>
        <v>#N/A</v>
      </c>
      <c r="AA1224" s="40" t="e">
        <f>VLOOKUP($B1224,期貨大額交易人未沖銷部位!$A$4:$O$499,13,FALSE)</f>
        <v>#N/A</v>
      </c>
      <c r="AB1224" s="40" t="e">
        <f>VLOOKUP($B1224,期貨大額交易人未沖銷部位!$A$4:$O$499,14,FALSE)</f>
        <v>#N/A</v>
      </c>
      <c r="AC1224" s="40" t="e">
        <f>VLOOKUP($B1224,期貨大額交易人未沖銷部位!$A$4:$O$499,15,FALSE)</f>
        <v>#N/A</v>
      </c>
      <c r="AD1224" s="33" t="e">
        <f>VLOOKUP($B1224,三大美股走勢!$A$4:$J$495,4,FALSE)</f>
        <v>#N/A</v>
      </c>
      <c r="AE1224" s="33" t="e">
        <f>VLOOKUP($B1224,三大美股走勢!$A$4:$J$495,7,FALSE)</f>
        <v>#N/A</v>
      </c>
      <c r="AF1224" s="33" t="e">
        <f>VLOOKUP($B1224,三大美股走勢!$A$4:$J$495,10,FALSE)</f>
        <v>#N/A</v>
      </c>
    </row>
    <row r="1225" spans="2:32">
      <c r="B1225" s="32">
        <v>44004</v>
      </c>
      <c r="C1225" s="33" t="e">
        <f>VLOOKUP($B1225,大盤與近月台指!$A$4:$I$499,2,FALSE)</f>
        <v>#N/A</v>
      </c>
      <c r="D1225" s="34" t="e">
        <f>VLOOKUP($B1225,大盤與近月台指!$A$4:$I$499,3,FALSE)</f>
        <v>#N/A</v>
      </c>
      <c r="E1225" s="35" t="e">
        <f>VLOOKUP($B1225,大盤與近月台指!$A$4:$I$499,4,FALSE)</f>
        <v>#N/A</v>
      </c>
      <c r="F1225" s="33" t="e">
        <f>VLOOKUP($B1225,大盤與近月台指!$A$4:$I$499,5,FALSE)</f>
        <v>#N/A</v>
      </c>
      <c r="G1225" s="49" t="e">
        <f>VLOOKUP($B1225,三大法人買賣超!$A$4:$I$500,3,FALSE)</f>
        <v>#N/A</v>
      </c>
      <c r="H1225" s="34" t="e">
        <f>VLOOKUP($B1225,三大法人買賣超!$A$4:$I$500,5,FALSE)</f>
        <v>#N/A</v>
      </c>
      <c r="I1225" s="27" t="e">
        <f>VLOOKUP($B1225,三大法人買賣超!$A$4:$I$500,7,FALSE)</f>
        <v>#N/A</v>
      </c>
      <c r="J1225" s="27" t="e">
        <f>VLOOKUP($B1225,三大法人買賣超!$A$4:$I$500,9,FALSE)</f>
        <v>#N/A</v>
      </c>
      <c r="K1225" s="37">
        <f>新台幣匯率美元指數!B1226</f>
        <v>0</v>
      </c>
      <c r="L1225" s="38">
        <f>新台幣匯率美元指數!C1226</f>
        <v>0</v>
      </c>
      <c r="M1225" s="39">
        <f>新台幣匯率美元指數!D1226</f>
        <v>0</v>
      </c>
      <c r="N1225" s="27" t="e">
        <f>VLOOKUP($B1225,期貨未平倉口數!$A$4:$M$499,4,FALSE)</f>
        <v>#N/A</v>
      </c>
      <c r="O1225" s="27" t="e">
        <f>VLOOKUP($B1225,期貨未平倉口數!$A$4:$M$499,9,FALSE)</f>
        <v>#N/A</v>
      </c>
      <c r="P1225" s="27" t="e">
        <f>VLOOKUP($B1225,期貨未平倉口數!$A$4:$M$499,10,FALSE)</f>
        <v>#N/A</v>
      </c>
      <c r="Q1225" s="27" t="e">
        <f>VLOOKUP($B1225,期貨未平倉口數!$A$4:$M$499,11,FALSE)</f>
        <v>#N/A</v>
      </c>
      <c r="R1225" s="64" t="e">
        <f>VLOOKUP($B1225,選擇權未平倉餘額!$A$4:$I$500,6,FALSE)</f>
        <v>#N/A</v>
      </c>
      <c r="S1225" s="64" t="e">
        <f>VLOOKUP($B1225,選擇權未平倉餘額!$A$4:$I$500,7,FALSE)</f>
        <v>#N/A</v>
      </c>
      <c r="T1225" s="64" t="e">
        <f>VLOOKUP($B1225,選擇權未平倉餘額!$A$4:$I$500,8,FALSE)</f>
        <v>#N/A</v>
      </c>
      <c r="U1225" s="64" t="e">
        <f>VLOOKUP($B1225,選擇權未平倉餘額!$A$4:$I$500,9,FALSE)</f>
        <v>#N/A</v>
      </c>
      <c r="V1225" s="39" t="e">
        <f>VLOOKUP($B1225,臺指選擇權P_C_Ratios!$A$4:$C$500,3,FALSE)</f>
        <v>#N/A</v>
      </c>
      <c r="W1225" s="41" t="e">
        <f>VLOOKUP($B1225,散戶多空比!$A$6:$L$500,12,FALSE)</f>
        <v>#N/A</v>
      </c>
      <c r="X1225" s="40" t="e">
        <f>VLOOKUP($B1225,期貨大額交易人未沖銷部位!$A$4:$O$499,4,FALSE)</f>
        <v>#N/A</v>
      </c>
      <c r="Y1225" s="40" t="e">
        <f>VLOOKUP($B1225,期貨大額交易人未沖銷部位!$A$4:$O$499,7,FALSE)</f>
        <v>#N/A</v>
      </c>
      <c r="Z1225" s="40" t="e">
        <f>VLOOKUP($B1225,期貨大額交易人未沖銷部位!$A$4:$O$499,10,FALSE)</f>
        <v>#N/A</v>
      </c>
      <c r="AA1225" s="40" t="e">
        <f>VLOOKUP($B1225,期貨大額交易人未沖銷部位!$A$4:$O$499,13,FALSE)</f>
        <v>#N/A</v>
      </c>
      <c r="AB1225" s="40" t="e">
        <f>VLOOKUP($B1225,期貨大額交易人未沖銷部位!$A$4:$O$499,14,FALSE)</f>
        <v>#N/A</v>
      </c>
      <c r="AC1225" s="40" t="e">
        <f>VLOOKUP($B1225,期貨大額交易人未沖銷部位!$A$4:$O$499,15,FALSE)</f>
        <v>#N/A</v>
      </c>
      <c r="AD1225" s="33" t="e">
        <f>VLOOKUP($B1225,三大美股走勢!$A$4:$J$495,4,FALSE)</f>
        <v>#N/A</v>
      </c>
      <c r="AE1225" s="33" t="e">
        <f>VLOOKUP($B1225,三大美股走勢!$A$4:$J$495,7,FALSE)</f>
        <v>#N/A</v>
      </c>
      <c r="AF1225" s="33" t="e">
        <f>VLOOKUP($B1225,三大美股走勢!$A$4:$J$495,10,FALSE)</f>
        <v>#N/A</v>
      </c>
    </row>
    <row r="1226" spans="2:32">
      <c r="B1226" s="32">
        <v>44005</v>
      </c>
      <c r="C1226" s="33" t="e">
        <f>VLOOKUP($B1226,大盤與近月台指!$A$4:$I$499,2,FALSE)</f>
        <v>#N/A</v>
      </c>
      <c r="D1226" s="34" t="e">
        <f>VLOOKUP($B1226,大盤與近月台指!$A$4:$I$499,3,FALSE)</f>
        <v>#N/A</v>
      </c>
      <c r="E1226" s="35" t="e">
        <f>VLOOKUP($B1226,大盤與近月台指!$A$4:$I$499,4,FALSE)</f>
        <v>#N/A</v>
      </c>
      <c r="F1226" s="33" t="e">
        <f>VLOOKUP($B1226,大盤與近月台指!$A$4:$I$499,5,FALSE)</f>
        <v>#N/A</v>
      </c>
      <c r="G1226" s="49" t="e">
        <f>VLOOKUP($B1226,三大法人買賣超!$A$4:$I$500,3,FALSE)</f>
        <v>#N/A</v>
      </c>
      <c r="H1226" s="34" t="e">
        <f>VLOOKUP($B1226,三大法人買賣超!$A$4:$I$500,5,FALSE)</f>
        <v>#N/A</v>
      </c>
      <c r="I1226" s="27" t="e">
        <f>VLOOKUP($B1226,三大法人買賣超!$A$4:$I$500,7,FALSE)</f>
        <v>#N/A</v>
      </c>
      <c r="J1226" s="27" t="e">
        <f>VLOOKUP($B1226,三大法人買賣超!$A$4:$I$500,9,FALSE)</f>
        <v>#N/A</v>
      </c>
      <c r="K1226" s="37">
        <f>新台幣匯率美元指數!B1227</f>
        <v>0</v>
      </c>
      <c r="L1226" s="38">
        <f>新台幣匯率美元指數!C1227</f>
        <v>0</v>
      </c>
      <c r="M1226" s="39">
        <f>新台幣匯率美元指數!D1227</f>
        <v>0</v>
      </c>
      <c r="N1226" s="27" t="e">
        <f>VLOOKUP($B1226,期貨未平倉口數!$A$4:$M$499,4,FALSE)</f>
        <v>#N/A</v>
      </c>
      <c r="O1226" s="27" t="e">
        <f>VLOOKUP($B1226,期貨未平倉口數!$A$4:$M$499,9,FALSE)</f>
        <v>#N/A</v>
      </c>
      <c r="P1226" s="27" t="e">
        <f>VLOOKUP($B1226,期貨未平倉口數!$A$4:$M$499,10,FALSE)</f>
        <v>#N/A</v>
      </c>
      <c r="Q1226" s="27" t="e">
        <f>VLOOKUP($B1226,期貨未平倉口數!$A$4:$M$499,11,FALSE)</f>
        <v>#N/A</v>
      </c>
      <c r="R1226" s="64" t="e">
        <f>VLOOKUP($B1226,選擇權未平倉餘額!$A$4:$I$500,6,FALSE)</f>
        <v>#N/A</v>
      </c>
      <c r="S1226" s="64" t="e">
        <f>VLOOKUP($B1226,選擇權未平倉餘額!$A$4:$I$500,7,FALSE)</f>
        <v>#N/A</v>
      </c>
      <c r="T1226" s="64" t="e">
        <f>VLOOKUP($B1226,選擇權未平倉餘額!$A$4:$I$500,8,FALSE)</f>
        <v>#N/A</v>
      </c>
      <c r="U1226" s="64" t="e">
        <f>VLOOKUP($B1226,選擇權未平倉餘額!$A$4:$I$500,9,FALSE)</f>
        <v>#N/A</v>
      </c>
      <c r="V1226" s="39" t="e">
        <f>VLOOKUP($B1226,臺指選擇權P_C_Ratios!$A$4:$C$500,3,FALSE)</f>
        <v>#N/A</v>
      </c>
      <c r="W1226" s="41" t="e">
        <f>VLOOKUP($B1226,散戶多空比!$A$6:$L$500,12,FALSE)</f>
        <v>#N/A</v>
      </c>
      <c r="X1226" s="40" t="e">
        <f>VLOOKUP($B1226,期貨大額交易人未沖銷部位!$A$4:$O$499,4,FALSE)</f>
        <v>#N/A</v>
      </c>
      <c r="Y1226" s="40" t="e">
        <f>VLOOKUP($B1226,期貨大額交易人未沖銷部位!$A$4:$O$499,7,FALSE)</f>
        <v>#N/A</v>
      </c>
      <c r="Z1226" s="40" t="e">
        <f>VLOOKUP($B1226,期貨大額交易人未沖銷部位!$A$4:$O$499,10,FALSE)</f>
        <v>#N/A</v>
      </c>
      <c r="AA1226" s="40" t="e">
        <f>VLOOKUP($B1226,期貨大額交易人未沖銷部位!$A$4:$O$499,13,FALSE)</f>
        <v>#N/A</v>
      </c>
      <c r="AB1226" s="40" t="e">
        <f>VLOOKUP($B1226,期貨大額交易人未沖銷部位!$A$4:$O$499,14,FALSE)</f>
        <v>#N/A</v>
      </c>
      <c r="AC1226" s="40" t="e">
        <f>VLOOKUP($B1226,期貨大額交易人未沖銷部位!$A$4:$O$499,15,FALSE)</f>
        <v>#N/A</v>
      </c>
      <c r="AD1226" s="33" t="e">
        <f>VLOOKUP($B1226,三大美股走勢!$A$4:$J$495,4,FALSE)</f>
        <v>#N/A</v>
      </c>
      <c r="AE1226" s="33" t="e">
        <f>VLOOKUP($B1226,三大美股走勢!$A$4:$J$495,7,FALSE)</f>
        <v>#N/A</v>
      </c>
      <c r="AF1226" s="33" t="e">
        <f>VLOOKUP($B1226,三大美股走勢!$A$4:$J$495,10,FALSE)</f>
        <v>#N/A</v>
      </c>
    </row>
    <row r="1227" spans="2:32">
      <c r="B1227" s="32">
        <v>44006</v>
      </c>
      <c r="C1227" s="33" t="e">
        <f>VLOOKUP($B1227,大盤與近月台指!$A$4:$I$499,2,FALSE)</f>
        <v>#N/A</v>
      </c>
      <c r="D1227" s="34" t="e">
        <f>VLOOKUP($B1227,大盤與近月台指!$A$4:$I$499,3,FALSE)</f>
        <v>#N/A</v>
      </c>
      <c r="E1227" s="35" t="e">
        <f>VLOOKUP($B1227,大盤與近月台指!$A$4:$I$499,4,FALSE)</f>
        <v>#N/A</v>
      </c>
      <c r="F1227" s="33" t="e">
        <f>VLOOKUP($B1227,大盤與近月台指!$A$4:$I$499,5,FALSE)</f>
        <v>#N/A</v>
      </c>
      <c r="G1227" s="49" t="e">
        <f>VLOOKUP($B1227,三大法人買賣超!$A$4:$I$500,3,FALSE)</f>
        <v>#N/A</v>
      </c>
      <c r="H1227" s="34" t="e">
        <f>VLOOKUP($B1227,三大法人買賣超!$A$4:$I$500,5,FALSE)</f>
        <v>#N/A</v>
      </c>
      <c r="I1227" s="27" t="e">
        <f>VLOOKUP($B1227,三大法人買賣超!$A$4:$I$500,7,FALSE)</f>
        <v>#N/A</v>
      </c>
      <c r="J1227" s="27" t="e">
        <f>VLOOKUP($B1227,三大法人買賣超!$A$4:$I$500,9,FALSE)</f>
        <v>#N/A</v>
      </c>
      <c r="K1227" s="37">
        <f>新台幣匯率美元指數!B1228</f>
        <v>0</v>
      </c>
      <c r="L1227" s="38">
        <f>新台幣匯率美元指數!C1228</f>
        <v>0</v>
      </c>
      <c r="M1227" s="39">
        <f>新台幣匯率美元指數!D1228</f>
        <v>0</v>
      </c>
      <c r="N1227" s="27" t="e">
        <f>VLOOKUP($B1227,期貨未平倉口數!$A$4:$M$499,4,FALSE)</f>
        <v>#N/A</v>
      </c>
      <c r="O1227" s="27" t="e">
        <f>VLOOKUP($B1227,期貨未平倉口數!$A$4:$M$499,9,FALSE)</f>
        <v>#N/A</v>
      </c>
      <c r="P1227" s="27" t="e">
        <f>VLOOKUP($B1227,期貨未平倉口數!$A$4:$M$499,10,FALSE)</f>
        <v>#N/A</v>
      </c>
      <c r="Q1227" s="27" t="e">
        <f>VLOOKUP($B1227,期貨未平倉口數!$A$4:$M$499,11,FALSE)</f>
        <v>#N/A</v>
      </c>
      <c r="R1227" s="64" t="e">
        <f>VLOOKUP($B1227,選擇權未平倉餘額!$A$4:$I$500,6,FALSE)</f>
        <v>#N/A</v>
      </c>
      <c r="S1227" s="64" t="e">
        <f>VLOOKUP($B1227,選擇權未平倉餘額!$A$4:$I$500,7,FALSE)</f>
        <v>#N/A</v>
      </c>
      <c r="T1227" s="64" t="e">
        <f>VLOOKUP($B1227,選擇權未平倉餘額!$A$4:$I$500,8,FALSE)</f>
        <v>#N/A</v>
      </c>
      <c r="U1227" s="64" t="e">
        <f>VLOOKUP($B1227,選擇權未平倉餘額!$A$4:$I$500,9,FALSE)</f>
        <v>#N/A</v>
      </c>
      <c r="V1227" s="39" t="e">
        <f>VLOOKUP($B1227,臺指選擇權P_C_Ratios!$A$4:$C$500,3,FALSE)</f>
        <v>#N/A</v>
      </c>
      <c r="W1227" s="41" t="e">
        <f>VLOOKUP($B1227,散戶多空比!$A$6:$L$500,12,FALSE)</f>
        <v>#N/A</v>
      </c>
      <c r="X1227" s="40" t="e">
        <f>VLOOKUP($B1227,期貨大額交易人未沖銷部位!$A$4:$O$499,4,FALSE)</f>
        <v>#N/A</v>
      </c>
      <c r="Y1227" s="40" t="e">
        <f>VLOOKUP($B1227,期貨大額交易人未沖銷部位!$A$4:$O$499,7,FALSE)</f>
        <v>#N/A</v>
      </c>
      <c r="Z1227" s="40" t="e">
        <f>VLOOKUP($B1227,期貨大額交易人未沖銷部位!$A$4:$O$499,10,FALSE)</f>
        <v>#N/A</v>
      </c>
      <c r="AA1227" s="40" t="e">
        <f>VLOOKUP($B1227,期貨大額交易人未沖銷部位!$A$4:$O$499,13,FALSE)</f>
        <v>#N/A</v>
      </c>
      <c r="AB1227" s="40" t="e">
        <f>VLOOKUP($B1227,期貨大額交易人未沖銷部位!$A$4:$O$499,14,FALSE)</f>
        <v>#N/A</v>
      </c>
      <c r="AC1227" s="40" t="e">
        <f>VLOOKUP($B1227,期貨大額交易人未沖銷部位!$A$4:$O$499,15,FALSE)</f>
        <v>#N/A</v>
      </c>
      <c r="AD1227" s="33" t="e">
        <f>VLOOKUP($B1227,三大美股走勢!$A$4:$J$495,4,FALSE)</f>
        <v>#N/A</v>
      </c>
      <c r="AE1227" s="33" t="e">
        <f>VLOOKUP($B1227,三大美股走勢!$A$4:$J$495,7,FALSE)</f>
        <v>#N/A</v>
      </c>
      <c r="AF1227" s="33" t="e">
        <f>VLOOKUP($B1227,三大美股走勢!$A$4:$J$495,10,FALSE)</f>
        <v>#N/A</v>
      </c>
    </row>
    <row r="1228" spans="2:32">
      <c r="B1228" s="32">
        <v>44007</v>
      </c>
      <c r="C1228" s="33" t="e">
        <f>VLOOKUP($B1228,大盤與近月台指!$A$4:$I$499,2,FALSE)</f>
        <v>#N/A</v>
      </c>
      <c r="D1228" s="34" t="e">
        <f>VLOOKUP($B1228,大盤與近月台指!$A$4:$I$499,3,FALSE)</f>
        <v>#N/A</v>
      </c>
      <c r="E1228" s="35" t="e">
        <f>VLOOKUP($B1228,大盤與近月台指!$A$4:$I$499,4,FALSE)</f>
        <v>#N/A</v>
      </c>
      <c r="F1228" s="33" t="e">
        <f>VLOOKUP($B1228,大盤與近月台指!$A$4:$I$499,5,FALSE)</f>
        <v>#N/A</v>
      </c>
      <c r="G1228" s="49" t="e">
        <f>VLOOKUP($B1228,三大法人買賣超!$A$4:$I$500,3,FALSE)</f>
        <v>#N/A</v>
      </c>
      <c r="H1228" s="34" t="e">
        <f>VLOOKUP($B1228,三大法人買賣超!$A$4:$I$500,5,FALSE)</f>
        <v>#N/A</v>
      </c>
      <c r="I1228" s="27" t="e">
        <f>VLOOKUP($B1228,三大法人買賣超!$A$4:$I$500,7,FALSE)</f>
        <v>#N/A</v>
      </c>
      <c r="J1228" s="27" t="e">
        <f>VLOOKUP($B1228,三大法人買賣超!$A$4:$I$500,9,FALSE)</f>
        <v>#N/A</v>
      </c>
      <c r="K1228" s="37">
        <f>新台幣匯率美元指數!B1229</f>
        <v>0</v>
      </c>
      <c r="L1228" s="38">
        <f>新台幣匯率美元指數!C1229</f>
        <v>0</v>
      </c>
      <c r="M1228" s="39">
        <f>新台幣匯率美元指數!D1229</f>
        <v>0</v>
      </c>
      <c r="N1228" s="27" t="e">
        <f>VLOOKUP($B1228,期貨未平倉口數!$A$4:$M$499,4,FALSE)</f>
        <v>#N/A</v>
      </c>
      <c r="O1228" s="27" t="e">
        <f>VLOOKUP($B1228,期貨未平倉口數!$A$4:$M$499,9,FALSE)</f>
        <v>#N/A</v>
      </c>
      <c r="P1228" s="27" t="e">
        <f>VLOOKUP($B1228,期貨未平倉口數!$A$4:$M$499,10,FALSE)</f>
        <v>#N/A</v>
      </c>
      <c r="Q1228" s="27" t="e">
        <f>VLOOKUP($B1228,期貨未平倉口數!$A$4:$M$499,11,FALSE)</f>
        <v>#N/A</v>
      </c>
      <c r="R1228" s="64" t="e">
        <f>VLOOKUP($B1228,選擇權未平倉餘額!$A$4:$I$500,6,FALSE)</f>
        <v>#N/A</v>
      </c>
      <c r="S1228" s="64" t="e">
        <f>VLOOKUP($B1228,選擇權未平倉餘額!$A$4:$I$500,7,FALSE)</f>
        <v>#N/A</v>
      </c>
      <c r="T1228" s="64" t="e">
        <f>VLOOKUP($B1228,選擇權未平倉餘額!$A$4:$I$500,8,FALSE)</f>
        <v>#N/A</v>
      </c>
      <c r="U1228" s="64" t="e">
        <f>VLOOKUP($B1228,選擇權未平倉餘額!$A$4:$I$500,9,FALSE)</f>
        <v>#N/A</v>
      </c>
      <c r="V1228" s="39" t="e">
        <f>VLOOKUP($B1228,臺指選擇權P_C_Ratios!$A$4:$C$500,3,FALSE)</f>
        <v>#N/A</v>
      </c>
      <c r="W1228" s="41" t="e">
        <f>VLOOKUP($B1228,散戶多空比!$A$6:$L$500,12,FALSE)</f>
        <v>#N/A</v>
      </c>
      <c r="X1228" s="40" t="e">
        <f>VLOOKUP($B1228,期貨大額交易人未沖銷部位!$A$4:$O$499,4,FALSE)</f>
        <v>#N/A</v>
      </c>
      <c r="Y1228" s="40" t="e">
        <f>VLOOKUP($B1228,期貨大額交易人未沖銷部位!$A$4:$O$499,7,FALSE)</f>
        <v>#N/A</v>
      </c>
      <c r="Z1228" s="40" t="e">
        <f>VLOOKUP($B1228,期貨大額交易人未沖銷部位!$A$4:$O$499,10,FALSE)</f>
        <v>#N/A</v>
      </c>
      <c r="AA1228" s="40" t="e">
        <f>VLOOKUP($B1228,期貨大額交易人未沖銷部位!$A$4:$O$499,13,FALSE)</f>
        <v>#N/A</v>
      </c>
      <c r="AB1228" s="40" t="e">
        <f>VLOOKUP($B1228,期貨大額交易人未沖銷部位!$A$4:$O$499,14,FALSE)</f>
        <v>#N/A</v>
      </c>
      <c r="AC1228" s="40" t="e">
        <f>VLOOKUP($B1228,期貨大額交易人未沖銷部位!$A$4:$O$499,15,FALSE)</f>
        <v>#N/A</v>
      </c>
      <c r="AD1228" s="33" t="e">
        <f>VLOOKUP($B1228,三大美股走勢!$A$4:$J$495,4,FALSE)</f>
        <v>#N/A</v>
      </c>
      <c r="AE1228" s="33" t="e">
        <f>VLOOKUP($B1228,三大美股走勢!$A$4:$J$495,7,FALSE)</f>
        <v>#N/A</v>
      </c>
      <c r="AF1228" s="33" t="e">
        <f>VLOOKUP($B1228,三大美股走勢!$A$4:$J$495,10,FALSE)</f>
        <v>#N/A</v>
      </c>
    </row>
    <row r="1229" spans="2:32">
      <c r="B1229" s="32">
        <v>44008</v>
      </c>
      <c r="C1229" s="33" t="e">
        <f>VLOOKUP($B1229,大盤與近月台指!$A$4:$I$499,2,FALSE)</f>
        <v>#N/A</v>
      </c>
      <c r="D1229" s="34" t="e">
        <f>VLOOKUP($B1229,大盤與近月台指!$A$4:$I$499,3,FALSE)</f>
        <v>#N/A</v>
      </c>
      <c r="E1229" s="35" t="e">
        <f>VLOOKUP($B1229,大盤與近月台指!$A$4:$I$499,4,FALSE)</f>
        <v>#N/A</v>
      </c>
      <c r="F1229" s="33" t="e">
        <f>VLOOKUP($B1229,大盤與近月台指!$A$4:$I$499,5,FALSE)</f>
        <v>#N/A</v>
      </c>
      <c r="G1229" s="49" t="e">
        <f>VLOOKUP($B1229,三大法人買賣超!$A$4:$I$500,3,FALSE)</f>
        <v>#N/A</v>
      </c>
      <c r="H1229" s="34" t="e">
        <f>VLOOKUP($B1229,三大法人買賣超!$A$4:$I$500,5,FALSE)</f>
        <v>#N/A</v>
      </c>
      <c r="I1229" s="27" t="e">
        <f>VLOOKUP($B1229,三大法人買賣超!$A$4:$I$500,7,FALSE)</f>
        <v>#N/A</v>
      </c>
      <c r="J1229" s="27" t="e">
        <f>VLOOKUP($B1229,三大法人買賣超!$A$4:$I$500,9,FALSE)</f>
        <v>#N/A</v>
      </c>
      <c r="K1229" s="37">
        <f>新台幣匯率美元指數!B1230</f>
        <v>0</v>
      </c>
      <c r="L1229" s="38">
        <f>新台幣匯率美元指數!C1230</f>
        <v>0</v>
      </c>
      <c r="M1229" s="39">
        <f>新台幣匯率美元指數!D1230</f>
        <v>0</v>
      </c>
      <c r="N1229" s="27" t="e">
        <f>VLOOKUP($B1229,期貨未平倉口數!$A$4:$M$499,4,FALSE)</f>
        <v>#N/A</v>
      </c>
      <c r="O1229" s="27" t="e">
        <f>VLOOKUP($B1229,期貨未平倉口數!$A$4:$M$499,9,FALSE)</f>
        <v>#N/A</v>
      </c>
      <c r="P1229" s="27" t="e">
        <f>VLOOKUP($B1229,期貨未平倉口數!$A$4:$M$499,10,FALSE)</f>
        <v>#N/A</v>
      </c>
      <c r="Q1229" s="27" t="e">
        <f>VLOOKUP($B1229,期貨未平倉口數!$A$4:$M$499,11,FALSE)</f>
        <v>#N/A</v>
      </c>
      <c r="R1229" s="64" t="e">
        <f>VLOOKUP($B1229,選擇權未平倉餘額!$A$4:$I$500,6,FALSE)</f>
        <v>#N/A</v>
      </c>
      <c r="S1229" s="64" t="e">
        <f>VLOOKUP($B1229,選擇權未平倉餘額!$A$4:$I$500,7,FALSE)</f>
        <v>#N/A</v>
      </c>
      <c r="T1229" s="64" t="e">
        <f>VLOOKUP($B1229,選擇權未平倉餘額!$A$4:$I$500,8,FALSE)</f>
        <v>#N/A</v>
      </c>
      <c r="U1229" s="64" t="e">
        <f>VLOOKUP($B1229,選擇權未平倉餘額!$A$4:$I$500,9,FALSE)</f>
        <v>#N/A</v>
      </c>
      <c r="V1229" s="39" t="e">
        <f>VLOOKUP($B1229,臺指選擇權P_C_Ratios!$A$4:$C$500,3,FALSE)</f>
        <v>#N/A</v>
      </c>
      <c r="W1229" s="41" t="e">
        <f>VLOOKUP($B1229,散戶多空比!$A$6:$L$500,12,FALSE)</f>
        <v>#N/A</v>
      </c>
      <c r="X1229" s="40" t="e">
        <f>VLOOKUP($B1229,期貨大額交易人未沖銷部位!$A$4:$O$499,4,FALSE)</f>
        <v>#N/A</v>
      </c>
      <c r="Y1229" s="40" t="e">
        <f>VLOOKUP($B1229,期貨大額交易人未沖銷部位!$A$4:$O$499,7,FALSE)</f>
        <v>#N/A</v>
      </c>
      <c r="Z1229" s="40" t="e">
        <f>VLOOKUP($B1229,期貨大額交易人未沖銷部位!$A$4:$O$499,10,FALSE)</f>
        <v>#N/A</v>
      </c>
      <c r="AA1229" s="40" t="e">
        <f>VLOOKUP($B1229,期貨大額交易人未沖銷部位!$A$4:$O$499,13,FALSE)</f>
        <v>#N/A</v>
      </c>
      <c r="AB1229" s="40" t="e">
        <f>VLOOKUP($B1229,期貨大額交易人未沖銷部位!$A$4:$O$499,14,FALSE)</f>
        <v>#N/A</v>
      </c>
      <c r="AC1229" s="40" t="e">
        <f>VLOOKUP($B1229,期貨大額交易人未沖銷部位!$A$4:$O$499,15,FALSE)</f>
        <v>#N/A</v>
      </c>
      <c r="AD1229" s="33" t="e">
        <f>VLOOKUP($B1229,三大美股走勢!$A$4:$J$495,4,FALSE)</f>
        <v>#N/A</v>
      </c>
      <c r="AE1229" s="33" t="e">
        <f>VLOOKUP($B1229,三大美股走勢!$A$4:$J$495,7,FALSE)</f>
        <v>#N/A</v>
      </c>
      <c r="AF1229" s="33" t="e">
        <f>VLOOKUP($B1229,三大美股走勢!$A$4:$J$495,10,FALSE)</f>
        <v>#N/A</v>
      </c>
    </row>
    <row r="1230" spans="2:32">
      <c r="B1230" s="32">
        <v>44009</v>
      </c>
      <c r="C1230" s="33" t="e">
        <f>VLOOKUP($B1230,大盤與近月台指!$A$4:$I$499,2,FALSE)</f>
        <v>#N/A</v>
      </c>
      <c r="D1230" s="34" t="e">
        <f>VLOOKUP($B1230,大盤與近月台指!$A$4:$I$499,3,FALSE)</f>
        <v>#N/A</v>
      </c>
      <c r="E1230" s="35" t="e">
        <f>VLOOKUP($B1230,大盤與近月台指!$A$4:$I$499,4,FALSE)</f>
        <v>#N/A</v>
      </c>
      <c r="F1230" s="33" t="e">
        <f>VLOOKUP($B1230,大盤與近月台指!$A$4:$I$499,5,FALSE)</f>
        <v>#N/A</v>
      </c>
      <c r="G1230" s="49" t="e">
        <f>VLOOKUP($B1230,三大法人買賣超!$A$4:$I$500,3,FALSE)</f>
        <v>#N/A</v>
      </c>
      <c r="H1230" s="34" t="e">
        <f>VLOOKUP($B1230,三大法人買賣超!$A$4:$I$500,5,FALSE)</f>
        <v>#N/A</v>
      </c>
      <c r="I1230" s="27" t="e">
        <f>VLOOKUP($B1230,三大法人買賣超!$A$4:$I$500,7,FALSE)</f>
        <v>#N/A</v>
      </c>
      <c r="J1230" s="27" t="e">
        <f>VLOOKUP($B1230,三大法人買賣超!$A$4:$I$500,9,FALSE)</f>
        <v>#N/A</v>
      </c>
      <c r="K1230" s="37">
        <f>新台幣匯率美元指數!B1231</f>
        <v>0</v>
      </c>
      <c r="L1230" s="38">
        <f>新台幣匯率美元指數!C1231</f>
        <v>0</v>
      </c>
      <c r="M1230" s="39">
        <f>新台幣匯率美元指數!D1231</f>
        <v>0</v>
      </c>
      <c r="N1230" s="27" t="e">
        <f>VLOOKUP($B1230,期貨未平倉口數!$A$4:$M$499,4,FALSE)</f>
        <v>#N/A</v>
      </c>
      <c r="O1230" s="27" t="e">
        <f>VLOOKUP($B1230,期貨未平倉口數!$A$4:$M$499,9,FALSE)</f>
        <v>#N/A</v>
      </c>
      <c r="P1230" s="27" t="e">
        <f>VLOOKUP($B1230,期貨未平倉口數!$A$4:$M$499,10,FALSE)</f>
        <v>#N/A</v>
      </c>
      <c r="Q1230" s="27" t="e">
        <f>VLOOKUP($B1230,期貨未平倉口數!$A$4:$M$499,11,FALSE)</f>
        <v>#N/A</v>
      </c>
      <c r="R1230" s="64" t="e">
        <f>VLOOKUP($B1230,選擇權未平倉餘額!$A$4:$I$500,6,FALSE)</f>
        <v>#N/A</v>
      </c>
      <c r="S1230" s="64" t="e">
        <f>VLOOKUP($B1230,選擇權未平倉餘額!$A$4:$I$500,7,FALSE)</f>
        <v>#N/A</v>
      </c>
      <c r="T1230" s="64" t="e">
        <f>VLOOKUP($B1230,選擇權未平倉餘額!$A$4:$I$500,8,FALSE)</f>
        <v>#N/A</v>
      </c>
      <c r="U1230" s="64" t="e">
        <f>VLOOKUP($B1230,選擇權未平倉餘額!$A$4:$I$500,9,FALSE)</f>
        <v>#N/A</v>
      </c>
      <c r="V1230" s="39" t="e">
        <f>VLOOKUP($B1230,臺指選擇權P_C_Ratios!$A$4:$C$500,3,FALSE)</f>
        <v>#N/A</v>
      </c>
      <c r="W1230" s="41" t="e">
        <f>VLOOKUP($B1230,散戶多空比!$A$6:$L$500,12,FALSE)</f>
        <v>#N/A</v>
      </c>
      <c r="X1230" s="40" t="e">
        <f>VLOOKUP($B1230,期貨大額交易人未沖銷部位!$A$4:$O$499,4,FALSE)</f>
        <v>#N/A</v>
      </c>
      <c r="Y1230" s="40" t="e">
        <f>VLOOKUP($B1230,期貨大額交易人未沖銷部位!$A$4:$O$499,7,FALSE)</f>
        <v>#N/A</v>
      </c>
      <c r="Z1230" s="40" t="e">
        <f>VLOOKUP($B1230,期貨大額交易人未沖銷部位!$A$4:$O$499,10,FALSE)</f>
        <v>#N/A</v>
      </c>
      <c r="AA1230" s="40" t="e">
        <f>VLOOKUP($B1230,期貨大額交易人未沖銷部位!$A$4:$O$499,13,FALSE)</f>
        <v>#N/A</v>
      </c>
      <c r="AB1230" s="40" t="e">
        <f>VLOOKUP($B1230,期貨大額交易人未沖銷部位!$A$4:$O$499,14,FALSE)</f>
        <v>#N/A</v>
      </c>
      <c r="AC1230" s="40" t="e">
        <f>VLOOKUP($B1230,期貨大額交易人未沖銷部位!$A$4:$O$499,15,FALSE)</f>
        <v>#N/A</v>
      </c>
      <c r="AD1230" s="33" t="e">
        <f>VLOOKUP($B1230,三大美股走勢!$A$4:$J$495,4,FALSE)</f>
        <v>#N/A</v>
      </c>
      <c r="AE1230" s="33" t="e">
        <f>VLOOKUP($B1230,三大美股走勢!$A$4:$J$495,7,FALSE)</f>
        <v>#N/A</v>
      </c>
      <c r="AF1230" s="33" t="e">
        <f>VLOOKUP($B1230,三大美股走勢!$A$4:$J$495,10,FALSE)</f>
        <v>#N/A</v>
      </c>
    </row>
    <row r="1231" spans="2:32">
      <c r="B1231" s="32">
        <v>44010</v>
      </c>
      <c r="C1231" s="33" t="e">
        <f>VLOOKUP($B1231,大盤與近月台指!$A$4:$I$499,2,FALSE)</f>
        <v>#N/A</v>
      </c>
      <c r="D1231" s="34" t="e">
        <f>VLOOKUP($B1231,大盤與近月台指!$A$4:$I$499,3,FALSE)</f>
        <v>#N/A</v>
      </c>
      <c r="E1231" s="35" t="e">
        <f>VLOOKUP($B1231,大盤與近月台指!$A$4:$I$499,4,FALSE)</f>
        <v>#N/A</v>
      </c>
      <c r="F1231" s="33" t="e">
        <f>VLOOKUP($B1231,大盤與近月台指!$A$4:$I$499,5,FALSE)</f>
        <v>#N/A</v>
      </c>
      <c r="G1231" s="49" t="e">
        <f>VLOOKUP($B1231,三大法人買賣超!$A$4:$I$500,3,FALSE)</f>
        <v>#N/A</v>
      </c>
      <c r="H1231" s="34" t="e">
        <f>VLOOKUP($B1231,三大法人買賣超!$A$4:$I$500,5,FALSE)</f>
        <v>#N/A</v>
      </c>
      <c r="I1231" s="27" t="e">
        <f>VLOOKUP($B1231,三大法人買賣超!$A$4:$I$500,7,FALSE)</f>
        <v>#N/A</v>
      </c>
      <c r="J1231" s="27" t="e">
        <f>VLOOKUP($B1231,三大法人買賣超!$A$4:$I$500,9,FALSE)</f>
        <v>#N/A</v>
      </c>
      <c r="K1231" s="37">
        <f>新台幣匯率美元指數!B1232</f>
        <v>0</v>
      </c>
      <c r="L1231" s="38">
        <f>新台幣匯率美元指數!C1232</f>
        <v>0</v>
      </c>
      <c r="M1231" s="39">
        <f>新台幣匯率美元指數!D1232</f>
        <v>0</v>
      </c>
      <c r="N1231" s="27" t="e">
        <f>VLOOKUP($B1231,期貨未平倉口數!$A$4:$M$499,4,FALSE)</f>
        <v>#N/A</v>
      </c>
      <c r="O1231" s="27" t="e">
        <f>VLOOKUP($B1231,期貨未平倉口數!$A$4:$M$499,9,FALSE)</f>
        <v>#N/A</v>
      </c>
      <c r="P1231" s="27" t="e">
        <f>VLOOKUP($B1231,期貨未平倉口數!$A$4:$M$499,10,FALSE)</f>
        <v>#N/A</v>
      </c>
      <c r="Q1231" s="27" t="e">
        <f>VLOOKUP($B1231,期貨未平倉口數!$A$4:$M$499,11,FALSE)</f>
        <v>#N/A</v>
      </c>
      <c r="R1231" s="64" t="e">
        <f>VLOOKUP($B1231,選擇權未平倉餘額!$A$4:$I$500,6,FALSE)</f>
        <v>#N/A</v>
      </c>
      <c r="S1231" s="64" t="e">
        <f>VLOOKUP($B1231,選擇權未平倉餘額!$A$4:$I$500,7,FALSE)</f>
        <v>#N/A</v>
      </c>
      <c r="T1231" s="64" t="e">
        <f>VLOOKUP($B1231,選擇權未平倉餘額!$A$4:$I$500,8,FALSE)</f>
        <v>#N/A</v>
      </c>
      <c r="U1231" s="64" t="e">
        <f>VLOOKUP($B1231,選擇權未平倉餘額!$A$4:$I$500,9,FALSE)</f>
        <v>#N/A</v>
      </c>
      <c r="V1231" s="39" t="e">
        <f>VLOOKUP($B1231,臺指選擇權P_C_Ratios!$A$4:$C$500,3,FALSE)</f>
        <v>#N/A</v>
      </c>
      <c r="W1231" s="41" t="e">
        <f>VLOOKUP($B1231,散戶多空比!$A$6:$L$500,12,FALSE)</f>
        <v>#N/A</v>
      </c>
      <c r="X1231" s="40" t="e">
        <f>VLOOKUP($B1231,期貨大額交易人未沖銷部位!$A$4:$O$499,4,FALSE)</f>
        <v>#N/A</v>
      </c>
      <c r="Y1231" s="40" t="e">
        <f>VLOOKUP($B1231,期貨大額交易人未沖銷部位!$A$4:$O$499,7,FALSE)</f>
        <v>#N/A</v>
      </c>
      <c r="Z1231" s="40" t="e">
        <f>VLOOKUP($B1231,期貨大額交易人未沖銷部位!$A$4:$O$499,10,FALSE)</f>
        <v>#N/A</v>
      </c>
      <c r="AA1231" s="40" t="e">
        <f>VLOOKUP($B1231,期貨大額交易人未沖銷部位!$A$4:$O$499,13,FALSE)</f>
        <v>#N/A</v>
      </c>
      <c r="AB1231" s="40" t="e">
        <f>VLOOKUP($B1231,期貨大額交易人未沖銷部位!$A$4:$O$499,14,FALSE)</f>
        <v>#N/A</v>
      </c>
      <c r="AC1231" s="40" t="e">
        <f>VLOOKUP($B1231,期貨大額交易人未沖銷部位!$A$4:$O$499,15,FALSE)</f>
        <v>#N/A</v>
      </c>
      <c r="AD1231" s="33" t="e">
        <f>VLOOKUP($B1231,三大美股走勢!$A$4:$J$495,4,FALSE)</f>
        <v>#N/A</v>
      </c>
      <c r="AE1231" s="33" t="e">
        <f>VLOOKUP($B1231,三大美股走勢!$A$4:$J$495,7,FALSE)</f>
        <v>#N/A</v>
      </c>
      <c r="AF1231" s="33" t="e">
        <f>VLOOKUP($B1231,三大美股走勢!$A$4:$J$495,10,FALSE)</f>
        <v>#N/A</v>
      </c>
    </row>
    <row r="1232" spans="2:32">
      <c r="B1232" s="32">
        <v>44011</v>
      </c>
      <c r="C1232" s="33" t="e">
        <f>VLOOKUP($B1232,大盤與近月台指!$A$4:$I$499,2,FALSE)</f>
        <v>#N/A</v>
      </c>
      <c r="D1232" s="34" t="e">
        <f>VLOOKUP($B1232,大盤與近月台指!$A$4:$I$499,3,FALSE)</f>
        <v>#N/A</v>
      </c>
      <c r="E1232" s="35" t="e">
        <f>VLOOKUP($B1232,大盤與近月台指!$A$4:$I$499,4,FALSE)</f>
        <v>#N/A</v>
      </c>
      <c r="F1232" s="33" t="e">
        <f>VLOOKUP($B1232,大盤與近月台指!$A$4:$I$499,5,FALSE)</f>
        <v>#N/A</v>
      </c>
      <c r="G1232" s="49" t="e">
        <f>VLOOKUP($B1232,三大法人買賣超!$A$4:$I$500,3,FALSE)</f>
        <v>#N/A</v>
      </c>
      <c r="H1232" s="34" t="e">
        <f>VLOOKUP($B1232,三大法人買賣超!$A$4:$I$500,5,FALSE)</f>
        <v>#N/A</v>
      </c>
      <c r="I1232" s="27" t="e">
        <f>VLOOKUP($B1232,三大法人買賣超!$A$4:$I$500,7,FALSE)</f>
        <v>#N/A</v>
      </c>
      <c r="J1232" s="27" t="e">
        <f>VLOOKUP($B1232,三大法人買賣超!$A$4:$I$500,9,FALSE)</f>
        <v>#N/A</v>
      </c>
      <c r="K1232" s="37">
        <f>新台幣匯率美元指數!B1233</f>
        <v>0</v>
      </c>
      <c r="L1232" s="38">
        <f>新台幣匯率美元指數!C1233</f>
        <v>0</v>
      </c>
      <c r="M1232" s="39">
        <f>新台幣匯率美元指數!D1233</f>
        <v>0</v>
      </c>
      <c r="N1232" s="27" t="e">
        <f>VLOOKUP($B1232,期貨未平倉口數!$A$4:$M$499,4,FALSE)</f>
        <v>#N/A</v>
      </c>
      <c r="O1232" s="27" t="e">
        <f>VLOOKUP($B1232,期貨未平倉口數!$A$4:$M$499,9,FALSE)</f>
        <v>#N/A</v>
      </c>
      <c r="P1232" s="27" t="e">
        <f>VLOOKUP($B1232,期貨未平倉口數!$A$4:$M$499,10,FALSE)</f>
        <v>#N/A</v>
      </c>
      <c r="Q1232" s="27" t="e">
        <f>VLOOKUP($B1232,期貨未平倉口數!$A$4:$M$499,11,FALSE)</f>
        <v>#N/A</v>
      </c>
      <c r="R1232" s="64" t="e">
        <f>VLOOKUP($B1232,選擇權未平倉餘額!$A$4:$I$500,6,FALSE)</f>
        <v>#N/A</v>
      </c>
      <c r="S1232" s="64" t="e">
        <f>VLOOKUP($B1232,選擇權未平倉餘額!$A$4:$I$500,7,FALSE)</f>
        <v>#N/A</v>
      </c>
      <c r="T1232" s="64" t="e">
        <f>VLOOKUP($B1232,選擇權未平倉餘額!$A$4:$I$500,8,FALSE)</f>
        <v>#N/A</v>
      </c>
      <c r="U1232" s="64" t="e">
        <f>VLOOKUP($B1232,選擇權未平倉餘額!$A$4:$I$500,9,FALSE)</f>
        <v>#N/A</v>
      </c>
      <c r="V1232" s="39" t="e">
        <f>VLOOKUP($B1232,臺指選擇權P_C_Ratios!$A$4:$C$500,3,FALSE)</f>
        <v>#N/A</v>
      </c>
      <c r="W1232" s="41" t="e">
        <f>VLOOKUP($B1232,散戶多空比!$A$6:$L$500,12,FALSE)</f>
        <v>#N/A</v>
      </c>
      <c r="X1232" s="40" t="e">
        <f>VLOOKUP($B1232,期貨大額交易人未沖銷部位!$A$4:$O$499,4,FALSE)</f>
        <v>#N/A</v>
      </c>
      <c r="Y1232" s="40" t="e">
        <f>VLOOKUP($B1232,期貨大額交易人未沖銷部位!$A$4:$O$499,7,FALSE)</f>
        <v>#N/A</v>
      </c>
      <c r="Z1232" s="40" t="e">
        <f>VLOOKUP($B1232,期貨大額交易人未沖銷部位!$A$4:$O$499,10,FALSE)</f>
        <v>#N/A</v>
      </c>
      <c r="AA1232" s="40" t="e">
        <f>VLOOKUP($B1232,期貨大額交易人未沖銷部位!$A$4:$O$499,13,FALSE)</f>
        <v>#N/A</v>
      </c>
      <c r="AB1232" s="40" t="e">
        <f>VLOOKUP($B1232,期貨大額交易人未沖銷部位!$A$4:$O$499,14,FALSE)</f>
        <v>#N/A</v>
      </c>
      <c r="AC1232" s="40" t="e">
        <f>VLOOKUP($B1232,期貨大額交易人未沖銷部位!$A$4:$O$499,15,FALSE)</f>
        <v>#N/A</v>
      </c>
      <c r="AD1232" s="33" t="e">
        <f>VLOOKUP($B1232,三大美股走勢!$A$4:$J$495,4,FALSE)</f>
        <v>#N/A</v>
      </c>
      <c r="AE1232" s="33" t="e">
        <f>VLOOKUP($B1232,三大美股走勢!$A$4:$J$495,7,FALSE)</f>
        <v>#N/A</v>
      </c>
      <c r="AF1232" s="33" t="e">
        <f>VLOOKUP($B1232,三大美股走勢!$A$4:$J$495,10,FALSE)</f>
        <v>#N/A</v>
      </c>
    </row>
    <row r="1233" spans="2:32">
      <c r="B1233" s="32">
        <v>44012</v>
      </c>
      <c r="C1233" s="33" t="e">
        <f>VLOOKUP($B1233,大盤與近月台指!$A$4:$I$499,2,FALSE)</f>
        <v>#N/A</v>
      </c>
      <c r="D1233" s="34" t="e">
        <f>VLOOKUP($B1233,大盤與近月台指!$A$4:$I$499,3,FALSE)</f>
        <v>#N/A</v>
      </c>
      <c r="E1233" s="35" t="e">
        <f>VLOOKUP($B1233,大盤與近月台指!$A$4:$I$499,4,FALSE)</f>
        <v>#N/A</v>
      </c>
      <c r="F1233" s="33" t="e">
        <f>VLOOKUP($B1233,大盤與近月台指!$A$4:$I$499,5,FALSE)</f>
        <v>#N/A</v>
      </c>
      <c r="G1233" s="49" t="e">
        <f>VLOOKUP($B1233,三大法人買賣超!$A$4:$I$500,3,FALSE)</f>
        <v>#N/A</v>
      </c>
      <c r="H1233" s="34" t="e">
        <f>VLOOKUP($B1233,三大法人買賣超!$A$4:$I$500,5,FALSE)</f>
        <v>#N/A</v>
      </c>
      <c r="I1233" s="27" t="e">
        <f>VLOOKUP($B1233,三大法人買賣超!$A$4:$I$500,7,FALSE)</f>
        <v>#N/A</v>
      </c>
      <c r="J1233" s="27" t="e">
        <f>VLOOKUP($B1233,三大法人買賣超!$A$4:$I$500,9,FALSE)</f>
        <v>#N/A</v>
      </c>
      <c r="K1233" s="37">
        <f>新台幣匯率美元指數!B1234</f>
        <v>0</v>
      </c>
      <c r="L1233" s="38">
        <f>新台幣匯率美元指數!C1234</f>
        <v>0</v>
      </c>
      <c r="M1233" s="39">
        <f>新台幣匯率美元指數!D1234</f>
        <v>0</v>
      </c>
      <c r="N1233" s="27" t="e">
        <f>VLOOKUP($B1233,期貨未平倉口數!$A$4:$M$499,4,FALSE)</f>
        <v>#N/A</v>
      </c>
      <c r="O1233" s="27" t="e">
        <f>VLOOKUP($B1233,期貨未平倉口數!$A$4:$M$499,9,FALSE)</f>
        <v>#N/A</v>
      </c>
      <c r="P1233" s="27" t="e">
        <f>VLOOKUP($B1233,期貨未平倉口數!$A$4:$M$499,10,FALSE)</f>
        <v>#N/A</v>
      </c>
      <c r="Q1233" s="27" t="e">
        <f>VLOOKUP($B1233,期貨未平倉口數!$A$4:$M$499,11,FALSE)</f>
        <v>#N/A</v>
      </c>
      <c r="R1233" s="64" t="e">
        <f>VLOOKUP($B1233,選擇權未平倉餘額!$A$4:$I$500,6,FALSE)</f>
        <v>#N/A</v>
      </c>
      <c r="S1233" s="64" t="e">
        <f>VLOOKUP($B1233,選擇權未平倉餘額!$A$4:$I$500,7,FALSE)</f>
        <v>#N/A</v>
      </c>
      <c r="T1233" s="64" t="e">
        <f>VLOOKUP($B1233,選擇權未平倉餘額!$A$4:$I$500,8,FALSE)</f>
        <v>#N/A</v>
      </c>
      <c r="U1233" s="64" t="e">
        <f>VLOOKUP($B1233,選擇權未平倉餘額!$A$4:$I$500,9,FALSE)</f>
        <v>#N/A</v>
      </c>
      <c r="V1233" s="39" t="e">
        <f>VLOOKUP($B1233,臺指選擇權P_C_Ratios!$A$4:$C$500,3,FALSE)</f>
        <v>#N/A</v>
      </c>
      <c r="W1233" s="41" t="e">
        <f>VLOOKUP($B1233,散戶多空比!$A$6:$L$500,12,FALSE)</f>
        <v>#N/A</v>
      </c>
      <c r="X1233" s="40" t="e">
        <f>VLOOKUP($B1233,期貨大額交易人未沖銷部位!$A$4:$O$499,4,FALSE)</f>
        <v>#N/A</v>
      </c>
      <c r="Y1233" s="40" t="e">
        <f>VLOOKUP($B1233,期貨大額交易人未沖銷部位!$A$4:$O$499,7,FALSE)</f>
        <v>#N/A</v>
      </c>
      <c r="Z1233" s="40" t="e">
        <f>VLOOKUP($B1233,期貨大額交易人未沖銷部位!$A$4:$O$499,10,FALSE)</f>
        <v>#N/A</v>
      </c>
      <c r="AA1233" s="40" t="e">
        <f>VLOOKUP($B1233,期貨大額交易人未沖銷部位!$A$4:$O$499,13,FALSE)</f>
        <v>#N/A</v>
      </c>
      <c r="AB1233" s="40" t="e">
        <f>VLOOKUP($B1233,期貨大額交易人未沖銷部位!$A$4:$O$499,14,FALSE)</f>
        <v>#N/A</v>
      </c>
      <c r="AC1233" s="40" t="e">
        <f>VLOOKUP($B1233,期貨大額交易人未沖銷部位!$A$4:$O$499,15,FALSE)</f>
        <v>#N/A</v>
      </c>
      <c r="AD1233" s="33" t="e">
        <f>VLOOKUP($B1233,三大美股走勢!$A$4:$J$495,4,FALSE)</f>
        <v>#N/A</v>
      </c>
      <c r="AE1233" s="33" t="e">
        <f>VLOOKUP($B1233,三大美股走勢!$A$4:$J$495,7,FALSE)</f>
        <v>#N/A</v>
      </c>
      <c r="AF1233" s="33" t="e">
        <f>VLOOKUP($B1233,三大美股走勢!$A$4:$J$495,10,FALSE)</f>
        <v>#N/A</v>
      </c>
    </row>
    <row r="1234" spans="2:32">
      <c r="B1234" s="32">
        <v>44013</v>
      </c>
      <c r="C1234" s="33" t="e">
        <f>VLOOKUP($B1234,大盤與近月台指!$A$4:$I$499,2,FALSE)</f>
        <v>#N/A</v>
      </c>
      <c r="D1234" s="34" t="e">
        <f>VLOOKUP($B1234,大盤與近月台指!$A$4:$I$499,3,FALSE)</f>
        <v>#N/A</v>
      </c>
      <c r="E1234" s="35" t="e">
        <f>VLOOKUP($B1234,大盤與近月台指!$A$4:$I$499,4,FALSE)</f>
        <v>#N/A</v>
      </c>
      <c r="F1234" s="33" t="e">
        <f>VLOOKUP($B1234,大盤與近月台指!$A$4:$I$499,5,FALSE)</f>
        <v>#N/A</v>
      </c>
      <c r="G1234" s="49" t="e">
        <f>VLOOKUP($B1234,三大法人買賣超!$A$4:$I$500,3,FALSE)</f>
        <v>#N/A</v>
      </c>
      <c r="H1234" s="34" t="e">
        <f>VLOOKUP($B1234,三大法人買賣超!$A$4:$I$500,5,FALSE)</f>
        <v>#N/A</v>
      </c>
      <c r="I1234" s="27" t="e">
        <f>VLOOKUP($B1234,三大法人買賣超!$A$4:$I$500,7,FALSE)</f>
        <v>#N/A</v>
      </c>
      <c r="J1234" s="27" t="e">
        <f>VLOOKUP($B1234,三大法人買賣超!$A$4:$I$500,9,FALSE)</f>
        <v>#N/A</v>
      </c>
      <c r="K1234" s="37">
        <f>新台幣匯率美元指數!B1235</f>
        <v>0</v>
      </c>
      <c r="L1234" s="38">
        <f>新台幣匯率美元指數!C1235</f>
        <v>0</v>
      </c>
      <c r="M1234" s="39">
        <f>新台幣匯率美元指數!D1235</f>
        <v>0</v>
      </c>
      <c r="N1234" s="27" t="e">
        <f>VLOOKUP($B1234,期貨未平倉口數!$A$4:$M$499,4,FALSE)</f>
        <v>#N/A</v>
      </c>
      <c r="O1234" s="27" t="e">
        <f>VLOOKUP($B1234,期貨未平倉口數!$A$4:$M$499,9,FALSE)</f>
        <v>#N/A</v>
      </c>
      <c r="P1234" s="27" t="e">
        <f>VLOOKUP($B1234,期貨未平倉口數!$A$4:$M$499,10,FALSE)</f>
        <v>#N/A</v>
      </c>
      <c r="Q1234" s="27" t="e">
        <f>VLOOKUP($B1234,期貨未平倉口數!$A$4:$M$499,11,FALSE)</f>
        <v>#N/A</v>
      </c>
      <c r="R1234" s="64" t="e">
        <f>VLOOKUP($B1234,選擇權未平倉餘額!$A$4:$I$500,6,FALSE)</f>
        <v>#N/A</v>
      </c>
      <c r="S1234" s="64" t="e">
        <f>VLOOKUP($B1234,選擇權未平倉餘額!$A$4:$I$500,7,FALSE)</f>
        <v>#N/A</v>
      </c>
      <c r="T1234" s="64" t="e">
        <f>VLOOKUP($B1234,選擇權未平倉餘額!$A$4:$I$500,8,FALSE)</f>
        <v>#N/A</v>
      </c>
      <c r="U1234" s="64" t="e">
        <f>VLOOKUP($B1234,選擇權未平倉餘額!$A$4:$I$500,9,FALSE)</f>
        <v>#N/A</v>
      </c>
      <c r="V1234" s="39" t="e">
        <f>VLOOKUP($B1234,臺指選擇權P_C_Ratios!$A$4:$C$500,3,FALSE)</f>
        <v>#N/A</v>
      </c>
      <c r="W1234" s="41" t="e">
        <f>VLOOKUP($B1234,散戶多空比!$A$6:$L$500,12,FALSE)</f>
        <v>#N/A</v>
      </c>
      <c r="X1234" s="40" t="e">
        <f>VLOOKUP($B1234,期貨大額交易人未沖銷部位!$A$4:$O$499,4,FALSE)</f>
        <v>#N/A</v>
      </c>
      <c r="Y1234" s="40" t="e">
        <f>VLOOKUP($B1234,期貨大額交易人未沖銷部位!$A$4:$O$499,7,FALSE)</f>
        <v>#N/A</v>
      </c>
      <c r="Z1234" s="40" t="e">
        <f>VLOOKUP($B1234,期貨大額交易人未沖銷部位!$A$4:$O$499,10,FALSE)</f>
        <v>#N/A</v>
      </c>
      <c r="AA1234" s="40" t="e">
        <f>VLOOKUP($B1234,期貨大額交易人未沖銷部位!$A$4:$O$499,13,FALSE)</f>
        <v>#N/A</v>
      </c>
      <c r="AB1234" s="40" t="e">
        <f>VLOOKUP($B1234,期貨大額交易人未沖銷部位!$A$4:$O$499,14,FALSE)</f>
        <v>#N/A</v>
      </c>
      <c r="AC1234" s="40" t="e">
        <f>VLOOKUP($B1234,期貨大額交易人未沖銷部位!$A$4:$O$499,15,FALSE)</f>
        <v>#N/A</v>
      </c>
      <c r="AD1234" s="33" t="e">
        <f>VLOOKUP($B1234,三大美股走勢!$A$4:$J$495,4,FALSE)</f>
        <v>#N/A</v>
      </c>
      <c r="AE1234" s="33" t="e">
        <f>VLOOKUP($B1234,三大美股走勢!$A$4:$J$495,7,FALSE)</f>
        <v>#N/A</v>
      </c>
      <c r="AF1234" s="33" t="e">
        <f>VLOOKUP($B1234,三大美股走勢!$A$4:$J$495,10,FALSE)</f>
        <v>#N/A</v>
      </c>
    </row>
    <row r="1235" spans="2:32">
      <c r="B1235" s="32">
        <v>44014</v>
      </c>
      <c r="C1235" s="33" t="e">
        <f>VLOOKUP($B1235,大盤與近月台指!$A$4:$I$499,2,FALSE)</f>
        <v>#N/A</v>
      </c>
      <c r="D1235" s="34" t="e">
        <f>VLOOKUP($B1235,大盤與近月台指!$A$4:$I$499,3,FALSE)</f>
        <v>#N/A</v>
      </c>
      <c r="E1235" s="35" t="e">
        <f>VLOOKUP($B1235,大盤與近月台指!$A$4:$I$499,4,FALSE)</f>
        <v>#N/A</v>
      </c>
      <c r="F1235" s="33" t="e">
        <f>VLOOKUP($B1235,大盤與近月台指!$A$4:$I$499,5,FALSE)</f>
        <v>#N/A</v>
      </c>
      <c r="G1235" s="49" t="e">
        <f>VLOOKUP($B1235,三大法人買賣超!$A$4:$I$500,3,FALSE)</f>
        <v>#N/A</v>
      </c>
      <c r="H1235" s="34" t="e">
        <f>VLOOKUP($B1235,三大法人買賣超!$A$4:$I$500,5,FALSE)</f>
        <v>#N/A</v>
      </c>
      <c r="I1235" s="27" t="e">
        <f>VLOOKUP($B1235,三大法人買賣超!$A$4:$I$500,7,FALSE)</f>
        <v>#N/A</v>
      </c>
      <c r="J1235" s="27" t="e">
        <f>VLOOKUP($B1235,三大法人買賣超!$A$4:$I$500,9,FALSE)</f>
        <v>#N/A</v>
      </c>
      <c r="K1235" s="37">
        <f>新台幣匯率美元指數!B1236</f>
        <v>0</v>
      </c>
      <c r="L1235" s="38">
        <f>新台幣匯率美元指數!C1236</f>
        <v>0</v>
      </c>
      <c r="M1235" s="39">
        <f>新台幣匯率美元指數!D1236</f>
        <v>0</v>
      </c>
      <c r="N1235" s="27" t="e">
        <f>VLOOKUP($B1235,期貨未平倉口數!$A$4:$M$499,4,FALSE)</f>
        <v>#N/A</v>
      </c>
      <c r="O1235" s="27" t="e">
        <f>VLOOKUP($B1235,期貨未平倉口數!$A$4:$M$499,9,FALSE)</f>
        <v>#N/A</v>
      </c>
      <c r="P1235" s="27" t="e">
        <f>VLOOKUP($B1235,期貨未平倉口數!$A$4:$M$499,10,FALSE)</f>
        <v>#N/A</v>
      </c>
      <c r="Q1235" s="27" t="e">
        <f>VLOOKUP($B1235,期貨未平倉口數!$A$4:$M$499,11,FALSE)</f>
        <v>#N/A</v>
      </c>
      <c r="R1235" s="64" t="e">
        <f>VLOOKUP($B1235,選擇權未平倉餘額!$A$4:$I$500,6,FALSE)</f>
        <v>#N/A</v>
      </c>
      <c r="S1235" s="64" t="e">
        <f>VLOOKUP($B1235,選擇權未平倉餘額!$A$4:$I$500,7,FALSE)</f>
        <v>#N/A</v>
      </c>
      <c r="T1235" s="64" t="e">
        <f>VLOOKUP($B1235,選擇權未平倉餘額!$A$4:$I$500,8,FALSE)</f>
        <v>#N/A</v>
      </c>
      <c r="U1235" s="64" t="e">
        <f>VLOOKUP($B1235,選擇權未平倉餘額!$A$4:$I$500,9,FALSE)</f>
        <v>#N/A</v>
      </c>
      <c r="V1235" s="39" t="e">
        <f>VLOOKUP($B1235,臺指選擇權P_C_Ratios!$A$4:$C$500,3,FALSE)</f>
        <v>#N/A</v>
      </c>
      <c r="W1235" s="41" t="e">
        <f>VLOOKUP($B1235,散戶多空比!$A$6:$L$500,12,FALSE)</f>
        <v>#N/A</v>
      </c>
      <c r="X1235" s="40" t="e">
        <f>VLOOKUP($B1235,期貨大額交易人未沖銷部位!$A$4:$O$499,4,FALSE)</f>
        <v>#N/A</v>
      </c>
      <c r="Y1235" s="40" t="e">
        <f>VLOOKUP($B1235,期貨大額交易人未沖銷部位!$A$4:$O$499,7,FALSE)</f>
        <v>#N/A</v>
      </c>
      <c r="Z1235" s="40" t="e">
        <f>VLOOKUP($B1235,期貨大額交易人未沖銷部位!$A$4:$O$499,10,FALSE)</f>
        <v>#N/A</v>
      </c>
      <c r="AA1235" s="40" t="e">
        <f>VLOOKUP($B1235,期貨大額交易人未沖銷部位!$A$4:$O$499,13,FALSE)</f>
        <v>#N/A</v>
      </c>
      <c r="AB1235" s="40" t="e">
        <f>VLOOKUP($B1235,期貨大額交易人未沖銷部位!$A$4:$O$499,14,FALSE)</f>
        <v>#N/A</v>
      </c>
      <c r="AC1235" s="40" t="e">
        <f>VLOOKUP($B1235,期貨大額交易人未沖銷部位!$A$4:$O$499,15,FALSE)</f>
        <v>#N/A</v>
      </c>
      <c r="AD1235" s="33" t="e">
        <f>VLOOKUP($B1235,三大美股走勢!$A$4:$J$495,4,FALSE)</f>
        <v>#N/A</v>
      </c>
      <c r="AE1235" s="33" t="e">
        <f>VLOOKUP($B1235,三大美股走勢!$A$4:$J$495,7,FALSE)</f>
        <v>#N/A</v>
      </c>
      <c r="AF1235" s="33" t="e">
        <f>VLOOKUP($B1235,三大美股走勢!$A$4:$J$495,10,FALSE)</f>
        <v>#N/A</v>
      </c>
    </row>
    <row r="1236" spans="2:32">
      <c r="B1236" s="32">
        <v>44015</v>
      </c>
      <c r="C1236" s="33" t="e">
        <f>VLOOKUP($B1236,大盤與近月台指!$A$4:$I$499,2,FALSE)</f>
        <v>#N/A</v>
      </c>
      <c r="D1236" s="34" t="e">
        <f>VLOOKUP($B1236,大盤與近月台指!$A$4:$I$499,3,FALSE)</f>
        <v>#N/A</v>
      </c>
      <c r="E1236" s="35" t="e">
        <f>VLOOKUP($B1236,大盤與近月台指!$A$4:$I$499,4,FALSE)</f>
        <v>#N/A</v>
      </c>
      <c r="F1236" s="33" t="e">
        <f>VLOOKUP($B1236,大盤與近月台指!$A$4:$I$499,5,FALSE)</f>
        <v>#N/A</v>
      </c>
      <c r="G1236" s="49" t="e">
        <f>VLOOKUP($B1236,三大法人買賣超!$A$4:$I$500,3,FALSE)</f>
        <v>#N/A</v>
      </c>
      <c r="H1236" s="34" t="e">
        <f>VLOOKUP($B1236,三大法人買賣超!$A$4:$I$500,5,FALSE)</f>
        <v>#N/A</v>
      </c>
      <c r="I1236" s="27" t="e">
        <f>VLOOKUP($B1236,三大法人買賣超!$A$4:$I$500,7,FALSE)</f>
        <v>#N/A</v>
      </c>
      <c r="J1236" s="27" t="e">
        <f>VLOOKUP($B1236,三大法人買賣超!$A$4:$I$500,9,FALSE)</f>
        <v>#N/A</v>
      </c>
      <c r="K1236" s="37">
        <f>新台幣匯率美元指數!B1237</f>
        <v>0</v>
      </c>
      <c r="L1236" s="38">
        <f>新台幣匯率美元指數!C1237</f>
        <v>0</v>
      </c>
      <c r="M1236" s="39">
        <f>新台幣匯率美元指數!D1237</f>
        <v>0</v>
      </c>
      <c r="N1236" s="27" t="e">
        <f>VLOOKUP($B1236,期貨未平倉口數!$A$4:$M$499,4,FALSE)</f>
        <v>#N/A</v>
      </c>
      <c r="O1236" s="27" t="e">
        <f>VLOOKUP($B1236,期貨未平倉口數!$A$4:$M$499,9,FALSE)</f>
        <v>#N/A</v>
      </c>
      <c r="P1236" s="27" t="e">
        <f>VLOOKUP($B1236,期貨未平倉口數!$A$4:$M$499,10,FALSE)</f>
        <v>#N/A</v>
      </c>
      <c r="Q1236" s="27" t="e">
        <f>VLOOKUP($B1236,期貨未平倉口數!$A$4:$M$499,11,FALSE)</f>
        <v>#N/A</v>
      </c>
      <c r="R1236" s="64" t="e">
        <f>VLOOKUP($B1236,選擇權未平倉餘額!$A$4:$I$500,6,FALSE)</f>
        <v>#N/A</v>
      </c>
      <c r="S1236" s="64" t="e">
        <f>VLOOKUP($B1236,選擇權未平倉餘額!$A$4:$I$500,7,FALSE)</f>
        <v>#N/A</v>
      </c>
      <c r="T1236" s="64" t="e">
        <f>VLOOKUP($B1236,選擇權未平倉餘額!$A$4:$I$500,8,FALSE)</f>
        <v>#N/A</v>
      </c>
      <c r="U1236" s="64" t="e">
        <f>VLOOKUP($B1236,選擇權未平倉餘額!$A$4:$I$500,9,FALSE)</f>
        <v>#N/A</v>
      </c>
      <c r="V1236" s="39" t="e">
        <f>VLOOKUP($B1236,臺指選擇權P_C_Ratios!$A$4:$C$500,3,FALSE)</f>
        <v>#N/A</v>
      </c>
      <c r="W1236" s="41" t="e">
        <f>VLOOKUP($B1236,散戶多空比!$A$6:$L$500,12,FALSE)</f>
        <v>#N/A</v>
      </c>
      <c r="X1236" s="40" t="e">
        <f>VLOOKUP($B1236,期貨大額交易人未沖銷部位!$A$4:$O$499,4,FALSE)</f>
        <v>#N/A</v>
      </c>
      <c r="Y1236" s="40" t="e">
        <f>VLOOKUP($B1236,期貨大額交易人未沖銷部位!$A$4:$O$499,7,FALSE)</f>
        <v>#N/A</v>
      </c>
      <c r="Z1236" s="40" t="e">
        <f>VLOOKUP($B1236,期貨大額交易人未沖銷部位!$A$4:$O$499,10,FALSE)</f>
        <v>#N/A</v>
      </c>
      <c r="AA1236" s="40" t="e">
        <f>VLOOKUP($B1236,期貨大額交易人未沖銷部位!$A$4:$O$499,13,FALSE)</f>
        <v>#N/A</v>
      </c>
      <c r="AB1236" s="40" t="e">
        <f>VLOOKUP($B1236,期貨大額交易人未沖銷部位!$A$4:$O$499,14,FALSE)</f>
        <v>#N/A</v>
      </c>
      <c r="AC1236" s="40" t="e">
        <f>VLOOKUP($B1236,期貨大額交易人未沖銷部位!$A$4:$O$499,15,FALSE)</f>
        <v>#N/A</v>
      </c>
      <c r="AD1236" s="33" t="e">
        <f>VLOOKUP($B1236,三大美股走勢!$A$4:$J$495,4,FALSE)</f>
        <v>#N/A</v>
      </c>
      <c r="AE1236" s="33" t="e">
        <f>VLOOKUP($B1236,三大美股走勢!$A$4:$J$495,7,FALSE)</f>
        <v>#N/A</v>
      </c>
      <c r="AF1236" s="33" t="e">
        <f>VLOOKUP($B1236,三大美股走勢!$A$4:$J$495,10,FALSE)</f>
        <v>#N/A</v>
      </c>
    </row>
    <row r="1237" spans="2:32">
      <c r="B1237" s="32">
        <v>44016</v>
      </c>
      <c r="C1237" s="33" t="e">
        <f>VLOOKUP($B1237,大盤與近月台指!$A$4:$I$499,2,FALSE)</f>
        <v>#N/A</v>
      </c>
      <c r="D1237" s="34" t="e">
        <f>VLOOKUP($B1237,大盤與近月台指!$A$4:$I$499,3,FALSE)</f>
        <v>#N/A</v>
      </c>
      <c r="E1237" s="35" t="e">
        <f>VLOOKUP($B1237,大盤與近月台指!$A$4:$I$499,4,FALSE)</f>
        <v>#N/A</v>
      </c>
      <c r="F1237" s="33" t="e">
        <f>VLOOKUP($B1237,大盤與近月台指!$A$4:$I$499,5,FALSE)</f>
        <v>#N/A</v>
      </c>
      <c r="G1237" s="49" t="e">
        <f>VLOOKUP($B1237,三大法人買賣超!$A$4:$I$500,3,FALSE)</f>
        <v>#N/A</v>
      </c>
      <c r="H1237" s="34" t="e">
        <f>VLOOKUP($B1237,三大法人買賣超!$A$4:$I$500,5,FALSE)</f>
        <v>#N/A</v>
      </c>
      <c r="I1237" s="27" t="e">
        <f>VLOOKUP($B1237,三大法人買賣超!$A$4:$I$500,7,FALSE)</f>
        <v>#N/A</v>
      </c>
      <c r="J1237" s="27" t="e">
        <f>VLOOKUP($B1237,三大法人買賣超!$A$4:$I$500,9,FALSE)</f>
        <v>#N/A</v>
      </c>
      <c r="K1237" s="37">
        <f>新台幣匯率美元指數!B1238</f>
        <v>0</v>
      </c>
      <c r="L1237" s="38">
        <f>新台幣匯率美元指數!C1238</f>
        <v>0</v>
      </c>
      <c r="M1237" s="39">
        <f>新台幣匯率美元指數!D1238</f>
        <v>0</v>
      </c>
      <c r="N1237" s="27" t="e">
        <f>VLOOKUP($B1237,期貨未平倉口數!$A$4:$M$499,4,FALSE)</f>
        <v>#N/A</v>
      </c>
      <c r="O1237" s="27" t="e">
        <f>VLOOKUP($B1237,期貨未平倉口數!$A$4:$M$499,9,FALSE)</f>
        <v>#N/A</v>
      </c>
      <c r="P1237" s="27" t="e">
        <f>VLOOKUP($B1237,期貨未平倉口數!$A$4:$M$499,10,FALSE)</f>
        <v>#N/A</v>
      </c>
      <c r="Q1237" s="27" t="e">
        <f>VLOOKUP($B1237,期貨未平倉口數!$A$4:$M$499,11,FALSE)</f>
        <v>#N/A</v>
      </c>
      <c r="R1237" s="64" t="e">
        <f>VLOOKUP($B1237,選擇權未平倉餘額!$A$4:$I$500,6,FALSE)</f>
        <v>#N/A</v>
      </c>
      <c r="S1237" s="64" t="e">
        <f>VLOOKUP($B1237,選擇權未平倉餘額!$A$4:$I$500,7,FALSE)</f>
        <v>#N/A</v>
      </c>
      <c r="T1237" s="64" t="e">
        <f>VLOOKUP($B1237,選擇權未平倉餘額!$A$4:$I$500,8,FALSE)</f>
        <v>#N/A</v>
      </c>
      <c r="U1237" s="64" t="e">
        <f>VLOOKUP($B1237,選擇權未平倉餘額!$A$4:$I$500,9,FALSE)</f>
        <v>#N/A</v>
      </c>
      <c r="V1237" s="39" t="e">
        <f>VLOOKUP($B1237,臺指選擇權P_C_Ratios!$A$4:$C$500,3,FALSE)</f>
        <v>#N/A</v>
      </c>
      <c r="W1237" s="41" t="e">
        <f>VLOOKUP($B1237,散戶多空比!$A$6:$L$500,12,FALSE)</f>
        <v>#N/A</v>
      </c>
      <c r="X1237" s="40" t="e">
        <f>VLOOKUP($B1237,期貨大額交易人未沖銷部位!$A$4:$O$499,4,FALSE)</f>
        <v>#N/A</v>
      </c>
      <c r="Y1237" s="40" t="e">
        <f>VLOOKUP($B1237,期貨大額交易人未沖銷部位!$A$4:$O$499,7,FALSE)</f>
        <v>#N/A</v>
      </c>
      <c r="Z1237" s="40" t="e">
        <f>VLOOKUP($B1237,期貨大額交易人未沖銷部位!$A$4:$O$499,10,FALSE)</f>
        <v>#N/A</v>
      </c>
      <c r="AA1237" s="40" t="e">
        <f>VLOOKUP($B1237,期貨大額交易人未沖銷部位!$A$4:$O$499,13,FALSE)</f>
        <v>#N/A</v>
      </c>
      <c r="AB1237" s="40" t="e">
        <f>VLOOKUP($B1237,期貨大額交易人未沖銷部位!$A$4:$O$499,14,FALSE)</f>
        <v>#N/A</v>
      </c>
      <c r="AC1237" s="40" t="e">
        <f>VLOOKUP($B1237,期貨大額交易人未沖銷部位!$A$4:$O$499,15,FALSE)</f>
        <v>#N/A</v>
      </c>
      <c r="AD1237" s="33" t="e">
        <f>VLOOKUP($B1237,三大美股走勢!$A$4:$J$495,4,FALSE)</f>
        <v>#N/A</v>
      </c>
      <c r="AE1237" s="33" t="e">
        <f>VLOOKUP($B1237,三大美股走勢!$A$4:$J$495,7,FALSE)</f>
        <v>#N/A</v>
      </c>
      <c r="AF1237" s="33" t="e">
        <f>VLOOKUP($B1237,三大美股走勢!$A$4:$J$495,10,FALSE)</f>
        <v>#N/A</v>
      </c>
    </row>
    <row r="1238" spans="2:32">
      <c r="B1238" s="32">
        <v>44017</v>
      </c>
      <c r="C1238" s="33" t="e">
        <f>VLOOKUP($B1238,大盤與近月台指!$A$4:$I$499,2,FALSE)</f>
        <v>#N/A</v>
      </c>
      <c r="D1238" s="34" t="e">
        <f>VLOOKUP($B1238,大盤與近月台指!$A$4:$I$499,3,FALSE)</f>
        <v>#N/A</v>
      </c>
      <c r="E1238" s="35" t="e">
        <f>VLOOKUP($B1238,大盤與近月台指!$A$4:$I$499,4,FALSE)</f>
        <v>#N/A</v>
      </c>
      <c r="F1238" s="33" t="e">
        <f>VLOOKUP($B1238,大盤與近月台指!$A$4:$I$499,5,FALSE)</f>
        <v>#N/A</v>
      </c>
      <c r="G1238" s="49" t="e">
        <f>VLOOKUP($B1238,三大法人買賣超!$A$4:$I$500,3,FALSE)</f>
        <v>#N/A</v>
      </c>
      <c r="H1238" s="34" t="e">
        <f>VLOOKUP($B1238,三大法人買賣超!$A$4:$I$500,5,FALSE)</f>
        <v>#N/A</v>
      </c>
      <c r="I1238" s="27" t="e">
        <f>VLOOKUP($B1238,三大法人買賣超!$A$4:$I$500,7,FALSE)</f>
        <v>#N/A</v>
      </c>
      <c r="J1238" s="27" t="e">
        <f>VLOOKUP($B1238,三大法人買賣超!$A$4:$I$500,9,FALSE)</f>
        <v>#N/A</v>
      </c>
      <c r="K1238" s="37">
        <f>新台幣匯率美元指數!B1239</f>
        <v>0</v>
      </c>
      <c r="L1238" s="38">
        <f>新台幣匯率美元指數!C1239</f>
        <v>0</v>
      </c>
      <c r="M1238" s="39">
        <f>新台幣匯率美元指數!D1239</f>
        <v>0</v>
      </c>
      <c r="N1238" s="27" t="e">
        <f>VLOOKUP($B1238,期貨未平倉口數!$A$4:$M$499,4,FALSE)</f>
        <v>#N/A</v>
      </c>
      <c r="O1238" s="27" t="e">
        <f>VLOOKUP($B1238,期貨未平倉口數!$A$4:$M$499,9,FALSE)</f>
        <v>#N/A</v>
      </c>
      <c r="P1238" s="27" t="e">
        <f>VLOOKUP($B1238,期貨未平倉口數!$A$4:$M$499,10,FALSE)</f>
        <v>#N/A</v>
      </c>
      <c r="Q1238" s="27" t="e">
        <f>VLOOKUP($B1238,期貨未平倉口數!$A$4:$M$499,11,FALSE)</f>
        <v>#N/A</v>
      </c>
      <c r="R1238" s="64" t="e">
        <f>VLOOKUP($B1238,選擇權未平倉餘額!$A$4:$I$500,6,FALSE)</f>
        <v>#N/A</v>
      </c>
      <c r="S1238" s="64" t="e">
        <f>VLOOKUP($B1238,選擇權未平倉餘額!$A$4:$I$500,7,FALSE)</f>
        <v>#N/A</v>
      </c>
      <c r="T1238" s="64" t="e">
        <f>VLOOKUP($B1238,選擇權未平倉餘額!$A$4:$I$500,8,FALSE)</f>
        <v>#N/A</v>
      </c>
      <c r="U1238" s="64" t="e">
        <f>VLOOKUP($B1238,選擇權未平倉餘額!$A$4:$I$500,9,FALSE)</f>
        <v>#N/A</v>
      </c>
      <c r="V1238" s="39" t="e">
        <f>VLOOKUP($B1238,臺指選擇權P_C_Ratios!$A$4:$C$500,3,FALSE)</f>
        <v>#N/A</v>
      </c>
      <c r="W1238" s="41" t="e">
        <f>VLOOKUP($B1238,散戶多空比!$A$6:$L$500,12,FALSE)</f>
        <v>#N/A</v>
      </c>
      <c r="X1238" s="40" t="e">
        <f>VLOOKUP($B1238,期貨大額交易人未沖銷部位!$A$4:$O$499,4,FALSE)</f>
        <v>#N/A</v>
      </c>
      <c r="Y1238" s="40" t="e">
        <f>VLOOKUP($B1238,期貨大額交易人未沖銷部位!$A$4:$O$499,7,FALSE)</f>
        <v>#N/A</v>
      </c>
      <c r="Z1238" s="40" t="e">
        <f>VLOOKUP($B1238,期貨大額交易人未沖銷部位!$A$4:$O$499,10,FALSE)</f>
        <v>#N/A</v>
      </c>
      <c r="AA1238" s="40" t="e">
        <f>VLOOKUP($B1238,期貨大額交易人未沖銷部位!$A$4:$O$499,13,FALSE)</f>
        <v>#N/A</v>
      </c>
      <c r="AB1238" s="40" t="e">
        <f>VLOOKUP($B1238,期貨大額交易人未沖銷部位!$A$4:$O$499,14,FALSE)</f>
        <v>#N/A</v>
      </c>
      <c r="AC1238" s="40" t="e">
        <f>VLOOKUP($B1238,期貨大額交易人未沖銷部位!$A$4:$O$499,15,FALSE)</f>
        <v>#N/A</v>
      </c>
      <c r="AD1238" s="33" t="e">
        <f>VLOOKUP($B1238,三大美股走勢!$A$4:$J$495,4,FALSE)</f>
        <v>#N/A</v>
      </c>
      <c r="AE1238" s="33" t="e">
        <f>VLOOKUP($B1238,三大美股走勢!$A$4:$J$495,7,FALSE)</f>
        <v>#N/A</v>
      </c>
      <c r="AF1238" s="33" t="e">
        <f>VLOOKUP($B1238,三大美股走勢!$A$4:$J$495,10,FALSE)</f>
        <v>#N/A</v>
      </c>
    </row>
    <row r="1239" spans="2:32">
      <c r="B1239" s="32">
        <v>44018</v>
      </c>
      <c r="C1239" s="33" t="e">
        <f>VLOOKUP($B1239,大盤與近月台指!$A$4:$I$499,2,FALSE)</f>
        <v>#N/A</v>
      </c>
      <c r="D1239" s="34" t="e">
        <f>VLOOKUP($B1239,大盤與近月台指!$A$4:$I$499,3,FALSE)</f>
        <v>#N/A</v>
      </c>
      <c r="E1239" s="35" t="e">
        <f>VLOOKUP($B1239,大盤與近月台指!$A$4:$I$499,4,FALSE)</f>
        <v>#N/A</v>
      </c>
      <c r="F1239" s="33" t="e">
        <f>VLOOKUP($B1239,大盤與近月台指!$A$4:$I$499,5,FALSE)</f>
        <v>#N/A</v>
      </c>
      <c r="G1239" s="49" t="e">
        <f>VLOOKUP($B1239,三大法人買賣超!$A$4:$I$500,3,FALSE)</f>
        <v>#N/A</v>
      </c>
      <c r="H1239" s="34" t="e">
        <f>VLOOKUP($B1239,三大法人買賣超!$A$4:$I$500,5,FALSE)</f>
        <v>#N/A</v>
      </c>
      <c r="I1239" s="27" t="e">
        <f>VLOOKUP($B1239,三大法人買賣超!$A$4:$I$500,7,FALSE)</f>
        <v>#N/A</v>
      </c>
      <c r="J1239" s="27" t="e">
        <f>VLOOKUP($B1239,三大法人買賣超!$A$4:$I$500,9,FALSE)</f>
        <v>#N/A</v>
      </c>
      <c r="K1239" s="37">
        <f>新台幣匯率美元指數!B1240</f>
        <v>0</v>
      </c>
      <c r="L1239" s="38">
        <f>新台幣匯率美元指數!C1240</f>
        <v>0</v>
      </c>
      <c r="M1239" s="39">
        <f>新台幣匯率美元指數!D1240</f>
        <v>0</v>
      </c>
      <c r="N1239" s="27" t="e">
        <f>VLOOKUP($B1239,期貨未平倉口數!$A$4:$M$499,4,FALSE)</f>
        <v>#N/A</v>
      </c>
      <c r="O1239" s="27" t="e">
        <f>VLOOKUP($B1239,期貨未平倉口數!$A$4:$M$499,9,FALSE)</f>
        <v>#N/A</v>
      </c>
      <c r="P1239" s="27" t="e">
        <f>VLOOKUP($B1239,期貨未平倉口數!$A$4:$M$499,10,FALSE)</f>
        <v>#N/A</v>
      </c>
      <c r="Q1239" s="27" t="e">
        <f>VLOOKUP($B1239,期貨未平倉口數!$A$4:$M$499,11,FALSE)</f>
        <v>#N/A</v>
      </c>
      <c r="R1239" s="64" t="e">
        <f>VLOOKUP($B1239,選擇權未平倉餘額!$A$4:$I$500,6,FALSE)</f>
        <v>#N/A</v>
      </c>
      <c r="S1239" s="64" t="e">
        <f>VLOOKUP($B1239,選擇權未平倉餘額!$A$4:$I$500,7,FALSE)</f>
        <v>#N/A</v>
      </c>
      <c r="T1239" s="64" t="e">
        <f>VLOOKUP($B1239,選擇權未平倉餘額!$A$4:$I$500,8,FALSE)</f>
        <v>#N/A</v>
      </c>
      <c r="U1239" s="64" t="e">
        <f>VLOOKUP($B1239,選擇權未平倉餘額!$A$4:$I$500,9,FALSE)</f>
        <v>#N/A</v>
      </c>
      <c r="V1239" s="39" t="e">
        <f>VLOOKUP($B1239,臺指選擇權P_C_Ratios!$A$4:$C$500,3,FALSE)</f>
        <v>#N/A</v>
      </c>
      <c r="W1239" s="41" t="e">
        <f>VLOOKUP($B1239,散戶多空比!$A$6:$L$500,12,FALSE)</f>
        <v>#N/A</v>
      </c>
      <c r="X1239" s="40" t="e">
        <f>VLOOKUP($B1239,期貨大額交易人未沖銷部位!$A$4:$O$499,4,FALSE)</f>
        <v>#N/A</v>
      </c>
      <c r="Y1239" s="40" t="e">
        <f>VLOOKUP($B1239,期貨大額交易人未沖銷部位!$A$4:$O$499,7,FALSE)</f>
        <v>#N/A</v>
      </c>
      <c r="Z1239" s="40" t="e">
        <f>VLOOKUP($B1239,期貨大額交易人未沖銷部位!$A$4:$O$499,10,FALSE)</f>
        <v>#N/A</v>
      </c>
      <c r="AA1239" s="40" t="e">
        <f>VLOOKUP($B1239,期貨大額交易人未沖銷部位!$A$4:$O$499,13,FALSE)</f>
        <v>#N/A</v>
      </c>
      <c r="AB1239" s="40" t="e">
        <f>VLOOKUP($B1239,期貨大額交易人未沖銷部位!$A$4:$O$499,14,FALSE)</f>
        <v>#N/A</v>
      </c>
      <c r="AC1239" s="40" t="e">
        <f>VLOOKUP($B1239,期貨大額交易人未沖銷部位!$A$4:$O$499,15,FALSE)</f>
        <v>#N/A</v>
      </c>
      <c r="AD1239" s="33" t="e">
        <f>VLOOKUP($B1239,三大美股走勢!$A$4:$J$495,4,FALSE)</f>
        <v>#N/A</v>
      </c>
      <c r="AE1239" s="33" t="e">
        <f>VLOOKUP($B1239,三大美股走勢!$A$4:$J$495,7,FALSE)</f>
        <v>#N/A</v>
      </c>
      <c r="AF1239" s="33" t="e">
        <f>VLOOKUP($B1239,三大美股走勢!$A$4:$J$495,10,FALSE)</f>
        <v>#N/A</v>
      </c>
    </row>
    <row r="1240" spans="2:32">
      <c r="B1240" s="32">
        <v>44019</v>
      </c>
      <c r="C1240" s="33" t="e">
        <f>VLOOKUP($B1240,大盤與近月台指!$A$4:$I$499,2,FALSE)</f>
        <v>#N/A</v>
      </c>
      <c r="D1240" s="34" t="e">
        <f>VLOOKUP($B1240,大盤與近月台指!$A$4:$I$499,3,FALSE)</f>
        <v>#N/A</v>
      </c>
      <c r="E1240" s="35" t="e">
        <f>VLOOKUP($B1240,大盤與近月台指!$A$4:$I$499,4,FALSE)</f>
        <v>#N/A</v>
      </c>
      <c r="F1240" s="33" t="e">
        <f>VLOOKUP($B1240,大盤與近月台指!$A$4:$I$499,5,FALSE)</f>
        <v>#N/A</v>
      </c>
      <c r="G1240" s="49" t="e">
        <f>VLOOKUP($B1240,三大法人買賣超!$A$4:$I$500,3,FALSE)</f>
        <v>#N/A</v>
      </c>
      <c r="H1240" s="34" t="e">
        <f>VLOOKUP($B1240,三大法人買賣超!$A$4:$I$500,5,FALSE)</f>
        <v>#N/A</v>
      </c>
      <c r="I1240" s="27" t="e">
        <f>VLOOKUP($B1240,三大法人買賣超!$A$4:$I$500,7,FALSE)</f>
        <v>#N/A</v>
      </c>
      <c r="J1240" s="27" t="e">
        <f>VLOOKUP($B1240,三大法人買賣超!$A$4:$I$500,9,FALSE)</f>
        <v>#N/A</v>
      </c>
      <c r="K1240" s="37">
        <f>新台幣匯率美元指數!B1241</f>
        <v>0</v>
      </c>
      <c r="L1240" s="38">
        <f>新台幣匯率美元指數!C1241</f>
        <v>0</v>
      </c>
      <c r="M1240" s="39">
        <f>新台幣匯率美元指數!D1241</f>
        <v>0</v>
      </c>
      <c r="N1240" s="27" t="e">
        <f>VLOOKUP($B1240,期貨未平倉口數!$A$4:$M$499,4,FALSE)</f>
        <v>#N/A</v>
      </c>
      <c r="O1240" s="27" t="e">
        <f>VLOOKUP($B1240,期貨未平倉口數!$A$4:$M$499,9,FALSE)</f>
        <v>#N/A</v>
      </c>
      <c r="P1240" s="27" t="e">
        <f>VLOOKUP($B1240,期貨未平倉口數!$A$4:$M$499,10,FALSE)</f>
        <v>#N/A</v>
      </c>
      <c r="Q1240" s="27" t="e">
        <f>VLOOKUP($B1240,期貨未平倉口數!$A$4:$M$499,11,FALSE)</f>
        <v>#N/A</v>
      </c>
      <c r="R1240" s="64" t="e">
        <f>VLOOKUP($B1240,選擇權未平倉餘額!$A$4:$I$500,6,FALSE)</f>
        <v>#N/A</v>
      </c>
      <c r="S1240" s="64" t="e">
        <f>VLOOKUP($B1240,選擇權未平倉餘額!$A$4:$I$500,7,FALSE)</f>
        <v>#N/A</v>
      </c>
      <c r="T1240" s="64" t="e">
        <f>VLOOKUP($B1240,選擇權未平倉餘額!$A$4:$I$500,8,FALSE)</f>
        <v>#N/A</v>
      </c>
      <c r="U1240" s="64" t="e">
        <f>VLOOKUP($B1240,選擇權未平倉餘額!$A$4:$I$500,9,FALSE)</f>
        <v>#N/A</v>
      </c>
      <c r="V1240" s="39" t="e">
        <f>VLOOKUP($B1240,臺指選擇權P_C_Ratios!$A$4:$C$500,3,FALSE)</f>
        <v>#N/A</v>
      </c>
      <c r="W1240" s="41" t="e">
        <f>VLOOKUP($B1240,散戶多空比!$A$6:$L$500,12,FALSE)</f>
        <v>#N/A</v>
      </c>
      <c r="X1240" s="40" t="e">
        <f>VLOOKUP($B1240,期貨大額交易人未沖銷部位!$A$4:$O$499,4,FALSE)</f>
        <v>#N/A</v>
      </c>
      <c r="Y1240" s="40" t="e">
        <f>VLOOKUP($B1240,期貨大額交易人未沖銷部位!$A$4:$O$499,7,FALSE)</f>
        <v>#N/A</v>
      </c>
      <c r="Z1240" s="40" t="e">
        <f>VLOOKUP($B1240,期貨大額交易人未沖銷部位!$A$4:$O$499,10,FALSE)</f>
        <v>#N/A</v>
      </c>
      <c r="AA1240" s="40" t="e">
        <f>VLOOKUP($B1240,期貨大額交易人未沖銷部位!$A$4:$O$499,13,FALSE)</f>
        <v>#N/A</v>
      </c>
      <c r="AB1240" s="40" t="e">
        <f>VLOOKUP($B1240,期貨大額交易人未沖銷部位!$A$4:$O$499,14,FALSE)</f>
        <v>#N/A</v>
      </c>
      <c r="AC1240" s="40" t="e">
        <f>VLOOKUP($B1240,期貨大額交易人未沖銷部位!$A$4:$O$499,15,FALSE)</f>
        <v>#N/A</v>
      </c>
      <c r="AD1240" s="33" t="e">
        <f>VLOOKUP($B1240,三大美股走勢!$A$4:$J$495,4,FALSE)</f>
        <v>#N/A</v>
      </c>
      <c r="AE1240" s="33" t="e">
        <f>VLOOKUP($B1240,三大美股走勢!$A$4:$J$495,7,FALSE)</f>
        <v>#N/A</v>
      </c>
      <c r="AF1240" s="33" t="e">
        <f>VLOOKUP($B1240,三大美股走勢!$A$4:$J$495,10,FALSE)</f>
        <v>#N/A</v>
      </c>
    </row>
    <row r="1241" spans="2:32">
      <c r="B1241" s="32">
        <v>44020</v>
      </c>
      <c r="C1241" s="33" t="e">
        <f>VLOOKUP($B1241,大盤與近月台指!$A$4:$I$499,2,FALSE)</f>
        <v>#N/A</v>
      </c>
      <c r="D1241" s="34" t="e">
        <f>VLOOKUP($B1241,大盤與近月台指!$A$4:$I$499,3,FALSE)</f>
        <v>#N/A</v>
      </c>
      <c r="E1241" s="35" t="e">
        <f>VLOOKUP($B1241,大盤與近月台指!$A$4:$I$499,4,FALSE)</f>
        <v>#N/A</v>
      </c>
      <c r="F1241" s="33" t="e">
        <f>VLOOKUP($B1241,大盤與近月台指!$A$4:$I$499,5,FALSE)</f>
        <v>#N/A</v>
      </c>
      <c r="G1241" s="49" t="e">
        <f>VLOOKUP($B1241,三大法人買賣超!$A$4:$I$500,3,FALSE)</f>
        <v>#N/A</v>
      </c>
      <c r="H1241" s="34" t="e">
        <f>VLOOKUP($B1241,三大法人買賣超!$A$4:$I$500,5,FALSE)</f>
        <v>#N/A</v>
      </c>
      <c r="I1241" s="27" t="e">
        <f>VLOOKUP($B1241,三大法人買賣超!$A$4:$I$500,7,FALSE)</f>
        <v>#N/A</v>
      </c>
      <c r="J1241" s="27" t="e">
        <f>VLOOKUP($B1241,三大法人買賣超!$A$4:$I$500,9,FALSE)</f>
        <v>#N/A</v>
      </c>
      <c r="K1241" s="37">
        <f>新台幣匯率美元指數!B1242</f>
        <v>0</v>
      </c>
      <c r="L1241" s="38">
        <f>新台幣匯率美元指數!C1242</f>
        <v>0</v>
      </c>
      <c r="M1241" s="39">
        <f>新台幣匯率美元指數!D1242</f>
        <v>0</v>
      </c>
      <c r="N1241" s="27" t="e">
        <f>VLOOKUP($B1241,期貨未平倉口數!$A$4:$M$499,4,FALSE)</f>
        <v>#N/A</v>
      </c>
      <c r="O1241" s="27" t="e">
        <f>VLOOKUP($B1241,期貨未平倉口數!$A$4:$M$499,9,FALSE)</f>
        <v>#N/A</v>
      </c>
      <c r="P1241" s="27" t="e">
        <f>VLOOKUP($B1241,期貨未平倉口數!$A$4:$M$499,10,FALSE)</f>
        <v>#N/A</v>
      </c>
      <c r="Q1241" s="27" t="e">
        <f>VLOOKUP($B1241,期貨未平倉口數!$A$4:$M$499,11,FALSE)</f>
        <v>#N/A</v>
      </c>
      <c r="R1241" s="64" t="e">
        <f>VLOOKUP($B1241,選擇權未平倉餘額!$A$4:$I$500,6,FALSE)</f>
        <v>#N/A</v>
      </c>
      <c r="S1241" s="64" t="e">
        <f>VLOOKUP($B1241,選擇權未平倉餘額!$A$4:$I$500,7,FALSE)</f>
        <v>#N/A</v>
      </c>
      <c r="T1241" s="64" t="e">
        <f>VLOOKUP($B1241,選擇權未平倉餘額!$A$4:$I$500,8,FALSE)</f>
        <v>#N/A</v>
      </c>
      <c r="U1241" s="64" t="e">
        <f>VLOOKUP($B1241,選擇權未平倉餘額!$A$4:$I$500,9,FALSE)</f>
        <v>#N/A</v>
      </c>
      <c r="V1241" s="39" t="e">
        <f>VLOOKUP($B1241,臺指選擇權P_C_Ratios!$A$4:$C$500,3,FALSE)</f>
        <v>#N/A</v>
      </c>
      <c r="W1241" s="41" t="e">
        <f>VLOOKUP($B1241,散戶多空比!$A$6:$L$500,12,FALSE)</f>
        <v>#N/A</v>
      </c>
      <c r="X1241" s="40" t="e">
        <f>VLOOKUP($B1241,期貨大額交易人未沖銷部位!$A$4:$O$499,4,FALSE)</f>
        <v>#N/A</v>
      </c>
      <c r="Y1241" s="40" t="e">
        <f>VLOOKUP($B1241,期貨大額交易人未沖銷部位!$A$4:$O$499,7,FALSE)</f>
        <v>#N/A</v>
      </c>
      <c r="Z1241" s="40" t="e">
        <f>VLOOKUP($B1241,期貨大額交易人未沖銷部位!$A$4:$O$499,10,FALSE)</f>
        <v>#N/A</v>
      </c>
      <c r="AA1241" s="40" t="e">
        <f>VLOOKUP($B1241,期貨大額交易人未沖銷部位!$A$4:$O$499,13,FALSE)</f>
        <v>#N/A</v>
      </c>
      <c r="AB1241" s="40" t="e">
        <f>VLOOKUP($B1241,期貨大額交易人未沖銷部位!$A$4:$O$499,14,FALSE)</f>
        <v>#N/A</v>
      </c>
      <c r="AC1241" s="40" t="e">
        <f>VLOOKUP($B1241,期貨大額交易人未沖銷部位!$A$4:$O$499,15,FALSE)</f>
        <v>#N/A</v>
      </c>
      <c r="AD1241" s="33" t="e">
        <f>VLOOKUP($B1241,三大美股走勢!$A$4:$J$495,4,FALSE)</f>
        <v>#N/A</v>
      </c>
      <c r="AE1241" s="33" t="e">
        <f>VLOOKUP($B1241,三大美股走勢!$A$4:$J$495,7,FALSE)</f>
        <v>#N/A</v>
      </c>
      <c r="AF1241" s="33" t="e">
        <f>VLOOKUP($B1241,三大美股走勢!$A$4:$J$495,10,FALSE)</f>
        <v>#N/A</v>
      </c>
    </row>
    <row r="1242" spans="2:32">
      <c r="B1242" s="32">
        <v>44021</v>
      </c>
      <c r="C1242" s="33" t="e">
        <f>VLOOKUP($B1242,大盤與近月台指!$A$4:$I$499,2,FALSE)</f>
        <v>#N/A</v>
      </c>
      <c r="D1242" s="34" t="e">
        <f>VLOOKUP($B1242,大盤與近月台指!$A$4:$I$499,3,FALSE)</f>
        <v>#N/A</v>
      </c>
      <c r="E1242" s="35" t="e">
        <f>VLOOKUP($B1242,大盤與近月台指!$A$4:$I$499,4,FALSE)</f>
        <v>#N/A</v>
      </c>
      <c r="F1242" s="33" t="e">
        <f>VLOOKUP($B1242,大盤與近月台指!$A$4:$I$499,5,FALSE)</f>
        <v>#N/A</v>
      </c>
      <c r="G1242" s="49" t="e">
        <f>VLOOKUP($B1242,三大法人買賣超!$A$4:$I$500,3,FALSE)</f>
        <v>#N/A</v>
      </c>
      <c r="H1242" s="34" t="e">
        <f>VLOOKUP($B1242,三大法人買賣超!$A$4:$I$500,5,FALSE)</f>
        <v>#N/A</v>
      </c>
      <c r="I1242" s="27" t="e">
        <f>VLOOKUP($B1242,三大法人買賣超!$A$4:$I$500,7,FALSE)</f>
        <v>#N/A</v>
      </c>
      <c r="J1242" s="27" t="e">
        <f>VLOOKUP($B1242,三大法人買賣超!$A$4:$I$500,9,FALSE)</f>
        <v>#N/A</v>
      </c>
      <c r="K1242" s="37">
        <f>新台幣匯率美元指數!B1243</f>
        <v>0</v>
      </c>
      <c r="L1242" s="38">
        <f>新台幣匯率美元指數!C1243</f>
        <v>0</v>
      </c>
      <c r="M1242" s="39">
        <f>新台幣匯率美元指數!D1243</f>
        <v>0</v>
      </c>
      <c r="N1242" s="27" t="e">
        <f>VLOOKUP($B1242,期貨未平倉口數!$A$4:$M$499,4,FALSE)</f>
        <v>#N/A</v>
      </c>
      <c r="O1242" s="27" t="e">
        <f>VLOOKUP($B1242,期貨未平倉口數!$A$4:$M$499,9,FALSE)</f>
        <v>#N/A</v>
      </c>
      <c r="P1242" s="27" t="e">
        <f>VLOOKUP($B1242,期貨未平倉口數!$A$4:$M$499,10,FALSE)</f>
        <v>#N/A</v>
      </c>
      <c r="Q1242" s="27" t="e">
        <f>VLOOKUP($B1242,期貨未平倉口數!$A$4:$M$499,11,FALSE)</f>
        <v>#N/A</v>
      </c>
      <c r="R1242" s="64" t="e">
        <f>VLOOKUP($B1242,選擇權未平倉餘額!$A$4:$I$500,6,FALSE)</f>
        <v>#N/A</v>
      </c>
      <c r="S1242" s="64" t="e">
        <f>VLOOKUP($B1242,選擇權未平倉餘額!$A$4:$I$500,7,FALSE)</f>
        <v>#N/A</v>
      </c>
      <c r="T1242" s="64" t="e">
        <f>VLOOKUP($B1242,選擇權未平倉餘額!$A$4:$I$500,8,FALSE)</f>
        <v>#N/A</v>
      </c>
      <c r="U1242" s="64" t="e">
        <f>VLOOKUP($B1242,選擇權未平倉餘額!$A$4:$I$500,9,FALSE)</f>
        <v>#N/A</v>
      </c>
      <c r="V1242" s="39" t="e">
        <f>VLOOKUP($B1242,臺指選擇權P_C_Ratios!$A$4:$C$500,3,FALSE)</f>
        <v>#N/A</v>
      </c>
      <c r="W1242" s="41" t="e">
        <f>VLOOKUP($B1242,散戶多空比!$A$6:$L$500,12,FALSE)</f>
        <v>#N/A</v>
      </c>
      <c r="X1242" s="40" t="e">
        <f>VLOOKUP($B1242,期貨大額交易人未沖銷部位!$A$4:$O$499,4,FALSE)</f>
        <v>#N/A</v>
      </c>
      <c r="Y1242" s="40" t="e">
        <f>VLOOKUP($B1242,期貨大額交易人未沖銷部位!$A$4:$O$499,7,FALSE)</f>
        <v>#N/A</v>
      </c>
      <c r="Z1242" s="40" t="e">
        <f>VLOOKUP($B1242,期貨大額交易人未沖銷部位!$A$4:$O$499,10,FALSE)</f>
        <v>#N/A</v>
      </c>
      <c r="AA1242" s="40" t="e">
        <f>VLOOKUP($B1242,期貨大額交易人未沖銷部位!$A$4:$O$499,13,FALSE)</f>
        <v>#N/A</v>
      </c>
      <c r="AB1242" s="40" t="e">
        <f>VLOOKUP($B1242,期貨大額交易人未沖銷部位!$A$4:$O$499,14,FALSE)</f>
        <v>#N/A</v>
      </c>
      <c r="AC1242" s="40" t="e">
        <f>VLOOKUP($B1242,期貨大額交易人未沖銷部位!$A$4:$O$499,15,FALSE)</f>
        <v>#N/A</v>
      </c>
      <c r="AD1242" s="33" t="e">
        <f>VLOOKUP($B1242,三大美股走勢!$A$4:$J$495,4,FALSE)</f>
        <v>#N/A</v>
      </c>
      <c r="AE1242" s="33" t="e">
        <f>VLOOKUP($B1242,三大美股走勢!$A$4:$J$495,7,FALSE)</f>
        <v>#N/A</v>
      </c>
      <c r="AF1242" s="33" t="e">
        <f>VLOOKUP($B1242,三大美股走勢!$A$4:$J$495,10,FALSE)</f>
        <v>#N/A</v>
      </c>
    </row>
    <row r="1243" spans="2:32">
      <c r="B1243" s="32">
        <v>44022</v>
      </c>
      <c r="C1243" s="33" t="e">
        <f>VLOOKUP($B1243,大盤與近月台指!$A$4:$I$499,2,FALSE)</f>
        <v>#N/A</v>
      </c>
      <c r="D1243" s="34" t="e">
        <f>VLOOKUP($B1243,大盤與近月台指!$A$4:$I$499,3,FALSE)</f>
        <v>#N/A</v>
      </c>
      <c r="E1243" s="35" t="e">
        <f>VLOOKUP($B1243,大盤與近月台指!$A$4:$I$499,4,FALSE)</f>
        <v>#N/A</v>
      </c>
      <c r="F1243" s="33" t="e">
        <f>VLOOKUP($B1243,大盤與近月台指!$A$4:$I$499,5,FALSE)</f>
        <v>#N/A</v>
      </c>
      <c r="G1243" s="49" t="e">
        <f>VLOOKUP($B1243,三大法人買賣超!$A$4:$I$500,3,FALSE)</f>
        <v>#N/A</v>
      </c>
      <c r="H1243" s="34" t="e">
        <f>VLOOKUP($B1243,三大法人買賣超!$A$4:$I$500,5,FALSE)</f>
        <v>#N/A</v>
      </c>
      <c r="I1243" s="27" t="e">
        <f>VLOOKUP($B1243,三大法人買賣超!$A$4:$I$500,7,FALSE)</f>
        <v>#N/A</v>
      </c>
      <c r="J1243" s="27" t="e">
        <f>VLOOKUP($B1243,三大法人買賣超!$A$4:$I$500,9,FALSE)</f>
        <v>#N/A</v>
      </c>
      <c r="K1243" s="37">
        <f>新台幣匯率美元指數!B1244</f>
        <v>0</v>
      </c>
      <c r="L1243" s="38">
        <f>新台幣匯率美元指數!C1244</f>
        <v>0</v>
      </c>
      <c r="M1243" s="39">
        <f>新台幣匯率美元指數!D1244</f>
        <v>0</v>
      </c>
      <c r="N1243" s="27" t="e">
        <f>VLOOKUP($B1243,期貨未平倉口數!$A$4:$M$499,4,FALSE)</f>
        <v>#N/A</v>
      </c>
      <c r="O1243" s="27" t="e">
        <f>VLOOKUP($B1243,期貨未平倉口數!$A$4:$M$499,9,FALSE)</f>
        <v>#N/A</v>
      </c>
      <c r="P1243" s="27" t="e">
        <f>VLOOKUP($B1243,期貨未平倉口數!$A$4:$M$499,10,FALSE)</f>
        <v>#N/A</v>
      </c>
      <c r="Q1243" s="27" t="e">
        <f>VLOOKUP($B1243,期貨未平倉口數!$A$4:$M$499,11,FALSE)</f>
        <v>#N/A</v>
      </c>
      <c r="R1243" s="64" t="e">
        <f>VLOOKUP($B1243,選擇權未平倉餘額!$A$4:$I$500,6,FALSE)</f>
        <v>#N/A</v>
      </c>
      <c r="S1243" s="64" t="e">
        <f>VLOOKUP($B1243,選擇權未平倉餘額!$A$4:$I$500,7,FALSE)</f>
        <v>#N/A</v>
      </c>
      <c r="T1243" s="64" t="e">
        <f>VLOOKUP($B1243,選擇權未平倉餘額!$A$4:$I$500,8,FALSE)</f>
        <v>#N/A</v>
      </c>
      <c r="U1243" s="64" t="e">
        <f>VLOOKUP($B1243,選擇權未平倉餘額!$A$4:$I$500,9,FALSE)</f>
        <v>#N/A</v>
      </c>
      <c r="V1243" s="39" t="e">
        <f>VLOOKUP($B1243,臺指選擇權P_C_Ratios!$A$4:$C$500,3,FALSE)</f>
        <v>#N/A</v>
      </c>
      <c r="W1243" s="41" t="e">
        <f>VLOOKUP($B1243,散戶多空比!$A$6:$L$500,12,FALSE)</f>
        <v>#N/A</v>
      </c>
      <c r="X1243" s="40" t="e">
        <f>VLOOKUP($B1243,期貨大額交易人未沖銷部位!$A$4:$O$499,4,FALSE)</f>
        <v>#N/A</v>
      </c>
      <c r="Y1243" s="40" t="e">
        <f>VLOOKUP($B1243,期貨大額交易人未沖銷部位!$A$4:$O$499,7,FALSE)</f>
        <v>#N/A</v>
      </c>
      <c r="Z1243" s="40" t="e">
        <f>VLOOKUP($B1243,期貨大額交易人未沖銷部位!$A$4:$O$499,10,FALSE)</f>
        <v>#N/A</v>
      </c>
      <c r="AA1243" s="40" t="e">
        <f>VLOOKUP($B1243,期貨大額交易人未沖銷部位!$A$4:$O$499,13,FALSE)</f>
        <v>#N/A</v>
      </c>
      <c r="AB1243" s="40" t="e">
        <f>VLOOKUP($B1243,期貨大額交易人未沖銷部位!$A$4:$O$499,14,FALSE)</f>
        <v>#N/A</v>
      </c>
      <c r="AC1243" s="40" t="e">
        <f>VLOOKUP($B1243,期貨大額交易人未沖銷部位!$A$4:$O$499,15,FALSE)</f>
        <v>#N/A</v>
      </c>
      <c r="AD1243" s="33" t="e">
        <f>VLOOKUP($B1243,三大美股走勢!$A$4:$J$495,4,FALSE)</f>
        <v>#N/A</v>
      </c>
      <c r="AE1243" s="33" t="e">
        <f>VLOOKUP($B1243,三大美股走勢!$A$4:$J$495,7,FALSE)</f>
        <v>#N/A</v>
      </c>
      <c r="AF1243" s="33" t="e">
        <f>VLOOKUP($B1243,三大美股走勢!$A$4:$J$495,10,FALSE)</f>
        <v>#N/A</v>
      </c>
    </row>
    <row r="1244" spans="2:32">
      <c r="B1244" s="32">
        <v>44023</v>
      </c>
      <c r="C1244" s="33" t="e">
        <f>VLOOKUP($B1244,大盤與近月台指!$A$4:$I$499,2,FALSE)</f>
        <v>#N/A</v>
      </c>
      <c r="D1244" s="34" t="e">
        <f>VLOOKUP($B1244,大盤與近月台指!$A$4:$I$499,3,FALSE)</f>
        <v>#N/A</v>
      </c>
      <c r="E1244" s="35" t="e">
        <f>VLOOKUP($B1244,大盤與近月台指!$A$4:$I$499,4,FALSE)</f>
        <v>#N/A</v>
      </c>
      <c r="F1244" s="33" t="e">
        <f>VLOOKUP($B1244,大盤與近月台指!$A$4:$I$499,5,FALSE)</f>
        <v>#N/A</v>
      </c>
      <c r="G1244" s="49" t="e">
        <f>VLOOKUP($B1244,三大法人買賣超!$A$4:$I$500,3,FALSE)</f>
        <v>#N/A</v>
      </c>
      <c r="H1244" s="34" t="e">
        <f>VLOOKUP($B1244,三大法人買賣超!$A$4:$I$500,5,FALSE)</f>
        <v>#N/A</v>
      </c>
      <c r="I1244" s="27" t="e">
        <f>VLOOKUP($B1244,三大法人買賣超!$A$4:$I$500,7,FALSE)</f>
        <v>#N/A</v>
      </c>
      <c r="J1244" s="27" t="e">
        <f>VLOOKUP($B1244,三大法人買賣超!$A$4:$I$500,9,FALSE)</f>
        <v>#N/A</v>
      </c>
      <c r="K1244" s="37">
        <f>新台幣匯率美元指數!B1245</f>
        <v>0</v>
      </c>
      <c r="L1244" s="38">
        <f>新台幣匯率美元指數!C1245</f>
        <v>0</v>
      </c>
      <c r="M1244" s="39">
        <f>新台幣匯率美元指數!D1245</f>
        <v>0</v>
      </c>
      <c r="N1244" s="27" t="e">
        <f>VLOOKUP($B1244,期貨未平倉口數!$A$4:$M$499,4,FALSE)</f>
        <v>#N/A</v>
      </c>
      <c r="O1244" s="27" t="e">
        <f>VLOOKUP($B1244,期貨未平倉口數!$A$4:$M$499,9,FALSE)</f>
        <v>#N/A</v>
      </c>
      <c r="P1244" s="27" t="e">
        <f>VLOOKUP($B1244,期貨未平倉口數!$A$4:$M$499,10,FALSE)</f>
        <v>#N/A</v>
      </c>
      <c r="Q1244" s="27" t="e">
        <f>VLOOKUP($B1244,期貨未平倉口數!$A$4:$M$499,11,FALSE)</f>
        <v>#N/A</v>
      </c>
      <c r="R1244" s="64" t="e">
        <f>VLOOKUP($B1244,選擇權未平倉餘額!$A$4:$I$500,6,FALSE)</f>
        <v>#N/A</v>
      </c>
      <c r="S1244" s="64" t="e">
        <f>VLOOKUP($B1244,選擇權未平倉餘額!$A$4:$I$500,7,FALSE)</f>
        <v>#N/A</v>
      </c>
      <c r="T1244" s="64" t="e">
        <f>VLOOKUP($B1244,選擇權未平倉餘額!$A$4:$I$500,8,FALSE)</f>
        <v>#N/A</v>
      </c>
      <c r="U1244" s="64" t="e">
        <f>VLOOKUP($B1244,選擇權未平倉餘額!$A$4:$I$500,9,FALSE)</f>
        <v>#N/A</v>
      </c>
      <c r="V1244" s="39" t="e">
        <f>VLOOKUP($B1244,臺指選擇權P_C_Ratios!$A$4:$C$500,3,FALSE)</f>
        <v>#N/A</v>
      </c>
      <c r="W1244" s="41" t="e">
        <f>VLOOKUP($B1244,散戶多空比!$A$6:$L$500,12,FALSE)</f>
        <v>#N/A</v>
      </c>
      <c r="X1244" s="40" t="e">
        <f>VLOOKUP($B1244,期貨大額交易人未沖銷部位!$A$4:$O$499,4,FALSE)</f>
        <v>#N/A</v>
      </c>
      <c r="Y1244" s="40" t="e">
        <f>VLOOKUP($B1244,期貨大額交易人未沖銷部位!$A$4:$O$499,7,FALSE)</f>
        <v>#N/A</v>
      </c>
      <c r="Z1244" s="40" t="e">
        <f>VLOOKUP($B1244,期貨大額交易人未沖銷部位!$A$4:$O$499,10,FALSE)</f>
        <v>#N/A</v>
      </c>
      <c r="AA1244" s="40" t="e">
        <f>VLOOKUP($B1244,期貨大額交易人未沖銷部位!$A$4:$O$499,13,FALSE)</f>
        <v>#N/A</v>
      </c>
      <c r="AB1244" s="40" t="e">
        <f>VLOOKUP($B1244,期貨大額交易人未沖銷部位!$A$4:$O$499,14,FALSE)</f>
        <v>#N/A</v>
      </c>
      <c r="AC1244" s="40" t="e">
        <f>VLOOKUP($B1244,期貨大額交易人未沖銷部位!$A$4:$O$499,15,FALSE)</f>
        <v>#N/A</v>
      </c>
      <c r="AD1244" s="33" t="e">
        <f>VLOOKUP($B1244,三大美股走勢!$A$4:$J$495,4,FALSE)</f>
        <v>#N/A</v>
      </c>
      <c r="AE1244" s="33" t="e">
        <f>VLOOKUP($B1244,三大美股走勢!$A$4:$J$495,7,FALSE)</f>
        <v>#N/A</v>
      </c>
      <c r="AF1244" s="33" t="e">
        <f>VLOOKUP($B1244,三大美股走勢!$A$4:$J$495,10,FALSE)</f>
        <v>#N/A</v>
      </c>
    </row>
    <row r="1245" spans="2:32">
      <c r="B1245" s="32">
        <v>44024</v>
      </c>
      <c r="C1245" s="33" t="e">
        <f>VLOOKUP($B1245,大盤與近月台指!$A$4:$I$499,2,FALSE)</f>
        <v>#N/A</v>
      </c>
      <c r="D1245" s="34" t="e">
        <f>VLOOKUP($B1245,大盤與近月台指!$A$4:$I$499,3,FALSE)</f>
        <v>#N/A</v>
      </c>
      <c r="E1245" s="35" t="e">
        <f>VLOOKUP($B1245,大盤與近月台指!$A$4:$I$499,4,FALSE)</f>
        <v>#N/A</v>
      </c>
      <c r="F1245" s="33" t="e">
        <f>VLOOKUP($B1245,大盤與近月台指!$A$4:$I$499,5,FALSE)</f>
        <v>#N/A</v>
      </c>
      <c r="G1245" s="49" t="e">
        <f>VLOOKUP($B1245,三大法人買賣超!$A$4:$I$500,3,FALSE)</f>
        <v>#N/A</v>
      </c>
      <c r="H1245" s="34" t="e">
        <f>VLOOKUP($B1245,三大法人買賣超!$A$4:$I$500,5,FALSE)</f>
        <v>#N/A</v>
      </c>
      <c r="I1245" s="27" t="e">
        <f>VLOOKUP($B1245,三大法人買賣超!$A$4:$I$500,7,FALSE)</f>
        <v>#N/A</v>
      </c>
      <c r="J1245" s="27" t="e">
        <f>VLOOKUP($B1245,三大法人買賣超!$A$4:$I$500,9,FALSE)</f>
        <v>#N/A</v>
      </c>
      <c r="K1245" s="37">
        <f>新台幣匯率美元指數!B1246</f>
        <v>0</v>
      </c>
      <c r="L1245" s="38">
        <f>新台幣匯率美元指數!C1246</f>
        <v>0</v>
      </c>
      <c r="M1245" s="39">
        <f>新台幣匯率美元指數!D1246</f>
        <v>0</v>
      </c>
      <c r="N1245" s="27" t="e">
        <f>VLOOKUP($B1245,期貨未平倉口數!$A$4:$M$499,4,FALSE)</f>
        <v>#N/A</v>
      </c>
      <c r="O1245" s="27" t="e">
        <f>VLOOKUP($B1245,期貨未平倉口數!$A$4:$M$499,9,FALSE)</f>
        <v>#N/A</v>
      </c>
      <c r="P1245" s="27" t="e">
        <f>VLOOKUP($B1245,期貨未平倉口數!$A$4:$M$499,10,FALSE)</f>
        <v>#N/A</v>
      </c>
      <c r="Q1245" s="27" t="e">
        <f>VLOOKUP($B1245,期貨未平倉口數!$A$4:$M$499,11,FALSE)</f>
        <v>#N/A</v>
      </c>
      <c r="R1245" s="64" t="e">
        <f>VLOOKUP($B1245,選擇權未平倉餘額!$A$4:$I$500,6,FALSE)</f>
        <v>#N/A</v>
      </c>
      <c r="S1245" s="64" t="e">
        <f>VLOOKUP($B1245,選擇權未平倉餘額!$A$4:$I$500,7,FALSE)</f>
        <v>#N/A</v>
      </c>
      <c r="T1245" s="64" t="e">
        <f>VLOOKUP($B1245,選擇權未平倉餘額!$A$4:$I$500,8,FALSE)</f>
        <v>#N/A</v>
      </c>
      <c r="U1245" s="64" t="e">
        <f>VLOOKUP($B1245,選擇權未平倉餘額!$A$4:$I$500,9,FALSE)</f>
        <v>#N/A</v>
      </c>
      <c r="V1245" s="39" t="e">
        <f>VLOOKUP($B1245,臺指選擇權P_C_Ratios!$A$4:$C$500,3,FALSE)</f>
        <v>#N/A</v>
      </c>
      <c r="W1245" s="41" t="e">
        <f>VLOOKUP($B1245,散戶多空比!$A$6:$L$500,12,FALSE)</f>
        <v>#N/A</v>
      </c>
      <c r="X1245" s="40" t="e">
        <f>VLOOKUP($B1245,期貨大額交易人未沖銷部位!$A$4:$O$499,4,FALSE)</f>
        <v>#N/A</v>
      </c>
      <c r="Y1245" s="40" t="e">
        <f>VLOOKUP($B1245,期貨大額交易人未沖銷部位!$A$4:$O$499,7,FALSE)</f>
        <v>#N/A</v>
      </c>
      <c r="Z1245" s="40" t="e">
        <f>VLOOKUP($B1245,期貨大額交易人未沖銷部位!$A$4:$O$499,10,FALSE)</f>
        <v>#N/A</v>
      </c>
      <c r="AA1245" s="40" t="e">
        <f>VLOOKUP($B1245,期貨大額交易人未沖銷部位!$A$4:$O$499,13,FALSE)</f>
        <v>#N/A</v>
      </c>
      <c r="AB1245" s="40" t="e">
        <f>VLOOKUP($B1245,期貨大額交易人未沖銷部位!$A$4:$O$499,14,FALSE)</f>
        <v>#N/A</v>
      </c>
      <c r="AC1245" s="40" t="e">
        <f>VLOOKUP($B1245,期貨大額交易人未沖銷部位!$A$4:$O$499,15,FALSE)</f>
        <v>#N/A</v>
      </c>
      <c r="AD1245" s="33" t="e">
        <f>VLOOKUP($B1245,三大美股走勢!$A$4:$J$495,4,FALSE)</f>
        <v>#N/A</v>
      </c>
      <c r="AE1245" s="33" t="e">
        <f>VLOOKUP($B1245,三大美股走勢!$A$4:$J$495,7,FALSE)</f>
        <v>#N/A</v>
      </c>
      <c r="AF1245" s="33" t="e">
        <f>VLOOKUP($B1245,三大美股走勢!$A$4:$J$495,10,FALSE)</f>
        <v>#N/A</v>
      </c>
    </row>
    <row r="1246" spans="2:32">
      <c r="B1246" s="32">
        <v>44025</v>
      </c>
      <c r="C1246" s="33" t="e">
        <f>VLOOKUP($B1246,大盤與近月台指!$A$4:$I$499,2,FALSE)</f>
        <v>#N/A</v>
      </c>
      <c r="D1246" s="34" t="e">
        <f>VLOOKUP($B1246,大盤與近月台指!$A$4:$I$499,3,FALSE)</f>
        <v>#N/A</v>
      </c>
      <c r="E1246" s="35" t="e">
        <f>VLOOKUP($B1246,大盤與近月台指!$A$4:$I$499,4,FALSE)</f>
        <v>#N/A</v>
      </c>
      <c r="F1246" s="33" t="e">
        <f>VLOOKUP($B1246,大盤與近月台指!$A$4:$I$499,5,FALSE)</f>
        <v>#N/A</v>
      </c>
      <c r="G1246" s="49" t="e">
        <f>VLOOKUP($B1246,三大法人買賣超!$A$4:$I$500,3,FALSE)</f>
        <v>#N/A</v>
      </c>
      <c r="H1246" s="34" t="e">
        <f>VLOOKUP($B1246,三大法人買賣超!$A$4:$I$500,5,FALSE)</f>
        <v>#N/A</v>
      </c>
      <c r="I1246" s="27" t="e">
        <f>VLOOKUP($B1246,三大法人買賣超!$A$4:$I$500,7,FALSE)</f>
        <v>#N/A</v>
      </c>
      <c r="J1246" s="27" t="e">
        <f>VLOOKUP($B1246,三大法人買賣超!$A$4:$I$500,9,FALSE)</f>
        <v>#N/A</v>
      </c>
      <c r="K1246" s="37">
        <f>新台幣匯率美元指數!B1247</f>
        <v>0</v>
      </c>
      <c r="L1246" s="38">
        <f>新台幣匯率美元指數!C1247</f>
        <v>0</v>
      </c>
      <c r="M1246" s="39">
        <f>新台幣匯率美元指數!D1247</f>
        <v>0</v>
      </c>
      <c r="N1246" s="27" t="e">
        <f>VLOOKUP($B1246,期貨未平倉口數!$A$4:$M$499,4,FALSE)</f>
        <v>#N/A</v>
      </c>
      <c r="O1246" s="27" t="e">
        <f>VLOOKUP($B1246,期貨未平倉口數!$A$4:$M$499,9,FALSE)</f>
        <v>#N/A</v>
      </c>
      <c r="P1246" s="27" t="e">
        <f>VLOOKUP($B1246,期貨未平倉口數!$A$4:$M$499,10,FALSE)</f>
        <v>#N/A</v>
      </c>
      <c r="Q1246" s="27" t="e">
        <f>VLOOKUP($B1246,期貨未平倉口數!$A$4:$M$499,11,FALSE)</f>
        <v>#N/A</v>
      </c>
      <c r="R1246" s="64" t="e">
        <f>VLOOKUP($B1246,選擇權未平倉餘額!$A$4:$I$500,6,FALSE)</f>
        <v>#N/A</v>
      </c>
      <c r="S1246" s="64" t="e">
        <f>VLOOKUP($B1246,選擇權未平倉餘額!$A$4:$I$500,7,FALSE)</f>
        <v>#N/A</v>
      </c>
      <c r="T1246" s="64" t="e">
        <f>VLOOKUP($B1246,選擇權未平倉餘額!$A$4:$I$500,8,FALSE)</f>
        <v>#N/A</v>
      </c>
      <c r="U1246" s="64" t="e">
        <f>VLOOKUP($B1246,選擇權未平倉餘額!$A$4:$I$500,9,FALSE)</f>
        <v>#N/A</v>
      </c>
      <c r="V1246" s="39" t="e">
        <f>VLOOKUP($B1246,臺指選擇權P_C_Ratios!$A$4:$C$500,3,FALSE)</f>
        <v>#N/A</v>
      </c>
      <c r="W1246" s="41" t="e">
        <f>VLOOKUP($B1246,散戶多空比!$A$6:$L$500,12,FALSE)</f>
        <v>#N/A</v>
      </c>
      <c r="X1246" s="40" t="e">
        <f>VLOOKUP($B1246,期貨大額交易人未沖銷部位!$A$4:$O$499,4,FALSE)</f>
        <v>#N/A</v>
      </c>
      <c r="Y1246" s="40" t="e">
        <f>VLOOKUP($B1246,期貨大額交易人未沖銷部位!$A$4:$O$499,7,FALSE)</f>
        <v>#N/A</v>
      </c>
      <c r="Z1246" s="40" t="e">
        <f>VLOOKUP($B1246,期貨大額交易人未沖銷部位!$A$4:$O$499,10,FALSE)</f>
        <v>#N/A</v>
      </c>
      <c r="AA1246" s="40" t="e">
        <f>VLOOKUP($B1246,期貨大額交易人未沖銷部位!$A$4:$O$499,13,FALSE)</f>
        <v>#N/A</v>
      </c>
      <c r="AB1246" s="40" t="e">
        <f>VLOOKUP($B1246,期貨大額交易人未沖銷部位!$A$4:$O$499,14,FALSE)</f>
        <v>#N/A</v>
      </c>
      <c r="AC1246" s="40" t="e">
        <f>VLOOKUP($B1246,期貨大額交易人未沖銷部位!$A$4:$O$499,15,FALSE)</f>
        <v>#N/A</v>
      </c>
      <c r="AD1246" s="33" t="e">
        <f>VLOOKUP($B1246,三大美股走勢!$A$4:$J$495,4,FALSE)</f>
        <v>#N/A</v>
      </c>
      <c r="AE1246" s="33" t="e">
        <f>VLOOKUP($B1246,三大美股走勢!$A$4:$J$495,7,FALSE)</f>
        <v>#N/A</v>
      </c>
      <c r="AF1246" s="33" t="e">
        <f>VLOOKUP($B1246,三大美股走勢!$A$4:$J$495,10,FALSE)</f>
        <v>#N/A</v>
      </c>
    </row>
    <row r="1247" spans="2:32">
      <c r="B1247" s="32">
        <v>44026</v>
      </c>
      <c r="C1247" s="33" t="e">
        <f>VLOOKUP($B1247,大盤與近月台指!$A$4:$I$499,2,FALSE)</f>
        <v>#N/A</v>
      </c>
      <c r="D1247" s="34" t="e">
        <f>VLOOKUP($B1247,大盤與近月台指!$A$4:$I$499,3,FALSE)</f>
        <v>#N/A</v>
      </c>
      <c r="E1247" s="35" t="e">
        <f>VLOOKUP($B1247,大盤與近月台指!$A$4:$I$499,4,FALSE)</f>
        <v>#N/A</v>
      </c>
      <c r="F1247" s="33" t="e">
        <f>VLOOKUP($B1247,大盤與近月台指!$A$4:$I$499,5,FALSE)</f>
        <v>#N/A</v>
      </c>
      <c r="G1247" s="49" t="e">
        <f>VLOOKUP($B1247,三大法人買賣超!$A$4:$I$500,3,FALSE)</f>
        <v>#N/A</v>
      </c>
      <c r="H1247" s="34" t="e">
        <f>VLOOKUP($B1247,三大法人買賣超!$A$4:$I$500,5,FALSE)</f>
        <v>#N/A</v>
      </c>
      <c r="I1247" s="27" t="e">
        <f>VLOOKUP($B1247,三大法人買賣超!$A$4:$I$500,7,FALSE)</f>
        <v>#N/A</v>
      </c>
      <c r="J1247" s="27" t="e">
        <f>VLOOKUP($B1247,三大法人買賣超!$A$4:$I$500,9,FALSE)</f>
        <v>#N/A</v>
      </c>
      <c r="K1247" s="37">
        <f>新台幣匯率美元指數!B1248</f>
        <v>0</v>
      </c>
      <c r="L1247" s="38">
        <f>新台幣匯率美元指數!C1248</f>
        <v>0</v>
      </c>
      <c r="M1247" s="39">
        <f>新台幣匯率美元指數!D1248</f>
        <v>0</v>
      </c>
      <c r="N1247" s="27" t="e">
        <f>VLOOKUP($B1247,期貨未平倉口數!$A$4:$M$499,4,FALSE)</f>
        <v>#N/A</v>
      </c>
      <c r="O1247" s="27" t="e">
        <f>VLOOKUP($B1247,期貨未平倉口數!$A$4:$M$499,9,FALSE)</f>
        <v>#N/A</v>
      </c>
      <c r="P1247" s="27" t="e">
        <f>VLOOKUP($B1247,期貨未平倉口數!$A$4:$M$499,10,FALSE)</f>
        <v>#N/A</v>
      </c>
      <c r="Q1247" s="27" t="e">
        <f>VLOOKUP($B1247,期貨未平倉口數!$A$4:$M$499,11,FALSE)</f>
        <v>#N/A</v>
      </c>
      <c r="R1247" s="64" t="e">
        <f>VLOOKUP($B1247,選擇權未平倉餘額!$A$4:$I$500,6,FALSE)</f>
        <v>#N/A</v>
      </c>
      <c r="S1247" s="64" t="e">
        <f>VLOOKUP($B1247,選擇權未平倉餘額!$A$4:$I$500,7,FALSE)</f>
        <v>#N/A</v>
      </c>
      <c r="T1247" s="64" t="e">
        <f>VLOOKUP($B1247,選擇權未平倉餘額!$A$4:$I$500,8,FALSE)</f>
        <v>#N/A</v>
      </c>
      <c r="U1247" s="64" t="e">
        <f>VLOOKUP($B1247,選擇權未平倉餘額!$A$4:$I$500,9,FALSE)</f>
        <v>#N/A</v>
      </c>
      <c r="V1247" s="39" t="e">
        <f>VLOOKUP($B1247,臺指選擇權P_C_Ratios!$A$4:$C$500,3,FALSE)</f>
        <v>#N/A</v>
      </c>
      <c r="W1247" s="41" t="e">
        <f>VLOOKUP($B1247,散戶多空比!$A$6:$L$500,12,FALSE)</f>
        <v>#N/A</v>
      </c>
      <c r="X1247" s="40" t="e">
        <f>VLOOKUP($B1247,期貨大額交易人未沖銷部位!$A$4:$O$499,4,FALSE)</f>
        <v>#N/A</v>
      </c>
      <c r="Y1247" s="40" t="e">
        <f>VLOOKUP($B1247,期貨大額交易人未沖銷部位!$A$4:$O$499,7,FALSE)</f>
        <v>#N/A</v>
      </c>
      <c r="Z1247" s="40" t="e">
        <f>VLOOKUP($B1247,期貨大額交易人未沖銷部位!$A$4:$O$499,10,FALSE)</f>
        <v>#N/A</v>
      </c>
      <c r="AA1247" s="40" t="e">
        <f>VLOOKUP($B1247,期貨大額交易人未沖銷部位!$A$4:$O$499,13,FALSE)</f>
        <v>#N/A</v>
      </c>
      <c r="AB1247" s="40" t="e">
        <f>VLOOKUP($B1247,期貨大額交易人未沖銷部位!$A$4:$O$499,14,FALSE)</f>
        <v>#N/A</v>
      </c>
      <c r="AC1247" s="40" t="e">
        <f>VLOOKUP($B1247,期貨大額交易人未沖銷部位!$A$4:$O$499,15,FALSE)</f>
        <v>#N/A</v>
      </c>
      <c r="AD1247" s="33" t="e">
        <f>VLOOKUP($B1247,三大美股走勢!$A$4:$J$495,4,FALSE)</f>
        <v>#N/A</v>
      </c>
      <c r="AE1247" s="33" t="e">
        <f>VLOOKUP($B1247,三大美股走勢!$A$4:$J$495,7,FALSE)</f>
        <v>#N/A</v>
      </c>
      <c r="AF1247" s="33" t="e">
        <f>VLOOKUP($B1247,三大美股走勢!$A$4:$J$495,10,FALSE)</f>
        <v>#N/A</v>
      </c>
    </row>
    <row r="1248" spans="2:32">
      <c r="B1248" s="32">
        <v>44027</v>
      </c>
      <c r="C1248" s="33" t="e">
        <f>VLOOKUP($B1248,大盤與近月台指!$A$4:$I$499,2,FALSE)</f>
        <v>#N/A</v>
      </c>
      <c r="D1248" s="34" t="e">
        <f>VLOOKUP($B1248,大盤與近月台指!$A$4:$I$499,3,FALSE)</f>
        <v>#N/A</v>
      </c>
      <c r="E1248" s="35" t="e">
        <f>VLOOKUP($B1248,大盤與近月台指!$A$4:$I$499,4,FALSE)</f>
        <v>#N/A</v>
      </c>
      <c r="F1248" s="33" t="e">
        <f>VLOOKUP($B1248,大盤與近月台指!$A$4:$I$499,5,FALSE)</f>
        <v>#N/A</v>
      </c>
      <c r="G1248" s="49" t="e">
        <f>VLOOKUP($B1248,三大法人買賣超!$A$4:$I$500,3,FALSE)</f>
        <v>#N/A</v>
      </c>
      <c r="H1248" s="34" t="e">
        <f>VLOOKUP($B1248,三大法人買賣超!$A$4:$I$500,5,FALSE)</f>
        <v>#N/A</v>
      </c>
      <c r="I1248" s="27" t="e">
        <f>VLOOKUP($B1248,三大法人買賣超!$A$4:$I$500,7,FALSE)</f>
        <v>#N/A</v>
      </c>
      <c r="J1248" s="27" t="e">
        <f>VLOOKUP($B1248,三大法人買賣超!$A$4:$I$500,9,FALSE)</f>
        <v>#N/A</v>
      </c>
      <c r="K1248" s="37">
        <f>新台幣匯率美元指數!B1249</f>
        <v>0</v>
      </c>
      <c r="L1248" s="38">
        <f>新台幣匯率美元指數!C1249</f>
        <v>0</v>
      </c>
      <c r="M1248" s="39">
        <f>新台幣匯率美元指數!D1249</f>
        <v>0</v>
      </c>
      <c r="N1248" s="27" t="e">
        <f>VLOOKUP($B1248,期貨未平倉口數!$A$4:$M$499,4,FALSE)</f>
        <v>#N/A</v>
      </c>
      <c r="O1248" s="27" t="e">
        <f>VLOOKUP($B1248,期貨未平倉口數!$A$4:$M$499,9,FALSE)</f>
        <v>#N/A</v>
      </c>
      <c r="P1248" s="27" t="e">
        <f>VLOOKUP($B1248,期貨未平倉口數!$A$4:$M$499,10,FALSE)</f>
        <v>#N/A</v>
      </c>
      <c r="Q1248" s="27" t="e">
        <f>VLOOKUP($B1248,期貨未平倉口數!$A$4:$M$499,11,FALSE)</f>
        <v>#N/A</v>
      </c>
      <c r="R1248" s="64" t="e">
        <f>VLOOKUP($B1248,選擇權未平倉餘額!$A$4:$I$500,6,FALSE)</f>
        <v>#N/A</v>
      </c>
      <c r="S1248" s="64" t="e">
        <f>VLOOKUP($B1248,選擇權未平倉餘額!$A$4:$I$500,7,FALSE)</f>
        <v>#N/A</v>
      </c>
      <c r="T1248" s="64" t="e">
        <f>VLOOKUP($B1248,選擇權未平倉餘額!$A$4:$I$500,8,FALSE)</f>
        <v>#N/A</v>
      </c>
      <c r="U1248" s="64" t="e">
        <f>VLOOKUP($B1248,選擇權未平倉餘額!$A$4:$I$500,9,FALSE)</f>
        <v>#N/A</v>
      </c>
      <c r="V1248" s="39" t="e">
        <f>VLOOKUP($B1248,臺指選擇權P_C_Ratios!$A$4:$C$500,3,FALSE)</f>
        <v>#N/A</v>
      </c>
      <c r="W1248" s="41" t="e">
        <f>VLOOKUP($B1248,散戶多空比!$A$6:$L$500,12,FALSE)</f>
        <v>#N/A</v>
      </c>
      <c r="X1248" s="40" t="e">
        <f>VLOOKUP($B1248,期貨大額交易人未沖銷部位!$A$4:$O$499,4,FALSE)</f>
        <v>#N/A</v>
      </c>
      <c r="Y1248" s="40" t="e">
        <f>VLOOKUP($B1248,期貨大額交易人未沖銷部位!$A$4:$O$499,7,FALSE)</f>
        <v>#N/A</v>
      </c>
      <c r="Z1248" s="40" t="e">
        <f>VLOOKUP($B1248,期貨大額交易人未沖銷部位!$A$4:$O$499,10,FALSE)</f>
        <v>#N/A</v>
      </c>
      <c r="AA1248" s="40" t="e">
        <f>VLOOKUP($B1248,期貨大額交易人未沖銷部位!$A$4:$O$499,13,FALSE)</f>
        <v>#N/A</v>
      </c>
      <c r="AB1248" s="40" t="e">
        <f>VLOOKUP($B1248,期貨大額交易人未沖銷部位!$A$4:$O$499,14,FALSE)</f>
        <v>#N/A</v>
      </c>
      <c r="AC1248" s="40" t="e">
        <f>VLOOKUP($B1248,期貨大額交易人未沖銷部位!$A$4:$O$499,15,FALSE)</f>
        <v>#N/A</v>
      </c>
      <c r="AD1248" s="33" t="e">
        <f>VLOOKUP($B1248,三大美股走勢!$A$4:$J$495,4,FALSE)</f>
        <v>#N/A</v>
      </c>
      <c r="AE1248" s="33" t="e">
        <f>VLOOKUP($B1248,三大美股走勢!$A$4:$J$495,7,FALSE)</f>
        <v>#N/A</v>
      </c>
      <c r="AF1248" s="33" t="e">
        <f>VLOOKUP($B1248,三大美股走勢!$A$4:$J$495,10,FALSE)</f>
        <v>#N/A</v>
      </c>
    </row>
    <row r="1249" spans="2:32">
      <c r="B1249" s="32">
        <v>44028</v>
      </c>
      <c r="C1249" s="33" t="e">
        <f>VLOOKUP($B1249,大盤與近月台指!$A$4:$I$499,2,FALSE)</f>
        <v>#N/A</v>
      </c>
      <c r="D1249" s="34" t="e">
        <f>VLOOKUP($B1249,大盤與近月台指!$A$4:$I$499,3,FALSE)</f>
        <v>#N/A</v>
      </c>
      <c r="E1249" s="35" t="e">
        <f>VLOOKUP($B1249,大盤與近月台指!$A$4:$I$499,4,FALSE)</f>
        <v>#N/A</v>
      </c>
      <c r="F1249" s="33" t="e">
        <f>VLOOKUP($B1249,大盤與近月台指!$A$4:$I$499,5,FALSE)</f>
        <v>#N/A</v>
      </c>
      <c r="G1249" s="49" t="e">
        <f>VLOOKUP($B1249,三大法人買賣超!$A$4:$I$500,3,FALSE)</f>
        <v>#N/A</v>
      </c>
      <c r="H1249" s="34" t="e">
        <f>VLOOKUP($B1249,三大法人買賣超!$A$4:$I$500,5,FALSE)</f>
        <v>#N/A</v>
      </c>
      <c r="I1249" s="27" t="e">
        <f>VLOOKUP($B1249,三大法人買賣超!$A$4:$I$500,7,FALSE)</f>
        <v>#N/A</v>
      </c>
      <c r="J1249" s="27" t="e">
        <f>VLOOKUP($B1249,三大法人買賣超!$A$4:$I$500,9,FALSE)</f>
        <v>#N/A</v>
      </c>
      <c r="K1249" s="37">
        <f>新台幣匯率美元指數!B1250</f>
        <v>0</v>
      </c>
      <c r="L1249" s="38">
        <f>新台幣匯率美元指數!C1250</f>
        <v>0</v>
      </c>
      <c r="M1249" s="39">
        <f>新台幣匯率美元指數!D1250</f>
        <v>0</v>
      </c>
      <c r="N1249" s="27" t="e">
        <f>VLOOKUP($B1249,期貨未平倉口數!$A$4:$M$499,4,FALSE)</f>
        <v>#N/A</v>
      </c>
      <c r="O1249" s="27" t="e">
        <f>VLOOKUP($B1249,期貨未平倉口數!$A$4:$M$499,9,FALSE)</f>
        <v>#N/A</v>
      </c>
      <c r="P1249" s="27" t="e">
        <f>VLOOKUP($B1249,期貨未平倉口數!$A$4:$M$499,10,FALSE)</f>
        <v>#N/A</v>
      </c>
      <c r="Q1249" s="27" t="e">
        <f>VLOOKUP($B1249,期貨未平倉口數!$A$4:$M$499,11,FALSE)</f>
        <v>#N/A</v>
      </c>
      <c r="R1249" s="64" t="e">
        <f>VLOOKUP($B1249,選擇權未平倉餘額!$A$4:$I$500,6,FALSE)</f>
        <v>#N/A</v>
      </c>
      <c r="S1249" s="64" t="e">
        <f>VLOOKUP($B1249,選擇權未平倉餘額!$A$4:$I$500,7,FALSE)</f>
        <v>#N/A</v>
      </c>
      <c r="T1249" s="64" t="e">
        <f>VLOOKUP($B1249,選擇權未平倉餘額!$A$4:$I$500,8,FALSE)</f>
        <v>#N/A</v>
      </c>
      <c r="U1249" s="64" t="e">
        <f>VLOOKUP($B1249,選擇權未平倉餘額!$A$4:$I$500,9,FALSE)</f>
        <v>#N/A</v>
      </c>
      <c r="V1249" s="39" t="e">
        <f>VLOOKUP($B1249,臺指選擇權P_C_Ratios!$A$4:$C$500,3,FALSE)</f>
        <v>#N/A</v>
      </c>
      <c r="W1249" s="41" t="e">
        <f>VLOOKUP($B1249,散戶多空比!$A$6:$L$500,12,FALSE)</f>
        <v>#N/A</v>
      </c>
      <c r="X1249" s="40" t="e">
        <f>VLOOKUP($B1249,期貨大額交易人未沖銷部位!$A$4:$O$499,4,FALSE)</f>
        <v>#N/A</v>
      </c>
      <c r="Y1249" s="40" t="e">
        <f>VLOOKUP($B1249,期貨大額交易人未沖銷部位!$A$4:$O$499,7,FALSE)</f>
        <v>#N/A</v>
      </c>
      <c r="Z1249" s="40" t="e">
        <f>VLOOKUP($B1249,期貨大額交易人未沖銷部位!$A$4:$O$499,10,FALSE)</f>
        <v>#N/A</v>
      </c>
      <c r="AA1249" s="40" t="e">
        <f>VLOOKUP($B1249,期貨大額交易人未沖銷部位!$A$4:$O$499,13,FALSE)</f>
        <v>#N/A</v>
      </c>
      <c r="AB1249" s="40" t="e">
        <f>VLOOKUP($B1249,期貨大額交易人未沖銷部位!$A$4:$O$499,14,FALSE)</f>
        <v>#N/A</v>
      </c>
      <c r="AC1249" s="40" t="e">
        <f>VLOOKUP($B1249,期貨大額交易人未沖銷部位!$A$4:$O$499,15,FALSE)</f>
        <v>#N/A</v>
      </c>
      <c r="AD1249" s="33" t="e">
        <f>VLOOKUP($B1249,三大美股走勢!$A$4:$J$495,4,FALSE)</f>
        <v>#N/A</v>
      </c>
      <c r="AE1249" s="33" t="e">
        <f>VLOOKUP($B1249,三大美股走勢!$A$4:$J$495,7,FALSE)</f>
        <v>#N/A</v>
      </c>
      <c r="AF1249" s="33" t="e">
        <f>VLOOKUP($B1249,三大美股走勢!$A$4:$J$495,10,FALSE)</f>
        <v>#N/A</v>
      </c>
    </row>
    <row r="1250" spans="2:32">
      <c r="B1250" s="32">
        <v>44029</v>
      </c>
      <c r="C1250" s="33" t="e">
        <f>VLOOKUP($B1250,大盤與近月台指!$A$4:$I$499,2,FALSE)</f>
        <v>#N/A</v>
      </c>
      <c r="D1250" s="34" t="e">
        <f>VLOOKUP($B1250,大盤與近月台指!$A$4:$I$499,3,FALSE)</f>
        <v>#N/A</v>
      </c>
      <c r="E1250" s="35" t="e">
        <f>VLOOKUP($B1250,大盤與近月台指!$A$4:$I$499,4,FALSE)</f>
        <v>#N/A</v>
      </c>
      <c r="F1250" s="33" t="e">
        <f>VLOOKUP($B1250,大盤與近月台指!$A$4:$I$499,5,FALSE)</f>
        <v>#N/A</v>
      </c>
      <c r="G1250" s="49" t="e">
        <f>VLOOKUP($B1250,三大法人買賣超!$A$4:$I$500,3,FALSE)</f>
        <v>#N/A</v>
      </c>
      <c r="H1250" s="34" t="e">
        <f>VLOOKUP($B1250,三大法人買賣超!$A$4:$I$500,5,FALSE)</f>
        <v>#N/A</v>
      </c>
      <c r="I1250" s="27" t="e">
        <f>VLOOKUP($B1250,三大法人買賣超!$A$4:$I$500,7,FALSE)</f>
        <v>#N/A</v>
      </c>
      <c r="J1250" s="27" t="e">
        <f>VLOOKUP($B1250,三大法人買賣超!$A$4:$I$500,9,FALSE)</f>
        <v>#N/A</v>
      </c>
      <c r="K1250" s="37">
        <f>新台幣匯率美元指數!B1251</f>
        <v>0</v>
      </c>
      <c r="L1250" s="38">
        <f>新台幣匯率美元指數!C1251</f>
        <v>0</v>
      </c>
      <c r="M1250" s="39">
        <f>新台幣匯率美元指數!D1251</f>
        <v>0</v>
      </c>
      <c r="N1250" s="27" t="e">
        <f>VLOOKUP($B1250,期貨未平倉口數!$A$4:$M$499,4,FALSE)</f>
        <v>#N/A</v>
      </c>
      <c r="O1250" s="27" t="e">
        <f>VLOOKUP($B1250,期貨未平倉口數!$A$4:$M$499,9,FALSE)</f>
        <v>#N/A</v>
      </c>
      <c r="P1250" s="27" t="e">
        <f>VLOOKUP($B1250,期貨未平倉口數!$A$4:$M$499,10,FALSE)</f>
        <v>#N/A</v>
      </c>
      <c r="Q1250" s="27" t="e">
        <f>VLOOKUP($B1250,期貨未平倉口數!$A$4:$M$499,11,FALSE)</f>
        <v>#N/A</v>
      </c>
      <c r="R1250" s="64" t="e">
        <f>VLOOKUP($B1250,選擇權未平倉餘額!$A$4:$I$500,6,FALSE)</f>
        <v>#N/A</v>
      </c>
      <c r="S1250" s="64" t="e">
        <f>VLOOKUP($B1250,選擇權未平倉餘額!$A$4:$I$500,7,FALSE)</f>
        <v>#N/A</v>
      </c>
      <c r="T1250" s="64" t="e">
        <f>VLOOKUP($B1250,選擇權未平倉餘額!$A$4:$I$500,8,FALSE)</f>
        <v>#N/A</v>
      </c>
      <c r="U1250" s="64" t="e">
        <f>VLOOKUP($B1250,選擇權未平倉餘額!$A$4:$I$500,9,FALSE)</f>
        <v>#N/A</v>
      </c>
      <c r="V1250" s="39" t="e">
        <f>VLOOKUP($B1250,臺指選擇權P_C_Ratios!$A$4:$C$500,3,FALSE)</f>
        <v>#N/A</v>
      </c>
      <c r="W1250" s="41" t="e">
        <f>VLOOKUP($B1250,散戶多空比!$A$6:$L$500,12,FALSE)</f>
        <v>#N/A</v>
      </c>
      <c r="X1250" s="40" t="e">
        <f>VLOOKUP($B1250,期貨大額交易人未沖銷部位!$A$4:$O$499,4,FALSE)</f>
        <v>#N/A</v>
      </c>
      <c r="Y1250" s="40" t="e">
        <f>VLOOKUP($B1250,期貨大額交易人未沖銷部位!$A$4:$O$499,7,FALSE)</f>
        <v>#N/A</v>
      </c>
      <c r="Z1250" s="40" t="e">
        <f>VLOOKUP($B1250,期貨大額交易人未沖銷部位!$A$4:$O$499,10,FALSE)</f>
        <v>#N/A</v>
      </c>
      <c r="AA1250" s="40" t="e">
        <f>VLOOKUP($B1250,期貨大額交易人未沖銷部位!$A$4:$O$499,13,FALSE)</f>
        <v>#N/A</v>
      </c>
      <c r="AB1250" s="40" t="e">
        <f>VLOOKUP($B1250,期貨大額交易人未沖銷部位!$A$4:$O$499,14,FALSE)</f>
        <v>#N/A</v>
      </c>
      <c r="AC1250" s="40" t="e">
        <f>VLOOKUP($B1250,期貨大額交易人未沖銷部位!$A$4:$O$499,15,FALSE)</f>
        <v>#N/A</v>
      </c>
      <c r="AD1250" s="33" t="e">
        <f>VLOOKUP($B1250,三大美股走勢!$A$4:$J$495,4,FALSE)</f>
        <v>#N/A</v>
      </c>
      <c r="AE1250" s="33" t="e">
        <f>VLOOKUP($B1250,三大美股走勢!$A$4:$J$495,7,FALSE)</f>
        <v>#N/A</v>
      </c>
      <c r="AF1250" s="33" t="e">
        <f>VLOOKUP($B1250,三大美股走勢!$A$4:$J$495,10,FALSE)</f>
        <v>#N/A</v>
      </c>
    </row>
    <row r="1251" spans="2:32">
      <c r="B1251" s="32">
        <v>44030</v>
      </c>
      <c r="C1251" s="33" t="e">
        <f>VLOOKUP($B1251,大盤與近月台指!$A$4:$I$499,2,FALSE)</f>
        <v>#N/A</v>
      </c>
      <c r="D1251" s="34" t="e">
        <f>VLOOKUP($B1251,大盤與近月台指!$A$4:$I$499,3,FALSE)</f>
        <v>#N/A</v>
      </c>
      <c r="E1251" s="35" t="e">
        <f>VLOOKUP($B1251,大盤與近月台指!$A$4:$I$499,4,FALSE)</f>
        <v>#N/A</v>
      </c>
      <c r="F1251" s="33" t="e">
        <f>VLOOKUP($B1251,大盤與近月台指!$A$4:$I$499,5,FALSE)</f>
        <v>#N/A</v>
      </c>
      <c r="G1251" s="49" t="e">
        <f>VLOOKUP($B1251,三大法人買賣超!$A$4:$I$500,3,FALSE)</f>
        <v>#N/A</v>
      </c>
      <c r="H1251" s="34" t="e">
        <f>VLOOKUP($B1251,三大法人買賣超!$A$4:$I$500,5,FALSE)</f>
        <v>#N/A</v>
      </c>
      <c r="I1251" s="27" t="e">
        <f>VLOOKUP($B1251,三大法人買賣超!$A$4:$I$500,7,FALSE)</f>
        <v>#N/A</v>
      </c>
      <c r="J1251" s="27" t="e">
        <f>VLOOKUP($B1251,三大法人買賣超!$A$4:$I$500,9,FALSE)</f>
        <v>#N/A</v>
      </c>
      <c r="K1251" s="37">
        <f>新台幣匯率美元指數!B1252</f>
        <v>0</v>
      </c>
      <c r="L1251" s="38">
        <f>新台幣匯率美元指數!C1252</f>
        <v>0</v>
      </c>
      <c r="M1251" s="39">
        <f>新台幣匯率美元指數!D1252</f>
        <v>0</v>
      </c>
      <c r="N1251" s="27" t="e">
        <f>VLOOKUP($B1251,期貨未平倉口數!$A$4:$M$499,4,FALSE)</f>
        <v>#N/A</v>
      </c>
      <c r="O1251" s="27" t="e">
        <f>VLOOKUP($B1251,期貨未平倉口數!$A$4:$M$499,9,FALSE)</f>
        <v>#N/A</v>
      </c>
      <c r="P1251" s="27" t="e">
        <f>VLOOKUP($B1251,期貨未平倉口數!$A$4:$M$499,10,FALSE)</f>
        <v>#N/A</v>
      </c>
      <c r="Q1251" s="27" t="e">
        <f>VLOOKUP($B1251,期貨未平倉口數!$A$4:$M$499,11,FALSE)</f>
        <v>#N/A</v>
      </c>
      <c r="R1251" s="64" t="e">
        <f>VLOOKUP($B1251,選擇權未平倉餘額!$A$4:$I$500,6,FALSE)</f>
        <v>#N/A</v>
      </c>
      <c r="S1251" s="64" t="e">
        <f>VLOOKUP($B1251,選擇權未平倉餘額!$A$4:$I$500,7,FALSE)</f>
        <v>#N/A</v>
      </c>
      <c r="T1251" s="64" t="e">
        <f>VLOOKUP($B1251,選擇權未平倉餘額!$A$4:$I$500,8,FALSE)</f>
        <v>#N/A</v>
      </c>
      <c r="U1251" s="64" t="e">
        <f>VLOOKUP($B1251,選擇權未平倉餘額!$A$4:$I$500,9,FALSE)</f>
        <v>#N/A</v>
      </c>
      <c r="V1251" s="39" t="e">
        <f>VLOOKUP($B1251,臺指選擇權P_C_Ratios!$A$4:$C$500,3,FALSE)</f>
        <v>#N/A</v>
      </c>
      <c r="W1251" s="41" t="e">
        <f>VLOOKUP($B1251,散戶多空比!$A$6:$L$500,12,FALSE)</f>
        <v>#N/A</v>
      </c>
      <c r="X1251" s="40" t="e">
        <f>VLOOKUP($B1251,期貨大額交易人未沖銷部位!$A$4:$O$499,4,FALSE)</f>
        <v>#N/A</v>
      </c>
      <c r="Y1251" s="40" t="e">
        <f>VLOOKUP($B1251,期貨大額交易人未沖銷部位!$A$4:$O$499,7,FALSE)</f>
        <v>#N/A</v>
      </c>
      <c r="Z1251" s="40" t="e">
        <f>VLOOKUP($B1251,期貨大額交易人未沖銷部位!$A$4:$O$499,10,FALSE)</f>
        <v>#N/A</v>
      </c>
      <c r="AA1251" s="40" t="e">
        <f>VLOOKUP($B1251,期貨大額交易人未沖銷部位!$A$4:$O$499,13,FALSE)</f>
        <v>#N/A</v>
      </c>
      <c r="AB1251" s="40" t="e">
        <f>VLOOKUP($B1251,期貨大額交易人未沖銷部位!$A$4:$O$499,14,FALSE)</f>
        <v>#N/A</v>
      </c>
      <c r="AC1251" s="40" t="e">
        <f>VLOOKUP($B1251,期貨大額交易人未沖銷部位!$A$4:$O$499,15,FALSE)</f>
        <v>#N/A</v>
      </c>
      <c r="AD1251" s="33" t="e">
        <f>VLOOKUP($B1251,三大美股走勢!$A$4:$J$495,4,FALSE)</f>
        <v>#N/A</v>
      </c>
      <c r="AE1251" s="33" t="e">
        <f>VLOOKUP($B1251,三大美股走勢!$A$4:$J$495,7,FALSE)</f>
        <v>#N/A</v>
      </c>
      <c r="AF1251" s="33" t="e">
        <f>VLOOKUP($B1251,三大美股走勢!$A$4:$J$495,10,FALSE)</f>
        <v>#N/A</v>
      </c>
    </row>
    <row r="1252" spans="2:32">
      <c r="B1252" s="32">
        <v>44031</v>
      </c>
      <c r="C1252" s="33" t="e">
        <f>VLOOKUP($B1252,大盤與近月台指!$A$4:$I$499,2,FALSE)</f>
        <v>#N/A</v>
      </c>
      <c r="D1252" s="34" t="e">
        <f>VLOOKUP($B1252,大盤與近月台指!$A$4:$I$499,3,FALSE)</f>
        <v>#N/A</v>
      </c>
      <c r="E1252" s="35" t="e">
        <f>VLOOKUP($B1252,大盤與近月台指!$A$4:$I$499,4,FALSE)</f>
        <v>#N/A</v>
      </c>
      <c r="F1252" s="33" t="e">
        <f>VLOOKUP($B1252,大盤與近月台指!$A$4:$I$499,5,FALSE)</f>
        <v>#N/A</v>
      </c>
      <c r="G1252" s="49" t="e">
        <f>VLOOKUP($B1252,三大法人買賣超!$A$4:$I$500,3,FALSE)</f>
        <v>#N/A</v>
      </c>
      <c r="H1252" s="34" t="e">
        <f>VLOOKUP($B1252,三大法人買賣超!$A$4:$I$500,5,FALSE)</f>
        <v>#N/A</v>
      </c>
      <c r="I1252" s="27" t="e">
        <f>VLOOKUP($B1252,三大法人買賣超!$A$4:$I$500,7,FALSE)</f>
        <v>#N/A</v>
      </c>
      <c r="J1252" s="27" t="e">
        <f>VLOOKUP($B1252,三大法人買賣超!$A$4:$I$500,9,FALSE)</f>
        <v>#N/A</v>
      </c>
      <c r="K1252" s="37">
        <f>新台幣匯率美元指數!B1253</f>
        <v>0</v>
      </c>
      <c r="L1252" s="38">
        <f>新台幣匯率美元指數!C1253</f>
        <v>0</v>
      </c>
      <c r="M1252" s="39">
        <f>新台幣匯率美元指數!D1253</f>
        <v>0</v>
      </c>
      <c r="N1252" s="27" t="e">
        <f>VLOOKUP($B1252,期貨未平倉口數!$A$4:$M$499,4,FALSE)</f>
        <v>#N/A</v>
      </c>
      <c r="O1252" s="27" t="e">
        <f>VLOOKUP($B1252,期貨未平倉口數!$A$4:$M$499,9,FALSE)</f>
        <v>#N/A</v>
      </c>
      <c r="P1252" s="27" t="e">
        <f>VLOOKUP($B1252,期貨未平倉口數!$A$4:$M$499,10,FALSE)</f>
        <v>#N/A</v>
      </c>
      <c r="Q1252" s="27" t="e">
        <f>VLOOKUP($B1252,期貨未平倉口數!$A$4:$M$499,11,FALSE)</f>
        <v>#N/A</v>
      </c>
      <c r="R1252" s="64" t="e">
        <f>VLOOKUP($B1252,選擇權未平倉餘額!$A$4:$I$500,6,FALSE)</f>
        <v>#N/A</v>
      </c>
      <c r="S1252" s="64" t="e">
        <f>VLOOKUP($B1252,選擇權未平倉餘額!$A$4:$I$500,7,FALSE)</f>
        <v>#N/A</v>
      </c>
      <c r="T1252" s="64" t="e">
        <f>VLOOKUP($B1252,選擇權未平倉餘額!$A$4:$I$500,8,FALSE)</f>
        <v>#N/A</v>
      </c>
      <c r="U1252" s="64" t="e">
        <f>VLOOKUP($B1252,選擇權未平倉餘額!$A$4:$I$500,9,FALSE)</f>
        <v>#N/A</v>
      </c>
      <c r="V1252" s="39" t="e">
        <f>VLOOKUP($B1252,臺指選擇權P_C_Ratios!$A$4:$C$500,3,FALSE)</f>
        <v>#N/A</v>
      </c>
      <c r="W1252" s="41" t="e">
        <f>VLOOKUP($B1252,散戶多空比!$A$6:$L$500,12,FALSE)</f>
        <v>#N/A</v>
      </c>
      <c r="X1252" s="40" t="e">
        <f>VLOOKUP($B1252,期貨大額交易人未沖銷部位!$A$4:$O$499,4,FALSE)</f>
        <v>#N/A</v>
      </c>
      <c r="Y1252" s="40" t="e">
        <f>VLOOKUP($B1252,期貨大額交易人未沖銷部位!$A$4:$O$499,7,FALSE)</f>
        <v>#N/A</v>
      </c>
      <c r="Z1252" s="40" t="e">
        <f>VLOOKUP($B1252,期貨大額交易人未沖銷部位!$A$4:$O$499,10,FALSE)</f>
        <v>#N/A</v>
      </c>
      <c r="AA1252" s="40" t="e">
        <f>VLOOKUP($B1252,期貨大額交易人未沖銷部位!$A$4:$O$499,13,FALSE)</f>
        <v>#N/A</v>
      </c>
      <c r="AB1252" s="40" t="e">
        <f>VLOOKUP($B1252,期貨大額交易人未沖銷部位!$A$4:$O$499,14,FALSE)</f>
        <v>#N/A</v>
      </c>
      <c r="AC1252" s="40" t="e">
        <f>VLOOKUP($B1252,期貨大額交易人未沖銷部位!$A$4:$O$499,15,FALSE)</f>
        <v>#N/A</v>
      </c>
      <c r="AD1252" s="33" t="e">
        <f>VLOOKUP($B1252,三大美股走勢!$A$4:$J$495,4,FALSE)</f>
        <v>#N/A</v>
      </c>
      <c r="AE1252" s="33" t="e">
        <f>VLOOKUP($B1252,三大美股走勢!$A$4:$J$495,7,FALSE)</f>
        <v>#N/A</v>
      </c>
      <c r="AF1252" s="33" t="e">
        <f>VLOOKUP($B1252,三大美股走勢!$A$4:$J$495,10,FALSE)</f>
        <v>#N/A</v>
      </c>
    </row>
    <row r="1253" spans="2:32">
      <c r="B1253" s="32">
        <v>44032</v>
      </c>
      <c r="C1253" s="33" t="e">
        <f>VLOOKUP($B1253,大盤與近月台指!$A$4:$I$499,2,FALSE)</f>
        <v>#N/A</v>
      </c>
      <c r="D1253" s="34" t="e">
        <f>VLOOKUP($B1253,大盤與近月台指!$A$4:$I$499,3,FALSE)</f>
        <v>#N/A</v>
      </c>
      <c r="E1253" s="35" t="e">
        <f>VLOOKUP($B1253,大盤與近月台指!$A$4:$I$499,4,FALSE)</f>
        <v>#N/A</v>
      </c>
      <c r="F1253" s="33" t="e">
        <f>VLOOKUP($B1253,大盤與近月台指!$A$4:$I$499,5,FALSE)</f>
        <v>#N/A</v>
      </c>
      <c r="G1253" s="49" t="e">
        <f>VLOOKUP($B1253,三大法人買賣超!$A$4:$I$500,3,FALSE)</f>
        <v>#N/A</v>
      </c>
      <c r="H1253" s="34" t="e">
        <f>VLOOKUP($B1253,三大法人買賣超!$A$4:$I$500,5,FALSE)</f>
        <v>#N/A</v>
      </c>
      <c r="I1253" s="27" t="e">
        <f>VLOOKUP($B1253,三大法人買賣超!$A$4:$I$500,7,FALSE)</f>
        <v>#N/A</v>
      </c>
      <c r="J1253" s="27" t="e">
        <f>VLOOKUP($B1253,三大法人買賣超!$A$4:$I$500,9,FALSE)</f>
        <v>#N/A</v>
      </c>
      <c r="K1253" s="37">
        <f>新台幣匯率美元指數!B1254</f>
        <v>0</v>
      </c>
      <c r="L1253" s="38">
        <f>新台幣匯率美元指數!C1254</f>
        <v>0</v>
      </c>
      <c r="M1253" s="39">
        <f>新台幣匯率美元指數!D1254</f>
        <v>0</v>
      </c>
      <c r="N1253" s="27" t="e">
        <f>VLOOKUP($B1253,期貨未平倉口數!$A$4:$M$499,4,FALSE)</f>
        <v>#N/A</v>
      </c>
      <c r="O1253" s="27" t="e">
        <f>VLOOKUP($B1253,期貨未平倉口數!$A$4:$M$499,9,FALSE)</f>
        <v>#N/A</v>
      </c>
      <c r="P1253" s="27" t="e">
        <f>VLOOKUP($B1253,期貨未平倉口數!$A$4:$M$499,10,FALSE)</f>
        <v>#N/A</v>
      </c>
      <c r="Q1253" s="27" t="e">
        <f>VLOOKUP($B1253,期貨未平倉口數!$A$4:$M$499,11,FALSE)</f>
        <v>#N/A</v>
      </c>
      <c r="R1253" s="64" t="e">
        <f>VLOOKUP($B1253,選擇權未平倉餘額!$A$4:$I$500,6,FALSE)</f>
        <v>#N/A</v>
      </c>
      <c r="S1253" s="64" t="e">
        <f>VLOOKUP($B1253,選擇權未平倉餘額!$A$4:$I$500,7,FALSE)</f>
        <v>#N/A</v>
      </c>
      <c r="T1253" s="64" t="e">
        <f>VLOOKUP($B1253,選擇權未平倉餘額!$A$4:$I$500,8,FALSE)</f>
        <v>#N/A</v>
      </c>
      <c r="U1253" s="64" t="e">
        <f>VLOOKUP($B1253,選擇權未平倉餘額!$A$4:$I$500,9,FALSE)</f>
        <v>#N/A</v>
      </c>
      <c r="V1253" s="39" t="e">
        <f>VLOOKUP($B1253,臺指選擇權P_C_Ratios!$A$4:$C$500,3,FALSE)</f>
        <v>#N/A</v>
      </c>
      <c r="W1253" s="41" t="e">
        <f>VLOOKUP($B1253,散戶多空比!$A$6:$L$500,12,FALSE)</f>
        <v>#N/A</v>
      </c>
      <c r="X1253" s="40" t="e">
        <f>VLOOKUP($B1253,期貨大額交易人未沖銷部位!$A$4:$O$499,4,FALSE)</f>
        <v>#N/A</v>
      </c>
      <c r="Y1253" s="40" t="e">
        <f>VLOOKUP($B1253,期貨大額交易人未沖銷部位!$A$4:$O$499,7,FALSE)</f>
        <v>#N/A</v>
      </c>
      <c r="Z1253" s="40" t="e">
        <f>VLOOKUP($B1253,期貨大額交易人未沖銷部位!$A$4:$O$499,10,FALSE)</f>
        <v>#N/A</v>
      </c>
      <c r="AA1253" s="40" t="e">
        <f>VLOOKUP($B1253,期貨大額交易人未沖銷部位!$A$4:$O$499,13,FALSE)</f>
        <v>#N/A</v>
      </c>
      <c r="AB1253" s="40" t="e">
        <f>VLOOKUP($B1253,期貨大額交易人未沖銷部位!$A$4:$O$499,14,FALSE)</f>
        <v>#N/A</v>
      </c>
      <c r="AC1253" s="40" t="e">
        <f>VLOOKUP($B1253,期貨大額交易人未沖銷部位!$A$4:$O$499,15,FALSE)</f>
        <v>#N/A</v>
      </c>
      <c r="AD1253" s="33" t="e">
        <f>VLOOKUP($B1253,三大美股走勢!$A$4:$J$495,4,FALSE)</f>
        <v>#N/A</v>
      </c>
      <c r="AE1253" s="33" t="e">
        <f>VLOOKUP($B1253,三大美股走勢!$A$4:$J$495,7,FALSE)</f>
        <v>#N/A</v>
      </c>
      <c r="AF1253" s="33" t="e">
        <f>VLOOKUP($B1253,三大美股走勢!$A$4:$J$495,10,FALSE)</f>
        <v>#N/A</v>
      </c>
    </row>
    <row r="1254" spans="2:32">
      <c r="B1254" s="32">
        <v>44033</v>
      </c>
      <c r="C1254" s="33" t="e">
        <f>VLOOKUP($B1254,大盤與近月台指!$A$4:$I$499,2,FALSE)</f>
        <v>#N/A</v>
      </c>
      <c r="D1254" s="34" t="e">
        <f>VLOOKUP($B1254,大盤與近月台指!$A$4:$I$499,3,FALSE)</f>
        <v>#N/A</v>
      </c>
      <c r="E1254" s="35" t="e">
        <f>VLOOKUP($B1254,大盤與近月台指!$A$4:$I$499,4,FALSE)</f>
        <v>#N/A</v>
      </c>
      <c r="F1254" s="33" t="e">
        <f>VLOOKUP($B1254,大盤與近月台指!$A$4:$I$499,5,FALSE)</f>
        <v>#N/A</v>
      </c>
      <c r="G1254" s="49" t="e">
        <f>VLOOKUP($B1254,三大法人買賣超!$A$4:$I$500,3,FALSE)</f>
        <v>#N/A</v>
      </c>
      <c r="H1254" s="34" t="e">
        <f>VLOOKUP($B1254,三大法人買賣超!$A$4:$I$500,5,FALSE)</f>
        <v>#N/A</v>
      </c>
      <c r="I1254" s="27" t="e">
        <f>VLOOKUP($B1254,三大法人買賣超!$A$4:$I$500,7,FALSE)</f>
        <v>#N/A</v>
      </c>
      <c r="J1254" s="27" t="e">
        <f>VLOOKUP($B1254,三大法人買賣超!$A$4:$I$500,9,FALSE)</f>
        <v>#N/A</v>
      </c>
      <c r="K1254" s="37">
        <f>新台幣匯率美元指數!B1255</f>
        <v>0</v>
      </c>
      <c r="L1254" s="38">
        <f>新台幣匯率美元指數!C1255</f>
        <v>0</v>
      </c>
      <c r="M1254" s="39">
        <f>新台幣匯率美元指數!D1255</f>
        <v>0</v>
      </c>
      <c r="N1254" s="27" t="e">
        <f>VLOOKUP($B1254,期貨未平倉口數!$A$4:$M$499,4,FALSE)</f>
        <v>#N/A</v>
      </c>
      <c r="O1254" s="27" t="e">
        <f>VLOOKUP($B1254,期貨未平倉口數!$A$4:$M$499,9,FALSE)</f>
        <v>#N/A</v>
      </c>
      <c r="P1254" s="27" t="e">
        <f>VLOOKUP($B1254,期貨未平倉口數!$A$4:$M$499,10,FALSE)</f>
        <v>#N/A</v>
      </c>
      <c r="Q1254" s="27" t="e">
        <f>VLOOKUP($B1254,期貨未平倉口數!$A$4:$M$499,11,FALSE)</f>
        <v>#N/A</v>
      </c>
      <c r="R1254" s="64" t="e">
        <f>VLOOKUP($B1254,選擇權未平倉餘額!$A$4:$I$500,6,FALSE)</f>
        <v>#N/A</v>
      </c>
      <c r="S1254" s="64" t="e">
        <f>VLOOKUP($B1254,選擇權未平倉餘額!$A$4:$I$500,7,FALSE)</f>
        <v>#N/A</v>
      </c>
      <c r="T1254" s="64" t="e">
        <f>VLOOKUP($B1254,選擇權未平倉餘額!$A$4:$I$500,8,FALSE)</f>
        <v>#N/A</v>
      </c>
      <c r="U1254" s="64" t="e">
        <f>VLOOKUP($B1254,選擇權未平倉餘額!$A$4:$I$500,9,FALSE)</f>
        <v>#N/A</v>
      </c>
      <c r="V1254" s="39" t="e">
        <f>VLOOKUP($B1254,臺指選擇權P_C_Ratios!$A$4:$C$500,3,FALSE)</f>
        <v>#N/A</v>
      </c>
      <c r="W1254" s="41" t="e">
        <f>VLOOKUP($B1254,散戶多空比!$A$6:$L$500,12,FALSE)</f>
        <v>#N/A</v>
      </c>
      <c r="X1254" s="40" t="e">
        <f>VLOOKUP($B1254,期貨大額交易人未沖銷部位!$A$4:$O$499,4,FALSE)</f>
        <v>#N/A</v>
      </c>
      <c r="Y1254" s="40" t="e">
        <f>VLOOKUP($B1254,期貨大額交易人未沖銷部位!$A$4:$O$499,7,FALSE)</f>
        <v>#N/A</v>
      </c>
      <c r="Z1254" s="40" t="e">
        <f>VLOOKUP($B1254,期貨大額交易人未沖銷部位!$A$4:$O$499,10,FALSE)</f>
        <v>#N/A</v>
      </c>
      <c r="AA1254" s="40" t="e">
        <f>VLOOKUP($B1254,期貨大額交易人未沖銷部位!$A$4:$O$499,13,FALSE)</f>
        <v>#N/A</v>
      </c>
      <c r="AB1254" s="40" t="e">
        <f>VLOOKUP($B1254,期貨大額交易人未沖銷部位!$A$4:$O$499,14,FALSE)</f>
        <v>#N/A</v>
      </c>
      <c r="AC1254" s="40" t="e">
        <f>VLOOKUP($B1254,期貨大額交易人未沖銷部位!$A$4:$O$499,15,FALSE)</f>
        <v>#N/A</v>
      </c>
      <c r="AD1254" s="33" t="e">
        <f>VLOOKUP($B1254,三大美股走勢!$A$4:$J$495,4,FALSE)</f>
        <v>#N/A</v>
      </c>
      <c r="AE1254" s="33" t="e">
        <f>VLOOKUP($B1254,三大美股走勢!$A$4:$J$495,7,FALSE)</f>
        <v>#N/A</v>
      </c>
      <c r="AF1254" s="33" t="e">
        <f>VLOOKUP($B1254,三大美股走勢!$A$4:$J$495,10,FALSE)</f>
        <v>#N/A</v>
      </c>
    </row>
    <row r="1255" spans="2:32">
      <c r="B1255" s="32">
        <v>44034</v>
      </c>
      <c r="C1255" s="33" t="e">
        <f>VLOOKUP($B1255,大盤與近月台指!$A$4:$I$499,2,FALSE)</f>
        <v>#N/A</v>
      </c>
      <c r="D1255" s="34" t="e">
        <f>VLOOKUP($B1255,大盤與近月台指!$A$4:$I$499,3,FALSE)</f>
        <v>#N/A</v>
      </c>
      <c r="E1255" s="35" t="e">
        <f>VLOOKUP($B1255,大盤與近月台指!$A$4:$I$499,4,FALSE)</f>
        <v>#N/A</v>
      </c>
      <c r="F1255" s="33" t="e">
        <f>VLOOKUP($B1255,大盤與近月台指!$A$4:$I$499,5,FALSE)</f>
        <v>#N/A</v>
      </c>
      <c r="G1255" s="49" t="e">
        <f>VLOOKUP($B1255,三大法人買賣超!$A$4:$I$500,3,FALSE)</f>
        <v>#N/A</v>
      </c>
      <c r="H1255" s="34" t="e">
        <f>VLOOKUP($B1255,三大法人買賣超!$A$4:$I$500,5,FALSE)</f>
        <v>#N/A</v>
      </c>
      <c r="I1255" s="27" t="e">
        <f>VLOOKUP($B1255,三大法人買賣超!$A$4:$I$500,7,FALSE)</f>
        <v>#N/A</v>
      </c>
      <c r="J1255" s="27" t="e">
        <f>VLOOKUP($B1255,三大法人買賣超!$A$4:$I$500,9,FALSE)</f>
        <v>#N/A</v>
      </c>
      <c r="K1255" s="37">
        <f>新台幣匯率美元指數!B1256</f>
        <v>0</v>
      </c>
      <c r="L1255" s="38">
        <f>新台幣匯率美元指數!C1256</f>
        <v>0</v>
      </c>
      <c r="M1255" s="39">
        <f>新台幣匯率美元指數!D1256</f>
        <v>0</v>
      </c>
      <c r="N1255" s="27" t="e">
        <f>VLOOKUP($B1255,期貨未平倉口數!$A$4:$M$499,4,FALSE)</f>
        <v>#N/A</v>
      </c>
      <c r="O1255" s="27" t="e">
        <f>VLOOKUP($B1255,期貨未平倉口數!$A$4:$M$499,9,FALSE)</f>
        <v>#N/A</v>
      </c>
      <c r="P1255" s="27" t="e">
        <f>VLOOKUP($B1255,期貨未平倉口數!$A$4:$M$499,10,FALSE)</f>
        <v>#N/A</v>
      </c>
      <c r="Q1255" s="27" t="e">
        <f>VLOOKUP($B1255,期貨未平倉口數!$A$4:$M$499,11,FALSE)</f>
        <v>#N/A</v>
      </c>
      <c r="R1255" s="64" t="e">
        <f>VLOOKUP($B1255,選擇權未平倉餘額!$A$4:$I$500,6,FALSE)</f>
        <v>#N/A</v>
      </c>
      <c r="S1255" s="64" t="e">
        <f>VLOOKUP($B1255,選擇權未平倉餘額!$A$4:$I$500,7,FALSE)</f>
        <v>#N/A</v>
      </c>
      <c r="T1255" s="64" t="e">
        <f>VLOOKUP($B1255,選擇權未平倉餘額!$A$4:$I$500,8,FALSE)</f>
        <v>#N/A</v>
      </c>
      <c r="U1255" s="64" t="e">
        <f>VLOOKUP($B1255,選擇權未平倉餘額!$A$4:$I$500,9,FALSE)</f>
        <v>#N/A</v>
      </c>
      <c r="V1255" s="39" t="e">
        <f>VLOOKUP($B1255,臺指選擇權P_C_Ratios!$A$4:$C$500,3,FALSE)</f>
        <v>#N/A</v>
      </c>
      <c r="W1255" s="41" t="e">
        <f>VLOOKUP($B1255,散戶多空比!$A$6:$L$500,12,FALSE)</f>
        <v>#N/A</v>
      </c>
      <c r="X1255" s="40" t="e">
        <f>VLOOKUP($B1255,期貨大額交易人未沖銷部位!$A$4:$O$499,4,FALSE)</f>
        <v>#N/A</v>
      </c>
      <c r="Y1255" s="40" t="e">
        <f>VLOOKUP($B1255,期貨大額交易人未沖銷部位!$A$4:$O$499,7,FALSE)</f>
        <v>#N/A</v>
      </c>
      <c r="Z1255" s="40" t="e">
        <f>VLOOKUP($B1255,期貨大額交易人未沖銷部位!$A$4:$O$499,10,FALSE)</f>
        <v>#N/A</v>
      </c>
      <c r="AA1255" s="40" t="e">
        <f>VLOOKUP($B1255,期貨大額交易人未沖銷部位!$A$4:$O$499,13,FALSE)</f>
        <v>#N/A</v>
      </c>
      <c r="AB1255" s="40" t="e">
        <f>VLOOKUP($B1255,期貨大額交易人未沖銷部位!$A$4:$O$499,14,FALSE)</f>
        <v>#N/A</v>
      </c>
      <c r="AC1255" s="40" t="e">
        <f>VLOOKUP($B1255,期貨大額交易人未沖銷部位!$A$4:$O$499,15,FALSE)</f>
        <v>#N/A</v>
      </c>
      <c r="AD1255" s="33" t="e">
        <f>VLOOKUP($B1255,三大美股走勢!$A$4:$J$495,4,FALSE)</f>
        <v>#N/A</v>
      </c>
      <c r="AE1255" s="33" t="e">
        <f>VLOOKUP($B1255,三大美股走勢!$A$4:$J$495,7,FALSE)</f>
        <v>#N/A</v>
      </c>
      <c r="AF1255" s="33" t="e">
        <f>VLOOKUP($B1255,三大美股走勢!$A$4:$J$495,10,FALSE)</f>
        <v>#N/A</v>
      </c>
    </row>
    <row r="1256" spans="2:32">
      <c r="B1256" s="32">
        <v>44035</v>
      </c>
      <c r="C1256" s="33" t="e">
        <f>VLOOKUP($B1256,大盤與近月台指!$A$4:$I$499,2,FALSE)</f>
        <v>#N/A</v>
      </c>
      <c r="D1256" s="34" t="e">
        <f>VLOOKUP($B1256,大盤與近月台指!$A$4:$I$499,3,FALSE)</f>
        <v>#N/A</v>
      </c>
      <c r="E1256" s="35" t="e">
        <f>VLOOKUP($B1256,大盤與近月台指!$A$4:$I$499,4,FALSE)</f>
        <v>#N/A</v>
      </c>
      <c r="F1256" s="33" t="e">
        <f>VLOOKUP($B1256,大盤與近月台指!$A$4:$I$499,5,FALSE)</f>
        <v>#N/A</v>
      </c>
      <c r="G1256" s="49" t="e">
        <f>VLOOKUP($B1256,三大法人買賣超!$A$4:$I$500,3,FALSE)</f>
        <v>#N/A</v>
      </c>
      <c r="H1256" s="34" t="e">
        <f>VLOOKUP($B1256,三大法人買賣超!$A$4:$I$500,5,FALSE)</f>
        <v>#N/A</v>
      </c>
      <c r="I1256" s="27" t="e">
        <f>VLOOKUP($B1256,三大法人買賣超!$A$4:$I$500,7,FALSE)</f>
        <v>#N/A</v>
      </c>
      <c r="J1256" s="27" t="e">
        <f>VLOOKUP($B1256,三大法人買賣超!$A$4:$I$500,9,FALSE)</f>
        <v>#N/A</v>
      </c>
      <c r="K1256" s="37">
        <f>新台幣匯率美元指數!B1257</f>
        <v>0</v>
      </c>
      <c r="L1256" s="38">
        <f>新台幣匯率美元指數!C1257</f>
        <v>0</v>
      </c>
      <c r="M1256" s="39">
        <f>新台幣匯率美元指數!D1257</f>
        <v>0</v>
      </c>
      <c r="N1256" s="27" t="e">
        <f>VLOOKUP($B1256,期貨未平倉口數!$A$4:$M$499,4,FALSE)</f>
        <v>#N/A</v>
      </c>
      <c r="O1256" s="27" t="e">
        <f>VLOOKUP($B1256,期貨未平倉口數!$A$4:$M$499,9,FALSE)</f>
        <v>#N/A</v>
      </c>
      <c r="P1256" s="27" t="e">
        <f>VLOOKUP($B1256,期貨未平倉口數!$A$4:$M$499,10,FALSE)</f>
        <v>#N/A</v>
      </c>
      <c r="Q1256" s="27" t="e">
        <f>VLOOKUP($B1256,期貨未平倉口數!$A$4:$M$499,11,FALSE)</f>
        <v>#N/A</v>
      </c>
      <c r="R1256" s="64" t="e">
        <f>VLOOKUP($B1256,選擇權未平倉餘額!$A$4:$I$500,6,FALSE)</f>
        <v>#N/A</v>
      </c>
      <c r="S1256" s="64" t="e">
        <f>VLOOKUP($B1256,選擇權未平倉餘額!$A$4:$I$500,7,FALSE)</f>
        <v>#N/A</v>
      </c>
      <c r="T1256" s="64" t="e">
        <f>VLOOKUP($B1256,選擇權未平倉餘額!$A$4:$I$500,8,FALSE)</f>
        <v>#N/A</v>
      </c>
      <c r="U1256" s="64" t="e">
        <f>VLOOKUP($B1256,選擇權未平倉餘額!$A$4:$I$500,9,FALSE)</f>
        <v>#N/A</v>
      </c>
      <c r="V1256" s="39" t="e">
        <f>VLOOKUP($B1256,臺指選擇權P_C_Ratios!$A$4:$C$500,3,FALSE)</f>
        <v>#N/A</v>
      </c>
      <c r="W1256" s="41" t="e">
        <f>VLOOKUP($B1256,散戶多空比!$A$6:$L$500,12,FALSE)</f>
        <v>#N/A</v>
      </c>
      <c r="X1256" s="40" t="e">
        <f>VLOOKUP($B1256,期貨大額交易人未沖銷部位!$A$4:$O$499,4,FALSE)</f>
        <v>#N/A</v>
      </c>
      <c r="Y1256" s="40" t="e">
        <f>VLOOKUP($B1256,期貨大額交易人未沖銷部位!$A$4:$O$499,7,FALSE)</f>
        <v>#N/A</v>
      </c>
      <c r="Z1256" s="40" t="e">
        <f>VLOOKUP($B1256,期貨大額交易人未沖銷部位!$A$4:$O$499,10,FALSE)</f>
        <v>#N/A</v>
      </c>
      <c r="AA1256" s="40" t="e">
        <f>VLOOKUP($B1256,期貨大額交易人未沖銷部位!$A$4:$O$499,13,FALSE)</f>
        <v>#N/A</v>
      </c>
      <c r="AB1256" s="40" t="e">
        <f>VLOOKUP($B1256,期貨大額交易人未沖銷部位!$A$4:$O$499,14,FALSE)</f>
        <v>#N/A</v>
      </c>
      <c r="AC1256" s="40" t="e">
        <f>VLOOKUP($B1256,期貨大額交易人未沖銷部位!$A$4:$O$499,15,FALSE)</f>
        <v>#N/A</v>
      </c>
      <c r="AD1256" s="33" t="e">
        <f>VLOOKUP($B1256,三大美股走勢!$A$4:$J$495,4,FALSE)</f>
        <v>#N/A</v>
      </c>
      <c r="AE1256" s="33" t="e">
        <f>VLOOKUP($B1256,三大美股走勢!$A$4:$J$495,7,FALSE)</f>
        <v>#N/A</v>
      </c>
      <c r="AF1256" s="33" t="e">
        <f>VLOOKUP($B1256,三大美股走勢!$A$4:$J$495,10,FALSE)</f>
        <v>#N/A</v>
      </c>
    </row>
    <row r="1257" spans="2:32">
      <c r="B1257" s="32">
        <v>44036</v>
      </c>
      <c r="C1257" s="33" t="e">
        <f>VLOOKUP($B1257,大盤與近月台指!$A$4:$I$499,2,FALSE)</f>
        <v>#N/A</v>
      </c>
      <c r="D1257" s="34" t="e">
        <f>VLOOKUP($B1257,大盤與近月台指!$A$4:$I$499,3,FALSE)</f>
        <v>#N/A</v>
      </c>
      <c r="E1257" s="35" t="e">
        <f>VLOOKUP($B1257,大盤與近月台指!$A$4:$I$499,4,FALSE)</f>
        <v>#N/A</v>
      </c>
      <c r="F1257" s="33" t="e">
        <f>VLOOKUP($B1257,大盤與近月台指!$A$4:$I$499,5,FALSE)</f>
        <v>#N/A</v>
      </c>
      <c r="G1257" s="49" t="e">
        <f>VLOOKUP($B1257,三大法人買賣超!$A$4:$I$500,3,FALSE)</f>
        <v>#N/A</v>
      </c>
      <c r="H1257" s="34" t="e">
        <f>VLOOKUP($B1257,三大法人買賣超!$A$4:$I$500,5,FALSE)</f>
        <v>#N/A</v>
      </c>
      <c r="I1257" s="27" t="e">
        <f>VLOOKUP($B1257,三大法人買賣超!$A$4:$I$500,7,FALSE)</f>
        <v>#N/A</v>
      </c>
      <c r="J1257" s="27" t="e">
        <f>VLOOKUP($B1257,三大法人買賣超!$A$4:$I$500,9,FALSE)</f>
        <v>#N/A</v>
      </c>
      <c r="K1257" s="37">
        <f>新台幣匯率美元指數!B1258</f>
        <v>0</v>
      </c>
      <c r="L1257" s="38">
        <f>新台幣匯率美元指數!C1258</f>
        <v>0</v>
      </c>
      <c r="M1257" s="39">
        <f>新台幣匯率美元指數!D1258</f>
        <v>0</v>
      </c>
      <c r="N1257" s="27" t="e">
        <f>VLOOKUP($B1257,期貨未平倉口數!$A$4:$M$499,4,FALSE)</f>
        <v>#N/A</v>
      </c>
      <c r="O1257" s="27" t="e">
        <f>VLOOKUP($B1257,期貨未平倉口數!$A$4:$M$499,9,FALSE)</f>
        <v>#N/A</v>
      </c>
      <c r="P1257" s="27" t="e">
        <f>VLOOKUP($B1257,期貨未平倉口數!$A$4:$M$499,10,FALSE)</f>
        <v>#N/A</v>
      </c>
      <c r="Q1257" s="27" t="e">
        <f>VLOOKUP($B1257,期貨未平倉口數!$A$4:$M$499,11,FALSE)</f>
        <v>#N/A</v>
      </c>
      <c r="R1257" s="64" t="e">
        <f>VLOOKUP($B1257,選擇權未平倉餘額!$A$4:$I$500,6,FALSE)</f>
        <v>#N/A</v>
      </c>
      <c r="S1257" s="64" t="e">
        <f>VLOOKUP($B1257,選擇權未平倉餘額!$A$4:$I$500,7,FALSE)</f>
        <v>#N/A</v>
      </c>
      <c r="T1257" s="64" t="e">
        <f>VLOOKUP($B1257,選擇權未平倉餘額!$A$4:$I$500,8,FALSE)</f>
        <v>#N/A</v>
      </c>
      <c r="U1257" s="64" t="e">
        <f>VLOOKUP($B1257,選擇權未平倉餘額!$A$4:$I$500,9,FALSE)</f>
        <v>#N/A</v>
      </c>
      <c r="V1257" s="39" t="e">
        <f>VLOOKUP($B1257,臺指選擇權P_C_Ratios!$A$4:$C$500,3,FALSE)</f>
        <v>#N/A</v>
      </c>
      <c r="W1257" s="41" t="e">
        <f>VLOOKUP($B1257,散戶多空比!$A$6:$L$500,12,FALSE)</f>
        <v>#N/A</v>
      </c>
      <c r="X1257" s="40" t="e">
        <f>VLOOKUP($B1257,期貨大額交易人未沖銷部位!$A$4:$O$499,4,FALSE)</f>
        <v>#N/A</v>
      </c>
      <c r="Y1257" s="40" t="e">
        <f>VLOOKUP($B1257,期貨大額交易人未沖銷部位!$A$4:$O$499,7,FALSE)</f>
        <v>#N/A</v>
      </c>
      <c r="Z1257" s="40" t="e">
        <f>VLOOKUP($B1257,期貨大額交易人未沖銷部位!$A$4:$O$499,10,FALSE)</f>
        <v>#N/A</v>
      </c>
      <c r="AA1257" s="40" t="e">
        <f>VLOOKUP($B1257,期貨大額交易人未沖銷部位!$A$4:$O$499,13,FALSE)</f>
        <v>#N/A</v>
      </c>
      <c r="AB1257" s="40" t="e">
        <f>VLOOKUP($B1257,期貨大額交易人未沖銷部位!$A$4:$O$499,14,FALSE)</f>
        <v>#N/A</v>
      </c>
      <c r="AC1257" s="40" t="e">
        <f>VLOOKUP($B1257,期貨大額交易人未沖銷部位!$A$4:$O$499,15,FALSE)</f>
        <v>#N/A</v>
      </c>
      <c r="AD1257" s="33" t="e">
        <f>VLOOKUP($B1257,三大美股走勢!$A$4:$J$495,4,FALSE)</f>
        <v>#N/A</v>
      </c>
      <c r="AE1257" s="33" t="e">
        <f>VLOOKUP($B1257,三大美股走勢!$A$4:$J$495,7,FALSE)</f>
        <v>#N/A</v>
      </c>
      <c r="AF1257" s="33" t="e">
        <f>VLOOKUP($B1257,三大美股走勢!$A$4:$J$495,10,FALSE)</f>
        <v>#N/A</v>
      </c>
    </row>
    <row r="1258" spans="2:32">
      <c r="B1258" s="32">
        <v>44037</v>
      </c>
      <c r="C1258" s="33" t="e">
        <f>VLOOKUP($B1258,大盤與近月台指!$A$4:$I$499,2,FALSE)</f>
        <v>#N/A</v>
      </c>
      <c r="D1258" s="34" t="e">
        <f>VLOOKUP($B1258,大盤與近月台指!$A$4:$I$499,3,FALSE)</f>
        <v>#N/A</v>
      </c>
      <c r="E1258" s="35" t="e">
        <f>VLOOKUP($B1258,大盤與近月台指!$A$4:$I$499,4,FALSE)</f>
        <v>#N/A</v>
      </c>
      <c r="F1258" s="33" t="e">
        <f>VLOOKUP($B1258,大盤與近月台指!$A$4:$I$499,5,FALSE)</f>
        <v>#N/A</v>
      </c>
      <c r="G1258" s="49" t="e">
        <f>VLOOKUP($B1258,三大法人買賣超!$A$4:$I$500,3,FALSE)</f>
        <v>#N/A</v>
      </c>
      <c r="H1258" s="34" t="e">
        <f>VLOOKUP($B1258,三大法人買賣超!$A$4:$I$500,5,FALSE)</f>
        <v>#N/A</v>
      </c>
      <c r="I1258" s="27" t="e">
        <f>VLOOKUP($B1258,三大法人買賣超!$A$4:$I$500,7,FALSE)</f>
        <v>#N/A</v>
      </c>
      <c r="J1258" s="27" t="e">
        <f>VLOOKUP($B1258,三大法人買賣超!$A$4:$I$500,9,FALSE)</f>
        <v>#N/A</v>
      </c>
      <c r="K1258" s="37">
        <f>新台幣匯率美元指數!B1259</f>
        <v>0</v>
      </c>
      <c r="L1258" s="38">
        <f>新台幣匯率美元指數!C1259</f>
        <v>0</v>
      </c>
      <c r="M1258" s="39">
        <f>新台幣匯率美元指數!D1259</f>
        <v>0</v>
      </c>
      <c r="N1258" s="27" t="e">
        <f>VLOOKUP($B1258,期貨未平倉口數!$A$4:$M$499,4,FALSE)</f>
        <v>#N/A</v>
      </c>
      <c r="O1258" s="27" t="e">
        <f>VLOOKUP($B1258,期貨未平倉口數!$A$4:$M$499,9,FALSE)</f>
        <v>#N/A</v>
      </c>
      <c r="P1258" s="27" t="e">
        <f>VLOOKUP($B1258,期貨未平倉口數!$A$4:$M$499,10,FALSE)</f>
        <v>#N/A</v>
      </c>
      <c r="Q1258" s="27" t="e">
        <f>VLOOKUP($B1258,期貨未平倉口數!$A$4:$M$499,11,FALSE)</f>
        <v>#N/A</v>
      </c>
      <c r="R1258" s="64" t="e">
        <f>VLOOKUP($B1258,選擇權未平倉餘額!$A$4:$I$500,6,FALSE)</f>
        <v>#N/A</v>
      </c>
      <c r="S1258" s="64" t="e">
        <f>VLOOKUP($B1258,選擇權未平倉餘額!$A$4:$I$500,7,FALSE)</f>
        <v>#N/A</v>
      </c>
      <c r="T1258" s="64" t="e">
        <f>VLOOKUP($B1258,選擇權未平倉餘額!$A$4:$I$500,8,FALSE)</f>
        <v>#N/A</v>
      </c>
      <c r="U1258" s="64" t="e">
        <f>VLOOKUP($B1258,選擇權未平倉餘額!$A$4:$I$500,9,FALSE)</f>
        <v>#N/A</v>
      </c>
      <c r="V1258" s="39" t="e">
        <f>VLOOKUP($B1258,臺指選擇權P_C_Ratios!$A$4:$C$500,3,FALSE)</f>
        <v>#N/A</v>
      </c>
      <c r="W1258" s="41" t="e">
        <f>VLOOKUP($B1258,散戶多空比!$A$6:$L$500,12,FALSE)</f>
        <v>#N/A</v>
      </c>
      <c r="X1258" s="40" t="e">
        <f>VLOOKUP($B1258,期貨大額交易人未沖銷部位!$A$4:$O$499,4,FALSE)</f>
        <v>#N/A</v>
      </c>
      <c r="Y1258" s="40" t="e">
        <f>VLOOKUP($B1258,期貨大額交易人未沖銷部位!$A$4:$O$499,7,FALSE)</f>
        <v>#N/A</v>
      </c>
      <c r="Z1258" s="40" t="e">
        <f>VLOOKUP($B1258,期貨大額交易人未沖銷部位!$A$4:$O$499,10,FALSE)</f>
        <v>#N/A</v>
      </c>
      <c r="AA1258" s="40" t="e">
        <f>VLOOKUP($B1258,期貨大額交易人未沖銷部位!$A$4:$O$499,13,FALSE)</f>
        <v>#N/A</v>
      </c>
      <c r="AB1258" s="40" t="e">
        <f>VLOOKUP($B1258,期貨大額交易人未沖銷部位!$A$4:$O$499,14,FALSE)</f>
        <v>#N/A</v>
      </c>
      <c r="AC1258" s="40" t="e">
        <f>VLOOKUP($B1258,期貨大額交易人未沖銷部位!$A$4:$O$499,15,FALSE)</f>
        <v>#N/A</v>
      </c>
      <c r="AD1258" s="33" t="e">
        <f>VLOOKUP($B1258,三大美股走勢!$A$4:$J$495,4,FALSE)</f>
        <v>#N/A</v>
      </c>
      <c r="AE1258" s="33" t="e">
        <f>VLOOKUP($B1258,三大美股走勢!$A$4:$J$495,7,FALSE)</f>
        <v>#N/A</v>
      </c>
      <c r="AF1258" s="33" t="e">
        <f>VLOOKUP($B1258,三大美股走勢!$A$4:$J$495,10,FALSE)</f>
        <v>#N/A</v>
      </c>
    </row>
    <row r="1259" spans="2:32">
      <c r="B1259" s="32">
        <v>44038</v>
      </c>
      <c r="C1259" s="33" t="e">
        <f>VLOOKUP($B1259,大盤與近月台指!$A$4:$I$499,2,FALSE)</f>
        <v>#N/A</v>
      </c>
      <c r="D1259" s="34" t="e">
        <f>VLOOKUP($B1259,大盤與近月台指!$A$4:$I$499,3,FALSE)</f>
        <v>#N/A</v>
      </c>
      <c r="E1259" s="35" t="e">
        <f>VLOOKUP($B1259,大盤與近月台指!$A$4:$I$499,4,FALSE)</f>
        <v>#N/A</v>
      </c>
      <c r="F1259" s="33" t="e">
        <f>VLOOKUP($B1259,大盤與近月台指!$A$4:$I$499,5,FALSE)</f>
        <v>#N/A</v>
      </c>
      <c r="G1259" s="49" t="e">
        <f>VLOOKUP($B1259,三大法人買賣超!$A$4:$I$500,3,FALSE)</f>
        <v>#N/A</v>
      </c>
      <c r="H1259" s="34" t="e">
        <f>VLOOKUP($B1259,三大法人買賣超!$A$4:$I$500,5,FALSE)</f>
        <v>#N/A</v>
      </c>
      <c r="I1259" s="27" t="e">
        <f>VLOOKUP($B1259,三大法人買賣超!$A$4:$I$500,7,FALSE)</f>
        <v>#N/A</v>
      </c>
      <c r="J1259" s="27" t="e">
        <f>VLOOKUP($B1259,三大法人買賣超!$A$4:$I$500,9,FALSE)</f>
        <v>#N/A</v>
      </c>
      <c r="K1259" s="37">
        <f>新台幣匯率美元指數!B1260</f>
        <v>0</v>
      </c>
      <c r="L1259" s="38">
        <f>新台幣匯率美元指數!C1260</f>
        <v>0</v>
      </c>
      <c r="M1259" s="39">
        <f>新台幣匯率美元指數!D1260</f>
        <v>0</v>
      </c>
      <c r="N1259" s="27" t="e">
        <f>VLOOKUP($B1259,期貨未平倉口數!$A$4:$M$499,4,FALSE)</f>
        <v>#N/A</v>
      </c>
      <c r="O1259" s="27" t="e">
        <f>VLOOKUP($B1259,期貨未平倉口數!$A$4:$M$499,9,FALSE)</f>
        <v>#N/A</v>
      </c>
      <c r="P1259" s="27" t="e">
        <f>VLOOKUP($B1259,期貨未平倉口數!$A$4:$M$499,10,FALSE)</f>
        <v>#N/A</v>
      </c>
      <c r="Q1259" s="27" t="e">
        <f>VLOOKUP($B1259,期貨未平倉口數!$A$4:$M$499,11,FALSE)</f>
        <v>#N/A</v>
      </c>
      <c r="R1259" s="64" t="e">
        <f>VLOOKUP($B1259,選擇權未平倉餘額!$A$4:$I$500,6,FALSE)</f>
        <v>#N/A</v>
      </c>
      <c r="S1259" s="64" t="e">
        <f>VLOOKUP($B1259,選擇權未平倉餘額!$A$4:$I$500,7,FALSE)</f>
        <v>#N/A</v>
      </c>
      <c r="T1259" s="64" t="e">
        <f>VLOOKUP($B1259,選擇權未平倉餘額!$A$4:$I$500,8,FALSE)</f>
        <v>#N/A</v>
      </c>
      <c r="U1259" s="64" t="e">
        <f>VLOOKUP($B1259,選擇權未平倉餘額!$A$4:$I$500,9,FALSE)</f>
        <v>#N/A</v>
      </c>
      <c r="V1259" s="39" t="e">
        <f>VLOOKUP($B1259,臺指選擇權P_C_Ratios!$A$4:$C$500,3,FALSE)</f>
        <v>#N/A</v>
      </c>
      <c r="W1259" s="41" t="e">
        <f>VLOOKUP($B1259,散戶多空比!$A$6:$L$500,12,FALSE)</f>
        <v>#N/A</v>
      </c>
      <c r="X1259" s="40" t="e">
        <f>VLOOKUP($B1259,期貨大額交易人未沖銷部位!$A$4:$O$499,4,FALSE)</f>
        <v>#N/A</v>
      </c>
      <c r="Y1259" s="40" t="e">
        <f>VLOOKUP($B1259,期貨大額交易人未沖銷部位!$A$4:$O$499,7,FALSE)</f>
        <v>#N/A</v>
      </c>
      <c r="Z1259" s="40" t="e">
        <f>VLOOKUP($B1259,期貨大額交易人未沖銷部位!$A$4:$O$499,10,FALSE)</f>
        <v>#N/A</v>
      </c>
      <c r="AA1259" s="40" t="e">
        <f>VLOOKUP($B1259,期貨大額交易人未沖銷部位!$A$4:$O$499,13,FALSE)</f>
        <v>#N/A</v>
      </c>
      <c r="AB1259" s="40" t="e">
        <f>VLOOKUP($B1259,期貨大額交易人未沖銷部位!$A$4:$O$499,14,FALSE)</f>
        <v>#N/A</v>
      </c>
      <c r="AC1259" s="40" t="e">
        <f>VLOOKUP($B1259,期貨大額交易人未沖銷部位!$A$4:$O$499,15,FALSE)</f>
        <v>#N/A</v>
      </c>
      <c r="AD1259" s="33" t="e">
        <f>VLOOKUP($B1259,三大美股走勢!$A$4:$J$495,4,FALSE)</f>
        <v>#N/A</v>
      </c>
      <c r="AE1259" s="33" t="e">
        <f>VLOOKUP($B1259,三大美股走勢!$A$4:$J$495,7,FALSE)</f>
        <v>#N/A</v>
      </c>
      <c r="AF1259" s="33" t="e">
        <f>VLOOKUP($B1259,三大美股走勢!$A$4:$J$495,10,FALSE)</f>
        <v>#N/A</v>
      </c>
    </row>
    <row r="1260" spans="2:32">
      <c r="B1260" s="32">
        <v>44039</v>
      </c>
      <c r="C1260" s="33" t="e">
        <f>VLOOKUP($B1260,大盤與近月台指!$A$4:$I$499,2,FALSE)</f>
        <v>#N/A</v>
      </c>
      <c r="D1260" s="34" t="e">
        <f>VLOOKUP($B1260,大盤與近月台指!$A$4:$I$499,3,FALSE)</f>
        <v>#N/A</v>
      </c>
      <c r="E1260" s="35" t="e">
        <f>VLOOKUP($B1260,大盤與近月台指!$A$4:$I$499,4,FALSE)</f>
        <v>#N/A</v>
      </c>
      <c r="F1260" s="33" t="e">
        <f>VLOOKUP($B1260,大盤與近月台指!$A$4:$I$499,5,FALSE)</f>
        <v>#N/A</v>
      </c>
      <c r="G1260" s="49" t="e">
        <f>VLOOKUP($B1260,三大法人買賣超!$A$4:$I$500,3,FALSE)</f>
        <v>#N/A</v>
      </c>
      <c r="H1260" s="34" t="e">
        <f>VLOOKUP($B1260,三大法人買賣超!$A$4:$I$500,5,FALSE)</f>
        <v>#N/A</v>
      </c>
      <c r="I1260" s="27" t="e">
        <f>VLOOKUP($B1260,三大法人買賣超!$A$4:$I$500,7,FALSE)</f>
        <v>#N/A</v>
      </c>
      <c r="J1260" s="27" t="e">
        <f>VLOOKUP($B1260,三大法人買賣超!$A$4:$I$500,9,FALSE)</f>
        <v>#N/A</v>
      </c>
      <c r="K1260" s="37">
        <f>新台幣匯率美元指數!B1261</f>
        <v>0</v>
      </c>
      <c r="L1260" s="38">
        <f>新台幣匯率美元指數!C1261</f>
        <v>0</v>
      </c>
      <c r="M1260" s="39">
        <f>新台幣匯率美元指數!D1261</f>
        <v>0</v>
      </c>
      <c r="N1260" s="27" t="e">
        <f>VLOOKUP($B1260,期貨未平倉口數!$A$4:$M$499,4,FALSE)</f>
        <v>#N/A</v>
      </c>
      <c r="O1260" s="27" t="e">
        <f>VLOOKUP($B1260,期貨未平倉口數!$A$4:$M$499,9,FALSE)</f>
        <v>#N/A</v>
      </c>
      <c r="P1260" s="27" t="e">
        <f>VLOOKUP($B1260,期貨未平倉口數!$A$4:$M$499,10,FALSE)</f>
        <v>#N/A</v>
      </c>
      <c r="Q1260" s="27" t="e">
        <f>VLOOKUP($B1260,期貨未平倉口數!$A$4:$M$499,11,FALSE)</f>
        <v>#N/A</v>
      </c>
      <c r="R1260" s="64" t="e">
        <f>VLOOKUP($B1260,選擇權未平倉餘額!$A$4:$I$500,6,FALSE)</f>
        <v>#N/A</v>
      </c>
      <c r="S1260" s="64" t="e">
        <f>VLOOKUP($B1260,選擇權未平倉餘額!$A$4:$I$500,7,FALSE)</f>
        <v>#N/A</v>
      </c>
      <c r="T1260" s="64" t="e">
        <f>VLOOKUP($B1260,選擇權未平倉餘額!$A$4:$I$500,8,FALSE)</f>
        <v>#N/A</v>
      </c>
      <c r="U1260" s="64" t="e">
        <f>VLOOKUP($B1260,選擇權未平倉餘額!$A$4:$I$500,9,FALSE)</f>
        <v>#N/A</v>
      </c>
      <c r="V1260" s="39" t="e">
        <f>VLOOKUP($B1260,臺指選擇權P_C_Ratios!$A$4:$C$500,3,FALSE)</f>
        <v>#N/A</v>
      </c>
      <c r="W1260" s="41" t="e">
        <f>VLOOKUP($B1260,散戶多空比!$A$6:$L$500,12,FALSE)</f>
        <v>#N/A</v>
      </c>
      <c r="X1260" s="40" t="e">
        <f>VLOOKUP($B1260,期貨大額交易人未沖銷部位!$A$4:$O$499,4,FALSE)</f>
        <v>#N/A</v>
      </c>
      <c r="Y1260" s="40" t="e">
        <f>VLOOKUP($B1260,期貨大額交易人未沖銷部位!$A$4:$O$499,7,FALSE)</f>
        <v>#N/A</v>
      </c>
      <c r="Z1260" s="40" t="e">
        <f>VLOOKUP($B1260,期貨大額交易人未沖銷部位!$A$4:$O$499,10,FALSE)</f>
        <v>#N/A</v>
      </c>
      <c r="AA1260" s="40" t="e">
        <f>VLOOKUP($B1260,期貨大額交易人未沖銷部位!$A$4:$O$499,13,FALSE)</f>
        <v>#N/A</v>
      </c>
      <c r="AB1260" s="40" t="e">
        <f>VLOOKUP($B1260,期貨大額交易人未沖銷部位!$A$4:$O$499,14,FALSE)</f>
        <v>#N/A</v>
      </c>
      <c r="AC1260" s="40" t="e">
        <f>VLOOKUP($B1260,期貨大額交易人未沖銷部位!$A$4:$O$499,15,FALSE)</f>
        <v>#N/A</v>
      </c>
      <c r="AD1260" s="33" t="e">
        <f>VLOOKUP($B1260,三大美股走勢!$A$4:$J$495,4,FALSE)</f>
        <v>#N/A</v>
      </c>
      <c r="AE1260" s="33" t="e">
        <f>VLOOKUP($B1260,三大美股走勢!$A$4:$J$495,7,FALSE)</f>
        <v>#N/A</v>
      </c>
      <c r="AF1260" s="33" t="e">
        <f>VLOOKUP($B1260,三大美股走勢!$A$4:$J$495,10,FALSE)</f>
        <v>#N/A</v>
      </c>
    </row>
    <row r="1261" spans="2:32">
      <c r="B1261" s="32">
        <v>44040</v>
      </c>
      <c r="C1261" s="33" t="e">
        <f>VLOOKUP($B1261,大盤與近月台指!$A$4:$I$499,2,FALSE)</f>
        <v>#N/A</v>
      </c>
      <c r="D1261" s="34" t="e">
        <f>VLOOKUP($B1261,大盤與近月台指!$A$4:$I$499,3,FALSE)</f>
        <v>#N/A</v>
      </c>
      <c r="E1261" s="35" t="e">
        <f>VLOOKUP($B1261,大盤與近月台指!$A$4:$I$499,4,FALSE)</f>
        <v>#N/A</v>
      </c>
      <c r="F1261" s="33" t="e">
        <f>VLOOKUP($B1261,大盤與近月台指!$A$4:$I$499,5,FALSE)</f>
        <v>#N/A</v>
      </c>
      <c r="G1261" s="49" t="e">
        <f>VLOOKUP($B1261,三大法人買賣超!$A$4:$I$500,3,FALSE)</f>
        <v>#N/A</v>
      </c>
      <c r="H1261" s="34" t="e">
        <f>VLOOKUP($B1261,三大法人買賣超!$A$4:$I$500,5,FALSE)</f>
        <v>#N/A</v>
      </c>
      <c r="I1261" s="27" t="e">
        <f>VLOOKUP($B1261,三大法人買賣超!$A$4:$I$500,7,FALSE)</f>
        <v>#N/A</v>
      </c>
      <c r="J1261" s="27" t="e">
        <f>VLOOKUP($B1261,三大法人買賣超!$A$4:$I$500,9,FALSE)</f>
        <v>#N/A</v>
      </c>
      <c r="K1261" s="37">
        <f>新台幣匯率美元指數!B1262</f>
        <v>0</v>
      </c>
      <c r="L1261" s="38">
        <f>新台幣匯率美元指數!C1262</f>
        <v>0</v>
      </c>
      <c r="M1261" s="39">
        <f>新台幣匯率美元指數!D1262</f>
        <v>0</v>
      </c>
      <c r="N1261" s="27" t="e">
        <f>VLOOKUP($B1261,期貨未平倉口數!$A$4:$M$499,4,FALSE)</f>
        <v>#N/A</v>
      </c>
      <c r="O1261" s="27" t="e">
        <f>VLOOKUP($B1261,期貨未平倉口數!$A$4:$M$499,9,FALSE)</f>
        <v>#N/A</v>
      </c>
      <c r="P1261" s="27" t="e">
        <f>VLOOKUP($B1261,期貨未平倉口數!$A$4:$M$499,10,FALSE)</f>
        <v>#N/A</v>
      </c>
      <c r="Q1261" s="27" t="e">
        <f>VLOOKUP($B1261,期貨未平倉口數!$A$4:$M$499,11,FALSE)</f>
        <v>#N/A</v>
      </c>
      <c r="R1261" s="64" t="e">
        <f>VLOOKUP($B1261,選擇權未平倉餘額!$A$4:$I$500,6,FALSE)</f>
        <v>#N/A</v>
      </c>
      <c r="S1261" s="64" t="e">
        <f>VLOOKUP($B1261,選擇權未平倉餘額!$A$4:$I$500,7,FALSE)</f>
        <v>#N/A</v>
      </c>
      <c r="T1261" s="64" t="e">
        <f>VLOOKUP($B1261,選擇權未平倉餘額!$A$4:$I$500,8,FALSE)</f>
        <v>#N/A</v>
      </c>
      <c r="U1261" s="64" t="e">
        <f>VLOOKUP($B1261,選擇權未平倉餘額!$A$4:$I$500,9,FALSE)</f>
        <v>#N/A</v>
      </c>
      <c r="V1261" s="39" t="e">
        <f>VLOOKUP($B1261,臺指選擇權P_C_Ratios!$A$4:$C$500,3,FALSE)</f>
        <v>#N/A</v>
      </c>
      <c r="W1261" s="41" t="e">
        <f>VLOOKUP($B1261,散戶多空比!$A$6:$L$500,12,FALSE)</f>
        <v>#N/A</v>
      </c>
      <c r="X1261" s="40" t="e">
        <f>VLOOKUP($B1261,期貨大額交易人未沖銷部位!$A$4:$O$499,4,FALSE)</f>
        <v>#N/A</v>
      </c>
      <c r="Y1261" s="40" t="e">
        <f>VLOOKUP($B1261,期貨大額交易人未沖銷部位!$A$4:$O$499,7,FALSE)</f>
        <v>#N/A</v>
      </c>
      <c r="Z1261" s="40" t="e">
        <f>VLOOKUP($B1261,期貨大額交易人未沖銷部位!$A$4:$O$499,10,FALSE)</f>
        <v>#N/A</v>
      </c>
      <c r="AA1261" s="40" t="e">
        <f>VLOOKUP($B1261,期貨大額交易人未沖銷部位!$A$4:$O$499,13,FALSE)</f>
        <v>#N/A</v>
      </c>
      <c r="AB1261" s="40" t="e">
        <f>VLOOKUP($B1261,期貨大額交易人未沖銷部位!$A$4:$O$499,14,FALSE)</f>
        <v>#N/A</v>
      </c>
      <c r="AC1261" s="40" t="e">
        <f>VLOOKUP($B1261,期貨大額交易人未沖銷部位!$A$4:$O$499,15,FALSE)</f>
        <v>#N/A</v>
      </c>
      <c r="AD1261" s="33" t="e">
        <f>VLOOKUP($B1261,三大美股走勢!$A$4:$J$495,4,FALSE)</f>
        <v>#N/A</v>
      </c>
      <c r="AE1261" s="33" t="e">
        <f>VLOOKUP($B1261,三大美股走勢!$A$4:$J$495,7,FALSE)</f>
        <v>#N/A</v>
      </c>
      <c r="AF1261" s="33" t="e">
        <f>VLOOKUP($B1261,三大美股走勢!$A$4:$J$495,10,FALSE)</f>
        <v>#N/A</v>
      </c>
    </row>
    <row r="1262" spans="2:32">
      <c r="B1262" s="32">
        <v>44041</v>
      </c>
      <c r="C1262" s="33" t="e">
        <f>VLOOKUP($B1262,大盤與近月台指!$A$4:$I$499,2,FALSE)</f>
        <v>#N/A</v>
      </c>
      <c r="D1262" s="34" t="e">
        <f>VLOOKUP($B1262,大盤與近月台指!$A$4:$I$499,3,FALSE)</f>
        <v>#N/A</v>
      </c>
      <c r="E1262" s="35" t="e">
        <f>VLOOKUP($B1262,大盤與近月台指!$A$4:$I$499,4,FALSE)</f>
        <v>#N/A</v>
      </c>
      <c r="F1262" s="33" t="e">
        <f>VLOOKUP($B1262,大盤與近月台指!$A$4:$I$499,5,FALSE)</f>
        <v>#N/A</v>
      </c>
      <c r="G1262" s="49" t="e">
        <f>VLOOKUP($B1262,三大法人買賣超!$A$4:$I$500,3,FALSE)</f>
        <v>#N/A</v>
      </c>
      <c r="H1262" s="34" t="e">
        <f>VLOOKUP($B1262,三大法人買賣超!$A$4:$I$500,5,FALSE)</f>
        <v>#N/A</v>
      </c>
      <c r="I1262" s="27" t="e">
        <f>VLOOKUP($B1262,三大法人買賣超!$A$4:$I$500,7,FALSE)</f>
        <v>#N/A</v>
      </c>
      <c r="J1262" s="27" t="e">
        <f>VLOOKUP($B1262,三大法人買賣超!$A$4:$I$500,9,FALSE)</f>
        <v>#N/A</v>
      </c>
      <c r="K1262" s="37">
        <f>新台幣匯率美元指數!B1263</f>
        <v>0</v>
      </c>
      <c r="L1262" s="38">
        <f>新台幣匯率美元指數!C1263</f>
        <v>0</v>
      </c>
      <c r="M1262" s="39">
        <f>新台幣匯率美元指數!D1263</f>
        <v>0</v>
      </c>
      <c r="N1262" s="27" t="e">
        <f>VLOOKUP($B1262,期貨未平倉口數!$A$4:$M$499,4,FALSE)</f>
        <v>#N/A</v>
      </c>
      <c r="O1262" s="27" t="e">
        <f>VLOOKUP($B1262,期貨未平倉口數!$A$4:$M$499,9,FALSE)</f>
        <v>#N/A</v>
      </c>
      <c r="P1262" s="27" t="e">
        <f>VLOOKUP($B1262,期貨未平倉口數!$A$4:$M$499,10,FALSE)</f>
        <v>#N/A</v>
      </c>
      <c r="Q1262" s="27" t="e">
        <f>VLOOKUP($B1262,期貨未平倉口數!$A$4:$M$499,11,FALSE)</f>
        <v>#N/A</v>
      </c>
      <c r="R1262" s="64" t="e">
        <f>VLOOKUP($B1262,選擇權未平倉餘額!$A$4:$I$500,6,FALSE)</f>
        <v>#N/A</v>
      </c>
      <c r="S1262" s="64" t="e">
        <f>VLOOKUP($B1262,選擇權未平倉餘額!$A$4:$I$500,7,FALSE)</f>
        <v>#N/A</v>
      </c>
      <c r="T1262" s="64" t="e">
        <f>VLOOKUP($B1262,選擇權未平倉餘額!$A$4:$I$500,8,FALSE)</f>
        <v>#N/A</v>
      </c>
      <c r="U1262" s="64" t="e">
        <f>VLOOKUP($B1262,選擇權未平倉餘額!$A$4:$I$500,9,FALSE)</f>
        <v>#N/A</v>
      </c>
      <c r="V1262" s="39" t="e">
        <f>VLOOKUP($B1262,臺指選擇權P_C_Ratios!$A$4:$C$500,3,FALSE)</f>
        <v>#N/A</v>
      </c>
      <c r="W1262" s="41" t="e">
        <f>VLOOKUP($B1262,散戶多空比!$A$6:$L$500,12,FALSE)</f>
        <v>#N/A</v>
      </c>
      <c r="X1262" s="40" t="e">
        <f>VLOOKUP($B1262,期貨大額交易人未沖銷部位!$A$4:$O$499,4,FALSE)</f>
        <v>#N/A</v>
      </c>
      <c r="Y1262" s="40" t="e">
        <f>VLOOKUP($B1262,期貨大額交易人未沖銷部位!$A$4:$O$499,7,FALSE)</f>
        <v>#N/A</v>
      </c>
      <c r="Z1262" s="40" t="e">
        <f>VLOOKUP($B1262,期貨大額交易人未沖銷部位!$A$4:$O$499,10,FALSE)</f>
        <v>#N/A</v>
      </c>
      <c r="AA1262" s="40" t="e">
        <f>VLOOKUP($B1262,期貨大額交易人未沖銷部位!$A$4:$O$499,13,FALSE)</f>
        <v>#N/A</v>
      </c>
      <c r="AB1262" s="40" t="e">
        <f>VLOOKUP($B1262,期貨大額交易人未沖銷部位!$A$4:$O$499,14,FALSE)</f>
        <v>#N/A</v>
      </c>
      <c r="AC1262" s="40" t="e">
        <f>VLOOKUP($B1262,期貨大額交易人未沖銷部位!$A$4:$O$499,15,FALSE)</f>
        <v>#N/A</v>
      </c>
      <c r="AD1262" s="33" t="e">
        <f>VLOOKUP($B1262,三大美股走勢!$A$4:$J$495,4,FALSE)</f>
        <v>#N/A</v>
      </c>
      <c r="AE1262" s="33" t="e">
        <f>VLOOKUP($B1262,三大美股走勢!$A$4:$J$495,7,FALSE)</f>
        <v>#N/A</v>
      </c>
      <c r="AF1262" s="33" t="e">
        <f>VLOOKUP($B1262,三大美股走勢!$A$4:$J$495,10,FALSE)</f>
        <v>#N/A</v>
      </c>
    </row>
    <row r="1263" spans="2:32">
      <c r="B1263" s="32">
        <v>44042</v>
      </c>
      <c r="C1263" s="33" t="e">
        <f>VLOOKUP($B1263,大盤與近月台指!$A$4:$I$499,2,FALSE)</f>
        <v>#N/A</v>
      </c>
      <c r="D1263" s="34" t="e">
        <f>VLOOKUP($B1263,大盤與近月台指!$A$4:$I$499,3,FALSE)</f>
        <v>#N/A</v>
      </c>
      <c r="E1263" s="35" t="e">
        <f>VLOOKUP($B1263,大盤與近月台指!$A$4:$I$499,4,FALSE)</f>
        <v>#N/A</v>
      </c>
      <c r="F1263" s="33" t="e">
        <f>VLOOKUP($B1263,大盤與近月台指!$A$4:$I$499,5,FALSE)</f>
        <v>#N/A</v>
      </c>
      <c r="G1263" s="49" t="e">
        <f>VLOOKUP($B1263,三大法人買賣超!$A$4:$I$500,3,FALSE)</f>
        <v>#N/A</v>
      </c>
      <c r="H1263" s="34" t="e">
        <f>VLOOKUP($B1263,三大法人買賣超!$A$4:$I$500,5,FALSE)</f>
        <v>#N/A</v>
      </c>
      <c r="I1263" s="27" t="e">
        <f>VLOOKUP($B1263,三大法人買賣超!$A$4:$I$500,7,FALSE)</f>
        <v>#N/A</v>
      </c>
      <c r="J1263" s="27" t="e">
        <f>VLOOKUP($B1263,三大法人買賣超!$A$4:$I$500,9,FALSE)</f>
        <v>#N/A</v>
      </c>
      <c r="K1263" s="37">
        <f>新台幣匯率美元指數!B1264</f>
        <v>0</v>
      </c>
      <c r="L1263" s="38">
        <f>新台幣匯率美元指數!C1264</f>
        <v>0</v>
      </c>
      <c r="M1263" s="39">
        <f>新台幣匯率美元指數!D1264</f>
        <v>0</v>
      </c>
      <c r="N1263" s="27" t="e">
        <f>VLOOKUP($B1263,期貨未平倉口數!$A$4:$M$499,4,FALSE)</f>
        <v>#N/A</v>
      </c>
      <c r="O1263" s="27" t="e">
        <f>VLOOKUP($B1263,期貨未平倉口數!$A$4:$M$499,9,FALSE)</f>
        <v>#N/A</v>
      </c>
      <c r="P1263" s="27" t="e">
        <f>VLOOKUP($B1263,期貨未平倉口數!$A$4:$M$499,10,FALSE)</f>
        <v>#N/A</v>
      </c>
      <c r="Q1263" s="27" t="e">
        <f>VLOOKUP($B1263,期貨未平倉口數!$A$4:$M$499,11,FALSE)</f>
        <v>#N/A</v>
      </c>
      <c r="R1263" s="64" t="e">
        <f>VLOOKUP($B1263,選擇權未平倉餘額!$A$4:$I$500,6,FALSE)</f>
        <v>#N/A</v>
      </c>
      <c r="S1263" s="64" t="e">
        <f>VLOOKUP($B1263,選擇權未平倉餘額!$A$4:$I$500,7,FALSE)</f>
        <v>#N/A</v>
      </c>
      <c r="T1263" s="64" t="e">
        <f>VLOOKUP($B1263,選擇權未平倉餘額!$A$4:$I$500,8,FALSE)</f>
        <v>#N/A</v>
      </c>
      <c r="U1263" s="64" t="e">
        <f>VLOOKUP($B1263,選擇權未平倉餘額!$A$4:$I$500,9,FALSE)</f>
        <v>#N/A</v>
      </c>
      <c r="V1263" s="39" t="e">
        <f>VLOOKUP($B1263,臺指選擇權P_C_Ratios!$A$4:$C$500,3,FALSE)</f>
        <v>#N/A</v>
      </c>
      <c r="W1263" s="41" t="e">
        <f>VLOOKUP($B1263,散戶多空比!$A$6:$L$500,12,FALSE)</f>
        <v>#N/A</v>
      </c>
      <c r="X1263" s="40" t="e">
        <f>VLOOKUP($B1263,期貨大額交易人未沖銷部位!$A$4:$O$499,4,FALSE)</f>
        <v>#N/A</v>
      </c>
      <c r="Y1263" s="40" t="e">
        <f>VLOOKUP($B1263,期貨大額交易人未沖銷部位!$A$4:$O$499,7,FALSE)</f>
        <v>#N/A</v>
      </c>
      <c r="Z1263" s="40" t="e">
        <f>VLOOKUP($B1263,期貨大額交易人未沖銷部位!$A$4:$O$499,10,FALSE)</f>
        <v>#N/A</v>
      </c>
      <c r="AA1263" s="40" t="e">
        <f>VLOOKUP($B1263,期貨大額交易人未沖銷部位!$A$4:$O$499,13,FALSE)</f>
        <v>#N/A</v>
      </c>
      <c r="AB1263" s="40" t="e">
        <f>VLOOKUP($B1263,期貨大額交易人未沖銷部位!$A$4:$O$499,14,FALSE)</f>
        <v>#N/A</v>
      </c>
      <c r="AC1263" s="40" t="e">
        <f>VLOOKUP($B1263,期貨大額交易人未沖銷部位!$A$4:$O$499,15,FALSE)</f>
        <v>#N/A</v>
      </c>
      <c r="AD1263" s="33" t="e">
        <f>VLOOKUP($B1263,三大美股走勢!$A$4:$J$495,4,FALSE)</f>
        <v>#N/A</v>
      </c>
      <c r="AE1263" s="33" t="e">
        <f>VLOOKUP($B1263,三大美股走勢!$A$4:$J$495,7,FALSE)</f>
        <v>#N/A</v>
      </c>
      <c r="AF1263" s="33" t="e">
        <f>VLOOKUP($B1263,三大美股走勢!$A$4:$J$495,10,FALSE)</f>
        <v>#N/A</v>
      </c>
    </row>
    <row r="1264" spans="2:32">
      <c r="B1264" s="32">
        <v>44043</v>
      </c>
      <c r="C1264" s="33" t="e">
        <f>VLOOKUP($B1264,大盤與近月台指!$A$4:$I$499,2,FALSE)</f>
        <v>#N/A</v>
      </c>
      <c r="D1264" s="34" t="e">
        <f>VLOOKUP($B1264,大盤與近月台指!$A$4:$I$499,3,FALSE)</f>
        <v>#N/A</v>
      </c>
      <c r="E1264" s="35" t="e">
        <f>VLOOKUP($B1264,大盤與近月台指!$A$4:$I$499,4,FALSE)</f>
        <v>#N/A</v>
      </c>
      <c r="F1264" s="33" t="e">
        <f>VLOOKUP($B1264,大盤與近月台指!$A$4:$I$499,5,FALSE)</f>
        <v>#N/A</v>
      </c>
      <c r="G1264" s="49" t="e">
        <f>VLOOKUP($B1264,三大法人買賣超!$A$4:$I$500,3,FALSE)</f>
        <v>#N/A</v>
      </c>
      <c r="H1264" s="34" t="e">
        <f>VLOOKUP($B1264,三大法人買賣超!$A$4:$I$500,5,FALSE)</f>
        <v>#N/A</v>
      </c>
      <c r="I1264" s="27" t="e">
        <f>VLOOKUP($B1264,三大法人買賣超!$A$4:$I$500,7,FALSE)</f>
        <v>#N/A</v>
      </c>
      <c r="J1264" s="27" t="e">
        <f>VLOOKUP($B1264,三大法人買賣超!$A$4:$I$500,9,FALSE)</f>
        <v>#N/A</v>
      </c>
      <c r="K1264" s="37">
        <f>新台幣匯率美元指數!B1265</f>
        <v>0</v>
      </c>
      <c r="L1264" s="38">
        <f>新台幣匯率美元指數!C1265</f>
        <v>0</v>
      </c>
      <c r="M1264" s="39">
        <f>新台幣匯率美元指數!D1265</f>
        <v>0</v>
      </c>
      <c r="N1264" s="27" t="e">
        <f>VLOOKUP($B1264,期貨未平倉口數!$A$4:$M$499,4,FALSE)</f>
        <v>#N/A</v>
      </c>
      <c r="O1264" s="27" t="e">
        <f>VLOOKUP($B1264,期貨未平倉口數!$A$4:$M$499,9,FALSE)</f>
        <v>#N/A</v>
      </c>
      <c r="P1264" s="27" t="e">
        <f>VLOOKUP($B1264,期貨未平倉口數!$A$4:$M$499,10,FALSE)</f>
        <v>#N/A</v>
      </c>
      <c r="Q1264" s="27" t="e">
        <f>VLOOKUP($B1264,期貨未平倉口數!$A$4:$M$499,11,FALSE)</f>
        <v>#N/A</v>
      </c>
      <c r="R1264" s="64" t="e">
        <f>VLOOKUP($B1264,選擇權未平倉餘額!$A$4:$I$500,6,FALSE)</f>
        <v>#N/A</v>
      </c>
      <c r="S1264" s="64" t="e">
        <f>VLOOKUP($B1264,選擇權未平倉餘額!$A$4:$I$500,7,FALSE)</f>
        <v>#N/A</v>
      </c>
      <c r="T1264" s="64" t="e">
        <f>VLOOKUP($B1264,選擇權未平倉餘額!$A$4:$I$500,8,FALSE)</f>
        <v>#N/A</v>
      </c>
      <c r="U1264" s="64" t="e">
        <f>VLOOKUP($B1264,選擇權未平倉餘額!$A$4:$I$500,9,FALSE)</f>
        <v>#N/A</v>
      </c>
      <c r="V1264" s="39" t="e">
        <f>VLOOKUP($B1264,臺指選擇權P_C_Ratios!$A$4:$C$500,3,FALSE)</f>
        <v>#N/A</v>
      </c>
      <c r="W1264" s="41" t="e">
        <f>VLOOKUP($B1264,散戶多空比!$A$6:$L$500,12,FALSE)</f>
        <v>#N/A</v>
      </c>
      <c r="X1264" s="40" t="e">
        <f>VLOOKUP($B1264,期貨大額交易人未沖銷部位!$A$4:$O$499,4,FALSE)</f>
        <v>#N/A</v>
      </c>
      <c r="Y1264" s="40" t="e">
        <f>VLOOKUP($B1264,期貨大額交易人未沖銷部位!$A$4:$O$499,7,FALSE)</f>
        <v>#N/A</v>
      </c>
      <c r="Z1264" s="40" t="e">
        <f>VLOOKUP($B1264,期貨大額交易人未沖銷部位!$A$4:$O$499,10,FALSE)</f>
        <v>#N/A</v>
      </c>
      <c r="AA1264" s="40" t="e">
        <f>VLOOKUP($B1264,期貨大額交易人未沖銷部位!$A$4:$O$499,13,FALSE)</f>
        <v>#N/A</v>
      </c>
      <c r="AB1264" s="40" t="e">
        <f>VLOOKUP($B1264,期貨大額交易人未沖銷部位!$A$4:$O$499,14,FALSE)</f>
        <v>#N/A</v>
      </c>
      <c r="AC1264" s="40" t="e">
        <f>VLOOKUP($B1264,期貨大額交易人未沖銷部位!$A$4:$O$499,15,FALSE)</f>
        <v>#N/A</v>
      </c>
      <c r="AD1264" s="33" t="e">
        <f>VLOOKUP($B1264,三大美股走勢!$A$4:$J$495,4,FALSE)</f>
        <v>#N/A</v>
      </c>
      <c r="AE1264" s="33" t="e">
        <f>VLOOKUP($B1264,三大美股走勢!$A$4:$J$495,7,FALSE)</f>
        <v>#N/A</v>
      </c>
      <c r="AF1264" s="33" t="e">
        <f>VLOOKUP($B1264,三大美股走勢!$A$4:$J$495,10,FALSE)</f>
        <v>#N/A</v>
      </c>
    </row>
    <row r="1265" spans="2:32">
      <c r="B1265" s="32">
        <v>44044</v>
      </c>
      <c r="C1265" s="33" t="e">
        <f>VLOOKUP($B1265,大盤與近月台指!$A$4:$I$499,2,FALSE)</f>
        <v>#N/A</v>
      </c>
      <c r="D1265" s="34" t="e">
        <f>VLOOKUP($B1265,大盤與近月台指!$A$4:$I$499,3,FALSE)</f>
        <v>#N/A</v>
      </c>
      <c r="E1265" s="35" t="e">
        <f>VLOOKUP($B1265,大盤與近月台指!$A$4:$I$499,4,FALSE)</f>
        <v>#N/A</v>
      </c>
      <c r="F1265" s="33" t="e">
        <f>VLOOKUP($B1265,大盤與近月台指!$A$4:$I$499,5,FALSE)</f>
        <v>#N/A</v>
      </c>
      <c r="G1265" s="49" t="e">
        <f>VLOOKUP($B1265,三大法人買賣超!$A$4:$I$500,3,FALSE)</f>
        <v>#N/A</v>
      </c>
      <c r="H1265" s="34" t="e">
        <f>VLOOKUP($B1265,三大法人買賣超!$A$4:$I$500,5,FALSE)</f>
        <v>#N/A</v>
      </c>
      <c r="I1265" s="27" t="e">
        <f>VLOOKUP($B1265,三大法人買賣超!$A$4:$I$500,7,FALSE)</f>
        <v>#N/A</v>
      </c>
      <c r="J1265" s="27" t="e">
        <f>VLOOKUP($B1265,三大法人買賣超!$A$4:$I$500,9,FALSE)</f>
        <v>#N/A</v>
      </c>
      <c r="K1265" s="37">
        <f>新台幣匯率美元指數!B1266</f>
        <v>0</v>
      </c>
      <c r="L1265" s="38">
        <f>新台幣匯率美元指數!C1266</f>
        <v>0</v>
      </c>
      <c r="M1265" s="39">
        <f>新台幣匯率美元指數!D1266</f>
        <v>0</v>
      </c>
      <c r="N1265" s="27" t="e">
        <f>VLOOKUP($B1265,期貨未平倉口數!$A$4:$M$499,4,FALSE)</f>
        <v>#N/A</v>
      </c>
      <c r="O1265" s="27" t="e">
        <f>VLOOKUP($B1265,期貨未平倉口數!$A$4:$M$499,9,FALSE)</f>
        <v>#N/A</v>
      </c>
      <c r="P1265" s="27" t="e">
        <f>VLOOKUP($B1265,期貨未平倉口數!$A$4:$M$499,10,FALSE)</f>
        <v>#N/A</v>
      </c>
      <c r="Q1265" s="27" t="e">
        <f>VLOOKUP($B1265,期貨未平倉口數!$A$4:$M$499,11,FALSE)</f>
        <v>#N/A</v>
      </c>
      <c r="R1265" s="64" t="e">
        <f>VLOOKUP($B1265,選擇權未平倉餘額!$A$4:$I$500,6,FALSE)</f>
        <v>#N/A</v>
      </c>
      <c r="S1265" s="64" t="e">
        <f>VLOOKUP($B1265,選擇權未平倉餘額!$A$4:$I$500,7,FALSE)</f>
        <v>#N/A</v>
      </c>
      <c r="T1265" s="64" t="e">
        <f>VLOOKUP($B1265,選擇權未平倉餘額!$A$4:$I$500,8,FALSE)</f>
        <v>#N/A</v>
      </c>
      <c r="U1265" s="64" t="e">
        <f>VLOOKUP($B1265,選擇權未平倉餘額!$A$4:$I$500,9,FALSE)</f>
        <v>#N/A</v>
      </c>
      <c r="V1265" s="39" t="e">
        <f>VLOOKUP($B1265,臺指選擇權P_C_Ratios!$A$4:$C$500,3,FALSE)</f>
        <v>#N/A</v>
      </c>
      <c r="W1265" s="41" t="e">
        <f>VLOOKUP($B1265,散戶多空比!$A$6:$L$500,12,FALSE)</f>
        <v>#N/A</v>
      </c>
      <c r="X1265" s="40" t="e">
        <f>VLOOKUP($B1265,期貨大額交易人未沖銷部位!$A$4:$O$499,4,FALSE)</f>
        <v>#N/A</v>
      </c>
      <c r="Y1265" s="40" t="e">
        <f>VLOOKUP($B1265,期貨大額交易人未沖銷部位!$A$4:$O$499,7,FALSE)</f>
        <v>#N/A</v>
      </c>
      <c r="Z1265" s="40" t="e">
        <f>VLOOKUP($B1265,期貨大額交易人未沖銷部位!$A$4:$O$499,10,FALSE)</f>
        <v>#N/A</v>
      </c>
      <c r="AA1265" s="40" t="e">
        <f>VLOOKUP($B1265,期貨大額交易人未沖銷部位!$A$4:$O$499,13,FALSE)</f>
        <v>#N/A</v>
      </c>
      <c r="AB1265" s="40" t="e">
        <f>VLOOKUP($B1265,期貨大額交易人未沖銷部位!$A$4:$O$499,14,FALSE)</f>
        <v>#N/A</v>
      </c>
      <c r="AC1265" s="40" t="e">
        <f>VLOOKUP($B1265,期貨大額交易人未沖銷部位!$A$4:$O$499,15,FALSE)</f>
        <v>#N/A</v>
      </c>
      <c r="AD1265" s="33" t="e">
        <f>VLOOKUP($B1265,三大美股走勢!$A$4:$J$495,4,FALSE)</f>
        <v>#N/A</v>
      </c>
      <c r="AE1265" s="33" t="e">
        <f>VLOOKUP($B1265,三大美股走勢!$A$4:$J$495,7,FALSE)</f>
        <v>#N/A</v>
      </c>
      <c r="AF1265" s="33" t="e">
        <f>VLOOKUP($B1265,三大美股走勢!$A$4:$J$495,10,FALSE)</f>
        <v>#N/A</v>
      </c>
    </row>
    <row r="1266" spans="2:32">
      <c r="B1266" s="32">
        <v>44045</v>
      </c>
      <c r="C1266" s="33" t="e">
        <f>VLOOKUP($B1266,大盤與近月台指!$A$4:$I$499,2,FALSE)</f>
        <v>#N/A</v>
      </c>
      <c r="D1266" s="34" t="e">
        <f>VLOOKUP($B1266,大盤與近月台指!$A$4:$I$499,3,FALSE)</f>
        <v>#N/A</v>
      </c>
      <c r="E1266" s="35" t="e">
        <f>VLOOKUP($B1266,大盤與近月台指!$A$4:$I$499,4,FALSE)</f>
        <v>#N/A</v>
      </c>
      <c r="F1266" s="33" t="e">
        <f>VLOOKUP($B1266,大盤與近月台指!$A$4:$I$499,5,FALSE)</f>
        <v>#N/A</v>
      </c>
      <c r="G1266" s="49" t="e">
        <f>VLOOKUP($B1266,三大法人買賣超!$A$4:$I$500,3,FALSE)</f>
        <v>#N/A</v>
      </c>
      <c r="H1266" s="34" t="e">
        <f>VLOOKUP($B1266,三大法人買賣超!$A$4:$I$500,5,FALSE)</f>
        <v>#N/A</v>
      </c>
      <c r="I1266" s="27" t="e">
        <f>VLOOKUP($B1266,三大法人買賣超!$A$4:$I$500,7,FALSE)</f>
        <v>#N/A</v>
      </c>
      <c r="J1266" s="27" t="e">
        <f>VLOOKUP($B1266,三大法人買賣超!$A$4:$I$500,9,FALSE)</f>
        <v>#N/A</v>
      </c>
      <c r="K1266" s="37">
        <f>新台幣匯率美元指數!B1267</f>
        <v>0</v>
      </c>
      <c r="L1266" s="38">
        <f>新台幣匯率美元指數!C1267</f>
        <v>0</v>
      </c>
      <c r="M1266" s="39">
        <f>新台幣匯率美元指數!D1267</f>
        <v>0</v>
      </c>
      <c r="N1266" s="27" t="e">
        <f>VLOOKUP($B1266,期貨未平倉口數!$A$4:$M$499,4,FALSE)</f>
        <v>#N/A</v>
      </c>
      <c r="O1266" s="27" t="e">
        <f>VLOOKUP($B1266,期貨未平倉口數!$A$4:$M$499,9,FALSE)</f>
        <v>#N/A</v>
      </c>
      <c r="P1266" s="27" t="e">
        <f>VLOOKUP($B1266,期貨未平倉口數!$A$4:$M$499,10,FALSE)</f>
        <v>#N/A</v>
      </c>
      <c r="Q1266" s="27" t="e">
        <f>VLOOKUP($B1266,期貨未平倉口數!$A$4:$M$499,11,FALSE)</f>
        <v>#N/A</v>
      </c>
      <c r="R1266" s="64" t="e">
        <f>VLOOKUP($B1266,選擇權未平倉餘額!$A$4:$I$500,6,FALSE)</f>
        <v>#N/A</v>
      </c>
      <c r="S1266" s="64" t="e">
        <f>VLOOKUP($B1266,選擇權未平倉餘額!$A$4:$I$500,7,FALSE)</f>
        <v>#N/A</v>
      </c>
      <c r="T1266" s="64" t="e">
        <f>VLOOKUP($B1266,選擇權未平倉餘額!$A$4:$I$500,8,FALSE)</f>
        <v>#N/A</v>
      </c>
      <c r="U1266" s="64" t="e">
        <f>VLOOKUP($B1266,選擇權未平倉餘額!$A$4:$I$500,9,FALSE)</f>
        <v>#N/A</v>
      </c>
      <c r="V1266" s="39" t="e">
        <f>VLOOKUP($B1266,臺指選擇權P_C_Ratios!$A$4:$C$500,3,FALSE)</f>
        <v>#N/A</v>
      </c>
      <c r="W1266" s="41" t="e">
        <f>VLOOKUP($B1266,散戶多空比!$A$6:$L$500,12,FALSE)</f>
        <v>#N/A</v>
      </c>
      <c r="X1266" s="40" t="e">
        <f>VLOOKUP($B1266,期貨大額交易人未沖銷部位!$A$4:$O$499,4,FALSE)</f>
        <v>#N/A</v>
      </c>
      <c r="Y1266" s="40" t="e">
        <f>VLOOKUP($B1266,期貨大額交易人未沖銷部位!$A$4:$O$499,7,FALSE)</f>
        <v>#N/A</v>
      </c>
      <c r="Z1266" s="40" t="e">
        <f>VLOOKUP($B1266,期貨大額交易人未沖銷部位!$A$4:$O$499,10,FALSE)</f>
        <v>#N/A</v>
      </c>
      <c r="AA1266" s="40" t="e">
        <f>VLOOKUP($B1266,期貨大額交易人未沖銷部位!$A$4:$O$499,13,FALSE)</f>
        <v>#N/A</v>
      </c>
      <c r="AB1266" s="40" t="e">
        <f>VLOOKUP($B1266,期貨大額交易人未沖銷部位!$A$4:$O$499,14,FALSE)</f>
        <v>#N/A</v>
      </c>
      <c r="AC1266" s="40" t="e">
        <f>VLOOKUP($B1266,期貨大額交易人未沖銷部位!$A$4:$O$499,15,FALSE)</f>
        <v>#N/A</v>
      </c>
      <c r="AD1266" s="33" t="e">
        <f>VLOOKUP($B1266,三大美股走勢!$A$4:$J$495,4,FALSE)</f>
        <v>#N/A</v>
      </c>
      <c r="AE1266" s="33" t="e">
        <f>VLOOKUP($B1266,三大美股走勢!$A$4:$J$495,7,FALSE)</f>
        <v>#N/A</v>
      </c>
      <c r="AF1266" s="33" t="e">
        <f>VLOOKUP($B1266,三大美股走勢!$A$4:$J$495,10,FALSE)</f>
        <v>#N/A</v>
      </c>
    </row>
    <row r="1267" spans="2:32">
      <c r="B1267" s="32">
        <v>44046</v>
      </c>
      <c r="C1267" s="33" t="e">
        <f>VLOOKUP($B1267,大盤與近月台指!$A$4:$I$499,2,FALSE)</f>
        <v>#N/A</v>
      </c>
      <c r="D1267" s="34" t="e">
        <f>VLOOKUP($B1267,大盤與近月台指!$A$4:$I$499,3,FALSE)</f>
        <v>#N/A</v>
      </c>
      <c r="E1267" s="35" t="e">
        <f>VLOOKUP($B1267,大盤與近月台指!$A$4:$I$499,4,FALSE)</f>
        <v>#N/A</v>
      </c>
      <c r="F1267" s="33" t="e">
        <f>VLOOKUP($B1267,大盤與近月台指!$A$4:$I$499,5,FALSE)</f>
        <v>#N/A</v>
      </c>
      <c r="G1267" s="49" t="e">
        <f>VLOOKUP($B1267,三大法人買賣超!$A$4:$I$500,3,FALSE)</f>
        <v>#N/A</v>
      </c>
      <c r="H1267" s="34" t="e">
        <f>VLOOKUP($B1267,三大法人買賣超!$A$4:$I$500,5,FALSE)</f>
        <v>#N/A</v>
      </c>
      <c r="I1267" s="27" t="e">
        <f>VLOOKUP($B1267,三大法人買賣超!$A$4:$I$500,7,FALSE)</f>
        <v>#N/A</v>
      </c>
      <c r="J1267" s="27" t="e">
        <f>VLOOKUP($B1267,三大法人買賣超!$A$4:$I$500,9,FALSE)</f>
        <v>#N/A</v>
      </c>
      <c r="K1267" s="37">
        <f>新台幣匯率美元指數!B1268</f>
        <v>0</v>
      </c>
      <c r="L1267" s="38">
        <f>新台幣匯率美元指數!C1268</f>
        <v>0</v>
      </c>
      <c r="M1267" s="39">
        <f>新台幣匯率美元指數!D1268</f>
        <v>0</v>
      </c>
      <c r="N1267" s="27" t="e">
        <f>VLOOKUP($B1267,期貨未平倉口數!$A$4:$M$499,4,FALSE)</f>
        <v>#N/A</v>
      </c>
      <c r="O1267" s="27" t="e">
        <f>VLOOKUP($B1267,期貨未平倉口數!$A$4:$M$499,9,FALSE)</f>
        <v>#N/A</v>
      </c>
      <c r="P1267" s="27" t="e">
        <f>VLOOKUP($B1267,期貨未平倉口數!$A$4:$M$499,10,FALSE)</f>
        <v>#N/A</v>
      </c>
      <c r="Q1267" s="27" t="e">
        <f>VLOOKUP($B1267,期貨未平倉口數!$A$4:$M$499,11,FALSE)</f>
        <v>#N/A</v>
      </c>
      <c r="R1267" s="64" t="e">
        <f>VLOOKUP($B1267,選擇權未平倉餘額!$A$4:$I$500,6,FALSE)</f>
        <v>#N/A</v>
      </c>
      <c r="S1267" s="64" t="e">
        <f>VLOOKUP($B1267,選擇權未平倉餘額!$A$4:$I$500,7,FALSE)</f>
        <v>#N/A</v>
      </c>
      <c r="T1267" s="64" t="e">
        <f>VLOOKUP($B1267,選擇權未平倉餘額!$A$4:$I$500,8,FALSE)</f>
        <v>#N/A</v>
      </c>
      <c r="U1267" s="64" t="e">
        <f>VLOOKUP($B1267,選擇權未平倉餘額!$A$4:$I$500,9,FALSE)</f>
        <v>#N/A</v>
      </c>
      <c r="V1267" s="39" t="e">
        <f>VLOOKUP($B1267,臺指選擇權P_C_Ratios!$A$4:$C$500,3,FALSE)</f>
        <v>#N/A</v>
      </c>
      <c r="W1267" s="41" t="e">
        <f>VLOOKUP($B1267,散戶多空比!$A$6:$L$500,12,FALSE)</f>
        <v>#N/A</v>
      </c>
      <c r="X1267" s="40" t="e">
        <f>VLOOKUP($B1267,期貨大額交易人未沖銷部位!$A$4:$O$499,4,FALSE)</f>
        <v>#N/A</v>
      </c>
      <c r="Y1267" s="40" t="e">
        <f>VLOOKUP($B1267,期貨大額交易人未沖銷部位!$A$4:$O$499,7,FALSE)</f>
        <v>#N/A</v>
      </c>
      <c r="Z1267" s="40" t="e">
        <f>VLOOKUP($B1267,期貨大額交易人未沖銷部位!$A$4:$O$499,10,FALSE)</f>
        <v>#N/A</v>
      </c>
      <c r="AA1267" s="40" t="e">
        <f>VLOOKUP($B1267,期貨大額交易人未沖銷部位!$A$4:$O$499,13,FALSE)</f>
        <v>#N/A</v>
      </c>
      <c r="AB1267" s="40" t="e">
        <f>VLOOKUP($B1267,期貨大額交易人未沖銷部位!$A$4:$O$499,14,FALSE)</f>
        <v>#N/A</v>
      </c>
      <c r="AC1267" s="40" t="e">
        <f>VLOOKUP($B1267,期貨大額交易人未沖銷部位!$A$4:$O$499,15,FALSE)</f>
        <v>#N/A</v>
      </c>
      <c r="AD1267" s="33" t="e">
        <f>VLOOKUP($B1267,三大美股走勢!$A$4:$J$495,4,FALSE)</f>
        <v>#N/A</v>
      </c>
      <c r="AE1267" s="33" t="e">
        <f>VLOOKUP($B1267,三大美股走勢!$A$4:$J$495,7,FALSE)</f>
        <v>#N/A</v>
      </c>
      <c r="AF1267" s="33" t="e">
        <f>VLOOKUP($B1267,三大美股走勢!$A$4:$J$495,10,FALSE)</f>
        <v>#N/A</v>
      </c>
    </row>
    <row r="1268" spans="2:32">
      <c r="B1268" s="32">
        <v>44047</v>
      </c>
      <c r="C1268" s="33" t="e">
        <f>VLOOKUP($B1268,大盤與近月台指!$A$4:$I$499,2,FALSE)</f>
        <v>#N/A</v>
      </c>
      <c r="D1268" s="34" t="e">
        <f>VLOOKUP($B1268,大盤與近月台指!$A$4:$I$499,3,FALSE)</f>
        <v>#N/A</v>
      </c>
      <c r="E1268" s="35" t="e">
        <f>VLOOKUP($B1268,大盤與近月台指!$A$4:$I$499,4,FALSE)</f>
        <v>#N/A</v>
      </c>
      <c r="F1268" s="33" t="e">
        <f>VLOOKUP($B1268,大盤與近月台指!$A$4:$I$499,5,FALSE)</f>
        <v>#N/A</v>
      </c>
      <c r="G1268" s="49" t="e">
        <f>VLOOKUP($B1268,三大法人買賣超!$A$4:$I$500,3,FALSE)</f>
        <v>#N/A</v>
      </c>
      <c r="H1268" s="34" t="e">
        <f>VLOOKUP($B1268,三大法人買賣超!$A$4:$I$500,5,FALSE)</f>
        <v>#N/A</v>
      </c>
      <c r="I1268" s="27" t="e">
        <f>VLOOKUP($B1268,三大法人買賣超!$A$4:$I$500,7,FALSE)</f>
        <v>#N/A</v>
      </c>
      <c r="J1268" s="27" t="e">
        <f>VLOOKUP($B1268,三大法人買賣超!$A$4:$I$500,9,FALSE)</f>
        <v>#N/A</v>
      </c>
      <c r="K1268" s="37">
        <f>新台幣匯率美元指數!B1269</f>
        <v>0</v>
      </c>
      <c r="L1268" s="38">
        <f>新台幣匯率美元指數!C1269</f>
        <v>0</v>
      </c>
      <c r="M1268" s="39">
        <f>新台幣匯率美元指數!D1269</f>
        <v>0</v>
      </c>
      <c r="N1268" s="27" t="e">
        <f>VLOOKUP($B1268,期貨未平倉口數!$A$4:$M$499,4,FALSE)</f>
        <v>#N/A</v>
      </c>
      <c r="O1268" s="27" t="e">
        <f>VLOOKUP($B1268,期貨未平倉口數!$A$4:$M$499,9,FALSE)</f>
        <v>#N/A</v>
      </c>
      <c r="P1268" s="27" t="e">
        <f>VLOOKUP($B1268,期貨未平倉口數!$A$4:$M$499,10,FALSE)</f>
        <v>#N/A</v>
      </c>
      <c r="Q1268" s="27" t="e">
        <f>VLOOKUP($B1268,期貨未平倉口數!$A$4:$M$499,11,FALSE)</f>
        <v>#N/A</v>
      </c>
      <c r="R1268" s="64" t="e">
        <f>VLOOKUP($B1268,選擇權未平倉餘額!$A$4:$I$500,6,FALSE)</f>
        <v>#N/A</v>
      </c>
      <c r="S1268" s="64" t="e">
        <f>VLOOKUP($B1268,選擇權未平倉餘額!$A$4:$I$500,7,FALSE)</f>
        <v>#N/A</v>
      </c>
      <c r="T1268" s="64" t="e">
        <f>VLOOKUP($B1268,選擇權未平倉餘額!$A$4:$I$500,8,FALSE)</f>
        <v>#N/A</v>
      </c>
      <c r="U1268" s="64" t="e">
        <f>VLOOKUP($B1268,選擇權未平倉餘額!$A$4:$I$500,9,FALSE)</f>
        <v>#N/A</v>
      </c>
      <c r="V1268" s="39" t="e">
        <f>VLOOKUP($B1268,臺指選擇權P_C_Ratios!$A$4:$C$500,3,FALSE)</f>
        <v>#N/A</v>
      </c>
      <c r="W1268" s="41" t="e">
        <f>VLOOKUP($B1268,散戶多空比!$A$6:$L$500,12,FALSE)</f>
        <v>#N/A</v>
      </c>
      <c r="X1268" s="40" t="e">
        <f>VLOOKUP($B1268,期貨大額交易人未沖銷部位!$A$4:$O$499,4,FALSE)</f>
        <v>#N/A</v>
      </c>
      <c r="Y1268" s="40" t="e">
        <f>VLOOKUP($B1268,期貨大額交易人未沖銷部位!$A$4:$O$499,7,FALSE)</f>
        <v>#N/A</v>
      </c>
      <c r="Z1268" s="40" t="e">
        <f>VLOOKUP($B1268,期貨大額交易人未沖銷部位!$A$4:$O$499,10,FALSE)</f>
        <v>#N/A</v>
      </c>
      <c r="AA1268" s="40" t="e">
        <f>VLOOKUP($B1268,期貨大額交易人未沖銷部位!$A$4:$O$499,13,FALSE)</f>
        <v>#N/A</v>
      </c>
      <c r="AB1268" s="40" t="e">
        <f>VLOOKUP($B1268,期貨大額交易人未沖銷部位!$A$4:$O$499,14,FALSE)</f>
        <v>#N/A</v>
      </c>
      <c r="AC1268" s="40" t="e">
        <f>VLOOKUP($B1268,期貨大額交易人未沖銷部位!$A$4:$O$499,15,FALSE)</f>
        <v>#N/A</v>
      </c>
      <c r="AD1268" s="33" t="e">
        <f>VLOOKUP($B1268,三大美股走勢!$A$4:$J$495,4,FALSE)</f>
        <v>#N/A</v>
      </c>
      <c r="AE1268" s="33" t="e">
        <f>VLOOKUP($B1268,三大美股走勢!$A$4:$J$495,7,FALSE)</f>
        <v>#N/A</v>
      </c>
      <c r="AF1268" s="33" t="e">
        <f>VLOOKUP($B1268,三大美股走勢!$A$4:$J$495,10,FALSE)</f>
        <v>#N/A</v>
      </c>
    </row>
    <row r="1269" spans="2:32">
      <c r="B1269" s="32">
        <v>44048</v>
      </c>
      <c r="C1269" s="33" t="e">
        <f>VLOOKUP($B1269,大盤與近月台指!$A$4:$I$499,2,FALSE)</f>
        <v>#N/A</v>
      </c>
      <c r="D1269" s="34" t="e">
        <f>VLOOKUP($B1269,大盤與近月台指!$A$4:$I$499,3,FALSE)</f>
        <v>#N/A</v>
      </c>
      <c r="E1269" s="35" t="e">
        <f>VLOOKUP($B1269,大盤與近月台指!$A$4:$I$499,4,FALSE)</f>
        <v>#N/A</v>
      </c>
      <c r="F1269" s="33" t="e">
        <f>VLOOKUP($B1269,大盤與近月台指!$A$4:$I$499,5,FALSE)</f>
        <v>#N/A</v>
      </c>
      <c r="G1269" s="49" t="e">
        <f>VLOOKUP($B1269,三大法人買賣超!$A$4:$I$500,3,FALSE)</f>
        <v>#N/A</v>
      </c>
      <c r="H1269" s="34" t="e">
        <f>VLOOKUP($B1269,三大法人買賣超!$A$4:$I$500,5,FALSE)</f>
        <v>#N/A</v>
      </c>
      <c r="I1269" s="27" t="e">
        <f>VLOOKUP($B1269,三大法人買賣超!$A$4:$I$500,7,FALSE)</f>
        <v>#N/A</v>
      </c>
      <c r="J1269" s="27" t="e">
        <f>VLOOKUP($B1269,三大法人買賣超!$A$4:$I$500,9,FALSE)</f>
        <v>#N/A</v>
      </c>
      <c r="K1269" s="37">
        <f>新台幣匯率美元指數!B1270</f>
        <v>0</v>
      </c>
      <c r="L1269" s="38">
        <f>新台幣匯率美元指數!C1270</f>
        <v>0</v>
      </c>
      <c r="M1269" s="39">
        <f>新台幣匯率美元指數!D1270</f>
        <v>0</v>
      </c>
      <c r="N1269" s="27" t="e">
        <f>VLOOKUP($B1269,期貨未平倉口數!$A$4:$M$499,4,FALSE)</f>
        <v>#N/A</v>
      </c>
      <c r="O1269" s="27" t="e">
        <f>VLOOKUP($B1269,期貨未平倉口數!$A$4:$M$499,9,FALSE)</f>
        <v>#N/A</v>
      </c>
      <c r="P1269" s="27" t="e">
        <f>VLOOKUP($B1269,期貨未平倉口數!$A$4:$M$499,10,FALSE)</f>
        <v>#N/A</v>
      </c>
      <c r="Q1269" s="27" t="e">
        <f>VLOOKUP($B1269,期貨未平倉口數!$A$4:$M$499,11,FALSE)</f>
        <v>#N/A</v>
      </c>
      <c r="R1269" s="64" t="e">
        <f>VLOOKUP($B1269,選擇權未平倉餘額!$A$4:$I$500,6,FALSE)</f>
        <v>#N/A</v>
      </c>
      <c r="S1269" s="64" t="e">
        <f>VLOOKUP($B1269,選擇權未平倉餘額!$A$4:$I$500,7,FALSE)</f>
        <v>#N/A</v>
      </c>
      <c r="T1269" s="64" t="e">
        <f>VLOOKUP($B1269,選擇權未平倉餘額!$A$4:$I$500,8,FALSE)</f>
        <v>#N/A</v>
      </c>
      <c r="U1269" s="64" t="e">
        <f>VLOOKUP($B1269,選擇權未平倉餘額!$A$4:$I$500,9,FALSE)</f>
        <v>#N/A</v>
      </c>
      <c r="V1269" s="39" t="e">
        <f>VLOOKUP($B1269,臺指選擇權P_C_Ratios!$A$4:$C$500,3,FALSE)</f>
        <v>#N/A</v>
      </c>
      <c r="W1269" s="41" t="e">
        <f>VLOOKUP($B1269,散戶多空比!$A$6:$L$500,12,FALSE)</f>
        <v>#N/A</v>
      </c>
      <c r="X1269" s="40" t="e">
        <f>VLOOKUP($B1269,期貨大額交易人未沖銷部位!$A$4:$O$499,4,FALSE)</f>
        <v>#N/A</v>
      </c>
      <c r="Y1269" s="40" t="e">
        <f>VLOOKUP($B1269,期貨大額交易人未沖銷部位!$A$4:$O$499,7,FALSE)</f>
        <v>#N/A</v>
      </c>
      <c r="Z1269" s="40" t="e">
        <f>VLOOKUP($B1269,期貨大額交易人未沖銷部位!$A$4:$O$499,10,FALSE)</f>
        <v>#N/A</v>
      </c>
      <c r="AA1269" s="40" t="e">
        <f>VLOOKUP($B1269,期貨大額交易人未沖銷部位!$A$4:$O$499,13,FALSE)</f>
        <v>#N/A</v>
      </c>
      <c r="AB1269" s="40" t="e">
        <f>VLOOKUP($B1269,期貨大額交易人未沖銷部位!$A$4:$O$499,14,FALSE)</f>
        <v>#N/A</v>
      </c>
      <c r="AC1269" s="40" t="e">
        <f>VLOOKUP($B1269,期貨大額交易人未沖銷部位!$A$4:$O$499,15,FALSE)</f>
        <v>#N/A</v>
      </c>
      <c r="AD1269" s="33" t="e">
        <f>VLOOKUP($B1269,三大美股走勢!$A$4:$J$495,4,FALSE)</f>
        <v>#N/A</v>
      </c>
      <c r="AE1269" s="33" t="e">
        <f>VLOOKUP($B1269,三大美股走勢!$A$4:$J$495,7,FALSE)</f>
        <v>#N/A</v>
      </c>
      <c r="AF1269" s="33" t="e">
        <f>VLOOKUP($B1269,三大美股走勢!$A$4:$J$495,10,FALSE)</f>
        <v>#N/A</v>
      </c>
    </row>
    <row r="1270" spans="2:32">
      <c r="B1270" s="32">
        <v>44049</v>
      </c>
      <c r="C1270" s="33" t="e">
        <f>VLOOKUP($B1270,大盤與近月台指!$A$4:$I$499,2,FALSE)</f>
        <v>#N/A</v>
      </c>
      <c r="D1270" s="34" t="e">
        <f>VLOOKUP($B1270,大盤與近月台指!$A$4:$I$499,3,FALSE)</f>
        <v>#N/A</v>
      </c>
      <c r="E1270" s="35" t="e">
        <f>VLOOKUP($B1270,大盤與近月台指!$A$4:$I$499,4,FALSE)</f>
        <v>#N/A</v>
      </c>
      <c r="F1270" s="33" t="e">
        <f>VLOOKUP($B1270,大盤與近月台指!$A$4:$I$499,5,FALSE)</f>
        <v>#N/A</v>
      </c>
      <c r="G1270" s="49" t="e">
        <f>VLOOKUP($B1270,三大法人買賣超!$A$4:$I$500,3,FALSE)</f>
        <v>#N/A</v>
      </c>
      <c r="H1270" s="34" t="e">
        <f>VLOOKUP($B1270,三大法人買賣超!$A$4:$I$500,5,FALSE)</f>
        <v>#N/A</v>
      </c>
      <c r="I1270" s="27" t="e">
        <f>VLOOKUP($B1270,三大法人買賣超!$A$4:$I$500,7,FALSE)</f>
        <v>#N/A</v>
      </c>
      <c r="J1270" s="27" t="e">
        <f>VLOOKUP($B1270,三大法人買賣超!$A$4:$I$500,9,FALSE)</f>
        <v>#N/A</v>
      </c>
      <c r="K1270" s="37">
        <f>新台幣匯率美元指數!B1271</f>
        <v>0</v>
      </c>
      <c r="L1270" s="38">
        <f>新台幣匯率美元指數!C1271</f>
        <v>0</v>
      </c>
      <c r="M1270" s="39">
        <f>新台幣匯率美元指數!D1271</f>
        <v>0</v>
      </c>
      <c r="N1270" s="27" t="e">
        <f>VLOOKUP($B1270,期貨未平倉口數!$A$4:$M$499,4,FALSE)</f>
        <v>#N/A</v>
      </c>
      <c r="O1270" s="27" t="e">
        <f>VLOOKUP($B1270,期貨未平倉口數!$A$4:$M$499,9,FALSE)</f>
        <v>#N/A</v>
      </c>
      <c r="P1270" s="27" t="e">
        <f>VLOOKUP($B1270,期貨未平倉口數!$A$4:$M$499,10,FALSE)</f>
        <v>#N/A</v>
      </c>
      <c r="Q1270" s="27" t="e">
        <f>VLOOKUP($B1270,期貨未平倉口數!$A$4:$M$499,11,FALSE)</f>
        <v>#N/A</v>
      </c>
      <c r="R1270" s="64" t="e">
        <f>VLOOKUP($B1270,選擇權未平倉餘額!$A$4:$I$500,6,FALSE)</f>
        <v>#N/A</v>
      </c>
      <c r="S1270" s="64" t="e">
        <f>VLOOKUP($B1270,選擇權未平倉餘額!$A$4:$I$500,7,FALSE)</f>
        <v>#N/A</v>
      </c>
      <c r="T1270" s="64" t="e">
        <f>VLOOKUP($B1270,選擇權未平倉餘額!$A$4:$I$500,8,FALSE)</f>
        <v>#N/A</v>
      </c>
      <c r="U1270" s="64" t="e">
        <f>VLOOKUP($B1270,選擇權未平倉餘額!$A$4:$I$500,9,FALSE)</f>
        <v>#N/A</v>
      </c>
      <c r="V1270" s="39" t="e">
        <f>VLOOKUP($B1270,臺指選擇權P_C_Ratios!$A$4:$C$500,3,FALSE)</f>
        <v>#N/A</v>
      </c>
      <c r="W1270" s="41" t="e">
        <f>VLOOKUP($B1270,散戶多空比!$A$6:$L$500,12,FALSE)</f>
        <v>#N/A</v>
      </c>
      <c r="X1270" s="40" t="e">
        <f>VLOOKUP($B1270,期貨大額交易人未沖銷部位!$A$4:$O$499,4,FALSE)</f>
        <v>#N/A</v>
      </c>
      <c r="Y1270" s="40" t="e">
        <f>VLOOKUP($B1270,期貨大額交易人未沖銷部位!$A$4:$O$499,7,FALSE)</f>
        <v>#N/A</v>
      </c>
      <c r="Z1270" s="40" t="e">
        <f>VLOOKUP($B1270,期貨大額交易人未沖銷部位!$A$4:$O$499,10,FALSE)</f>
        <v>#N/A</v>
      </c>
      <c r="AA1270" s="40" t="e">
        <f>VLOOKUP($B1270,期貨大額交易人未沖銷部位!$A$4:$O$499,13,FALSE)</f>
        <v>#N/A</v>
      </c>
      <c r="AB1270" s="40" t="e">
        <f>VLOOKUP($B1270,期貨大額交易人未沖銷部位!$A$4:$O$499,14,FALSE)</f>
        <v>#N/A</v>
      </c>
      <c r="AC1270" s="40" t="e">
        <f>VLOOKUP($B1270,期貨大額交易人未沖銷部位!$A$4:$O$499,15,FALSE)</f>
        <v>#N/A</v>
      </c>
      <c r="AD1270" s="33" t="e">
        <f>VLOOKUP($B1270,三大美股走勢!$A$4:$J$495,4,FALSE)</f>
        <v>#N/A</v>
      </c>
      <c r="AE1270" s="33" t="e">
        <f>VLOOKUP($B1270,三大美股走勢!$A$4:$J$495,7,FALSE)</f>
        <v>#N/A</v>
      </c>
      <c r="AF1270" s="33" t="e">
        <f>VLOOKUP($B1270,三大美股走勢!$A$4:$J$495,10,FALSE)</f>
        <v>#N/A</v>
      </c>
    </row>
    <row r="1271" spans="2:32">
      <c r="B1271" s="32">
        <v>44050</v>
      </c>
      <c r="C1271" s="33" t="e">
        <f>VLOOKUP($B1271,大盤與近月台指!$A$4:$I$499,2,FALSE)</f>
        <v>#N/A</v>
      </c>
      <c r="D1271" s="34" t="e">
        <f>VLOOKUP($B1271,大盤與近月台指!$A$4:$I$499,3,FALSE)</f>
        <v>#N/A</v>
      </c>
      <c r="E1271" s="35" t="e">
        <f>VLOOKUP($B1271,大盤與近月台指!$A$4:$I$499,4,FALSE)</f>
        <v>#N/A</v>
      </c>
      <c r="F1271" s="33" t="e">
        <f>VLOOKUP($B1271,大盤與近月台指!$A$4:$I$499,5,FALSE)</f>
        <v>#N/A</v>
      </c>
      <c r="G1271" s="49" t="e">
        <f>VLOOKUP($B1271,三大法人買賣超!$A$4:$I$500,3,FALSE)</f>
        <v>#N/A</v>
      </c>
      <c r="H1271" s="34" t="e">
        <f>VLOOKUP($B1271,三大法人買賣超!$A$4:$I$500,5,FALSE)</f>
        <v>#N/A</v>
      </c>
      <c r="I1271" s="27" t="e">
        <f>VLOOKUP($B1271,三大法人買賣超!$A$4:$I$500,7,FALSE)</f>
        <v>#N/A</v>
      </c>
      <c r="J1271" s="27" t="e">
        <f>VLOOKUP($B1271,三大法人買賣超!$A$4:$I$500,9,FALSE)</f>
        <v>#N/A</v>
      </c>
      <c r="K1271" s="37">
        <f>新台幣匯率美元指數!B1272</f>
        <v>0</v>
      </c>
      <c r="L1271" s="38">
        <f>新台幣匯率美元指數!C1272</f>
        <v>0</v>
      </c>
      <c r="M1271" s="39">
        <f>新台幣匯率美元指數!D1272</f>
        <v>0</v>
      </c>
      <c r="N1271" s="27" t="e">
        <f>VLOOKUP($B1271,期貨未平倉口數!$A$4:$M$499,4,FALSE)</f>
        <v>#N/A</v>
      </c>
      <c r="O1271" s="27" t="e">
        <f>VLOOKUP($B1271,期貨未平倉口數!$A$4:$M$499,9,FALSE)</f>
        <v>#N/A</v>
      </c>
      <c r="P1271" s="27" t="e">
        <f>VLOOKUP($B1271,期貨未平倉口數!$A$4:$M$499,10,FALSE)</f>
        <v>#N/A</v>
      </c>
      <c r="Q1271" s="27" t="e">
        <f>VLOOKUP($B1271,期貨未平倉口數!$A$4:$M$499,11,FALSE)</f>
        <v>#N/A</v>
      </c>
      <c r="R1271" s="64" t="e">
        <f>VLOOKUP($B1271,選擇權未平倉餘額!$A$4:$I$500,6,FALSE)</f>
        <v>#N/A</v>
      </c>
      <c r="S1271" s="64" t="e">
        <f>VLOOKUP($B1271,選擇權未平倉餘額!$A$4:$I$500,7,FALSE)</f>
        <v>#N/A</v>
      </c>
      <c r="T1271" s="64" t="e">
        <f>VLOOKUP($B1271,選擇權未平倉餘額!$A$4:$I$500,8,FALSE)</f>
        <v>#N/A</v>
      </c>
      <c r="U1271" s="64" t="e">
        <f>VLOOKUP($B1271,選擇權未平倉餘額!$A$4:$I$500,9,FALSE)</f>
        <v>#N/A</v>
      </c>
      <c r="V1271" s="39" t="e">
        <f>VLOOKUP($B1271,臺指選擇權P_C_Ratios!$A$4:$C$500,3,FALSE)</f>
        <v>#N/A</v>
      </c>
      <c r="W1271" s="41" t="e">
        <f>VLOOKUP($B1271,散戶多空比!$A$6:$L$500,12,FALSE)</f>
        <v>#N/A</v>
      </c>
      <c r="X1271" s="40" t="e">
        <f>VLOOKUP($B1271,期貨大額交易人未沖銷部位!$A$4:$O$499,4,FALSE)</f>
        <v>#N/A</v>
      </c>
      <c r="Y1271" s="40" t="e">
        <f>VLOOKUP($B1271,期貨大額交易人未沖銷部位!$A$4:$O$499,7,FALSE)</f>
        <v>#N/A</v>
      </c>
      <c r="Z1271" s="40" t="e">
        <f>VLOOKUP($B1271,期貨大額交易人未沖銷部位!$A$4:$O$499,10,FALSE)</f>
        <v>#N/A</v>
      </c>
      <c r="AA1271" s="40" t="e">
        <f>VLOOKUP($B1271,期貨大額交易人未沖銷部位!$A$4:$O$499,13,FALSE)</f>
        <v>#N/A</v>
      </c>
      <c r="AB1271" s="40" t="e">
        <f>VLOOKUP($B1271,期貨大額交易人未沖銷部位!$A$4:$O$499,14,FALSE)</f>
        <v>#N/A</v>
      </c>
      <c r="AC1271" s="40" t="e">
        <f>VLOOKUP($B1271,期貨大額交易人未沖銷部位!$A$4:$O$499,15,FALSE)</f>
        <v>#N/A</v>
      </c>
      <c r="AD1271" s="33" t="e">
        <f>VLOOKUP($B1271,三大美股走勢!$A$4:$J$495,4,FALSE)</f>
        <v>#N/A</v>
      </c>
      <c r="AE1271" s="33" t="e">
        <f>VLOOKUP($B1271,三大美股走勢!$A$4:$J$495,7,FALSE)</f>
        <v>#N/A</v>
      </c>
      <c r="AF1271" s="33" t="e">
        <f>VLOOKUP($B1271,三大美股走勢!$A$4:$J$495,10,FALSE)</f>
        <v>#N/A</v>
      </c>
    </row>
    <row r="1272" spans="2:32">
      <c r="B1272" s="32">
        <v>44051</v>
      </c>
      <c r="C1272" s="33" t="e">
        <f>VLOOKUP($B1272,大盤與近月台指!$A$4:$I$499,2,FALSE)</f>
        <v>#N/A</v>
      </c>
      <c r="D1272" s="34" t="e">
        <f>VLOOKUP($B1272,大盤與近月台指!$A$4:$I$499,3,FALSE)</f>
        <v>#N/A</v>
      </c>
      <c r="E1272" s="35" t="e">
        <f>VLOOKUP($B1272,大盤與近月台指!$A$4:$I$499,4,FALSE)</f>
        <v>#N/A</v>
      </c>
      <c r="F1272" s="33" t="e">
        <f>VLOOKUP($B1272,大盤與近月台指!$A$4:$I$499,5,FALSE)</f>
        <v>#N/A</v>
      </c>
      <c r="G1272" s="49" t="e">
        <f>VLOOKUP($B1272,三大法人買賣超!$A$4:$I$500,3,FALSE)</f>
        <v>#N/A</v>
      </c>
      <c r="H1272" s="34" t="e">
        <f>VLOOKUP($B1272,三大法人買賣超!$A$4:$I$500,5,FALSE)</f>
        <v>#N/A</v>
      </c>
      <c r="I1272" s="27" t="e">
        <f>VLOOKUP($B1272,三大法人買賣超!$A$4:$I$500,7,FALSE)</f>
        <v>#N/A</v>
      </c>
      <c r="J1272" s="27" t="e">
        <f>VLOOKUP($B1272,三大法人買賣超!$A$4:$I$500,9,FALSE)</f>
        <v>#N/A</v>
      </c>
      <c r="K1272" s="37">
        <f>新台幣匯率美元指數!B1273</f>
        <v>0</v>
      </c>
      <c r="L1272" s="38">
        <f>新台幣匯率美元指數!C1273</f>
        <v>0</v>
      </c>
      <c r="M1272" s="39">
        <f>新台幣匯率美元指數!D1273</f>
        <v>0</v>
      </c>
      <c r="N1272" s="27" t="e">
        <f>VLOOKUP($B1272,期貨未平倉口數!$A$4:$M$499,4,FALSE)</f>
        <v>#N/A</v>
      </c>
      <c r="O1272" s="27" t="e">
        <f>VLOOKUP($B1272,期貨未平倉口數!$A$4:$M$499,9,FALSE)</f>
        <v>#N/A</v>
      </c>
      <c r="P1272" s="27" t="e">
        <f>VLOOKUP($B1272,期貨未平倉口數!$A$4:$M$499,10,FALSE)</f>
        <v>#N/A</v>
      </c>
      <c r="Q1272" s="27" t="e">
        <f>VLOOKUP($B1272,期貨未平倉口數!$A$4:$M$499,11,FALSE)</f>
        <v>#N/A</v>
      </c>
      <c r="R1272" s="64" t="e">
        <f>VLOOKUP($B1272,選擇權未平倉餘額!$A$4:$I$500,6,FALSE)</f>
        <v>#N/A</v>
      </c>
      <c r="S1272" s="64" t="e">
        <f>VLOOKUP($B1272,選擇權未平倉餘額!$A$4:$I$500,7,FALSE)</f>
        <v>#N/A</v>
      </c>
      <c r="T1272" s="64" t="e">
        <f>VLOOKUP($B1272,選擇權未平倉餘額!$A$4:$I$500,8,FALSE)</f>
        <v>#N/A</v>
      </c>
      <c r="U1272" s="64" t="e">
        <f>VLOOKUP($B1272,選擇權未平倉餘額!$A$4:$I$500,9,FALSE)</f>
        <v>#N/A</v>
      </c>
      <c r="V1272" s="39" t="e">
        <f>VLOOKUP($B1272,臺指選擇權P_C_Ratios!$A$4:$C$500,3,FALSE)</f>
        <v>#N/A</v>
      </c>
      <c r="W1272" s="41" t="e">
        <f>VLOOKUP($B1272,散戶多空比!$A$6:$L$500,12,FALSE)</f>
        <v>#N/A</v>
      </c>
      <c r="X1272" s="40" t="e">
        <f>VLOOKUP($B1272,期貨大額交易人未沖銷部位!$A$4:$O$499,4,FALSE)</f>
        <v>#N/A</v>
      </c>
      <c r="Y1272" s="40" t="e">
        <f>VLOOKUP($B1272,期貨大額交易人未沖銷部位!$A$4:$O$499,7,FALSE)</f>
        <v>#N/A</v>
      </c>
      <c r="Z1272" s="40" t="e">
        <f>VLOOKUP($B1272,期貨大額交易人未沖銷部位!$A$4:$O$499,10,FALSE)</f>
        <v>#N/A</v>
      </c>
      <c r="AA1272" s="40" t="e">
        <f>VLOOKUP($B1272,期貨大額交易人未沖銷部位!$A$4:$O$499,13,FALSE)</f>
        <v>#N/A</v>
      </c>
      <c r="AB1272" s="40" t="e">
        <f>VLOOKUP($B1272,期貨大額交易人未沖銷部位!$A$4:$O$499,14,FALSE)</f>
        <v>#N/A</v>
      </c>
      <c r="AC1272" s="40" t="e">
        <f>VLOOKUP($B1272,期貨大額交易人未沖銷部位!$A$4:$O$499,15,FALSE)</f>
        <v>#N/A</v>
      </c>
      <c r="AD1272" s="33" t="e">
        <f>VLOOKUP($B1272,三大美股走勢!$A$4:$J$495,4,FALSE)</f>
        <v>#N/A</v>
      </c>
      <c r="AE1272" s="33" t="e">
        <f>VLOOKUP($B1272,三大美股走勢!$A$4:$J$495,7,FALSE)</f>
        <v>#N/A</v>
      </c>
      <c r="AF1272" s="33" t="e">
        <f>VLOOKUP($B1272,三大美股走勢!$A$4:$J$495,10,FALSE)</f>
        <v>#N/A</v>
      </c>
    </row>
    <row r="1273" spans="2:32">
      <c r="B1273" s="32">
        <v>44052</v>
      </c>
      <c r="C1273" s="33" t="e">
        <f>VLOOKUP($B1273,大盤與近月台指!$A$4:$I$499,2,FALSE)</f>
        <v>#N/A</v>
      </c>
      <c r="D1273" s="34" t="e">
        <f>VLOOKUP($B1273,大盤與近月台指!$A$4:$I$499,3,FALSE)</f>
        <v>#N/A</v>
      </c>
      <c r="E1273" s="35" t="e">
        <f>VLOOKUP($B1273,大盤與近月台指!$A$4:$I$499,4,FALSE)</f>
        <v>#N/A</v>
      </c>
      <c r="F1273" s="33" t="e">
        <f>VLOOKUP($B1273,大盤與近月台指!$A$4:$I$499,5,FALSE)</f>
        <v>#N/A</v>
      </c>
      <c r="G1273" s="49" t="e">
        <f>VLOOKUP($B1273,三大法人買賣超!$A$4:$I$500,3,FALSE)</f>
        <v>#N/A</v>
      </c>
      <c r="H1273" s="34" t="e">
        <f>VLOOKUP($B1273,三大法人買賣超!$A$4:$I$500,5,FALSE)</f>
        <v>#N/A</v>
      </c>
      <c r="I1273" s="27" t="e">
        <f>VLOOKUP($B1273,三大法人買賣超!$A$4:$I$500,7,FALSE)</f>
        <v>#N/A</v>
      </c>
      <c r="J1273" s="27" t="e">
        <f>VLOOKUP($B1273,三大法人買賣超!$A$4:$I$500,9,FALSE)</f>
        <v>#N/A</v>
      </c>
      <c r="K1273" s="37">
        <f>新台幣匯率美元指數!B1274</f>
        <v>0</v>
      </c>
      <c r="L1273" s="38">
        <f>新台幣匯率美元指數!C1274</f>
        <v>0</v>
      </c>
      <c r="M1273" s="39">
        <f>新台幣匯率美元指數!D1274</f>
        <v>0</v>
      </c>
      <c r="N1273" s="27" t="e">
        <f>VLOOKUP($B1273,期貨未平倉口數!$A$4:$M$499,4,FALSE)</f>
        <v>#N/A</v>
      </c>
      <c r="O1273" s="27" t="e">
        <f>VLOOKUP($B1273,期貨未平倉口數!$A$4:$M$499,9,FALSE)</f>
        <v>#N/A</v>
      </c>
      <c r="P1273" s="27" t="e">
        <f>VLOOKUP($B1273,期貨未平倉口數!$A$4:$M$499,10,FALSE)</f>
        <v>#N/A</v>
      </c>
      <c r="Q1273" s="27" t="e">
        <f>VLOOKUP($B1273,期貨未平倉口數!$A$4:$M$499,11,FALSE)</f>
        <v>#N/A</v>
      </c>
      <c r="R1273" s="64" t="e">
        <f>VLOOKUP($B1273,選擇權未平倉餘額!$A$4:$I$500,6,FALSE)</f>
        <v>#N/A</v>
      </c>
      <c r="S1273" s="64" t="e">
        <f>VLOOKUP($B1273,選擇權未平倉餘額!$A$4:$I$500,7,FALSE)</f>
        <v>#N/A</v>
      </c>
      <c r="T1273" s="64" t="e">
        <f>VLOOKUP($B1273,選擇權未平倉餘額!$A$4:$I$500,8,FALSE)</f>
        <v>#N/A</v>
      </c>
      <c r="U1273" s="64" t="e">
        <f>VLOOKUP($B1273,選擇權未平倉餘額!$A$4:$I$500,9,FALSE)</f>
        <v>#N/A</v>
      </c>
      <c r="V1273" s="39" t="e">
        <f>VLOOKUP($B1273,臺指選擇權P_C_Ratios!$A$4:$C$500,3,FALSE)</f>
        <v>#N/A</v>
      </c>
      <c r="W1273" s="41" t="e">
        <f>VLOOKUP($B1273,散戶多空比!$A$6:$L$500,12,FALSE)</f>
        <v>#N/A</v>
      </c>
      <c r="X1273" s="40" t="e">
        <f>VLOOKUP($B1273,期貨大額交易人未沖銷部位!$A$4:$O$499,4,FALSE)</f>
        <v>#N/A</v>
      </c>
      <c r="Y1273" s="40" t="e">
        <f>VLOOKUP($B1273,期貨大額交易人未沖銷部位!$A$4:$O$499,7,FALSE)</f>
        <v>#N/A</v>
      </c>
      <c r="Z1273" s="40" t="e">
        <f>VLOOKUP($B1273,期貨大額交易人未沖銷部位!$A$4:$O$499,10,FALSE)</f>
        <v>#N/A</v>
      </c>
      <c r="AA1273" s="40" t="e">
        <f>VLOOKUP($B1273,期貨大額交易人未沖銷部位!$A$4:$O$499,13,FALSE)</f>
        <v>#N/A</v>
      </c>
      <c r="AB1273" s="40" t="e">
        <f>VLOOKUP($B1273,期貨大額交易人未沖銷部位!$A$4:$O$499,14,FALSE)</f>
        <v>#N/A</v>
      </c>
      <c r="AC1273" s="40" t="e">
        <f>VLOOKUP($B1273,期貨大額交易人未沖銷部位!$A$4:$O$499,15,FALSE)</f>
        <v>#N/A</v>
      </c>
      <c r="AD1273" s="33" t="e">
        <f>VLOOKUP($B1273,三大美股走勢!$A$4:$J$495,4,FALSE)</f>
        <v>#N/A</v>
      </c>
      <c r="AE1273" s="33" t="e">
        <f>VLOOKUP($B1273,三大美股走勢!$A$4:$J$495,7,FALSE)</f>
        <v>#N/A</v>
      </c>
      <c r="AF1273" s="33" t="e">
        <f>VLOOKUP($B1273,三大美股走勢!$A$4:$J$495,10,FALSE)</f>
        <v>#N/A</v>
      </c>
    </row>
    <row r="1274" spans="2:32">
      <c r="B1274" s="32">
        <v>44053</v>
      </c>
      <c r="C1274" s="33" t="e">
        <f>VLOOKUP($B1274,大盤與近月台指!$A$4:$I$499,2,FALSE)</f>
        <v>#N/A</v>
      </c>
      <c r="D1274" s="34" t="e">
        <f>VLOOKUP($B1274,大盤與近月台指!$A$4:$I$499,3,FALSE)</f>
        <v>#N/A</v>
      </c>
      <c r="E1274" s="35" t="e">
        <f>VLOOKUP($B1274,大盤與近月台指!$A$4:$I$499,4,FALSE)</f>
        <v>#N/A</v>
      </c>
      <c r="F1274" s="33" t="e">
        <f>VLOOKUP($B1274,大盤與近月台指!$A$4:$I$499,5,FALSE)</f>
        <v>#N/A</v>
      </c>
      <c r="G1274" s="49" t="e">
        <f>VLOOKUP($B1274,三大法人買賣超!$A$4:$I$500,3,FALSE)</f>
        <v>#N/A</v>
      </c>
      <c r="H1274" s="34" t="e">
        <f>VLOOKUP($B1274,三大法人買賣超!$A$4:$I$500,5,FALSE)</f>
        <v>#N/A</v>
      </c>
      <c r="I1274" s="27" t="e">
        <f>VLOOKUP($B1274,三大法人買賣超!$A$4:$I$500,7,FALSE)</f>
        <v>#N/A</v>
      </c>
      <c r="J1274" s="27" t="e">
        <f>VLOOKUP($B1274,三大法人買賣超!$A$4:$I$500,9,FALSE)</f>
        <v>#N/A</v>
      </c>
      <c r="K1274" s="37">
        <f>新台幣匯率美元指數!B1275</f>
        <v>0</v>
      </c>
      <c r="L1274" s="38">
        <f>新台幣匯率美元指數!C1275</f>
        <v>0</v>
      </c>
      <c r="M1274" s="39">
        <f>新台幣匯率美元指數!D1275</f>
        <v>0</v>
      </c>
      <c r="N1274" s="27" t="e">
        <f>VLOOKUP($B1274,期貨未平倉口數!$A$4:$M$499,4,FALSE)</f>
        <v>#N/A</v>
      </c>
      <c r="O1274" s="27" t="e">
        <f>VLOOKUP($B1274,期貨未平倉口數!$A$4:$M$499,9,FALSE)</f>
        <v>#N/A</v>
      </c>
      <c r="P1274" s="27" t="e">
        <f>VLOOKUP($B1274,期貨未平倉口數!$A$4:$M$499,10,FALSE)</f>
        <v>#N/A</v>
      </c>
      <c r="Q1274" s="27" t="e">
        <f>VLOOKUP($B1274,期貨未平倉口數!$A$4:$M$499,11,FALSE)</f>
        <v>#N/A</v>
      </c>
      <c r="R1274" s="64" t="e">
        <f>VLOOKUP($B1274,選擇權未平倉餘額!$A$4:$I$500,6,FALSE)</f>
        <v>#N/A</v>
      </c>
      <c r="S1274" s="64" t="e">
        <f>VLOOKUP($B1274,選擇權未平倉餘額!$A$4:$I$500,7,FALSE)</f>
        <v>#N/A</v>
      </c>
      <c r="T1274" s="64" t="e">
        <f>VLOOKUP($B1274,選擇權未平倉餘額!$A$4:$I$500,8,FALSE)</f>
        <v>#N/A</v>
      </c>
      <c r="U1274" s="64" t="e">
        <f>VLOOKUP($B1274,選擇權未平倉餘額!$A$4:$I$500,9,FALSE)</f>
        <v>#N/A</v>
      </c>
      <c r="V1274" s="39" t="e">
        <f>VLOOKUP($B1274,臺指選擇權P_C_Ratios!$A$4:$C$500,3,FALSE)</f>
        <v>#N/A</v>
      </c>
      <c r="W1274" s="41" t="e">
        <f>VLOOKUP($B1274,散戶多空比!$A$6:$L$500,12,FALSE)</f>
        <v>#N/A</v>
      </c>
      <c r="X1274" s="40" t="e">
        <f>VLOOKUP($B1274,期貨大額交易人未沖銷部位!$A$4:$O$499,4,FALSE)</f>
        <v>#N/A</v>
      </c>
      <c r="Y1274" s="40" t="e">
        <f>VLOOKUP($B1274,期貨大額交易人未沖銷部位!$A$4:$O$499,7,FALSE)</f>
        <v>#N/A</v>
      </c>
      <c r="Z1274" s="40" t="e">
        <f>VLOOKUP($B1274,期貨大額交易人未沖銷部位!$A$4:$O$499,10,FALSE)</f>
        <v>#N/A</v>
      </c>
      <c r="AA1274" s="40" t="e">
        <f>VLOOKUP($B1274,期貨大額交易人未沖銷部位!$A$4:$O$499,13,FALSE)</f>
        <v>#N/A</v>
      </c>
      <c r="AB1274" s="40" t="e">
        <f>VLOOKUP($B1274,期貨大額交易人未沖銷部位!$A$4:$O$499,14,FALSE)</f>
        <v>#N/A</v>
      </c>
      <c r="AC1274" s="40" t="e">
        <f>VLOOKUP($B1274,期貨大額交易人未沖銷部位!$A$4:$O$499,15,FALSE)</f>
        <v>#N/A</v>
      </c>
      <c r="AD1274" s="33" t="e">
        <f>VLOOKUP($B1274,三大美股走勢!$A$4:$J$495,4,FALSE)</f>
        <v>#N/A</v>
      </c>
      <c r="AE1274" s="33" t="e">
        <f>VLOOKUP($B1274,三大美股走勢!$A$4:$J$495,7,FALSE)</f>
        <v>#N/A</v>
      </c>
      <c r="AF1274" s="33" t="e">
        <f>VLOOKUP($B1274,三大美股走勢!$A$4:$J$495,10,FALSE)</f>
        <v>#N/A</v>
      </c>
    </row>
    <row r="1275" spans="2:32">
      <c r="B1275" s="32">
        <v>44054</v>
      </c>
      <c r="C1275" s="33" t="e">
        <f>VLOOKUP($B1275,大盤與近月台指!$A$4:$I$499,2,FALSE)</f>
        <v>#N/A</v>
      </c>
      <c r="D1275" s="34" t="e">
        <f>VLOOKUP($B1275,大盤與近月台指!$A$4:$I$499,3,FALSE)</f>
        <v>#N/A</v>
      </c>
      <c r="E1275" s="35" t="e">
        <f>VLOOKUP($B1275,大盤與近月台指!$A$4:$I$499,4,FALSE)</f>
        <v>#N/A</v>
      </c>
      <c r="F1275" s="33" t="e">
        <f>VLOOKUP($B1275,大盤與近月台指!$A$4:$I$499,5,FALSE)</f>
        <v>#N/A</v>
      </c>
      <c r="G1275" s="49" t="e">
        <f>VLOOKUP($B1275,三大法人買賣超!$A$4:$I$500,3,FALSE)</f>
        <v>#N/A</v>
      </c>
      <c r="H1275" s="34" t="e">
        <f>VLOOKUP($B1275,三大法人買賣超!$A$4:$I$500,5,FALSE)</f>
        <v>#N/A</v>
      </c>
      <c r="I1275" s="27" t="e">
        <f>VLOOKUP($B1275,三大法人買賣超!$A$4:$I$500,7,FALSE)</f>
        <v>#N/A</v>
      </c>
      <c r="J1275" s="27" t="e">
        <f>VLOOKUP($B1275,三大法人買賣超!$A$4:$I$500,9,FALSE)</f>
        <v>#N/A</v>
      </c>
      <c r="K1275" s="37">
        <f>新台幣匯率美元指數!B1276</f>
        <v>0</v>
      </c>
      <c r="L1275" s="38">
        <f>新台幣匯率美元指數!C1276</f>
        <v>0</v>
      </c>
      <c r="M1275" s="39">
        <f>新台幣匯率美元指數!D1276</f>
        <v>0</v>
      </c>
      <c r="N1275" s="27" t="e">
        <f>VLOOKUP($B1275,期貨未平倉口數!$A$4:$M$499,4,FALSE)</f>
        <v>#N/A</v>
      </c>
      <c r="O1275" s="27" t="e">
        <f>VLOOKUP($B1275,期貨未平倉口數!$A$4:$M$499,9,FALSE)</f>
        <v>#N/A</v>
      </c>
      <c r="P1275" s="27" t="e">
        <f>VLOOKUP($B1275,期貨未平倉口數!$A$4:$M$499,10,FALSE)</f>
        <v>#N/A</v>
      </c>
      <c r="Q1275" s="27" t="e">
        <f>VLOOKUP($B1275,期貨未平倉口數!$A$4:$M$499,11,FALSE)</f>
        <v>#N/A</v>
      </c>
      <c r="R1275" s="64" t="e">
        <f>VLOOKUP($B1275,選擇權未平倉餘額!$A$4:$I$500,6,FALSE)</f>
        <v>#N/A</v>
      </c>
      <c r="S1275" s="64" t="e">
        <f>VLOOKUP($B1275,選擇權未平倉餘額!$A$4:$I$500,7,FALSE)</f>
        <v>#N/A</v>
      </c>
      <c r="T1275" s="64" t="e">
        <f>VLOOKUP($B1275,選擇權未平倉餘額!$A$4:$I$500,8,FALSE)</f>
        <v>#N/A</v>
      </c>
      <c r="U1275" s="64" t="e">
        <f>VLOOKUP($B1275,選擇權未平倉餘額!$A$4:$I$500,9,FALSE)</f>
        <v>#N/A</v>
      </c>
      <c r="V1275" s="39" t="e">
        <f>VLOOKUP($B1275,臺指選擇權P_C_Ratios!$A$4:$C$500,3,FALSE)</f>
        <v>#N/A</v>
      </c>
      <c r="W1275" s="41" t="e">
        <f>VLOOKUP($B1275,散戶多空比!$A$6:$L$500,12,FALSE)</f>
        <v>#N/A</v>
      </c>
      <c r="X1275" s="40" t="e">
        <f>VLOOKUP($B1275,期貨大額交易人未沖銷部位!$A$4:$O$499,4,FALSE)</f>
        <v>#N/A</v>
      </c>
      <c r="Y1275" s="40" t="e">
        <f>VLOOKUP($B1275,期貨大額交易人未沖銷部位!$A$4:$O$499,7,FALSE)</f>
        <v>#N/A</v>
      </c>
      <c r="Z1275" s="40" t="e">
        <f>VLOOKUP($B1275,期貨大額交易人未沖銷部位!$A$4:$O$499,10,FALSE)</f>
        <v>#N/A</v>
      </c>
      <c r="AA1275" s="40" t="e">
        <f>VLOOKUP($B1275,期貨大額交易人未沖銷部位!$A$4:$O$499,13,FALSE)</f>
        <v>#N/A</v>
      </c>
      <c r="AB1275" s="40" t="e">
        <f>VLOOKUP($B1275,期貨大額交易人未沖銷部位!$A$4:$O$499,14,FALSE)</f>
        <v>#N/A</v>
      </c>
      <c r="AC1275" s="40" t="e">
        <f>VLOOKUP($B1275,期貨大額交易人未沖銷部位!$A$4:$O$499,15,FALSE)</f>
        <v>#N/A</v>
      </c>
      <c r="AD1275" s="33" t="e">
        <f>VLOOKUP($B1275,三大美股走勢!$A$4:$J$495,4,FALSE)</f>
        <v>#N/A</v>
      </c>
      <c r="AE1275" s="33" t="e">
        <f>VLOOKUP($B1275,三大美股走勢!$A$4:$J$495,7,FALSE)</f>
        <v>#N/A</v>
      </c>
      <c r="AF1275" s="33" t="e">
        <f>VLOOKUP($B1275,三大美股走勢!$A$4:$J$495,10,FALSE)</f>
        <v>#N/A</v>
      </c>
    </row>
    <row r="1276" spans="2:32">
      <c r="B1276" s="32">
        <v>44055</v>
      </c>
      <c r="C1276" s="33" t="e">
        <f>VLOOKUP($B1276,大盤與近月台指!$A$4:$I$499,2,FALSE)</f>
        <v>#N/A</v>
      </c>
      <c r="D1276" s="34" t="e">
        <f>VLOOKUP($B1276,大盤與近月台指!$A$4:$I$499,3,FALSE)</f>
        <v>#N/A</v>
      </c>
      <c r="E1276" s="35" t="e">
        <f>VLOOKUP($B1276,大盤與近月台指!$A$4:$I$499,4,FALSE)</f>
        <v>#N/A</v>
      </c>
      <c r="F1276" s="33" t="e">
        <f>VLOOKUP($B1276,大盤與近月台指!$A$4:$I$499,5,FALSE)</f>
        <v>#N/A</v>
      </c>
      <c r="G1276" s="49" t="e">
        <f>VLOOKUP($B1276,三大法人買賣超!$A$4:$I$500,3,FALSE)</f>
        <v>#N/A</v>
      </c>
      <c r="H1276" s="34" t="e">
        <f>VLOOKUP($B1276,三大法人買賣超!$A$4:$I$500,5,FALSE)</f>
        <v>#N/A</v>
      </c>
      <c r="I1276" s="27" t="e">
        <f>VLOOKUP($B1276,三大法人買賣超!$A$4:$I$500,7,FALSE)</f>
        <v>#N/A</v>
      </c>
      <c r="J1276" s="27" t="e">
        <f>VLOOKUP($B1276,三大法人買賣超!$A$4:$I$500,9,FALSE)</f>
        <v>#N/A</v>
      </c>
      <c r="K1276" s="37">
        <f>新台幣匯率美元指數!B1277</f>
        <v>0</v>
      </c>
      <c r="L1276" s="38">
        <f>新台幣匯率美元指數!C1277</f>
        <v>0</v>
      </c>
      <c r="M1276" s="39">
        <f>新台幣匯率美元指數!D1277</f>
        <v>0</v>
      </c>
      <c r="N1276" s="27" t="e">
        <f>VLOOKUP($B1276,期貨未平倉口數!$A$4:$M$499,4,FALSE)</f>
        <v>#N/A</v>
      </c>
      <c r="O1276" s="27" t="e">
        <f>VLOOKUP($B1276,期貨未平倉口數!$A$4:$M$499,9,FALSE)</f>
        <v>#N/A</v>
      </c>
      <c r="P1276" s="27" t="e">
        <f>VLOOKUP($B1276,期貨未平倉口數!$A$4:$M$499,10,FALSE)</f>
        <v>#N/A</v>
      </c>
      <c r="Q1276" s="27" t="e">
        <f>VLOOKUP($B1276,期貨未平倉口數!$A$4:$M$499,11,FALSE)</f>
        <v>#N/A</v>
      </c>
      <c r="R1276" s="64" t="e">
        <f>VLOOKUP($B1276,選擇權未平倉餘額!$A$4:$I$500,6,FALSE)</f>
        <v>#N/A</v>
      </c>
      <c r="S1276" s="64" t="e">
        <f>VLOOKUP($B1276,選擇權未平倉餘額!$A$4:$I$500,7,FALSE)</f>
        <v>#N/A</v>
      </c>
      <c r="T1276" s="64" t="e">
        <f>VLOOKUP($B1276,選擇權未平倉餘額!$A$4:$I$500,8,FALSE)</f>
        <v>#N/A</v>
      </c>
      <c r="U1276" s="64" t="e">
        <f>VLOOKUP($B1276,選擇權未平倉餘額!$A$4:$I$500,9,FALSE)</f>
        <v>#N/A</v>
      </c>
      <c r="V1276" s="39" t="e">
        <f>VLOOKUP($B1276,臺指選擇權P_C_Ratios!$A$4:$C$500,3,FALSE)</f>
        <v>#N/A</v>
      </c>
      <c r="W1276" s="41" t="e">
        <f>VLOOKUP($B1276,散戶多空比!$A$6:$L$500,12,FALSE)</f>
        <v>#N/A</v>
      </c>
      <c r="X1276" s="40" t="e">
        <f>VLOOKUP($B1276,期貨大額交易人未沖銷部位!$A$4:$O$499,4,FALSE)</f>
        <v>#N/A</v>
      </c>
      <c r="Y1276" s="40" t="e">
        <f>VLOOKUP($B1276,期貨大額交易人未沖銷部位!$A$4:$O$499,7,FALSE)</f>
        <v>#N/A</v>
      </c>
      <c r="Z1276" s="40" t="e">
        <f>VLOOKUP($B1276,期貨大額交易人未沖銷部位!$A$4:$O$499,10,FALSE)</f>
        <v>#N/A</v>
      </c>
      <c r="AA1276" s="40" t="e">
        <f>VLOOKUP($B1276,期貨大額交易人未沖銷部位!$A$4:$O$499,13,FALSE)</f>
        <v>#N/A</v>
      </c>
      <c r="AB1276" s="40" t="e">
        <f>VLOOKUP($B1276,期貨大額交易人未沖銷部位!$A$4:$O$499,14,FALSE)</f>
        <v>#N/A</v>
      </c>
      <c r="AC1276" s="40" t="e">
        <f>VLOOKUP($B1276,期貨大額交易人未沖銷部位!$A$4:$O$499,15,FALSE)</f>
        <v>#N/A</v>
      </c>
      <c r="AD1276" s="33" t="e">
        <f>VLOOKUP($B1276,三大美股走勢!$A$4:$J$495,4,FALSE)</f>
        <v>#N/A</v>
      </c>
      <c r="AE1276" s="33" t="e">
        <f>VLOOKUP($B1276,三大美股走勢!$A$4:$J$495,7,FALSE)</f>
        <v>#N/A</v>
      </c>
      <c r="AF1276" s="33" t="e">
        <f>VLOOKUP($B1276,三大美股走勢!$A$4:$J$495,10,FALSE)</f>
        <v>#N/A</v>
      </c>
    </row>
    <row r="1277" spans="2:32">
      <c r="B1277" s="32">
        <v>44056</v>
      </c>
      <c r="C1277" s="33" t="e">
        <f>VLOOKUP($B1277,大盤與近月台指!$A$4:$I$499,2,FALSE)</f>
        <v>#N/A</v>
      </c>
      <c r="D1277" s="34" t="e">
        <f>VLOOKUP($B1277,大盤與近月台指!$A$4:$I$499,3,FALSE)</f>
        <v>#N/A</v>
      </c>
      <c r="E1277" s="35" t="e">
        <f>VLOOKUP($B1277,大盤與近月台指!$A$4:$I$499,4,FALSE)</f>
        <v>#N/A</v>
      </c>
      <c r="F1277" s="33" t="e">
        <f>VLOOKUP($B1277,大盤與近月台指!$A$4:$I$499,5,FALSE)</f>
        <v>#N/A</v>
      </c>
      <c r="G1277" s="49" t="e">
        <f>VLOOKUP($B1277,三大法人買賣超!$A$4:$I$500,3,FALSE)</f>
        <v>#N/A</v>
      </c>
      <c r="H1277" s="34" t="e">
        <f>VLOOKUP($B1277,三大法人買賣超!$A$4:$I$500,5,FALSE)</f>
        <v>#N/A</v>
      </c>
      <c r="I1277" s="27" t="e">
        <f>VLOOKUP($B1277,三大法人買賣超!$A$4:$I$500,7,FALSE)</f>
        <v>#N/A</v>
      </c>
      <c r="J1277" s="27" t="e">
        <f>VLOOKUP($B1277,三大法人買賣超!$A$4:$I$500,9,FALSE)</f>
        <v>#N/A</v>
      </c>
      <c r="K1277" s="37">
        <f>新台幣匯率美元指數!B1278</f>
        <v>0</v>
      </c>
      <c r="L1277" s="38">
        <f>新台幣匯率美元指數!C1278</f>
        <v>0</v>
      </c>
      <c r="M1277" s="39">
        <f>新台幣匯率美元指數!D1278</f>
        <v>0</v>
      </c>
      <c r="N1277" s="27" t="e">
        <f>VLOOKUP($B1277,期貨未平倉口數!$A$4:$M$499,4,FALSE)</f>
        <v>#N/A</v>
      </c>
      <c r="O1277" s="27" t="e">
        <f>VLOOKUP($B1277,期貨未平倉口數!$A$4:$M$499,9,FALSE)</f>
        <v>#N/A</v>
      </c>
      <c r="P1277" s="27" t="e">
        <f>VLOOKUP($B1277,期貨未平倉口數!$A$4:$M$499,10,FALSE)</f>
        <v>#N/A</v>
      </c>
      <c r="Q1277" s="27" t="e">
        <f>VLOOKUP($B1277,期貨未平倉口數!$A$4:$M$499,11,FALSE)</f>
        <v>#N/A</v>
      </c>
      <c r="R1277" s="64" t="e">
        <f>VLOOKUP($B1277,選擇權未平倉餘額!$A$4:$I$500,6,FALSE)</f>
        <v>#N/A</v>
      </c>
      <c r="S1277" s="64" t="e">
        <f>VLOOKUP($B1277,選擇權未平倉餘額!$A$4:$I$500,7,FALSE)</f>
        <v>#N/A</v>
      </c>
      <c r="T1277" s="64" t="e">
        <f>VLOOKUP($B1277,選擇權未平倉餘額!$A$4:$I$500,8,FALSE)</f>
        <v>#N/A</v>
      </c>
      <c r="U1277" s="64" t="e">
        <f>VLOOKUP($B1277,選擇權未平倉餘額!$A$4:$I$500,9,FALSE)</f>
        <v>#N/A</v>
      </c>
      <c r="V1277" s="39" t="e">
        <f>VLOOKUP($B1277,臺指選擇權P_C_Ratios!$A$4:$C$500,3,FALSE)</f>
        <v>#N/A</v>
      </c>
      <c r="W1277" s="41" t="e">
        <f>VLOOKUP($B1277,散戶多空比!$A$6:$L$500,12,FALSE)</f>
        <v>#N/A</v>
      </c>
      <c r="X1277" s="40" t="e">
        <f>VLOOKUP($B1277,期貨大額交易人未沖銷部位!$A$4:$O$499,4,FALSE)</f>
        <v>#N/A</v>
      </c>
      <c r="Y1277" s="40" t="e">
        <f>VLOOKUP($B1277,期貨大額交易人未沖銷部位!$A$4:$O$499,7,FALSE)</f>
        <v>#N/A</v>
      </c>
      <c r="Z1277" s="40" t="e">
        <f>VLOOKUP($B1277,期貨大額交易人未沖銷部位!$A$4:$O$499,10,FALSE)</f>
        <v>#N/A</v>
      </c>
      <c r="AA1277" s="40" t="e">
        <f>VLOOKUP($B1277,期貨大額交易人未沖銷部位!$A$4:$O$499,13,FALSE)</f>
        <v>#N/A</v>
      </c>
      <c r="AB1277" s="40" t="e">
        <f>VLOOKUP($B1277,期貨大額交易人未沖銷部位!$A$4:$O$499,14,FALSE)</f>
        <v>#N/A</v>
      </c>
      <c r="AC1277" s="40" t="e">
        <f>VLOOKUP($B1277,期貨大額交易人未沖銷部位!$A$4:$O$499,15,FALSE)</f>
        <v>#N/A</v>
      </c>
      <c r="AD1277" s="33" t="e">
        <f>VLOOKUP($B1277,三大美股走勢!$A$4:$J$495,4,FALSE)</f>
        <v>#N/A</v>
      </c>
      <c r="AE1277" s="33" t="e">
        <f>VLOOKUP($B1277,三大美股走勢!$A$4:$J$495,7,FALSE)</f>
        <v>#N/A</v>
      </c>
      <c r="AF1277" s="33" t="e">
        <f>VLOOKUP($B1277,三大美股走勢!$A$4:$J$495,10,FALSE)</f>
        <v>#N/A</v>
      </c>
    </row>
    <row r="1278" spans="2:32">
      <c r="B1278" s="32">
        <v>44057</v>
      </c>
      <c r="C1278" s="33" t="e">
        <f>VLOOKUP($B1278,大盤與近月台指!$A$4:$I$499,2,FALSE)</f>
        <v>#N/A</v>
      </c>
      <c r="D1278" s="34" t="e">
        <f>VLOOKUP($B1278,大盤與近月台指!$A$4:$I$499,3,FALSE)</f>
        <v>#N/A</v>
      </c>
      <c r="E1278" s="35" t="e">
        <f>VLOOKUP($B1278,大盤與近月台指!$A$4:$I$499,4,FALSE)</f>
        <v>#N/A</v>
      </c>
      <c r="F1278" s="33" t="e">
        <f>VLOOKUP($B1278,大盤與近月台指!$A$4:$I$499,5,FALSE)</f>
        <v>#N/A</v>
      </c>
      <c r="G1278" s="49" t="e">
        <f>VLOOKUP($B1278,三大法人買賣超!$A$4:$I$500,3,FALSE)</f>
        <v>#N/A</v>
      </c>
      <c r="H1278" s="34" t="e">
        <f>VLOOKUP($B1278,三大法人買賣超!$A$4:$I$500,5,FALSE)</f>
        <v>#N/A</v>
      </c>
      <c r="I1278" s="27" t="e">
        <f>VLOOKUP($B1278,三大法人買賣超!$A$4:$I$500,7,FALSE)</f>
        <v>#N/A</v>
      </c>
      <c r="J1278" s="27" t="e">
        <f>VLOOKUP($B1278,三大法人買賣超!$A$4:$I$500,9,FALSE)</f>
        <v>#N/A</v>
      </c>
      <c r="K1278" s="37">
        <f>新台幣匯率美元指數!B1279</f>
        <v>0</v>
      </c>
      <c r="L1278" s="38">
        <f>新台幣匯率美元指數!C1279</f>
        <v>0</v>
      </c>
      <c r="M1278" s="39">
        <f>新台幣匯率美元指數!D1279</f>
        <v>0</v>
      </c>
      <c r="N1278" s="27" t="e">
        <f>VLOOKUP($B1278,期貨未平倉口數!$A$4:$M$499,4,FALSE)</f>
        <v>#N/A</v>
      </c>
      <c r="O1278" s="27" t="e">
        <f>VLOOKUP($B1278,期貨未平倉口數!$A$4:$M$499,9,FALSE)</f>
        <v>#N/A</v>
      </c>
      <c r="P1278" s="27" t="e">
        <f>VLOOKUP($B1278,期貨未平倉口數!$A$4:$M$499,10,FALSE)</f>
        <v>#N/A</v>
      </c>
      <c r="Q1278" s="27" t="e">
        <f>VLOOKUP($B1278,期貨未平倉口數!$A$4:$M$499,11,FALSE)</f>
        <v>#N/A</v>
      </c>
      <c r="R1278" s="64" t="e">
        <f>VLOOKUP($B1278,選擇權未平倉餘額!$A$4:$I$500,6,FALSE)</f>
        <v>#N/A</v>
      </c>
      <c r="S1278" s="64" t="e">
        <f>VLOOKUP($B1278,選擇權未平倉餘額!$A$4:$I$500,7,FALSE)</f>
        <v>#N/A</v>
      </c>
      <c r="T1278" s="64" t="e">
        <f>VLOOKUP($B1278,選擇權未平倉餘額!$A$4:$I$500,8,FALSE)</f>
        <v>#N/A</v>
      </c>
      <c r="U1278" s="64" t="e">
        <f>VLOOKUP($B1278,選擇權未平倉餘額!$A$4:$I$500,9,FALSE)</f>
        <v>#N/A</v>
      </c>
      <c r="V1278" s="39" t="e">
        <f>VLOOKUP($B1278,臺指選擇權P_C_Ratios!$A$4:$C$500,3,FALSE)</f>
        <v>#N/A</v>
      </c>
      <c r="W1278" s="41" t="e">
        <f>VLOOKUP($B1278,散戶多空比!$A$6:$L$500,12,FALSE)</f>
        <v>#N/A</v>
      </c>
      <c r="X1278" s="40" t="e">
        <f>VLOOKUP($B1278,期貨大額交易人未沖銷部位!$A$4:$O$499,4,FALSE)</f>
        <v>#N/A</v>
      </c>
      <c r="Y1278" s="40" t="e">
        <f>VLOOKUP($B1278,期貨大額交易人未沖銷部位!$A$4:$O$499,7,FALSE)</f>
        <v>#N/A</v>
      </c>
      <c r="Z1278" s="40" t="e">
        <f>VLOOKUP($B1278,期貨大額交易人未沖銷部位!$A$4:$O$499,10,FALSE)</f>
        <v>#N/A</v>
      </c>
      <c r="AA1278" s="40" t="e">
        <f>VLOOKUP($B1278,期貨大額交易人未沖銷部位!$A$4:$O$499,13,FALSE)</f>
        <v>#N/A</v>
      </c>
      <c r="AB1278" s="40" t="e">
        <f>VLOOKUP($B1278,期貨大額交易人未沖銷部位!$A$4:$O$499,14,FALSE)</f>
        <v>#N/A</v>
      </c>
      <c r="AC1278" s="40" t="e">
        <f>VLOOKUP($B1278,期貨大額交易人未沖銷部位!$A$4:$O$499,15,FALSE)</f>
        <v>#N/A</v>
      </c>
      <c r="AD1278" s="33" t="e">
        <f>VLOOKUP($B1278,三大美股走勢!$A$4:$J$495,4,FALSE)</f>
        <v>#N/A</v>
      </c>
      <c r="AE1278" s="33" t="e">
        <f>VLOOKUP($B1278,三大美股走勢!$A$4:$J$495,7,FALSE)</f>
        <v>#N/A</v>
      </c>
      <c r="AF1278" s="33" t="e">
        <f>VLOOKUP($B1278,三大美股走勢!$A$4:$J$495,10,FALSE)</f>
        <v>#N/A</v>
      </c>
    </row>
    <row r="1279" spans="2:32">
      <c r="B1279" s="32">
        <v>44058</v>
      </c>
      <c r="C1279" s="33" t="e">
        <f>VLOOKUP($B1279,大盤與近月台指!$A$4:$I$499,2,FALSE)</f>
        <v>#N/A</v>
      </c>
      <c r="D1279" s="34" t="e">
        <f>VLOOKUP($B1279,大盤與近月台指!$A$4:$I$499,3,FALSE)</f>
        <v>#N/A</v>
      </c>
      <c r="E1279" s="35" t="e">
        <f>VLOOKUP($B1279,大盤與近月台指!$A$4:$I$499,4,FALSE)</f>
        <v>#N/A</v>
      </c>
      <c r="F1279" s="33" t="e">
        <f>VLOOKUP($B1279,大盤與近月台指!$A$4:$I$499,5,FALSE)</f>
        <v>#N/A</v>
      </c>
      <c r="G1279" s="49" t="e">
        <f>VLOOKUP($B1279,三大法人買賣超!$A$4:$I$500,3,FALSE)</f>
        <v>#N/A</v>
      </c>
      <c r="H1279" s="34" t="e">
        <f>VLOOKUP($B1279,三大法人買賣超!$A$4:$I$500,5,FALSE)</f>
        <v>#N/A</v>
      </c>
      <c r="I1279" s="27" t="e">
        <f>VLOOKUP($B1279,三大法人買賣超!$A$4:$I$500,7,FALSE)</f>
        <v>#N/A</v>
      </c>
      <c r="J1279" s="27" t="e">
        <f>VLOOKUP($B1279,三大法人買賣超!$A$4:$I$500,9,FALSE)</f>
        <v>#N/A</v>
      </c>
      <c r="K1279" s="37">
        <f>新台幣匯率美元指數!B1280</f>
        <v>0</v>
      </c>
      <c r="L1279" s="38">
        <f>新台幣匯率美元指數!C1280</f>
        <v>0</v>
      </c>
      <c r="M1279" s="39">
        <f>新台幣匯率美元指數!D1280</f>
        <v>0</v>
      </c>
      <c r="N1279" s="27" t="e">
        <f>VLOOKUP($B1279,期貨未平倉口數!$A$4:$M$499,4,FALSE)</f>
        <v>#N/A</v>
      </c>
      <c r="O1279" s="27" t="e">
        <f>VLOOKUP($B1279,期貨未平倉口數!$A$4:$M$499,9,FALSE)</f>
        <v>#N/A</v>
      </c>
      <c r="P1279" s="27" t="e">
        <f>VLOOKUP($B1279,期貨未平倉口數!$A$4:$M$499,10,FALSE)</f>
        <v>#N/A</v>
      </c>
      <c r="Q1279" s="27" t="e">
        <f>VLOOKUP($B1279,期貨未平倉口數!$A$4:$M$499,11,FALSE)</f>
        <v>#N/A</v>
      </c>
      <c r="R1279" s="64" t="e">
        <f>VLOOKUP($B1279,選擇權未平倉餘額!$A$4:$I$500,6,FALSE)</f>
        <v>#N/A</v>
      </c>
      <c r="S1279" s="64" t="e">
        <f>VLOOKUP($B1279,選擇權未平倉餘額!$A$4:$I$500,7,FALSE)</f>
        <v>#N/A</v>
      </c>
      <c r="T1279" s="64" t="e">
        <f>VLOOKUP($B1279,選擇權未平倉餘額!$A$4:$I$500,8,FALSE)</f>
        <v>#N/A</v>
      </c>
      <c r="U1279" s="64" t="e">
        <f>VLOOKUP($B1279,選擇權未平倉餘額!$A$4:$I$500,9,FALSE)</f>
        <v>#N/A</v>
      </c>
      <c r="V1279" s="39" t="e">
        <f>VLOOKUP($B1279,臺指選擇權P_C_Ratios!$A$4:$C$500,3,FALSE)</f>
        <v>#N/A</v>
      </c>
      <c r="W1279" s="41" t="e">
        <f>VLOOKUP($B1279,散戶多空比!$A$6:$L$500,12,FALSE)</f>
        <v>#N/A</v>
      </c>
      <c r="X1279" s="40" t="e">
        <f>VLOOKUP($B1279,期貨大額交易人未沖銷部位!$A$4:$O$499,4,FALSE)</f>
        <v>#N/A</v>
      </c>
      <c r="Y1279" s="40" t="e">
        <f>VLOOKUP($B1279,期貨大額交易人未沖銷部位!$A$4:$O$499,7,FALSE)</f>
        <v>#N/A</v>
      </c>
      <c r="Z1279" s="40" t="e">
        <f>VLOOKUP($B1279,期貨大額交易人未沖銷部位!$A$4:$O$499,10,FALSE)</f>
        <v>#N/A</v>
      </c>
      <c r="AA1279" s="40" t="e">
        <f>VLOOKUP($B1279,期貨大額交易人未沖銷部位!$A$4:$O$499,13,FALSE)</f>
        <v>#N/A</v>
      </c>
      <c r="AB1279" s="40" t="e">
        <f>VLOOKUP($B1279,期貨大額交易人未沖銷部位!$A$4:$O$499,14,FALSE)</f>
        <v>#N/A</v>
      </c>
      <c r="AC1279" s="40" t="e">
        <f>VLOOKUP($B1279,期貨大額交易人未沖銷部位!$A$4:$O$499,15,FALSE)</f>
        <v>#N/A</v>
      </c>
      <c r="AD1279" s="33" t="e">
        <f>VLOOKUP($B1279,三大美股走勢!$A$4:$J$495,4,FALSE)</f>
        <v>#N/A</v>
      </c>
      <c r="AE1279" s="33" t="e">
        <f>VLOOKUP($B1279,三大美股走勢!$A$4:$J$495,7,FALSE)</f>
        <v>#N/A</v>
      </c>
      <c r="AF1279" s="33" t="e">
        <f>VLOOKUP($B1279,三大美股走勢!$A$4:$J$495,10,FALSE)</f>
        <v>#N/A</v>
      </c>
    </row>
    <row r="1280" spans="2:32">
      <c r="B1280" s="32">
        <v>44059</v>
      </c>
      <c r="C1280" s="33" t="e">
        <f>VLOOKUP($B1280,大盤與近月台指!$A$4:$I$499,2,FALSE)</f>
        <v>#N/A</v>
      </c>
      <c r="D1280" s="34" t="e">
        <f>VLOOKUP($B1280,大盤與近月台指!$A$4:$I$499,3,FALSE)</f>
        <v>#N/A</v>
      </c>
      <c r="E1280" s="35" t="e">
        <f>VLOOKUP($B1280,大盤與近月台指!$A$4:$I$499,4,FALSE)</f>
        <v>#N/A</v>
      </c>
      <c r="F1280" s="33" t="e">
        <f>VLOOKUP($B1280,大盤與近月台指!$A$4:$I$499,5,FALSE)</f>
        <v>#N/A</v>
      </c>
      <c r="G1280" s="49" t="e">
        <f>VLOOKUP($B1280,三大法人買賣超!$A$4:$I$500,3,FALSE)</f>
        <v>#N/A</v>
      </c>
      <c r="H1280" s="34" t="e">
        <f>VLOOKUP($B1280,三大法人買賣超!$A$4:$I$500,5,FALSE)</f>
        <v>#N/A</v>
      </c>
      <c r="I1280" s="27" t="e">
        <f>VLOOKUP($B1280,三大法人買賣超!$A$4:$I$500,7,FALSE)</f>
        <v>#N/A</v>
      </c>
      <c r="J1280" s="27" t="e">
        <f>VLOOKUP($B1280,三大法人買賣超!$A$4:$I$500,9,FALSE)</f>
        <v>#N/A</v>
      </c>
      <c r="K1280" s="37">
        <f>新台幣匯率美元指數!B1281</f>
        <v>0</v>
      </c>
      <c r="L1280" s="38">
        <f>新台幣匯率美元指數!C1281</f>
        <v>0</v>
      </c>
      <c r="M1280" s="39">
        <f>新台幣匯率美元指數!D1281</f>
        <v>0</v>
      </c>
      <c r="N1280" s="27" t="e">
        <f>VLOOKUP($B1280,期貨未平倉口數!$A$4:$M$499,4,FALSE)</f>
        <v>#N/A</v>
      </c>
      <c r="O1280" s="27" t="e">
        <f>VLOOKUP($B1280,期貨未平倉口數!$A$4:$M$499,9,FALSE)</f>
        <v>#N/A</v>
      </c>
      <c r="P1280" s="27" t="e">
        <f>VLOOKUP($B1280,期貨未平倉口數!$A$4:$M$499,10,FALSE)</f>
        <v>#N/A</v>
      </c>
      <c r="Q1280" s="27" t="e">
        <f>VLOOKUP($B1280,期貨未平倉口數!$A$4:$M$499,11,FALSE)</f>
        <v>#N/A</v>
      </c>
      <c r="R1280" s="64" t="e">
        <f>VLOOKUP($B1280,選擇權未平倉餘額!$A$4:$I$500,6,FALSE)</f>
        <v>#N/A</v>
      </c>
      <c r="S1280" s="64" t="e">
        <f>VLOOKUP($B1280,選擇權未平倉餘額!$A$4:$I$500,7,FALSE)</f>
        <v>#N/A</v>
      </c>
      <c r="T1280" s="64" t="e">
        <f>VLOOKUP($B1280,選擇權未平倉餘額!$A$4:$I$500,8,FALSE)</f>
        <v>#N/A</v>
      </c>
      <c r="U1280" s="64" t="e">
        <f>VLOOKUP($B1280,選擇權未平倉餘額!$A$4:$I$500,9,FALSE)</f>
        <v>#N/A</v>
      </c>
      <c r="V1280" s="39" t="e">
        <f>VLOOKUP($B1280,臺指選擇權P_C_Ratios!$A$4:$C$500,3,FALSE)</f>
        <v>#N/A</v>
      </c>
      <c r="W1280" s="41" t="e">
        <f>VLOOKUP($B1280,散戶多空比!$A$6:$L$500,12,FALSE)</f>
        <v>#N/A</v>
      </c>
      <c r="X1280" s="40" t="e">
        <f>VLOOKUP($B1280,期貨大額交易人未沖銷部位!$A$4:$O$499,4,FALSE)</f>
        <v>#N/A</v>
      </c>
      <c r="Y1280" s="40" t="e">
        <f>VLOOKUP($B1280,期貨大額交易人未沖銷部位!$A$4:$O$499,7,FALSE)</f>
        <v>#N/A</v>
      </c>
      <c r="Z1280" s="40" t="e">
        <f>VLOOKUP($B1280,期貨大額交易人未沖銷部位!$A$4:$O$499,10,FALSE)</f>
        <v>#N/A</v>
      </c>
      <c r="AA1280" s="40" t="e">
        <f>VLOOKUP($B1280,期貨大額交易人未沖銷部位!$A$4:$O$499,13,FALSE)</f>
        <v>#N/A</v>
      </c>
      <c r="AB1280" s="40" t="e">
        <f>VLOOKUP($B1280,期貨大額交易人未沖銷部位!$A$4:$O$499,14,FALSE)</f>
        <v>#N/A</v>
      </c>
      <c r="AC1280" s="40" t="e">
        <f>VLOOKUP($B1280,期貨大額交易人未沖銷部位!$A$4:$O$499,15,FALSE)</f>
        <v>#N/A</v>
      </c>
      <c r="AD1280" s="33" t="e">
        <f>VLOOKUP($B1280,三大美股走勢!$A$4:$J$495,4,FALSE)</f>
        <v>#N/A</v>
      </c>
      <c r="AE1280" s="33" t="e">
        <f>VLOOKUP($B1280,三大美股走勢!$A$4:$J$495,7,FALSE)</f>
        <v>#N/A</v>
      </c>
      <c r="AF1280" s="33" t="e">
        <f>VLOOKUP($B1280,三大美股走勢!$A$4:$J$495,10,FALSE)</f>
        <v>#N/A</v>
      </c>
    </row>
    <row r="1281" spans="2:32">
      <c r="B1281" s="32">
        <v>44060</v>
      </c>
      <c r="C1281" s="33" t="e">
        <f>VLOOKUP($B1281,大盤與近月台指!$A$4:$I$499,2,FALSE)</f>
        <v>#N/A</v>
      </c>
      <c r="D1281" s="34" t="e">
        <f>VLOOKUP($B1281,大盤與近月台指!$A$4:$I$499,3,FALSE)</f>
        <v>#N/A</v>
      </c>
      <c r="E1281" s="35" t="e">
        <f>VLOOKUP($B1281,大盤與近月台指!$A$4:$I$499,4,FALSE)</f>
        <v>#N/A</v>
      </c>
      <c r="F1281" s="33" t="e">
        <f>VLOOKUP($B1281,大盤與近月台指!$A$4:$I$499,5,FALSE)</f>
        <v>#N/A</v>
      </c>
      <c r="G1281" s="49" t="e">
        <f>VLOOKUP($B1281,三大法人買賣超!$A$4:$I$500,3,FALSE)</f>
        <v>#N/A</v>
      </c>
      <c r="H1281" s="34" t="e">
        <f>VLOOKUP($B1281,三大法人買賣超!$A$4:$I$500,5,FALSE)</f>
        <v>#N/A</v>
      </c>
      <c r="I1281" s="27" t="e">
        <f>VLOOKUP($B1281,三大法人買賣超!$A$4:$I$500,7,FALSE)</f>
        <v>#N/A</v>
      </c>
      <c r="J1281" s="27" t="e">
        <f>VLOOKUP($B1281,三大法人買賣超!$A$4:$I$500,9,FALSE)</f>
        <v>#N/A</v>
      </c>
      <c r="K1281" s="37">
        <f>新台幣匯率美元指數!B1282</f>
        <v>0</v>
      </c>
      <c r="L1281" s="38">
        <f>新台幣匯率美元指數!C1282</f>
        <v>0</v>
      </c>
      <c r="M1281" s="39">
        <f>新台幣匯率美元指數!D1282</f>
        <v>0</v>
      </c>
      <c r="N1281" s="27" t="e">
        <f>VLOOKUP($B1281,期貨未平倉口數!$A$4:$M$499,4,FALSE)</f>
        <v>#N/A</v>
      </c>
      <c r="O1281" s="27" t="e">
        <f>VLOOKUP($B1281,期貨未平倉口數!$A$4:$M$499,9,FALSE)</f>
        <v>#N/A</v>
      </c>
      <c r="P1281" s="27" t="e">
        <f>VLOOKUP($B1281,期貨未平倉口數!$A$4:$M$499,10,FALSE)</f>
        <v>#N/A</v>
      </c>
      <c r="Q1281" s="27" t="e">
        <f>VLOOKUP($B1281,期貨未平倉口數!$A$4:$M$499,11,FALSE)</f>
        <v>#N/A</v>
      </c>
      <c r="R1281" s="64" t="e">
        <f>VLOOKUP($B1281,選擇權未平倉餘額!$A$4:$I$500,6,FALSE)</f>
        <v>#N/A</v>
      </c>
      <c r="S1281" s="64" t="e">
        <f>VLOOKUP($B1281,選擇權未平倉餘額!$A$4:$I$500,7,FALSE)</f>
        <v>#N/A</v>
      </c>
      <c r="T1281" s="64" t="e">
        <f>VLOOKUP($B1281,選擇權未平倉餘額!$A$4:$I$500,8,FALSE)</f>
        <v>#N/A</v>
      </c>
      <c r="U1281" s="64" t="e">
        <f>VLOOKUP($B1281,選擇權未平倉餘額!$A$4:$I$500,9,FALSE)</f>
        <v>#N/A</v>
      </c>
      <c r="V1281" s="39" t="e">
        <f>VLOOKUP($B1281,臺指選擇權P_C_Ratios!$A$4:$C$500,3,FALSE)</f>
        <v>#N/A</v>
      </c>
      <c r="W1281" s="41" t="e">
        <f>VLOOKUP($B1281,散戶多空比!$A$6:$L$500,12,FALSE)</f>
        <v>#N/A</v>
      </c>
      <c r="X1281" s="40" t="e">
        <f>VLOOKUP($B1281,期貨大額交易人未沖銷部位!$A$4:$O$499,4,FALSE)</f>
        <v>#N/A</v>
      </c>
      <c r="Y1281" s="40" t="e">
        <f>VLOOKUP($B1281,期貨大額交易人未沖銷部位!$A$4:$O$499,7,FALSE)</f>
        <v>#N/A</v>
      </c>
      <c r="Z1281" s="40" t="e">
        <f>VLOOKUP($B1281,期貨大額交易人未沖銷部位!$A$4:$O$499,10,FALSE)</f>
        <v>#N/A</v>
      </c>
      <c r="AA1281" s="40" t="e">
        <f>VLOOKUP($B1281,期貨大額交易人未沖銷部位!$A$4:$O$499,13,FALSE)</f>
        <v>#N/A</v>
      </c>
      <c r="AB1281" s="40" t="e">
        <f>VLOOKUP($B1281,期貨大額交易人未沖銷部位!$A$4:$O$499,14,FALSE)</f>
        <v>#N/A</v>
      </c>
      <c r="AC1281" s="40" t="e">
        <f>VLOOKUP($B1281,期貨大額交易人未沖銷部位!$A$4:$O$499,15,FALSE)</f>
        <v>#N/A</v>
      </c>
      <c r="AD1281" s="33" t="e">
        <f>VLOOKUP($B1281,三大美股走勢!$A$4:$J$495,4,FALSE)</f>
        <v>#N/A</v>
      </c>
      <c r="AE1281" s="33" t="e">
        <f>VLOOKUP($B1281,三大美股走勢!$A$4:$J$495,7,FALSE)</f>
        <v>#N/A</v>
      </c>
      <c r="AF1281" s="33" t="e">
        <f>VLOOKUP($B1281,三大美股走勢!$A$4:$J$495,10,FALSE)</f>
        <v>#N/A</v>
      </c>
    </row>
    <row r="1282" spans="2:32">
      <c r="B1282" s="32">
        <v>44061</v>
      </c>
      <c r="C1282" s="33" t="e">
        <f>VLOOKUP($B1282,大盤與近月台指!$A$4:$I$499,2,FALSE)</f>
        <v>#N/A</v>
      </c>
      <c r="D1282" s="34" t="e">
        <f>VLOOKUP($B1282,大盤與近月台指!$A$4:$I$499,3,FALSE)</f>
        <v>#N/A</v>
      </c>
      <c r="E1282" s="35" t="e">
        <f>VLOOKUP($B1282,大盤與近月台指!$A$4:$I$499,4,FALSE)</f>
        <v>#N/A</v>
      </c>
      <c r="F1282" s="33" t="e">
        <f>VLOOKUP($B1282,大盤與近月台指!$A$4:$I$499,5,FALSE)</f>
        <v>#N/A</v>
      </c>
      <c r="G1282" s="49" t="e">
        <f>VLOOKUP($B1282,三大法人買賣超!$A$4:$I$500,3,FALSE)</f>
        <v>#N/A</v>
      </c>
      <c r="H1282" s="34" t="e">
        <f>VLOOKUP($B1282,三大法人買賣超!$A$4:$I$500,5,FALSE)</f>
        <v>#N/A</v>
      </c>
      <c r="I1282" s="27" t="e">
        <f>VLOOKUP($B1282,三大法人買賣超!$A$4:$I$500,7,FALSE)</f>
        <v>#N/A</v>
      </c>
      <c r="J1282" s="27" t="e">
        <f>VLOOKUP($B1282,三大法人買賣超!$A$4:$I$500,9,FALSE)</f>
        <v>#N/A</v>
      </c>
      <c r="K1282" s="37">
        <f>新台幣匯率美元指數!B1283</f>
        <v>0</v>
      </c>
      <c r="L1282" s="38">
        <f>新台幣匯率美元指數!C1283</f>
        <v>0</v>
      </c>
      <c r="M1282" s="39">
        <f>新台幣匯率美元指數!D1283</f>
        <v>0</v>
      </c>
      <c r="N1282" s="27" t="e">
        <f>VLOOKUP($B1282,期貨未平倉口數!$A$4:$M$499,4,FALSE)</f>
        <v>#N/A</v>
      </c>
      <c r="O1282" s="27" t="e">
        <f>VLOOKUP($B1282,期貨未平倉口數!$A$4:$M$499,9,FALSE)</f>
        <v>#N/A</v>
      </c>
      <c r="P1282" s="27" t="e">
        <f>VLOOKUP($B1282,期貨未平倉口數!$A$4:$M$499,10,FALSE)</f>
        <v>#N/A</v>
      </c>
      <c r="Q1282" s="27" t="e">
        <f>VLOOKUP($B1282,期貨未平倉口數!$A$4:$M$499,11,FALSE)</f>
        <v>#N/A</v>
      </c>
      <c r="R1282" s="64" t="e">
        <f>VLOOKUP($B1282,選擇權未平倉餘額!$A$4:$I$500,6,FALSE)</f>
        <v>#N/A</v>
      </c>
      <c r="S1282" s="64" t="e">
        <f>VLOOKUP($B1282,選擇權未平倉餘額!$A$4:$I$500,7,FALSE)</f>
        <v>#N/A</v>
      </c>
      <c r="T1282" s="64" t="e">
        <f>VLOOKUP($B1282,選擇權未平倉餘額!$A$4:$I$500,8,FALSE)</f>
        <v>#N/A</v>
      </c>
      <c r="U1282" s="64" t="e">
        <f>VLOOKUP($B1282,選擇權未平倉餘額!$A$4:$I$500,9,FALSE)</f>
        <v>#N/A</v>
      </c>
      <c r="V1282" s="39" t="e">
        <f>VLOOKUP($B1282,臺指選擇權P_C_Ratios!$A$4:$C$500,3,FALSE)</f>
        <v>#N/A</v>
      </c>
      <c r="W1282" s="41" t="e">
        <f>VLOOKUP($B1282,散戶多空比!$A$6:$L$500,12,FALSE)</f>
        <v>#N/A</v>
      </c>
      <c r="X1282" s="40" t="e">
        <f>VLOOKUP($B1282,期貨大額交易人未沖銷部位!$A$4:$O$499,4,FALSE)</f>
        <v>#N/A</v>
      </c>
      <c r="Y1282" s="40" t="e">
        <f>VLOOKUP($B1282,期貨大額交易人未沖銷部位!$A$4:$O$499,7,FALSE)</f>
        <v>#N/A</v>
      </c>
      <c r="Z1282" s="40" t="e">
        <f>VLOOKUP($B1282,期貨大額交易人未沖銷部位!$A$4:$O$499,10,FALSE)</f>
        <v>#N/A</v>
      </c>
      <c r="AA1282" s="40" t="e">
        <f>VLOOKUP($B1282,期貨大額交易人未沖銷部位!$A$4:$O$499,13,FALSE)</f>
        <v>#N/A</v>
      </c>
      <c r="AB1282" s="40" t="e">
        <f>VLOOKUP($B1282,期貨大額交易人未沖銷部位!$A$4:$O$499,14,FALSE)</f>
        <v>#N/A</v>
      </c>
      <c r="AC1282" s="40" t="e">
        <f>VLOOKUP($B1282,期貨大額交易人未沖銷部位!$A$4:$O$499,15,FALSE)</f>
        <v>#N/A</v>
      </c>
      <c r="AD1282" s="33" t="e">
        <f>VLOOKUP($B1282,三大美股走勢!$A$4:$J$495,4,FALSE)</f>
        <v>#N/A</v>
      </c>
      <c r="AE1282" s="33" t="e">
        <f>VLOOKUP($B1282,三大美股走勢!$A$4:$J$495,7,FALSE)</f>
        <v>#N/A</v>
      </c>
      <c r="AF1282" s="33" t="e">
        <f>VLOOKUP($B1282,三大美股走勢!$A$4:$J$495,10,FALSE)</f>
        <v>#N/A</v>
      </c>
    </row>
    <row r="1283" spans="2:32">
      <c r="B1283" s="32">
        <v>44062</v>
      </c>
      <c r="C1283" s="33" t="e">
        <f>VLOOKUP($B1283,大盤與近月台指!$A$4:$I$499,2,FALSE)</f>
        <v>#N/A</v>
      </c>
      <c r="D1283" s="34" t="e">
        <f>VLOOKUP($B1283,大盤與近月台指!$A$4:$I$499,3,FALSE)</f>
        <v>#N/A</v>
      </c>
      <c r="E1283" s="35" t="e">
        <f>VLOOKUP($B1283,大盤與近月台指!$A$4:$I$499,4,FALSE)</f>
        <v>#N/A</v>
      </c>
      <c r="F1283" s="33" t="e">
        <f>VLOOKUP($B1283,大盤與近月台指!$A$4:$I$499,5,FALSE)</f>
        <v>#N/A</v>
      </c>
      <c r="G1283" s="49" t="e">
        <f>VLOOKUP($B1283,三大法人買賣超!$A$4:$I$500,3,FALSE)</f>
        <v>#N/A</v>
      </c>
      <c r="H1283" s="34" t="e">
        <f>VLOOKUP($B1283,三大法人買賣超!$A$4:$I$500,5,FALSE)</f>
        <v>#N/A</v>
      </c>
      <c r="I1283" s="27" t="e">
        <f>VLOOKUP($B1283,三大法人買賣超!$A$4:$I$500,7,FALSE)</f>
        <v>#N/A</v>
      </c>
      <c r="J1283" s="27" t="e">
        <f>VLOOKUP($B1283,三大法人買賣超!$A$4:$I$500,9,FALSE)</f>
        <v>#N/A</v>
      </c>
      <c r="K1283" s="37">
        <f>新台幣匯率美元指數!B1284</f>
        <v>0</v>
      </c>
      <c r="L1283" s="38">
        <f>新台幣匯率美元指數!C1284</f>
        <v>0</v>
      </c>
      <c r="M1283" s="39">
        <f>新台幣匯率美元指數!D1284</f>
        <v>0</v>
      </c>
      <c r="N1283" s="27" t="e">
        <f>VLOOKUP($B1283,期貨未平倉口數!$A$4:$M$499,4,FALSE)</f>
        <v>#N/A</v>
      </c>
      <c r="O1283" s="27" t="e">
        <f>VLOOKUP($B1283,期貨未平倉口數!$A$4:$M$499,9,FALSE)</f>
        <v>#N/A</v>
      </c>
      <c r="P1283" s="27" t="e">
        <f>VLOOKUP($B1283,期貨未平倉口數!$A$4:$M$499,10,FALSE)</f>
        <v>#N/A</v>
      </c>
      <c r="Q1283" s="27" t="e">
        <f>VLOOKUP($B1283,期貨未平倉口數!$A$4:$M$499,11,FALSE)</f>
        <v>#N/A</v>
      </c>
      <c r="R1283" s="64" t="e">
        <f>VLOOKUP($B1283,選擇權未平倉餘額!$A$4:$I$500,6,FALSE)</f>
        <v>#N/A</v>
      </c>
      <c r="S1283" s="64" t="e">
        <f>VLOOKUP($B1283,選擇權未平倉餘額!$A$4:$I$500,7,FALSE)</f>
        <v>#N/A</v>
      </c>
      <c r="T1283" s="64" t="e">
        <f>VLOOKUP($B1283,選擇權未平倉餘額!$A$4:$I$500,8,FALSE)</f>
        <v>#N/A</v>
      </c>
      <c r="U1283" s="64" t="e">
        <f>VLOOKUP($B1283,選擇權未平倉餘額!$A$4:$I$500,9,FALSE)</f>
        <v>#N/A</v>
      </c>
      <c r="V1283" s="39" t="e">
        <f>VLOOKUP($B1283,臺指選擇權P_C_Ratios!$A$4:$C$500,3,FALSE)</f>
        <v>#N/A</v>
      </c>
      <c r="W1283" s="41" t="e">
        <f>VLOOKUP($B1283,散戶多空比!$A$6:$L$500,12,FALSE)</f>
        <v>#N/A</v>
      </c>
      <c r="X1283" s="40" t="e">
        <f>VLOOKUP($B1283,期貨大額交易人未沖銷部位!$A$4:$O$499,4,FALSE)</f>
        <v>#N/A</v>
      </c>
      <c r="Y1283" s="40" t="e">
        <f>VLOOKUP($B1283,期貨大額交易人未沖銷部位!$A$4:$O$499,7,FALSE)</f>
        <v>#N/A</v>
      </c>
      <c r="Z1283" s="40" t="e">
        <f>VLOOKUP($B1283,期貨大額交易人未沖銷部位!$A$4:$O$499,10,FALSE)</f>
        <v>#N/A</v>
      </c>
      <c r="AA1283" s="40" t="e">
        <f>VLOOKUP($B1283,期貨大額交易人未沖銷部位!$A$4:$O$499,13,FALSE)</f>
        <v>#N/A</v>
      </c>
      <c r="AB1283" s="40" t="e">
        <f>VLOOKUP($B1283,期貨大額交易人未沖銷部位!$A$4:$O$499,14,FALSE)</f>
        <v>#N/A</v>
      </c>
      <c r="AC1283" s="40" t="e">
        <f>VLOOKUP($B1283,期貨大額交易人未沖銷部位!$A$4:$O$499,15,FALSE)</f>
        <v>#N/A</v>
      </c>
      <c r="AD1283" s="33" t="e">
        <f>VLOOKUP($B1283,三大美股走勢!$A$4:$J$495,4,FALSE)</f>
        <v>#N/A</v>
      </c>
      <c r="AE1283" s="33" t="e">
        <f>VLOOKUP($B1283,三大美股走勢!$A$4:$J$495,7,FALSE)</f>
        <v>#N/A</v>
      </c>
      <c r="AF1283" s="33" t="e">
        <f>VLOOKUP($B1283,三大美股走勢!$A$4:$J$495,10,FALSE)</f>
        <v>#N/A</v>
      </c>
    </row>
    <row r="1284" spans="2:32">
      <c r="B1284" s="32">
        <v>44063</v>
      </c>
      <c r="C1284" s="33" t="e">
        <f>VLOOKUP($B1284,大盤與近月台指!$A$4:$I$499,2,FALSE)</f>
        <v>#N/A</v>
      </c>
      <c r="D1284" s="34" t="e">
        <f>VLOOKUP($B1284,大盤與近月台指!$A$4:$I$499,3,FALSE)</f>
        <v>#N/A</v>
      </c>
      <c r="E1284" s="35" t="e">
        <f>VLOOKUP($B1284,大盤與近月台指!$A$4:$I$499,4,FALSE)</f>
        <v>#N/A</v>
      </c>
      <c r="F1284" s="33" t="e">
        <f>VLOOKUP($B1284,大盤與近月台指!$A$4:$I$499,5,FALSE)</f>
        <v>#N/A</v>
      </c>
      <c r="G1284" s="49" t="e">
        <f>VLOOKUP($B1284,三大法人買賣超!$A$4:$I$500,3,FALSE)</f>
        <v>#N/A</v>
      </c>
      <c r="H1284" s="34" t="e">
        <f>VLOOKUP($B1284,三大法人買賣超!$A$4:$I$500,5,FALSE)</f>
        <v>#N/A</v>
      </c>
      <c r="I1284" s="27" t="e">
        <f>VLOOKUP($B1284,三大法人買賣超!$A$4:$I$500,7,FALSE)</f>
        <v>#N/A</v>
      </c>
      <c r="J1284" s="27" t="e">
        <f>VLOOKUP($B1284,三大法人買賣超!$A$4:$I$500,9,FALSE)</f>
        <v>#N/A</v>
      </c>
      <c r="K1284" s="37">
        <f>新台幣匯率美元指數!B1285</f>
        <v>0</v>
      </c>
      <c r="L1284" s="38">
        <f>新台幣匯率美元指數!C1285</f>
        <v>0</v>
      </c>
      <c r="M1284" s="39">
        <f>新台幣匯率美元指數!D1285</f>
        <v>0</v>
      </c>
      <c r="N1284" s="27" t="e">
        <f>VLOOKUP($B1284,期貨未平倉口數!$A$4:$M$499,4,FALSE)</f>
        <v>#N/A</v>
      </c>
      <c r="O1284" s="27" t="e">
        <f>VLOOKUP($B1284,期貨未平倉口數!$A$4:$M$499,9,FALSE)</f>
        <v>#N/A</v>
      </c>
      <c r="P1284" s="27" t="e">
        <f>VLOOKUP($B1284,期貨未平倉口數!$A$4:$M$499,10,FALSE)</f>
        <v>#N/A</v>
      </c>
      <c r="Q1284" s="27" t="e">
        <f>VLOOKUP($B1284,期貨未平倉口數!$A$4:$M$499,11,FALSE)</f>
        <v>#N/A</v>
      </c>
      <c r="R1284" s="64" t="e">
        <f>VLOOKUP($B1284,選擇權未平倉餘額!$A$4:$I$500,6,FALSE)</f>
        <v>#N/A</v>
      </c>
      <c r="S1284" s="64" t="e">
        <f>VLOOKUP($B1284,選擇權未平倉餘額!$A$4:$I$500,7,FALSE)</f>
        <v>#N/A</v>
      </c>
      <c r="T1284" s="64" t="e">
        <f>VLOOKUP($B1284,選擇權未平倉餘額!$A$4:$I$500,8,FALSE)</f>
        <v>#N/A</v>
      </c>
      <c r="U1284" s="64" t="e">
        <f>VLOOKUP($B1284,選擇權未平倉餘額!$A$4:$I$500,9,FALSE)</f>
        <v>#N/A</v>
      </c>
      <c r="V1284" s="39" t="e">
        <f>VLOOKUP($B1284,臺指選擇權P_C_Ratios!$A$4:$C$500,3,FALSE)</f>
        <v>#N/A</v>
      </c>
      <c r="W1284" s="41" t="e">
        <f>VLOOKUP($B1284,散戶多空比!$A$6:$L$500,12,FALSE)</f>
        <v>#N/A</v>
      </c>
      <c r="X1284" s="40" t="e">
        <f>VLOOKUP($B1284,期貨大額交易人未沖銷部位!$A$4:$O$499,4,FALSE)</f>
        <v>#N/A</v>
      </c>
      <c r="Y1284" s="40" t="e">
        <f>VLOOKUP($B1284,期貨大額交易人未沖銷部位!$A$4:$O$499,7,FALSE)</f>
        <v>#N/A</v>
      </c>
      <c r="Z1284" s="40" t="e">
        <f>VLOOKUP($B1284,期貨大額交易人未沖銷部位!$A$4:$O$499,10,FALSE)</f>
        <v>#N/A</v>
      </c>
      <c r="AA1284" s="40" t="e">
        <f>VLOOKUP($B1284,期貨大額交易人未沖銷部位!$A$4:$O$499,13,FALSE)</f>
        <v>#N/A</v>
      </c>
      <c r="AB1284" s="40" t="e">
        <f>VLOOKUP($B1284,期貨大額交易人未沖銷部位!$A$4:$O$499,14,FALSE)</f>
        <v>#N/A</v>
      </c>
      <c r="AC1284" s="40" t="e">
        <f>VLOOKUP($B1284,期貨大額交易人未沖銷部位!$A$4:$O$499,15,FALSE)</f>
        <v>#N/A</v>
      </c>
      <c r="AD1284" s="33" t="e">
        <f>VLOOKUP($B1284,三大美股走勢!$A$4:$J$495,4,FALSE)</f>
        <v>#N/A</v>
      </c>
      <c r="AE1284" s="33" t="e">
        <f>VLOOKUP($B1284,三大美股走勢!$A$4:$J$495,7,FALSE)</f>
        <v>#N/A</v>
      </c>
      <c r="AF1284" s="33" t="e">
        <f>VLOOKUP($B1284,三大美股走勢!$A$4:$J$495,10,FALSE)</f>
        <v>#N/A</v>
      </c>
    </row>
    <row r="1285" spans="2:32">
      <c r="B1285" s="32">
        <v>44064</v>
      </c>
      <c r="C1285" s="33" t="e">
        <f>VLOOKUP($B1285,大盤與近月台指!$A$4:$I$499,2,FALSE)</f>
        <v>#N/A</v>
      </c>
      <c r="D1285" s="34" t="e">
        <f>VLOOKUP($B1285,大盤與近月台指!$A$4:$I$499,3,FALSE)</f>
        <v>#N/A</v>
      </c>
      <c r="E1285" s="35" t="e">
        <f>VLOOKUP($B1285,大盤與近月台指!$A$4:$I$499,4,FALSE)</f>
        <v>#N/A</v>
      </c>
      <c r="F1285" s="33" t="e">
        <f>VLOOKUP($B1285,大盤與近月台指!$A$4:$I$499,5,FALSE)</f>
        <v>#N/A</v>
      </c>
      <c r="G1285" s="49" t="e">
        <f>VLOOKUP($B1285,三大法人買賣超!$A$4:$I$500,3,FALSE)</f>
        <v>#N/A</v>
      </c>
      <c r="H1285" s="34" t="e">
        <f>VLOOKUP($B1285,三大法人買賣超!$A$4:$I$500,5,FALSE)</f>
        <v>#N/A</v>
      </c>
      <c r="I1285" s="27" t="e">
        <f>VLOOKUP($B1285,三大法人買賣超!$A$4:$I$500,7,FALSE)</f>
        <v>#N/A</v>
      </c>
      <c r="J1285" s="27" t="e">
        <f>VLOOKUP($B1285,三大法人買賣超!$A$4:$I$500,9,FALSE)</f>
        <v>#N/A</v>
      </c>
      <c r="K1285" s="37">
        <f>新台幣匯率美元指數!B1286</f>
        <v>0</v>
      </c>
      <c r="L1285" s="38">
        <f>新台幣匯率美元指數!C1286</f>
        <v>0</v>
      </c>
      <c r="M1285" s="39">
        <f>新台幣匯率美元指數!D1286</f>
        <v>0</v>
      </c>
      <c r="N1285" s="27" t="e">
        <f>VLOOKUP($B1285,期貨未平倉口數!$A$4:$M$499,4,FALSE)</f>
        <v>#N/A</v>
      </c>
      <c r="O1285" s="27" t="e">
        <f>VLOOKUP($B1285,期貨未平倉口數!$A$4:$M$499,9,FALSE)</f>
        <v>#N/A</v>
      </c>
      <c r="P1285" s="27" t="e">
        <f>VLOOKUP($B1285,期貨未平倉口數!$A$4:$M$499,10,FALSE)</f>
        <v>#N/A</v>
      </c>
      <c r="Q1285" s="27" t="e">
        <f>VLOOKUP($B1285,期貨未平倉口數!$A$4:$M$499,11,FALSE)</f>
        <v>#N/A</v>
      </c>
      <c r="R1285" s="64" t="e">
        <f>VLOOKUP($B1285,選擇權未平倉餘額!$A$4:$I$500,6,FALSE)</f>
        <v>#N/A</v>
      </c>
      <c r="S1285" s="64" t="e">
        <f>VLOOKUP($B1285,選擇權未平倉餘額!$A$4:$I$500,7,FALSE)</f>
        <v>#N/A</v>
      </c>
      <c r="T1285" s="64" t="e">
        <f>VLOOKUP($B1285,選擇權未平倉餘額!$A$4:$I$500,8,FALSE)</f>
        <v>#N/A</v>
      </c>
      <c r="U1285" s="64" t="e">
        <f>VLOOKUP($B1285,選擇權未平倉餘額!$A$4:$I$500,9,FALSE)</f>
        <v>#N/A</v>
      </c>
      <c r="V1285" s="39" t="e">
        <f>VLOOKUP($B1285,臺指選擇權P_C_Ratios!$A$4:$C$500,3,FALSE)</f>
        <v>#N/A</v>
      </c>
      <c r="W1285" s="41" t="e">
        <f>VLOOKUP($B1285,散戶多空比!$A$6:$L$500,12,FALSE)</f>
        <v>#N/A</v>
      </c>
      <c r="X1285" s="40" t="e">
        <f>VLOOKUP($B1285,期貨大額交易人未沖銷部位!$A$4:$O$499,4,FALSE)</f>
        <v>#N/A</v>
      </c>
      <c r="Y1285" s="40" t="e">
        <f>VLOOKUP($B1285,期貨大額交易人未沖銷部位!$A$4:$O$499,7,FALSE)</f>
        <v>#N/A</v>
      </c>
      <c r="Z1285" s="40" t="e">
        <f>VLOOKUP($B1285,期貨大額交易人未沖銷部位!$A$4:$O$499,10,FALSE)</f>
        <v>#N/A</v>
      </c>
      <c r="AA1285" s="40" t="e">
        <f>VLOOKUP($B1285,期貨大額交易人未沖銷部位!$A$4:$O$499,13,FALSE)</f>
        <v>#N/A</v>
      </c>
      <c r="AB1285" s="40" t="e">
        <f>VLOOKUP($B1285,期貨大額交易人未沖銷部位!$A$4:$O$499,14,FALSE)</f>
        <v>#N/A</v>
      </c>
      <c r="AC1285" s="40" t="e">
        <f>VLOOKUP($B1285,期貨大額交易人未沖銷部位!$A$4:$O$499,15,FALSE)</f>
        <v>#N/A</v>
      </c>
      <c r="AD1285" s="33" t="e">
        <f>VLOOKUP($B1285,三大美股走勢!$A$4:$J$495,4,FALSE)</f>
        <v>#N/A</v>
      </c>
      <c r="AE1285" s="33" t="e">
        <f>VLOOKUP($B1285,三大美股走勢!$A$4:$J$495,7,FALSE)</f>
        <v>#N/A</v>
      </c>
      <c r="AF1285" s="33" t="e">
        <f>VLOOKUP($B1285,三大美股走勢!$A$4:$J$495,10,FALSE)</f>
        <v>#N/A</v>
      </c>
    </row>
    <row r="1286" spans="2:32">
      <c r="B1286" s="32">
        <v>44065</v>
      </c>
      <c r="C1286" s="33" t="e">
        <f>VLOOKUP($B1286,大盤與近月台指!$A$4:$I$499,2,FALSE)</f>
        <v>#N/A</v>
      </c>
      <c r="D1286" s="34" t="e">
        <f>VLOOKUP($B1286,大盤與近月台指!$A$4:$I$499,3,FALSE)</f>
        <v>#N/A</v>
      </c>
      <c r="E1286" s="35" t="e">
        <f>VLOOKUP($B1286,大盤與近月台指!$A$4:$I$499,4,FALSE)</f>
        <v>#N/A</v>
      </c>
      <c r="F1286" s="33" t="e">
        <f>VLOOKUP($B1286,大盤與近月台指!$A$4:$I$499,5,FALSE)</f>
        <v>#N/A</v>
      </c>
      <c r="G1286" s="49" t="e">
        <f>VLOOKUP($B1286,三大法人買賣超!$A$4:$I$500,3,FALSE)</f>
        <v>#N/A</v>
      </c>
      <c r="H1286" s="34" t="e">
        <f>VLOOKUP($B1286,三大法人買賣超!$A$4:$I$500,5,FALSE)</f>
        <v>#N/A</v>
      </c>
      <c r="I1286" s="27" t="e">
        <f>VLOOKUP($B1286,三大法人買賣超!$A$4:$I$500,7,FALSE)</f>
        <v>#N/A</v>
      </c>
      <c r="J1286" s="27" t="e">
        <f>VLOOKUP($B1286,三大法人買賣超!$A$4:$I$500,9,FALSE)</f>
        <v>#N/A</v>
      </c>
      <c r="K1286" s="37">
        <f>新台幣匯率美元指數!B1287</f>
        <v>0</v>
      </c>
      <c r="L1286" s="38">
        <f>新台幣匯率美元指數!C1287</f>
        <v>0</v>
      </c>
      <c r="M1286" s="39">
        <f>新台幣匯率美元指數!D1287</f>
        <v>0</v>
      </c>
      <c r="N1286" s="27" t="e">
        <f>VLOOKUP($B1286,期貨未平倉口數!$A$4:$M$499,4,FALSE)</f>
        <v>#N/A</v>
      </c>
      <c r="O1286" s="27" t="e">
        <f>VLOOKUP($B1286,期貨未平倉口數!$A$4:$M$499,9,FALSE)</f>
        <v>#N/A</v>
      </c>
      <c r="P1286" s="27" t="e">
        <f>VLOOKUP($B1286,期貨未平倉口數!$A$4:$M$499,10,FALSE)</f>
        <v>#N/A</v>
      </c>
      <c r="Q1286" s="27" t="e">
        <f>VLOOKUP($B1286,期貨未平倉口數!$A$4:$M$499,11,FALSE)</f>
        <v>#N/A</v>
      </c>
      <c r="R1286" s="64" t="e">
        <f>VLOOKUP($B1286,選擇權未平倉餘額!$A$4:$I$500,6,FALSE)</f>
        <v>#N/A</v>
      </c>
      <c r="S1286" s="64" t="e">
        <f>VLOOKUP($B1286,選擇權未平倉餘額!$A$4:$I$500,7,FALSE)</f>
        <v>#N/A</v>
      </c>
      <c r="T1286" s="64" t="e">
        <f>VLOOKUP($B1286,選擇權未平倉餘額!$A$4:$I$500,8,FALSE)</f>
        <v>#N/A</v>
      </c>
      <c r="U1286" s="64" t="e">
        <f>VLOOKUP($B1286,選擇權未平倉餘額!$A$4:$I$500,9,FALSE)</f>
        <v>#N/A</v>
      </c>
      <c r="V1286" s="39" t="e">
        <f>VLOOKUP($B1286,臺指選擇權P_C_Ratios!$A$4:$C$500,3,FALSE)</f>
        <v>#N/A</v>
      </c>
      <c r="W1286" s="41" t="e">
        <f>VLOOKUP($B1286,散戶多空比!$A$6:$L$500,12,FALSE)</f>
        <v>#N/A</v>
      </c>
      <c r="X1286" s="40" t="e">
        <f>VLOOKUP($B1286,期貨大額交易人未沖銷部位!$A$4:$O$499,4,FALSE)</f>
        <v>#N/A</v>
      </c>
      <c r="Y1286" s="40" t="e">
        <f>VLOOKUP($B1286,期貨大額交易人未沖銷部位!$A$4:$O$499,7,FALSE)</f>
        <v>#N/A</v>
      </c>
      <c r="Z1286" s="40" t="e">
        <f>VLOOKUP($B1286,期貨大額交易人未沖銷部位!$A$4:$O$499,10,FALSE)</f>
        <v>#N/A</v>
      </c>
      <c r="AA1286" s="40" t="e">
        <f>VLOOKUP($B1286,期貨大額交易人未沖銷部位!$A$4:$O$499,13,FALSE)</f>
        <v>#N/A</v>
      </c>
      <c r="AB1286" s="40" t="e">
        <f>VLOOKUP($B1286,期貨大額交易人未沖銷部位!$A$4:$O$499,14,FALSE)</f>
        <v>#N/A</v>
      </c>
      <c r="AC1286" s="40" t="e">
        <f>VLOOKUP($B1286,期貨大額交易人未沖銷部位!$A$4:$O$499,15,FALSE)</f>
        <v>#N/A</v>
      </c>
      <c r="AD1286" s="33" t="e">
        <f>VLOOKUP($B1286,三大美股走勢!$A$4:$J$495,4,FALSE)</f>
        <v>#N/A</v>
      </c>
      <c r="AE1286" s="33" t="e">
        <f>VLOOKUP($B1286,三大美股走勢!$A$4:$J$495,7,FALSE)</f>
        <v>#N/A</v>
      </c>
      <c r="AF1286" s="33" t="e">
        <f>VLOOKUP($B1286,三大美股走勢!$A$4:$J$495,10,FALSE)</f>
        <v>#N/A</v>
      </c>
    </row>
    <row r="1287" spans="2:32">
      <c r="B1287" s="32">
        <v>44066</v>
      </c>
      <c r="C1287" s="33" t="e">
        <f>VLOOKUP($B1287,大盤與近月台指!$A$4:$I$499,2,FALSE)</f>
        <v>#N/A</v>
      </c>
      <c r="D1287" s="34" t="e">
        <f>VLOOKUP($B1287,大盤與近月台指!$A$4:$I$499,3,FALSE)</f>
        <v>#N/A</v>
      </c>
      <c r="E1287" s="35" t="e">
        <f>VLOOKUP($B1287,大盤與近月台指!$A$4:$I$499,4,FALSE)</f>
        <v>#N/A</v>
      </c>
      <c r="F1287" s="33" t="e">
        <f>VLOOKUP($B1287,大盤與近月台指!$A$4:$I$499,5,FALSE)</f>
        <v>#N/A</v>
      </c>
      <c r="G1287" s="49" t="e">
        <f>VLOOKUP($B1287,三大法人買賣超!$A$4:$I$500,3,FALSE)</f>
        <v>#N/A</v>
      </c>
      <c r="H1287" s="34" t="e">
        <f>VLOOKUP($B1287,三大法人買賣超!$A$4:$I$500,5,FALSE)</f>
        <v>#N/A</v>
      </c>
      <c r="I1287" s="27" t="e">
        <f>VLOOKUP($B1287,三大法人買賣超!$A$4:$I$500,7,FALSE)</f>
        <v>#N/A</v>
      </c>
      <c r="J1287" s="27" t="e">
        <f>VLOOKUP($B1287,三大法人買賣超!$A$4:$I$500,9,FALSE)</f>
        <v>#N/A</v>
      </c>
      <c r="K1287" s="37">
        <f>新台幣匯率美元指數!B1288</f>
        <v>0</v>
      </c>
      <c r="L1287" s="38">
        <f>新台幣匯率美元指數!C1288</f>
        <v>0</v>
      </c>
      <c r="M1287" s="39">
        <f>新台幣匯率美元指數!D1288</f>
        <v>0</v>
      </c>
      <c r="N1287" s="27" t="e">
        <f>VLOOKUP($B1287,期貨未平倉口數!$A$4:$M$499,4,FALSE)</f>
        <v>#N/A</v>
      </c>
      <c r="O1287" s="27" t="e">
        <f>VLOOKUP($B1287,期貨未平倉口數!$A$4:$M$499,9,FALSE)</f>
        <v>#N/A</v>
      </c>
      <c r="P1287" s="27" t="e">
        <f>VLOOKUP($B1287,期貨未平倉口數!$A$4:$M$499,10,FALSE)</f>
        <v>#N/A</v>
      </c>
      <c r="Q1287" s="27" t="e">
        <f>VLOOKUP($B1287,期貨未平倉口數!$A$4:$M$499,11,FALSE)</f>
        <v>#N/A</v>
      </c>
      <c r="R1287" s="64" t="e">
        <f>VLOOKUP($B1287,選擇權未平倉餘額!$A$4:$I$500,6,FALSE)</f>
        <v>#N/A</v>
      </c>
      <c r="S1287" s="64" t="e">
        <f>VLOOKUP($B1287,選擇權未平倉餘額!$A$4:$I$500,7,FALSE)</f>
        <v>#N/A</v>
      </c>
      <c r="T1287" s="64" t="e">
        <f>VLOOKUP($B1287,選擇權未平倉餘額!$A$4:$I$500,8,FALSE)</f>
        <v>#N/A</v>
      </c>
      <c r="U1287" s="64" t="e">
        <f>VLOOKUP($B1287,選擇權未平倉餘額!$A$4:$I$500,9,FALSE)</f>
        <v>#N/A</v>
      </c>
      <c r="V1287" s="39" t="e">
        <f>VLOOKUP($B1287,臺指選擇權P_C_Ratios!$A$4:$C$500,3,FALSE)</f>
        <v>#N/A</v>
      </c>
      <c r="W1287" s="41" t="e">
        <f>VLOOKUP($B1287,散戶多空比!$A$6:$L$500,12,FALSE)</f>
        <v>#N/A</v>
      </c>
      <c r="X1287" s="40" t="e">
        <f>VLOOKUP($B1287,期貨大額交易人未沖銷部位!$A$4:$O$499,4,FALSE)</f>
        <v>#N/A</v>
      </c>
      <c r="Y1287" s="40" t="e">
        <f>VLOOKUP($B1287,期貨大額交易人未沖銷部位!$A$4:$O$499,7,FALSE)</f>
        <v>#N/A</v>
      </c>
      <c r="Z1287" s="40" t="e">
        <f>VLOOKUP($B1287,期貨大額交易人未沖銷部位!$A$4:$O$499,10,FALSE)</f>
        <v>#N/A</v>
      </c>
      <c r="AA1287" s="40" t="e">
        <f>VLOOKUP($B1287,期貨大額交易人未沖銷部位!$A$4:$O$499,13,FALSE)</f>
        <v>#N/A</v>
      </c>
      <c r="AB1287" s="40" t="e">
        <f>VLOOKUP($B1287,期貨大額交易人未沖銷部位!$A$4:$O$499,14,FALSE)</f>
        <v>#N/A</v>
      </c>
      <c r="AC1287" s="40" t="e">
        <f>VLOOKUP($B1287,期貨大額交易人未沖銷部位!$A$4:$O$499,15,FALSE)</f>
        <v>#N/A</v>
      </c>
      <c r="AD1287" s="33" t="e">
        <f>VLOOKUP($B1287,三大美股走勢!$A$4:$J$495,4,FALSE)</f>
        <v>#N/A</v>
      </c>
      <c r="AE1287" s="33" t="e">
        <f>VLOOKUP($B1287,三大美股走勢!$A$4:$J$495,7,FALSE)</f>
        <v>#N/A</v>
      </c>
      <c r="AF1287" s="33" t="e">
        <f>VLOOKUP($B1287,三大美股走勢!$A$4:$J$495,10,FALSE)</f>
        <v>#N/A</v>
      </c>
    </row>
    <row r="1288" spans="2:32">
      <c r="B1288" s="32">
        <v>44067</v>
      </c>
      <c r="C1288" s="33" t="e">
        <f>VLOOKUP($B1288,大盤與近月台指!$A$4:$I$499,2,FALSE)</f>
        <v>#N/A</v>
      </c>
      <c r="D1288" s="34" t="e">
        <f>VLOOKUP($B1288,大盤與近月台指!$A$4:$I$499,3,FALSE)</f>
        <v>#N/A</v>
      </c>
      <c r="E1288" s="35" t="e">
        <f>VLOOKUP($B1288,大盤與近月台指!$A$4:$I$499,4,FALSE)</f>
        <v>#N/A</v>
      </c>
      <c r="F1288" s="33" t="e">
        <f>VLOOKUP($B1288,大盤與近月台指!$A$4:$I$499,5,FALSE)</f>
        <v>#N/A</v>
      </c>
      <c r="G1288" s="49" t="e">
        <f>VLOOKUP($B1288,三大法人買賣超!$A$4:$I$500,3,FALSE)</f>
        <v>#N/A</v>
      </c>
      <c r="H1288" s="34" t="e">
        <f>VLOOKUP($B1288,三大法人買賣超!$A$4:$I$500,5,FALSE)</f>
        <v>#N/A</v>
      </c>
      <c r="I1288" s="27" t="e">
        <f>VLOOKUP($B1288,三大法人買賣超!$A$4:$I$500,7,FALSE)</f>
        <v>#N/A</v>
      </c>
      <c r="J1288" s="27" t="e">
        <f>VLOOKUP($B1288,三大法人買賣超!$A$4:$I$500,9,FALSE)</f>
        <v>#N/A</v>
      </c>
      <c r="K1288" s="37">
        <f>新台幣匯率美元指數!B1289</f>
        <v>0</v>
      </c>
      <c r="L1288" s="38">
        <f>新台幣匯率美元指數!C1289</f>
        <v>0</v>
      </c>
      <c r="M1288" s="39">
        <f>新台幣匯率美元指數!D1289</f>
        <v>0</v>
      </c>
      <c r="N1288" s="27" t="e">
        <f>VLOOKUP($B1288,期貨未平倉口數!$A$4:$M$499,4,FALSE)</f>
        <v>#N/A</v>
      </c>
      <c r="O1288" s="27" t="e">
        <f>VLOOKUP($B1288,期貨未平倉口數!$A$4:$M$499,9,FALSE)</f>
        <v>#N/A</v>
      </c>
      <c r="P1288" s="27" t="e">
        <f>VLOOKUP($B1288,期貨未平倉口數!$A$4:$M$499,10,FALSE)</f>
        <v>#N/A</v>
      </c>
      <c r="Q1288" s="27" t="e">
        <f>VLOOKUP($B1288,期貨未平倉口數!$A$4:$M$499,11,FALSE)</f>
        <v>#N/A</v>
      </c>
      <c r="R1288" s="64" t="e">
        <f>VLOOKUP($B1288,選擇權未平倉餘額!$A$4:$I$500,6,FALSE)</f>
        <v>#N/A</v>
      </c>
      <c r="S1288" s="64" t="e">
        <f>VLOOKUP($B1288,選擇權未平倉餘額!$A$4:$I$500,7,FALSE)</f>
        <v>#N/A</v>
      </c>
      <c r="T1288" s="64" t="e">
        <f>VLOOKUP($B1288,選擇權未平倉餘額!$A$4:$I$500,8,FALSE)</f>
        <v>#N/A</v>
      </c>
      <c r="U1288" s="64" t="e">
        <f>VLOOKUP($B1288,選擇權未平倉餘額!$A$4:$I$500,9,FALSE)</f>
        <v>#N/A</v>
      </c>
      <c r="V1288" s="39" t="e">
        <f>VLOOKUP($B1288,臺指選擇權P_C_Ratios!$A$4:$C$500,3,FALSE)</f>
        <v>#N/A</v>
      </c>
      <c r="W1288" s="41" t="e">
        <f>VLOOKUP($B1288,散戶多空比!$A$6:$L$500,12,FALSE)</f>
        <v>#N/A</v>
      </c>
      <c r="X1288" s="40" t="e">
        <f>VLOOKUP($B1288,期貨大額交易人未沖銷部位!$A$4:$O$499,4,FALSE)</f>
        <v>#N/A</v>
      </c>
      <c r="Y1288" s="40" t="e">
        <f>VLOOKUP($B1288,期貨大額交易人未沖銷部位!$A$4:$O$499,7,FALSE)</f>
        <v>#N/A</v>
      </c>
      <c r="Z1288" s="40" t="e">
        <f>VLOOKUP($B1288,期貨大額交易人未沖銷部位!$A$4:$O$499,10,FALSE)</f>
        <v>#N/A</v>
      </c>
      <c r="AA1288" s="40" t="e">
        <f>VLOOKUP($B1288,期貨大額交易人未沖銷部位!$A$4:$O$499,13,FALSE)</f>
        <v>#N/A</v>
      </c>
      <c r="AB1288" s="40" t="e">
        <f>VLOOKUP($B1288,期貨大額交易人未沖銷部位!$A$4:$O$499,14,FALSE)</f>
        <v>#N/A</v>
      </c>
      <c r="AC1288" s="40" t="e">
        <f>VLOOKUP($B1288,期貨大額交易人未沖銷部位!$A$4:$O$499,15,FALSE)</f>
        <v>#N/A</v>
      </c>
      <c r="AD1288" s="33" t="e">
        <f>VLOOKUP($B1288,三大美股走勢!$A$4:$J$495,4,FALSE)</f>
        <v>#N/A</v>
      </c>
      <c r="AE1288" s="33" t="e">
        <f>VLOOKUP($B1288,三大美股走勢!$A$4:$J$495,7,FALSE)</f>
        <v>#N/A</v>
      </c>
      <c r="AF1288" s="33" t="e">
        <f>VLOOKUP($B1288,三大美股走勢!$A$4:$J$495,10,FALSE)</f>
        <v>#N/A</v>
      </c>
    </row>
    <row r="1289" spans="2:32">
      <c r="B1289" s="32">
        <v>44068</v>
      </c>
      <c r="C1289" s="33" t="e">
        <f>VLOOKUP($B1289,大盤與近月台指!$A$4:$I$499,2,FALSE)</f>
        <v>#N/A</v>
      </c>
      <c r="D1289" s="34" t="e">
        <f>VLOOKUP($B1289,大盤與近月台指!$A$4:$I$499,3,FALSE)</f>
        <v>#N/A</v>
      </c>
      <c r="E1289" s="35" t="e">
        <f>VLOOKUP($B1289,大盤與近月台指!$A$4:$I$499,4,FALSE)</f>
        <v>#N/A</v>
      </c>
      <c r="F1289" s="33" t="e">
        <f>VLOOKUP($B1289,大盤與近月台指!$A$4:$I$499,5,FALSE)</f>
        <v>#N/A</v>
      </c>
      <c r="G1289" s="49" t="e">
        <f>VLOOKUP($B1289,三大法人買賣超!$A$4:$I$500,3,FALSE)</f>
        <v>#N/A</v>
      </c>
      <c r="H1289" s="34" t="e">
        <f>VLOOKUP($B1289,三大法人買賣超!$A$4:$I$500,5,FALSE)</f>
        <v>#N/A</v>
      </c>
      <c r="I1289" s="27" t="e">
        <f>VLOOKUP($B1289,三大法人買賣超!$A$4:$I$500,7,FALSE)</f>
        <v>#N/A</v>
      </c>
      <c r="J1289" s="27" t="e">
        <f>VLOOKUP($B1289,三大法人買賣超!$A$4:$I$500,9,FALSE)</f>
        <v>#N/A</v>
      </c>
      <c r="K1289" s="37">
        <f>新台幣匯率美元指數!B1290</f>
        <v>0</v>
      </c>
      <c r="L1289" s="38">
        <f>新台幣匯率美元指數!C1290</f>
        <v>0</v>
      </c>
      <c r="M1289" s="39">
        <f>新台幣匯率美元指數!D1290</f>
        <v>0</v>
      </c>
      <c r="N1289" s="27" t="e">
        <f>VLOOKUP($B1289,期貨未平倉口數!$A$4:$M$499,4,FALSE)</f>
        <v>#N/A</v>
      </c>
      <c r="O1289" s="27" t="e">
        <f>VLOOKUP($B1289,期貨未平倉口數!$A$4:$M$499,9,FALSE)</f>
        <v>#N/A</v>
      </c>
      <c r="P1289" s="27" t="e">
        <f>VLOOKUP($B1289,期貨未平倉口數!$A$4:$M$499,10,FALSE)</f>
        <v>#N/A</v>
      </c>
      <c r="Q1289" s="27" t="e">
        <f>VLOOKUP($B1289,期貨未平倉口數!$A$4:$M$499,11,FALSE)</f>
        <v>#N/A</v>
      </c>
      <c r="R1289" s="64" t="e">
        <f>VLOOKUP($B1289,選擇權未平倉餘額!$A$4:$I$500,6,FALSE)</f>
        <v>#N/A</v>
      </c>
      <c r="S1289" s="64" t="e">
        <f>VLOOKUP($B1289,選擇權未平倉餘額!$A$4:$I$500,7,FALSE)</f>
        <v>#N/A</v>
      </c>
      <c r="T1289" s="64" t="e">
        <f>VLOOKUP($B1289,選擇權未平倉餘額!$A$4:$I$500,8,FALSE)</f>
        <v>#N/A</v>
      </c>
      <c r="U1289" s="64" t="e">
        <f>VLOOKUP($B1289,選擇權未平倉餘額!$A$4:$I$500,9,FALSE)</f>
        <v>#N/A</v>
      </c>
      <c r="V1289" s="39" t="e">
        <f>VLOOKUP($B1289,臺指選擇權P_C_Ratios!$A$4:$C$500,3,FALSE)</f>
        <v>#N/A</v>
      </c>
      <c r="W1289" s="41" t="e">
        <f>VLOOKUP($B1289,散戶多空比!$A$6:$L$500,12,FALSE)</f>
        <v>#N/A</v>
      </c>
      <c r="X1289" s="40" t="e">
        <f>VLOOKUP($B1289,期貨大額交易人未沖銷部位!$A$4:$O$499,4,FALSE)</f>
        <v>#N/A</v>
      </c>
      <c r="Y1289" s="40" t="e">
        <f>VLOOKUP($B1289,期貨大額交易人未沖銷部位!$A$4:$O$499,7,FALSE)</f>
        <v>#N/A</v>
      </c>
      <c r="Z1289" s="40" t="e">
        <f>VLOOKUP($B1289,期貨大額交易人未沖銷部位!$A$4:$O$499,10,FALSE)</f>
        <v>#N/A</v>
      </c>
      <c r="AA1289" s="40" t="e">
        <f>VLOOKUP($B1289,期貨大額交易人未沖銷部位!$A$4:$O$499,13,FALSE)</f>
        <v>#N/A</v>
      </c>
      <c r="AB1289" s="40" t="e">
        <f>VLOOKUP($B1289,期貨大額交易人未沖銷部位!$A$4:$O$499,14,FALSE)</f>
        <v>#N/A</v>
      </c>
      <c r="AC1289" s="40" t="e">
        <f>VLOOKUP($B1289,期貨大額交易人未沖銷部位!$A$4:$O$499,15,FALSE)</f>
        <v>#N/A</v>
      </c>
      <c r="AD1289" s="33" t="e">
        <f>VLOOKUP($B1289,三大美股走勢!$A$4:$J$495,4,FALSE)</f>
        <v>#N/A</v>
      </c>
      <c r="AE1289" s="33" t="e">
        <f>VLOOKUP($B1289,三大美股走勢!$A$4:$J$495,7,FALSE)</f>
        <v>#N/A</v>
      </c>
      <c r="AF1289" s="33" t="e">
        <f>VLOOKUP($B1289,三大美股走勢!$A$4:$J$495,10,FALSE)</f>
        <v>#N/A</v>
      </c>
    </row>
    <row r="1290" spans="2:32">
      <c r="B1290" s="32">
        <v>44069</v>
      </c>
      <c r="C1290" s="33" t="e">
        <f>VLOOKUP($B1290,大盤與近月台指!$A$4:$I$499,2,FALSE)</f>
        <v>#N/A</v>
      </c>
      <c r="D1290" s="34" t="e">
        <f>VLOOKUP($B1290,大盤與近月台指!$A$4:$I$499,3,FALSE)</f>
        <v>#N/A</v>
      </c>
      <c r="E1290" s="35" t="e">
        <f>VLOOKUP($B1290,大盤與近月台指!$A$4:$I$499,4,FALSE)</f>
        <v>#N/A</v>
      </c>
      <c r="F1290" s="33" t="e">
        <f>VLOOKUP($B1290,大盤與近月台指!$A$4:$I$499,5,FALSE)</f>
        <v>#N/A</v>
      </c>
      <c r="G1290" s="49" t="e">
        <f>VLOOKUP($B1290,三大法人買賣超!$A$4:$I$500,3,FALSE)</f>
        <v>#N/A</v>
      </c>
      <c r="H1290" s="34" t="e">
        <f>VLOOKUP($B1290,三大法人買賣超!$A$4:$I$500,5,FALSE)</f>
        <v>#N/A</v>
      </c>
      <c r="I1290" s="27" t="e">
        <f>VLOOKUP($B1290,三大法人買賣超!$A$4:$I$500,7,FALSE)</f>
        <v>#N/A</v>
      </c>
      <c r="J1290" s="27" t="e">
        <f>VLOOKUP($B1290,三大法人買賣超!$A$4:$I$500,9,FALSE)</f>
        <v>#N/A</v>
      </c>
      <c r="K1290" s="37">
        <f>新台幣匯率美元指數!B1291</f>
        <v>0</v>
      </c>
      <c r="L1290" s="38">
        <f>新台幣匯率美元指數!C1291</f>
        <v>0</v>
      </c>
      <c r="M1290" s="39">
        <f>新台幣匯率美元指數!D1291</f>
        <v>0</v>
      </c>
      <c r="N1290" s="27" t="e">
        <f>VLOOKUP($B1290,期貨未平倉口數!$A$4:$M$499,4,FALSE)</f>
        <v>#N/A</v>
      </c>
      <c r="O1290" s="27" t="e">
        <f>VLOOKUP($B1290,期貨未平倉口數!$A$4:$M$499,9,FALSE)</f>
        <v>#N/A</v>
      </c>
      <c r="P1290" s="27" t="e">
        <f>VLOOKUP($B1290,期貨未平倉口數!$A$4:$M$499,10,FALSE)</f>
        <v>#N/A</v>
      </c>
      <c r="Q1290" s="27" t="e">
        <f>VLOOKUP($B1290,期貨未平倉口數!$A$4:$M$499,11,FALSE)</f>
        <v>#N/A</v>
      </c>
      <c r="R1290" s="64" t="e">
        <f>VLOOKUP($B1290,選擇權未平倉餘額!$A$4:$I$500,6,FALSE)</f>
        <v>#N/A</v>
      </c>
      <c r="S1290" s="64" t="e">
        <f>VLOOKUP($B1290,選擇權未平倉餘額!$A$4:$I$500,7,FALSE)</f>
        <v>#N/A</v>
      </c>
      <c r="T1290" s="64" t="e">
        <f>VLOOKUP($B1290,選擇權未平倉餘額!$A$4:$I$500,8,FALSE)</f>
        <v>#N/A</v>
      </c>
      <c r="U1290" s="64" t="e">
        <f>VLOOKUP($B1290,選擇權未平倉餘額!$A$4:$I$500,9,FALSE)</f>
        <v>#N/A</v>
      </c>
      <c r="V1290" s="39" t="e">
        <f>VLOOKUP($B1290,臺指選擇權P_C_Ratios!$A$4:$C$500,3,FALSE)</f>
        <v>#N/A</v>
      </c>
      <c r="W1290" s="41" t="e">
        <f>VLOOKUP($B1290,散戶多空比!$A$6:$L$500,12,FALSE)</f>
        <v>#N/A</v>
      </c>
      <c r="X1290" s="40" t="e">
        <f>VLOOKUP($B1290,期貨大額交易人未沖銷部位!$A$4:$O$499,4,FALSE)</f>
        <v>#N/A</v>
      </c>
      <c r="Y1290" s="40" t="e">
        <f>VLOOKUP($B1290,期貨大額交易人未沖銷部位!$A$4:$O$499,7,FALSE)</f>
        <v>#N/A</v>
      </c>
      <c r="Z1290" s="40" t="e">
        <f>VLOOKUP($B1290,期貨大額交易人未沖銷部位!$A$4:$O$499,10,FALSE)</f>
        <v>#N/A</v>
      </c>
      <c r="AA1290" s="40" t="e">
        <f>VLOOKUP($B1290,期貨大額交易人未沖銷部位!$A$4:$O$499,13,FALSE)</f>
        <v>#N/A</v>
      </c>
      <c r="AB1290" s="40" t="e">
        <f>VLOOKUP($B1290,期貨大額交易人未沖銷部位!$A$4:$O$499,14,FALSE)</f>
        <v>#N/A</v>
      </c>
      <c r="AC1290" s="40" t="e">
        <f>VLOOKUP($B1290,期貨大額交易人未沖銷部位!$A$4:$O$499,15,FALSE)</f>
        <v>#N/A</v>
      </c>
      <c r="AD1290" s="33" t="e">
        <f>VLOOKUP($B1290,三大美股走勢!$A$4:$J$495,4,FALSE)</f>
        <v>#N/A</v>
      </c>
      <c r="AE1290" s="33" t="e">
        <f>VLOOKUP($B1290,三大美股走勢!$A$4:$J$495,7,FALSE)</f>
        <v>#N/A</v>
      </c>
      <c r="AF1290" s="33" t="e">
        <f>VLOOKUP($B1290,三大美股走勢!$A$4:$J$495,10,FALSE)</f>
        <v>#N/A</v>
      </c>
    </row>
    <row r="1291" spans="2:32">
      <c r="B1291" s="32">
        <v>44070</v>
      </c>
      <c r="C1291" s="33" t="e">
        <f>VLOOKUP($B1291,大盤與近月台指!$A$4:$I$499,2,FALSE)</f>
        <v>#N/A</v>
      </c>
      <c r="D1291" s="34" t="e">
        <f>VLOOKUP($B1291,大盤與近月台指!$A$4:$I$499,3,FALSE)</f>
        <v>#N/A</v>
      </c>
      <c r="E1291" s="35" t="e">
        <f>VLOOKUP($B1291,大盤與近月台指!$A$4:$I$499,4,FALSE)</f>
        <v>#N/A</v>
      </c>
      <c r="F1291" s="33" t="e">
        <f>VLOOKUP($B1291,大盤與近月台指!$A$4:$I$499,5,FALSE)</f>
        <v>#N/A</v>
      </c>
      <c r="G1291" s="49" t="e">
        <f>VLOOKUP($B1291,三大法人買賣超!$A$4:$I$500,3,FALSE)</f>
        <v>#N/A</v>
      </c>
      <c r="H1291" s="34" t="e">
        <f>VLOOKUP($B1291,三大法人買賣超!$A$4:$I$500,5,FALSE)</f>
        <v>#N/A</v>
      </c>
      <c r="I1291" s="27" t="e">
        <f>VLOOKUP($B1291,三大法人買賣超!$A$4:$I$500,7,FALSE)</f>
        <v>#N/A</v>
      </c>
      <c r="J1291" s="27" t="e">
        <f>VLOOKUP($B1291,三大法人買賣超!$A$4:$I$500,9,FALSE)</f>
        <v>#N/A</v>
      </c>
      <c r="K1291" s="37">
        <f>新台幣匯率美元指數!B1292</f>
        <v>0</v>
      </c>
      <c r="L1291" s="38">
        <f>新台幣匯率美元指數!C1292</f>
        <v>0</v>
      </c>
      <c r="M1291" s="39">
        <f>新台幣匯率美元指數!D1292</f>
        <v>0</v>
      </c>
      <c r="N1291" s="27" t="e">
        <f>VLOOKUP($B1291,期貨未平倉口數!$A$4:$M$499,4,FALSE)</f>
        <v>#N/A</v>
      </c>
      <c r="O1291" s="27" t="e">
        <f>VLOOKUP($B1291,期貨未平倉口數!$A$4:$M$499,9,FALSE)</f>
        <v>#N/A</v>
      </c>
      <c r="P1291" s="27" t="e">
        <f>VLOOKUP($B1291,期貨未平倉口數!$A$4:$M$499,10,FALSE)</f>
        <v>#N/A</v>
      </c>
      <c r="Q1291" s="27" t="e">
        <f>VLOOKUP($B1291,期貨未平倉口數!$A$4:$M$499,11,FALSE)</f>
        <v>#N/A</v>
      </c>
      <c r="R1291" s="64" t="e">
        <f>VLOOKUP($B1291,選擇權未平倉餘額!$A$4:$I$500,6,FALSE)</f>
        <v>#N/A</v>
      </c>
      <c r="S1291" s="64" t="e">
        <f>VLOOKUP($B1291,選擇權未平倉餘額!$A$4:$I$500,7,FALSE)</f>
        <v>#N/A</v>
      </c>
      <c r="T1291" s="64" t="e">
        <f>VLOOKUP($B1291,選擇權未平倉餘額!$A$4:$I$500,8,FALSE)</f>
        <v>#N/A</v>
      </c>
      <c r="U1291" s="64" t="e">
        <f>VLOOKUP($B1291,選擇權未平倉餘額!$A$4:$I$500,9,FALSE)</f>
        <v>#N/A</v>
      </c>
      <c r="V1291" s="39" t="e">
        <f>VLOOKUP($B1291,臺指選擇權P_C_Ratios!$A$4:$C$500,3,FALSE)</f>
        <v>#N/A</v>
      </c>
      <c r="W1291" s="41" t="e">
        <f>VLOOKUP($B1291,散戶多空比!$A$6:$L$500,12,FALSE)</f>
        <v>#N/A</v>
      </c>
      <c r="X1291" s="40" t="e">
        <f>VLOOKUP($B1291,期貨大額交易人未沖銷部位!$A$4:$O$499,4,FALSE)</f>
        <v>#N/A</v>
      </c>
      <c r="Y1291" s="40" t="e">
        <f>VLOOKUP($B1291,期貨大額交易人未沖銷部位!$A$4:$O$499,7,FALSE)</f>
        <v>#N/A</v>
      </c>
      <c r="Z1291" s="40" t="e">
        <f>VLOOKUP($B1291,期貨大額交易人未沖銷部位!$A$4:$O$499,10,FALSE)</f>
        <v>#N/A</v>
      </c>
      <c r="AA1291" s="40" t="e">
        <f>VLOOKUP($B1291,期貨大額交易人未沖銷部位!$A$4:$O$499,13,FALSE)</f>
        <v>#N/A</v>
      </c>
      <c r="AB1291" s="40" t="e">
        <f>VLOOKUP($B1291,期貨大額交易人未沖銷部位!$A$4:$O$499,14,FALSE)</f>
        <v>#N/A</v>
      </c>
      <c r="AC1291" s="40" t="e">
        <f>VLOOKUP($B1291,期貨大額交易人未沖銷部位!$A$4:$O$499,15,FALSE)</f>
        <v>#N/A</v>
      </c>
      <c r="AD1291" s="33" t="e">
        <f>VLOOKUP($B1291,三大美股走勢!$A$4:$J$495,4,FALSE)</f>
        <v>#N/A</v>
      </c>
      <c r="AE1291" s="33" t="e">
        <f>VLOOKUP($B1291,三大美股走勢!$A$4:$J$495,7,FALSE)</f>
        <v>#N/A</v>
      </c>
      <c r="AF1291" s="33" t="e">
        <f>VLOOKUP($B1291,三大美股走勢!$A$4:$J$495,10,FALSE)</f>
        <v>#N/A</v>
      </c>
    </row>
    <row r="1292" spans="2:32">
      <c r="B1292" s="32">
        <v>44071</v>
      </c>
      <c r="C1292" s="33" t="e">
        <f>VLOOKUP($B1292,大盤與近月台指!$A$4:$I$499,2,FALSE)</f>
        <v>#N/A</v>
      </c>
      <c r="D1292" s="34" t="e">
        <f>VLOOKUP($B1292,大盤與近月台指!$A$4:$I$499,3,FALSE)</f>
        <v>#N/A</v>
      </c>
      <c r="E1292" s="35" t="e">
        <f>VLOOKUP($B1292,大盤與近月台指!$A$4:$I$499,4,FALSE)</f>
        <v>#N/A</v>
      </c>
      <c r="F1292" s="33" t="e">
        <f>VLOOKUP($B1292,大盤與近月台指!$A$4:$I$499,5,FALSE)</f>
        <v>#N/A</v>
      </c>
      <c r="G1292" s="49" t="e">
        <f>VLOOKUP($B1292,三大法人買賣超!$A$4:$I$500,3,FALSE)</f>
        <v>#N/A</v>
      </c>
      <c r="H1292" s="34" t="e">
        <f>VLOOKUP($B1292,三大法人買賣超!$A$4:$I$500,5,FALSE)</f>
        <v>#N/A</v>
      </c>
      <c r="I1292" s="27" t="e">
        <f>VLOOKUP($B1292,三大法人買賣超!$A$4:$I$500,7,FALSE)</f>
        <v>#N/A</v>
      </c>
      <c r="J1292" s="27" t="e">
        <f>VLOOKUP($B1292,三大法人買賣超!$A$4:$I$500,9,FALSE)</f>
        <v>#N/A</v>
      </c>
      <c r="K1292" s="37">
        <f>新台幣匯率美元指數!B1293</f>
        <v>0</v>
      </c>
      <c r="L1292" s="38">
        <f>新台幣匯率美元指數!C1293</f>
        <v>0</v>
      </c>
      <c r="M1292" s="39">
        <f>新台幣匯率美元指數!D1293</f>
        <v>0</v>
      </c>
      <c r="N1292" s="27" t="e">
        <f>VLOOKUP($B1292,期貨未平倉口數!$A$4:$M$499,4,FALSE)</f>
        <v>#N/A</v>
      </c>
      <c r="O1292" s="27" t="e">
        <f>VLOOKUP($B1292,期貨未平倉口數!$A$4:$M$499,9,FALSE)</f>
        <v>#N/A</v>
      </c>
      <c r="P1292" s="27" t="e">
        <f>VLOOKUP($B1292,期貨未平倉口數!$A$4:$M$499,10,FALSE)</f>
        <v>#N/A</v>
      </c>
      <c r="Q1292" s="27" t="e">
        <f>VLOOKUP($B1292,期貨未平倉口數!$A$4:$M$499,11,FALSE)</f>
        <v>#N/A</v>
      </c>
      <c r="R1292" s="64" t="e">
        <f>VLOOKUP($B1292,選擇權未平倉餘額!$A$4:$I$500,6,FALSE)</f>
        <v>#N/A</v>
      </c>
      <c r="S1292" s="64" t="e">
        <f>VLOOKUP($B1292,選擇權未平倉餘額!$A$4:$I$500,7,FALSE)</f>
        <v>#N/A</v>
      </c>
      <c r="T1292" s="64" t="e">
        <f>VLOOKUP($B1292,選擇權未平倉餘額!$A$4:$I$500,8,FALSE)</f>
        <v>#N/A</v>
      </c>
      <c r="U1292" s="64" t="e">
        <f>VLOOKUP($B1292,選擇權未平倉餘額!$A$4:$I$500,9,FALSE)</f>
        <v>#N/A</v>
      </c>
      <c r="V1292" s="39" t="e">
        <f>VLOOKUP($B1292,臺指選擇權P_C_Ratios!$A$4:$C$500,3,FALSE)</f>
        <v>#N/A</v>
      </c>
      <c r="W1292" s="41" t="e">
        <f>VLOOKUP($B1292,散戶多空比!$A$6:$L$500,12,FALSE)</f>
        <v>#N/A</v>
      </c>
      <c r="X1292" s="40" t="e">
        <f>VLOOKUP($B1292,期貨大額交易人未沖銷部位!$A$4:$O$499,4,FALSE)</f>
        <v>#N/A</v>
      </c>
      <c r="Y1292" s="40" t="e">
        <f>VLOOKUP($B1292,期貨大額交易人未沖銷部位!$A$4:$O$499,7,FALSE)</f>
        <v>#N/A</v>
      </c>
      <c r="Z1292" s="40" t="e">
        <f>VLOOKUP($B1292,期貨大額交易人未沖銷部位!$A$4:$O$499,10,FALSE)</f>
        <v>#N/A</v>
      </c>
      <c r="AA1292" s="40" t="e">
        <f>VLOOKUP($B1292,期貨大額交易人未沖銷部位!$A$4:$O$499,13,FALSE)</f>
        <v>#N/A</v>
      </c>
      <c r="AB1292" s="40" t="e">
        <f>VLOOKUP($B1292,期貨大額交易人未沖銷部位!$A$4:$O$499,14,FALSE)</f>
        <v>#N/A</v>
      </c>
      <c r="AC1292" s="40" t="e">
        <f>VLOOKUP($B1292,期貨大額交易人未沖銷部位!$A$4:$O$499,15,FALSE)</f>
        <v>#N/A</v>
      </c>
      <c r="AD1292" s="33" t="e">
        <f>VLOOKUP($B1292,三大美股走勢!$A$4:$J$495,4,FALSE)</f>
        <v>#N/A</v>
      </c>
      <c r="AE1292" s="33" t="e">
        <f>VLOOKUP($B1292,三大美股走勢!$A$4:$J$495,7,FALSE)</f>
        <v>#N/A</v>
      </c>
      <c r="AF1292" s="33" t="e">
        <f>VLOOKUP($B1292,三大美股走勢!$A$4:$J$495,10,FALSE)</f>
        <v>#N/A</v>
      </c>
    </row>
    <row r="1293" spans="2:32">
      <c r="B1293" s="32">
        <v>44072</v>
      </c>
      <c r="C1293" s="33" t="e">
        <f>VLOOKUP($B1293,大盤與近月台指!$A$4:$I$499,2,FALSE)</f>
        <v>#N/A</v>
      </c>
      <c r="D1293" s="34" t="e">
        <f>VLOOKUP($B1293,大盤與近月台指!$A$4:$I$499,3,FALSE)</f>
        <v>#N/A</v>
      </c>
      <c r="E1293" s="35" t="e">
        <f>VLOOKUP($B1293,大盤與近月台指!$A$4:$I$499,4,FALSE)</f>
        <v>#N/A</v>
      </c>
      <c r="F1293" s="33" t="e">
        <f>VLOOKUP($B1293,大盤與近月台指!$A$4:$I$499,5,FALSE)</f>
        <v>#N/A</v>
      </c>
      <c r="G1293" s="49" t="e">
        <f>VLOOKUP($B1293,三大法人買賣超!$A$4:$I$500,3,FALSE)</f>
        <v>#N/A</v>
      </c>
      <c r="H1293" s="34" t="e">
        <f>VLOOKUP($B1293,三大法人買賣超!$A$4:$I$500,5,FALSE)</f>
        <v>#N/A</v>
      </c>
      <c r="I1293" s="27" t="e">
        <f>VLOOKUP($B1293,三大法人買賣超!$A$4:$I$500,7,FALSE)</f>
        <v>#N/A</v>
      </c>
      <c r="J1293" s="27" t="e">
        <f>VLOOKUP($B1293,三大法人買賣超!$A$4:$I$500,9,FALSE)</f>
        <v>#N/A</v>
      </c>
      <c r="K1293" s="37">
        <f>新台幣匯率美元指數!B1294</f>
        <v>0</v>
      </c>
      <c r="L1293" s="38">
        <f>新台幣匯率美元指數!C1294</f>
        <v>0</v>
      </c>
      <c r="M1293" s="39">
        <f>新台幣匯率美元指數!D1294</f>
        <v>0</v>
      </c>
      <c r="N1293" s="27" t="e">
        <f>VLOOKUP($B1293,期貨未平倉口數!$A$4:$M$499,4,FALSE)</f>
        <v>#N/A</v>
      </c>
      <c r="O1293" s="27" t="e">
        <f>VLOOKUP($B1293,期貨未平倉口數!$A$4:$M$499,9,FALSE)</f>
        <v>#N/A</v>
      </c>
      <c r="P1293" s="27" t="e">
        <f>VLOOKUP($B1293,期貨未平倉口數!$A$4:$M$499,10,FALSE)</f>
        <v>#N/A</v>
      </c>
      <c r="Q1293" s="27" t="e">
        <f>VLOOKUP($B1293,期貨未平倉口數!$A$4:$M$499,11,FALSE)</f>
        <v>#N/A</v>
      </c>
      <c r="R1293" s="64" t="e">
        <f>VLOOKUP($B1293,選擇權未平倉餘額!$A$4:$I$500,6,FALSE)</f>
        <v>#N/A</v>
      </c>
      <c r="S1293" s="64" t="e">
        <f>VLOOKUP($B1293,選擇權未平倉餘額!$A$4:$I$500,7,FALSE)</f>
        <v>#N/A</v>
      </c>
      <c r="T1293" s="64" t="e">
        <f>VLOOKUP($B1293,選擇權未平倉餘額!$A$4:$I$500,8,FALSE)</f>
        <v>#N/A</v>
      </c>
      <c r="U1293" s="64" t="e">
        <f>VLOOKUP($B1293,選擇權未平倉餘額!$A$4:$I$500,9,FALSE)</f>
        <v>#N/A</v>
      </c>
      <c r="V1293" s="39" t="e">
        <f>VLOOKUP($B1293,臺指選擇權P_C_Ratios!$A$4:$C$500,3,FALSE)</f>
        <v>#N/A</v>
      </c>
      <c r="W1293" s="41" t="e">
        <f>VLOOKUP($B1293,散戶多空比!$A$6:$L$500,12,FALSE)</f>
        <v>#N/A</v>
      </c>
      <c r="X1293" s="40" t="e">
        <f>VLOOKUP($B1293,期貨大額交易人未沖銷部位!$A$4:$O$499,4,FALSE)</f>
        <v>#N/A</v>
      </c>
      <c r="Y1293" s="40" t="e">
        <f>VLOOKUP($B1293,期貨大額交易人未沖銷部位!$A$4:$O$499,7,FALSE)</f>
        <v>#N/A</v>
      </c>
      <c r="Z1293" s="40" t="e">
        <f>VLOOKUP($B1293,期貨大額交易人未沖銷部位!$A$4:$O$499,10,FALSE)</f>
        <v>#N/A</v>
      </c>
      <c r="AA1293" s="40" t="e">
        <f>VLOOKUP($B1293,期貨大額交易人未沖銷部位!$A$4:$O$499,13,FALSE)</f>
        <v>#N/A</v>
      </c>
      <c r="AB1293" s="40" t="e">
        <f>VLOOKUP($B1293,期貨大額交易人未沖銷部位!$A$4:$O$499,14,FALSE)</f>
        <v>#N/A</v>
      </c>
      <c r="AC1293" s="40" t="e">
        <f>VLOOKUP($B1293,期貨大額交易人未沖銷部位!$A$4:$O$499,15,FALSE)</f>
        <v>#N/A</v>
      </c>
      <c r="AD1293" s="33" t="e">
        <f>VLOOKUP($B1293,三大美股走勢!$A$4:$J$495,4,FALSE)</f>
        <v>#N/A</v>
      </c>
      <c r="AE1293" s="33" t="e">
        <f>VLOOKUP($B1293,三大美股走勢!$A$4:$J$495,7,FALSE)</f>
        <v>#N/A</v>
      </c>
      <c r="AF1293" s="33" t="e">
        <f>VLOOKUP($B1293,三大美股走勢!$A$4:$J$495,10,FALSE)</f>
        <v>#N/A</v>
      </c>
    </row>
    <row r="1294" spans="2:32">
      <c r="B1294" s="32">
        <v>44073</v>
      </c>
      <c r="C1294" s="33" t="e">
        <f>VLOOKUP($B1294,大盤與近月台指!$A$4:$I$499,2,FALSE)</f>
        <v>#N/A</v>
      </c>
      <c r="D1294" s="34" t="e">
        <f>VLOOKUP($B1294,大盤與近月台指!$A$4:$I$499,3,FALSE)</f>
        <v>#N/A</v>
      </c>
      <c r="E1294" s="35" t="e">
        <f>VLOOKUP($B1294,大盤與近月台指!$A$4:$I$499,4,FALSE)</f>
        <v>#N/A</v>
      </c>
      <c r="F1294" s="33" t="e">
        <f>VLOOKUP($B1294,大盤與近月台指!$A$4:$I$499,5,FALSE)</f>
        <v>#N/A</v>
      </c>
      <c r="G1294" s="49" t="e">
        <f>VLOOKUP($B1294,三大法人買賣超!$A$4:$I$500,3,FALSE)</f>
        <v>#N/A</v>
      </c>
      <c r="H1294" s="34" t="e">
        <f>VLOOKUP($B1294,三大法人買賣超!$A$4:$I$500,5,FALSE)</f>
        <v>#N/A</v>
      </c>
      <c r="I1294" s="27" t="e">
        <f>VLOOKUP($B1294,三大法人買賣超!$A$4:$I$500,7,FALSE)</f>
        <v>#N/A</v>
      </c>
      <c r="J1294" s="27" t="e">
        <f>VLOOKUP($B1294,三大法人買賣超!$A$4:$I$500,9,FALSE)</f>
        <v>#N/A</v>
      </c>
      <c r="K1294" s="37">
        <f>新台幣匯率美元指數!B1295</f>
        <v>0</v>
      </c>
      <c r="L1294" s="38">
        <f>新台幣匯率美元指數!C1295</f>
        <v>0</v>
      </c>
      <c r="M1294" s="39">
        <f>新台幣匯率美元指數!D1295</f>
        <v>0</v>
      </c>
      <c r="N1294" s="27" t="e">
        <f>VLOOKUP($B1294,期貨未平倉口數!$A$4:$M$499,4,FALSE)</f>
        <v>#N/A</v>
      </c>
      <c r="O1294" s="27" t="e">
        <f>VLOOKUP($B1294,期貨未平倉口數!$A$4:$M$499,9,FALSE)</f>
        <v>#N/A</v>
      </c>
      <c r="P1294" s="27" t="e">
        <f>VLOOKUP($B1294,期貨未平倉口數!$A$4:$M$499,10,FALSE)</f>
        <v>#N/A</v>
      </c>
      <c r="Q1294" s="27" t="e">
        <f>VLOOKUP($B1294,期貨未平倉口數!$A$4:$M$499,11,FALSE)</f>
        <v>#N/A</v>
      </c>
      <c r="R1294" s="64" t="e">
        <f>VLOOKUP($B1294,選擇權未平倉餘額!$A$4:$I$500,6,FALSE)</f>
        <v>#N/A</v>
      </c>
      <c r="S1294" s="64" t="e">
        <f>VLOOKUP($B1294,選擇權未平倉餘額!$A$4:$I$500,7,FALSE)</f>
        <v>#N/A</v>
      </c>
      <c r="T1294" s="64" t="e">
        <f>VLOOKUP($B1294,選擇權未平倉餘額!$A$4:$I$500,8,FALSE)</f>
        <v>#N/A</v>
      </c>
      <c r="U1294" s="64" t="e">
        <f>VLOOKUP($B1294,選擇權未平倉餘額!$A$4:$I$500,9,FALSE)</f>
        <v>#N/A</v>
      </c>
      <c r="V1294" s="39" t="e">
        <f>VLOOKUP($B1294,臺指選擇權P_C_Ratios!$A$4:$C$500,3,FALSE)</f>
        <v>#N/A</v>
      </c>
      <c r="W1294" s="41" t="e">
        <f>VLOOKUP($B1294,散戶多空比!$A$6:$L$500,12,FALSE)</f>
        <v>#N/A</v>
      </c>
      <c r="X1294" s="40" t="e">
        <f>VLOOKUP($B1294,期貨大額交易人未沖銷部位!$A$4:$O$499,4,FALSE)</f>
        <v>#N/A</v>
      </c>
      <c r="Y1294" s="40" t="e">
        <f>VLOOKUP($B1294,期貨大額交易人未沖銷部位!$A$4:$O$499,7,FALSE)</f>
        <v>#N/A</v>
      </c>
      <c r="Z1294" s="40" t="e">
        <f>VLOOKUP($B1294,期貨大額交易人未沖銷部位!$A$4:$O$499,10,FALSE)</f>
        <v>#N/A</v>
      </c>
      <c r="AA1294" s="40" t="e">
        <f>VLOOKUP($B1294,期貨大額交易人未沖銷部位!$A$4:$O$499,13,FALSE)</f>
        <v>#N/A</v>
      </c>
      <c r="AB1294" s="40" t="e">
        <f>VLOOKUP($B1294,期貨大額交易人未沖銷部位!$A$4:$O$499,14,FALSE)</f>
        <v>#N/A</v>
      </c>
      <c r="AC1294" s="40" t="e">
        <f>VLOOKUP($B1294,期貨大額交易人未沖銷部位!$A$4:$O$499,15,FALSE)</f>
        <v>#N/A</v>
      </c>
      <c r="AD1294" s="33" t="e">
        <f>VLOOKUP($B1294,三大美股走勢!$A$4:$J$495,4,FALSE)</f>
        <v>#N/A</v>
      </c>
      <c r="AE1294" s="33" t="e">
        <f>VLOOKUP($B1294,三大美股走勢!$A$4:$J$495,7,FALSE)</f>
        <v>#N/A</v>
      </c>
      <c r="AF1294" s="33" t="e">
        <f>VLOOKUP($B1294,三大美股走勢!$A$4:$J$495,10,FALSE)</f>
        <v>#N/A</v>
      </c>
    </row>
    <row r="1295" spans="2:32">
      <c r="B1295" s="32">
        <v>44074</v>
      </c>
      <c r="C1295" s="33" t="e">
        <f>VLOOKUP($B1295,大盤與近月台指!$A$4:$I$499,2,FALSE)</f>
        <v>#N/A</v>
      </c>
      <c r="D1295" s="34" t="e">
        <f>VLOOKUP($B1295,大盤與近月台指!$A$4:$I$499,3,FALSE)</f>
        <v>#N/A</v>
      </c>
      <c r="E1295" s="35" t="e">
        <f>VLOOKUP($B1295,大盤與近月台指!$A$4:$I$499,4,FALSE)</f>
        <v>#N/A</v>
      </c>
      <c r="F1295" s="33" t="e">
        <f>VLOOKUP($B1295,大盤與近月台指!$A$4:$I$499,5,FALSE)</f>
        <v>#N/A</v>
      </c>
      <c r="G1295" s="49" t="e">
        <f>VLOOKUP($B1295,三大法人買賣超!$A$4:$I$500,3,FALSE)</f>
        <v>#N/A</v>
      </c>
      <c r="H1295" s="34" t="e">
        <f>VLOOKUP($B1295,三大法人買賣超!$A$4:$I$500,5,FALSE)</f>
        <v>#N/A</v>
      </c>
      <c r="I1295" s="27" t="e">
        <f>VLOOKUP($B1295,三大法人買賣超!$A$4:$I$500,7,FALSE)</f>
        <v>#N/A</v>
      </c>
      <c r="J1295" s="27" t="e">
        <f>VLOOKUP($B1295,三大法人買賣超!$A$4:$I$500,9,FALSE)</f>
        <v>#N/A</v>
      </c>
      <c r="K1295" s="37">
        <f>新台幣匯率美元指數!B1296</f>
        <v>0</v>
      </c>
      <c r="L1295" s="38">
        <f>新台幣匯率美元指數!C1296</f>
        <v>0</v>
      </c>
      <c r="M1295" s="39">
        <f>新台幣匯率美元指數!D1296</f>
        <v>0</v>
      </c>
      <c r="N1295" s="27" t="e">
        <f>VLOOKUP($B1295,期貨未平倉口數!$A$4:$M$499,4,FALSE)</f>
        <v>#N/A</v>
      </c>
      <c r="O1295" s="27" t="e">
        <f>VLOOKUP($B1295,期貨未平倉口數!$A$4:$M$499,9,FALSE)</f>
        <v>#N/A</v>
      </c>
      <c r="P1295" s="27" t="e">
        <f>VLOOKUP($B1295,期貨未平倉口數!$A$4:$M$499,10,FALSE)</f>
        <v>#N/A</v>
      </c>
      <c r="Q1295" s="27" t="e">
        <f>VLOOKUP($B1295,期貨未平倉口數!$A$4:$M$499,11,FALSE)</f>
        <v>#N/A</v>
      </c>
      <c r="R1295" s="64" t="e">
        <f>VLOOKUP($B1295,選擇權未平倉餘額!$A$4:$I$500,6,FALSE)</f>
        <v>#N/A</v>
      </c>
      <c r="S1295" s="64" t="e">
        <f>VLOOKUP($B1295,選擇權未平倉餘額!$A$4:$I$500,7,FALSE)</f>
        <v>#N/A</v>
      </c>
      <c r="T1295" s="64" t="e">
        <f>VLOOKUP($B1295,選擇權未平倉餘額!$A$4:$I$500,8,FALSE)</f>
        <v>#N/A</v>
      </c>
      <c r="U1295" s="64" t="e">
        <f>VLOOKUP($B1295,選擇權未平倉餘額!$A$4:$I$500,9,FALSE)</f>
        <v>#N/A</v>
      </c>
      <c r="V1295" s="39" t="e">
        <f>VLOOKUP($B1295,臺指選擇權P_C_Ratios!$A$4:$C$500,3,FALSE)</f>
        <v>#N/A</v>
      </c>
      <c r="W1295" s="41" t="e">
        <f>VLOOKUP($B1295,散戶多空比!$A$6:$L$500,12,FALSE)</f>
        <v>#N/A</v>
      </c>
      <c r="X1295" s="40" t="e">
        <f>VLOOKUP($B1295,期貨大額交易人未沖銷部位!$A$4:$O$499,4,FALSE)</f>
        <v>#N/A</v>
      </c>
      <c r="Y1295" s="40" t="e">
        <f>VLOOKUP($B1295,期貨大額交易人未沖銷部位!$A$4:$O$499,7,FALSE)</f>
        <v>#N/A</v>
      </c>
      <c r="Z1295" s="40" t="e">
        <f>VLOOKUP($B1295,期貨大額交易人未沖銷部位!$A$4:$O$499,10,FALSE)</f>
        <v>#N/A</v>
      </c>
      <c r="AA1295" s="40" t="e">
        <f>VLOOKUP($B1295,期貨大額交易人未沖銷部位!$A$4:$O$499,13,FALSE)</f>
        <v>#N/A</v>
      </c>
      <c r="AB1295" s="40" t="e">
        <f>VLOOKUP($B1295,期貨大額交易人未沖銷部位!$A$4:$O$499,14,FALSE)</f>
        <v>#N/A</v>
      </c>
      <c r="AC1295" s="40" t="e">
        <f>VLOOKUP($B1295,期貨大額交易人未沖銷部位!$A$4:$O$499,15,FALSE)</f>
        <v>#N/A</v>
      </c>
      <c r="AD1295" s="33" t="e">
        <f>VLOOKUP($B1295,三大美股走勢!$A$4:$J$495,4,FALSE)</f>
        <v>#N/A</v>
      </c>
      <c r="AE1295" s="33" t="e">
        <f>VLOOKUP($B1295,三大美股走勢!$A$4:$J$495,7,FALSE)</f>
        <v>#N/A</v>
      </c>
      <c r="AF1295" s="33" t="e">
        <f>VLOOKUP($B1295,三大美股走勢!$A$4:$J$495,10,FALSE)</f>
        <v>#N/A</v>
      </c>
    </row>
    <row r="1296" spans="2:32">
      <c r="B1296" s="32">
        <v>44075</v>
      </c>
      <c r="C1296" s="33" t="e">
        <f>VLOOKUP($B1296,大盤與近月台指!$A$4:$I$499,2,FALSE)</f>
        <v>#N/A</v>
      </c>
      <c r="D1296" s="34" t="e">
        <f>VLOOKUP($B1296,大盤與近月台指!$A$4:$I$499,3,FALSE)</f>
        <v>#N/A</v>
      </c>
      <c r="E1296" s="35" t="e">
        <f>VLOOKUP($B1296,大盤與近月台指!$A$4:$I$499,4,FALSE)</f>
        <v>#N/A</v>
      </c>
      <c r="F1296" s="33" t="e">
        <f>VLOOKUP($B1296,大盤與近月台指!$A$4:$I$499,5,FALSE)</f>
        <v>#N/A</v>
      </c>
      <c r="G1296" s="49" t="e">
        <f>VLOOKUP($B1296,三大法人買賣超!$A$4:$I$500,3,FALSE)</f>
        <v>#N/A</v>
      </c>
      <c r="H1296" s="34" t="e">
        <f>VLOOKUP($B1296,三大法人買賣超!$A$4:$I$500,5,FALSE)</f>
        <v>#N/A</v>
      </c>
      <c r="I1296" s="27" t="e">
        <f>VLOOKUP($B1296,三大法人買賣超!$A$4:$I$500,7,FALSE)</f>
        <v>#N/A</v>
      </c>
      <c r="J1296" s="27" t="e">
        <f>VLOOKUP($B1296,三大法人買賣超!$A$4:$I$500,9,FALSE)</f>
        <v>#N/A</v>
      </c>
      <c r="K1296" s="37">
        <f>新台幣匯率美元指數!B1297</f>
        <v>0</v>
      </c>
      <c r="L1296" s="38">
        <f>新台幣匯率美元指數!C1297</f>
        <v>0</v>
      </c>
      <c r="M1296" s="39">
        <f>新台幣匯率美元指數!D1297</f>
        <v>0</v>
      </c>
      <c r="N1296" s="27" t="e">
        <f>VLOOKUP($B1296,期貨未平倉口數!$A$4:$M$499,4,FALSE)</f>
        <v>#N/A</v>
      </c>
      <c r="O1296" s="27" t="e">
        <f>VLOOKUP($B1296,期貨未平倉口數!$A$4:$M$499,9,FALSE)</f>
        <v>#N/A</v>
      </c>
      <c r="P1296" s="27" t="e">
        <f>VLOOKUP($B1296,期貨未平倉口數!$A$4:$M$499,10,FALSE)</f>
        <v>#N/A</v>
      </c>
      <c r="Q1296" s="27" t="e">
        <f>VLOOKUP($B1296,期貨未平倉口數!$A$4:$M$499,11,FALSE)</f>
        <v>#N/A</v>
      </c>
      <c r="R1296" s="64" t="e">
        <f>VLOOKUP($B1296,選擇權未平倉餘額!$A$4:$I$500,6,FALSE)</f>
        <v>#N/A</v>
      </c>
      <c r="S1296" s="64" t="e">
        <f>VLOOKUP($B1296,選擇權未平倉餘額!$A$4:$I$500,7,FALSE)</f>
        <v>#N/A</v>
      </c>
      <c r="T1296" s="64" t="e">
        <f>VLOOKUP($B1296,選擇權未平倉餘額!$A$4:$I$500,8,FALSE)</f>
        <v>#N/A</v>
      </c>
      <c r="U1296" s="64" t="e">
        <f>VLOOKUP($B1296,選擇權未平倉餘額!$A$4:$I$500,9,FALSE)</f>
        <v>#N/A</v>
      </c>
      <c r="V1296" s="39" t="e">
        <f>VLOOKUP($B1296,臺指選擇權P_C_Ratios!$A$4:$C$500,3,FALSE)</f>
        <v>#N/A</v>
      </c>
      <c r="W1296" s="41" t="e">
        <f>VLOOKUP($B1296,散戶多空比!$A$6:$L$500,12,FALSE)</f>
        <v>#N/A</v>
      </c>
      <c r="X1296" s="40" t="e">
        <f>VLOOKUP($B1296,期貨大額交易人未沖銷部位!$A$4:$O$499,4,FALSE)</f>
        <v>#N/A</v>
      </c>
      <c r="Y1296" s="40" t="e">
        <f>VLOOKUP($B1296,期貨大額交易人未沖銷部位!$A$4:$O$499,7,FALSE)</f>
        <v>#N/A</v>
      </c>
      <c r="Z1296" s="40" t="e">
        <f>VLOOKUP($B1296,期貨大額交易人未沖銷部位!$A$4:$O$499,10,FALSE)</f>
        <v>#N/A</v>
      </c>
      <c r="AA1296" s="40" t="e">
        <f>VLOOKUP($B1296,期貨大額交易人未沖銷部位!$A$4:$O$499,13,FALSE)</f>
        <v>#N/A</v>
      </c>
      <c r="AB1296" s="40" t="e">
        <f>VLOOKUP($B1296,期貨大額交易人未沖銷部位!$A$4:$O$499,14,FALSE)</f>
        <v>#N/A</v>
      </c>
      <c r="AC1296" s="40" t="e">
        <f>VLOOKUP($B1296,期貨大額交易人未沖銷部位!$A$4:$O$499,15,FALSE)</f>
        <v>#N/A</v>
      </c>
      <c r="AD1296" s="33" t="e">
        <f>VLOOKUP($B1296,三大美股走勢!$A$4:$J$495,4,FALSE)</f>
        <v>#N/A</v>
      </c>
      <c r="AE1296" s="33" t="e">
        <f>VLOOKUP($B1296,三大美股走勢!$A$4:$J$495,7,FALSE)</f>
        <v>#N/A</v>
      </c>
      <c r="AF1296" s="33" t="e">
        <f>VLOOKUP($B1296,三大美股走勢!$A$4:$J$495,10,FALSE)</f>
        <v>#N/A</v>
      </c>
    </row>
    <row r="1297" spans="2:32">
      <c r="B1297" s="32">
        <v>44076</v>
      </c>
      <c r="C1297" s="33" t="e">
        <f>VLOOKUP($B1297,大盤與近月台指!$A$4:$I$499,2,FALSE)</f>
        <v>#N/A</v>
      </c>
      <c r="D1297" s="34" t="e">
        <f>VLOOKUP($B1297,大盤與近月台指!$A$4:$I$499,3,FALSE)</f>
        <v>#N/A</v>
      </c>
      <c r="E1297" s="35" t="e">
        <f>VLOOKUP($B1297,大盤與近月台指!$A$4:$I$499,4,FALSE)</f>
        <v>#N/A</v>
      </c>
      <c r="F1297" s="33" t="e">
        <f>VLOOKUP($B1297,大盤與近月台指!$A$4:$I$499,5,FALSE)</f>
        <v>#N/A</v>
      </c>
      <c r="G1297" s="49" t="e">
        <f>VLOOKUP($B1297,三大法人買賣超!$A$4:$I$500,3,FALSE)</f>
        <v>#N/A</v>
      </c>
      <c r="H1297" s="34" t="e">
        <f>VLOOKUP($B1297,三大法人買賣超!$A$4:$I$500,5,FALSE)</f>
        <v>#N/A</v>
      </c>
      <c r="I1297" s="27" t="e">
        <f>VLOOKUP($B1297,三大法人買賣超!$A$4:$I$500,7,FALSE)</f>
        <v>#N/A</v>
      </c>
      <c r="J1297" s="27" t="e">
        <f>VLOOKUP($B1297,三大法人買賣超!$A$4:$I$500,9,FALSE)</f>
        <v>#N/A</v>
      </c>
      <c r="K1297" s="37">
        <f>新台幣匯率美元指數!B1298</f>
        <v>0</v>
      </c>
      <c r="L1297" s="38">
        <f>新台幣匯率美元指數!C1298</f>
        <v>0</v>
      </c>
      <c r="M1297" s="39">
        <f>新台幣匯率美元指數!D1298</f>
        <v>0</v>
      </c>
      <c r="N1297" s="27" t="e">
        <f>VLOOKUP($B1297,期貨未平倉口數!$A$4:$M$499,4,FALSE)</f>
        <v>#N/A</v>
      </c>
      <c r="O1297" s="27" t="e">
        <f>VLOOKUP($B1297,期貨未平倉口數!$A$4:$M$499,9,FALSE)</f>
        <v>#N/A</v>
      </c>
      <c r="P1297" s="27" t="e">
        <f>VLOOKUP($B1297,期貨未平倉口數!$A$4:$M$499,10,FALSE)</f>
        <v>#N/A</v>
      </c>
      <c r="Q1297" s="27" t="e">
        <f>VLOOKUP($B1297,期貨未平倉口數!$A$4:$M$499,11,FALSE)</f>
        <v>#N/A</v>
      </c>
      <c r="R1297" s="64" t="e">
        <f>VLOOKUP($B1297,選擇權未平倉餘額!$A$4:$I$500,6,FALSE)</f>
        <v>#N/A</v>
      </c>
      <c r="S1297" s="64" t="e">
        <f>VLOOKUP($B1297,選擇權未平倉餘額!$A$4:$I$500,7,FALSE)</f>
        <v>#N/A</v>
      </c>
      <c r="T1297" s="64" t="e">
        <f>VLOOKUP($B1297,選擇權未平倉餘額!$A$4:$I$500,8,FALSE)</f>
        <v>#N/A</v>
      </c>
      <c r="U1297" s="64" t="e">
        <f>VLOOKUP($B1297,選擇權未平倉餘額!$A$4:$I$500,9,FALSE)</f>
        <v>#N/A</v>
      </c>
      <c r="V1297" s="39" t="e">
        <f>VLOOKUP($B1297,臺指選擇權P_C_Ratios!$A$4:$C$500,3,FALSE)</f>
        <v>#N/A</v>
      </c>
      <c r="W1297" s="41" t="e">
        <f>VLOOKUP($B1297,散戶多空比!$A$6:$L$500,12,FALSE)</f>
        <v>#N/A</v>
      </c>
      <c r="X1297" s="40" t="e">
        <f>VLOOKUP($B1297,期貨大額交易人未沖銷部位!$A$4:$O$499,4,FALSE)</f>
        <v>#N/A</v>
      </c>
      <c r="Y1297" s="40" t="e">
        <f>VLOOKUP($B1297,期貨大額交易人未沖銷部位!$A$4:$O$499,7,FALSE)</f>
        <v>#N/A</v>
      </c>
      <c r="Z1297" s="40" t="e">
        <f>VLOOKUP($B1297,期貨大額交易人未沖銷部位!$A$4:$O$499,10,FALSE)</f>
        <v>#N/A</v>
      </c>
      <c r="AA1297" s="40" t="e">
        <f>VLOOKUP($B1297,期貨大額交易人未沖銷部位!$A$4:$O$499,13,FALSE)</f>
        <v>#N/A</v>
      </c>
      <c r="AB1297" s="40" t="e">
        <f>VLOOKUP($B1297,期貨大額交易人未沖銷部位!$A$4:$O$499,14,FALSE)</f>
        <v>#N/A</v>
      </c>
      <c r="AC1297" s="40" t="e">
        <f>VLOOKUP($B1297,期貨大額交易人未沖銷部位!$A$4:$O$499,15,FALSE)</f>
        <v>#N/A</v>
      </c>
      <c r="AD1297" s="33" t="e">
        <f>VLOOKUP($B1297,三大美股走勢!$A$4:$J$495,4,FALSE)</f>
        <v>#N/A</v>
      </c>
      <c r="AE1297" s="33" t="e">
        <f>VLOOKUP($B1297,三大美股走勢!$A$4:$J$495,7,FALSE)</f>
        <v>#N/A</v>
      </c>
      <c r="AF1297" s="33" t="e">
        <f>VLOOKUP($B1297,三大美股走勢!$A$4:$J$495,10,FALSE)</f>
        <v>#N/A</v>
      </c>
    </row>
    <row r="1298" spans="2:32">
      <c r="B1298" s="32">
        <v>44077</v>
      </c>
      <c r="C1298" s="33" t="e">
        <f>VLOOKUP($B1298,大盤與近月台指!$A$4:$I$499,2,FALSE)</f>
        <v>#N/A</v>
      </c>
      <c r="D1298" s="34" t="e">
        <f>VLOOKUP($B1298,大盤與近月台指!$A$4:$I$499,3,FALSE)</f>
        <v>#N/A</v>
      </c>
      <c r="E1298" s="35" t="e">
        <f>VLOOKUP($B1298,大盤與近月台指!$A$4:$I$499,4,FALSE)</f>
        <v>#N/A</v>
      </c>
      <c r="F1298" s="33" t="e">
        <f>VLOOKUP($B1298,大盤與近月台指!$A$4:$I$499,5,FALSE)</f>
        <v>#N/A</v>
      </c>
      <c r="G1298" s="49" t="e">
        <f>VLOOKUP($B1298,三大法人買賣超!$A$4:$I$500,3,FALSE)</f>
        <v>#N/A</v>
      </c>
      <c r="H1298" s="34" t="e">
        <f>VLOOKUP($B1298,三大法人買賣超!$A$4:$I$500,5,FALSE)</f>
        <v>#N/A</v>
      </c>
      <c r="I1298" s="27" t="e">
        <f>VLOOKUP($B1298,三大法人買賣超!$A$4:$I$500,7,FALSE)</f>
        <v>#N/A</v>
      </c>
      <c r="J1298" s="27" t="e">
        <f>VLOOKUP($B1298,三大法人買賣超!$A$4:$I$500,9,FALSE)</f>
        <v>#N/A</v>
      </c>
      <c r="K1298" s="37">
        <f>新台幣匯率美元指數!B1299</f>
        <v>0</v>
      </c>
      <c r="L1298" s="38">
        <f>新台幣匯率美元指數!C1299</f>
        <v>0</v>
      </c>
      <c r="M1298" s="39">
        <f>新台幣匯率美元指數!D1299</f>
        <v>0</v>
      </c>
      <c r="N1298" s="27" t="e">
        <f>VLOOKUP($B1298,期貨未平倉口數!$A$4:$M$499,4,FALSE)</f>
        <v>#N/A</v>
      </c>
      <c r="O1298" s="27" t="e">
        <f>VLOOKUP($B1298,期貨未平倉口數!$A$4:$M$499,9,FALSE)</f>
        <v>#N/A</v>
      </c>
      <c r="P1298" s="27" t="e">
        <f>VLOOKUP($B1298,期貨未平倉口數!$A$4:$M$499,10,FALSE)</f>
        <v>#N/A</v>
      </c>
      <c r="Q1298" s="27" t="e">
        <f>VLOOKUP($B1298,期貨未平倉口數!$A$4:$M$499,11,FALSE)</f>
        <v>#N/A</v>
      </c>
      <c r="R1298" s="64" t="e">
        <f>VLOOKUP($B1298,選擇權未平倉餘額!$A$4:$I$500,6,FALSE)</f>
        <v>#N/A</v>
      </c>
      <c r="S1298" s="64" t="e">
        <f>VLOOKUP($B1298,選擇權未平倉餘額!$A$4:$I$500,7,FALSE)</f>
        <v>#N/A</v>
      </c>
      <c r="T1298" s="64" t="e">
        <f>VLOOKUP($B1298,選擇權未平倉餘額!$A$4:$I$500,8,FALSE)</f>
        <v>#N/A</v>
      </c>
      <c r="U1298" s="64" t="e">
        <f>VLOOKUP($B1298,選擇權未平倉餘額!$A$4:$I$500,9,FALSE)</f>
        <v>#N/A</v>
      </c>
      <c r="V1298" s="39" t="e">
        <f>VLOOKUP($B1298,臺指選擇權P_C_Ratios!$A$4:$C$500,3,FALSE)</f>
        <v>#N/A</v>
      </c>
      <c r="W1298" s="41" t="e">
        <f>VLOOKUP($B1298,散戶多空比!$A$6:$L$500,12,FALSE)</f>
        <v>#N/A</v>
      </c>
      <c r="X1298" s="40" t="e">
        <f>VLOOKUP($B1298,期貨大額交易人未沖銷部位!$A$4:$O$499,4,FALSE)</f>
        <v>#N/A</v>
      </c>
      <c r="Y1298" s="40" t="e">
        <f>VLOOKUP($B1298,期貨大額交易人未沖銷部位!$A$4:$O$499,7,FALSE)</f>
        <v>#N/A</v>
      </c>
      <c r="Z1298" s="40" t="e">
        <f>VLOOKUP($B1298,期貨大額交易人未沖銷部位!$A$4:$O$499,10,FALSE)</f>
        <v>#N/A</v>
      </c>
      <c r="AA1298" s="40" t="e">
        <f>VLOOKUP($B1298,期貨大額交易人未沖銷部位!$A$4:$O$499,13,FALSE)</f>
        <v>#N/A</v>
      </c>
      <c r="AB1298" s="40" t="e">
        <f>VLOOKUP($B1298,期貨大額交易人未沖銷部位!$A$4:$O$499,14,FALSE)</f>
        <v>#N/A</v>
      </c>
      <c r="AC1298" s="40" t="e">
        <f>VLOOKUP($B1298,期貨大額交易人未沖銷部位!$A$4:$O$499,15,FALSE)</f>
        <v>#N/A</v>
      </c>
      <c r="AD1298" s="33" t="e">
        <f>VLOOKUP($B1298,三大美股走勢!$A$4:$J$495,4,FALSE)</f>
        <v>#N/A</v>
      </c>
      <c r="AE1298" s="33" t="e">
        <f>VLOOKUP($B1298,三大美股走勢!$A$4:$J$495,7,FALSE)</f>
        <v>#N/A</v>
      </c>
      <c r="AF1298" s="33" t="e">
        <f>VLOOKUP($B1298,三大美股走勢!$A$4:$J$495,10,FALSE)</f>
        <v>#N/A</v>
      </c>
    </row>
    <row r="1299" spans="2:32">
      <c r="B1299" s="32">
        <v>44078</v>
      </c>
      <c r="C1299" s="33" t="e">
        <f>VLOOKUP($B1299,大盤與近月台指!$A$4:$I$499,2,FALSE)</f>
        <v>#N/A</v>
      </c>
      <c r="D1299" s="34" t="e">
        <f>VLOOKUP($B1299,大盤與近月台指!$A$4:$I$499,3,FALSE)</f>
        <v>#N/A</v>
      </c>
      <c r="E1299" s="35" t="e">
        <f>VLOOKUP($B1299,大盤與近月台指!$A$4:$I$499,4,FALSE)</f>
        <v>#N/A</v>
      </c>
      <c r="F1299" s="33" t="e">
        <f>VLOOKUP($B1299,大盤與近月台指!$A$4:$I$499,5,FALSE)</f>
        <v>#N/A</v>
      </c>
      <c r="G1299" s="49" t="e">
        <f>VLOOKUP($B1299,三大法人買賣超!$A$4:$I$500,3,FALSE)</f>
        <v>#N/A</v>
      </c>
      <c r="H1299" s="34" t="e">
        <f>VLOOKUP($B1299,三大法人買賣超!$A$4:$I$500,5,FALSE)</f>
        <v>#N/A</v>
      </c>
      <c r="I1299" s="27" t="e">
        <f>VLOOKUP($B1299,三大法人買賣超!$A$4:$I$500,7,FALSE)</f>
        <v>#N/A</v>
      </c>
      <c r="J1299" s="27" t="e">
        <f>VLOOKUP($B1299,三大法人買賣超!$A$4:$I$500,9,FALSE)</f>
        <v>#N/A</v>
      </c>
      <c r="K1299" s="37">
        <f>新台幣匯率美元指數!B1300</f>
        <v>0</v>
      </c>
      <c r="L1299" s="38">
        <f>新台幣匯率美元指數!C1300</f>
        <v>0</v>
      </c>
      <c r="M1299" s="39">
        <f>新台幣匯率美元指數!D1300</f>
        <v>0</v>
      </c>
      <c r="N1299" s="27" t="e">
        <f>VLOOKUP($B1299,期貨未平倉口數!$A$4:$M$499,4,FALSE)</f>
        <v>#N/A</v>
      </c>
      <c r="O1299" s="27" t="e">
        <f>VLOOKUP($B1299,期貨未平倉口數!$A$4:$M$499,9,FALSE)</f>
        <v>#N/A</v>
      </c>
      <c r="P1299" s="27" t="e">
        <f>VLOOKUP($B1299,期貨未平倉口數!$A$4:$M$499,10,FALSE)</f>
        <v>#N/A</v>
      </c>
      <c r="Q1299" s="27" t="e">
        <f>VLOOKUP($B1299,期貨未平倉口數!$A$4:$M$499,11,FALSE)</f>
        <v>#N/A</v>
      </c>
      <c r="R1299" s="64" t="e">
        <f>VLOOKUP($B1299,選擇權未平倉餘額!$A$4:$I$500,6,FALSE)</f>
        <v>#N/A</v>
      </c>
      <c r="S1299" s="64" t="e">
        <f>VLOOKUP($B1299,選擇權未平倉餘額!$A$4:$I$500,7,FALSE)</f>
        <v>#N/A</v>
      </c>
      <c r="T1299" s="64" t="e">
        <f>VLOOKUP($B1299,選擇權未平倉餘額!$A$4:$I$500,8,FALSE)</f>
        <v>#N/A</v>
      </c>
      <c r="U1299" s="64" t="e">
        <f>VLOOKUP($B1299,選擇權未平倉餘額!$A$4:$I$500,9,FALSE)</f>
        <v>#N/A</v>
      </c>
      <c r="V1299" s="39" t="e">
        <f>VLOOKUP($B1299,臺指選擇權P_C_Ratios!$A$4:$C$500,3,FALSE)</f>
        <v>#N/A</v>
      </c>
      <c r="W1299" s="41" t="e">
        <f>VLOOKUP($B1299,散戶多空比!$A$6:$L$500,12,FALSE)</f>
        <v>#N/A</v>
      </c>
      <c r="X1299" s="40" t="e">
        <f>VLOOKUP($B1299,期貨大額交易人未沖銷部位!$A$4:$O$499,4,FALSE)</f>
        <v>#N/A</v>
      </c>
      <c r="Y1299" s="40" t="e">
        <f>VLOOKUP($B1299,期貨大額交易人未沖銷部位!$A$4:$O$499,7,FALSE)</f>
        <v>#N/A</v>
      </c>
      <c r="Z1299" s="40" t="e">
        <f>VLOOKUP($B1299,期貨大額交易人未沖銷部位!$A$4:$O$499,10,FALSE)</f>
        <v>#N/A</v>
      </c>
      <c r="AA1299" s="40" t="e">
        <f>VLOOKUP($B1299,期貨大額交易人未沖銷部位!$A$4:$O$499,13,FALSE)</f>
        <v>#N/A</v>
      </c>
      <c r="AB1299" s="40" t="e">
        <f>VLOOKUP($B1299,期貨大額交易人未沖銷部位!$A$4:$O$499,14,FALSE)</f>
        <v>#N/A</v>
      </c>
      <c r="AC1299" s="40" t="e">
        <f>VLOOKUP($B1299,期貨大額交易人未沖銷部位!$A$4:$O$499,15,FALSE)</f>
        <v>#N/A</v>
      </c>
      <c r="AD1299" s="33" t="e">
        <f>VLOOKUP($B1299,三大美股走勢!$A$4:$J$495,4,FALSE)</f>
        <v>#N/A</v>
      </c>
      <c r="AE1299" s="33" t="e">
        <f>VLOOKUP($B1299,三大美股走勢!$A$4:$J$495,7,FALSE)</f>
        <v>#N/A</v>
      </c>
      <c r="AF1299" s="33" t="e">
        <f>VLOOKUP($B1299,三大美股走勢!$A$4:$J$495,10,FALSE)</f>
        <v>#N/A</v>
      </c>
    </row>
    <row r="1300" spans="2:32">
      <c r="B1300" s="32">
        <v>44079</v>
      </c>
      <c r="C1300" s="33" t="e">
        <f>VLOOKUP($B1300,大盤與近月台指!$A$4:$I$499,2,FALSE)</f>
        <v>#N/A</v>
      </c>
      <c r="D1300" s="34" t="e">
        <f>VLOOKUP($B1300,大盤與近月台指!$A$4:$I$499,3,FALSE)</f>
        <v>#N/A</v>
      </c>
      <c r="E1300" s="35" t="e">
        <f>VLOOKUP($B1300,大盤與近月台指!$A$4:$I$499,4,FALSE)</f>
        <v>#N/A</v>
      </c>
      <c r="F1300" s="33" t="e">
        <f>VLOOKUP($B1300,大盤與近月台指!$A$4:$I$499,5,FALSE)</f>
        <v>#N/A</v>
      </c>
      <c r="G1300" s="49" t="e">
        <f>VLOOKUP($B1300,三大法人買賣超!$A$4:$I$500,3,FALSE)</f>
        <v>#N/A</v>
      </c>
      <c r="H1300" s="34" t="e">
        <f>VLOOKUP($B1300,三大法人買賣超!$A$4:$I$500,5,FALSE)</f>
        <v>#N/A</v>
      </c>
      <c r="I1300" s="27" t="e">
        <f>VLOOKUP($B1300,三大法人買賣超!$A$4:$I$500,7,FALSE)</f>
        <v>#N/A</v>
      </c>
      <c r="J1300" s="27" t="e">
        <f>VLOOKUP($B1300,三大法人買賣超!$A$4:$I$500,9,FALSE)</f>
        <v>#N/A</v>
      </c>
      <c r="K1300" s="37">
        <f>新台幣匯率美元指數!B1301</f>
        <v>0</v>
      </c>
      <c r="L1300" s="38">
        <f>新台幣匯率美元指數!C1301</f>
        <v>0</v>
      </c>
      <c r="M1300" s="39">
        <f>新台幣匯率美元指數!D1301</f>
        <v>0</v>
      </c>
      <c r="N1300" s="27" t="e">
        <f>VLOOKUP($B1300,期貨未平倉口數!$A$4:$M$499,4,FALSE)</f>
        <v>#N/A</v>
      </c>
      <c r="O1300" s="27" t="e">
        <f>VLOOKUP($B1300,期貨未平倉口數!$A$4:$M$499,9,FALSE)</f>
        <v>#N/A</v>
      </c>
      <c r="P1300" s="27" t="e">
        <f>VLOOKUP($B1300,期貨未平倉口數!$A$4:$M$499,10,FALSE)</f>
        <v>#N/A</v>
      </c>
      <c r="Q1300" s="27" t="e">
        <f>VLOOKUP($B1300,期貨未平倉口數!$A$4:$M$499,11,FALSE)</f>
        <v>#N/A</v>
      </c>
      <c r="R1300" s="64" t="e">
        <f>VLOOKUP($B1300,選擇權未平倉餘額!$A$4:$I$500,6,FALSE)</f>
        <v>#N/A</v>
      </c>
      <c r="S1300" s="64" t="e">
        <f>VLOOKUP($B1300,選擇權未平倉餘額!$A$4:$I$500,7,FALSE)</f>
        <v>#N/A</v>
      </c>
      <c r="T1300" s="64" t="e">
        <f>VLOOKUP($B1300,選擇權未平倉餘額!$A$4:$I$500,8,FALSE)</f>
        <v>#N/A</v>
      </c>
      <c r="U1300" s="64" t="e">
        <f>VLOOKUP($B1300,選擇權未平倉餘額!$A$4:$I$500,9,FALSE)</f>
        <v>#N/A</v>
      </c>
      <c r="V1300" s="39" t="e">
        <f>VLOOKUP($B1300,臺指選擇權P_C_Ratios!$A$4:$C$500,3,FALSE)</f>
        <v>#N/A</v>
      </c>
      <c r="W1300" s="41" t="e">
        <f>VLOOKUP($B1300,散戶多空比!$A$6:$L$500,12,FALSE)</f>
        <v>#N/A</v>
      </c>
      <c r="X1300" s="40" t="e">
        <f>VLOOKUP($B1300,期貨大額交易人未沖銷部位!$A$4:$O$499,4,FALSE)</f>
        <v>#N/A</v>
      </c>
      <c r="Y1300" s="40" t="e">
        <f>VLOOKUP($B1300,期貨大額交易人未沖銷部位!$A$4:$O$499,7,FALSE)</f>
        <v>#N/A</v>
      </c>
      <c r="Z1300" s="40" t="e">
        <f>VLOOKUP($B1300,期貨大額交易人未沖銷部位!$A$4:$O$499,10,FALSE)</f>
        <v>#N/A</v>
      </c>
      <c r="AA1300" s="40" t="e">
        <f>VLOOKUP($B1300,期貨大額交易人未沖銷部位!$A$4:$O$499,13,FALSE)</f>
        <v>#N/A</v>
      </c>
      <c r="AB1300" s="40" t="e">
        <f>VLOOKUP($B1300,期貨大額交易人未沖銷部位!$A$4:$O$499,14,FALSE)</f>
        <v>#N/A</v>
      </c>
      <c r="AC1300" s="40" t="e">
        <f>VLOOKUP($B1300,期貨大額交易人未沖銷部位!$A$4:$O$499,15,FALSE)</f>
        <v>#N/A</v>
      </c>
      <c r="AD1300" s="33" t="e">
        <f>VLOOKUP($B1300,三大美股走勢!$A$4:$J$495,4,FALSE)</f>
        <v>#N/A</v>
      </c>
      <c r="AE1300" s="33" t="e">
        <f>VLOOKUP($B1300,三大美股走勢!$A$4:$J$495,7,FALSE)</f>
        <v>#N/A</v>
      </c>
      <c r="AF1300" s="33" t="e">
        <f>VLOOKUP($B1300,三大美股走勢!$A$4:$J$495,10,FALSE)</f>
        <v>#N/A</v>
      </c>
    </row>
    <row r="1301" spans="2:32">
      <c r="B1301" s="32">
        <v>44080</v>
      </c>
      <c r="C1301" s="33" t="e">
        <f>VLOOKUP($B1301,大盤與近月台指!$A$4:$I$499,2,FALSE)</f>
        <v>#N/A</v>
      </c>
      <c r="D1301" s="34" t="e">
        <f>VLOOKUP($B1301,大盤與近月台指!$A$4:$I$499,3,FALSE)</f>
        <v>#N/A</v>
      </c>
      <c r="E1301" s="35" t="e">
        <f>VLOOKUP($B1301,大盤與近月台指!$A$4:$I$499,4,FALSE)</f>
        <v>#N/A</v>
      </c>
      <c r="F1301" s="33" t="e">
        <f>VLOOKUP($B1301,大盤與近月台指!$A$4:$I$499,5,FALSE)</f>
        <v>#N/A</v>
      </c>
      <c r="G1301" s="49" t="e">
        <f>VLOOKUP($B1301,三大法人買賣超!$A$4:$I$500,3,FALSE)</f>
        <v>#N/A</v>
      </c>
      <c r="H1301" s="34" t="e">
        <f>VLOOKUP($B1301,三大法人買賣超!$A$4:$I$500,5,FALSE)</f>
        <v>#N/A</v>
      </c>
      <c r="I1301" s="27" t="e">
        <f>VLOOKUP($B1301,三大法人買賣超!$A$4:$I$500,7,FALSE)</f>
        <v>#N/A</v>
      </c>
      <c r="J1301" s="27" t="e">
        <f>VLOOKUP($B1301,三大法人買賣超!$A$4:$I$500,9,FALSE)</f>
        <v>#N/A</v>
      </c>
      <c r="K1301" s="37">
        <f>新台幣匯率美元指數!B1302</f>
        <v>0</v>
      </c>
      <c r="L1301" s="38">
        <f>新台幣匯率美元指數!C1302</f>
        <v>0</v>
      </c>
      <c r="M1301" s="39">
        <f>新台幣匯率美元指數!D1302</f>
        <v>0</v>
      </c>
      <c r="N1301" s="27" t="e">
        <f>VLOOKUP($B1301,期貨未平倉口數!$A$4:$M$499,4,FALSE)</f>
        <v>#N/A</v>
      </c>
      <c r="O1301" s="27" t="e">
        <f>VLOOKUP($B1301,期貨未平倉口數!$A$4:$M$499,9,FALSE)</f>
        <v>#N/A</v>
      </c>
      <c r="P1301" s="27" t="e">
        <f>VLOOKUP($B1301,期貨未平倉口數!$A$4:$M$499,10,FALSE)</f>
        <v>#N/A</v>
      </c>
      <c r="Q1301" s="27" t="e">
        <f>VLOOKUP($B1301,期貨未平倉口數!$A$4:$M$499,11,FALSE)</f>
        <v>#N/A</v>
      </c>
      <c r="R1301" s="64" t="e">
        <f>VLOOKUP($B1301,選擇權未平倉餘額!$A$4:$I$500,6,FALSE)</f>
        <v>#N/A</v>
      </c>
      <c r="S1301" s="64" t="e">
        <f>VLOOKUP($B1301,選擇權未平倉餘額!$A$4:$I$500,7,FALSE)</f>
        <v>#N/A</v>
      </c>
      <c r="T1301" s="64" t="e">
        <f>VLOOKUP($B1301,選擇權未平倉餘額!$A$4:$I$500,8,FALSE)</f>
        <v>#N/A</v>
      </c>
      <c r="U1301" s="64" t="e">
        <f>VLOOKUP($B1301,選擇權未平倉餘額!$A$4:$I$500,9,FALSE)</f>
        <v>#N/A</v>
      </c>
      <c r="V1301" s="39" t="e">
        <f>VLOOKUP($B1301,臺指選擇權P_C_Ratios!$A$4:$C$500,3,FALSE)</f>
        <v>#N/A</v>
      </c>
      <c r="W1301" s="41" t="e">
        <f>VLOOKUP($B1301,散戶多空比!$A$6:$L$500,12,FALSE)</f>
        <v>#N/A</v>
      </c>
      <c r="X1301" s="40" t="e">
        <f>VLOOKUP($B1301,期貨大額交易人未沖銷部位!$A$4:$O$499,4,FALSE)</f>
        <v>#N/A</v>
      </c>
      <c r="Y1301" s="40" t="e">
        <f>VLOOKUP($B1301,期貨大額交易人未沖銷部位!$A$4:$O$499,7,FALSE)</f>
        <v>#N/A</v>
      </c>
      <c r="Z1301" s="40" t="e">
        <f>VLOOKUP($B1301,期貨大額交易人未沖銷部位!$A$4:$O$499,10,FALSE)</f>
        <v>#N/A</v>
      </c>
      <c r="AA1301" s="40" t="e">
        <f>VLOOKUP($B1301,期貨大額交易人未沖銷部位!$A$4:$O$499,13,FALSE)</f>
        <v>#N/A</v>
      </c>
      <c r="AB1301" s="40" t="e">
        <f>VLOOKUP($B1301,期貨大額交易人未沖銷部位!$A$4:$O$499,14,FALSE)</f>
        <v>#N/A</v>
      </c>
      <c r="AC1301" s="40" t="e">
        <f>VLOOKUP($B1301,期貨大額交易人未沖銷部位!$A$4:$O$499,15,FALSE)</f>
        <v>#N/A</v>
      </c>
      <c r="AD1301" s="33" t="e">
        <f>VLOOKUP($B1301,三大美股走勢!$A$4:$J$495,4,FALSE)</f>
        <v>#N/A</v>
      </c>
      <c r="AE1301" s="33" t="e">
        <f>VLOOKUP($B1301,三大美股走勢!$A$4:$J$495,7,FALSE)</f>
        <v>#N/A</v>
      </c>
      <c r="AF1301" s="33" t="e">
        <f>VLOOKUP($B1301,三大美股走勢!$A$4:$J$495,10,FALSE)</f>
        <v>#N/A</v>
      </c>
    </row>
    <row r="1302" spans="2:32">
      <c r="B1302" s="32">
        <v>44081</v>
      </c>
      <c r="C1302" s="33" t="e">
        <f>VLOOKUP($B1302,大盤與近月台指!$A$4:$I$499,2,FALSE)</f>
        <v>#N/A</v>
      </c>
      <c r="D1302" s="34" t="e">
        <f>VLOOKUP($B1302,大盤與近月台指!$A$4:$I$499,3,FALSE)</f>
        <v>#N/A</v>
      </c>
      <c r="E1302" s="35" t="e">
        <f>VLOOKUP($B1302,大盤與近月台指!$A$4:$I$499,4,FALSE)</f>
        <v>#N/A</v>
      </c>
      <c r="F1302" s="33" t="e">
        <f>VLOOKUP($B1302,大盤與近月台指!$A$4:$I$499,5,FALSE)</f>
        <v>#N/A</v>
      </c>
      <c r="G1302" s="49" t="e">
        <f>VLOOKUP($B1302,三大法人買賣超!$A$4:$I$500,3,FALSE)</f>
        <v>#N/A</v>
      </c>
      <c r="H1302" s="34" t="e">
        <f>VLOOKUP($B1302,三大法人買賣超!$A$4:$I$500,5,FALSE)</f>
        <v>#N/A</v>
      </c>
      <c r="I1302" s="27" t="e">
        <f>VLOOKUP($B1302,三大法人買賣超!$A$4:$I$500,7,FALSE)</f>
        <v>#N/A</v>
      </c>
      <c r="J1302" s="27" t="e">
        <f>VLOOKUP($B1302,三大法人買賣超!$A$4:$I$500,9,FALSE)</f>
        <v>#N/A</v>
      </c>
      <c r="K1302" s="37">
        <f>新台幣匯率美元指數!B1303</f>
        <v>0</v>
      </c>
      <c r="L1302" s="38">
        <f>新台幣匯率美元指數!C1303</f>
        <v>0</v>
      </c>
      <c r="M1302" s="39">
        <f>新台幣匯率美元指數!D1303</f>
        <v>0</v>
      </c>
      <c r="N1302" s="27" t="e">
        <f>VLOOKUP($B1302,期貨未平倉口數!$A$4:$M$499,4,FALSE)</f>
        <v>#N/A</v>
      </c>
      <c r="O1302" s="27" t="e">
        <f>VLOOKUP($B1302,期貨未平倉口數!$A$4:$M$499,9,FALSE)</f>
        <v>#N/A</v>
      </c>
      <c r="P1302" s="27" t="e">
        <f>VLOOKUP($B1302,期貨未平倉口數!$A$4:$M$499,10,FALSE)</f>
        <v>#N/A</v>
      </c>
      <c r="Q1302" s="27" t="e">
        <f>VLOOKUP($B1302,期貨未平倉口數!$A$4:$M$499,11,FALSE)</f>
        <v>#N/A</v>
      </c>
      <c r="R1302" s="64" t="e">
        <f>VLOOKUP($B1302,選擇權未平倉餘額!$A$4:$I$500,6,FALSE)</f>
        <v>#N/A</v>
      </c>
      <c r="S1302" s="64" t="e">
        <f>VLOOKUP($B1302,選擇權未平倉餘額!$A$4:$I$500,7,FALSE)</f>
        <v>#N/A</v>
      </c>
      <c r="T1302" s="64" t="e">
        <f>VLOOKUP($B1302,選擇權未平倉餘額!$A$4:$I$500,8,FALSE)</f>
        <v>#N/A</v>
      </c>
      <c r="U1302" s="64" t="e">
        <f>VLOOKUP($B1302,選擇權未平倉餘額!$A$4:$I$500,9,FALSE)</f>
        <v>#N/A</v>
      </c>
      <c r="V1302" s="39" t="e">
        <f>VLOOKUP($B1302,臺指選擇權P_C_Ratios!$A$4:$C$500,3,FALSE)</f>
        <v>#N/A</v>
      </c>
      <c r="W1302" s="41" t="e">
        <f>VLOOKUP($B1302,散戶多空比!$A$6:$L$500,12,FALSE)</f>
        <v>#N/A</v>
      </c>
      <c r="X1302" s="40" t="e">
        <f>VLOOKUP($B1302,期貨大額交易人未沖銷部位!$A$4:$O$499,4,FALSE)</f>
        <v>#N/A</v>
      </c>
      <c r="Y1302" s="40" t="e">
        <f>VLOOKUP($B1302,期貨大額交易人未沖銷部位!$A$4:$O$499,7,FALSE)</f>
        <v>#N/A</v>
      </c>
      <c r="Z1302" s="40" t="e">
        <f>VLOOKUP($B1302,期貨大額交易人未沖銷部位!$A$4:$O$499,10,FALSE)</f>
        <v>#N/A</v>
      </c>
      <c r="AA1302" s="40" t="e">
        <f>VLOOKUP($B1302,期貨大額交易人未沖銷部位!$A$4:$O$499,13,FALSE)</f>
        <v>#N/A</v>
      </c>
      <c r="AB1302" s="40" t="e">
        <f>VLOOKUP($B1302,期貨大額交易人未沖銷部位!$A$4:$O$499,14,FALSE)</f>
        <v>#N/A</v>
      </c>
      <c r="AC1302" s="40" t="e">
        <f>VLOOKUP($B1302,期貨大額交易人未沖銷部位!$A$4:$O$499,15,FALSE)</f>
        <v>#N/A</v>
      </c>
      <c r="AD1302" s="33" t="e">
        <f>VLOOKUP($B1302,三大美股走勢!$A$4:$J$495,4,FALSE)</f>
        <v>#N/A</v>
      </c>
      <c r="AE1302" s="33" t="e">
        <f>VLOOKUP($B1302,三大美股走勢!$A$4:$J$495,7,FALSE)</f>
        <v>#N/A</v>
      </c>
      <c r="AF1302" s="33" t="e">
        <f>VLOOKUP($B1302,三大美股走勢!$A$4:$J$495,10,FALSE)</f>
        <v>#N/A</v>
      </c>
    </row>
    <row r="1303" spans="2:32">
      <c r="B1303" s="32">
        <v>44082</v>
      </c>
      <c r="C1303" s="33" t="e">
        <f>VLOOKUP($B1303,大盤與近月台指!$A$4:$I$499,2,FALSE)</f>
        <v>#N/A</v>
      </c>
      <c r="D1303" s="34" t="e">
        <f>VLOOKUP($B1303,大盤與近月台指!$A$4:$I$499,3,FALSE)</f>
        <v>#N/A</v>
      </c>
      <c r="E1303" s="35" t="e">
        <f>VLOOKUP($B1303,大盤與近月台指!$A$4:$I$499,4,FALSE)</f>
        <v>#N/A</v>
      </c>
      <c r="F1303" s="33" t="e">
        <f>VLOOKUP($B1303,大盤與近月台指!$A$4:$I$499,5,FALSE)</f>
        <v>#N/A</v>
      </c>
      <c r="G1303" s="49" t="e">
        <f>VLOOKUP($B1303,三大法人買賣超!$A$4:$I$500,3,FALSE)</f>
        <v>#N/A</v>
      </c>
      <c r="H1303" s="34" t="e">
        <f>VLOOKUP($B1303,三大法人買賣超!$A$4:$I$500,5,FALSE)</f>
        <v>#N/A</v>
      </c>
      <c r="I1303" s="27" t="e">
        <f>VLOOKUP($B1303,三大法人買賣超!$A$4:$I$500,7,FALSE)</f>
        <v>#N/A</v>
      </c>
      <c r="J1303" s="27" t="e">
        <f>VLOOKUP($B1303,三大法人買賣超!$A$4:$I$500,9,FALSE)</f>
        <v>#N/A</v>
      </c>
      <c r="K1303" s="37">
        <f>新台幣匯率美元指數!B1304</f>
        <v>0</v>
      </c>
      <c r="L1303" s="38">
        <f>新台幣匯率美元指數!C1304</f>
        <v>0</v>
      </c>
      <c r="M1303" s="39">
        <f>新台幣匯率美元指數!D1304</f>
        <v>0</v>
      </c>
      <c r="N1303" s="27" t="e">
        <f>VLOOKUP($B1303,期貨未平倉口數!$A$4:$M$499,4,FALSE)</f>
        <v>#N/A</v>
      </c>
      <c r="O1303" s="27" t="e">
        <f>VLOOKUP($B1303,期貨未平倉口數!$A$4:$M$499,9,FALSE)</f>
        <v>#N/A</v>
      </c>
      <c r="P1303" s="27" t="e">
        <f>VLOOKUP($B1303,期貨未平倉口數!$A$4:$M$499,10,FALSE)</f>
        <v>#N/A</v>
      </c>
      <c r="Q1303" s="27" t="e">
        <f>VLOOKUP($B1303,期貨未平倉口數!$A$4:$M$499,11,FALSE)</f>
        <v>#N/A</v>
      </c>
      <c r="R1303" s="64" t="e">
        <f>VLOOKUP($B1303,選擇權未平倉餘額!$A$4:$I$500,6,FALSE)</f>
        <v>#N/A</v>
      </c>
      <c r="S1303" s="64" t="e">
        <f>VLOOKUP($B1303,選擇權未平倉餘額!$A$4:$I$500,7,FALSE)</f>
        <v>#N/A</v>
      </c>
      <c r="T1303" s="64" t="e">
        <f>VLOOKUP($B1303,選擇權未平倉餘額!$A$4:$I$500,8,FALSE)</f>
        <v>#N/A</v>
      </c>
      <c r="U1303" s="64" t="e">
        <f>VLOOKUP($B1303,選擇權未平倉餘額!$A$4:$I$500,9,FALSE)</f>
        <v>#N/A</v>
      </c>
      <c r="V1303" s="39" t="e">
        <f>VLOOKUP($B1303,臺指選擇權P_C_Ratios!$A$4:$C$500,3,FALSE)</f>
        <v>#N/A</v>
      </c>
      <c r="W1303" s="41" t="e">
        <f>VLOOKUP($B1303,散戶多空比!$A$6:$L$500,12,FALSE)</f>
        <v>#N/A</v>
      </c>
      <c r="X1303" s="40" t="e">
        <f>VLOOKUP($B1303,期貨大額交易人未沖銷部位!$A$4:$O$499,4,FALSE)</f>
        <v>#N/A</v>
      </c>
      <c r="Y1303" s="40" t="e">
        <f>VLOOKUP($B1303,期貨大額交易人未沖銷部位!$A$4:$O$499,7,FALSE)</f>
        <v>#N/A</v>
      </c>
      <c r="Z1303" s="40" t="e">
        <f>VLOOKUP($B1303,期貨大額交易人未沖銷部位!$A$4:$O$499,10,FALSE)</f>
        <v>#N/A</v>
      </c>
      <c r="AA1303" s="40" t="e">
        <f>VLOOKUP($B1303,期貨大額交易人未沖銷部位!$A$4:$O$499,13,FALSE)</f>
        <v>#N/A</v>
      </c>
      <c r="AB1303" s="40" t="e">
        <f>VLOOKUP($B1303,期貨大額交易人未沖銷部位!$A$4:$O$499,14,FALSE)</f>
        <v>#N/A</v>
      </c>
      <c r="AC1303" s="40" t="e">
        <f>VLOOKUP($B1303,期貨大額交易人未沖銷部位!$A$4:$O$499,15,FALSE)</f>
        <v>#N/A</v>
      </c>
      <c r="AD1303" s="33" t="e">
        <f>VLOOKUP($B1303,三大美股走勢!$A$4:$J$495,4,FALSE)</f>
        <v>#N/A</v>
      </c>
      <c r="AE1303" s="33" t="e">
        <f>VLOOKUP($B1303,三大美股走勢!$A$4:$J$495,7,FALSE)</f>
        <v>#N/A</v>
      </c>
      <c r="AF1303" s="33" t="e">
        <f>VLOOKUP($B1303,三大美股走勢!$A$4:$J$495,10,FALSE)</f>
        <v>#N/A</v>
      </c>
    </row>
    <row r="1304" spans="2:32">
      <c r="B1304" s="32">
        <v>44083</v>
      </c>
      <c r="C1304" s="33" t="e">
        <f>VLOOKUP($B1304,大盤與近月台指!$A$4:$I$499,2,FALSE)</f>
        <v>#N/A</v>
      </c>
      <c r="D1304" s="34" t="e">
        <f>VLOOKUP($B1304,大盤與近月台指!$A$4:$I$499,3,FALSE)</f>
        <v>#N/A</v>
      </c>
      <c r="E1304" s="35" t="e">
        <f>VLOOKUP($B1304,大盤與近月台指!$A$4:$I$499,4,FALSE)</f>
        <v>#N/A</v>
      </c>
      <c r="F1304" s="33" t="e">
        <f>VLOOKUP($B1304,大盤與近月台指!$A$4:$I$499,5,FALSE)</f>
        <v>#N/A</v>
      </c>
      <c r="G1304" s="49" t="e">
        <f>VLOOKUP($B1304,三大法人買賣超!$A$4:$I$500,3,FALSE)</f>
        <v>#N/A</v>
      </c>
      <c r="H1304" s="34" t="e">
        <f>VLOOKUP($B1304,三大法人買賣超!$A$4:$I$500,5,FALSE)</f>
        <v>#N/A</v>
      </c>
      <c r="I1304" s="27" t="e">
        <f>VLOOKUP($B1304,三大法人買賣超!$A$4:$I$500,7,FALSE)</f>
        <v>#N/A</v>
      </c>
      <c r="J1304" s="27" t="e">
        <f>VLOOKUP($B1304,三大法人買賣超!$A$4:$I$500,9,FALSE)</f>
        <v>#N/A</v>
      </c>
      <c r="K1304" s="37">
        <f>新台幣匯率美元指數!B1305</f>
        <v>0</v>
      </c>
      <c r="L1304" s="38">
        <f>新台幣匯率美元指數!C1305</f>
        <v>0</v>
      </c>
      <c r="M1304" s="39">
        <f>新台幣匯率美元指數!D1305</f>
        <v>0</v>
      </c>
      <c r="N1304" s="27" t="e">
        <f>VLOOKUP($B1304,期貨未平倉口數!$A$4:$M$499,4,FALSE)</f>
        <v>#N/A</v>
      </c>
      <c r="O1304" s="27" t="e">
        <f>VLOOKUP($B1304,期貨未平倉口數!$A$4:$M$499,9,FALSE)</f>
        <v>#N/A</v>
      </c>
      <c r="P1304" s="27" t="e">
        <f>VLOOKUP($B1304,期貨未平倉口數!$A$4:$M$499,10,FALSE)</f>
        <v>#N/A</v>
      </c>
      <c r="Q1304" s="27" t="e">
        <f>VLOOKUP($B1304,期貨未平倉口數!$A$4:$M$499,11,FALSE)</f>
        <v>#N/A</v>
      </c>
      <c r="R1304" s="64" t="e">
        <f>VLOOKUP($B1304,選擇權未平倉餘額!$A$4:$I$500,6,FALSE)</f>
        <v>#N/A</v>
      </c>
      <c r="S1304" s="64" t="e">
        <f>VLOOKUP($B1304,選擇權未平倉餘額!$A$4:$I$500,7,FALSE)</f>
        <v>#N/A</v>
      </c>
      <c r="T1304" s="64" t="e">
        <f>VLOOKUP($B1304,選擇權未平倉餘額!$A$4:$I$500,8,FALSE)</f>
        <v>#N/A</v>
      </c>
      <c r="U1304" s="64" t="e">
        <f>VLOOKUP($B1304,選擇權未平倉餘額!$A$4:$I$500,9,FALSE)</f>
        <v>#N/A</v>
      </c>
      <c r="V1304" s="39" t="e">
        <f>VLOOKUP($B1304,臺指選擇權P_C_Ratios!$A$4:$C$500,3,FALSE)</f>
        <v>#N/A</v>
      </c>
      <c r="W1304" s="41" t="e">
        <f>VLOOKUP($B1304,散戶多空比!$A$6:$L$500,12,FALSE)</f>
        <v>#N/A</v>
      </c>
      <c r="X1304" s="40" t="e">
        <f>VLOOKUP($B1304,期貨大額交易人未沖銷部位!$A$4:$O$499,4,FALSE)</f>
        <v>#N/A</v>
      </c>
      <c r="Y1304" s="40" t="e">
        <f>VLOOKUP($B1304,期貨大額交易人未沖銷部位!$A$4:$O$499,7,FALSE)</f>
        <v>#N/A</v>
      </c>
      <c r="Z1304" s="40" t="e">
        <f>VLOOKUP($B1304,期貨大額交易人未沖銷部位!$A$4:$O$499,10,FALSE)</f>
        <v>#N/A</v>
      </c>
      <c r="AA1304" s="40" t="e">
        <f>VLOOKUP($B1304,期貨大額交易人未沖銷部位!$A$4:$O$499,13,FALSE)</f>
        <v>#N/A</v>
      </c>
      <c r="AB1304" s="40" t="e">
        <f>VLOOKUP($B1304,期貨大額交易人未沖銷部位!$A$4:$O$499,14,FALSE)</f>
        <v>#N/A</v>
      </c>
      <c r="AC1304" s="40" t="e">
        <f>VLOOKUP($B1304,期貨大額交易人未沖銷部位!$A$4:$O$499,15,FALSE)</f>
        <v>#N/A</v>
      </c>
      <c r="AD1304" s="33" t="e">
        <f>VLOOKUP($B1304,三大美股走勢!$A$4:$J$495,4,FALSE)</f>
        <v>#N/A</v>
      </c>
      <c r="AE1304" s="33" t="e">
        <f>VLOOKUP($B1304,三大美股走勢!$A$4:$J$495,7,FALSE)</f>
        <v>#N/A</v>
      </c>
      <c r="AF1304" s="33" t="e">
        <f>VLOOKUP($B1304,三大美股走勢!$A$4:$J$495,10,FALSE)</f>
        <v>#N/A</v>
      </c>
    </row>
    <row r="1305" spans="2:32">
      <c r="B1305" s="32">
        <v>44084</v>
      </c>
      <c r="C1305" s="33" t="e">
        <f>VLOOKUP($B1305,大盤與近月台指!$A$4:$I$499,2,FALSE)</f>
        <v>#N/A</v>
      </c>
      <c r="D1305" s="34" t="e">
        <f>VLOOKUP($B1305,大盤與近月台指!$A$4:$I$499,3,FALSE)</f>
        <v>#N/A</v>
      </c>
      <c r="E1305" s="35" t="e">
        <f>VLOOKUP($B1305,大盤與近月台指!$A$4:$I$499,4,FALSE)</f>
        <v>#N/A</v>
      </c>
      <c r="F1305" s="33" t="e">
        <f>VLOOKUP($B1305,大盤與近月台指!$A$4:$I$499,5,FALSE)</f>
        <v>#N/A</v>
      </c>
      <c r="G1305" s="49" t="e">
        <f>VLOOKUP($B1305,三大法人買賣超!$A$4:$I$500,3,FALSE)</f>
        <v>#N/A</v>
      </c>
      <c r="H1305" s="34" t="e">
        <f>VLOOKUP($B1305,三大法人買賣超!$A$4:$I$500,5,FALSE)</f>
        <v>#N/A</v>
      </c>
      <c r="I1305" s="27" t="e">
        <f>VLOOKUP($B1305,三大法人買賣超!$A$4:$I$500,7,FALSE)</f>
        <v>#N/A</v>
      </c>
      <c r="J1305" s="27" t="e">
        <f>VLOOKUP($B1305,三大法人買賣超!$A$4:$I$500,9,FALSE)</f>
        <v>#N/A</v>
      </c>
      <c r="K1305" s="37">
        <f>新台幣匯率美元指數!B1306</f>
        <v>0</v>
      </c>
      <c r="L1305" s="38">
        <f>新台幣匯率美元指數!C1306</f>
        <v>0</v>
      </c>
      <c r="M1305" s="39">
        <f>新台幣匯率美元指數!D1306</f>
        <v>0</v>
      </c>
      <c r="N1305" s="27" t="e">
        <f>VLOOKUP($B1305,期貨未平倉口數!$A$4:$M$499,4,FALSE)</f>
        <v>#N/A</v>
      </c>
      <c r="O1305" s="27" t="e">
        <f>VLOOKUP($B1305,期貨未平倉口數!$A$4:$M$499,9,FALSE)</f>
        <v>#N/A</v>
      </c>
      <c r="P1305" s="27" t="e">
        <f>VLOOKUP($B1305,期貨未平倉口數!$A$4:$M$499,10,FALSE)</f>
        <v>#N/A</v>
      </c>
      <c r="Q1305" s="27" t="e">
        <f>VLOOKUP($B1305,期貨未平倉口數!$A$4:$M$499,11,FALSE)</f>
        <v>#N/A</v>
      </c>
      <c r="R1305" s="64" t="e">
        <f>VLOOKUP($B1305,選擇權未平倉餘額!$A$4:$I$500,6,FALSE)</f>
        <v>#N/A</v>
      </c>
      <c r="S1305" s="64" t="e">
        <f>VLOOKUP($B1305,選擇權未平倉餘額!$A$4:$I$500,7,FALSE)</f>
        <v>#N/A</v>
      </c>
      <c r="T1305" s="64" t="e">
        <f>VLOOKUP($B1305,選擇權未平倉餘額!$A$4:$I$500,8,FALSE)</f>
        <v>#N/A</v>
      </c>
      <c r="U1305" s="64" t="e">
        <f>VLOOKUP($B1305,選擇權未平倉餘額!$A$4:$I$500,9,FALSE)</f>
        <v>#N/A</v>
      </c>
      <c r="V1305" s="39" t="e">
        <f>VLOOKUP($B1305,臺指選擇權P_C_Ratios!$A$4:$C$500,3,FALSE)</f>
        <v>#N/A</v>
      </c>
      <c r="W1305" s="41" t="e">
        <f>VLOOKUP($B1305,散戶多空比!$A$6:$L$500,12,FALSE)</f>
        <v>#N/A</v>
      </c>
      <c r="X1305" s="40" t="e">
        <f>VLOOKUP($B1305,期貨大額交易人未沖銷部位!$A$4:$O$499,4,FALSE)</f>
        <v>#N/A</v>
      </c>
      <c r="Y1305" s="40" t="e">
        <f>VLOOKUP($B1305,期貨大額交易人未沖銷部位!$A$4:$O$499,7,FALSE)</f>
        <v>#N/A</v>
      </c>
      <c r="Z1305" s="40" t="e">
        <f>VLOOKUP($B1305,期貨大額交易人未沖銷部位!$A$4:$O$499,10,FALSE)</f>
        <v>#N/A</v>
      </c>
      <c r="AA1305" s="40" t="e">
        <f>VLOOKUP($B1305,期貨大額交易人未沖銷部位!$A$4:$O$499,13,FALSE)</f>
        <v>#N/A</v>
      </c>
      <c r="AB1305" s="40" t="e">
        <f>VLOOKUP($B1305,期貨大額交易人未沖銷部位!$A$4:$O$499,14,FALSE)</f>
        <v>#N/A</v>
      </c>
      <c r="AC1305" s="40" t="e">
        <f>VLOOKUP($B1305,期貨大額交易人未沖銷部位!$A$4:$O$499,15,FALSE)</f>
        <v>#N/A</v>
      </c>
      <c r="AD1305" s="33" t="e">
        <f>VLOOKUP($B1305,三大美股走勢!$A$4:$J$495,4,FALSE)</f>
        <v>#N/A</v>
      </c>
      <c r="AE1305" s="33" t="e">
        <f>VLOOKUP($B1305,三大美股走勢!$A$4:$J$495,7,FALSE)</f>
        <v>#N/A</v>
      </c>
      <c r="AF1305" s="33" t="e">
        <f>VLOOKUP($B1305,三大美股走勢!$A$4:$J$495,10,FALSE)</f>
        <v>#N/A</v>
      </c>
    </row>
    <row r="1306" spans="2:32">
      <c r="B1306" s="32">
        <v>44085</v>
      </c>
      <c r="C1306" s="33" t="e">
        <f>VLOOKUP($B1306,大盤與近月台指!$A$4:$I$499,2,FALSE)</f>
        <v>#N/A</v>
      </c>
      <c r="D1306" s="34" t="e">
        <f>VLOOKUP($B1306,大盤與近月台指!$A$4:$I$499,3,FALSE)</f>
        <v>#N/A</v>
      </c>
      <c r="E1306" s="35" t="e">
        <f>VLOOKUP($B1306,大盤與近月台指!$A$4:$I$499,4,FALSE)</f>
        <v>#N/A</v>
      </c>
      <c r="F1306" s="33" t="e">
        <f>VLOOKUP($B1306,大盤與近月台指!$A$4:$I$499,5,FALSE)</f>
        <v>#N/A</v>
      </c>
      <c r="G1306" s="49" t="e">
        <f>VLOOKUP($B1306,三大法人買賣超!$A$4:$I$500,3,FALSE)</f>
        <v>#N/A</v>
      </c>
      <c r="H1306" s="34" t="e">
        <f>VLOOKUP($B1306,三大法人買賣超!$A$4:$I$500,5,FALSE)</f>
        <v>#N/A</v>
      </c>
      <c r="I1306" s="27" t="e">
        <f>VLOOKUP($B1306,三大法人買賣超!$A$4:$I$500,7,FALSE)</f>
        <v>#N/A</v>
      </c>
      <c r="J1306" s="27" t="e">
        <f>VLOOKUP($B1306,三大法人買賣超!$A$4:$I$500,9,FALSE)</f>
        <v>#N/A</v>
      </c>
      <c r="K1306" s="37">
        <f>新台幣匯率美元指數!B1307</f>
        <v>0</v>
      </c>
      <c r="L1306" s="38">
        <f>新台幣匯率美元指數!C1307</f>
        <v>0</v>
      </c>
      <c r="M1306" s="39">
        <f>新台幣匯率美元指數!D1307</f>
        <v>0</v>
      </c>
      <c r="N1306" s="27" t="e">
        <f>VLOOKUP($B1306,期貨未平倉口數!$A$4:$M$499,4,FALSE)</f>
        <v>#N/A</v>
      </c>
      <c r="O1306" s="27" t="e">
        <f>VLOOKUP($B1306,期貨未平倉口數!$A$4:$M$499,9,FALSE)</f>
        <v>#N/A</v>
      </c>
      <c r="P1306" s="27" t="e">
        <f>VLOOKUP($B1306,期貨未平倉口數!$A$4:$M$499,10,FALSE)</f>
        <v>#N/A</v>
      </c>
      <c r="Q1306" s="27" t="e">
        <f>VLOOKUP($B1306,期貨未平倉口數!$A$4:$M$499,11,FALSE)</f>
        <v>#N/A</v>
      </c>
      <c r="R1306" s="64" t="e">
        <f>VLOOKUP($B1306,選擇權未平倉餘額!$A$4:$I$500,6,FALSE)</f>
        <v>#N/A</v>
      </c>
      <c r="S1306" s="64" t="e">
        <f>VLOOKUP($B1306,選擇權未平倉餘額!$A$4:$I$500,7,FALSE)</f>
        <v>#N/A</v>
      </c>
      <c r="T1306" s="64" t="e">
        <f>VLOOKUP($B1306,選擇權未平倉餘額!$A$4:$I$500,8,FALSE)</f>
        <v>#N/A</v>
      </c>
      <c r="U1306" s="64" t="e">
        <f>VLOOKUP($B1306,選擇權未平倉餘額!$A$4:$I$500,9,FALSE)</f>
        <v>#N/A</v>
      </c>
      <c r="V1306" s="39" t="e">
        <f>VLOOKUP($B1306,臺指選擇權P_C_Ratios!$A$4:$C$500,3,FALSE)</f>
        <v>#N/A</v>
      </c>
      <c r="W1306" s="41" t="e">
        <f>VLOOKUP($B1306,散戶多空比!$A$6:$L$500,12,FALSE)</f>
        <v>#N/A</v>
      </c>
      <c r="X1306" s="40" t="e">
        <f>VLOOKUP($B1306,期貨大額交易人未沖銷部位!$A$4:$O$499,4,FALSE)</f>
        <v>#N/A</v>
      </c>
      <c r="Y1306" s="40" t="e">
        <f>VLOOKUP($B1306,期貨大額交易人未沖銷部位!$A$4:$O$499,7,FALSE)</f>
        <v>#N/A</v>
      </c>
      <c r="Z1306" s="40" t="e">
        <f>VLOOKUP($B1306,期貨大額交易人未沖銷部位!$A$4:$O$499,10,FALSE)</f>
        <v>#N/A</v>
      </c>
      <c r="AA1306" s="40" t="e">
        <f>VLOOKUP($B1306,期貨大額交易人未沖銷部位!$A$4:$O$499,13,FALSE)</f>
        <v>#N/A</v>
      </c>
      <c r="AB1306" s="40" t="e">
        <f>VLOOKUP($B1306,期貨大額交易人未沖銷部位!$A$4:$O$499,14,FALSE)</f>
        <v>#N/A</v>
      </c>
      <c r="AC1306" s="40" t="e">
        <f>VLOOKUP($B1306,期貨大額交易人未沖銷部位!$A$4:$O$499,15,FALSE)</f>
        <v>#N/A</v>
      </c>
      <c r="AD1306" s="33" t="e">
        <f>VLOOKUP($B1306,三大美股走勢!$A$4:$J$495,4,FALSE)</f>
        <v>#N/A</v>
      </c>
      <c r="AE1306" s="33" t="e">
        <f>VLOOKUP($B1306,三大美股走勢!$A$4:$J$495,7,FALSE)</f>
        <v>#N/A</v>
      </c>
      <c r="AF1306" s="33" t="e">
        <f>VLOOKUP($B1306,三大美股走勢!$A$4:$J$495,10,FALSE)</f>
        <v>#N/A</v>
      </c>
    </row>
    <row r="1307" spans="2:32">
      <c r="B1307" s="32">
        <v>44086</v>
      </c>
      <c r="C1307" s="33" t="e">
        <f>VLOOKUP($B1307,大盤與近月台指!$A$4:$I$499,2,FALSE)</f>
        <v>#N/A</v>
      </c>
      <c r="D1307" s="34" t="e">
        <f>VLOOKUP($B1307,大盤與近月台指!$A$4:$I$499,3,FALSE)</f>
        <v>#N/A</v>
      </c>
      <c r="E1307" s="35" t="e">
        <f>VLOOKUP($B1307,大盤與近月台指!$A$4:$I$499,4,FALSE)</f>
        <v>#N/A</v>
      </c>
      <c r="F1307" s="33" t="e">
        <f>VLOOKUP($B1307,大盤與近月台指!$A$4:$I$499,5,FALSE)</f>
        <v>#N/A</v>
      </c>
      <c r="G1307" s="49" t="e">
        <f>VLOOKUP($B1307,三大法人買賣超!$A$4:$I$500,3,FALSE)</f>
        <v>#N/A</v>
      </c>
      <c r="H1307" s="34" t="e">
        <f>VLOOKUP($B1307,三大法人買賣超!$A$4:$I$500,5,FALSE)</f>
        <v>#N/A</v>
      </c>
      <c r="I1307" s="27" t="e">
        <f>VLOOKUP($B1307,三大法人買賣超!$A$4:$I$500,7,FALSE)</f>
        <v>#N/A</v>
      </c>
      <c r="J1307" s="27" t="e">
        <f>VLOOKUP($B1307,三大法人買賣超!$A$4:$I$500,9,FALSE)</f>
        <v>#N/A</v>
      </c>
      <c r="K1307" s="37">
        <f>新台幣匯率美元指數!B1308</f>
        <v>0</v>
      </c>
      <c r="L1307" s="38">
        <f>新台幣匯率美元指數!C1308</f>
        <v>0</v>
      </c>
      <c r="M1307" s="39">
        <f>新台幣匯率美元指數!D1308</f>
        <v>0</v>
      </c>
      <c r="N1307" s="27" t="e">
        <f>VLOOKUP($B1307,期貨未平倉口數!$A$4:$M$499,4,FALSE)</f>
        <v>#N/A</v>
      </c>
      <c r="O1307" s="27" t="e">
        <f>VLOOKUP($B1307,期貨未平倉口數!$A$4:$M$499,9,FALSE)</f>
        <v>#N/A</v>
      </c>
      <c r="P1307" s="27" t="e">
        <f>VLOOKUP($B1307,期貨未平倉口數!$A$4:$M$499,10,FALSE)</f>
        <v>#N/A</v>
      </c>
      <c r="Q1307" s="27" t="e">
        <f>VLOOKUP($B1307,期貨未平倉口數!$A$4:$M$499,11,FALSE)</f>
        <v>#N/A</v>
      </c>
      <c r="R1307" s="64" t="e">
        <f>VLOOKUP($B1307,選擇權未平倉餘額!$A$4:$I$500,6,FALSE)</f>
        <v>#N/A</v>
      </c>
      <c r="S1307" s="64" t="e">
        <f>VLOOKUP($B1307,選擇權未平倉餘額!$A$4:$I$500,7,FALSE)</f>
        <v>#N/A</v>
      </c>
      <c r="T1307" s="64" t="e">
        <f>VLOOKUP($B1307,選擇權未平倉餘額!$A$4:$I$500,8,FALSE)</f>
        <v>#N/A</v>
      </c>
      <c r="U1307" s="64" t="e">
        <f>VLOOKUP($B1307,選擇權未平倉餘額!$A$4:$I$500,9,FALSE)</f>
        <v>#N/A</v>
      </c>
      <c r="V1307" s="39" t="e">
        <f>VLOOKUP($B1307,臺指選擇權P_C_Ratios!$A$4:$C$500,3,FALSE)</f>
        <v>#N/A</v>
      </c>
      <c r="W1307" s="41" t="e">
        <f>VLOOKUP($B1307,散戶多空比!$A$6:$L$500,12,FALSE)</f>
        <v>#N/A</v>
      </c>
      <c r="X1307" s="40" t="e">
        <f>VLOOKUP($B1307,期貨大額交易人未沖銷部位!$A$4:$O$499,4,FALSE)</f>
        <v>#N/A</v>
      </c>
      <c r="Y1307" s="40" t="e">
        <f>VLOOKUP($B1307,期貨大額交易人未沖銷部位!$A$4:$O$499,7,FALSE)</f>
        <v>#N/A</v>
      </c>
      <c r="Z1307" s="40" t="e">
        <f>VLOOKUP($B1307,期貨大額交易人未沖銷部位!$A$4:$O$499,10,FALSE)</f>
        <v>#N/A</v>
      </c>
      <c r="AA1307" s="40" t="e">
        <f>VLOOKUP($B1307,期貨大額交易人未沖銷部位!$A$4:$O$499,13,FALSE)</f>
        <v>#N/A</v>
      </c>
      <c r="AB1307" s="40" t="e">
        <f>VLOOKUP($B1307,期貨大額交易人未沖銷部位!$A$4:$O$499,14,FALSE)</f>
        <v>#N/A</v>
      </c>
      <c r="AC1307" s="40" t="e">
        <f>VLOOKUP($B1307,期貨大額交易人未沖銷部位!$A$4:$O$499,15,FALSE)</f>
        <v>#N/A</v>
      </c>
      <c r="AD1307" s="33" t="e">
        <f>VLOOKUP($B1307,三大美股走勢!$A$4:$J$495,4,FALSE)</f>
        <v>#N/A</v>
      </c>
      <c r="AE1307" s="33" t="e">
        <f>VLOOKUP($B1307,三大美股走勢!$A$4:$J$495,7,FALSE)</f>
        <v>#N/A</v>
      </c>
      <c r="AF1307" s="33" t="e">
        <f>VLOOKUP($B1307,三大美股走勢!$A$4:$J$495,10,FALSE)</f>
        <v>#N/A</v>
      </c>
    </row>
    <row r="1308" spans="2:32">
      <c r="B1308" s="32">
        <v>44087</v>
      </c>
      <c r="C1308" s="33" t="e">
        <f>VLOOKUP($B1308,大盤與近月台指!$A$4:$I$499,2,FALSE)</f>
        <v>#N/A</v>
      </c>
      <c r="D1308" s="34" t="e">
        <f>VLOOKUP($B1308,大盤與近月台指!$A$4:$I$499,3,FALSE)</f>
        <v>#N/A</v>
      </c>
      <c r="E1308" s="35" t="e">
        <f>VLOOKUP($B1308,大盤與近月台指!$A$4:$I$499,4,FALSE)</f>
        <v>#N/A</v>
      </c>
      <c r="F1308" s="33" t="e">
        <f>VLOOKUP($B1308,大盤與近月台指!$A$4:$I$499,5,FALSE)</f>
        <v>#N/A</v>
      </c>
      <c r="G1308" s="49" t="e">
        <f>VLOOKUP($B1308,三大法人買賣超!$A$4:$I$500,3,FALSE)</f>
        <v>#N/A</v>
      </c>
      <c r="H1308" s="34" t="e">
        <f>VLOOKUP($B1308,三大法人買賣超!$A$4:$I$500,5,FALSE)</f>
        <v>#N/A</v>
      </c>
      <c r="I1308" s="27" t="e">
        <f>VLOOKUP($B1308,三大法人買賣超!$A$4:$I$500,7,FALSE)</f>
        <v>#N/A</v>
      </c>
      <c r="J1308" s="27" t="e">
        <f>VLOOKUP($B1308,三大法人買賣超!$A$4:$I$500,9,FALSE)</f>
        <v>#N/A</v>
      </c>
      <c r="K1308" s="37">
        <f>新台幣匯率美元指數!B1309</f>
        <v>0</v>
      </c>
      <c r="L1308" s="38">
        <f>新台幣匯率美元指數!C1309</f>
        <v>0</v>
      </c>
      <c r="M1308" s="39">
        <f>新台幣匯率美元指數!D1309</f>
        <v>0</v>
      </c>
      <c r="N1308" s="27" t="e">
        <f>VLOOKUP($B1308,期貨未平倉口數!$A$4:$M$499,4,FALSE)</f>
        <v>#N/A</v>
      </c>
      <c r="O1308" s="27" t="e">
        <f>VLOOKUP($B1308,期貨未平倉口數!$A$4:$M$499,9,FALSE)</f>
        <v>#N/A</v>
      </c>
      <c r="P1308" s="27" t="e">
        <f>VLOOKUP($B1308,期貨未平倉口數!$A$4:$M$499,10,FALSE)</f>
        <v>#N/A</v>
      </c>
      <c r="Q1308" s="27" t="e">
        <f>VLOOKUP($B1308,期貨未平倉口數!$A$4:$M$499,11,FALSE)</f>
        <v>#N/A</v>
      </c>
      <c r="R1308" s="64" t="e">
        <f>VLOOKUP($B1308,選擇權未平倉餘額!$A$4:$I$500,6,FALSE)</f>
        <v>#N/A</v>
      </c>
      <c r="S1308" s="64" t="e">
        <f>VLOOKUP($B1308,選擇權未平倉餘額!$A$4:$I$500,7,FALSE)</f>
        <v>#N/A</v>
      </c>
      <c r="T1308" s="64" t="e">
        <f>VLOOKUP($B1308,選擇權未平倉餘額!$A$4:$I$500,8,FALSE)</f>
        <v>#N/A</v>
      </c>
      <c r="U1308" s="64" t="e">
        <f>VLOOKUP($B1308,選擇權未平倉餘額!$A$4:$I$500,9,FALSE)</f>
        <v>#N/A</v>
      </c>
      <c r="V1308" s="39" t="e">
        <f>VLOOKUP($B1308,臺指選擇權P_C_Ratios!$A$4:$C$500,3,FALSE)</f>
        <v>#N/A</v>
      </c>
      <c r="W1308" s="41" t="e">
        <f>VLOOKUP($B1308,散戶多空比!$A$6:$L$500,12,FALSE)</f>
        <v>#N/A</v>
      </c>
      <c r="X1308" s="40" t="e">
        <f>VLOOKUP($B1308,期貨大額交易人未沖銷部位!$A$4:$O$499,4,FALSE)</f>
        <v>#N/A</v>
      </c>
      <c r="Y1308" s="40" t="e">
        <f>VLOOKUP($B1308,期貨大額交易人未沖銷部位!$A$4:$O$499,7,FALSE)</f>
        <v>#N/A</v>
      </c>
      <c r="Z1308" s="40" t="e">
        <f>VLOOKUP($B1308,期貨大額交易人未沖銷部位!$A$4:$O$499,10,FALSE)</f>
        <v>#N/A</v>
      </c>
      <c r="AA1308" s="40" t="e">
        <f>VLOOKUP($B1308,期貨大額交易人未沖銷部位!$A$4:$O$499,13,FALSE)</f>
        <v>#N/A</v>
      </c>
      <c r="AB1308" s="40" t="e">
        <f>VLOOKUP($B1308,期貨大額交易人未沖銷部位!$A$4:$O$499,14,FALSE)</f>
        <v>#N/A</v>
      </c>
      <c r="AC1308" s="40" t="e">
        <f>VLOOKUP($B1308,期貨大額交易人未沖銷部位!$A$4:$O$499,15,FALSE)</f>
        <v>#N/A</v>
      </c>
      <c r="AD1308" s="33" t="e">
        <f>VLOOKUP($B1308,三大美股走勢!$A$4:$J$495,4,FALSE)</f>
        <v>#N/A</v>
      </c>
      <c r="AE1308" s="33" t="e">
        <f>VLOOKUP($B1308,三大美股走勢!$A$4:$J$495,7,FALSE)</f>
        <v>#N/A</v>
      </c>
      <c r="AF1308" s="33" t="e">
        <f>VLOOKUP($B1308,三大美股走勢!$A$4:$J$495,10,FALSE)</f>
        <v>#N/A</v>
      </c>
    </row>
    <row r="1309" spans="2:32">
      <c r="B1309" s="32">
        <v>44088</v>
      </c>
      <c r="C1309" s="33" t="e">
        <f>VLOOKUP($B1309,大盤與近月台指!$A$4:$I$499,2,FALSE)</f>
        <v>#N/A</v>
      </c>
      <c r="D1309" s="34" t="e">
        <f>VLOOKUP($B1309,大盤與近月台指!$A$4:$I$499,3,FALSE)</f>
        <v>#N/A</v>
      </c>
      <c r="E1309" s="35" t="e">
        <f>VLOOKUP($B1309,大盤與近月台指!$A$4:$I$499,4,FALSE)</f>
        <v>#N/A</v>
      </c>
      <c r="F1309" s="33" t="e">
        <f>VLOOKUP($B1309,大盤與近月台指!$A$4:$I$499,5,FALSE)</f>
        <v>#N/A</v>
      </c>
      <c r="G1309" s="49" t="e">
        <f>VLOOKUP($B1309,三大法人買賣超!$A$4:$I$500,3,FALSE)</f>
        <v>#N/A</v>
      </c>
      <c r="H1309" s="34" t="e">
        <f>VLOOKUP($B1309,三大法人買賣超!$A$4:$I$500,5,FALSE)</f>
        <v>#N/A</v>
      </c>
      <c r="I1309" s="27" t="e">
        <f>VLOOKUP($B1309,三大法人買賣超!$A$4:$I$500,7,FALSE)</f>
        <v>#N/A</v>
      </c>
      <c r="J1309" s="27" t="e">
        <f>VLOOKUP($B1309,三大法人買賣超!$A$4:$I$500,9,FALSE)</f>
        <v>#N/A</v>
      </c>
      <c r="K1309" s="37">
        <f>新台幣匯率美元指數!B1310</f>
        <v>0</v>
      </c>
      <c r="L1309" s="38">
        <f>新台幣匯率美元指數!C1310</f>
        <v>0</v>
      </c>
      <c r="M1309" s="39">
        <f>新台幣匯率美元指數!D1310</f>
        <v>0</v>
      </c>
      <c r="N1309" s="27" t="e">
        <f>VLOOKUP($B1309,期貨未平倉口數!$A$4:$M$499,4,FALSE)</f>
        <v>#N/A</v>
      </c>
      <c r="O1309" s="27" t="e">
        <f>VLOOKUP($B1309,期貨未平倉口數!$A$4:$M$499,9,FALSE)</f>
        <v>#N/A</v>
      </c>
      <c r="P1309" s="27" t="e">
        <f>VLOOKUP($B1309,期貨未平倉口數!$A$4:$M$499,10,FALSE)</f>
        <v>#N/A</v>
      </c>
      <c r="Q1309" s="27" t="e">
        <f>VLOOKUP($B1309,期貨未平倉口數!$A$4:$M$499,11,FALSE)</f>
        <v>#N/A</v>
      </c>
      <c r="R1309" s="64" t="e">
        <f>VLOOKUP($B1309,選擇權未平倉餘額!$A$4:$I$500,6,FALSE)</f>
        <v>#N/A</v>
      </c>
      <c r="S1309" s="64" t="e">
        <f>VLOOKUP($B1309,選擇權未平倉餘額!$A$4:$I$500,7,FALSE)</f>
        <v>#N/A</v>
      </c>
      <c r="T1309" s="64" t="e">
        <f>VLOOKUP($B1309,選擇權未平倉餘額!$A$4:$I$500,8,FALSE)</f>
        <v>#N/A</v>
      </c>
      <c r="U1309" s="64" t="e">
        <f>VLOOKUP($B1309,選擇權未平倉餘額!$A$4:$I$500,9,FALSE)</f>
        <v>#N/A</v>
      </c>
      <c r="V1309" s="39" t="e">
        <f>VLOOKUP($B1309,臺指選擇權P_C_Ratios!$A$4:$C$500,3,FALSE)</f>
        <v>#N/A</v>
      </c>
      <c r="W1309" s="41" t="e">
        <f>VLOOKUP($B1309,散戶多空比!$A$6:$L$500,12,FALSE)</f>
        <v>#N/A</v>
      </c>
      <c r="X1309" s="40" t="e">
        <f>VLOOKUP($B1309,期貨大額交易人未沖銷部位!$A$4:$O$499,4,FALSE)</f>
        <v>#N/A</v>
      </c>
      <c r="Y1309" s="40" t="e">
        <f>VLOOKUP($B1309,期貨大額交易人未沖銷部位!$A$4:$O$499,7,FALSE)</f>
        <v>#N/A</v>
      </c>
      <c r="Z1309" s="40" t="e">
        <f>VLOOKUP($B1309,期貨大額交易人未沖銷部位!$A$4:$O$499,10,FALSE)</f>
        <v>#N/A</v>
      </c>
      <c r="AA1309" s="40" t="e">
        <f>VLOOKUP($B1309,期貨大額交易人未沖銷部位!$A$4:$O$499,13,FALSE)</f>
        <v>#N/A</v>
      </c>
      <c r="AB1309" s="40" t="e">
        <f>VLOOKUP($B1309,期貨大額交易人未沖銷部位!$A$4:$O$499,14,FALSE)</f>
        <v>#N/A</v>
      </c>
      <c r="AC1309" s="40" t="e">
        <f>VLOOKUP($B1309,期貨大額交易人未沖銷部位!$A$4:$O$499,15,FALSE)</f>
        <v>#N/A</v>
      </c>
      <c r="AD1309" s="33" t="e">
        <f>VLOOKUP($B1309,三大美股走勢!$A$4:$J$495,4,FALSE)</f>
        <v>#N/A</v>
      </c>
      <c r="AE1309" s="33" t="e">
        <f>VLOOKUP($B1309,三大美股走勢!$A$4:$J$495,7,FALSE)</f>
        <v>#N/A</v>
      </c>
      <c r="AF1309" s="33" t="e">
        <f>VLOOKUP($B1309,三大美股走勢!$A$4:$J$495,10,FALSE)</f>
        <v>#N/A</v>
      </c>
    </row>
    <row r="1310" spans="2:32">
      <c r="B1310" s="32">
        <v>44089</v>
      </c>
      <c r="C1310" s="33" t="e">
        <f>VLOOKUP($B1310,大盤與近月台指!$A$4:$I$499,2,FALSE)</f>
        <v>#N/A</v>
      </c>
      <c r="D1310" s="34" t="e">
        <f>VLOOKUP($B1310,大盤與近月台指!$A$4:$I$499,3,FALSE)</f>
        <v>#N/A</v>
      </c>
      <c r="E1310" s="35" t="e">
        <f>VLOOKUP($B1310,大盤與近月台指!$A$4:$I$499,4,FALSE)</f>
        <v>#N/A</v>
      </c>
      <c r="F1310" s="33" t="e">
        <f>VLOOKUP($B1310,大盤與近月台指!$A$4:$I$499,5,FALSE)</f>
        <v>#N/A</v>
      </c>
      <c r="G1310" s="49" t="e">
        <f>VLOOKUP($B1310,三大法人買賣超!$A$4:$I$500,3,FALSE)</f>
        <v>#N/A</v>
      </c>
      <c r="H1310" s="34" t="e">
        <f>VLOOKUP($B1310,三大法人買賣超!$A$4:$I$500,5,FALSE)</f>
        <v>#N/A</v>
      </c>
      <c r="I1310" s="27" t="e">
        <f>VLOOKUP($B1310,三大法人買賣超!$A$4:$I$500,7,FALSE)</f>
        <v>#N/A</v>
      </c>
      <c r="J1310" s="27" t="e">
        <f>VLOOKUP($B1310,三大法人買賣超!$A$4:$I$500,9,FALSE)</f>
        <v>#N/A</v>
      </c>
      <c r="K1310" s="37">
        <f>新台幣匯率美元指數!B1311</f>
        <v>0</v>
      </c>
      <c r="L1310" s="38">
        <f>新台幣匯率美元指數!C1311</f>
        <v>0</v>
      </c>
      <c r="M1310" s="39">
        <f>新台幣匯率美元指數!D1311</f>
        <v>0</v>
      </c>
      <c r="N1310" s="27" t="e">
        <f>VLOOKUP($B1310,期貨未平倉口數!$A$4:$M$499,4,FALSE)</f>
        <v>#N/A</v>
      </c>
      <c r="O1310" s="27" t="e">
        <f>VLOOKUP($B1310,期貨未平倉口數!$A$4:$M$499,9,FALSE)</f>
        <v>#N/A</v>
      </c>
      <c r="P1310" s="27" t="e">
        <f>VLOOKUP($B1310,期貨未平倉口數!$A$4:$M$499,10,FALSE)</f>
        <v>#N/A</v>
      </c>
      <c r="Q1310" s="27" t="e">
        <f>VLOOKUP($B1310,期貨未平倉口數!$A$4:$M$499,11,FALSE)</f>
        <v>#N/A</v>
      </c>
      <c r="R1310" s="64" t="e">
        <f>VLOOKUP($B1310,選擇權未平倉餘額!$A$4:$I$500,6,FALSE)</f>
        <v>#N/A</v>
      </c>
      <c r="S1310" s="64" t="e">
        <f>VLOOKUP($B1310,選擇權未平倉餘額!$A$4:$I$500,7,FALSE)</f>
        <v>#N/A</v>
      </c>
      <c r="T1310" s="64" t="e">
        <f>VLOOKUP($B1310,選擇權未平倉餘額!$A$4:$I$500,8,FALSE)</f>
        <v>#N/A</v>
      </c>
      <c r="U1310" s="64" t="e">
        <f>VLOOKUP($B1310,選擇權未平倉餘額!$A$4:$I$500,9,FALSE)</f>
        <v>#N/A</v>
      </c>
      <c r="V1310" s="39" t="e">
        <f>VLOOKUP($B1310,臺指選擇權P_C_Ratios!$A$4:$C$500,3,FALSE)</f>
        <v>#N/A</v>
      </c>
      <c r="W1310" s="41" t="e">
        <f>VLOOKUP($B1310,散戶多空比!$A$6:$L$500,12,FALSE)</f>
        <v>#N/A</v>
      </c>
      <c r="X1310" s="40" t="e">
        <f>VLOOKUP($B1310,期貨大額交易人未沖銷部位!$A$4:$O$499,4,FALSE)</f>
        <v>#N/A</v>
      </c>
      <c r="Y1310" s="40" t="e">
        <f>VLOOKUP($B1310,期貨大額交易人未沖銷部位!$A$4:$O$499,7,FALSE)</f>
        <v>#N/A</v>
      </c>
      <c r="Z1310" s="40" t="e">
        <f>VLOOKUP($B1310,期貨大額交易人未沖銷部位!$A$4:$O$499,10,FALSE)</f>
        <v>#N/A</v>
      </c>
      <c r="AA1310" s="40" t="e">
        <f>VLOOKUP($B1310,期貨大額交易人未沖銷部位!$A$4:$O$499,13,FALSE)</f>
        <v>#N/A</v>
      </c>
      <c r="AB1310" s="40" t="e">
        <f>VLOOKUP($B1310,期貨大額交易人未沖銷部位!$A$4:$O$499,14,FALSE)</f>
        <v>#N/A</v>
      </c>
      <c r="AC1310" s="40" t="e">
        <f>VLOOKUP($B1310,期貨大額交易人未沖銷部位!$A$4:$O$499,15,FALSE)</f>
        <v>#N/A</v>
      </c>
      <c r="AD1310" s="33" t="e">
        <f>VLOOKUP($B1310,三大美股走勢!$A$4:$J$495,4,FALSE)</f>
        <v>#N/A</v>
      </c>
      <c r="AE1310" s="33" t="e">
        <f>VLOOKUP($B1310,三大美股走勢!$A$4:$J$495,7,FALSE)</f>
        <v>#N/A</v>
      </c>
      <c r="AF1310" s="33" t="e">
        <f>VLOOKUP($B1310,三大美股走勢!$A$4:$J$495,10,FALSE)</f>
        <v>#N/A</v>
      </c>
    </row>
    <row r="1311" spans="2:32">
      <c r="B1311" s="32">
        <v>44090</v>
      </c>
      <c r="C1311" s="33" t="e">
        <f>VLOOKUP($B1311,大盤與近月台指!$A$4:$I$499,2,FALSE)</f>
        <v>#N/A</v>
      </c>
      <c r="D1311" s="34" t="e">
        <f>VLOOKUP($B1311,大盤與近月台指!$A$4:$I$499,3,FALSE)</f>
        <v>#N/A</v>
      </c>
      <c r="E1311" s="35" t="e">
        <f>VLOOKUP($B1311,大盤與近月台指!$A$4:$I$499,4,FALSE)</f>
        <v>#N/A</v>
      </c>
      <c r="F1311" s="33" t="e">
        <f>VLOOKUP($B1311,大盤與近月台指!$A$4:$I$499,5,FALSE)</f>
        <v>#N/A</v>
      </c>
      <c r="G1311" s="49" t="e">
        <f>VLOOKUP($B1311,三大法人買賣超!$A$4:$I$500,3,FALSE)</f>
        <v>#N/A</v>
      </c>
      <c r="H1311" s="34" t="e">
        <f>VLOOKUP($B1311,三大法人買賣超!$A$4:$I$500,5,FALSE)</f>
        <v>#N/A</v>
      </c>
      <c r="I1311" s="27" t="e">
        <f>VLOOKUP($B1311,三大法人買賣超!$A$4:$I$500,7,FALSE)</f>
        <v>#N/A</v>
      </c>
      <c r="J1311" s="27" t="e">
        <f>VLOOKUP($B1311,三大法人買賣超!$A$4:$I$500,9,FALSE)</f>
        <v>#N/A</v>
      </c>
      <c r="K1311" s="37">
        <f>新台幣匯率美元指數!B1312</f>
        <v>0</v>
      </c>
      <c r="L1311" s="38">
        <f>新台幣匯率美元指數!C1312</f>
        <v>0</v>
      </c>
      <c r="M1311" s="39">
        <f>新台幣匯率美元指數!D1312</f>
        <v>0</v>
      </c>
      <c r="N1311" s="27" t="e">
        <f>VLOOKUP($B1311,期貨未平倉口數!$A$4:$M$499,4,FALSE)</f>
        <v>#N/A</v>
      </c>
      <c r="O1311" s="27" t="e">
        <f>VLOOKUP($B1311,期貨未平倉口數!$A$4:$M$499,9,FALSE)</f>
        <v>#N/A</v>
      </c>
      <c r="P1311" s="27" t="e">
        <f>VLOOKUP($B1311,期貨未平倉口數!$A$4:$M$499,10,FALSE)</f>
        <v>#N/A</v>
      </c>
      <c r="Q1311" s="27" t="e">
        <f>VLOOKUP($B1311,期貨未平倉口數!$A$4:$M$499,11,FALSE)</f>
        <v>#N/A</v>
      </c>
      <c r="R1311" s="64" t="e">
        <f>VLOOKUP($B1311,選擇權未平倉餘額!$A$4:$I$500,6,FALSE)</f>
        <v>#N/A</v>
      </c>
      <c r="S1311" s="64" t="e">
        <f>VLOOKUP($B1311,選擇權未平倉餘額!$A$4:$I$500,7,FALSE)</f>
        <v>#N/A</v>
      </c>
      <c r="T1311" s="64" t="e">
        <f>VLOOKUP($B1311,選擇權未平倉餘額!$A$4:$I$500,8,FALSE)</f>
        <v>#N/A</v>
      </c>
      <c r="U1311" s="64" t="e">
        <f>VLOOKUP($B1311,選擇權未平倉餘額!$A$4:$I$500,9,FALSE)</f>
        <v>#N/A</v>
      </c>
      <c r="V1311" s="39" t="e">
        <f>VLOOKUP($B1311,臺指選擇權P_C_Ratios!$A$4:$C$500,3,FALSE)</f>
        <v>#N/A</v>
      </c>
      <c r="W1311" s="41" t="e">
        <f>VLOOKUP($B1311,散戶多空比!$A$6:$L$500,12,FALSE)</f>
        <v>#N/A</v>
      </c>
      <c r="X1311" s="40" t="e">
        <f>VLOOKUP($B1311,期貨大額交易人未沖銷部位!$A$4:$O$499,4,FALSE)</f>
        <v>#N/A</v>
      </c>
      <c r="Y1311" s="40" t="e">
        <f>VLOOKUP($B1311,期貨大額交易人未沖銷部位!$A$4:$O$499,7,FALSE)</f>
        <v>#N/A</v>
      </c>
      <c r="Z1311" s="40" t="e">
        <f>VLOOKUP($B1311,期貨大額交易人未沖銷部位!$A$4:$O$499,10,FALSE)</f>
        <v>#N/A</v>
      </c>
      <c r="AA1311" s="40" t="e">
        <f>VLOOKUP($B1311,期貨大額交易人未沖銷部位!$A$4:$O$499,13,FALSE)</f>
        <v>#N/A</v>
      </c>
      <c r="AB1311" s="40" t="e">
        <f>VLOOKUP($B1311,期貨大額交易人未沖銷部位!$A$4:$O$499,14,FALSE)</f>
        <v>#N/A</v>
      </c>
      <c r="AC1311" s="40" t="e">
        <f>VLOOKUP($B1311,期貨大額交易人未沖銷部位!$A$4:$O$499,15,FALSE)</f>
        <v>#N/A</v>
      </c>
      <c r="AD1311" s="33" t="e">
        <f>VLOOKUP($B1311,三大美股走勢!$A$4:$J$495,4,FALSE)</f>
        <v>#N/A</v>
      </c>
      <c r="AE1311" s="33" t="e">
        <f>VLOOKUP($B1311,三大美股走勢!$A$4:$J$495,7,FALSE)</f>
        <v>#N/A</v>
      </c>
      <c r="AF1311" s="33" t="e">
        <f>VLOOKUP($B1311,三大美股走勢!$A$4:$J$495,10,FALSE)</f>
        <v>#N/A</v>
      </c>
    </row>
    <row r="1312" spans="2:32">
      <c r="B1312" s="32">
        <v>44091</v>
      </c>
      <c r="C1312" s="33" t="e">
        <f>VLOOKUP($B1312,大盤與近月台指!$A$4:$I$499,2,FALSE)</f>
        <v>#N/A</v>
      </c>
      <c r="D1312" s="34" t="e">
        <f>VLOOKUP($B1312,大盤與近月台指!$A$4:$I$499,3,FALSE)</f>
        <v>#N/A</v>
      </c>
      <c r="E1312" s="35" t="e">
        <f>VLOOKUP($B1312,大盤與近月台指!$A$4:$I$499,4,FALSE)</f>
        <v>#N/A</v>
      </c>
      <c r="F1312" s="33" t="e">
        <f>VLOOKUP($B1312,大盤與近月台指!$A$4:$I$499,5,FALSE)</f>
        <v>#N/A</v>
      </c>
      <c r="G1312" s="49" t="e">
        <f>VLOOKUP($B1312,三大法人買賣超!$A$4:$I$500,3,FALSE)</f>
        <v>#N/A</v>
      </c>
      <c r="H1312" s="34" t="e">
        <f>VLOOKUP($B1312,三大法人買賣超!$A$4:$I$500,5,FALSE)</f>
        <v>#N/A</v>
      </c>
      <c r="I1312" s="27" t="e">
        <f>VLOOKUP($B1312,三大法人買賣超!$A$4:$I$500,7,FALSE)</f>
        <v>#N/A</v>
      </c>
      <c r="J1312" s="27" t="e">
        <f>VLOOKUP($B1312,三大法人買賣超!$A$4:$I$500,9,FALSE)</f>
        <v>#N/A</v>
      </c>
      <c r="K1312" s="37">
        <f>新台幣匯率美元指數!B1313</f>
        <v>0</v>
      </c>
      <c r="L1312" s="38">
        <f>新台幣匯率美元指數!C1313</f>
        <v>0</v>
      </c>
      <c r="M1312" s="39">
        <f>新台幣匯率美元指數!D1313</f>
        <v>0</v>
      </c>
      <c r="N1312" s="27" t="e">
        <f>VLOOKUP($B1312,期貨未平倉口數!$A$4:$M$499,4,FALSE)</f>
        <v>#N/A</v>
      </c>
      <c r="O1312" s="27" t="e">
        <f>VLOOKUP($B1312,期貨未平倉口數!$A$4:$M$499,9,FALSE)</f>
        <v>#N/A</v>
      </c>
      <c r="P1312" s="27" t="e">
        <f>VLOOKUP($B1312,期貨未平倉口數!$A$4:$M$499,10,FALSE)</f>
        <v>#N/A</v>
      </c>
      <c r="Q1312" s="27" t="e">
        <f>VLOOKUP($B1312,期貨未平倉口數!$A$4:$M$499,11,FALSE)</f>
        <v>#N/A</v>
      </c>
      <c r="R1312" s="64" t="e">
        <f>VLOOKUP($B1312,選擇權未平倉餘額!$A$4:$I$500,6,FALSE)</f>
        <v>#N/A</v>
      </c>
      <c r="S1312" s="64" t="e">
        <f>VLOOKUP($B1312,選擇權未平倉餘額!$A$4:$I$500,7,FALSE)</f>
        <v>#N/A</v>
      </c>
      <c r="T1312" s="64" t="e">
        <f>VLOOKUP($B1312,選擇權未平倉餘額!$A$4:$I$500,8,FALSE)</f>
        <v>#N/A</v>
      </c>
      <c r="U1312" s="64" t="e">
        <f>VLOOKUP($B1312,選擇權未平倉餘額!$A$4:$I$500,9,FALSE)</f>
        <v>#N/A</v>
      </c>
      <c r="V1312" s="39" t="e">
        <f>VLOOKUP($B1312,臺指選擇權P_C_Ratios!$A$4:$C$500,3,FALSE)</f>
        <v>#N/A</v>
      </c>
      <c r="W1312" s="41" t="e">
        <f>VLOOKUP($B1312,散戶多空比!$A$6:$L$500,12,FALSE)</f>
        <v>#N/A</v>
      </c>
      <c r="X1312" s="40" t="e">
        <f>VLOOKUP($B1312,期貨大額交易人未沖銷部位!$A$4:$O$499,4,FALSE)</f>
        <v>#N/A</v>
      </c>
      <c r="Y1312" s="40" t="e">
        <f>VLOOKUP($B1312,期貨大額交易人未沖銷部位!$A$4:$O$499,7,FALSE)</f>
        <v>#N/A</v>
      </c>
      <c r="Z1312" s="40" t="e">
        <f>VLOOKUP($B1312,期貨大額交易人未沖銷部位!$A$4:$O$499,10,FALSE)</f>
        <v>#N/A</v>
      </c>
      <c r="AA1312" s="40" t="e">
        <f>VLOOKUP($B1312,期貨大額交易人未沖銷部位!$A$4:$O$499,13,FALSE)</f>
        <v>#N/A</v>
      </c>
      <c r="AB1312" s="40" t="e">
        <f>VLOOKUP($B1312,期貨大額交易人未沖銷部位!$A$4:$O$499,14,FALSE)</f>
        <v>#N/A</v>
      </c>
      <c r="AC1312" s="40" t="e">
        <f>VLOOKUP($B1312,期貨大額交易人未沖銷部位!$A$4:$O$499,15,FALSE)</f>
        <v>#N/A</v>
      </c>
      <c r="AD1312" s="33" t="e">
        <f>VLOOKUP($B1312,三大美股走勢!$A$4:$J$495,4,FALSE)</f>
        <v>#N/A</v>
      </c>
      <c r="AE1312" s="33" t="e">
        <f>VLOOKUP($B1312,三大美股走勢!$A$4:$J$495,7,FALSE)</f>
        <v>#N/A</v>
      </c>
      <c r="AF1312" s="33" t="e">
        <f>VLOOKUP($B1312,三大美股走勢!$A$4:$J$495,10,FALSE)</f>
        <v>#N/A</v>
      </c>
    </row>
    <row r="1313" spans="2:32">
      <c r="B1313" s="32">
        <v>44092</v>
      </c>
      <c r="C1313" s="33" t="e">
        <f>VLOOKUP($B1313,大盤與近月台指!$A$4:$I$499,2,FALSE)</f>
        <v>#N/A</v>
      </c>
      <c r="D1313" s="34" t="e">
        <f>VLOOKUP($B1313,大盤與近月台指!$A$4:$I$499,3,FALSE)</f>
        <v>#N/A</v>
      </c>
      <c r="E1313" s="35" t="e">
        <f>VLOOKUP($B1313,大盤與近月台指!$A$4:$I$499,4,FALSE)</f>
        <v>#N/A</v>
      </c>
      <c r="F1313" s="33" t="e">
        <f>VLOOKUP($B1313,大盤與近月台指!$A$4:$I$499,5,FALSE)</f>
        <v>#N/A</v>
      </c>
      <c r="G1313" s="49" t="e">
        <f>VLOOKUP($B1313,三大法人買賣超!$A$4:$I$500,3,FALSE)</f>
        <v>#N/A</v>
      </c>
      <c r="H1313" s="34" t="e">
        <f>VLOOKUP($B1313,三大法人買賣超!$A$4:$I$500,5,FALSE)</f>
        <v>#N/A</v>
      </c>
      <c r="I1313" s="27" t="e">
        <f>VLOOKUP($B1313,三大法人買賣超!$A$4:$I$500,7,FALSE)</f>
        <v>#N/A</v>
      </c>
      <c r="J1313" s="27" t="e">
        <f>VLOOKUP($B1313,三大法人買賣超!$A$4:$I$500,9,FALSE)</f>
        <v>#N/A</v>
      </c>
      <c r="K1313" s="37">
        <f>新台幣匯率美元指數!B1314</f>
        <v>0</v>
      </c>
      <c r="L1313" s="38">
        <f>新台幣匯率美元指數!C1314</f>
        <v>0</v>
      </c>
      <c r="M1313" s="39">
        <f>新台幣匯率美元指數!D1314</f>
        <v>0</v>
      </c>
      <c r="N1313" s="27" t="e">
        <f>VLOOKUP($B1313,期貨未平倉口數!$A$4:$M$499,4,FALSE)</f>
        <v>#N/A</v>
      </c>
      <c r="O1313" s="27" t="e">
        <f>VLOOKUP($B1313,期貨未平倉口數!$A$4:$M$499,9,FALSE)</f>
        <v>#N/A</v>
      </c>
      <c r="P1313" s="27" t="e">
        <f>VLOOKUP($B1313,期貨未平倉口數!$A$4:$M$499,10,FALSE)</f>
        <v>#N/A</v>
      </c>
      <c r="Q1313" s="27" t="e">
        <f>VLOOKUP($B1313,期貨未平倉口數!$A$4:$M$499,11,FALSE)</f>
        <v>#N/A</v>
      </c>
      <c r="R1313" s="64" t="e">
        <f>VLOOKUP($B1313,選擇權未平倉餘額!$A$4:$I$500,6,FALSE)</f>
        <v>#N/A</v>
      </c>
      <c r="S1313" s="64" t="e">
        <f>VLOOKUP($B1313,選擇權未平倉餘額!$A$4:$I$500,7,FALSE)</f>
        <v>#N/A</v>
      </c>
      <c r="T1313" s="64" t="e">
        <f>VLOOKUP($B1313,選擇權未平倉餘額!$A$4:$I$500,8,FALSE)</f>
        <v>#N/A</v>
      </c>
      <c r="U1313" s="64" t="e">
        <f>VLOOKUP($B1313,選擇權未平倉餘額!$A$4:$I$500,9,FALSE)</f>
        <v>#N/A</v>
      </c>
      <c r="V1313" s="39" t="e">
        <f>VLOOKUP($B1313,臺指選擇權P_C_Ratios!$A$4:$C$500,3,FALSE)</f>
        <v>#N/A</v>
      </c>
      <c r="W1313" s="41" t="e">
        <f>VLOOKUP($B1313,散戶多空比!$A$6:$L$500,12,FALSE)</f>
        <v>#N/A</v>
      </c>
      <c r="X1313" s="40" t="e">
        <f>VLOOKUP($B1313,期貨大額交易人未沖銷部位!$A$4:$O$499,4,FALSE)</f>
        <v>#N/A</v>
      </c>
      <c r="Y1313" s="40" t="e">
        <f>VLOOKUP($B1313,期貨大額交易人未沖銷部位!$A$4:$O$499,7,FALSE)</f>
        <v>#N/A</v>
      </c>
      <c r="Z1313" s="40" t="e">
        <f>VLOOKUP($B1313,期貨大額交易人未沖銷部位!$A$4:$O$499,10,FALSE)</f>
        <v>#N/A</v>
      </c>
      <c r="AA1313" s="40" t="e">
        <f>VLOOKUP($B1313,期貨大額交易人未沖銷部位!$A$4:$O$499,13,FALSE)</f>
        <v>#N/A</v>
      </c>
      <c r="AB1313" s="40" t="e">
        <f>VLOOKUP($B1313,期貨大額交易人未沖銷部位!$A$4:$O$499,14,FALSE)</f>
        <v>#N/A</v>
      </c>
      <c r="AC1313" s="40" t="e">
        <f>VLOOKUP($B1313,期貨大額交易人未沖銷部位!$A$4:$O$499,15,FALSE)</f>
        <v>#N/A</v>
      </c>
      <c r="AD1313" s="33" t="e">
        <f>VLOOKUP($B1313,三大美股走勢!$A$4:$J$495,4,FALSE)</f>
        <v>#N/A</v>
      </c>
      <c r="AE1313" s="33" t="e">
        <f>VLOOKUP($B1313,三大美股走勢!$A$4:$J$495,7,FALSE)</f>
        <v>#N/A</v>
      </c>
      <c r="AF1313" s="33" t="e">
        <f>VLOOKUP($B1313,三大美股走勢!$A$4:$J$495,10,FALSE)</f>
        <v>#N/A</v>
      </c>
    </row>
    <row r="1314" spans="2:32">
      <c r="B1314" s="32">
        <v>44093</v>
      </c>
      <c r="C1314" s="33" t="e">
        <f>VLOOKUP($B1314,大盤與近月台指!$A$4:$I$499,2,FALSE)</f>
        <v>#N/A</v>
      </c>
      <c r="D1314" s="34" t="e">
        <f>VLOOKUP($B1314,大盤與近月台指!$A$4:$I$499,3,FALSE)</f>
        <v>#N/A</v>
      </c>
      <c r="E1314" s="35" t="e">
        <f>VLOOKUP($B1314,大盤與近月台指!$A$4:$I$499,4,FALSE)</f>
        <v>#N/A</v>
      </c>
      <c r="F1314" s="33" t="e">
        <f>VLOOKUP($B1314,大盤與近月台指!$A$4:$I$499,5,FALSE)</f>
        <v>#N/A</v>
      </c>
      <c r="G1314" s="49" t="e">
        <f>VLOOKUP($B1314,三大法人買賣超!$A$4:$I$500,3,FALSE)</f>
        <v>#N/A</v>
      </c>
      <c r="H1314" s="34" t="e">
        <f>VLOOKUP($B1314,三大法人買賣超!$A$4:$I$500,5,FALSE)</f>
        <v>#N/A</v>
      </c>
      <c r="I1314" s="27" t="e">
        <f>VLOOKUP($B1314,三大法人買賣超!$A$4:$I$500,7,FALSE)</f>
        <v>#N/A</v>
      </c>
      <c r="J1314" s="27" t="e">
        <f>VLOOKUP($B1314,三大法人買賣超!$A$4:$I$500,9,FALSE)</f>
        <v>#N/A</v>
      </c>
      <c r="K1314" s="37">
        <f>新台幣匯率美元指數!B1315</f>
        <v>0</v>
      </c>
      <c r="L1314" s="38">
        <f>新台幣匯率美元指數!C1315</f>
        <v>0</v>
      </c>
      <c r="M1314" s="39">
        <f>新台幣匯率美元指數!D1315</f>
        <v>0</v>
      </c>
      <c r="N1314" s="27" t="e">
        <f>VLOOKUP($B1314,期貨未平倉口數!$A$4:$M$499,4,FALSE)</f>
        <v>#N/A</v>
      </c>
      <c r="O1314" s="27" t="e">
        <f>VLOOKUP($B1314,期貨未平倉口數!$A$4:$M$499,9,FALSE)</f>
        <v>#N/A</v>
      </c>
      <c r="P1314" s="27" t="e">
        <f>VLOOKUP($B1314,期貨未平倉口數!$A$4:$M$499,10,FALSE)</f>
        <v>#N/A</v>
      </c>
      <c r="Q1314" s="27" t="e">
        <f>VLOOKUP($B1314,期貨未平倉口數!$A$4:$M$499,11,FALSE)</f>
        <v>#N/A</v>
      </c>
      <c r="R1314" s="64" t="e">
        <f>VLOOKUP($B1314,選擇權未平倉餘額!$A$4:$I$500,6,FALSE)</f>
        <v>#N/A</v>
      </c>
      <c r="S1314" s="64" t="e">
        <f>VLOOKUP($B1314,選擇權未平倉餘額!$A$4:$I$500,7,FALSE)</f>
        <v>#N/A</v>
      </c>
      <c r="T1314" s="64" t="e">
        <f>VLOOKUP($B1314,選擇權未平倉餘額!$A$4:$I$500,8,FALSE)</f>
        <v>#N/A</v>
      </c>
      <c r="U1314" s="64" t="e">
        <f>VLOOKUP($B1314,選擇權未平倉餘額!$A$4:$I$500,9,FALSE)</f>
        <v>#N/A</v>
      </c>
      <c r="V1314" s="39" t="e">
        <f>VLOOKUP($B1314,臺指選擇權P_C_Ratios!$A$4:$C$500,3,FALSE)</f>
        <v>#N/A</v>
      </c>
      <c r="W1314" s="41" t="e">
        <f>VLOOKUP($B1314,散戶多空比!$A$6:$L$500,12,FALSE)</f>
        <v>#N/A</v>
      </c>
      <c r="X1314" s="40" t="e">
        <f>VLOOKUP($B1314,期貨大額交易人未沖銷部位!$A$4:$O$499,4,FALSE)</f>
        <v>#N/A</v>
      </c>
      <c r="Y1314" s="40" t="e">
        <f>VLOOKUP($B1314,期貨大額交易人未沖銷部位!$A$4:$O$499,7,FALSE)</f>
        <v>#N/A</v>
      </c>
      <c r="Z1314" s="40" t="e">
        <f>VLOOKUP($B1314,期貨大額交易人未沖銷部位!$A$4:$O$499,10,FALSE)</f>
        <v>#N/A</v>
      </c>
      <c r="AA1314" s="40" t="e">
        <f>VLOOKUP($B1314,期貨大額交易人未沖銷部位!$A$4:$O$499,13,FALSE)</f>
        <v>#N/A</v>
      </c>
      <c r="AB1314" s="40" t="e">
        <f>VLOOKUP($B1314,期貨大額交易人未沖銷部位!$A$4:$O$499,14,FALSE)</f>
        <v>#N/A</v>
      </c>
      <c r="AC1314" s="40" t="e">
        <f>VLOOKUP($B1314,期貨大額交易人未沖銷部位!$A$4:$O$499,15,FALSE)</f>
        <v>#N/A</v>
      </c>
      <c r="AD1314" s="33" t="e">
        <f>VLOOKUP($B1314,三大美股走勢!$A$4:$J$495,4,FALSE)</f>
        <v>#N/A</v>
      </c>
      <c r="AE1314" s="33" t="e">
        <f>VLOOKUP($B1314,三大美股走勢!$A$4:$J$495,7,FALSE)</f>
        <v>#N/A</v>
      </c>
      <c r="AF1314" s="33" t="e">
        <f>VLOOKUP($B1314,三大美股走勢!$A$4:$J$495,10,FALSE)</f>
        <v>#N/A</v>
      </c>
    </row>
    <row r="1315" spans="2:32">
      <c r="B1315" s="32">
        <v>44094</v>
      </c>
      <c r="C1315" s="33" t="e">
        <f>VLOOKUP($B1315,大盤與近月台指!$A$4:$I$499,2,FALSE)</f>
        <v>#N/A</v>
      </c>
      <c r="D1315" s="34" t="e">
        <f>VLOOKUP($B1315,大盤與近月台指!$A$4:$I$499,3,FALSE)</f>
        <v>#N/A</v>
      </c>
      <c r="E1315" s="35" t="e">
        <f>VLOOKUP($B1315,大盤與近月台指!$A$4:$I$499,4,FALSE)</f>
        <v>#N/A</v>
      </c>
      <c r="F1315" s="33" t="e">
        <f>VLOOKUP($B1315,大盤與近月台指!$A$4:$I$499,5,FALSE)</f>
        <v>#N/A</v>
      </c>
      <c r="G1315" s="49" t="e">
        <f>VLOOKUP($B1315,三大法人買賣超!$A$4:$I$500,3,FALSE)</f>
        <v>#N/A</v>
      </c>
      <c r="H1315" s="34" t="e">
        <f>VLOOKUP($B1315,三大法人買賣超!$A$4:$I$500,5,FALSE)</f>
        <v>#N/A</v>
      </c>
      <c r="I1315" s="27" t="e">
        <f>VLOOKUP($B1315,三大法人買賣超!$A$4:$I$500,7,FALSE)</f>
        <v>#N/A</v>
      </c>
      <c r="J1315" s="27" t="e">
        <f>VLOOKUP($B1315,三大法人買賣超!$A$4:$I$500,9,FALSE)</f>
        <v>#N/A</v>
      </c>
      <c r="K1315" s="37">
        <f>新台幣匯率美元指數!B1316</f>
        <v>0</v>
      </c>
      <c r="L1315" s="38">
        <f>新台幣匯率美元指數!C1316</f>
        <v>0</v>
      </c>
      <c r="M1315" s="39">
        <f>新台幣匯率美元指數!D1316</f>
        <v>0</v>
      </c>
      <c r="N1315" s="27" t="e">
        <f>VLOOKUP($B1315,期貨未平倉口數!$A$4:$M$499,4,FALSE)</f>
        <v>#N/A</v>
      </c>
      <c r="O1315" s="27" t="e">
        <f>VLOOKUP($B1315,期貨未平倉口數!$A$4:$M$499,9,FALSE)</f>
        <v>#N/A</v>
      </c>
      <c r="P1315" s="27" t="e">
        <f>VLOOKUP($B1315,期貨未平倉口數!$A$4:$M$499,10,FALSE)</f>
        <v>#N/A</v>
      </c>
      <c r="Q1315" s="27" t="e">
        <f>VLOOKUP($B1315,期貨未平倉口數!$A$4:$M$499,11,FALSE)</f>
        <v>#N/A</v>
      </c>
      <c r="R1315" s="64" t="e">
        <f>VLOOKUP($B1315,選擇權未平倉餘額!$A$4:$I$500,6,FALSE)</f>
        <v>#N/A</v>
      </c>
      <c r="S1315" s="64" t="e">
        <f>VLOOKUP($B1315,選擇權未平倉餘額!$A$4:$I$500,7,FALSE)</f>
        <v>#N/A</v>
      </c>
      <c r="T1315" s="64" t="e">
        <f>VLOOKUP($B1315,選擇權未平倉餘額!$A$4:$I$500,8,FALSE)</f>
        <v>#N/A</v>
      </c>
      <c r="U1315" s="64" t="e">
        <f>VLOOKUP($B1315,選擇權未平倉餘額!$A$4:$I$500,9,FALSE)</f>
        <v>#N/A</v>
      </c>
      <c r="V1315" s="39" t="e">
        <f>VLOOKUP($B1315,臺指選擇權P_C_Ratios!$A$4:$C$500,3,FALSE)</f>
        <v>#N/A</v>
      </c>
      <c r="W1315" s="41" t="e">
        <f>VLOOKUP($B1315,散戶多空比!$A$6:$L$500,12,FALSE)</f>
        <v>#N/A</v>
      </c>
      <c r="X1315" s="40" t="e">
        <f>VLOOKUP($B1315,期貨大額交易人未沖銷部位!$A$4:$O$499,4,FALSE)</f>
        <v>#N/A</v>
      </c>
      <c r="Y1315" s="40" t="e">
        <f>VLOOKUP($B1315,期貨大額交易人未沖銷部位!$A$4:$O$499,7,FALSE)</f>
        <v>#N/A</v>
      </c>
      <c r="Z1315" s="40" t="e">
        <f>VLOOKUP($B1315,期貨大額交易人未沖銷部位!$A$4:$O$499,10,FALSE)</f>
        <v>#N/A</v>
      </c>
      <c r="AA1315" s="40" t="e">
        <f>VLOOKUP($B1315,期貨大額交易人未沖銷部位!$A$4:$O$499,13,FALSE)</f>
        <v>#N/A</v>
      </c>
      <c r="AB1315" s="40" t="e">
        <f>VLOOKUP($B1315,期貨大額交易人未沖銷部位!$A$4:$O$499,14,FALSE)</f>
        <v>#N/A</v>
      </c>
      <c r="AC1315" s="40" t="e">
        <f>VLOOKUP($B1315,期貨大額交易人未沖銷部位!$A$4:$O$499,15,FALSE)</f>
        <v>#N/A</v>
      </c>
      <c r="AD1315" s="33" t="e">
        <f>VLOOKUP($B1315,三大美股走勢!$A$4:$J$495,4,FALSE)</f>
        <v>#N/A</v>
      </c>
      <c r="AE1315" s="33" t="e">
        <f>VLOOKUP($B1315,三大美股走勢!$A$4:$J$495,7,FALSE)</f>
        <v>#N/A</v>
      </c>
      <c r="AF1315" s="33" t="e">
        <f>VLOOKUP($B1315,三大美股走勢!$A$4:$J$495,10,FALSE)</f>
        <v>#N/A</v>
      </c>
    </row>
    <row r="1316" spans="2:32">
      <c r="B1316" s="32">
        <v>44095</v>
      </c>
      <c r="C1316" s="33" t="e">
        <f>VLOOKUP($B1316,大盤與近月台指!$A$4:$I$499,2,FALSE)</f>
        <v>#N/A</v>
      </c>
      <c r="D1316" s="34" t="e">
        <f>VLOOKUP($B1316,大盤與近月台指!$A$4:$I$499,3,FALSE)</f>
        <v>#N/A</v>
      </c>
      <c r="E1316" s="35" t="e">
        <f>VLOOKUP($B1316,大盤與近月台指!$A$4:$I$499,4,FALSE)</f>
        <v>#N/A</v>
      </c>
      <c r="F1316" s="33" t="e">
        <f>VLOOKUP($B1316,大盤與近月台指!$A$4:$I$499,5,FALSE)</f>
        <v>#N/A</v>
      </c>
      <c r="G1316" s="49" t="e">
        <f>VLOOKUP($B1316,三大法人買賣超!$A$4:$I$500,3,FALSE)</f>
        <v>#N/A</v>
      </c>
      <c r="H1316" s="34" t="e">
        <f>VLOOKUP($B1316,三大法人買賣超!$A$4:$I$500,5,FALSE)</f>
        <v>#N/A</v>
      </c>
      <c r="I1316" s="27" t="e">
        <f>VLOOKUP($B1316,三大法人買賣超!$A$4:$I$500,7,FALSE)</f>
        <v>#N/A</v>
      </c>
      <c r="J1316" s="27" t="e">
        <f>VLOOKUP($B1316,三大法人買賣超!$A$4:$I$500,9,FALSE)</f>
        <v>#N/A</v>
      </c>
      <c r="K1316" s="37">
        <f>新台幣匯率美元指數!B1317</f>
        <v>0</v>
      </c>
      <c r="L1316" s="38">
        <f>新台幣匯率美元指數!C1317</f>
        <v>0</v>
      </c>
      <c r="M1316" s="39">
        <f>新台幣匯率美元指數!D1317</f>
        <v>0</v>
      </c>
      <c r="N1316" s="27" t="e">
        <f>VLOOKUP($B1316,期貨未平倉口數!$A$4:$M$499,4,FALSE)</f>
        <v>#N/A</v>
      </c>
      <c r="O1316" s="27" t="e">
        <f>VLOOKUP($B1316,期貨未平倉口數!$A$4:$M$499,9,FALSE)</f>
        <v>#N/A</v>
      </c>
      <c r="P1316" s="27" t="e">
        <f>VLOOKUP($B1316,期貨未平倉口數!$A$4:$M$499,10,FALSE)</f>
        <v>#N/A</v>
      </c>
      <c r="Q1316" s="27" t="e">
        <f>VLOOKUP($B1316,期貨未平倉口數!$A$4:$M$499,11,FALSE)</f>
        <v>#N/A</v>
      </c>
      <c r="R1316" s="64" t="e">
        <f>VLOOKUP($B1316,選擇權未平倉餘額!$A$4:$I$500,6,FALSE)</f>
        <v>#N/A</v>
      </c>
      <c r="S1316" s="64" t="e">
        <f>VLOOKUP($B1316,選擇權未平倉餘額!$A$4:$I$500,7,FALSE)</f>
        <v>#N/A</v>
      </c>
      <c r="T1316" s="64" t="e">
        <f>VLOOKUP($B1316,選擇權未平倉餘額!$A$4:$I$500,8,FALSE)</f>
        <v>#N/A</v>
      </c>
      <c r="U1316" s="64" t="e">
        <f>VLOOKUP($B1316,選擇權未平倉餘額!$A$4:$I$500,9,FALSE)</f>
        <v>#N/A</v>
      </c>
      <c r="V1316" s="39" t="e">
        <f>VLOOKUP($B1316,臺指選擇權P_C_Ratios!$A$4:$C$500,3,FALSE)</f>
        <v>#N/A</v>
      </c>
      <c r="W1316" s="41" t="e">
        <f>VLOOKUP($B1316,散戶多空比!$A$6:$L$500,12,FALSE)</f>
        <v>#N/A</v>
      </c>
      <c r="X1316" s="40" t="e">
        <f>VLOOKUP($B1316,期貨大額交易人未沖銷部位!$A$4:$O$499,4,FALSE)</f>
        <v>#N/A</v>
      </c>
      <c r="Y1316" s="40" t="e">
        <f>VLOOKUP($B1316,期貨大額交易人未沖銷部位!$A$4:$O$499,7,FALSE)</f>
        <v>#N/A</v>
      </c>
      <c r="Z1316" s="40" t="e">
        <f>VLOOKUP($B1316,期貨大額交易人未沖銷部位!$A$4:$O$499,10,FALSE)</f>
        <v>#N/A</v>
      </c>
      <c r="AA1316" s="40" t="e">
        <f>VLOOKUP($B1316,期貨大額交易人未沖銷部位!$A$4:$O$499,13,FALSE)</f>
        <v>#N/A</v>
      </c>
      <c r="AB1316" s="40" t="e">
        <f>VLOOKUP($B1316,期貨大額交易人未沖銷部位!$A$4:$O$499,14,FALSE)</f>
        <v>#N/A</v>
      </c>
      <c r="AC1316" s="40" t="e">
        <f>VLOOKUP($B1316,期貨大額交易人未沖銷部位!$A$4:$O$499,15,FALSE)</f>
        <v>#N/A</v>
      </c>
      <c r="AD1316" s="33" t="e">
        <f>VLOOKUP($B1316,三大美股走勢!$A$4:$J$495,4,FALSE)</f>
        <v>#N/A</v>
      </c>
      <c r="AE1316" s="33" t="e">
        <f>VLOOKUP($B1316,三大美股走勢!$A$4:$J$495,7,FALSE)</f>
        <v>#N/A</v>
      </c>
      <c r="AF1316" s="33" t="e">
        <f>VLOOKUP($B1316,三大美股走勢!$A$4:$J$495,10,FALSE)</f>
        <v>#N/A</v>
      </c>
    </row>
    <row r="1317" spans="2:32">
      <c r="B1317" s="32">
        <v>44096</v>
      </c>
      <c r="C1317" s="33" t="e">
        <f>VLOOKUP($B1317,大盤與近月台指!$A$4:$I$499,2,FALSE)</f>
        <v>#N/A</v>
      </c>
      <c r="D1317" s="34" t="e">
        <f>VLOOKUP($B1317,大盤與近月台指!$A$4:$I$499,3,FALSE)</f>
        <v>#N/A</v>
      </c>
      <c r="E1317" s="35" t="e">
        <f>VLOOKUP($B1317,大盤與近月台指!$A$4:$I$499,4,FALSE)</f>
        <v>#N/A</v>
      </c>
      <c r="F1317" s="33" t="e">
        <f>VLOOKUP($B1317,大盤與近月台指!$A$4:$I$499,5,FALSE)</f>
        <v>#N/A</v>
      </c>
      <c r="G1317" s="49" t="e">
        <f>VLOOKUP($B1317,三大法人買賣超!$A$4:$I$500,3,FALSE)</f>
        <v>#N/A</v>
      </c>
      <c r="H1317" s="34" t="e">
        <f>VLOOKUP($B1317,三大法人買賣超!$A$4:$I$500,5,FALSE)</f>
        <v>#N/A</v>
      </c>
      <c r="I1317" s="27" t="e">
        <f>VLOOKUP($B1317,三大法人買賣超!$A$4:$I$500,7,FALSE)</f>
        <v>#N/A</v>
      </c>
      <c r="J1317" s="27" t="e">
        <f>VLOOKUP($B1317,三大法人買賣超!$A$4:$I$500,9,FALSE)</f>
        <v>#N/A</v>
      </c>
      <c r="K1317" s="37">
        <f>新台幣匯率美元指數!B1318</f>
        <v>0</v>
      </c>
      <c r="L1317" s="38">
        <f>新台幣匯率美元指數!C1318</f>
        <v>0</v>
      </c>
      <c r="M1317" s="39">
        <f>新台幣匯率美元指數!D1318</f>
        <v>0</v>
      </c>
      <c r="N1317" s="27" t="e">
        <f>VLOOKUP($B1317,期貨未平倉口數!$A$4:$M$499,4,FALSE)</f>
        <v>#N/A</v>
      </c>
      <c r="O1317" s="27" t="e">
        <f>VLOOKUP($B1317,期貨未平倉口數!$A$4:$M$499,9,FALSE)</f>
        <v>#N/A</v>
      </c>
      <c r="P1317" s="27" t="e">
        <f>VLOOKUP($B1317,期貨未平倉口數!$A$4:$M$499,10,FALSE)</f>
        <v>#N/A</v>
      </c>
      <c r="Q1317" s="27" t="e">
        <f>VLOOKUP($B1317,期貨未平倉口數!$A$4:$M$499,11,FALSE)</f>
        <v>#N/A</v>
      </c>
      <c r="R1317" s="64" t="e">
        <f>VLOOKUP($B1317,選擇權未平倉餘額!$A$4:$I$500,6,FALSE)</f>
        <v>#N/A</v>
      </c>
      <c r="S1317" s="64" t="e">
        <f>VLOOKUP($B1317,選擇權未平倉餘額!$A$4:$I$500,7,FALSE)</f>
        <v>#N/A</v>
      </c>
      <c r="T1317" s="64" t="e">
        <f>VLOOKUP($B1317,選擇權未平倉餘額!$A$4:$I$500,8,FALSE)</f>
        <v>#N/A</v>
      </c>
      <c r="U1317" s="64" t="e">
        <f>VLOOKUP($B1317,選擇權未平倉餘額!$A$4:$I$500,9,FALSE)</f>
        <v>#N/A</v>
      </c>
      <c r="V1317" s="39" t="e">
        <f>VLOOKUP($B1317,臺指選擇權P_C_Ratios!$A$4:$C$500,3,FALSE)</f>
        <v>#N/A</v>
      </c>
      <c r="W1317" s="41" t="e">
        <f>VLOOKUP($B1317,散戶多空比!$A$6:$L$500,12,FALSE)</f>
        <v>#N/A</v>
      </c>
      <c r="X1317" s="40" t="e">
        <f>VLOOKUP($B1317,期貨大額交易人未沖銷部位!$A$4:$O$499,4,FALSE)</f>
        <v>#N/A</v>
      </c>
      <c r="Y1317" s="40" t="e">
        <f>VLOOKUP($B1317,期貨大額交易人未沖銷部位!$A$4:$O$499,7,FALSE)</f>
        <v>#N/A</v>
      </c>
      <c r="Z1317" s="40" t="e">
        <f>VLOOKUP($B1317,期貨大額交易人未沖銷部位!$A$4:$O$499,10,FALSE)</f>
        <v>#N/A</v>
      </c>
      <c r="AA1317" s="40" t="e">
        <f>VLOOKUP($B1317,期貨大額交易人未沖銷部位!$A$4:$O$499,13,FALSE)</f>
        <v>#N/A</v>
      </c>
      <c r="AB1317" s="40" t="e">
        <f>VLOOKUP($B1317,期貨大額交易人未沖銷部位!$A$4:$O$499,14,FALSE)</f>
        <v>#N/A</v>
      </c>
      <c r="AC1317" s="40" t="e">
        <f>VLOOKUP($B1317,期貨大額交易人未沖銷部位!$A$4:$O$499,15,FALSE)</f>
        <v>#N/A</v>
      </c>
      <c r="AD1317" s="33" t="e">
        <f>VLOOKUP($B1317,三大美股走勢!$A$4:$J$495,4,FALSE)</f>
        <v>#N/A</v>
      </c>
      <c r="AE1317" s="33" t="e">
        <f>VLOOKUP($B1317,三大美股走勢!$A$4:$J$495,7,FALSE)</f>
        <v>#N/A</v>
      </c>
      <c r="AF1317" s="33" t="e">
        <f>VLOOKUP($B1317,三大美股走勢!$A$4:$J$495,10,FALSE)</f>
        <v>#N/A</v>
      </c>
    </row>
    <row r="1318" spans="2:32">
      <c r="B1318" s="32">
        <v>44097</v>
      </c>
      <c r="C1318" s="33" t="e">
        <f>VLOOKUP($B1318,大盤與近月台指!$A$4:$I$499,2,FALSE)</f>
        <v>#N/A</v>
      </c>
      <c r="D1318" s="34" t="e">
        <f>VLOOKUP($B1318,大盤與近月台指!$A$4:$I$499,3,FALSE)</f>
        <v>#N/A</v>
      </c>
      <c r="E1318" s="35" t="e">
        <f>VLOOKUP($B1318,大盤與近月台指!$A$4:$I$499,4,FALSE)</f>
        <v>#N/A</v>
      </c>
      <c r="F1318" s="33" t="e">
        <f>VLOOKUP($B1318,大盤與近月台指!$A$4:$I$499,5,FALSE)</f>
        <v>#N/A</v>
      </c>
      <c r="G1318" s="49" t="e">
        <f>VLOOKUP($B1318,三大法人買賣超!$A$4:$I$500,3,FALSE)</f>
        <v>#N/A</v>
      </c>
      <c r="H1318" s="34" t="e">
        <f>VLOOKUP($B1318,三大法人買賣超!$A$4:$I$500,5,FALSE)</f>
        <v>#N/A</v>
      </c>
      <c r="I1318" s="27" t="e">
        <f>VLOOKUP($B1318,三大法人買賣超!$A$4:$I$500,7,FALSE)</f>
        <v>#N/A</v>
      </c>
      <c r="J1318" s="27" t="e">
        <f>VLOOKUP($B1318,三大法人買賣超!$A$4:$I$500,9,FALSE)</f>
        <v>#N/A</v>
      </c>
      <c r="K1318" s="37">
        <f>新台幣匯率美元指數!B1319</f>
        <v>0</v>
      </c>
      <c r="L1318" s="38">
        <f>新台幣匯率美元指數!C1319</f>
        <v>0</v>
      </c>
      <c r="M1318" s="39">
        <f>新台幣匯率美元指數!D1319</f>
        <v>0</v>
      </c>
      <c r="N1318" s="27" t="e">
        <f>VLOOKUP($B1318,期貨未平倉口數!$A$4:$M$499,4,FALSE)</f>
        <v>#N/A</v>
      </c>
      <c r="O1318" s="27" t="e">
        <f>VLOOKUP($B1318,期貨未平倉口數!$A$4:$M$499,9,FALSE)</f>
        <v>#N/A</v>
      </c>
      <c r="P1318" s="27" t="e">
        <f>VLOOKUP($B1318,期貨未平倉口數!$A$4:$M$499,10,FALSE)</f>
        <v>#N/A</v>
      </c>
      <c r="Q1318" s="27" t="e">
        <f>VLOOKUP($B1318,期貨未平倉口數!$A$4:$M$499,11,FALSE)</f>
        <v>#N/A</v>
      </c>
      <c r="R1318" s="64" t="e">
        <f>VLOOKUP($B1318,選擇權未平倉餘額!$A$4:$I$500,6,FALSE)</f>
        <v>#N/A</v>
      </c>
      <c r="S1318" s="64" t="e">
        <f>VLOOKUP($B1318,選擇權未平倉餘額!$A$4:$I$500,7,FALSE)</f>
        <v>#N/A</v>
      </c>
      <c r="T1318" s="64" t="e">
        <f>VLOOKUP($B1318,選擇權未平倉餘額!$A$4:$I$500,8,FALSE)</f>
        <v>#N/A</v>
      </c>
      <c r="U1318" s="64" t="e">
        <f>VLOOKUP($B1318,選擇權未平倉餘額!$A$4:$I$500,9,FALSE)</f>
        <v>#N/A</v>
      </c>
      <c r="V1318" s="39" t="e">
        <f>VLOOKUP($B1318,臺指選擇權P_C_Ratios!$A$4:$C$500,3,FALSE)</f>
        <v>#N/A</v>
      </c>
      <c r="W1318" s="41" t="e">
        <f>VLOOKUP($B1318,散戶多空比!$A$6:$L$500,12,FALSE)</f>
        <v>#N/A</v>
      </c>
      <c r="X1318" s="40" t="e">
        <f>VLOOKUP($B1318,期貨大額交易人未沖銷部位!$A$4:$O$499,4,FALSE)</f>
        <v>#N/A</v>
      </c>
      <c r="Y1318" s="40" t="e">
        <f>VLOOKUP($B1318,期貨大額交易人未沖銷部位!$A$4:$O$499,7,FALSE)</f>
        <v>#N/A</v>
      </c>
      <c r="Z1318" s="40" t="e">
        <f>VLOOKUP($B1318,期貨大額交易人未沖銷部位!$A$4:$O$499,10,FALSE)</f>
        <v>#N/A</v>
      </c>
      <c r="AA1318" s="40" t="e">
        <f>VLOOKUP($B1318,期貨大額交易人未沖銷部位!$A$4:$O$499,13,FALSE)</f>
        <v>#N/A</v>
      </c>
      <c r="AB1318" s="40" t="e">
        <f>VLOOKUP($B1318,期貨大額交易人未沖銷部位!$A$4:$O$499,14,FALSE)</f>
        <v>#N/A</v>
      </c>
      <c r="AC1318" s="40" t="e">
        <f>VLOOKUP($B1318,期貨大額交易人未沖銷部位!$A$4:$O$499,15,FALSE)</f>
        <v>#N/A</v>
      </c>
      <c r="AD1318" s="33" t="e">
        <f>VLOOKUP($B1318,三大美股走勢!$A$4:$J$495,4,FALSE)</f>
        <v>#N/A</v>
      </c>
      <c r="AE1318" s="33" t="e">
        <f>VLOOKUP($B1318,三大美股走勢!$A$4:$J$495,7,FALSE)</f>
        <v>#N/A</v>
      </c>
      <c r="AF1318" s="33" t="e">
        <f>VLOOKUP($B1318,三大美股走勢!$A$4:$J$495,10,FALSE)</f>
        <v>#N/A</v>
      </c>
    </row>
    <row r="1319" spans="2:32">
      <c r="B1319" s="32">
        <v>44098</v>
      </c>
      <c r="C1319" s="33" t="e">
        <f>VLOOKUP($B1319,大盤與近月台指!$A$4:$I$499,2,FALSE)</f>
        <v>#N/A</v>
      </c>
      <c r="D1319" s="34" t="e">
        <f>VLOOKUP($B1319,大盤與近月台指!$A$4:$I$499,3,FALSE)</f>
        <v>#N/A</v>
      </c>
      <c r="E1319" s="35" t="e">
        <f>VLOOKUP($B1319,大盤與近月台指!$A$4:$I$499,4,FALSE)</f>
        <v>#N/A</v>
      </c>
      <c r="F1319" s="33" t="e">
        <f>VLOOKUP($B1319,大盤與近月台指!$A$4:$I$499,5,FALSE)</f>
        <v>#N/A</v>
      </c>
      <c r="G1319" s="49" t="e">
        <f>VLOOKUP($B1319,三大法人買賣超!$A$4:$I$500,3,FALSE)</f>
        <v>#N/A</v>
      </c>
      <c r="H1319" s="34" t="e">
        <f>VLOOKUP($B1319,三大法人買賣超!$A$4:$I$500,5,FALSE)</f>
        <v>#N/A</v>
      </c>
      <c r="I1319" s="27" t="e">
        <f>VLOOKUP($B1319,三大法人買賣超!$A$4:$I$500,7,FALSE)</f>
        <v>#N/A</v>
      </c>
      <c r="J1319" s="27" t="e">
        <f>VLOOKUP($B1319,三大法人買賣超!$A$4:$I$500,9,FALSE)</f>
        <v>#N/A</v>
      </c>
      <c r="K1319" s="37">
        <f>新台幣匯率美元指數!B1320</f>
        <v>0</v>
      </c>
      <c r="L1319" s="38">
        <f>新台幣匯率美元指數!C1320</f>
        <v>0</v>
      </c>
      <c r="M1319" s="39">
        <f>新台幣匯率美元指數!D1320</f>
        <v>0</v>
      </c>
      <c r="N1319" s="27" t="e">
        <f>VLOOKUP($B1319,期貨未平倉口數!$A$4:$M$499,4,FALSE)</f>
        <v>#N/A</v>
      </c>
      <c r="O1319" s="27" t="e">
        <f>VLOOKUP($B1319,期貨未平倉口數!$A$4:$M$499,9,FALSE)</f>
        <v>#N/A</v>
      </c>
      <c r="P1319" s="27" t="e">
        <f>VLOOKUP($B1319,期貨未平倉口數!$A$4:$M$499,10,FALSE)</f>
        <v>#N/A</v>
      </c>
      <c r="Q1319" s="27" t="e">
        <f>VLOOKUP($B1319,期貨未平倉口數!$A$4:$M$499,11,FALSE)</f>
        <v>#N/A</v>
      </c>
      <c r="R1319" s="64" t="e">
        <f>VLOOKUP($B1319,選擇權未平倉餘額!$A$4:$I$500,6,FALSE)</f>
        <v>#N/A</v>
      </c>
      <c r="S1319" s="64" t="e">
        <f>VLOOKUP($B1319,選擇權未平倉餘額!$A$4:$I$500,7,FALSE)</f>
        <v>#N/A</v>
      </c>
      <c r="T1319" s="64" t="e">
        <f>VLOOKUP($B1319,選擇權未平倉餘額!$A$4:$I$500,8,FALSE)</f>
        <v>#N/A</v>
      </c>
      <c r="U1319" s="64" t="e">
        <f>VLOOKUP($B1319,選擇權未平倉餘額!$A$4:$I$500,9,FALSE)</f>
        <v>#N/A</v>
      </c>
      <c r="V1319" s="39" t="e">
        <f>VLOOKUP($B1319,臺指選擇權P_C_Ratios!$A$4:$C$500,3,FALSE)</f>
        <v>#N/A</v>
      </c>
      <c r="W1319" s="41" t="e">
        <f>VLOOKUP($B1319,散戶多空比!$A$6:$L$500,12,FALSE)</f>
        <v>#N/A</v>
      </c>
      <c r="X1319" s="40" t="e">
        <f>VLOOKUP($B1319,期貨大額交易人未沖銷部位!$A$4:$O$499,4,FALSE)</f>
        <v>#N/A</v>
      </c>
      <c r="Y1319" s="40" t="e">
        <f>VLOOKUP($B1319,期貨大額交易人未沖銷部位!$A$4:$O$499,7,FALSE)</f>
        <v>#N/A</v>
      </c>
      <c r="Z1319" s="40" t="e">
        <f>VLOOKUP($B1319,期貨大額交易人未沖銷部位!$A$4:$O$499,10,FALSE)</f>
        <v>#N/A</v>
      </c>
      <c r="AA1319" s="40" t="e">
        <f>VLOOKUP($B1319,期貨大額交易人未沖銷部位!$A$4:$O$499,13,FALSE)</f>
        <v>#N/A</v>
      </c>
      <c r="AB1319" s="40" t="e">
        <f>VLOOKUP($B1319,期貨大額交易人未沖銷部位!$A$4:$O$499,14,FALSE)</f>
        <v>#N/A</v>
      </c>
      <c r="AC1319" s="40" t="e">
        <f>VLOOKUP($B1319,期貨大額交易人未沖銷部位!$A$4:$O$499,15,FALSE)</f>
        <v>#N/A</v>
      </c>
      <c r="AD1319" s="33" t="e">
        <f>VLOOKUP($B1319,三大美股走勢!$A$4:$J$495,4,FALSE)</f>
        <v>#N/A</v>
      </c>
      <c r="AE1319" s="33" t="e">
        <f>VLOOKUP($B1319,三大美股走勢!$A$4:$J$495,7,FALSE)</f>
        <v>#N/A</v>
      </c>
      <c r="AF1319" s="33" t="e">
        <f>VLOOKUP($B1319,三大美股走勢!$A$4:$J$495,10,FALSE)</f>
        <v>#N/A</v>
      </c>
    </row>
    <row r="1320" spans="2:32">
      <c r="B1320" s="32">
        <v>44099</v>
      </c>
      <c r="C1320" s="33" t="e">
        <f>VLOOKUP($B1320,大盤與近月台指!$A$4:$I$499,2,FALSE)</f>
        <v>#N/A</v>
      </c>
      <c r="D1320" s="34" t="e">
        <f>VLOOKUP($B1320,大盤與近月台指!$A$4:$I$499,3,FALSE)</f>
        <v>#N/A</v>
      </c>
      <c r="E1320" s="35" t="e">
        <f>VLOOKUP($B1320,大盤與近月台指!$A$4:$I$499,4,FALSE)</f>
        <v>#N/A</v>
      </c>
      <c r="F1320" s="33" t="e">
        <f>VLOOKUP($B1320,大盤與近月台指!$A$4:$I$499,5,FALSE)</f>
        <v>#N/A</v>
      </c>
      <c r="G1320" s="49" t="e">
        <f>VLOOKUP($B1320,三大法人買賣超!$A$4:$I$500,3,FALSE)</f>
        <v>#N/A</v>
      </c>
      <c r="H1320" s="34" t="e">
        <f>VLOOKUP($B1320,三大法人買賣超!$A$4:$I$500,5,FALSE)</f>
        <v>#N/A</v>
      </c>
      <c r="I1320" s="27" t="e">
        <f>VLOOKUP($B1320,三大法人買賣超!$A$4:$I$500,7,FALSE)</f>
        <v>#N/A</v>
      </c>
      <c r="J1320" s="27" t="e">
        <f>VLOOKUP($B1320,三大法人買賣超!$A$4:$I$500,9,FALSE)</f>
        <v>#N/A</v>
      </c>
      <c r="K1320" s="37">
        <f>新台幣匯率美元指數!B1321</f>
        <v>0</v>
      </c>
      <c r="L1320" s="38">
        <f>新台幣匯率美元指數!C1321</f>
        <v>0</v>
      </c>
      <c r="M1320" s="39">
        <f>新台幣匯率美元指數!D1321</f>
        <v>0</v>
      </c>
      <c r="N1320" s="27" t="e">
        <f>VLOOKUP($B1320,期貨未平倉口數!$A$4:$M$499,4,FALSE)</f>
        <v>#N/A</v>
      </c>
      <c r="O1320" s="27" t="e">
        <f>VLOOKUP($B1320,期貨未平倉口數!$A$4:$M$499,9,FALSE)</f>
        <v>#N/A</v>
      </c>
      <c r="P1320" s="27" t="e">
        <f>VLOOKUP($B1320,期貨未平倉口數!$A$4:$M$499,10,FALSE)</f>
        <v>#N/A</v>
      </c>
      <c r="Q1320" s="27" t="e">
        <f>VLOOKUP($B1320,期貨未平倉口數!$A$4:$M$499,11,FALSE)</f>
        <v>#N/A</v>
      </c>
      <c r="R1320" s="64" t="e">
        <f>VLOOKUP($B1320,選擇權未平倉餘額!$A$4:$I$500,6,FALSE)</f>
        <v>#N/A</v>
      </c>
      <c r="S1320" s="64" t="e">
        <f>VLOOKUP($B1320,選擇權未平倉餘額!$A$4:$I$500,7,FALSE)</f>
        <v>#N/A</v>
      </c>
      <c r="T1320" s="64" t="e">
        <f>VLOOKUP($B1320,選擇權未平倉餘額!$A$4:$I$500,8,FALSE)</f>
        <v>#N/A</v>
      </c>
      <c r="U1320" s="64" t="e">
        <f>VLOOKUP($B1320,選擇權未平倉餘額!$A$4:$I$500,9,FALSE)</f>
        <v>#N/A</v>
      </c>
      <c r="V1320" s="39" t="e">
        <f>VLOOKUP($B1320,臺指選擇權P_C_Ratios!$A$4:$C$500,3,FALSE)</f>
        <v>#N/A</v>
      </c>
      <c r="W1320" s="41" t="e">
        <f>VLOOKUP($B1320,散戶多空比!$A$6:$L$500,12,FALSE)</f>
        <v>#N/A</v>
      </c>
      <c r="X1320" s="40" t="e">
        <f>VLOOKUP($B1320,期貨大額交易人未沖銷部位!$A$4:$O$499,4,FALSE)</f>
        <v>#N/A</v>
      </c>
      <c r="Y1320" s="40" t="e">
        <f>VLOOKUP($B1320,期貨大額交易人未沖銷部位!$A$4:$O$499,7,FALSE)</f>
        <v>#N/A</v>
      </c>
      <c r="Z1320" s="40" t="e">
        <f>VLOOKUP($B1320,期貨大額交易人未沖銷部位!$A$4:$O$499,10,FALSE)</f>
        <v>#N/A</v>
      </c>
      <c r="AA1320" s="40" t="e">
        <f>VLOOKUP($B1320,期貨大額交易人未沖銷部位!$A$4:$O$499,13,FALSE)</f>
        <v>#N/A</v>
      </c>
      <c r="AB1320" s="40" t="e">
        <f>VLOOKUP($B1320,期貨大額交易人未沖銷部位!$A$4:$O$499,14,FALSE)</f>
        <v>#N/A</v>
      </c>
      <c r="AC1320" s="40" t="e">
        <f>VLOOKUP($B1320,期貨大額交易人未沖銷部位!$A$4:$O$499,15,FALSE)</f>
        <v>#N/A</v>
      </c>
      <c r="AD1320" s="33" t="e">
        <f>VLOOKUP($B1320,三大美股走勢!$A$4:$J$495,4,FALSE)</f>
        <v>#N/A</v>
      </c>
      <c r="AE1320" s="33" t="e">
        <f>VLOOKUP($B1320,三大美股走勢!$A$4:$J$495,7,FALSE)</f>
        <v>#N/A</v>
      </c>
      <c r="AF1320" s="33" t="e">
        <f>VLOOKUP($B1320,三大美股走勢!$A$4:$J$495,10,FALSE)</f>
        <v>#N/A</v>
      </c>
    </row>
    <row r="1321" spans="2:32">
      <c r="B1321" s="32">
        <v>44100</v>
      </c>
      <c r="C1321" s="33" t="e">
        <f>VLOOKUP($B1321,大盤與近月台指!$A$4:$I$499,2,FALSE)</f>
        <v>#N/A</v>
      </c>
      <c r="D1321" s="34" t="e">
        <f>VLOOKUP($B1321,大盤與近月台指!$A$4:$I$499,3,FALSE)</f>
        <v>#N/A</v>
      </c>
      <c r="E1321" s="35" t="e">
        <f>VLOOKUP($B1321,大盤與近月台指!$A$4:$I$499,4,FALSE)</f>
        <v>#N/A</v>
      </c>
      <c r="F1321" s="33" t="e">
        <f>VLOOKUP($B1321,大盤與近月台指!$A$4:$I$499,5,FALSE)</f>
        <v>#N/A</v>
      </c>
      <c r="G1321" s="49" t="e">
        <f>VLOOKUP($B1321,三大法人買賣超!$A$4:$I$500,3,FALSE)</f>
        <v>#N/A</v>
      </c>
      <c r="H1321" s="34" t="e">
        <f>VLOOKUP($B1321,三大法人買賣超!$A$4:$I$500,5,FALSE)</f>
        <v>#N/A</v>
      </c>
      <c r="I1321" s="27" t="e">
        <f>VLOOKUP($B1321,三大法人買賣超!$A$4:$I$500,7,FALSE)</f>
        <v>#N/A</v>
      </c>
      <c r="J1321" s="27" t="e">
        <f>VLOOKUP($B1321,三大法人買賣超!$A$4:$I$500,9,FALSE)</f>
        <v>#N/A</v>
      </c>
      <c r="K1321" s="37">
        <f>新台幣匯率美元指數!B1322</f>
        <v>0</v>
      </c>
      <c r="L1321" s="38">
        <f>新台幣匯率美元指數!C1322</f>
        <v>0</v>
      </c>
      <c r="M1321" s="39">
        <f>新台幣匯率美元指數!D1322</f>
        <v>0</v>
      </c>
      <c r="N1321" s="27" t="e">
        <f>VLOOKUP($B1321,期貨未平倉口數!$A$4:$M$499,4,FALSE)</f>
        <v>#N/A</v>
      </c>
      <c r="O1321" s="27" t="e">
        <f>VLOOKUP($B1321,期貨未平倉口數!$A$4:$M$499,9,FALSE)</f>
        <v>#N/A</v>
      </c>
      <c r="P1321" s="27" t="e">
        <f>VLOOKUP($B1321,期貨未平倉口數!$A$4:$M$499,10,FALSE)</f>
        <v>#N/A</v>
      </c>
      <c r="Q1321" s="27" t="e">
        <f>VLOOKUP($B1321,期貨未平倉口數!$A$4:$M$499,11,FALSE)</f>
        <v>#N/A</v>
      </c>
      <c r="R1321" s="64" t="e">
        <f>VLOOKUP($B1321,選擇權未平倉餘額!$A$4:$I$500,6,FALSE)</f>
        <v>#N/A</v>
      </c>
      <c r="S1321" s="64" t="e">
        <f>VLOOKUP($B1321,選擇權未平倉餘額!$A$4:$I$500,7,FALSE)</f>
        <v>#N/A</v>
      </c>
      <c r="T1321" s="64" t="e">
        <f>VLOOKUP($B1321,選擇權未平倉餘額!$A$4:$I$500,8,FALSE)</f>
        <v>#N/A</v>
      </c>
      <c r="U1321" s="64" t="e">
        <f>VLOOKUP($B1321,選擇權未平倉餘額!$A$4:$I$500,9,FALSE)</f>
        <v>#N/A</v>
      </c>
      <c r="V1321" s="39" t="e">
        <f>VLOOKUP($B1321,臺指選擇權P_C_Ratios!$A$4:$C$500,3,FALSE)</f>
        <v>#N/A</v>
      </c>
      <c r="W1321" s="41" t="e">
        <f>VLOOKUP($B1321,散戶多空比!$A$6:$L$500,12,FALSE)</f>
        <v>#N/A</v>
      </c>
      <c r="X1321" s="40" t="e">
        <f>VLOOKUP($B1321,期貨大額交易人未沖銷部位!$A$4:$O$499,4,FALSE)</f>
        <v>#N/A</v>
      </c>
      <c r="Y1321" s="40" t="e">
        <f>VLOOKUP($B1321,期貨大額交易人未沖銷部位!$A$4:$O$499,7,FALSE)</f>
        <v>#N/A</v>
      </c>
      <c r="Z1321" s="40" t="e">
        <f>VLOOKUP($B1321,期貨大額交易人未沖銷部位!$A$4:$O$499,10,FALSE)</f>
        <v>#N/A</v>
      </c>
      <c r="AA1321" s="40" t="e">
        <f>VLOOKUP($B1321,期貨大額交易人未沖銷部位!$A$4:$O$499,13,FALSE)</f>
        <v>#N/A</v>
      </c>
      <c r="AB1321" s="40" t="e">
        <f>VLOOKUP($B1321,期貨大額交易人未沖銷部位!$A$4:$O$499,14,FALSE)</f>
        <v>#N/A</v>
      </c>
      <c r="AC1321" s="40" t="e">
        <f>VLOOKUP($B1321,期貨大額交易人未沖銷部位!$A$4:$O$499,15,FALSE)</f>
        <v>#N/A</v>
      </c>
      <c r="AD1321" s="33" t="e">
        <f>VLOOKUP($B1321,三大美股走勢!$A$4:$J$495,4,FALSE)</f>
        <v>#N/A</v>
      </c>
      <c r="AE1321" s="33" t="e">
        <f>VLOOKUP($B1321,三大美股走勢!$A$4:$J$495,7,FALSE)</f>
        <v>#N/A</v>
      </c>
      <c r="AF1321" s="33" t="e">
        <f>VLOOKUP($B1321,三大美股走勢!$A$4:$J$495,10,FALSE)</f>
        <v>#N/A</v>
      </c>
    </row>
    <row r="1322" spans="2:32">
      <c r="B1322" s="32">
        <v>44101</v>
      </c>
      <c r="C1322" s="33" t="e">
        <f>VLOOKUP($B1322,大盤與近月台指!$A$4:$I$499,2,FALSE)</f>
        <v>#N/A</v>
      </c>
      <c r="D1322" s="34" t="e">
        <f>VLOOKUP($B1322,大盤與近月台指!$A$4:$I$499,3,FALSE)</f>
        <v>#N/A</v>
      </c>
      <c r="E1322" s="35" t="e">
        <f>VLOOKUP($B1322,大盤與近月台指!$A$4:$I$499,4,FALSE)</f>
        <v>#N/A</v>
      </c>
      <c r="F1322" s="33" t="e">
        <f>VLOOKUP($B1322,大盤與近月台指!$A$4:$I$499,5,FALSE)</f>
        <v>#N/A</v>
      </c>
      <c r="G1322" s="49" t="e">
        <f>VLOOKUP($B1322,三大法人買賣超!$A$4:$I$500,3,FALSE)</f>
        <v>#N/A</v>
      </c>
      <c r="H1322" s="34" t="e">
        <f>VLOOKUP($B1322,三大法人買賣超!$A$4:$I$500,5,FALSE)</f>
        <v>#N/A</v>
      </c>
      <c r="I1322" s="27" t="e">
        <f>VLOOKUP($B1322,三大法人買賣超!$A$4:$I$500,7,FALSE)</f>
        <v>#N/A</v>
      </c>
      <c r="J1322" s="27" t="e">
        <f>VLOOKUP($B1322,三大法人買賣超!$A$4:$I$500,9,FALSE)</f>
        <v>#N/A</v>
      </c>
      <c r="K1322" s="37">
        <f>新台幣匯率美元指數!B1323</f>
        <v>0</v>
      </c>
      <c r="L1322" s="38">
        <f>新台幣匯率美元指數!C1323</f>
        <v>0</v>
      </c>
      <c r="M1322" s="39">
        <f>新台幣匯率美元指數!D1323</f>
        <v>0</v>
      </c>
      <c r="N1322" s="27" t="e">
        <f>VLOOKUP($B1322,期貨未平倉口數!$A$4:$M$499,4,FALSE)</f>
        <v>#N/A</v>
      </c>
      <c r="O1322" s="27" t="e">
        <f>VLOOKUP($B1322,期貨未平倉口數!$A$4:$M$499,9,FALSE)</f>
        <v>#N/A</v>
      </c>
      <c r="P1322" s="27" t="e">
        <f>VLOOKUP($B1322,期貨未平倉口數!$A$4:$M$499,10,FALSE)</f>
        <v>#N/A</v>
      </c>
      <c r="Q1322" s="27" t="e">
        <f>VLOOKUP($B1322,期貨未平倉口數!$A$4:$M$499,11,FALSE)</f>
        <v>#N/A</v>
      </c>
      <c r="R1322" s="64" t="e">
        <f>VLOOKUP($B1322,選擇權未平倉餘額!$A$4:$I$500,6,FALSE)</f>
        <v>#N/A</v>
      </c>
      <c r="S1322" s="64" t="e">
        <f>VLOOKUP($B1322,選擇權未平倉餘額!$A$4:$I$500,7,FALSE)</f>
        <v>#N/A</v>
      </c>
      <c r="T1322" s="64" t="e">
        <f>VLOOKUP($B1322,選擇權未平倉餘額!$A$4:$I$500,8,FALSE)</f>
        <v>#N/A</v>
      </c>
      <c r="U1322" s="64" t="e">
        <f>VLOOKUP($B1322,選擇權未平倉餘額!$A$4:$I$500,9,FALSE)</f>
        <v>#N/A</v>
      </c>
      <c r="V1322" s="39" t="e">
        <f>VLOOKUP($B1322,臺指選擇權P_C_Ratios!$A$4:$C$500,3,FALSE)</f>
        <v>#N/A</v>
      </c>
      <c r="W1322" s="41" t="e">
        <f>VLOOKUP($B1322,散戶多空比!$A$6:$L$500,12,FALSE)</f>
        <v>#N/A</v>
      </c>
      <c r="X1322" s="40" t="e">
        <f>VLOOKUP($B1322,期貨大額交易人未沖銷部位!$A$4:$O$499,4,FALSE)</f>
        <v>#N/A</v>
      </c>
      <c r="Y1322" s="40" t="e">
        <f>VLOOKUP($B1322,期貨大額交易人未沖銷部位!$A$4:$O$499,7,FALSE)</f>
        <v>#N/A</v>
      </c>
      <c r="Z1322" s="40" t="e">
        <f>VLOOKUP($B1322,期貨大額交易人未沖銷部位!$A$4:$O$499,10,FALSE)</f>
        <v>#N/A</v>
      </c>
      <c r="AA1322" s="40" t="e">
        <f>VLOOKUP($B1322,期貨大額交易人未沖銷部位!$A$4:$O$499,13,FALSE)</f>
        <v>#N/A</v>
      </c>
      <c r="AB1322" s="40" t="e">
        <f>VLOOKUP($B1322,期貨大額交易人未沖銷部位!$A$4:$O$499,14,FALSE)</f>
        <v>#N/A</v>
      </c>
      <c r="AC1322" s="40" t="e">
        <f>VLOOKUP($B1322,期貨大額交易人未沖銷部位!$A$4:$O$499,15,FALSE)</f>
        <v>#N/A</v>
      </c>
      <c r="AD1322" s="33" t="e">
        <f>VLOOKUP($B1322,三大美股走勢!$A$4:$J$495,4,FALSE)</f>
        <v>#N/A</v>
      </c>
      <c r="AE1322" s="33" t="e">
        <f>VLOOKUP($B1322,三大美股走勢!$A$4:$J$495,7,FALSE)</f>
        <v>#N/A</v>
      </c>
      <c r="AF1322" s="33" t="e">
        <f>VLOOKUP($B1322,三大美股走勢!$A$4:$J$495,10,FALSE)</f>
        <v>#N/A</v>
      </c>
    </row>
    <row r="1323" spans="2:32">
      <c r="B1323" s="32">
        <v>44102</v>
      </c>
      <c r="C1323" s="33" t="e">
        <f>VLOOKUP($B1323,大盤與近月台指!$A$4:$I$499,2,FALSE)</f>
        <v>#N/A</v>
      </c>
      <c r="D1323" s="34" t="e">
        <f>VLOOKUP($B1323,大盤與近月台指!$A$4:$I$499,3,FALSE)</f>
        <v>#N/A</v>
      </c>
      <c r="E1323" s="35" t="e">
        <f>VLOOKUP($B1323,大盤與近月台指!$A$4:$I$499,4,FALSE)</f>
        <v>#N/A</v>
      </c>
      <c r="F1323" s="33" t="e">
        <f>VLOOKUP($B1323,大盤與近月台指!$A$4:$I$499,5,FALSE)</f>
        <v>#N/A</v>
      </c>
      <c r="G1323" s="49" t="e">
        <f>VLOOKUP($B1323,三大法人買賣超!$A$4:$I$500,3,FALSE)</f>
        <v>#N/A</v>
      </c>
      <c r="H1323" s="34" t="e">
        <f>VLOOKUP($B1323,三大法人買賣超!$A$4:$I$500,5,FALSE)</f>
        <v>#N/A</v>
      </c>
      <c r="I1323" s="27" t="e">
        <f>VLOOKUP($B1323,三大法人買賣超!$A$4:$I$500,7,FALSE)</f>
        <v>#N/A</v>
      </c>
      <c r="J1323" s="27" t="e">
        <f>VLOOKUP($B1323,三大法人買賣超!$A$4:$I$500,9,FALSE)</f>
        <v>#N/A</v>
      </c>
      <c r="K1323" s="37">
        <f>新台幣匯率美元指數!B1324</f>
        <v>0</v>
      </c>
      <c r="L1323" s="38">
        <f>新台幣匯率美元指數!C1324</f>
        <v>0</v>
      </c>
      <c r="M1323" s="39">
        <f>新台幣匯率美元指數!D1324</f>
        <v>0</v>
      </c>
      <c r="N1323" s="27" t="e">
        <f>VLOOKUP($B1323,期貨未平倉口數!$A$4:$M$499,4,FALSE)</f>
        <v>#N/A</v>
      </c>
      <c r="O1323" s="27" t="e">
        <f>VLOOKUP($B1323,期貨未平倉口數!$A$4:$M$499,9,FALSE)</f>
        <v>#N/A</v>
      </c>
      <c r="P1323" s="27" t="e">
        <f>VLOOKUP($B1323,期貨未平倉口數!$A$4:$M$499,10,FALSE)</f>
        <v>#N/A</v>
      </c>
      <c r="Q1323" s="27" t="e">
        <f>VLOOKUP($B1323,期貨未平倉口數!$A$4:$M$499,11,FALSE)</f>
        <v>#N/A</v>
      </c>
      <c r="R1323" s="64" t="e">
        <f>VLOOKUP($B1323,選擇權未平倉餘額!$A$4:$I$500,6,FALSE)</f>
        <v>#N/A</v>
      </c>
      <c r="S1323" s="64" t="e">
        <f>VLOOKUP($B1323,選擇權未平倉餘額!$A$4:$I$500,7,FALSE)</f>
        <v>#N/A</v>
      </c>
      <c r="T1323" s="64" t="e">
        <f>VLOOKUP($B1323,選擇權未平倉餘額!$A$4:$I$500,8,FALSE)</f>
        <v>#N/A</v>
      </c>
      <c r="U1323" s="64" t="e">
        <f>VLOOKUP($B1323,選擇權未平倉餘額!$A$4:$I$500,9,FALSE)</f>
        <v>#N/A</v>
      </c>
      <c r="V1323" s="39" t="e">
        <f>VLOOKUP($B1323,臺指選擇權P_C_Ratios!$A$4:$C$500,3,FALSE)</f>
        <v>#N/A</v>
      </c>
      <c r="W1323" s="41" t="e">
        <f>VLOOKUP($B1323,散戶多空比!$A$6:$L$500,12,FALSE)</f>
        <v>#N/A</v>
      </c>
      <c r="X1323" s="40" t="e">
        <f>VLOOKUP($B1323,期貨大額交易人未沖銷部位!$A$4:$O$499,4,FALSE)</f>
        <v>#N/A</v>
      </c>
      <c r="Y1323" s="40" t="e">
        <f>VLOOKUP($B1323,期貨大額交易人未沖銷部位!$A$4:$O$499,7,FALSE)</f>
        <v>#N/A</v>
      </c>
      <c r="Z1323" s="40" t="e">
        <f>VLOOKUP($B1323,期貨大額交易人未沖銷部位!$A$4:$O$499,10,FALSE)</f>
        <v>#N/A</v>
      </c>
      <c r="AA1323" s="40" t="e">
        <f>VLOOKUP($B1323,期貨大額交易人未沖銷部位!$A$4:$O$499,13,FALSE)</f>
        <v>#N/A</v>
      </c>
      <c r="AB1323" s="40" t="e">
        <f>VLOOKUP($B1323,期貨大額交易人未沖銷部位!$A$4:$O$499,14,FALSE)</f>
        <v>#N/A</v>
      </c>
      <c r="AC1323" s="40" t="e">
        <f>VLOOKUP($B1323,期貨大額交易人未沖銷部位!$A$4:$O$499,15,FALSE)</f>
        <v>#N/A</v>
      </c>
      <c r="AD1323" s="33" t="e">
        <f>VLOOKUP($B1323,三大美股走勢!$A$4:$J$495,4,FALSE)</f>
        <v>#N/A</v>
      </c>
      <c r="AE1323" s="33" t="e">
        <f>VLOOKUP($B1323,三大美股走勢!$A$4:$J$495,7,FALSE)</f>
        <v>#N/A</v>
      </c>
      <c r="AF1323" s="33" t="e">
        <f>VLOOKUP($B1323,三大美股走勢!$A$4:$J$495,10,FALSE)</f>
        <v>#N/A</v>
      </c>
    </row>
    <row r="1324" spans="2:32">
      <c r="B1324" s="32">
        <v>44103</v>
      </c>
      <c r="C1324" s="33" t="e">
        <f>VLOOKUP($B1324,大盤與近月台指!$A$4:$I$499,2,FALSE)</f>
        <v>#N/A</v>
      </c>
      <c r="D1324" s="34" t="e">
        <f>VLOOKUP($B1324,大盤與近月台指!$A$4:$I$499,3,FALSE)</f>
        <v>#N/A</v>
      </c>
      <c r="E1324" s="35" t="e">
        <f>VLOOKUP($B1324,大盤與近月台指!$A$4:$I$499,4,FALSE)</f>
        <v>#N/A</v>
      </c>
      <c r="F1324" s="33" t="e">
        <f>VLOOKUP($B1324,大盤與近月台指!$A$4:$I$499,5,FALSE)</f>
        <v>#N/A</v>
      </c>
      <c r="G1324" s="49" t="e">
        <f>VLOOKUP($B1324,三大法人買賣超!$A$4:$I$500,3,FALSE)</f>
        <v>#N/A</v>
      </c>
      <c r="H1324" s="34" t="e">
        <f>VLOOKUP($B1324,三大法人買賣超!$A$4:$I$500,5,FALSE)</f>
        <v>#N/A</v>
      </c>
      <c r="I1324" s="27" t="e">
        <f>VLOOKUP($B1324,三大法人買賣超!$A$4:$I$500,7,FALSE)</f>
        <v>#N/A</v>
      </c>
      <c r="J1324" s="27" t="e">
        <f>VLOOKUP($B1324,三大法人買賣超!$A$4:$I$500,9,FALSE)</f>
        <v>#N/A</v>
      </c>
      <c r="K1324" s="37">
        <f>新台幣匯率美元指數!B1325</f>
        <v>0</v>
      </c>
      <c r="L1324" s="38">
        <f>新台幣匯率美元指數!C1325</f>
        <v>0</v>
      </c>
      <c r="M1324" s="39">
        <f>新台幣匯率美元指數!D1325</f>
        <v>0</v>
      </c>
      <c r="N1324" s="27" t="e">
        <f>VLOOKUP($B1324,期貨未平倉口數!$A$4:$M$499,4,FALSE)</f>
        <v>#N/A</v>
      </c>
      <c r="O1324" s="27" t="e">
        <f>VLOOKUP($B1324,期貨未平倉口數!$A$4:$M$499,9,FALSE)</f>
        <v>#N/A</v>
      </c>
      <c r="P1324" s="27" t="e">
        <f>VLOOKUP($B1324,期貨未平倉口數!$A$4:$M$499,10,FALSE)</f>
        <v>#N/A</v>
      </c>
      <c r="Q1324" s="27" t="e">
        <f>VLOOKUP($B1324,期貨未平倉口數!$A$4:$M$499,11,FALSE)</f>
        <v>#N/A</v>
      </c>
      <c r="R1324" s="64" t="e">
        <f>VLOOKUP($B1324,選擇權未平倉餘額!$A$4:$I$500,6,FALSE)</f>
        <v>#N/A</v>
      </c>
      <c r="S1324" s="64" t="e">
        <f>VLOOKUP($B1324,選擇權未平倉餘額!$A$4:$I$500,7,FALSE)</f>
        <v>#N/A</v>
      </c>
      <c r="T1324" s="64" t="e">
        <f>VLOOKUP($B1324,選擇權未平倉餘額!$A$4:$I$500,8,FALSE)</f>
        <v>#N/A</v>
      </c>
      <c r="U1324" s="64" t="e">
        <f>VLOOKUP($B1324,選擇權未平倉餘額!$A$4:$I$500,9,FALSE)</f>
        <v>#N/A</v>
      </c>
      <c r="V1324" s="39" t="e">
        <f>VLOOKUP($B1324,臺指選擇權P_C_Ratios!$A$4:$C$500,3,FALSE)</f>
        <v>#N/A</v>
      </c>
      <c r="W1324" s="41" t="e">
        <f>VLOOKUP($B1324,散戶多空比!$A$6:$L$500,12,FALSE)</f>
        <v>#N/A</v>
      </c>
      <c r="X1324" s="40" t="e">
        <f>VLOOKUP($B1324,期貨大額交易人未沖銷部位!$A$4:$O$499,4,FALSE)</f>
        <v>#N/A</v>
      </c>
      <c r="Y1324" s="40" t="e">
        <f>VLOOKUP($B1324,期貨大額交易人未沖銷部位!$A$4:$O$499,7,FALSE)</f>
        <v>#N/A</v>
      </c>
      <c r="Z1324" s="40" t="e">
        <f>VLOOKUP($B1324,期貨大額交易人未沖銷部位!$A$4:$O$499,10,FALSE)</f>
        <v>#N/A</v>
      </c>
      <c r="AA1324" s="40" t="e">
        <f>VLOOKUP($B1324,期貨大額交易人未沖銷部位!$A$4:$O$499,13,FALSE)</f>
        <v>#N/A</v>
      </c>
      <c r="AB1324" s="40" t="e">
        <f>VLOOKUP($B1324,期貨大額交易人未沖銷部位!$A$4:$O$499,14,FALSE)</f>
        <v>#N/A</v>
      </c>
      <c r="AC1324" s="40" t="e">
        <f>VLOOKUP($B1324,期貨大額交易人未沖銷部位!$A$4:$O$499,15,FALSE)</f>
        <v>#N/A</v>
      </c>
      <c r="AD1324" s="33" t="e">
        <f>VLOOKUP($B1324,三大美股走勢!$A$4:$J$495,4,FALSE)</f>
        <v>#N/A</v>
      </c>
      <c r="AE1324" s="33" t="e">
        <f>VLOOKUP($B1324,三大美股走勢!$A$4:$J$495,7,FALSE)</f>
        <v>#N/A</v>
      </c>
      <c r="AF1324" s="33" t="e">
        <f>VLOOKUP($B1324,三大美股走勢!$A$4:$J$495,10,FALSE)</f>
        <v>#N/A</v>
      </c>
    </row>
    <row r="1325" spans="2:32">
      <c r="B1325" s="32">
        <v>44104</v>
      </c>
      <c r="C1325" s="33" t="e">
        <f>VLOOKUP($B1325,大盤與近月台指!$A$4:$I$499,2,FALSE)</f>
        <v>#N/A</v>
      </c>
      <c r="D1325" s="34" t="e">
        <f>VLOOKUP($B1325,大盤與近月台指!$A$4:$I$499,3,FALSE)</f>
        <v>#N/A</v>
      </c>
      <c r="E1325" s="35" t="e">
        <f>VLOOKUP($B1325,大盤與近月台指!$A$4:$I$499,4,FALSE)</f>
        <v>#N/A</v>
      </c>
      <c r="F1325" s="33" t="e">
        <f>VLOOKUP($B1325,大盤與近月台指!$A$4:$I$499,5,FALSE)</f>
        <v>#N/A</v>
      </c>
      <c r="G1325" s="49" t="e">
        <f>VLOOKUP($B1325,三大法人買賣超!$A$4:$I$500,3,FALSE)</f>
        <v>#N/A</v>
      </c>
      <c r="H1325" s="34" t="e">
        <f>VLOOKUP($B1325,三大法人買賣超!$A$4:$I$500,5,FALSE)</f>
        <v>#N/A</v>
      </c>
      <c r="I1325" s="27" t="e">
        <f>VLOOKUP($B1325,三大法人買賣超!$A$4:$I$500,7,FALSE)</f>
        <v>#N/A</v>
      </c>
      <c r="J1325" s="27" t="e">
        <f>VLOOKUP($B1325,三大法人買賣超!$A$4:$I$500,9,FALSE)</f>
        <v>#N/A</v>
      </c>
      <c r="K1325" s="37">
        <f>新台幣匯率美元指數!B1326</f>
        <v>0</v>
      </c>
      <c r="L1325" s="38">
        <f>新台幣匯率美元指數!C1326</f>
        <v>0</v>
      </c>
      <c r="M1325" s="39">
        <f>新台幣匯率美元指數!D1326</f>
        <v>0</v>
      </c>
      <c r="N1325" s="27" t="e">
        <f>VLOOKUP($B1325,期貨未平倉口數!$A$4:$M$499,4,FALSE)</f>
        <v>#N/A</v>
      </c>
      <c r="O1325" s="27" t="e">
        <f>VLOOKUP($B1325,期貨未平倉口數!$A$4:$M$499,9,FALSE)</f>
        <v>#N/A</v>
      </c>
      <c r="P1325" s="27" t="e">
        <f>VLOOKUP($B1325,期貨未平倉口數!$A$4:$M$499,10,FALSE)</f>
        <v>#N/A</v>
      </c>
      <c r="Q1325" s="27" t="e">
        <f>VLOOKUP($B1325,期貨未平倉口數!$A$4:$M$499,11,FALSE)</f>
        <v>#N/A</v>
      </c>
      <c r="R1325" s="64" t="e">
        <f>VLOOKUP($B1325,選擇權未平倉餘額!$A$4:$I$500,6,FALSE)</f>
        <v>#N/A</v>
      </c>
      <c r="S1325" s="64" t="e">
        <f>VLOOKUP($B1325,選擇權未平倉餘額!$A$4:$I$500,7,FALSE)</f>
        <v>#N/A</v>
      </c>
      <c r="T1325" s="64" t="e">
        <f>VLOOKUP($B1325,選擇權未平倉餘額!$A$4:$I$500,8,FALSE)</f>
        <v>#N/A</v>
      </c>
      <c r="U1325" s="64" t="e">
        <f>VLOOKUP($B1325,選擇權未平倉餘額!$A$4:$I$500,9,FALSE)</f>
        <v>#N/A</v>
      </c>
      <c r="V1325" s="39" t="e">
        <f>VLOOKUP($B1325,臺指選擇權P_C_Ratios!$A$4:$C$500,3,FALSE)</f>
        <v>#N/A</v>
      </c>
      <c r="W1325" s="41" t="e">
        <f>VLOOKUP($B1325,散戶多空比!$A$6:$L$500,12,FALSE)</f>
        <v>#N/A</v>
      </c>
      <c r="X1325" s="40" t="e">
        <f>VLOOKUP($B1325,期貨大額交易人未沖銷部位!$A$4:$O$499,4,FALSE)</f>
        <v>#N/A</v>
      </c>
      <c r="Y1325" s="40" t="e">
        <f>VLOOKUP($B1325,期貨大額交易人未沖銷部位!$A$4:$O$499,7,FALSE)</f>
        <v>#N/A</v>
      </c>
      <c r="Z1325" s="40" t="e">
        <f>VLOOKUP($B1325,期貨大額交易人未沖銷部位!$A$4:$O$499,10,FALSE)</f>
        <v>#N/A</v>
      </c>
      <c r="AA1325" s="40" t="e">
        <f>VLOOKUP($B1325,期貨大額交易人未沖銷部位!$A$4:$O$499,13,FALSE)</f>
        <v>#N/A</v>
      </c>
      <c r="AB1325" s="40" t="e">
        <f>VLOOKUP($B1325,期貨大額交易人未沖銷部位!$A$4:$O$499,14,FALSE)</f>
        <v>#N/A</v>
      </c>
      <c r="AC1325" s="40" t="e">
        <f>VLOOKUP($B1325,期貨大額交易人未沖銷部位!$A$4:$O$499,15,FALSE)</f>
        <v>#N/A</v>
      </c>
      <c r="AD1325" s="33" t="e">
        <f>VLOOKUP($B1325,三大美股走勢!$A$4:$J$495,4,FALSE)</f>
        <v>#N/A</v>
      </c>
      <c r="AE1325" s="33" t="e">
        <f>VLOOKUP($B1325,三大美股走勢!$A$4:$J$495,7,FALSE)</f>
        <v>#N/A</v>
      </c>
      <c r="AF1325" s="33" t="e">
        <f>VLOOKUP($B1325,三大美股走勢!$A$4:$J$495,10,FALSE)</f>
        <v>#N/A</v>
      </c>
    </row>
    <row r="1326" spans="2:32">
      <c r="B1326" s="32">
        <v>44105</v>
      </c>
      <c r="C1326" s="33" t="e">
        <f>VLOOKUP($B1326,大盤與近月台指!$A$4:$I$499,2,FALSE)</f>
        <v>#N/A</v>
      </c>
      <c r="D1326" s="34" t="e">
        <f>VLOOKUP($B1326,大盤與近月台指!$A$4:$I$499,3,FALSE)</f>
        <v>#N/A</v>
      </c>
      <c r="E1326" s="35" t="e">
        <f>VLOOKUP($B1326,大盤與近月台指!$A$4:$I$499,4,FALSE)</f>
        <v>#N/A</v>
      </c>
      <c r="F1326" s="33" t="e">
        <f>VLOOKUP($B1326,大盤與近月台指!$A$4:$I$499,5,FALSE)</f>
        <v>#N/A</v>
      </c>
      <c r="G1326" s="49" t="e">
        <f>VLOOKUP($B1326,三大法人買賣超!$A$4:$I$500,3,FALSE)</f>
        <v>#N/A</v>
      </c>
      <c r="H1326" s="34" t="e">
        <f>VLOOKUP($B1326,三大法人買賣超!$A$4:$I$500,5,FALSE)</f>
        <v>#N/A</v>
      </c>
      <c r="I1326" s="27" t="e">
        <f>VLOOKUP($B1326,三大法人買賣超!$A$4:$I$500,7,FALSE)</f>
        <v>#N/A</v>
      </c>
      <c r="J1326" s="27" t="e">
        <f>VLOOKUP($B1326,三大法人買賣超!$A$4:$I$500,9,FALSE)</f>
        <v>#N/A</v>
      </c>
      <c r="K1326" s="37">
        <f>新台幣匯率美元指數!B1327</f>
        <v>0</v>
      </c>
      <c r="L1326" s="38">
        <f>新台幣匯率美元指數!C1327</f>
        <v>0</v>
      </c>
      <c r="M1326" s="39">
        <f>新台幣匯率美元指數!D1327</f>
        <v>0</v>
      </c>
      <c r="N1326" s="27" t="e">
        <f>VLOOKUP($B1326,期貨未平倉口數!$A$4:$M$499,4,FALSE)</f>
        <v>#N/A</v>
      </c>
      <c r="O1326" s="27" t="e">
        <f>VLOOKUP($B1326,期貨未平倉口數!$A$4:$M$499,9,FALSE)</f>
        <v>#N/A</v>
      </c>
      <c r="P1326" s="27" t="e">
        <f>VLOOKUP($B1326,期貨未平倉口數!$A$4:$M$499,10,FALSE)</f>
        <v>#N/A</v>
      </c>
      <c r="Q1326" s="27" t="e">
        <f>VLOOKUP($B1326,期貨未平倉口數!$A$4:$M$499,11,FALSE)</f>
        <v>#N/A</v>
      </c>
      <c r="R1326" s="64" t="e">
        <f>VLOOKUP($B1326,選擇權未平倉餘額!$A$4:$I$500,6,FALSE)</f>
        <v>#N/A</v>
      </c>
      <c r="S1326" s="64" t="e">
        <f>VLOOKUP($B1326,選擇權未平倉餘額!$A$4:$I$500,7,FALSE)</f>
        <v>#N/A</v>
      </c>
      <c r="T1326" s="64" t="e">
        <f>VLOOKUP($B1326,選擇權未平倉餘額!$A$4:$I$500,8,FALSE)</f>
        <v>#N/A</v>
      </c>
      <c r="U1326" s="64" t="e">
        <f>VLOOKUP($B1326,選擇權未平倉餘額!$A$4:$I$500,9,FALSE)</f>
        <v>#N/A</v>
      </c>
      <c r="V1326" s="39" t="e">
        <f>VLOOKUP($B1326,臺指選擇權P_C_Ratios!$A$4:$C$500,3,FALSE)</f>
        <v>#N/A</v>
      </c>
      <c r="W1326" s="41" t="e">
        <f>VLOOKUP($B1326,散戶多空比!$A$6:$L$500,12,FALSE)</f>
        <v>#N/A</v>
      </c>
      <c r="X1326" s="40" t="e">
        <f>VLOOKUP($B1326,期貨大額交易人未沖銷部位!$A$4:$O$499,4,FALSE)</f>
        <v>#N/A</v>
      </c>
      <c r="Y1326" s="40" t="e">
        <f>VLOOKUP($B1326,期貨大額交易人未沖銷部位!$A$4:$O$499,7,FALSE)</f>
        <v>#N/A</v>
      </c>
      <c r="Z1326" s="40" t="e">
        <f>VLOOKUP($B1326,期貨大額交易人未沖銷部位!$A$4:$O$499,10,FALSE)</f>
        <v>#N/A</v>
      </c>
      <c r="AA1326" s="40" t="e">
        <f>VLOOKUP($B1326,期貨大額交易人未沖銷部位!$A$4:$O$499,13,FALSE)</f>
        <v>#N/A</v>
      </c>
      <c r="AB1326" s="40" t="e">
        <f>VLOOKUP($B1326,期貨大額交易人未沖銷部位!$A$4:$O$499,14,FALSE)</f>
        <v>#N/A</v>
      </c>
      <c r="AC1326" s="40" t="e">
        <f>VLOOKUP($B1326,期貨大額交易人未沖銷部位!$A$4:$O$499,15,FALSE)</f>
        <v>#N/A</v>
      </c>
      <c r="AD1326" s="33" t="e">
        <f>VLOOKUP($B1326,三大美股走勢!$A$4:$J$495,4,FALSE)</f>
        <v>#N/A</v>
      </c>
      <c r="AE1326" s="33" t="e">
        <f>VLOOKUP($B1326,三大美股走勢!$A$4:$J$495,7,FALSE)</f>
        <v>#N/A</v>
      </c>
      <c r="AF1326" s="33" t="e">
        <f>VLOOKUP($B1326,三大美股走勢!$A$4:$J$495,10,FALSE)</f>
        <v>#N/A</v>
      </c>
    </row>
    <row r="1327" spans="2:32">
      <c r="B1327" s="32">
        <v>44106</v>
      </c>
      <c r="C1327" s="33" t="e">
        <f>VLOOKUP($B1327,大盤與近月台指!$A$4:$I$499,2,FALSE)</f>
        <v>#N/A</v>
      </c>
      <c r="D1327" s="34" t="e">
        <f>VLOOKUP($B1327,大盤與近月台指!$A$4:$I$499,3,FALSE)</f>
        <v>#N/A</v>
      </c>
      <c r="E1327" s="35" t="e">
        <f>VLOOKUP($B1327,大盤與近月台指!$A$4:$I$499,4,FALSE)</f>
        <v>#N/A</v>
      </c>
      <c r="F1327" s="33" t="e">
        <f>VLOOKUP($B1327,大盤與近月台指!$A$4:$I$499,5,FALSE)</f>
        <v>#N/A</v>
      </c>
      <c r="G1327" s="49" t="e">
        <f>VLOOKUP($B1327,三大法人買賣超!$A$4:$I$500,3,FALSE)</f>
        <v>#N/A</v>
      </c>
      <c r="H1327" s="34" t="e">
        <f>VLOOKUP($B1327,三大法人買賣超!$A$4:$I$500,5,FALSE)</f>
        <v>#N/A</v>
      </c>
      <c r="I1327" s="27" t="e">
        <f>VLOOKUP($B1327,三大法人買賣超!$A$4:$I$500,7,FALSE)</f>
        <v>#N/A</v>
      </c>
      <c r="J1327" s="27" t="e">
        <f>VLOOKUP($B1327,三大法人買賣超!$A$4:$I$500,9,FALSE)</f>
        <v>#N/A</v>
      </c>
      <c r="K1327" s="37">
        <f>新台幣匯率美元指數!B1328</f>
        <v>0</v>
      </c>
      <c r="L1327" s="38">
        <f>新台幣匯率美元指數!C1328</f>
        <v>0</v>
      </c>
      <c r="M1327" s="39">
        <f>新台幣匯率美元指數!D1328</f>
        <v>0</v>
      </c>
      <c r="N1327" s="27" t="e">
        <f>VLOOKUP($B1327,期貨未平倉口數!$A$4:$M$499,4,FALSE)</f>
        <v>#N/A</v>
      </c>
      <c r="O1327" s="27" t="e">
        <f>VLOOKUP($B1327,期貨未平倉口數!$A$4:$M$499,9,FALSE)</f>
        <v>#N/A</v>
      </c>
      <c r="P1327" s="27" t="e">
        <f>VLOOKUP($B1327,期貨未平倉口數!$A$4:$M$499,10,FALSE)</f>
        <v>#N/A</v>
      </c>
      <c r="Q1327" s="27" t="e">
        <f>VLOOKUP($B1327,期貨未平倉口數!$A$4:$M$499,11,FALSE)</f>
        <v>#N/A</v>
      </c>
      <c r="R1327" s="64" t="e">
        <f>VLOOKUP($B1327,選擇權未平倉餘額!$A$4:$I$500,6,FALSE)</f>
        <v>#N/A</v>
      </c>
      <c r="S1327" s="64" t="e">
        <f>VLOOKUP($B1327,選擇權未平倉餘額!$A$4:$I$500,7,FALSE)</f>
        <v>#N/A</v>
      </c>
      <c r="T1327" s="64" t="e">
        <f>VLOOKUP($B1327,選擇權未平倉餘額!$A$4:$I$500,8,FALSE)</f>
        <v>#N/A</v>
      </c>
      <c r="U1327" s="64" t="e">
        <f>VLOOKUP($B1327,選擇權未平倉餘額!$A$4:$I$500,9,FALSE)</f>
        <v>#N/A</v>
      </c>
      <c r="V1327" s="39" t="e">
        <f>VLOOKUP($B1327,臺指選擇權P_C_Ratios!$A$4:$C$500,3,FALSE)</f>
        <v>#N/A</v>
      </c>
      <c r="W1327" s="41" t="e">
        <f>VLOOKUP($B1327,散戶多空比!$A$6:$L$500,12,FALSE)</f>
        <v>#N/A</v>
      </c>
      <c r="X1327" s="40" t="e">
        <f>VLOOKUP($B1327,期貨大額交易人未沖銷部位!$A$4:$O$499,4,FALSE)</f>
        <v>#N/A</v>
      </c>
      <c r="Y1327" s="40" t="e">
        <f>VLOOKUP($B1327,期貨大額交易人未沖銷部位!$A$4:$O$499,7,FALSE)</f>
        <v>#N/A</v>
      </c>
      <c r="Z1327" s="40" t="e">
        <f>VLOOKUP($B1327,期貨大額交易人未沖銷部位!$A$4:$O$499,10,FALSE)</f>
        <v>#N/A</v>
      </c>
      <c r="AA1327" s="40" t="e">
        <f>VLOOKUP($B1327,期貨大額交易人未沖銷部位!$A$4:$O$499,13,FALSE)</f>
        <v>#N/A</v>
      </c>
      <c r="AB1327" s="40" t="e">
        <f>VLOOKUP($B1327,期貨大額交易人未沖銷部位!$A$4:$O$499,14,FALSE)</f>
        <v>#N/A</v>
      </c>
      <c r="AC1327" s="40" t="e">
        <f>VLOOKUP($B1327,期貨大額交易人未沖銷部位!$A$4:$O$499,15,FALSE)</f>
        <v>#N/A</v>
      </c>
      <c r="AD1327" s="33" t="e">
        <f>VLOOKUP($B1327,三大美股走勢!$A$4:$J$495,4,FALSE)</f>
        <v>#N/A</v>
      </c>
      <c r="AE1327" s="33" t="e">
        <f>VLOOKUP($B1327,三大美股走勢!$A$4:$J$495,7,FALSE)</f>
        <v>#N/A</v>
      </c>
      <c r="AF1327" s="33" t="e">
        <f>VLOOKUP($B1327,三大美股走勢!$A$4:$J$495,10,FALSE)</f>
        <v>#N/A</v>
      </c>
    </row>
    <row r="1328" spans="2:32">
      <c r="B1328" s="32">
        <v>44107</v>
      </c>
      <c r="C1328" s="33" t="e">
        <f>VLOOKUP($B1328,大盤與近月台指!$A$4:$I$499,2,FALSE)</f>
        <v>#N/A</v>
      </c>
      <c r="D1328" s="34" t="e">
        <f>VLOOKUP($B1328,大盤與近月台指!$A$4:$I$499,3,FALSE)</f>
        <v>#N/A</v>
      </c>
      <c r="E1328" s="35" t="e">
        <f>VLOOKUP($B1328,大盤與近月台指!$A$4:$I$499,4,FALSE)</f>
        <v>#N/A</v>
      </c>
      <c r="F1328" s="33" t="e">
        <f>VLOOKUP($B1328,大盤與近月台指!$A$4:$I$499,5,FALSE)</f>
        <v>#N/A</v>
      </c>
      <c r="G1328" s="49" t="e">
        <f>VLOOKUP($B1328,三大法人買賣超!$A$4:$I$500,3,FALSE)</f>
        <v>#N/A</v>
      </c>
      <c r="H1328" s="34" t="e">
        <f>VLOOKUP($B1328,三大法人買賣超!$A$4:$I$500,5,FALSE)</f>
        <v>#N/A</v>
      </c>
      <c r="I1328" s="27" t="e">
        <f>VLOOKUP($B1328,三大法人買賣超!$A$4:$I$500,7,FALSE)</f>
        <v>#N/A</v>
      </c>
      <c r="J1328" s="27" t="e">
        <f>VLOOKUP($B1328,三大法人買賣超!$A$4:$I$500,9,FALSE)</f>
        <v>#N/A</v>
      </c>
      <c r="K1328" s="37">
        <f>新台幣匯率美元指數!B1329</f>
        <v>0</v>
      </c>
      <c r="L1328" s="38">
        <f>新台幣匯率美元指數!C1329</f>
        <v>0</v>
      </c>
      <c r="M1328" s="39">
        <f>新台幣匯率美元指數!D1329</f>
        <v>0</v>
      </c>
      <c r="N1328" s="27" t="e">
        <f>VLOOKUP($B1328,期貨未平倉口數!$A$4:$M$499,4,FALSE)</f>
        <v>#N/A</v>
      </c>
      <c r="O1328" s="27" t="e">
        <f>VLOOKUP($B1328,期貨未平倉口數!$A$4:$M$499,9,FALSE)</f>
        <v>#N/A</v>
      </c>
      <c r="P1328" s="27" t="e">
        <f>VLOOKUP($B1328,期貨未平倉口數!$A$4:$M$499,10,FALSE)</f>
        <v>#N/A</v>
      </c>
      <c r="Q1328" s="27" t="e">
        <f>VLOOKUP($B1328,期貨未平倉口數!$A$4:$M$499,11,FALSE)</f>
        <v>#N/A</v>
      </c>
      <c r="R1328" s="64" t="e">
        <f>VLOOKUP($B1328,選擇權未平倉餘額!$A$4:$I$500,6,FALSE)</f>
        <v>#N/A</v>
      </c>
      <c r="S1328" s="64" t="e">
        <f>VLOOKUP($B1328,選擇權未平倉餘額!$A$4:$I$500,7,FALSE)</f>
        <v>#N/A</v>
      </c>
      <c r="T1328" s="64" t="e">
        <f>VLOOKUP($B1328,選擇權未平倉餘額!$A$4:$I$500,8,FALSE)</f>
        <v>#N/A</v>
      </c>
      <c r="U1328" s="64" t="e">
        <f>VLOOKUP($B1328,選擇權未平倉餘額!$A$4:$I$500,9,FALSE)</f>
        <v>#N/A</v>
      </c>
      <c r="V1328" s="39" t="e">
        <f>VLOOKUP($B1328,臺指選擇權P_C_Ratios!$A$4:$C$500,3,FALSE)</f>
        <v>#N/A</v>
      </c>
      <c r="W1328" s="41" t="e">
        <f>VLOOKUP($B1328,散戶多空比!$A$6:$L$500,12,FALSE)</f>
        <v>#N/A</v>
      </c>
      <c r="X1328" s="40" t="e">
        <f>VLOOKUP($B1328,期貨大額交易人未沖銷部位!$A$4:$O$499,4,FALSE)</f>
        <v>#N/A</v>
      </c>
      <c r="Y1328" s="40" t="e">
        <f>VLOOKUP($B1328,期貨大額交易人未沖銷部位!$A$4:$O$499,7,FALSE)</f>
        <v>#N/A</v>
      </c>
      <c r="Z1328" s="40" t="e">
        <f>VLOOKUP($B1328,期貨大額交易人未沖銷部位!$A$4:$O$499,10,FALSE)</f>
        <v>#N/A</v>
      </c>
      <c r="AA1328" s="40" t="e">
        <f>VLOOKUP($B1328,期貨大額交易人未沖銷部位!$A$4:$O$499,13,FALSE)</f>
        <v>#N/A</v>
      </c>
      <c r="AB1328" s="40" t="e">
        <f>VLOOKUP($B1328,期貨大額交易人未沖銷部位!$A$4:$O$499,14,FALSE)</f>
        <v>#N/A</v>
      </c>
      <c r="AC1328" s="40" t="e">
        <f>VLOOKUP($B1328,期貨大額交易人未沖銷部位!$A$4:$O$499,15,FALSE)</f>
        <v>#N/A</v>
      </c>
      <c r="AD1328" s="33" t="e">
        <f>VLOOKUP($B1328,三大美股走勢!$A$4:$J$495,4,FALSE)</f>
        <v>#N/A</v>
      </c>
      <c r="AE1328" s="33" t="e">
        <f>VLOOKUP($B1328,三大美股走勢!$A$4:$J$495,7,FALSE)</f>
        <v>#N/A</v>
      </c>
      <c r="AF1328" s="33" t="e">
        <f>VLOOKUP($B1328,三大美股走勢!$A$4:$J$495,10,FALSE)</f>
        <v>#N/A</v>
      </c>
    </row>
    <row r="1329" spans="2:32">
      <c r="B1329" s="32">
        <v>44108</v>
      </c>
      <c r="C1329" s="33" t="e">
        <f>VLOOKUP($B1329,大盤與近月台指!$A$4:$I$499,2,FALSE)</f>
        <v>#N/A</v>
      </c>
      <c r="D1329" s="34" t="e">
        <f>VLOOKUP($B1329,大盤與近月台指!$A$4:$I$499,3,FALSE)</f>
        <v>#N/A</v>
      </c>
      <c r="E1329" s="35" t="e">
        <f>VLOOKUP($B1329,大盤與近月台指!$A$4:$I$499,4,FALSE)</f>
        <v>#N/A</v>
      </c>
      <c r="F1329" s="33" t="e">
        <f>VLOOKUP($B1329,大盤與近月台指!$A$4:$I$499,5,FALSE)</f>
        <v>#N/A</v>
      </c>
      <c r="G1329" s="49" t="e">
        <f>VLOOKUP($B1329,三大法人買賣超!$A$4:$I$500,3,FALSE)</f>
        <v>#N/A</v>
      </c>
      <c r="H1329" s="34" t="e">
        <f>VLOOKUP($B1329,三大法人買賣超!$A$4:$I$500,5,FALSE)</f>
        <v>#N/A</v>
      </c>
      <c r="I1329" s="27" t="e">
        <f>VLOOKUP($B1329,三大法人買賣超!$A$4:$I$500,7,FALSE)</f>
        <v>#N/A</v>
      </c>
      <c r="J1329" s="27" t="e">
        <f>VLOOKUP($B1329,三大法人買賣超!$A$4:$I$500,9,FALSE)</f>
        <v>#N/A</v>
      </c>
      <c r="K1329" s="37">
        <f>新台幣匯率美元指數!B1330</f>
        <v>0</v>
      </c>
      <c r="L1329" s="38">
        <f>新台幣匯率美元指數!C1330</f>
        <v>0</v>
      </c>
      <c r="M1329" s="39">
        <f>新台幣匯率美元指數!D1330</f>
        <v>0</v>
      </c>
      <c r="N1329" s="27" t="e">
        <f>VLOOKUP($B1329,期貨未平倉口數!$A$4:$M$499,4,FALSE)</f>
        <v>#N/A</v>
      </c>
      <c r="O1329" s="27" t="e">
        <f>VLOOKUP($B1329,期貨未平倉口數!$A$4:$M$499,9,FALSE)</f>
        <v>#N/A</v>
      </c>
      <c r="P1329" s="27" t="e">
        <f>VLOOKUP($B1329,期貨未平倉口數!$A$4:$M$499,10,FALSE)</f>
        <v>#N/A</v>
      </c>
      <c r="Q1329" s="27" t="e">
        <f>VLOOKUP($B1329,期貨未平倉口數!$A$4:$M$499,11,FALSE)</f>
        <v>#N/A</v>
      </c>
      <c r="R1329" s="64" t="e">
        <f>VLOOKUP($B1329,選擇權未平倉餘額!$A$4:$I$500,6,FALSE)</f>
        <v>#N/A</v>
      </c>
      <c r="S1329" s="64" t="e">
        <f>VLOOKUP($B1329,選擇權未平倉餘額!$A$4:$I$500,7,FALSE)</f>
        <v>#N/A</v>
      </c>
      <c r="T1329" s="64" t="e">
        <f>VLOOKUP($B1329,選擇權未平倉餘額!$A$4:$I$500,8,FALSE)</f>
        <v>#N/A</v>
      </c>
      <c r="U1329" s="64" t="e">
        <f>VLOOKUP($B1329,選擇權未平倉餘額!$A$4:$I$500,9,FALSE)</f>
        <v>#N/A</v>
      </c>
      <c r="V1329" s="39" t="e">
        <f>VLOOKUP($B1329,臺指選擇權P_C_Ratios!$A$4:$C$500,3,FALSE)</f>
        <v>#N/A</v>
      </c>
      <c r="W1329" s="41" t="e">
        <f>VLOOKUP($B1329,散戶多空比!$A$6:$L$500,12,FALSE)</f>
        <v>#N/A</v>
      </c>
      <c r="X1329" s="40" t="e">
        <f>VLOOKUP($B1329,期貨大額交易人未沖銷部位!$A$4:$O$499,4,FALSE)</f>
        <v>#N/A</v>
      </c>
      <c r="Y1329" s="40" t="e">
        <f>VLOOKUP($B1329,期貨大額交易人未沖銷部位!$A$4:$O$499,7,FALSE)</f>
        <v>#N/A</v>
      </c>
      <c r="Z1329" s="40" t="e">
        <f>VLOOKUP($B1329,期貨大額交易人未沖銷部位!$A$4:$O$499,10,FALSE)</f>
        <v>#N/A</v>
      </c>
      <c r="AA1329" s="40" t="e">
        <f>VLOOKUP($B1329,期貨大額交易人未沖銷部位!$A$4:$O$499,13,FALSE)</f>
        <v>#N/A</v>
      </c>
      <c r="AB1329" s="40" t="e">
        <f>VLOOKUP($B1329,期貨大額交易人未沖銷部位!$A$4:$O$499,14,FALSE)</f>
        <v>#N/A</v>
      </c>
      <c r="AC1329" s="40" t="e">
        <f>VLOOKUP($B1329,期貨大額交易人未沖銷部位!$A$4:$O$499,15,FALSE)</f>
        <v>#N/A</v>
      </c>
      <c r="AD1329" s="33" t="e">
        <f>VLOOKUP($B1329,三大美股走勢!$A$4:$J$495,4,FALSE)</f>
        <v>#N/A</v>
      </c>
      <c r="AE1329" s="33" t="e">
        <f>VLOOKUP($B1329,三大美股走勢!$A$4:$J$495,7,FALSE)</f>
        <v>#N/A</v>
      </c>
      <c r="AF1329" s="33" t="e">
        <f>VLOOKUP($B1329,三大美股走勢!$A$4:$J$495,10,FALSE)</f>
        <v>#N/A</v>
      </c>
    </row>
    <row r="1330" spans="2:32">
      <c r="B1330" s="32">
        <v>44109</v>
      </c>
      <c r="C1330" s="33" t="e">
        <f>VLOOKUP($B1330,大盤與近月台指!$A$4:$I$499,2,FALSE)</f>
        <v>#N/A</v>
      </c>
      <c r="D1330" s="34" t="e">
        <f>VLOOKUP($B1330,大盤與近月台指!$A$4:$I$499,3,FALSE)</f>
        <v>#N/A</v>
      </c>
      <c r="E1330" s="35" t="e">
        <f>VLOOKUP($B1330,大盤與近月台指!$A$4:$I$499,4,FALSE)</f>
        <v>#N/A</v>
      </c>
      <c r="F1330" s="33" t="e">
        <f>VLOOKUP($B1330,大盤與近月台指!$A$4:$I$499,5,FALSE)</f>
        <v>#N/A</v>
      </c>
      <c r="G1330" s="49" t="e">
        <f>VLOOKUP($B1330,三大法人買賣超!$A$4:$I$500,3,FALSE)</f>
        <v>#N/A</v>
      </c>
      <c r="H1330" s="34" t="e">
        <f>VLOOKUP($B1330,三大法人買賣超!$A$4:$I$500,5,FALSE)</f>
        <v>#N/A</v>
      </c>
      <c r="I1330" s="27" t="e">
        <f>VLOOKUP($B1330,三大法人買賣超!$A$4:$I$500,7,FALSE)</f>
        <v>#N/A</v>
      </c>
      <c r="J1330" s="27" t="e">
        <f>VLOOKUP($B1330,三大法人買賣超!$A$4:$I$500,9,FALSE)</f>
        <v>#N/A</v>
      </c>
      <c r="K1330" s="37">
        <f>新台幣匯率美元指數!B1331</f>
        <v>0</v>
      </c>
      <c r="L1330" s="38">
        <f>新台幣匯率美元指數!C1331</f>
        <v>0</v>
      </c>
      <c r="M1330" s="39">
        <f>新台幣匯率美元指數!D1331</f>
        <v>0</v>
      </c>
      <c r="N1330" s="27" t="e">
        <f>VLOOKUP($B1330,期貨未平倉口數!$A$4:$M$499,4,FALSE)</f>
        <v>#N/A</v>
      </c>
      <c r="O1330" s="27" t="e">
        <f>VLOOKUP($B1330,期貨未平倉口數!$A$4:$M$499,9,FALSE)</f>
        <v>#N/A</v>
      </c>
      <c r="P1330" s="27" t="e">
        <f>VLOOKUP($B1330,期貨未平倉口數!$A$4:$M$499,10,FALSE)</f>
        <v>#N/A</v>
      </c>
      <c r="Q1330" s="27" t="e">
        <f>VLOOKUP($B1330,期貨未平倉口數!$A$4:$M$499,11,FALSE)</f>
        <v>#N/A</v>
      </c>
      <c r="R1330" s="64" t="e">
        <f>VLOOKUP($B1330,選擇權未平倉餘額!$A$4:$I$500,6,FALSE)</f>
        <v>#N/A</v>
      </c>
      <c r="S1330" s="64" t="e">
        <f>VLOOKUP($B1330,選擇權未平倉餘額!$A$4:$I$500,7,FALSE)</f>
        <v>#N/A</v>
      </c>
      <c r="T1330" s="64" t="e">
        <f>VLOOKUP($B1330,選擇權未平倉餘額!$A$4:$I$500,8,FALSE)</f>
        <v>#N/A</v>
      </c>
      <c r="U1330" s="64" t="e">
        <f>VLOOKUP($B1330,選擇權未平倉餘額!$A$4:$I$500,9,FALSE)</f>
        <v>#N/A</v>
      </c>
      <c r="V1330" s="39" t="e">
        <f>VLOOKUP($B1330,臺指選擇權P_C_Ratios!$A$4:$C$500,3,FALSE)</f>
        <v>#N/A</v>
      </c>
      <c r="W1330" s="41" t="e">
        <f>VLOOKUP($B1330,散戶多空比!$A$6:$L$500,12,FALSE)</f>
        <v>#N/A</v>
      </c>
      <c r="X1330" s="40" t="e">
        <f>VLOOKUP($B1330,期貨大額交易人未沖銷部位!$A$4:$O$499,4,FALSE)</f>
        <v>#N/A</v>
      </c>
      <c r="Y1330" s="40" t="e">
        <f>VLOOKUP($B1330,期貨大額交易人未沖銷部位!$A$4:$O$499,7,FALSE)</f>
        <v>#N/A</v>
      </c>
      <c r="Z1330" s="40" t="e">
        <f>VLOOKUP($B1330,期貨大額交易人未沖銷部位!$A$4:$O$499,10,FALSE)</f>
        <v>#N/A</v>
      </c>
      <c r="AA1330" s="40" t="e">
        <f>VLOOKUP($B1330,期貨大額交易人未沖銷部位!$A$4:$O$499,13,FALSE)</f>
        <v>#N/A</v>
      </c>
      <c r="AB1330" s="40" t="e">
        <f>VLOOKUP($B1330,期貨大額交易人未沖銷部位!$A$4:$O$499,14,FALSE)</f>
        <v>#N/A</v>
      </c>
      <c r="AC1330" s="40" t="e">
        <f>VLOOKUP($B1330,期貨大額交易人未沖銷部位!$A$4:$O$499,15,FALSE)</f>
        <v>#N/A</v>
      </c>
      <c r="AD1330" s="33" t="e">
        <f>VLOOKUP($B1330,三大美股走勢!$A$4:$J$495,4,FALSE)</f>
        <v>#N/A</v>
      </c>
      <c r="AE1330" s="33" t="e">
        <f>VLOOKUP($B1330,三大美股走勢!$A$4:$J$495,7,FALSE)</f>
        <v>#N/A</v>
      </c>
      <c r="AF1330" s="33" t="e">
        <f>VLOOKUP($B1330,三大美股走勢!$A$4:$J$495,10,FALSE)</f>
        <v>#N/A</v>
      </c>
    </row>
    <row r="1331" spans="2:32">
      <c r="B1331" s="32">
        <v>44110</v>
      </c>
      <c r="C1331" s="33" t="e">
        <f>VLOOKUP($B1331,大盤與近月台指!$A$4:$I$499,2,FALSE)</f>
        <v>#N/A</v>
      </c>
      <c r="D1331" s="34" t="e">
        <f>VLOOKUP($B1331,大盤與近月台指!$A$4:$I$499,3,FALSE)</f>
        <v>#N/A</v>
      </c>
      <c r="E1331" s="35" t="e">
        <f>VLOOKUP($B1331,大盤與近月台指!$A$4:$I$499,4,FALSE)</f>
        <v>#N/A</v>
      </c>
      <c r="F1331" s="33" t="e">
        <f>VLOOKUP($B1331,大盤與近月台指!$A$4:$I$499,5,FALSE)</f>
        <v>#N/A</v>
      </c>
      <c r="G1331" s="49" t="e">
        <f>VLOOKUP($B1331,三大法人買賣超!$A$4:$I$500,3,FALSE)</f>
        <v>#N/A</v>
      </c>
      <c r="H1331" s="34" t="e">
        <f>VLOOKUP($B1331,三大法人買賣超!$A$4:$I$500,5,FALSE)</f>
        <v>#N/A</v>
      </c>
      <c r="I1331" s="27" t="e">
        <f>VLOOKUP($B1331,三大法人買賣超!$A$4:$I$500,7,FALSE)</f>
        <v>#N/A</v>
      </c>
      <c r="J1331" s="27" t="e">
        <f>VLOOKUP($B1331,三大法人買賣超!$A$4:$I$500,9,FALSE)</f>
        <v>#N/A</v>
      </c>
      <c r="K1331" s="37">
        <f>新台幣匯率美元指數!B1332</f>
        <v>0</v>
      </c>
      <c r="L1331" s="38">
        <f>新台幣匯率美元指數!C1332</f>
        <v>0</v>
      </c>
      <c r="M1331" s="39">
        <f>新台幣匯率美元指數!D1332</f>
        <v>0</v>
      </c>
      <c r="N1331" s="27" t="e">
        <f>VLOOKUP($B1331,期貨未平倉口數!$A$4:$M$499,4,FALSE)</f>
        <v>#N/A</v>
      </c>
      <c r="O1331" s="27" t="e">
        <f>VLOOKUP($B1331,期貨未平倉口數!$A$4:$M$499,9,FALSE)</f>
        <v>#N/A</v>
      </c>
      <c r="P1331" s="27" t="e">
        <f>VLOOKUP($B1331,期貨未平倉口數!$A$4:$M$499,10,FALSE)</f>
        <v>#N/A</v>
      </c>
      <c r="Q1331" s="27" t="e">
        <f>VLOOKUP($B1331,期貨未平倉口數!$A$4:$M$499,11,FALSE)</f>
        <v>#N/A</v>
      </c>
      <c r="R1331" s="64" t="e">
        <f>VLOOKUP($B1331,選擇權未平倉餘額!$A$4:$I$500,6,FALSE)</f>
        <v>#N/A</v>
      </c>
      <c r="S1331" s="64" t="e">
        <f>VLOOKUP($B1331,選擇權未平倉餘額!$A$4:$I$500,7,FALSE)</f>
        <v>#N/A</v>
      </c>
      <c r="T1331" s="64" t="e">
        <f>VLOOKUP($B1331,選擇權未平倉餘額!$A$4:$I$500,8,FALSE)</f>
        <v>#N/A</v>
      </c>
      <c r="U1331" s="64" t="e">
        <f>VLOOKUP($B1331,選擇權未平倉餘額!$A$4:$I$500,9,FALSE)</f>
        <v>#N/A</v>
      </c>
      <c r="V1331" s="39" t="e">
        <f>VLOOKUP($B1331,臺指選擇權P_C_Ratios!$A$4:$C$500,3,FALSE)</f>
        <v>#N/A</v>
      </c>
      <c r="W1331" s="41" t="e">
        <f>VLOOKUP($B1331,散戶多空比!$A$6:$L$500,12,FALSE)</f>
        <v>#N/A</v>
      </c>
      <c r="X1331" s="40" t="e">
        <f>VLOOKUP($B1331,期貨大額交易人未沖銷部位!$A$4:$O$499,4,FALSE)</f>
        <v>#N/A</v>
      </c>
      <c r="Y1331" s="40" t="e">
        <f>VLOOKUP($B1331,期貨大額交易人未沖銷部位!$A$4:$O$499,7,FALSE)</f>
        <v>#N/A</v>
      </c>
      <c r="Z1331" s="40" t="e">
        <f>VLOOKUP($B1331,期貨大額交易人未沖銷部位!$A$4:$O$499,10,FALSE)</f>
        <v>#N/A</v>
      </c>
      <c r="AA1331" s="40" t="e">
        <f>VLOOKUP($B1331,期貨大額交易人未沖銷部位!$A$4:$O$499,13,FALSE)</f>
        <v>#N/A</v>
      </c>
      <c r="AB1331" s="40" t="e">
        <f>VLOOKUP($B1331,期貨大額交易人未沖銷部位!$A$4:$O$499,14,FALSE)</f>
        <v>#N/A</v>
      </c>
      <c r="AC1331" s="40" t="e">
        <f>VLOOKUP($B1331,期貨大額交易人未沖銷部位!$A$4:$O$499,15,FALSE)</f>
        <v>#N/A</v>
      </c>
      <c r="AD1331" s="33" t="e">
        <f>VLOOKUP($B1331,三大美股走勢!$A$4:$J$495,4,FALSE)</f>
        <v>#N/A</v>
      </c>
      <c r="AE1331" s="33" t="e">
        <f>VLOOKUP($B1331,三大美股走勢!$A$4:$J$495,7,FALSE)</f>
        <v>#N/A</v>
      </c>
      <c r="AF1331" s="33" t="e">
        <f>VLOOKUP($B1331,三大美股走勢!$A$4:$J$495,10,FALSE)</f>
        <v>#N/A</v>
      </c>
    </row>
    <row r="1332" spans="2:32">
      <c r="B1332" s="32">
        <v>44111</v>
      </c>
      <c r="C1332" s="33" t="e">
        <f>VLOOKUP($B1332,大盤與近月台指!$A$4:$I$499,2,FALSE)</f>
        <v>#N/A</v>
      </c>
      <c r="D1332" s="34" t="e">
        <f>VLOOKUP($B1332,大盤與近月台指!$A$4:$I$499,3,FALSE)</f>
        <v>#N/A</v>
      </c>
      <c r="E1332" s="35" t="e">
        <f>VLOOKUP($B1332,大盤與近月台指!$A$4:$I$499,4,FALSE)</f>
        <v>#N/A</v>
      </c>
      <c r="F1332" s="33" t="e">
        <f>VLOOKUP($B1332,大盤與近月台指!$A$4:$I$499,5,FALSE)</f>
        <v>#N/A</v>
      </c>
      <c r="G1332" s="49" t="e">
        <f>VLOOKUP($B1332,三大法人買賣超!$A$4:$I$500,3,FALSE)</f>
        <v>#N/A</v>
      </c>
      <c r="H1332" s="34" t="e">
        <f>VLOOKUP($B1332,三大法人買賣超!$A$4:$I$500,5,FALSE)</f>
        <v>#N/A</v>
      </c>
      <c r="I1332" s="27" t="e">
        <f>VLOOKUP($B1332,三大法人買賣超!$A$4:$I$500,7,FALSE)</f>
        <v>#N/A</v>
      </c>
      <c r="J1332" s="27" t="e">
        <f>VLOOKUP($B1332,三大法人買賣超!$A$4:$I$500,9,FALSE)</f>
        <v>#N/A</v>
      </c>
      <c r="K1332" s="37">
        <f>新台幣匯率美元指數!B1333</f>
        <v>0</v>
      </c>
      <c r="L1332" s="38">
        <f>新台幣匯率美元指數!C1333</f>
        <v>0</v>
      </c>
      <c r="M1332" s="39">
        <f>新台幣匯率美元指數!D1333</f>
        <v>0</v>
      </c>
      <c r="N1332" s="27" t="e">
        <f>VLOOKUP($B1332,期貨未平倉口數!$A$4:$M$499,4,FALSE)</f>
        <v>#N/A</v>
      </c>
      <c r="O1332" s="27" t="e">
        <f>VLOOKUP($B1332,期貨未平倉口數!$A$4:$M$499,9,FALSE)</f>
        <v>#N/A</v>
      </c>
      <c r="P1332" s="27" t="e">
        <f>VLOOKUP($B1332,期貨未平倉口數!$A$4:$M$499,10,FALSE)</f>
        <v>#N/A</v>
      </c>
      <c r="Q1332" s="27" t="e">
        <f>VLOOKUP($B1332,期貨未平倉口數!$A$4:$M$499,11,FALSE)</f>
        <v>#N/A</v>
      </c>
      <c r="R1332" s="64" t="e">
        <f>VLOOKUP($B1332,選擇權未平倉餘額!$A$4:$I$500,6,FALSE)</f>
        <v>#N/A</v>
      </c>
      <c r="S1332" s="64" t="e">
        <f>VLOOKUP($B1332,選擇權未平倉餘額!$A$4:$I$500,7,FALSE)</f>
        <v>#N/A</v>
      </c>
      <c r="T1332" s="64" t="e">
        <f>VLOOKUP($B1332,選擇權未平倉餘額!$A$4:$I$500,8,FALSE)</f>
        <v>#N/A</v>
      </c>
      <c r="U1332" s="64" t="e">
        <f>VLOOKUP($B1332,選擇權未平倉餘額!$A$4:$I$500,9,FALSE)</f>
        <v>#N/A</v>
      </c>
      <c r="V1332" s="39" t="e">
        <f>VLOOKUP($B1332,臺指選擇權P_C_Ratios!$A$4:$C$500,3,FALSE)</f>
        <v>#N/A</v>
      </c>
      <c r="W1332" s="41" t="e">
        <f>VLOOKUP($B1332,散戶多空比!$A$6:$L$500,12,FALSE)</f>
        <v>#N/A</v>
      </c>
      <c r="X1332" s="40" t="e">
        <f>VLOOKUP($B1332,期貨大額交易人未沖銷部位!$A$4:$O$499,4,FALSE)</f>
        <v>#N/A</v>
      </c>
      <c r="Y1332" s="40" t="e">
        <f>VLOOKUP($B1332,期貨大額交易人未沖銷部位!$A$4:$O$499,7,FALSE)</f>
        <v>#N/A</v>
      </c>
      <c r="Z1332" s="40" t="e">
        <f>VLOOKUP($B1332,期貨大額交易人未沖銷部位!$A$4:$O$499,10,FALSE)</f>
        <v>#N/A</v>
      </c>
      <c r="AA1332" s="40" t="e">
        <f>VLOOKUP($B1332,期貨大額交易人未沖銷部位!$A$4:$O$499,13,FALSE)</f>
        <v>#N/A</v>
      </c>
      <c r="AB1332" s="40" t="e">
        <f>VLOOKUP($B1332,期貨大額交易人未沖銷部位!$A$4:$O$499,14,FALSE)</f>
        <v>#N/A</v>
      </c>
      <c r="AC1332" s="40" t="e">
        <f>VLOOKUP($B1332,期貨大額交易人未沖銷部位!$A$4:$O$499,15,FALSE)</f>
        <v>#N/A</v>
      </c>
      <c r="AD1332" s="33" t="e">
        <f>VLOOKUP($B1332,三大美股走勢!$A$4:$J$495,4,FALSE)</f>
        <v>#N/A</v>
      </c>
      <c r="AE1332" s="33" t="e">
        <f>VLOOKUP($B1332,三大美股走勢!$A$4:$J$495,7,FALSE)</f>
        <v>#N/A</v>
      </c>
      <c r="AF1332" s="33" t="e">
        <f>VLOOKUP($B1332,三大美股走勢!$A$4:$J$495,10,FALSE)</f>
        <v>#N/A</v>
      </c>
    </row>
    <row r="1333" spans="2:32">
      <c r="B1333" s="32">
        <v>44112</v>
      </c>
      <c r="C1333" s="33" t="e">
        <f>VLOOKUP($B1333,大盤與近月台指!$A$4:$I$499,2,FALSE)</f>
        <v>#N/A</v>
      </c>
      <c r="D1333" s="34" t="e">
        <f>VLOOKUP($B1333,大盤與近月台指!$A$4:$I$499,3,FALSE)</f>
        <v>#N/A</v>
      </c>
      <c r="E1333" s="35" t="e">
        <f>VLOOKUP($B1333,大盤與近月台指!$A$4:$I$499,4,FALSE)</f>
        <v>#N/A</v>
      </c>
      <c r="F1333" s="33" t="e">
        <f>VLOOKUP($B1333,大盤與近月台指!$A$4:$I$499,5,FALSE)</f>
        <v>#N/A</v>
      </c>
      <c r="G1333" s="49" t="e">
        <f>VLOOKUP($B1333,三大法人買賣超!$A$4:$I$500,3,FALSE)</f>
        <v>#N/A</v>
      </c>
      <c r="H1333" s="34" t="e">
        <f>VLOOKUP($B1333,三大法人買賣超!$A$4:$I$500,5,FALSE)</f>
        <v>#N/A</v>
      </c>
      <c r="I1333" s="27" t="e">
        <f>VLOOKUP($B1333,三大法人買賣超!$A$4:$I$500,7,FALSE)</f>
        <v>#N/A</v>
      </c>
      <c r="J1333" s="27" t="e">
        <f>VLOOKUP($B1333,三大法人買賣超!$A$4:$I$500,9,FALSE)</f>
        <v>#N/A</v>
      </c>
      <c r="K1333" s="37">
        <f>新台幣匯率美元指數!B1334</f>
        <v>0</v>
      </c>
      <c r="L1333" s="38">
        <f>新台幣匯率美元指數!C1334</f>
        <v>0</v>
      </c>
      <c r="M1333" s="39">
        <f>新台幣匯率美元指數!D1334</f>
        <v>0</v>
      </c>
      <c r="N1333" s="27" t="e">
        <f>VLOOKUP($B1333,期貨未平倉口數!$A$4:$M$499,4,FALSE)</f>
        <v>#N/A</v>
      </c>
      <c r="O1333" s="27" t="e">
        <f>VLOOKUP($B1333,期貨未平倉口數!$A$4:$M$499,9,FALSE)</f>
        <v>#N/A</v>
      </c>
      <c r="P1333" s="27" t="e">
        <f>VLOOKUP($B1333,期貨未平倉口數!$A$4:$M$499,10,FALSE)</f>
        <v>#N/A</v>
      </c>
      <c r="Q1333" s="27" t="e">
        <f>VLOOKUP($B1333,期貨未平倉口數!$A$4:$M$499,11,FALSE)</f>
        <v>#N/A</v>
      </c>
      <c r="R1333" s="64" t="e">
        <f>VLOOKUP($B1333,選擇權未平倉餘額!$A$4:$I$500,6,FALSE)</f>
        <v>#N/A</v>
      </c>
      <c r="S1333" s="64" t="e">
        <f>VLOOKUP($B1333,選擇權未平倉餘額!$A$4:$I$500,7,FALSE)</f>
        <v>#N/A</v>
      </c>
      <c r="T1333" s="64" t="e">
        <f>VLOOKUP($B1333,選擇權未平倉餘額!$A$4:$I$500,8,FALSE)</f>
        <v>#N/A</v>
      </c>
      <c r="U1333" s="64" t="e">
        <f>VLOOKUP($B1333,選擇權未平倉餘額!$A$4:$I$500,9,FALSE)</f>
        <v>#N/A</v>
      </c>
      <c r="V1333" s="39" t="e">
        <f>VLOOKUP($B1333,臺指選擇權P_C_Ratios!$A$4:$C$500,3,FALSE)</f>
        <v>#N/A</v>
      </c>
      <c r="W1333" s="41" t="e">
        <f>VLOOKUP($B1333,散戶多空比!$A$6:$L$500,12,FALSE)</f>
        <v>#N/A</v>
      </c>
      <c r="X1333" s="40" t="e">
        <f>VLOOKUP($B1333,期貨大額交易人未沖銷部位!$A$4:$O$499,4,FALSE)</f>
        <v>#N/A</v>
      </c>
      <c r="Y1333" s="40" t="e">
        <f>VLOOKUP($B1333,期貨大額交易人未沖銷部位!$A$4:$O$499,7,FALSE)</f>
        <v>#N/A</v>
      </c>
      <c r="Z1333" s="40" t="e">
        <f>VLOOKUP($B1333,期貨大額交易人未沖銷部位!$A$4:$O$499,10,FALSE)</f>
        <v>#N/A</v>
      </c>
      <c r="AA1333" s="40" t="e">
        <f>VLOOKUP($B1333,期貨大額交易人未沖銷部位!$A$4:$O$499,13,FALSE)</f>
        <v>#N/A</v>
      </c>
      <c r="AB1333" s="40" t="e">
        <f>VLOOKUP($B1333,期貨大額交易人未沖銷部位!$A$4:$O$499,14,FALSE)</f>
        <v>#N/A</v>
      </c>
      <c r="AC1333" s="40" t="e">
        <f>VLOOKUP($B1333,期貨大額交易人未沖銷部位!$A$4:$O$499,15,FALSE)</f>
        <v>#N/A</v>
      </c>
      <c r="AD1333" s="33" t="e">
        <f>VLOOKUP($B1333,三大美股走勢!$A$4:$J$495,4,FALSE)</f>
        <v>#N/A</v>
      </c>
      <c r="AE1333" s="33" t="e">
        <f>VLOOKUP($B1333,三大美股走勢!$A$4:$J$495,7,FALSE)</f>
        <v>#N/A</v>
      </c>
      <c r="AF1333" s="33" t="e">
        <f>VLOOKUP($B1333,三大美股走勢!$A$4:$J$495,10,FALSE)</f>
        <v>#N/A</v>
      </c>
    </row>
    <row r="1334" spans="2:32">
      <c r="B1334" s="32">
        <v>44113</v>
      </c>
      <c r="C1334" s="33" t="e">
        <f>VLOOKUP($B1334,大盤與近月台指!$A$4:$I$499,2,FALSE)</f>
        <v>#N/A</v>
      </c>
      <c r="D1334" s="34" t="e">
        <f>VLOOKUP($B1334,大盤與近月台指!$A$4:$I$499,3,FALSE)</f>
        <v>#N/A</v>
      </c>
      <c r="E1334" s="35" t="e">
        <f>VLOOKUP($B1334,大盤與近月台指!$A$4:$I$499,4,FALSE)</f>
        <v>#N/A</v>
      </c>
      <c r="F1334" s="33" t="e">
        <f>VLOOKUP($B1334,大盤與近月台指!$A$4:$I$499,5,FALSE)</f>
        <v>#N/A</v>
      </c>
      <c r="G1334" s="49" t="e">
        <f>VLOOKUP($B1334,三大法人買賣超!$A$4:$I$500,3,FALSE)</f>
        <v>#N/A</v>
      </c>
      <c r="H1334" s="34" t="e">
        <f>VLOOKUP($B1334,三大法人買賣超!$A$4:$I$500,5,FALSE)</f>
        <v>#N/A</v>
      </c>
      <c r="I1334" s="27" t="e">
        <f>VLOOKUP($B1334,三大法人買賣超!$A$4:$I$500,7,FALSE)</f>
        <v>#N/A</v>
      </c>
      <c r="J1334" s="27" t="e">
        <f>VLOOKUP($B1334,三大法人買賣超!$A$4:$I$500,9,FALSE)</f>
        <v>#N/A</v>
      </c>
      <c r="K1334" s="37">
        <f>新台幣匯率美元指數!B1335</f>
        <v>0</v>
      </c>
      <c r="L1334" s="38">
        <f>新台幣匯率美元指數!C1335</f>
        <v>0</v>
      </c>
      <c r="M1334" s="39">
        <f>新台幣匯率美元指數!D1335</f>
        <v>0</v>
      </c>
      <c r="N1334" s="27" t="e">
        <f>VLOOKUP($B1334,期貨未平倉口數!$A$4:$M$499,4,FALSE)</f>
        <v>#N/A</v>
      </c>
      <c r="O1334" s="27" t="e">
        <f>VLOOKUP($B1334,期貨未平倉口數!$A$4:$M$499,9,FALSE)</f>
        <v>#N/A</v>
      </c>
      <c r="P1334" s="27" t="e">
        <f>VLOOKUP($B1334,期貨未平倉口數!$A$4:$M$499,10,FALSE)</f>
        <v>#N/A</v>
      </c>
      <c r="Q1334" s="27" t="e">
        <f>VLOOKUP($B1334,期貨未平倉口數!$A$4:$M$499,11,FALSE)</f>
        <v>#N/A</v>
      </c>
      <c r="R1334" s="64" t="e">
        <f>VLOOKUP($B1334,選擇權未平倉餘額!$A$4:$I$500,6,FALSE)</f>
        <v>#N/A</v>
      </c>
      <c r="S1334" s="64" t="e">
        <f>VLOOKUP($B1334,選擇權未平倉餘額!$A$4:$I$500,7,FALSE)</f>
        <v>#N/A</v>
      </c>
      <c r="T1334" s="64" t="e">
        <f>VLOOKUP($B1334,選擇權未平倉餘額!$A$4:$I$500,8,FALSE)</f>
        <v>#N/A</v>
      </c>
      <c r="U1334" s="64" t="e">
        <f>VLOOKUP($B1334,選擇權未平倉餘額!$A$4:$I$500,9,FALSE)</f>
        <v>#N/A</v>
      </c>
      <c r="V1334" s="39" t="e">
        <f>VLOOKUP($B1334,臺指選擇權P_C_Ratios!$A$4:$C$500,3,FALSE)</f>
        <v>#N/A</v>
      </c>
      <c r="W1334" s="41" t="e">
        <f>VLOOKUP($B1334,散戶多空比!$A$6:$L$500,12,FALSE)</f>
        <v>#N/A</v>
      </c>
      <c r="X1334" s="40" t="e">
        <f>VLOOKUP($B1334,期貨大額交易人未沖銷部位!$A$4:$O$499,4,FALSE)</f>
        <v>#N/A</v>
      </c>
      <c r="Y1334" s="40" t="e">
        <f>VLOOKUP($B1334,期貨大額交易人未沖銷部位!$A$4:$O$499,7,FALSE)</f>
        <v>#N/A</v>
      </c>
      <c r="Z1334" s="40" t="e">
        <f>VLOOKUP($B1334,期貨大額交易人未沖銷部位!$A$4:$O$499,10,FALSE)</f>
        <v>#N/A</v>
      </c>
      <c r="AA1334" s="40" t="e">
        <f>VLOOKUP($B1334,期貨大額交易人未沖銷部位!$A$4:$O$499,13,FALSE)</f>
        <v>#N/A</v>
      </c>
      <c r="AB1334" s="40" t="e">
        <f>VLOOKUP($B1334,期貨大額交易人未沖銷部位!$A$4:$O$499,14,FALSE)</f>
        <v>#N/A</v>
      </c>
      <c r="AC1334" s="40" t="e">
        <f>VLOOKUP($B1334,期貨大額交易人未沖銷部位!$A$4:$O$499,15,FALSE)</f>
        <v>#N/A</v>
      </c>
      <c r="AD1334" s="33" t="e">
        <f>VLOOKUP($B1334,三大美股走勢!$A$4:$J$495,4,FALSE)</f>
        <v>#N/A</v>
      </c>
      <c r="AE1334" s="33" t="e">
        <f>VLOOKUP($B1334,三大美股走勢!$A$4:$J$495,7,FALSE)</f>
        <v>#N/A</v>
      </c>
      <c r="AF1334" s="33" t="e">
        <f>VLOOKUP($B1334,三大美股走勢!$A$4:$J$495,10,FALSE)</f>
        <v>#N/A</v>
      </c>
    </row>
    <row r="1335" spans="2:32">
      <c r="B1335" s="32">
        <v>44114</v>
      </c>
      <c r="C1335" s="33" t="e">
        <f>VLOOKUP($B1335,大盤與近月台指!$A$4:$I$499,2,FALSE)</f>
        <v>#N/A</v>
      </c>
      <c r="D1335" s="34" t="e">
        <f>VLOOKUP($B1335,大盤與近月台指!$A$4:$I$499,3,FALSE)</f>
        <v>#N/A</v>
      </c>
      <c r="E1335" s="35" t="e">
        <f>VLOOKUP($B1335,大盤與近月台指!$A$4:$I$499,4,FALSE)</f>
        <v>#N/A</v>
      </c>
      <c r="F1335" s="33" t="e">
        <f>VLOOKUP($B1335,大盤與近月台指!$A$4:$I$499,5,FALSE)</f>
        <v>#N/A</v>
      </c>
      <c r="G1335" s="49" t="e">
        <f>VLOOKUP($B1335,三大法人買賣超!$A$4:$I$500,3,FALSE)</f>
        <v>#N/A</v>
      </c>
      <c r="H1335" s="34" t="e">
        <f>VLOOKUP($B1335,三大法人買賣超!$A$4:$I$500,5,FALSE)</f>
        <v>#N/A</v>
      </c>
      <c r="I1335" s="27" t="e">
        <f>VLOOKUP($B1335,三大法人買賣超!$A$4:$I$500,7,FALSE)</f>
        <v>#N/A</v>
      </c>
      <c r="J1335" s="27" t="e">
        <f>VLOOKUP($B1335,三大法人買賣超!$A$4:$I$500,9,FALSE)</f>
        <v>#N/A</v>
      </c>
      <c r="K1335" s="37">
        <f>新台幣匯率美元指數!B1336</f>
        <v>0</v>
      </c>
      <c r="L1335" s="38">
        <f>新台幣匯率美元指數!C1336</f>
        <v>0</v>
      </c>
      <c r="M1335" s="39">
        <f>新台幣匯率美元指數!D1336</f>
        <v>0</v>
      </c>
      <c r="N1335" s="27" t="e">
        <f>VLOOKUP($B1335,期貨未平倉口數!$A$4:$M$499,4,FALSE)</f>
        <v>#N/A</v>
      </c>
      <c r="O1335" s="27" t="e">
        <f>VLOOKUP($B1335,期貨未平倉口數!$A$4:$M$499,9,FALSE)</f>
        <v>#N/A</v>
      </c>
      <c r="P1335" s="27" t="e">
        <f>VLOOKUP($B1335,期貨未平倉口數!$A$4:$M$499,10,FALSE)</f>
        <v>#N/A</v>
      </c>
      <c r="Q1335" s="27" t="e">
        <f>VLOOKUP($B1335,期貨未平倉口數!$A$4:$M$499,11,FALSE)</f>
        <v>#N/A</v>
      </c>
      <c r="R1335" s="64" t="e">
        <f>VLOOKUP($B1335,選擇權未平倉餘額!$A$4:$I$500,6,FALSE)</f>
        <v>#N/A</v>
      </c>
      <c r="S1335" s="64" t="e">
        <f>VLOOKUP($B1335,選擇權未平倉餘額!$A$4:$I$500,7,FALSE)</f>
        <v>#N/A</v>
      </c>
      <c r="T1335" s="64" t="e">
        <f>VLOOKUP($B1335,選擇權未平倉餘額!$A$4:$I$500,8,FALSE)</f>
        <v>#N/A</v>
      </c>
      <c r="U1335" s="64" t="e">
        <f>VLOOKUP($B1335,選擇權未平倉餘額!$A$4:$I$500,9,FALSE)</f>
        <v>#N/A</v>
      </c>
      <c r="V1335" s="39" t="e">
        <f>VLOOKUP($B1335,臺指選擇權P_C_Ratios!$A$4:$C$500,3,FALSE)</f>
        <v>#N/A</v>
      </c>
      <c r="W1335" s="41" t="e">
        <f>VLOOKUP($B1335,散戶多空比!$A$6:$L$500,12,FALSE)</f>
        <v>#N/A</v>
      </c>
      <c r="X1335" s="40" t="e">
        <f>VLOOKUP($B1335,期貨大額交易人未沖銷部位!$A$4:$O$499,4,FALSE)</f>
        <v>#N/A</v>
      </c>
      <c r="Y1335" s="40" t="e">
        <f>VLOOKUP($B1335,期貨大額交易人未沖銷部位!$A$4:$O$499,7,FALSE)</f>
        <v>#N/A</v>
      </c>
      <c r="Z1335" s="40" t="e">
        <f>VLOOKUP($B1335,期貨大額交易人未沖銷部位!$A$4:$O$499,10,FALSE)</f>
        <v>#N/A</v>
      </c>
      <c r="AA1335" s="40" t="e">
        <f>VLOOKUP($B1335,期貨大額交易人未沖銷部位!$A$4:$O$499,13,FALSE)</f>
        <v>#N/A</v>
      </c>
      <c r="AB1335" s="40" t="e">
        <f>VLOOKUP($B1335,期貨大額交易人未沖銷部位!$A$4:$O$499,14,FALSE)</f>
        <v>#N/A</v>
      </c>
      <c r="AC1335" s="40" t="e">
        <f>VLOOKUP($B1335,期貨大額交易人未沖銷部位!$A$4:$O$499,15,FALSE)</f>
        <v>#N/A</v>
      </c>
      <c r="AD1335" s="33" t="e">
        <f>VLOOKUP($B1335,三大美股走勢!$A$4:$J$495,4,FALSE)</f>
        <v>#N/A</v>
      </c>
      <c r="AE1335" s="33" t="e">
        <f>VLOOKUP($B1335,三大美股走勢!$A$4:$J$495,7,FALSE)</f>
        <v>#N/A</v>
      </c>
      <c r="AF1335" s="33" t="e">
        <f>VLOOKUP($B1335,三大美股走勢!$A$4:$J$495,10,FALSE)</f>
        <v>#N/A</v>
      </c>
    </row>
    <row r="1336" spans="2:32">
      <c r="B1336" s="32">
        <v>44115</v>
      </c>
      <c r="C1336" s="33" t="e">
        <f>VLOOKUP($B1336,大盤與近月台指!$A$4:$I$499,2,FALSE)</f>
        <v>#N/A</v>
      </c>
      <c r="D1336" s="34" t="e">
        <f>VLOOKUP($B1336,大盤與近月台指!$A$4:$I$499,3,FALSE)</f>
        <v>#N/A</v>
      </c>
      <c r="E1336" s="35" t="e">
        <f>VLOOKUP($B1336,大盤與近月台指!$A$4:$I$499,4,FALSE)</f>
        <v>#N/A</v>
      </c>
      <c r="F1336" s="33" t="e">
        <f>VLOOKUP($B1336,大盤與近月台指!$A$4:$I$499,5,FALSE)</f>
        <v>#N/A</v>
      </c>
      <c r="G1336" s="49" t="e">
        <f>VLOOKUP($B1336,三大法人買賣超!$A$4:$I$500,3,FALSE)</f>
        <v>#N/A</v>
      </c>
      <c r="H1336" s="34" t="e">
        <f>VLOOKUP($B1336,三大法人買賣超!$A$4:$I$500,5,FALSE)</f>
        <v>#N/A</v>
      </c>
      <c r="I1336" s="27" t="e">
        <f>VLOOKUP($B1336,三大法人買賣超!$A$4:$I$500,7,FALSE)</f>
        <v>#N/A</v>
      </c>
      <c r="J1336" s="27" t="e">
        <f>VLOOKUP($B1336,三大法人買賣超!$A$4:$I$500,9,FALSE)</f>
        <v>#N/A</v>
      </c>
      <c r="K1336" s="37">
        <f>新台幣匯率美元指數!B1337</f>
        <v>0</v>
      </c>
      <c r="L1336" s="38">
        <f>新台幣匯率美元指數!C1337</f>
        <v>0</v>
      </c>
      <c r="M1336" s="39">
        <f>新台幣匯率美元指數!D1337</f>
        <v>0</v>
      </c>
      <c r="N1336" s="27" t="e">
        <f>VLOOKUP($B1336,期貨未平倉口數!$A$4:$M$499,4,FALSE)</f>
        <v>#N/A</v>
      </c>
      <c r="O1336" s="27" t="e">
        <f>VLOOKUP($B1336,期貨未平倉口數!$A$4:$M$499,9,FALSE)</f>
        <v>#N/A</v>
      </c>
      <c r="P1336" s="27" t="e">
        <f>VLOOKUP($B1336,期貨未平倉口數!$A$4:$M$499,10,FALSE)</f>
        <v>#N/A</v>
      </c>
      <c r="Q1336" s="27" t="e">
        <f>VLOOKUP($B1336,期貨未平倉口數!$A$4:$M$499,11,FALSE)</f>
        <v>#N/A</v>
      </c>
      <c r="R1336" s="64" t="e">
        <f>VLOOKUP($B1336,選擇權未平倉餘額!$A$4:$I$500,6,FALSE)</f>
        <v>#N/A</v>
      </c>
      <c r="S1336" s="64" t="e">
        <f>VLOOKUP($B1336,選擇權未平倉餘額!$A$4:$I$500,7,FALSE)</f>
        <v>#N/A</v>
      </c>
      <c r="T1336" s="64" t="e">
        <f>VLOOKUP($B1336,選擇權未平倉餘額!$A$4:$I$500,8,FALSE)</f>
        <v>#N/A</v>
      </c>
      <c r="U1336" s="64" t="e">
        <f>VLOOKUP($B1336,選擇權未平倉餘額!$A$4:$I$500,9,FALSE)</f>
        <v>#N/A</v>
      </c>
      <c r="V1336" s="39" t="e">
        <f>VLOOKUP($B1336,臺指選擇權P_C_Ratios!$A$4:$C$500,3,FALSE)</f>
        <v>#N/A</v>
      </c>
      <c r="W1336" s="41" t="e">
        <f>VLOOKUP($B1336,散戶多空比!$A$6:$L$500,12,FALSE)</f>
        <v>#N/A</v>
      </c>
      <c r="X1336" s="40" t="e">
        <f>VLOOKUP($B1336,期貨大額交易人未沖銷部位!$A$4:$O$499,4,FALSE)</f>
        <v>#N/A</v>
      </c>
      <c r="Y1336" s="40" t="e">
        <f>VLOOKUP($B1336,期貨大額交易人未沖銷部位!$A$4:$O$499,7,FALSE)</f>
        <v>#N/A</v>
      </c>
      <c r="Z1336" s="40" t="e">
        <f>VLOOKUP($B1336,期貨大額交易人未沖銷部位!$A$4:$O$499,10,FALSE)</f>
        <v>#N/A</v>
      </c>
      <c r="AA1336" s="40" t="e">
        <f>VLOOKUP($B1336,期貨大額交易人未沖銷部位!$A$4:$O$499,13,FALSE)</f>
        <v>#N/A</v>
      </c>
      <c r="AB1336" s="40" t="e">
        <f>VLOOKUP($B1336,期貨大額交易人未沖銷部位!$A$4:$O$499,14,FALSE)</f>
        <v>#N/A</v>
      </c>
      <c r="AC1336" s="40" t="e">
        <f>VLOOKUP($B1336,期貨大額交易人未沖銷部位!$A$4:$O$499,15,FALSE)</f>
        <v>#N/A</v>
      </c>
      <c r="AD1336" s="33" t="e">
        <f>VLOOKUP($B1336,三大美股走勢!$A$4:$J$495,4,FALSE)</f>
        <v>#N/A</v>
      </c>
      <c r="AE1336" s="33" t="e">
        <f>VLOOKUP($B1336,三大美股走勢!$A$4:$J$495,7,FALSE)</f>
        <v>#N/A</v>
      </c>
      <c r="AF1336" s="33" t="e">
        <f>VLOOKUP($B1336,三大美股走勢!$A$4:$J$495,10,FALSE)</f>
        <v>#N/A</v>
      </c>
    </row>
    <row r="1337" spans="2:32">
      <c r="B1337" s="32">
        <v>44116</v>
      </c>
      <c r="C1337" s="33" t="e">
        <f>VLOOKUP($B1337,大盤與近月台指!$A$4:$I$499,2,FALSE)</f>
        <v>#N/A</v>
      </c>
      <c r="D1337" s="34" t="e">
        <f>VLOOKUP($B1337,大盤與近月台指!$A$4:$I$499,3,FALSE)</f>
        <v>#N/A</v>
      </c>
      <c r="E1337" s="35" t="e">
        <f>VLOOKUP($B1337,大盤與近月台指!$A$4:$I$499,4,FALSE)</f>
        <v>#N/A</v>
      </c>
      <c r="F1337" s="33" t="e">
        <f>VLOOKUP($B1337,大盤與近月台指!$A$4:$I$499,5,FALSE)</f>
        <v>#N/A</v>
      </c>
      <c r="G1337" s="49" t="e">
        <f>VLOOKUP($B1337,三大法人買賣超!$A$4:$I$500,3,FALSE)</f>
        <v>#N/A</v>
      </c>
      <c r="H1337" s="34" t="e">
        <f>VLOOKUP($B1337,三大法人買賣超!$A$4:$I$500,5,FALSE)</f>
        <v>#N/A</v>
      </c>
      <c r="I1337" s="27" t="e">
        <f>VLOOKUP($B1337,三大法人買賣超!$A$4:$I$500,7,FALSE)</f>
        <v>#N/A</v>
      </c>
      <c r="J1337" s="27" t="e">
        <f>VLOOKUP($B1337,三大法人買賣超!$A$4:$I$500,9,FALSE)</f>
        <v>#N/A</v>
      </c>
      <c r="K1337" s="37">
        <f>新台幣匯率美元指數!B1338</f>
        <v>0</v>
      </c>
      <c r="L1337" s="38">
        <f>新台幣匯率美元指數!C1338</f>
        <v>0</v>
      </c>
      <c r="M1337" s="39">
        <f>新台幣匯率美元指數!D1338</f>
        <v>0</v>
      </c>
      <c r="N1337" s="27" t="e">
        <f>VLOOKUP($B1337,期貨未平倉口數!$A$4:$M$499,4,FALSE)</f>
        <v>#N/A</v>
      </c>
      <c r="O1337" s="27" t="e">
        <f>VLOOKUP($B1337,期貨未平倉口數!$A$4:$M$499,9,FALSE)</f>
        <v>#N/A</v>
      </c>
      <c r="P1337" s="27" t="e">
        <f>VLOOKUP($B1337,期貨未平倉口數!$A$4:$M$499,10,FALSE)</f>
        <v>#N/A</v>
      </c>
      <c r="Q1337" s="27" t="e">
        <f>VLOOKUP($B1337,期貨未平倉口數!$A$4:$M$499,11,FALSE)</f>
        <v>#N/A</v>
      </c>
      <c r="R1337" s="64" t="e">
        <f>VLOOKUP($B1337,選擇權未平倉餘額!$A$4:$I$500,6,FALSE)</f>
        <v>#N/A</v>
      </c>
      <c r="S1337" s="64" t="e">
        <f>VLOOKUP($B1337,選擇權未平倉餘額!$A$4:$I$500,7,FALSE)</f>
        <v>#N/A</v>
      </c>
      <c r="T1337" s="64" t="e">
        <f>VLOOKUP($B1337,選擇權未平倉餘額!$A$4:$I$500,8,FALSE)</f>
        <v>#N/A</v>
      </c>
      <c r="U1337" s="64" t="e">
        <f>VLOOKUP($B1337,選擇權未平倉餘額!$A$4:$I$500,9,FALSE)</f>
        <v>#N/A</v>
      </c>
      <c r="V1337" s="39" t="e">
        <f>VLOOKUP($B1337,臺指選擇權P_C_Ratios!$A$4:$C$500,3,FALSE)</f>
        <v>#N/A</v>
      </c>
      <c r="W1337" s="41" t="e">
        <f>VLOOKUP($B1337,散戶多空比!$A$6:$L$500,12,FALSE)</f>
        <v>#N/A</v>
      </c>
      <c r="X1337" s="40" t="e">
        <f>VLOOKUP($B1337,期貨大額交易人未沖銷部位!$A$4:$O$499,4,FALSE)</f>
        <v>#N/A</v>
      </c>
      <c r="Y1337" s="40" t="e">
        <f>VLOOKUP($B1337,期貨大額交易人未沖銷部位!$A$4:$O$499,7,FALSE)</f>
        <v>#N/A</v>
      </c>
      <c r="Z1337" s="40" t="e">
        <f>VLOOKUP($B1337,期貨大額交易人未沖銷部位!$A$4:$O$499,10,FALSE)</f>
        <v>#N/A</v>
      </c>
      <c r="AA1337" s="40" t="e">
        <f>VLOOKUP($B1337,期貨大額交易人未沖銷部位!$A$4:$O$499,13,FALSE)</f>
        <v>#N/A</v>
      </c>
      <c r="AB1337" s="40" t="e">
        <f>VLOOKUP($B1337,期貨大額交易人未沖銷部位!$A$4:$O$499,14,FALSE)</f>
        <v>#N/A</v>
      </c>
      <c r="AC1337" s="40" t="e">
        <f>VLOOKUP($B1337,期貨大額交易人未沖銷部位!$A$4:$O$499,15,FALSE)</f>
        <v>#N/A</v>
      </c>
      <c r="AD1337" s="33" t="e">
        <f>VLOOKUP($B1337,三大美股走勢!$A$4:$J$495,4,FALSE)</f>
        <v>#N/A</v>
      </c>
      <c r="AE1337" s="33" t="e">
        <f>VLOOKUP($B1337,三大美股走勢!$A$4:$J$495,7,FALSE)</f>
        <v>#N/A</v>
      </c>
      <c r="AF1337" s="33" t="e">
        <f>VLOOKUP($B1337,三大美股走勢!$A$4:$J$495,10,FALSE)</f>
        <v>#N/A</v>
      </c>
    </row>
    <row r="1338" spans="2:32">
      <c r="B1338" s="32">
        <v>44117</v>
      </c>
      <c r="C1338" s="33" t="e">
        <f>VLOOKUP($B1338,大盤與近月台指!$A$4:$I$499,2,FALSE)</f>
        <v>#N/A</v>
      </c>
      <c r="D1338" s="34" t="e">
        <f>VLOOKUP($B1338,大盤與近月台指!$A$4:$I$499,3,FALSE)</f>
        <v>#N/A</v>
      </c>
      <c r="E1338" s="35" t="e">
        <f>VLOOKUP($B1338,大盤與近月台指!$A$4:$I$499,4,FALSE)</f>
        <v>#N/A</v>
      </c>
      <c r="F1338" s="33" t="e">
        <f>VLOOKUP($B1338,大盤與近月台指!$A$4:$I$499,5,FALSE)</f>
        <v>#N/A</v>
      </c>
      <c r="G1338" s="49" t="e">
        <f>VLOOKUP($B1338,三大法人買賣超!$A$4:$I$500,3,FALSE)</f>
        <v>#N/A</v>
      </c>
      <c r="H1338" s="34" t="e">
        <f>VLOOKUP($B1338,三大法人買賣超!$A$4:$I$500,5,FALSE)</f>
        <v>#N/A</v>
      </c>
      <c r="I1338" s="27" t="e">
        <f>VLOOKUP($B1338,三大法人買賣超!$A$4:$I$500,7,FALSE)</f>
        <v>#N/A</v>
      </c>
      <c r="J1338" s="27" t="e">
        <f>VLOOKUP($B1338,三大法人買賣超!$A$4:$I$500,9,FALSE)</f>
        <v>#N/A</v>
      </c>
      <c r="K1338" s="37">
        <f>新台幣匯率美元指數!B1339</f>
        <v>0</v>
      </c>
      <c r="L1338" s="38">
        <f>新台幣匯率美元指數!C1339</f>
        <v>0</v>
      </c>
      <c r="M1338" s="39">
        <f>新台幣匯率美元指數!D1339</f>
        <v>0</v>
      </c>
      <c r="N1338" s="27" t="e">
        <f>VLOOKUP($B1338,期貨未平倉口數!$A$4:$M$499,4,FALSE)</f>
        <v>#N/A</v>
      </c>
      <c r="O1338" s="27" t="e">
        <f>VLOOKUP($B1338,期貨未平倉口數!$A$4:$M$499,9,FALSE)</f>
        <v>#N/A</v>
      </c>
      <c r="P1338" s="27" t="e">
        <f>VLOOKUP($B1338,期貨未平倉口數!$A$4:$M$499,10,FALSE)</f>
        <v>#N/A</v>
      </c>
      <c r="Q1338" s="27" t="e">
        <f>VLOOKUP($B1338,期貨未平倉口數!$A$4:$M$499,11,FALSE)</f>
        <v>#N/A</v>
      </c>
      <c r="R1338" s="64" t="e">
        <f>VLOOKUP($B1338,選擇權未平倉餘額!$A$4:$I$500,6,FALSE)</f>
        <v>#N/A</v>
      </c>
      <c r="S1338" s="64" t="e">
        <f>VLOOKUP($B1338,選擇權未平倉餘額!$A$4:$I$500,7,FALSE)</f>
        <v>#N/A</v>
      </c>
      <c r="T1338" s="64" t="e">
        <f>VLOOKUP($B1338,選擇權未平倉餘額!$A$4:$I$500,8,FALSE)</f>
        <v>#N/A</v>
      </c>
      <c r="U1338" s="64" t="e">
        <f>VLOOKUP($B1338,選擇權未平倉餘額!$A$4:$I$500,9,FALSE)</f>
        <v>#N/A</v>
      </c>
      <c r="V1338" s="39" t="e">
        <f>VLOOKUP($B1338,臺指選擇權P_C_Ratios!$A$4:$C$500,3,FALSE)</f>
        <v>#N/A</v>
      </c>
      <c r="W1338" s="41" t="e">
        <f>VLOOKUP($B1338,散戶多空比!$A$6:$L$500,12,FALSE)</f>
        <v>#N/A</v>
      </c>
      <c r="X1338" s="40" t="e">
        <f>VLOOKUP($B1338,期貨大額交易人未沖銷部位!$A$4:$O$499,4,FALSE)</f>
        <v>#N/A</v>
      </c>
      <c r="Y1338" s="40" t="e">
        <f>VLOOKUP($B1338,期貨大額交易人未沖銷部位!$A$4:$O$499,7,FALSE)</f>
        <v>#N/A</v>
      </c>
      <c r="Z1338" s="40" t="e">
        <f>VLOOKUP($B1338,期貨大額交易人未沖銷部位!$A$4:$O$499,10,FALSE)</f>
        <v>#N/A</v>
      </c>
      <c r="AA1338" s="40" t="e">
        <f>VLOOKUP($B1338,期貨大額交易人未沖銷部位!$A$4:$O$499,13,FALSE)</f>
        <v>#N/A</v>
      </c>
      <c r="AB1338" s="40" t="e">
        <f>VLOOKUP($B1338,期貨大額交易人未沖銷部位!$A$4:$O$499,14,FALSE)</f>
        <v>#N/A</v>
      </c>
      <c r="AC1338" s="40" t="e">
        <f>VLOOKUP($B1338,期貨大額交易人未沖銷部位!$A$4:$O$499,15,FALSE)</f>
        <v>#N/A</v>
      </c>
      <c r="AD1338" s="33" t="e">
        <f>VLOOKUP($B1338,三大美股走勢!$A$4:$J$495,4,FALSE)</f>
        <v>#N/A</v>
      </c>
      <c r="AE1338" s="33" t="e">
        <f>VLOOKUP($B1338,三大美股走勢!$A$4:$J$495,7,FALSE)</f>
        <v>#N/A</v>
      </c>
      <c r="AF1338" s="33" t="e">
        <f>VLOOKUP($B1338,三大美股走勢!$A$4:$J$495,10,FALSE)</f>
        <v>#N/A</v>
      </c>
    </row>
    <row r="1339" spans="2:32">
      <c r="B1339" s="32">
        <v>44118</v>
      </c>
      <c r="C1339" s="33" t="e">
        <f>VLOOKUP($B1339,大盤與近月台指!$A$4:$I$499,2,FALSE)</f>
        <v>#N/A</v>
      </c>
      <c r="D1339" s="34" t="e">
        <f>VLOOKUP($B1339,大盤與近月台指!$A$4:$I$499,3,FALSE)</f>
        <v>#N/A</v>
      </c>
      <c r="E1339" s="35" t="e">
        <f>VLOOKUP($B1339,大盤與近月台指!$A$4:$I$499,4,FALSE)</f>
        <v>#N/A</v>
      </c>
      <c r="F1339" s="33" t="e">
        <f>VLOOKUP($B1339,大盤與近月台指!$A$4:$I$499,5,FALSE)</f>
        <v>#N/A</v>
      </c>
      <c r="G1339" s="49" t="e">
        <f>VLOOKUP($B1339,三大法人買賣超!$A$4:$I$500,3,FALSE)</f>
        <v>#N/A</v>
      </c>
      <c r="H1339" s="34" t="e">
        <f>VLOOKUP($B1339,三大法人買賣超!$A$4:$I$500,5,FALSE)</f>
        <v>#N/A</v>
      </c>
      <c r="I1339" s="27" t="e">
        <f>VLOOKUP($B1339,三大法人買賣超!$A$4:$I$500,7,FALSE)</f>
        <v>#N/A</v>
      </c>
      <c r="J1339" s="27" t="e">
        <f>VLOOKUP($B1339,三大法人買賣超!$A$4:$I$500,9,FALSE)</f>
        <v>#N/A</v>
      </c>
      <c r="K1339" s="37">
        <f>新台幣匯率美元指數!B1340</f>
        <v>0</v>
      </c>
      <c r="L1339" s="38">
        <f>新台幣匯率美元指數!C1340</f>
        <v>0</v>
      </c>
      <c r="M1339" s="39">
        <f>新台幣匯率美元指數!D1340</f>
        <v>0</v>
      </c>
      <c r="N1339" s="27" t="e">
        <f>VLOOKUP($B1339,期貨未平倉口數!$A$4:$M$499,4,FALSE)</f>
        <v>#N/A</v>
      </c>
      <c r="O1339" s="27" t="e">
        <f>VLOOKUP($B1339,期貨未平倉口數!$A$4:$M$499,9,FALSE)</f>
        <v>#N/A</v>
      </c>
      <c r="P1339" s="27" t="e">
        <f>VLOOKUP($B1339,期貨未平倉口數!$A$4:$M$499,10,FALSE)</f>
        <v>#N/A</v>
      </c>
      <c r="Q1339" s="27" t="e">
        <f>VLOOKUP($B1339,期貨未平倉口數!$A$4:$M$499,11,FALSE)</f>
        <v>#N/A</v>
      </c>
      <c r="R1339" s="64" t="e">
        <f>VLOOKUP($B1339,選擇權未平倉餘額!$A$4:$I$500,6,FALSE)</f>
        <v>#N/A</v>
      </c>
      <c r="S1339" s="64" t="e">
        <f>VLOOKUP($B1339,選擇權未平倉餘額!$A$4:$I$500,7,FALSE)</f>
        <v>#N/A</v>
      </c>
      <c r="T1339" s="64" t="e">
        <f>VLOOKUP($B1339,選擇權未平倉餘額!$A$4:$I$500,8,FALSE)</f>
        <v>#N/A</v>
      </c>
      <c r="U1339" s="64" t="e">
        <f>VLOOKUP($B1339,選擇權未平倉餘額!$A$4:$I$500,9,FALSE)</f>
        <v>#N/A</v>
      </c>
      <c r="V1339" s="39" t="e">
        <f>VLOOKUP($B1339,臺指選擇權P_C_Ratios!$A$4:$C$500,3,FALSE)</f>
        <v>#N/A</v>
      </c>
      <c r="W1339" s="41" t="e">
        <f>VLOOKUP($B1339,散戶多空比!$A$6:$L$500,12,FALSE)</f>
        <v>#N/A</v>
      </c>
      <c r="X1339" s="40" t="e">
        <f>VLOOKUP($B1339,期貨大額交易人未沖銷部位!$A$4:$O$499,4,FALSE)</f>
        <v>#N/A</v>
      </c>
      <c r="Y1339" s="40" t="e">
        <f>VLOOKUP($B1339,期貨大額交易人未沖銷部位!$A$4:$O$499,7,FALSE)</f>
        <v>#N/A</v>
      </c>
      <c r="Z1339" s="40" t="e">
        <f>VLOOKUP($B1339,期貨大額交易人未沖銷部位!$A$4:$O$499,10,FALSE)</f>
        <v>#N/A</v>
      </c>
      <c r="AA1339" s="40" t="e">
        <f>VLOOKUP($B1339,期貨大額交易人未沖銷部位!$A$4:$O$499,13,FALSE)</f>
        <v>#N/A</v>
      </c>
      <c r="AB1339" s="40" t="e">
        <f>VLOOKUP($B1339,期貨大額交易人未沖銷部位!$A$4:$O$499,14,FALSE)</f>
        <v>#N/A</v>
      </c>
      <c r="AC1339" s="40" t="e">
        <f>VLOOKUP($B1339,期貨大額交易人未沖銷部位!$A$4:$O$499,15,FALSE)</f>
        <v>#N/A</v>
      </c>
      <c r="AD1339" s="33" t="e">
        <f>VLOOKUP($B1339,三大美股走勢!$A$4:$J$495,4,FALSE)</f>
        <v>#N/A</v>
      </c>
      <c r="AE1339" s="33" t="e">
        <f>VLOOKUP($B1339,三大美股走勢!$A$4:$J$495,7,FALSE)</f>
        <v>#N/A</v>
      </c>
      <c r="AF1339" s="33" t="e">
        <f>VLOOKUP($B1339,三大美股走勢!$A$4:$J$495,10,FALSE)</f>
        <v>#N/A</v>
      </c>
    </row>
    <row r="1340" spans="2:32">
      <c r="B1340" s="32">
        <v>44119</v>
      </c>
      <c r="C1340" s="33" t="e">
        <f>VLOOKUP($B1340,大盤與近月台指!$A$4:$I$499,2,FALSE)</f>
        <v>#N/A</v>
      </c>
      <c r="D1340" s="34" t="e">
        <f>VLOOKUP($B1340,大盤與近月台指!$A$4:$I$499,3,FALSE)</f>
        <v>#N/A</v>
      </c>
      <c r="E1340" s="35" t="e">
        <f>VLOOKUP($B1340,大盤與近月台指!$A$4:$I$499,4,FALSE)</f>
        <v>#N/A</v>
      </c>
      <c r="F1340" s="33" t="e">
        <f>VLOOKUP($B1340,大盤與近月台指!$A$4:$I$499,5,FALSE)</f>
        <v>#N/A</v>
      </c>
      <c r="G1340" s="49" t="e">
        <f>VLOOKUP($B1340,三大法人買賣超!$A$4:$I$500,3,FALSE)</f>
        <v>#N/A</v>
      </c>
      <c r="H1340" s="34" t="e">
        <f>VLOOKUP($B1340,三大法人買賣超!$A$4:$I$500,5,FALSE)</f>
        <v>#N/A</v>
      </c>
      <c r="I1340" s="27" t="e">
        <f>VLOOKUP($B1340,三大法人買賣超!$A$4:$I$500,7,FALSE)</f>
        <v>#N/A</v>
      </c>
      <c r="J1340" s="27" t="e">
        <f>VLOOKUP($B1340,三大法人買賣超!$A$4:$I$500,9,FALSE)</f>
        <v>#N/A</v>
      </c>
      <c r="K1340" s="37">
        <f>新台幣匯率美元指數!B1341</f>
        <v>0</v>
      </c>
      <c r="L1340" s="38">
        <f>新台幣匯率美元指數!C1341</f>
        <v>0</v>
      </c>
      <c r="M1340" s="39">
        <f>新台幣匯率美元指數!D1341</f>
        <v>0</v>
      </c>
      <c r="N1340" s="27" t="e">
        <f>VLOOKUP($B1340,期貨未平倉口數!$A$4:$M$499,4,FALSE)</f>
        <v>#N/A</v>
      </c>
      <c r="O1340" s="27" t="e">
        <f>VLOOKUP($B1340,期貨未平倉口數!$A$4:$M$499,9,FALSE)</f>
        <v>#N/A</v>
      </c>
      <c r="P1340" s="27" t="e">
        <f>VLOOKUP($B1340,期貨未平倉口數!$A$4:$M$499,10,FALSE)</f>
        <v>#N/A</v>
      </c>
      <c r="Q1340" s="27" t="e">
        <f>VLOOKUP($B1340,期貨未平倉口數!$A$4:$M$499,11,FALSE)</f>
        <v>#N/A</v>
      </c>
      <c r="R1340" s="64" t="e">
        <f>VLOOKUP($B1340,選擇權未平倉餘額!$A$4:$I$500,6,FALSE)</f>
        <v>#N/A</v>
      </c>
      <c r="S1340" s="64" t="e">
        <f>VLOOKUP($B1340,選擇權未平倉餘額!$A$4:$I$500,7,FALSE)</f>
        <v>#N/A</v>
      </c>
      <c r="T1340" s="64" t="e">
        <f>VLOOKUP($B1340,選擇權未平倉餘額!$A$4:$I$500,8,FALSE)</f>
        <v>#N/A</v>
      </c>
      <c r="U1340" s="64" t="e">
        <f>VLOOKUP($B1340,選擇權未平倉餘額!$A$4:$I$500,9,FALSE)</f>
        <v>#N/A</v>
      </c>
      <c r="V1340" s="39" t="e">
        <f>VLOOKUP($B1340,臺指選擇權P_C_Ratios!$A$4:$C$500,3,FALSE)</f>
        <v>#N/A</v>
      </c>
      <c r="W1340" s="41" t="e">
        <f>VLOOKUP($B1340,散戶多空比!$A$6:$L$500,12,FALSE)</f>
        <v>#N/A</v>
      </c>
      <c r="X1340" s="40" t="e">
        <f>VLOOKUP($B1340,期貨大額交易人未沖銷部位!$A$4:$O$499,4,FALSE)</f>
        <v>#N/A</v>
      </c>
      <c r="Y1340" s="40" t="e">
        <f>VLOOKUP($B1340,期貨大額交易人未沖銷部位!$A$4:$O$499,7,FALSE)</f>
        <v>#N/A</v>
      </c>
      <c r="Z1340" s="40" t="e">
        <f>VLOOKUP($B1340,期貨大額交易人未沖銷部位!$A$4:$O$499,10,FALSE)</f>
        <v>#N/A</v>
      </c>
      <c r="AA1340" s="40" t="e">
        <f>VLOOKUP($B1340,期貨大額交易人未沖銷部位!$A$4:$O$499,13,FALSE)</f>
        <v>#N/A</v>
      </c>
      <c r="AB1340" s="40" t="e">
        <f>VLOOKUP($B1340,期貨大額交易人未沖銷部位!$A$4:$O$499,14,FALSE)</f>
        <v>#N/A</v>
      </c>
      <c r="AC1340" s="40" t="e">
        <f>VLOOKUP($B1340,期貨大額交易人未沖銷部位!$A$4:$O$499,15,FALSE)</f>
        <v>#N/A</v>
      </c>
      <c r="AD1340" s="33" t="e">
        <f>VLOOKUP($B1340,三大美股走勢!$A$4:$J$495,4,FALSE)</f>
        <v>#N/A</v>
      </c>
      <c r="AE1340" s="33" t="e">
        <f>VLOOKUP($B1340,三大美股走勢!$A$4:$J$495,7,FALSE)</f>
        <v>#N/A</v>
      </c>
      <c r="AF1340" s="33" t="e">
        <f>VLOOKUP($B1340,三大美股走勢!$A$4:$J$495,10,FALSE)</f>
        <v>#N/A</v>
      </c>
    </row>
    <row r="1341" spans="2:32">
      <c r="B1341" s="32">
        <v>44120</v>
      </c>
      <c r="C1341" s="33" t="e">
        <f>VLOOKUP($B1341,大盤與近月台指!$A$4:$I$499,2,FALSE)</f>
        <v>#N/A</v>
      </c>
      <c r="D1341" s="34" t="e">
        <f>VLOOKUP($B1341,大盤與近月台指!$A$4:$I$499,3,FALSE)</f>
        <v>#N/A</v>
      </c>
      <c r="E1341" s="35" t="e">
        <f>VLOOKUP($B1341,大盤與近月台指!$A$4:$I$499,4,FALSE)</f>
        <v>#N/A</v>
      </c>
      <c r="F1341" s="33" t="e">
        <f>VLOOKUP($B1341,大盤與近月台指!$A$4:$I$499,5,FALSE)</f>
        <v>#N/A</v>
      </c>
      <c r="G1341" s="49" t="e">
        <f>VLOOKUP($B1341,三大法人買賣超!$A$4:$I$500,3,FALSE)</f>
        <v>#N/A</v>
      </c>
      <c r="H1341" s="34" t="e">
        <f>VLOOKUP($B1341,三大法人買賣超!$A$4:$I$500,5,FALSE)</f>
        <v>#N/A</v>
      </c>
      <c r="I1341" s="27" t="e">
        <f>VLOOKUP($B1341,三大法人買賣超!$A$4:$I$500,7,FALSE)</f>
        <v>#N/A</v>
      </c>
      <c r="J1341" s="27" t="e">
        <f>VLOOKUP($B1341,三大法人買賣超!$A$4:$I$500,9,FALSE)</f>
        <v>#N/A</v>
      </c>
      <c r="K1341" s="37">
        <f>新台幣匯率美元指數!B1342</f>
        <v>0</v>
      </c>
      <c r="L1341" s="38">
        <f>新台幣匯率美元指數!C1342</f>
        <v>0</v>
      </c>
      <c r="M1341" s="39">
        <f>新台幣匯率美元指數!D1342</f>
        <v>0</v>
      </c>
      <c r="N1341" s="27" t="e">
        <f>VLOOKUP($B1341,期貨未平倉口數!$A$4:$M$499,4,FALSE)</f>
        <v>#N/A</v>
      </c>
      <c r="O1341" s="27" t="e">
        <f>VLOOKUP($B1341,期貨未平倉口數!$A$4:$M$499,9,FALSE)</f>
        <v>#N/A</v>
      </c>
      <c r="P1341" s="27" t="e">
        <f>VLOOKUP($B1341,期貨未平倉口數!$A$4:$M$499,10,FALSE)</f>
        <v>#N/A</v>
      </c>
      <c r="Q1341" s="27" t="e">
        <f>VLOOKUP($B1341,期貨未平倉口數!$A$4:$M$499,11,FALSE)</f>
        <v>#N/A</v>
      </c>
      <c r="R1341" s="64" t="e">
        <f>VLOOKUP($B1341,選擇權未平倉餘額!$A$4:$I$500,6,FALSE)</f>
        <v>#N/A</v>
      </c>
      <c r="S1341" s="64" t="e">
        <f>VLOOKUP($B1341,選擇權未平倉餘額!$A$4:$I$500,7,FALSE)</f>
        <v>#N/A</v>
      </c>
      <c r="T1341" s="64" t="e">
        <f>VLOOKUP($B1341,選擇權未平倉餘額!$A$4:$I$500,8,FALSE)</f>
        <v>#N/A</v>
      </c>
      <c r="U1341" s="64" t="e">
        <f>VLOOKUP($B1341,選擇權未平倉餘額!$A$4:$I$500,9,FALSE)</f>
        <v>#N/A</v>
      </c>
      <c r="V1341" s="39" t="e">
        <f>VLOOKUP($B1341,臺指選擇權P_C_Ratios!$A$4:$C$500,3,FALSE)</f>
        <v>#N/A</v>
      </c>
      <c r="W1341" s="41" t="e">
        <f>VLOOKUP($B1341,散戶多空比!$A$6:$L$500,12,FALSE)</f>
        <v>#N/A</v>
      </c>
      <c r="X1341" s="40" t="e">
        <f>VLOOKUP($B1341,期貨大額交易人未沖銷部位!$A$4:$O$499,4,FALSE)</f>
        <v>#N/A</v>
      </c>
      <c r="Y1341" s="40" t="e">
        <f>VLOOKUP($B1341,期貨大額交易人未沖銷部位!$A$4:$O$499,7,FALSE)</f>
        <v>#N/A</v>
      </c>
      <c r="Z1341" s="40" t="e">
        <f>VLOOKUP($B1341,期貨大額交易人未沖銷部位!$A$4:$O$499,10,FALSE)</f>
        <v>#N/A</v>
      </c>
      <c r="AA1341" s="40" t="e">
        <f>VLOOKUP($B1341,期貨大額交易人未沖銷部位!$A$4:$O$499,13,FALSE)</f>
        <v>#N/A</v>
      </c>
      <c r="AB1341" s="40" t="e">
        <f>VLOOKUP($B1341,期貨大額交易人未沖銷部位!$A$4:$O$499,14,FALSE)</f>
        <v>#N/A</v>
      </c>
      <c r="AC1341" s="40" t="e">
        <f>VLOOKUP($B1341,期貨大額交易人未沖銷部位!$A$4:$O$499,15,FALSE)</f>
        <v>#N/A</v>
      </c>
      <c r="AD1341" s="33" t="e">
        <f>VLOOKUP($B1341,三大美股走勢!$A$4:$J$495,4,FALSE)</f>
        <v>#N/A</v>
      </c>
      <c r="AE1341" s="33" t="e">
        <f>VLOOKUP($B1341,三大美股走勢!$A$4:$J$495,7,FALSE)</f>
        <v>#N/A</v>
      </c>
      <c r="AF1341" s="33" t="e">
        <f>VLOOKUP($B1341,三大美股走勢!$A$4:$J$495,10,FALSE)</f>
        <v>#N/A</v>
      </c>
    </row>
    <row r="1342" spans="2:32">
      <c r="B1342" s="32">
        <v>44121</v>
      </c>
      <c r="C1342" s="33" t="e">
        <f>VLOOKUP($B1342,大盤與近月台指!$A$4:$I$499,2,FALSE)</f>
        <v>#N/A</v>
      </c>
      <c r="D1342" s="34" t="e">
        <f>VLOOKUP($B1342,大盤與近月台指!$A$4:$I$499,3,FALSE)</f>
        <v>#N/A</v>
      </c>
      <c r="E1342" s="35" t="e">
        <f>VLOOKUP($B1342,大盤與近月台指!$A$4:$I$499,4,FALSE)</f>
        <v>#N/A</v>
      </c>
      <c r="F1342" s="33" t="e">
        <f>VLOOKUP($B1342,大盤與近月台指!$A$4:$I$499,5,FALSE)</f>
        <v>#N/A</v>
      </c>
      <c r="G1342" s="49" t="e">
        <f>VLOOKUP($B1342,三大法人買賣超!$A$4:$I$500,3,FALSE)</f>
        <v>#N/A</v>
      </c>
      <c r="H1342" s="34" t="e">
        <f>VLOOKUP($B1342,三大法人買賣超!$A$4:$I$500,5,FALSE)</f>
        <v>#N/A</v>
      </c>
      <c r="I1342" s="27" t="e">
        <f>VLOOKUP($B1342,三大法人買賣超!$A$4:$I$500,7,FALSE)</f>
        <v>#N/A</v>
      </c>
      <c r="J1342" s="27" t="e">
        <f>VLOOKUP($B1342,三大法人買賣超!$A$4:$I$500,9,FALSE)</f>
        <v>#N/A</v>
      </c>
      <c r="K1342" s="37">
        <f>新台幣匯率美元指數!B1343</f>
        <v>0</v>
      </c>
      <c r="L1342" s="38">
        <f>新台幣匯率美元指數!C1343</f>
        <v>0</v>
      </c>
      <c r="M1342" s="39">
        <f>新台幣匯率美元指數!D1343</f>
        <v>0</v>
      </c>
      <c r="N1342" s="27" t="e">
        <f>VLOOKUP($B1342,期貨未平倉口數!$A$4:$M$499,4,FALSE)</f>
        <v>#N/A</v>
      </c>
      <c r="O1342" s="27" t="e">
        <f>VLOOKUP($B1342,期貨未平倉口數!$A$4:$M$499,9,FALSE)</f>
        <v>#N/A</v>
      </c>
      <c r="P1342" s="27" t="e">
        <f>VLOOKUP($B1342,期貨未平倉口數!$A$4:$M$499,10,FALSE)</f>
        <v>#N/A</v>
      </c>
      <c r="Q1342" s="27" t="e">
        <f>VLOOKUP($B1342,期貨未平倉口數!$A$4:$M$499,11,FALSE)</f>
        <v>#N/A</v>
      </c>
      <c r="R1342" s="64" t="e">
        <f>VLOOKUP($B1342,選擇權未平倉餘額!$A$4:$I$500,6,FALSE)</f>
        <v>#N/A</v>
      </c>
      <c r="S1342" s="64" t="e">
        <f>VLOOKUP($B1342,選擇權未平倉餘額!$A$4:$I$500,7,FALSE)</f>
        <v>#N/A</v>
      </c>
      <c r="T1342" s="64" t="e">
        <f>VLOOKUP($B1342,選擇權未平倉餘額!$A$4:$I$500,8,FALSE)</f>
        <v>#N/A</v>
      </c>
      <c r="U1342" s="64" t="e">
        <f>VLOOKUP($B1342,選擇權未平倉餘額!$A$4:$I$500,9,FALSE)</f>
        <v>#N/A</v>
      </c>
      <c r="V1342" s="39" t="e">
        <f>VLOOKUP($B1342,臺指選擇權P_C_Ratios!$A$4:$C$500,3,FALSE)</f>
        <v>#N/A</v>
      </c>
      <c r="W1342" s="41" t="e">
        <f>VLOOKUP($B1342,散戶多空比!$A$6:$L$500,12,FALSE)</f>
        <v>#N/A</v>
      </c>
      <c r="X1342" s="40" t="e">
        <f>VLOOKUP($B1342,期貨大額交易人未沖銷部位!$A$4:$O$499,4,FALSE)</f>
        <v>#N/A</v>
      </c>
      <c r="Y1342" s="40" t="e">
        <f>VLOOKUP($B1342,期貨大額交易人未沖銷部位!$A$4:$O$499,7,FALSE)</f>
        <v>#N/A</v>
      </c>
      <c r="Z1342" s="40" t="e">
        <f>VLOOKUP($B1342,期貨大額交易人未沖銷部位!$A$4:$O$499,10,FALSE)</f>
        <v>#N/A</v>
      </c>
      <c r="AA1342" s="40" t="e">
        <f>VLOOKUP($B1342,期貨大額交易人未沖銷部位!$A$4:$O$499,13,FALSE)</f>
        <v>#N/A</v>
      </c>
      <c r="AB1342" s="40" t="e">
        <f>VLOOKUP($B1342,期貨大額交易人未沖銷部位!$A$4:$O$499,14,FALSE)</f>
        <v>#N/A</v>
      </c>
      <c r="AC1342" s="40" t="e">
        <f>VLOOKUP($B1342,期貨大額交易人未沖銷部位!$A$4:$O$499,15,FALSE)</f>
        <v>#N/A</v>
      </c>
      <c r="AD1342" s="33" t="e">
        <f>VLOOKUP($B1342,三大美股走勢!$A$4:$J$495,4,FALSE)</f>
        <v>#N/A</v>
      </c>
      <c r="AE1342" s="33" t="e">
        <f>VLOOKUP($B1342,三大美股走勢!$A$4:$J$495,7,FALSE)</f>
        <v>#N/A</v>
      </c>
      <c r="AF1342" s="33" t="e">
        <f>VLOOKUP($B1342,三大美股走勢!$A$4:$J$495,10,FALSE)</f>
        <v>#N/A</v>
      </c>
    </row>
    <row r="1343" spans="2:32">
      <c r="B1343" s="32">
        <v>44122</v>
      </c>
      <c r="C1343" s="33" t="e">
        <f>VLOOKUP($B1343,大盤與近月台指!$A$4:$I$499,2,FALSE)</f>
        <v>#N/A</v>
      </c>
      <c r="D1343" s="34" t="e">
        <f>VLOOKUP($B1343,大盤與近月台指!$A$4:$I$499,3,FALSE)</f>
        <v>#N/A</v>
      </c>
      <c r="E1343" s="35" t="e">
        <f>VLOOKUP($B1343,大盤與近月台指!$A$4:$I$499,4,FALSE)</f>
        <v>#N/A</v>
      </c>
      <c r="F1343" s="33" t="e">
        <f>VLOOKUP($B1343,大盤與近月台指!$A$4:$I$499,5,FALSE)</f>
        <v>#N/A</v>
      </c>
      <c r="G1343" s="49" t="e">
        <f>VLOOKUP($B1343,三大法人買賣超!$A$4:$I$500,3,FALSE)</f>
        <v>#N/A</v>
      </c>
      <c r="H1343" s="34" t="e">
        <f>VLOOKUP($B1343,三大法人買賣超!$A$4:$I$500,5,FALSE)</f>
        <v>#N/A</v>
      </c>
      <c r="I1343" s="27" t="e">
        <f>VLOOKUP($B1343,三大法人買賣超!$A$4:$I$500,7,FALSE)</f>
        <v>#N/A</v>
      </c>
      <c r="J1343" s="27" t="e">
        <f>VLOOKUP($B1343,三大法人買賣超!$A$4:$I$500,9,FALSE)</f>
        <v>#N/A</v>
      </c>
      <c r="K1343" s="37">
        <f>新台幣匯率美元指數!B1344</f>
        <v>0</v>
      </c>
      <c r="L1343" s="38">
        <f>新台幣匯率美元指數!C1344</f>
        <v>0</v>
      </c>
      <c r="M1343" s="39">
        <f>新台幣匯率美元指數!D1344</f>
        <v>0</v>
      </c>
      <c r="N1343" s="27" t="e">
        <f>VLOOKUP($B1343,期貨未平倉口數!$A$4:$M$499,4,FALSE)</f>
        <v>#N/A</v>
      </c>
      <c r="O1343" s="27" t="e">
        <f>VLOOKUP($B1343,期貨未平倉口數!$A$4:$M$499,9,FALSE)</f>
        <v>#N/A</v>
      </c>
      <c r="P1343" s="27" t="e">
        <f>VLOOKUP($B1343,期貨未平倉口數!$A$4:$M$499,10,FALSE)</f>
        <v>#N/A</v>
      </c>
      <c r="Q1343" s="27" t="e">
        <f>VLOOKUP($B1343,期貨未平倉口數!$A$4:$M$499,11,FALSE)</f>
        <v>#N/A</v>
      </c>
      <c r="R1343" s="64" t="e">
        <f>VLOOKUP($B1343,選擇權未平倉餘額!$A$4:$I$500,6,FALSE)</f>
        <v>#N/A</v>
      </c>
      <c r="S1343" s="64" t="e">
        <f>VLOOKUP($B1343,選擇權未平倉餘額!$A$4:$I$500,7,FALSE)</f>
        <v>#N/A</v>
      </c>
      <c r="T1343" s="64" t="e">
        <f>VLOOKUP($B1343,選擇權未平倉餘額!$A$4:$I$500,8,FALSE)</f>
        <v>#N/A</v>
      </c>
      <c r="U1343" s="64" t="e">
        <f>VLOOKUP($B1343,選擇權未平倉餘額!$A$4:$I$500,9,FALSE)</f>
        <v>#N/A</v>
      </c>
      <c r="V1343" s="39" t="e">
        <f>VLOOKUP($B1343,臺指選擇權P_C_Ratios!$A$4:$C$500,3,FALSE)</f>
        <v>#N/A</v>
      </c>
      <c r="W1343" s="41" t="e">
        <f>VLOOKUP($B1343,散戶多空比!$A$6:$L$500,12,FALSE)</f>
        <v>#N/A</v>
      </c>
      <c r="X1343" s="40" t="e">
        <f>VLOOKUP($B1343,期貨大額交易人未沖銷部位!$A$4:$O$499,4,FALSE)</f>
        <v>#N/A</v>
      </c>
      <c r="Y1343" s="40" t="e">
        <f>VLOOKUP($B1343,期貨大額交易人未沖銷部位!$A$4:$O$499,7,FALSE)</f>
        <v>#N/A</v>
      </c>
      <c r="Z1343" s="40" t="e">
        <f>VLOOKUP($B1343,期貨大額交易人未沖銷部位!$A$4:$O$499,10,FALSE)</f>
        <v>#N/A</v>
      </c>
      <c r="AA1343" s="40" t="e">
        <f>VLOOKUP($B1343,期貨大額交易人未沖銷部位!$A$4:$O$499,13,FALSE)</f>
        <v>#N/A</v>
      </c>
      <c r="AB1343" s="40" t="e">
        <f>VLOOKUP($B1343,期貨大額交易人未沖銷部位!$A$4:$O$499,14,FALSE)</f>
        <v>#N/A</v>
      </c>
      <c r="AC1343" s="40" t="e">
        <f>VLOOKUP($B1343,期貨大額交易人未沖銷部位!$A$4:$O$499,15,FALSE)</f>
        <v>#N/A</v>
      </c>
      <c r="AD1343" s="33" t="e">
        <f>VLOOKUP($B1343,三大美股走勢!$A$4:$J$495,4,FALSE)</f>
        <v>#N/A</v>
      </c>
      <c r="AE1343" s="33" t="e">
        <f>VLOOKUP($B1343,三大美股走勢!$A$4:$J$495,7,FALSE)</f>
        <v>#N/A</v>
      </c>
      <c r="AF1343" s="33" t="e">
        <f>VLOOKUP($B1343,三大美股走勢!$A$4:$J$495,10,FALSE)</f>
        <v>#N/A</v>
      </c>
    </row>
    <row r="1344" spans="2:32">
      <c r="B1344" s="32">
        <v>44123</v>
      </c>
      <c r="C1344" s="33" t="e">
        <f>VLOOKUP($B1344,大盤與近月台指!$A$4:$I$499,2,FALSE)</f>
        <v>#N/A</v>
      </c>
      <c r="D1344" s="34" t="e">
        <f>VLOOKUP($B1344,大盤與近月台指!$A$4:$I$499,3,FALSE)</f>
        <v>#N/A</v>
      </c>
      <c r="E1344" s="35" t="e">
        <f>VLOOKUP($B1344,大盤與近月台指!$A$4:$I$499,4,FALSE)</f>
        <v>#N/A</v>
      </c>
      <c r="F1344" s="33" t="e">
        <f>VLOOKUP($B1344,大盤與近月台指!$A$4:$I$499,5,FALSE)</f>
        <v>#N/A</v>
      </c>
      <c r="G1344" s="49" t="e">
        <f>VLOOKUP($B1344,三大法人買賣超!$A$4:$I$500,3,FALSE)</f>
        <v>#N/A</v>
      </c>
      <c r="H1344" s="34" t="e">
        <f>VLOOKUP($B1344,三大法人買賣超!$A$4:$I$500,5,FALSE)</f>
        <v>#N/A</v>
      </c>
      <c r="I1344" s="27" t="e">
        <f>VLOOKUP($B1344,三大法人買賣超!$A$4:$I$500,7,FALSE)</f>
        <v>#N/A</v>
      </c>
      <c r="J1344" s="27" t="e">
        <f>VLOOKUP($B1344,三大法人買賣超!$A$4:$I$500,9,FALSE)</f>
        <v>#N/A</v>
      </c>
      <c r="K1344" s="37">
        <f>新台幣匯率美元指數!B1345</f>
        <v>0</v>
      </c>
      <c r="L1344" s="38">
        <f>新台幣匯率美元指數!C1345</f>
        <v>0</v>
      </c>
      <c r="M1344" s="39">
        <f>新台幣匯率美元指數!D1345</f>
        <v>0</v>
      </c>
      <c r="N1344" s="27" t="e">
        <f>VLOOKUP($B1344,期貨未平倉口數!$A$4:$M$499,4,FALSE)</f>
        <v>#N/A</v>
      </c>
      <c r="O1344" s="27" t="e">
        <f>VLOOKUP($B1344,期貨未平倉口數!$A$4:$M$499,9,FALSE)</f>
        <v>#N/A</v>
      </c>
      <c r="P1344" s="27" t="e">
        <f>VLOOKUP($B1344,期貨未平倉口數!$A$4:$M$499,10,FALSE)</f>
        <v>#N/A</v>
      </c>
      <c r="Q1344" s="27" t="e">
        <f>VLOOKUP($B1344,期貨未平倉口數!$A$4:$M$499,11,FALSE)</f>
        <v>#N/A</v>
      </c>
      <c r="R1344" s="64" t="e">
        <f>VLOOKUP($B1344,選擇權未平倉餘額!$A$4:$I$500,6,FALSE)</f>
        <v>#N/A</v>
      </c>
      <c r="S1344" s="64" t="e">
        <f>VLOOKUP($B1344,選擇權未平倉餘額!$A$4:$I$500,7,FALSE)</f>
        <v>#N/A</v>
      </c>
      <c r="T1344" s="64" t="e">
        <f>VLOOKUP($B1344,選擇權未平倉餘額!$A$4:$I$500,8,FALSE)</f>
        <v>#N/A</v>
      </c>
      <c r="U1344" s="64" t="e">
        <f>VLOOKUP($B1344,選擇權未平倉餘額!$A$4:$I$500,9,FALSE)</f>
        <v>#N/A</v>
      </c>
      <c r="V1344" s="39" t="e">
        <f>VLOOKUP($B1344,臺指選擇權P_C_Ratios!$A$4:$C$500,3,FALSE)</f>
        <v>#N/A</v>
      </c>
      <c r="W1344" s="41" t="e">
        <f>VLOOKUP($B1344,散戶多空比!$A$6:$L$500,12,FALSE)</f>
        <v>#N/A</v>
      </c>
      <c r="X1344" s="40" t="e">
        <f>VLOOKUP($B1344,期貨大額交易人未沖銷部位!$A$4:$O$499,4,FALSE)</f>
        <v>#N/A</v>
      </c>
      <c r="Y1344" s="40" t="e">
        <f>VLOOKUP($B1344,期貨大額交易人未沖銷部位!$A$4:$O$499,7,FALSE)</f>
        <v>#N/A</v>
      </c>
      <c r="Z1344" s="40" t="e">
        <f>VLOOKUP($B1344,期貨大額交易人未沖銷部位!$A$4:$O$499,10,FALSE)</f>
        <v>#N/A</v>
      </c>
      <c r="AA1344" s="40" t="e">
        <f>VLOOKUP($B1344,期貨大額交易人未沖銷部位!$A$4:$O$499,13,FALSE)</f>
        <v>#N/A</v>
      </c>
      <c r="AB1344" s="40" t="e">
        <f>VLOOKUP($B1344,期貨大額交易人未沖銷部位!$A$4:$O$499,14,FALSE)</f>
        <v>#N/A</v>
      </c>
      <c r="AC1344" s="40" t="e">
        <f>VLOOKUP($B1344,期貨大額交易人未沖銷部位!$A$4:$O$499,15,FALSE)</f>
        <v>#N/A</v>
      </c>
      <c r="AD1344" s="33" t="e">
        <f>VLOOKUP($B1344,三大美股走勢!$A$4:$J$495,4,FALSE)</f>
        <v>#N/A</v>
      </c>
      <c r="AE1344" s="33" t="e">
        <f>VLOOKUP($B1344,三大美股走勢!$A$4:$J$495,7,FALSE)</f>
        <v>#N/A</v>
      </c>
      <c r="AF1344" s="33" t="e">
        <f>VLOOKUP($B1344,三大美股走勢!$A$4:$J$495,10,FALSE)</f>
        <v>#N/A</v>
      </c>
    </row>
    <row r="1345" spans="2:32">
      <c r="B1345" s="32">
        <v>44124</v>
      </c>
      <c r="C1345" s="33" t="e">
        <f>VLOOKUP($B1345,大盤與近月台指!$A$4:$I$499,2,FALSE)</f>
        <v>#N/A</v>
      </c>
      <c r="D1345" s="34" t="e">
        <f>VLOOKUP($B1345,大盤與近月台指!$A$4:$I$499,3,FALSE)</f>
        <v>#N/A</v>
      </c>
      <c r="E1345" s="35" t="e">
        <f>VLOOKUP($B1345,大盤與近月台指!$A$4:$I$499,4,FALSE)</f>
        <v>#N/A</v>
      </c>
      <c r="F1345" s="33" t="e">
        <f>VLOOKUP($B1345,大盤與近月台指!$A$4:$I$499,5,FALSE)</f>
        <v>#N/A</v>
      </c>
      <c r="G1345" s="49" t="e">
        <f>VLOOKUP($B1345,三大法人買賣超!$A$4:$I$500,3,FALSE)</f>
        <v>#N/A</v>
      </c>
      <c r="H1345" s="34" t="e">
        <f>VLOOKUP($B1345,三大法人買賣超!$A$4:$I$500,5,FALSE)</f>
        <v>#N/A</v>
      </c>
      <c r="I1345" s="27" t="e">
        <f>VLOOKUP($B1345,三大法人買賣超!$A$4:$I$500,7,FALSE)</f>
        <v>#N/A</v>
      </c>
      <c r="J1345" s="27" t="e">
        <f>VLOOKUP($B1345,三大法人買賣超!$A$4:$I$500,9,FALSE)</f>
        <v>#N/A</v>
      </c>
      <c r="K1345" s="37">
        <f>新台幣匯率美元指數!B1346</f>
        <v>0</v>
      </c>
      <c r="L1345" s="38">
        <f>新台幣匯率美元指數!C1346</f>
        <v>0</v>
      </c>
      <c r="M1345" s="39">
        <f>新台幣匯率美元指數!D1346</f>
        <v>0</v>
      </c>
      <c r="N1345" s="27" t="e">
        <f>VLOOKUP($B1345,期貨未平倉口數!$A$4:$M$499,4,FALSE)</f>
        <v>#N/A</v>
      </c>
      <c r="O1345" s="27" t="e">
        <f>VLOOKUP($B1345,期貨未平倉口數!$A$4:$M$499,9,FALSE)</f>
        <v>#N/A</v>
      </c>
      <c r="P1345" s="27" t="e">
        <f>VLOOKUP($B1345,期貨未平倉口數!$A$4:$M$499,10,FALSE)</f>
        <v>#N/A</v>
      </c>
      <c r="Q1345" s="27" t="e">
        <f>VLOOKUP($B1345,期貨未平倉口數!$A$4:$M$499,11,FALSE)</f>
        <v>#N/A</v>
      </c>
      <c r="R1345" s="64" t="e">
        <f>VLOOKUP($B1345,選擇權未平倉餘額!$A$4:$I$500,6,FALSE)</f>
        <v>#N/A</v>
      </c>
      <c r="S1345" s="64" t="e">
        <f>VLOOKUP($B1345,選擇權未平倉餘額!$A$4:$I$500,7,FALSE)</f>
        <v>#N/A</v>
      </c>
      <c r="T1345" s="64" t="e">
        <f>VLOOKUP($B1345,選擇權未平倉餘額!$A$4:$I$500,8,FALSE)</f>
        <v>#N/A</v>
      </c>
      <c r="U1345" s="64" t="e">
        <f>VLOOKUP($B1345,選擇權未平倉餘額!$A$4:$I$500,9,FALSE)</f>
        <v>#N/A</v>
      </c>
      <c r="V1345" s="39" t="e">
        <f>VLOOKUP($B1345,臺指選擇權P_C_Ratios!$A$4:$C$500,3,FALSE)</f>
        <v>#N/A</v>
      </c>
      <c r="W1345" s="41" t="e">
        <f>VLOOKUP($B1345,散戶多空比!$A$6:$L$500,12,FALSE)</f>
        <v>#N/A</v>
      </c>
      <c r="X1345" s="40" t="e">
        <f>VLOOKUP($B1345,期貨大額交易人未沖銷部位!$A$4:$O$499,4,FALSE)</f>
        <v>#N/A</v>
      </c>
      <c r="Y1345" s="40" t="e">
        <f>VLOOKUP($B1345,期貨大額交易人未沖銷部位!$A$4:$O$499,7,FALSE)</f>
        <v>#N/A</v>
      </c>
      <c r="Z1345" s="40" t="e">
        <f>VLOOKUP($B1345,期貨大額交易人未沖銷部位!$A$4:$O$499,10,FALSE)</f>
        <v>#N/A</v>
      </c>
      <c r="AA1345" s="40" t="e">
        <f>VLOOKUP($B1345,期貨大額交易人未沖銷部位!$A$4:$O$499,13,FALSE)</f>
        <v>#N/A</v>
      </c>
      <c r="AB1345" s="40" t="e">
        <f>VLOOKUP($B1345,期貨大額交易人未沖銷部位!$A$4:$O$499,14,FALSE)</f>
        <v>#N/A</v>
      </c>
      <c r="AC1345" s="40" t="e">
        <f>VLOOKUP($B1345,期貨大額交易人未沖銷部位!$A$4:$O$499,15,FALSE)</f>
        <v>#N/A</v>
      </c>
      <c r="AD1345" s="33" t="e">
        <f>VLOOKUP($B1345,三大美股走勢!$A$4:$J$495,4,FALSE)</f>
        <v>#N/A</v>
      </c>
      <c r="AE1345" s="33" t="e">
        <f>VLOOKUP($B1345,三大美股走勢!$A$4:$J$495,7,FALSE)</f>
        <v>#N/A</v>
      </c>
      <c r="AF1345" s="33" t="e">
        <f>VLOOKUP($B1345,三大美股走勢!$A$4:$J$495,10,FALSE)</f>
        <v>#N/A</v>
      </c>
    </row>
    <row r="1346" spans="2:32">
      <c r="B1346" s="32">
        <v>44125</v>
      </c>
      <c r="C1346" s="33" t="e">
        <f>VLOOKUP($B1346,大盤與近月台指!$A$4:$I$499,2,FALSE)</f>
        <v>#N/A</v>
      </c>
      <c r="D1346" s="34" t="e">
        <f>VLOOKUP($B1346,大盤與近月台指!$A$4:$I$499,3,FALSE)</f>
        <v>#N/A</v>
      </c>
      <c r="E1346" s="35" t="e">
        <f>VLOOKUP($B1346,大盤與近月台指!$A$4:$I$499,4,FALSE)</f>
        <v>#N/A</v>
      </c>
      <c r="F1346" s="33" t="e">
        <f>VLOOKUP($B1346,大盤與近月台指!$A$4:$I$499,5,FALSE)</f>
        <v>#N/A</v>
      </c>
      <c r="G1346" s="49" t="e">
        <f>VLOOKUP($B1346,三大法人買賣超!$A$4:$I$500,3,FALSE)</f>
        <v>#N/A</v>
      </c>
      <c r="H1346" s="34" t="e">
        <f>VLOOKUP($B1346,三大法人買賣超!$A$4:$I$500,5,FALSE)</f>
        <v>#N/A</v>
      </c>
      <c r="I1346" s="27" t="e">
        <f>VLOOKUP($B1346,三大法人買賣超!$A$4:$I$500,7,FALSE)</f>
        <v>#N/A</v>
      </c>
      <c r="J1346" s="27" t="e">
        <f>VLOOKUP($B1346,三大法人買賣超!$A$4:$I$500,9,FALSE)</f>
        <v>#N/A</v>
      </c>
      <c r="K1346" s="37">
        <f>新台幣匯率美元指數!B1347</f>
        <v>0</v>
      </c>
      <c r="L1346" s="38">
        <f>新台幣匯率美元指數!C1347</f>
        <v>0</v>
      </c>
      <c r="M1346" s="39">
        <f>新台幣匯率美元指數!D1347</f>
        <v>0</v>
      </c>
      <c r="N1346" s="27" t="e">
        <f>VLOOKUP($B1346,期貨未平倉口數!$A$4:$M$499,4,FALSE)</f>
        <v>#N/A</v>
      </c>
      <c r="O1346" s="27" t="e">
        <f>VLOOKUP($B1346,期貨未平倉口數!$A$4:$M$499,9,FALSE)</f>
        <v>#N/A</v>
      </c>
      <c r="P1346" s="27" t="e">
        <f>VLOOKUP($B1346,期貨未平倉口數!$A$4:$M$499,10,FALSE)</f>
        <v>#N/A</v>
      </c>
      <c r="Q1346" s="27" t="e">
        <f>VLOOKUP($B1346,期貨未平倉口數!$A$4:$M$499,11,FALSE)</f>
        <v>#N/A</v>
      </c>
      <c r="R1346" s="64" t="e">
        <f>VLOOKUP($B1346,選擇權未平倉餘額!$A$4:$I$500,6,FALSE)</f>
        <v>#N/A</v>
      </c>
      <c r="S1346" s="64" t="e">
        <f>VLOOKUP($B1346,選擇權未平倉餘額!$A$4:$I$500,7,FALSE)</f>
        <v>#N/A</v>
      </c>
      <c r="T1346" s="64" t="e">
        <f>VLOOKUP($B1346,選擇權未平倉餘額!$A$4:$I$500,8,FALSE)</f>
        <v>#N/A</v>
      </c>
      <c r="U1346" s="64" t="e">
        <f>VLOOKUP($B1346,選擇權未平倉餘額!$A$4:$I$500,9,FALSE)</f>
        <v>#N/A</v>
      </c>
      <c r="V1346" s="39" t="e">
        <f>VLOOKUP($B1346,臺指選擇權P_C_Ratios!$A$4:$C$500,3,FALSE)</f>
        <v>#N/A</v>
      </c>
      <c r="W1346" s="41" t="e">
        <f>VLOOKUP($B1346,散戶多空比!$A$6:$L$500,12,FALSE)</f>
        <v>#N/A</v>
      </c>
      <c r="X1346" s="40" t="e">
        <f>VLOOKUP($B1346,期貨大額交易人未沖銷部位!$A$4:$O$499,4,FALSE)</f>
        <v>#N/A</v>
      </c>
      <c r="Y1346" s="40" t="e">
        <f>VLOOKUP($B1346,期貨大額交易人未沖銷部位!$A$4:$O$499,7,FALSE)</f>
        <v>#N/A</v>
      </c>
      <c r="Z1346" s="40" t="e">
        <f>VLOOKUP($B1346,期貨大額交易人未沖銷部位!$A$4:$O$499,10,FALSE)</f>
        <v>#N/A</v>
      </c>
      <c r="AA1346" s="40" t="e">
        <f>VLOOKUP($B1346,期貨大額交易人未沖銷部位!$A$4:$O$499,13,FALSE)</f>
        <v>#N/A</v>
      </c>
      <c r="AB1346" s="40" t="e">
        <f>VLOOKUP($B1346,期貨大額交易人未沖銷部位!$A$4:$O$499,14,FALSE)</f>
        <v>#N/A</v>
      </c>
      <c r="AC1346" s="40" t="e">
        <f>VLOOKUP($B1346,期貨大額交易人未沖銷部位!$A$4:$O$499,15,FALSE)</f>
        <v>#N/A</v>
      </c>
      <c r="AD1346" s="33" t="e">
        <f>VLOOKUP($B1346,三大美股走勢!$A$4:$J$495,4,FALSE)</f>
        <v>#N/A</v>
      </c>
      <c r="AE1346" s="33" t="e">
        <f>VLOOKUP($B1346,三大美股走勢!$A$4:$J$495,7,FALSE)</f>
        <v>#N/A</v>
      </c>
      <c r="AF1346" s="33" t="e">
        <f>VLOOKUP($B1346,三大美股走勢!$A$4:$J$495,10,FALSE)</f>
        <v>#N/A</v>
      </c>
    </row>
    <row r="1347" spans="2:32">
      <c r="B1347" s="32">
        <v>44126</v>
      </c>
      <c r="C1347" s="33" t="e">
        <f>VLOOKUP($B1347,大盤與近月台指!$A$4:$I$499,2,FALSE)</f>
        <v>#N/A</v>
      </c>
      <c r="D1347" s="34" t="e">
        <f>VLOOKUP($B1347,大盤與近月台指!$A$4:$I$499,3,FALSE)</f>
        <v>#N/A</v>
      </c>
      <c r="E1347" s="35" t="e">
        <f>VLOOKUP($B1347,大盤與近月台指!$A$4:$I$499,4,FALSE)</f>
        <v>#N/A</v>
      </c>
      <c r="F1347" s="33" t="e">
        <f>VLOOKUP($B1347,大盤與近月台指!$A$4:$I$499,5,FALSE)</f>
        <v>#N/A</v>
      </c>
      <c r="G1347" s="49" t="e">
        <f>VLOOKUP($B1347,三大法人買賣超!$A$4:$I$500,3,FALSE)</f>
        <v>#N/A</v>
      </c>
      <c r="H1347" s="34" t="e">
        <f>VLOOKUP($B1347,三大法人買賣超!$A$4:$I$500,5,FALSE)</f>
        <v>#N/A</v>
      </c>
      <c r="I1347" s="27" t="e">
        <f>VLOOKUP($B1347,三大法人買賣超!$A$4:$I$500,7,FALSE)</f>
        <v>#N/A</v>
      </c>
      <c r="J1347" s="27" t="e">
        <f>VLOOKUP($B1347,三大法人買賣超!$A$4:$I$500,9,FALSE)</f>
        <v>#N/A</v>
      </c>
      <c r="K1347" s="37">
        <f>新台幣匯率美元指數!B1348</f>
        <v>0</v>
      </c>
      <c r="L1347" s="38">
        <f>新台幣匯率美元指數!C1348</f>
        <v>0</v>
      </c>
      <c r="M1347" s="39">
        <f>新台幣匯率美元指數!D1348</f>
        <v>0</v>
      </c>
      <c r="N1347" s="27" t="e">
        <f>VLOOKUP($B1347,期貨未平倉口數!$A$4:$M$499,4,FALSE)</f>
        <v>#N/A</v>
      </c>
      <c r="O1347" s="27" t="e">
        <f>VLOOKUP($B1347,期貨未平倉口數!$A$4:$M$499,9,FALSE)</f>
        <v>#N/A</v>
      </c>
      <c r="P1347" s="27" t="e">
        <f>VLOOKUP($B1347,期貨未平倉口數!$A$4:$M$499,10,FALSE)</f>
        <v>#N/A</v>
      </c>
      <c r="Q1347" s="27" t="e">
        <f>VLOOKUP($B1347,期貨未平倉口數!$A$4:$M$499,11,FALSE)</f>
        <v>#N/A</v>
      </c>
      <c r="R1347" s="64" t="e">
        <f>VLOOKUP($B1347,選擇權未平倉餘額!$A$4:$I$500,6,FALSE)</f>
        <v>#N/A</v>
      </c>
      <c r="S1347" s="64" t="e">
        <f>VLOOKUP($B1347,選擇權未平倉餘額!$A$4:$I$500,7,FALSE)</f>
        <v>#N/A</v>
      </c>
      <c r="T1347" s="64" t="e">
        <f>VLOOKUP($B1347,選擇權未平倉餘額!$A$4:$I$500,8,FALSE)</f>
        <v>#N/A</v>
      </c>
      <c r="U1347" s="64" t="e">
        <f>VLOOKUP($B1347,選擇權未平倉餘額!$A$4:$I$500,9,FALSE)</f>
        <v>#N/A</v>
      </c>
      <c r="V1347" s="39" t="e">
        <f>VLOOKUP($B1347,臺指選擇權P_C_Ratios!$A$4:$C$500,3,FALSE)</f>
        <v>#N/A</v>
      </c>
      <c r="W1347" s="41" t="e">
        <f>VLOOKUP($B1347,散戶多空比!$A$6:$L$500,12,FALSE)</f>
        <v>#N/A</v>
      </c>
      <c r="X1347" s="40" t="e">
        <f>VLOOKUP($B1347,期貨大額交易人未沖銷部位!$A$4:$O$499,4,FALSE)</f>
        <v>#N/A</v>
      </c>
      <c r="Y1347" s="40" t="e">
        <f>VLOOKUP($B1347,期貨大額交易人未沖銷部位!$A$4:$O$499,7,FALSE)</f>
        <v>#N/A</v>
      </c>
      <c r="Z1347" s="40" t="e">
        <f>VLOOKUP($B1347,期貨大額交易人未沖銷部位!$A$4:$O$499,10,FALSE)</f>
        <v>#N/A</v>
      </c>
      <c r="AA1347" s="40" t="e">
        <f>VLOOKUP($B1347,期貨大額交易人未沖銷部位!$A$4:$O$499,13,FALSE)</f>
        <v>#N/A</v>
      </c>
      <c r="AB1347" s="40" t="e">
        <f>VLOOKUP($B1347,期貨大額交易人未沖銷部位!$A$4:$O$499,14,FALSE)</f>
        <v>#N/A</v>
      </c>
      <c r="AC1347" s="40" t="e">
        <f>VLOOKUP($B1347,期貨大額交易人未沖銷部位!$A$4:$O$499,15,FALSE)</f>
        <v>#N/A</v>
      </c>
      <c r="AD1347" s="33" t="e">
        <f>VLOOKUP($B1347,三大美股走勢!$A$4:$J$495,4,FALSE)</f>
        <v>#N/A</v>
      </c>
      <c r="AE1347" s="33" t="e">
        <f>VLOOKUP($B1347,三大美股走勢!$A$4:$J$495,7,FALSE)</f>
        <v>#N/A</v>
      </c>
      <c r="AF1347" s="33" t="e">
        <f>VLOOKUP($B1347,三大美股走勢!$A$4:$J$495,10,FALSE)</f>
        <v>#N/A</v>
      </c>
    </row>
    <row r="1348" spans="2:32">
      <c r="B1348" s="32">
        <v>44127</v>
      </c>
      <c r="C1348" s="33" t="e">
        <f>VLOOKUP($B1348,大盤與近月台指!$A$4:$I$499,2,FALSE)</f>
        <v>#N/A</v>
      </c>
      <c r="D1348" s="34" t="e">
        <f>VLOOKUP($B1348,大盤與近月台指!$A$4:$I$499,3,FALSE)</f>
        <v>#N/A</v>
      </c>
      <c r="E1348" s="35" t="e">
        <f>VLOOKUP($B1348,大盤與近月台指!$A$4:$I$499,4,FALSE)</f>
        <v>#N/A</v>
      </c>
      <c r="F1348" s="33" t="e">
        <f>VLOOKUP($B1348,大盤與近月台指!$A$4:$I$499,5,FALSE)</f>
        <v>#N/A</v>
      </c>
      <c r="G1348" s="49" t="e">
        <f>VLOOKUP($B1348,三大法人買賣超!$A$4:$I$500,3,FALSE)</f>
        <v>#N/A</v>
      </c>
      <c r="H1348" s="34" t="e">
        <f>VLOOKUP($B1348,三大法人買賣超!$A$4:$I$500,5,FALSE)</f>
        <v>#N/A</v>
      </c>
      <c r="I1348" s="27" t="e">
        <f>VLOOKUP($B1348,三大法人買賣超!$A$4:$I$500,7,FALSE)</f>
        <v>#N/A</v>
      </c>
      <c r="J1348" s="27" t="e">
        <f>VLOOKUP($B1348,三大法人買賣超!$A$4:$I$500,9,FALSE)</f>
        <v>#N/A</v>
      </c>
      <c r="K1348" s="37">
        <f>新台幣匯率美元指數!B1349</f>
        <v>0</v>
      </c>
      <c r="L1348" s="38">
        <f>新台幣匯率美元指數!C1349</f>
        <v>0</v>
      </c>
      <c r="M1348" s="39">
        <f>新台幣匯率美元指數!D1349</f>
        <v>0</v>
      </c>
      <c r="N1348" s="27" t="e">
        <f>VLOOKUP($B1348,期貨未平倉口數!$A$4:$M$499,4,FALSE)</f>
        <v>#N/A</v>
      </c>
      <c r="O1348" s="27" t="e">
        <f>VLOOKUP($B1348,期貨未平倉口數!$A$4:$M$499,9,FALSE)</f>
        <v>#N/A</v>
      </c>
      <c r="P1348" s="27" t="e">
        <f>VLOOKUP($B1348,期貨未平倉口數!$A$4:$M$499,10,FALSE)</f>
        <v>#N/A</v>
      </c>
      <c r="Q1348" s="27" t="e">
        <f>VLOOKUP($B1348,期貨未平倉口數!$A$4:$M$499,11,FALSE)</f>
        <v>#N/A</v>
      </c>
      <c r="R1348" s="64" t="e">
        <f>VLOOKUP($B1348,選擇權未平倉餘額!$A$4:$I$500,6,FALSE)</f>
        <v>#N/A</v>
      </c>
      <c r="S1348" s="64" t="e">
        <f>VLOOKUP($B1348,選擇權未平倉餘額!$A$4:$I$500,7,FALSE)</f>
        <v>#N/A</v>
      </c>
      <c r="T1348" s="64" t="e">
        <f>VLOOKUP($B1348,選擇權未平倉餘額!$A$4:$I$500,8,FALSE)</f>
        <v>#N/A</v>
      </c>
      <c r="U1348" s="64" t="e">
        <f>VLOOKUP($B1348,選擇權未平倉餘額!$A$4:$I$500,9,FALSE)</f>
        <v>#N/A</v>
      </c>
      <c r="V1348" s="39" t="e">
        <f>VLOOKUP($B1348,臺指選擇權P_C_Ratios!$A$4:$C$500,3,FALSE)</f>
        <v>#N/A</v>
      </c>
      <c r="W1348" s="41" t="e">
        <f>VLOOKUP($B1348,散戶多空比!$A$6:$L$500,12,FALSE)</f>
        <v>#N/A</v>
      </c>
      <c r="X1348" s="40" t="e">
        <f>VLOOKUP($B1348,期貨大額交易人未沖銷部位!$A$4:$O$499,4,FALSE)</f>
        <v>#N/A</v>
      </c>
      <c r="Y1348" s="40" t="e">
        <f>VLOOKUP($B1348,期貨大額交易人未沖銷部位!$A$4:$O$499,7,FALSE)</f>
        <v>#N/A</v>
      </c>
      <c r="Z1348" s="40" t="e">
        <f>VLOOKUP($B1348,期貨大額交易人未沖銷部位!$A$4:$O$499,10,FALSE)</f>
        <v>#N/A</v>
      </c>
      <c r="AA1348" s="40" t="e">
        <f>VLOOKUP($B1348,期貨大額交易人未沖銷部位!$A$4:$O$499,13,FALSE)</f>
        <v>#N/A</v>
      </c>
      <c r="AB1348" s="40" t="e">
        <f>VLOOKUP($B1348,期貨大額交易人未沖銷部位!$A$4:$O$499,14,FALSE)</f>
        <v>#N/A</v>
      </c>
      <c r="AC1348" s="40" t="e">
        <f>VLOOKUP($B1348,期貨大額交易人未沖銷部位!$A$4:$O$499,15,FALSE)</f>
        <v>#N/A</v>
      </c>
      <c r="AD1348" s="33" t="e">
        <f>VLOOKUP($B1348,三大美股走勢!$A$4:$J$495,4,FALSE)</f>
        <v>#N/A</v>
      </c>
      <c r="AE1348" s="33" t="e">
        <f>VLOOKUP($B1348,三大美股走勢!$A$4:$J$495,7,FALSE)</f>
        <v>#N/A</v>
      </c>
      <c r="AF1348" s="33" t="e">
        <f>VLOOKUP($B1348,三大美股走勢!$A$4:$J$495,10,FALSE)</f>
        <v>#N/A</v>
      </c>
    </row>
    <row r="1349" spans="2:32">
      <c r="B1349" s="32">
        <v>44128</v>
      </c>
      <c r="C1349" s="33" t="e">
        <f>VLOOKUP($B1349,大盤與近月台指!$A$4:$I$499,2,FALSE)</f>
        <v>#N/A</v>
      </c>
      <c r="D1349" s="34" t="e">
        <f>VLOOKUP($B1349,大盤與近月台指!$A$4:$I$499,3,FALSE)</f>
        <v>#N/A</v>
      </c>
      <c r="E1349" s="35" t="e">
        <f>VLOOKUP($B1349,大盤與近月台指!$A$4:$I$499,4,FALSE)</f>
        <v>#N/A</v>
      </c>
      <c r="F1349" s="33" t="e">
        <f>VLOOKUP($B1349,大盤與近月台指!$A$4:$I$499,5,FALSE)</f>
        <v>#N/A</v>
      </c>
      <c r="G1349" s="49" t="e">
        <f>VLOOKUP($B1349,三大法人買賣超!$A$4:$I$500,3,FALSE)</f>
        <v>#N/A</v>
      </c>
      <c r="H1349" s="34" t="e">
        <f>VLOOKUP($B1349,三大法人買賣超!$A$4:$I$500,5,FALSE)</f>
        <v>#N/A</v>
      </c>
      <c r="I1349" s="27" t="e">
        <f>VLOOKUP($B1349,三大法人買賣超!$A$4:$I$500,7,FALSE)</f>
        <v>#N/A</v>
      </c>
      <c r="J1349" s="27" t="e">
        <f>VLOOKUP($B1349,三大法人買賣超!$A$4:$I$500,9,FALSE)</f>
        <v>#N/A</v>
      </c>
      <c r="K1349" s="37">
        <f>新台幣匯率美元指數!B1350</f>
        <v>0</v>
      </c>
      <c r="L1349" s="38">
        <f>新台幣匯率美元指數!C1350</f>
        <v>0</v>
      </c>
      <c r="M1349" s="39">
        <f>新台幣匯率美元指數!D1350</f>
        <v>0</v>
      </c>
      <c r="N1349" s="27" t="e">
        <f>VLOOKUP($B1349,期貨未平倉口數!$A$4:$M$499,4,FALSE)</f>
        <v>#N/A</v>
      </c>
      <c r="O1349" s="27" t="e">
        <f>VLOOKUP($B1349,期貨未平倉口數!$A$4:$M$499,9,FALSE)</f>
        <v>#N/A</v>
      </c>
      <c r="P1349" s="27" t="e">
        <f>VLOOKUP($B1349,期貨未平倉口數!$A$4:$M$499,10,FALSE)</f>
        <v>#N/A</v>
      </c>
      <c r="Q1349" s="27" t="e">
        <f>VLOOKUP($B1349,期貨未平倉口數!$A$4:$M$499,11,FALSE)</f>
        <v>#N/A</v>
      </c>
      <c r="R1349" s="64" t="e">
        <f>VLOOKUP($B1349,選擇權未平倉餘額!$A$4:$I$500,6,FALSE)</f>
        <v>#N/A</v>
      </c>
      <c r="S1349" s="64" t="e">
        <f>VLOOKUP($B1349,選擇權未平倉餘額!$A$4:$I$500,7,FALSE)</f>
        <v>#N/A</v>
      </c>
      <c r="T1349" s="64" t="e">
        <f>VLOOKUP($B1349,選擇權未平倉餘額!$A$4:$I$500,8,FALSE)</f>
        <v>#N/A</v>
      </c>
      <c r="U1349" s="64" t="e">
        <f>VLOOKUP($B1349,選擇權未平倉餘額!$A$4:$I$500,9,FALSE)</f>
        <v>#N/A</v>
      </c>
      <c r="V1349" s="39" t="e">
        <f>VLOOKUP($B1349,臺指選擇權P_C_Ratios!$A$4:$C$500,3,FALSE)</f>
        <v>#N/A</v>
      </c>
      <c r="W1349" s="41" t="e">
        <f>VLOOKUP($B1349,散戶多空比!$A$6:$L$500,12,FALSE)</f>
        <v>#N/A</v>
      </c>
      <c r="X1349" s="40" t="e">
        <f>VLOOKUP($B1349,期貨大額交易人未沖銷部位!$A$4:$O$499,4,FALSE)</f>
        <v>#N/A</v>
      </c>
      <c r="Y1349" s="40" t="e">
        <f>VLOOKUP($B1349,期貨大額交易人未沖銷部位!$A$4:$O$499,7,FALSE)</f>
        <v>#N/A</v>
      </c>
      <c r="Z1349" s="40" t="e">
        <f>VLOOKUP($B1349,期貨大額交易人未沖銷部位!$A$4:$O$499,10,FALSE)</f>
        <v>#N/A</v>
      </c>
      <c r="AA1349" s="40" t="e">
        <f>VLOOKUP($B1349,期貨大額交易人未沖銷部位!$A$4:$O$499,13,FALSE)</f>
        <v>#N/A</v>
      </c>
      <c r="AB1349" s="40" t="e">
        <f>VLOOKUP($B1349,期貨大額交易人未沖銷部位!$A$4:$O$499,14,FALSE)</f>
        <v>#N/A</v>
      </c>
      <c r="AC1349" s="40" t="e">
        <f>VLOOKUP($B1349,期貨大額交易人未沖銷部位!$A$4:$O$499,15,FALSE)</f>
        <v>#N/A</v>
      </c>
      <c r="AD1349" s="33" t="e">
        <f>VLOOKUP($B1349,三大美股走勢!$A$4:$J$495,4,FALSE)</f>
        <v>#N/A</v>
      </c>
      <c r="AE1349" s="33" t="e">
        <f>VLOOKUP($B1349,三大美股走勢!$A$4:$J$495,7,FALSE)</f>
        <v>#N/A</v>
      </c>
      <c r="AF1349" s="33" t="e">
        <f>VLOOKUP($B1349,三大美股走勢!$A$4:$J$495,10,FALSE)</f>
        <v>#N/A</v>
      </c>
    </row>
    <row r="1350" spans="2:32">
      <c r="B1350" s="32">
        <v>44129</v>
      </c>
      <c r="C1350" s="33" t="e">
        <f>VLOOKUP($B1350,大盤與近月台指!$A$4:$I$499,2,FALSE)</f>
        <v>#N/A</v>
      </c>
      <c r="D1350" s="34" t="e">
        <f>VLOOKUP($B1350,大盤與近月台指!$A$4:$I$499,3,FALSE)</f>
        <v>#N/A</v>
      </c>
      <c r="E1350" s="35" t="e">
        <f>VLOOKUP($B1350,大盤與近月台指!$A$4:$I$499,4,FALSE)</f>
        <v>#N/A</v>
      </c>
      <c r="F1350" s="33" t="e">
        <f>VLOOKUP($B1350,大盤與近月台指!$A$4:$I$499,5,FALSE)</f>
        <v>#N/A</v>
      </c>
      <c r="G1350" s="49" t="e">
        <f>VLOOKUP($B1350,三大法人買賣超!$A$4:$I$500,3,FALSE)</f>
        <v>#N/A</v>
      </c>
      <c r="H1350" s="34" t="e">
        <f>VLOOKUP($B1350,三大法人買賣超!$A$4:$I$500,5,FALSE)</f>
        <v>#N/A</v>
      </c>
      <c r="I1350" s="27" t="e">
        <f>VLOOKUP($B1350,三大法人買賣超!$A$4:$I$500,7,FALSE)</f>
        <v>#N/A</v>
      </c>
      <c r="J1350" s="27" t="e">
        <f>VLOOKUP($B1350,三大法人買賣超!$A$4:$I$500,9,FALSE)</f>
        <v>#N/A</v>
      </c>
      <c r="K1350" s="37">
        <f>新台幣匯率美元指數!B1351</f>
        <v>0</v>
      </c>
      <c r="L1350" s="38">
        <f>新台幣匯率美元指數!C1351</f>
        <v>0</v>
      </c>
      <c r="M1350" s="39">
        <f>新台幣匯率美元指數!D1351</f>
        <v>0</v>
      </c>
      <c r="N1350" s="27" t="e">
        <f>VLOOKUP($B1350,期貨未平倉口數!$A$4:$M$499,4,FALSE)</f>
        <v>#N/A</v>
      </c>
      <c r="O1350" s="27" t="e">
        <f>VLOOKUP($B1350,期貨未平倉口數!$A$4:$M$499,9,FALSE)</f>
        <v>#N/A</v>
      </c>
      <c r="P1350" s="27" t="e">
        <f>VLOOKUP($B1350,期貨未平倉口數!$A$4:$M$499,10,FALSE)</f>
        <v>#N/A</v>
      </c>
      <c r="Q1350" s="27" t="e">
        <f>VLOOKUP($B1350,期貨未平倉口數!$A$4:$M$499,11,FALSE)</f>
        <v>#N/A</v>
      </c>
      <c r="R1350" s="64" t="e">
        <f>VLOOKUP($B1350,選擇權未平倉餘額!$A$4:$I$500,6,FALSE)</f>
        <v>#N/A</v>
      </c>
      <c r="S1350" s="64" t="e">
        <f>VLOOKUP($B1350,選擇權未平倉餘額!$A$4:$I$500,7,FALSE)</f>
        <v>#N/A</v>
      </c>
      <c r="T1350" s="64" t="e">
        <f>VLOOKUP($B1350,選擇權未平倉餘額!$A$4:$I$500,8,FALSE)</f>
        <v>#N/A</v>
      </c>
      <c r="U1350" s="64" t="e">
        <f>VLOOKUP($B1350,選擇權未平倉餘額!$A$4:$I$500,9,FALSE)</f>
        <v>#N/A</v>
      </c>
      <c r="V1350" s="39" t="e">
        <f>VLOOKUP($B1350,臺指選擇權P_C_Ratios!$A$4:$C$500,3,FALSE)</f>
        <v>#N/A</v>
      </c>
      <c r="W1350" s="41" t="e">
        <f>VLOOKUP($B1350,散戶多空比!$A$6:$L$500,12,FALSE)</f>
        <v>#N/A</v>
      </c>
      <c r="X1350" s="40" t="e">
        <f>VLOOKUP($B1350,期貨大額交易人未沖銷部位!$A$4:$O$499,4,FALSE)</f>
        <v>#N/A</v>
      </c>
      <c r="Y1350" s="40" t="e">
        <f>VLOOKUP($B1350,期貨大額交易人未沖銷部位!$A$4:$O$499,7,FALSE)</f>
        <v>#N/A</v>
      </c>
      <c r="Z1350" s="40" t="e">
        <f>VLOOKUP($B1350,期貨大額交易人未沖銷部位!$A$4:$O$499,10,FALSE)</f>
        <v>#N/A</v>
      </c>
      <c r="AA1350" s="40" t="e">
        <f>VLOOKUP($B1350,期貨大額交易人未沖銷部位!$A$4:$O$499,13,FALSE)</f>
        <v>#N/A</v>
      </c>
      <c r="AB1350" s="40" t="e">
        <f>VLOOKUP($B1350,期貨大額交易人未沖銷部位!$A$4:$O$499,14,FALSE)</f>
        <v>#N/A</v>
      </c>
      <c r="AC1350" s="40" t="e">
        <f>VLOOKUP($B1350,期貨大額交易人未沖銷部位!$A$4:$O$499,15,FALSE)</f>
        <v>#N/A</v>
      </c>
      <c r="AD1350" s="33" t="e">
        <f>VLOOKUP($B1350,三大美股走勢!$A$4:$J$495,4,FALSE)</f>
        <v>#N/A</v>
      </c>
      <c r="AE1350" s="33" t="e">
        <f>VLOOKUP($B1350,三大美股走勢!$A$4:$J$495,7,FALSE)</f>
        <v>#N/A</v>
      </c>
      <c r="AF1350" s="33" t="e">
        <f>VLOOKUP($B1350,三大美股走勢!$A$4:$J$495,10,FALSE)</f>
        <v>#N/A</v>
      </c>
    </row>
    <row r="1351" spans="2:32">
      <c r="B1351" s="32">
        <v>44130</v>
      </c>
      <c r="C1351" s="33" t="e">
        <f>VLOOKUP($B1351,大盤與近月台指!$A$4:$I$499,2,FALSE)</f>
        <v>#N/A</v>
      </c>
      <c r="D1351" s="34" t="e">
        <f>VLOOKUP($B1351,大盤與近月台指!$A$4:$I$499,3,FALSE)</f>
        <v>#N/A</v>
      </c>
      <c r="E1351" s="35" t="e">
        <f>VLOOKUP($B1351,大盤與近月台指!$A$4:$I$499,4,FALSE)</f>
        <v>#N/A</v>
      </c>
      <c r="F1351" s="33" t="e">
        <f>VLOOKUP($B1351,大盤與近月台指!$A$4:$I$499,5,FALSE)</f>
        <v>#N/A</v>
      </c>
      <c r="G1351" s="49" t="e">
        <f>VLOOKUP($B1351,三大法人買賣超!$A$4:$I$500,3,FALSE)</f>
        <v>#N/A</v>
      </c>
      <c r="H1351" s="34" t="e">
        <f>VLOOKUP($B1351,三大法人買賣超!$A$4:$I$500,5,FALSE)</f>
        <v>#N/A</v>
      </c>
      <c r="I1351" s="27" t="e">
        <f>VLOOKUP($B1351,三大法人買賣超!$A$4:$I$500,7,FALSE)</f>
        <v>#N/A</v>
      </c>
      <c r="J1351" s="27" t="e">
        <f>VLOOKUP($B1351,三大法人買賣超!$A$4:$I$500,9,FALSE)</f>
        <v>#N/A</v>
      </c>
      <c r="K1351" s="37">
        <f>新台幣匯率美元指數!B1352</f>
        <v>0</v>
      </c>
      <c r="L1351" s="38">
        <f>新台幣匯率美元指數!C1352</f>
        <v>0</v>
      </c>
      <c r="M1351" s="39">
        <f>新台幣匯率美元指數!D1352</f>
        <v>0</v>
      </c>
      <c r="N1351" s="27" t="e">
        <f>VLOOKUP($B1351,期貨未平倉口數!$A$4:$M$499,4,FALSE)</f>
        <v>#N/A</v>
      </c>
      <c r="O1351" s="27" t="e">
        <f>VLOOKUP($B1351,期貨未平倉口數!$A$4:$M$499,9,FALSE)</f>
        <v>#N/A</v>
      </c>
      <c r="P1351" s="27" t="e">
        <f>VLOOKUP($B1351,期貨未平倉口數!$A$4:$M$499,10,FALSE)</f>
        <v>#N/A</v>
      </c>
      <c r="Q1351" s="27" t="e">
        <f>VLOOKUP($B1351,期貨未平倉口數!$A$4:$M$499,11,FALSE)</f>
        <v>#N/A</v>
      </c>
      <c r="R1351" s="64" t="e">
        <f>VLOOKUP($B1351,選擇權未平倉餘額!$A$4:$I$500,6,FALSE)</f>
        <v>#N/A</v>
      </c>
      <c r="S1351" s="64" t="e">
        <f>VLOOKUP($B1351,選擇權未平倉餘額!$A$4:$I$500,7,FALSE)</f>
        <v>#N/A</v>
      </c>
      <c r="T1351" s="64" t="e">
        <f>VLOOKUP($B1351,選擇權未平倉餘額!$A$4:$I$500,8,FALSE)</f>
        <v>#N/A</v>
      </c>
      <c r="U1351" s="64" t="e">
        <f>VLOOKUP($B1351,選擇權未平倉餘額!$A$4:$I$500,9,FALSE)</f>
        <v>#N/A</v>
      </c>
      <c r="V1351" s="39" t="e">
        <f>VLOOKUP($B1351,臺指選擇權P_C_Ratios!$A$4:$C$500,3,FALSE)</f>
        <v>#N/A</v>
      </c>
      <c r="W1351" s="41" t="e">
        <f>VLOOKUP($B1351,散戶多空比!$A$6:$L$500,12,FALSE)</f>
        <v>#N/A</v>
      </c>
      <c r="X1351" s="40" t="e">
        <f>VLOOKUP($B1351,期貨大額交易人未沖銷部位!$A$4:$O$499,4,FALSE)</f>
        <v>#N/A</v>
      </c>
      <c r="Y1351" s="40" t="e">
        <f>VLOOKUP($B1351,期貨大額交易人未沖銷部位!$A$4:$O$499,7,FALSE)</f>
        <v>#N/A</v>
      </c>
      <c r="Z1351" s="40" t="e">
        <f>VLOOKUP($B1351,期貨大額交易人未沖銷部位!$A$4:$O$499,10,FALSE)</f>
        <v>#N/A</v>
      </c>
      <c r="AA1351" s="40" t="e">
        <f>VLOOKUP($B1351,期貨大額交易人未沖銷部位!$A$4:$O$499,13,FALSE)</f>
        <v>#N/A</v>
      </c>
      <c r="AB1351" s="40" t="e">
        <f>VLOOKUP($B1351,期貨大額交易人未沖銷部位!$A$4:$O$499,14,FALSE)</f>
        <v>#N/A</v>
      </c>
      <c r="AC1351" s="40" t="e">
        <f>VLOOKUP($B1351,期貨大額交易人未沖銷部位!$A$4:$O$499,15,FALSE)</f>
        <v>#N/A</v>
      </c>
      <c r="AD1351" s="33" t="e">
        <f>VLOOKUP($B1351,三大美股走勢!$A$4:$J$495,4,FALSE)</f>
        <v>#N/A</v>
      </c>
      <c r="AE1351" s="33" t="e">
        <f>VLOOKUP($B1351,三大美股走勢!$A$4:$J$495,7,FALSE)</f>
        <v>#N/A</v>
      </c>
      <c r="AF1351" s="33" t="e">
        <f>VLOOKUP($B1351,三大美股走勢!$A$4:$J$495,10,FALSE)</f>
        <v>#N/A</v>
      </c>
    </row>
    <row r="1352" spans="2:32">
      <c r="B1352" s="32">
        <v>44131</v>
      </c>
      <c r="C1352" s="33" t="e">
        <f>VLOOKUP($B1352,大盤與近月台指!$A$4:$I$499,2,FALSE)</f>
        <v>#N/A</v>
      </c>
      <c r="D1352" s="34" t="e">
        <f>VLOOKUP($B1352,大盤與近月台指!$A$4:$I$499,3,FALSE)</f>
        <v>#N/A</v>
      </c>
      <c r="E1352" s="35" t="e">
        <f>VLOOKUP($B1352,大盤與近月台指!$A$4:$I$499,4,FALSE)</f>
        <v>#N/A</v>
      </c>
      <c r="F1352" s="33" t="e">
        <f>VLOOKUP($B1352,大盤與近月台指!$A$4:$I$499,5,FALSE)</f>
        <v>#N/A</v>
      </c>
      <c r="G1352" s="49" t="e">
        <f>VLOOKUP($B1352,三大法人買賣超!$A$4:$I$500,3,FALSE)</f>
        <v>#N/A</v>
      </c>
      <c r="H1352" s="34" t="e">
        <f>VLOOKUP($B1352,三大法人買賣超!$A$4:$I$500,5,FALSE)</f>
        <v>#N/A</v>
      </c>
      <c r="I1352" s="27" t="e">
        <f>VLOOKUP($B1352,三大法人買賣超!$A$4:$I$500,7,FALSE)</f>
        <v>#N/A</v>
      </c>
      <c r="J1352" s="27" t="e">
        <f>VLOOKUP($B1352,三大法人買賣超!$A$4:$I$500,9,FALSE)</f>
        <v>#N/A</v>
      </c>
      <c r="K1352" s="37">
        <f>新台幣匯率美元指數!B1353</f>
        <v>0</v>
      </c>
      <c r="L1352" s="38">
        <f>新台幣匯率美元指數!C1353</f>
        <v>0</v>
      </c>
      <c r="M1352" s="39">
        <f>新台幣匯率美元指數!D1353</f>
        <v>0</v>
      </c>
      <c r="N1352" s="27" t="e">
        <f>VLOOKUP($B1352,期貨未平倉口數!$A$4:$M$499,4,FALSE)</f>
        <v>#N/A</v>
      </c>
      <c r="O1352" s="27" t="e">
        <f>VLOOKUP($B1352,期貨未平倉口數!$A$4:$M$499,9,FALSE)</f>
        <v>#N/A</v>
      </c>
      <c r="P1352" s="27" t="e">
        <f>VLOOKUP($B1352,期貨未平倉口數!$A$4:$M$499,10,FALSE)</f>
        <v>#N/A</v>
      </c>
      <c r="Q1352" s="27" t="e">
        <f>VLOOKUP($B1352,期貨未平倉口數!$A$4:$M$499,11,FALSE)</f>
        <v>#N/A</v>
      </c>
      <c r="R1352" s="64" t="e">
        <f>VLOOKUP($B1352,選擇權未平倉餘額!$A$4:$I$500,6,FALSE)</f>
        <v>#N/A</v>
      </c>
      <c r="S1352" s="64" t="e">
        <f>VLOOKUP($B1352,選擇權未平倉餘額!$A$4:$I$500,7,FALSE)</f>
        <v>#N/A</v>
      </c>
      <c r="T1352" s="64" t="e">
        <f>VLOOKUP($B1352,選擇權未平倉餘額!$A$4:$I$500,8,FALSE)</f>
        <v>#N/A</v>
      </c>
      <c r="U1352" s="64" t="e">
        <f>VLOOKUP($B1352,選擇權未平倉餘額!$A$4:$I$500,9,FALSE)</f>
        <v>#N/A</v>
      </c>
      <c r="V1352" s="39" t="e">
        <f>VLOOKUP($B1352,臺指選擇權P_C_Ratios!$A$4:$C$500,3,FALSE)</f>
        <v>#N/A</v>
      </c>
      <c r="W1352" s="41" t="e">
        <f>VLOOKUP($B1352,散戶多空比!$A$6:$L$500,12,FALSE)</f>
        <v>#N/A</v>
      </c>
      <c r="X1352" s="40" t="e">
        <f>VLOOKUP($B1352,期貨大額交易人未沖銷部位!$A$4:$O$499,4,FALSE)</f>
        <v>#N/A</v>
      </c>
      <c r="Y1352" s="40" t="e">
        <f>VLOOKUP($B1352,期貨大額交易人未沖銷部位!$A$4:$O$499,7,FALSE)</f>
        <v>#N/A</v>
      </c>
      <c r="Z1352" s="40" t="e">
        <f>VLOOKUP($B1352,期貨大額交易人未沖銷部位!$A$4:$O$499,10,FALSE)</f>
        <v>#N/A</v>
      </c>
      <c r="AA1352" s="40" t="e">
        <f>VLOOKUP($B1352,期貨大額交易人未沖銷部位!$A$4:$O$499,13,FALSE)</f>
        <v>#N/A</v>
      </c>
      <c r="AB1352" s="40" t="e">
        <f>VLOOKUP($B1352,期貨大額交易人未沖銷部位!$A$4:$O$499,14,FALSE)</f>
        <v>#N/A</v>
      </c>
      <c r="AC1352" s="40" t="e">
        <f>VLOOKUP($B1352,期貨大額交易人未沖銷部位!$A$4:$O$499,15,FALSE)</f>
        <v>#N/A</v>
      </c>
      <c r="AD1352" s="33" t="e">
        <f>VLOOKUP($B1352,三大美股走勢!$A$4:$J$495,4,FALSE)</f>
        <v>#N/A</v>
      </c>
      <c r="AE1352" s="33" t="e">
        <f>VLOOKUP($B1352,三大美股走勢!$A$4:$J$495,7,FALSE)</f>
        <v>#N/A</v>
      </c>
      <c r="AF1352" s="33" t="e">
        <f>VLOOKUP($B1352,三大美股走勢!$A$4:$J$495,10,FALSE)</f>
        <v>#N/A</v>
      </c>
    </row>
    <row r="1353" spans="2:32">
      <c r="B1353" s="32">
        <v>44132</v>
      </c>
      <c r="C1353" s="33" t="e">
        <f>VLOOKUP($B1353,大盤與近月台指!$A$4:$I$499,2,FALSE)</f>
        <v>#N/A</v>
      </c>
      <c r="D1353" s="34" t="e">
        <f>VLOOKUP($B1353,大盤與近月台指!$A$4:$I$499,3,FALSE)</f>
        <v>#N/A</v>
      </c>
      <c r="E1353" s="35" t="e">
        <f>VLOOKUP($B1353,大盤與近月台指!$A$4:$I$499,4,FALSE)</f>
        <v>#N/A</v>
      </c>
      <c r="F1353" s="33" t="e">
        <f>VLOOKUP($B1353,大盤與近月台指!$A$4:$I$499,5,FALSE)</f>
        <v>#N/A</v>
      </c>
      <c r="G1353" s="49" t="e">
        <f>VLOOKUP($B1353,三大法人買賣超!$A$4:$I$500,3,FALSE)</f>
        <v>#N/A</v>
      </c>
      <c r="H1353" s="34" t="e">
        <f>VLOOKUP($B1353,三大法人買賣超!$A$4:$I$500,5,FALSE)</f>
        <v>#N/A</v>
      </c>
      <c r="I1353" s="27" t="e">
        <f>VLOOKUP($B1353,三大法人買賣超!$A$4:$I$500,7,FALSE)</f>
        <v>#N/A</v>
      </c>
      <c r="J1353" s="27" t="e">
        <f>VLOOKUP($B1353,三大法人買賣超!$A$4:$I$500,9,FALSE)</f>
        <v>#N/A</v>
      </c>
      <c r="K1353" s="37">
        <f>新台幣匯率美元指數!B1354</f>
        <v>0</v>
      </c>
      <c r="L1353" s="38">
        <f>新台幣匯率美元指數!C1354</f>
        <v>0</v>
      </c>
      <c r="M1353" s="39">
        <f>新台幣匯率美元指數!D1354</f>
        <v>0</v>
      </c>
      <c r="N1353" s="27" t="e">
        <f>VLOOKUP($B1353,期貨未平倉口數!$A$4:$M$499,4,FALSE)</f>
        <v>#N/A</v>
      </c>
      <c r="O1353" s="27" t="e">
        <f>VLOOKUP($B1353,期貨未平倉口數!$A$4:$M$499,9,FALSE)</f>
        <v>#N/A</v>
      </c>
      <c r="P1353" s="27" t="e">
        <f>VLOOKUP($B1353,期貨未平倉口數!$A$4:$M$499,10,FALSE)</f>
        <v>#N/A</v>
      </c>
      <c r="Q1353" s="27" t="e">
        <f>VLOOKUP($B1353,期貨未平倉口數!$A$4:$M$499,11,FALSE)</f>
        <v>#N/A</v>
      </c>
      <c r="R1353" s="64" t="e">
        <f>VLOOKUP($B1353,選擇權未平倉餘額!$A$4:$I$500,6,FALSE)</f>
        <v>#N/A</v>
      </c>
      <c r="S1353" s="64" t="e">
        <f>VLOOKUP($B1353,選擇權未平倉餘額!$A$4:$I$500,7,FALSE)</f>
        <v>#N/A</v>
      </c>
      <c r="T1353" s="64" t="e">
        <f>VLOOKUP($B1353,選擇權未平倉餘額!$A$4:$I$500,8,FALSE)</f>
        <v>#N/A</v>
      </c>
      <c r="U1353" s="64" t="e">
        <f>VLOOKUP($B1353,選擇權未平倉餘額!$A$4:$I$500,9,FALSE)</f>
        <v>#N/A</v>
      </c>
      <c r="V1353" s="39" t="e">
        <f>VLOOKUP($B1353,臺指選擇權P_C_Ratios!$A$4:$C$500,3,FALSE)</f>
        <v>#N/A</v>
      </c>
      <c r="W1353" s="41" t="e">
        <f>VLOOKUP($B1353,散戶多空比!$A$6:$L$500,12,FALSE)</f>
        <v>#N/A</v>
      </c>
      <c r="X1353" s="40" t="e">
        <f>VLOOKUP($B1353,期貨大額交易人未沖銷部位!$A$4:$O$499,4,FALSE)</f>
        <v>#N/A</v>
      </c>
      <c r="Y1353" s="40" t="e">
        <f>VLOOKUP($B1353,期貨大額交易人未沖銷部位!$A$4:$O$499,7,FALSE)</f>
        <v>#N/A</v>
      </c>
      <c r="Z1353" s="40" t="e">
        <f>VLOOKUP($B1353,期貨大額交易人未沖銷部位!$A$4:$O$499,10,FALSE)</f>
        <v>#N/A</v>
      </c>
      <c r="AA1353" s="40" t="e">
        <f>VLOOKUP($B1353,期貨大額交易人未沖銷部位!$A$4:$O$499,13,FALSE)</f>
        <v>#N/A</v>
      </c>
      <c r="AB1353" s="40" t="e">
        <f>VLOOKUP($B1353,期貨大額交易人未沖銷部位!$A$4:$O$499,14,FALSE)</f>
        <v>#N/A</v>
      </c>
      <c r="AC1353" s="40" t="e">
        <f>VLOOKUP($B1353,期貨大額交易人未沖銷部位!$A$4:$O$499,15,FALSE)</f>
        <v>#N/A</v>
      </c>
      <c r="AD1353" s="33" t="e">
        <f>VLOOKUP($B1353,三大美股走勢!$A$4:$J$495,4,FALSE)</f>
        <v>#N/A</v>
      </c>
      <c r="AE1353" s="33" t="e">
        <f>VLOOKUP($B1353,三大美股走勢!$A$4:$J$495,7,FALSE)</f>
        <v>#N/A</v>
      </c>
      <c r="AF1353" s="33" t="e">
        <f>VLOOKUP($B1353,三大美股走勢!$A$4:$J$495,10,FALSE)</f>
        <v>#N/A</v>
      </c>
    </row>
    <row r="1354" spans="2:32">
      <c r="B1354" s="32">
        <v>44133</v>
      </c>
      <c r="C1354" s="33" t="e">
        <f>VLOOKUP($B1354,大盤與近月台指!$A$4:$I$499,2,FALSE)</f>
        <v>#N/A</v>
      </c>
      <c r="D1354" s="34" t="e">
        <f>VLOOKUP($B1354,大盤與近月台指!$A$4:$I$499,3,FALSE)</f>
        <v>#N/A</v>
      </c>
      <c r="E1354" s="35" t="e">
        <f>VLOOKUP($B1354,大盤與近月台指!$A$4:$I$499,4,FALSE)</f>
        <v>#N/A</v>
      </c>
      <c r="F1354" s="33" t="e">
        <f>VLOOKUP($B1354,大盤與近月台指!$A$4:$I$499,5,FALSE)</f>
        <v>#N/A</v>
      </c>
      <c r="G1354" s="49" t="e">
        <f>VLOOKUP($B1354,三大法人買賣超!$A$4:$I$500,3,FALSE)</f>
        <v>#N/A</v>
      </c>
      <c r="H1354" s="34" t="e">
        <f>VLOOKUP($B1354,三大法人買賣超!$A$4:$I$500,5,FALSE)</f>
        <v>#N/A</v>
      </c>
      <c r="I1354" s="27" t="e">
        <f>VLOOKUP($B1354,三大法人買賣超!$A$4:$I$500,7,FALSE)</f>
        <v>#N/A</v>
      </c>
      <c r="J1354" s="27" t="e">
        <f>VLOOKUP($B1354,三大法人買賣超!$A$4:$I$500,9,FALSE)</f>
        <v>#N/A</v>
      </c>
      <c r="K1354" s="37">
        <f>新台幣匯率美元指數!B1355</f>
        <v>0</v>
      </c>
      <c r="L1354" s="38">
        <f>新台幣匯率美元指數!C1355</f>
        <v>0</v>
      </c>
      <c r="M1354" s="39">
        <f>新台幣匯率美元指數!D1355</f>
        <v>0</v>
      </c>
      <c r="N1354" s="27" t="e">
        <f>VLOOKUP($B1354,期貨未平倉口數!$A$4:$M$499,4,FALSE)</f>
        <v>#N/A</v>
      </c>
      <c r="O1354" s="27" t="e">
        <f>VLOOKUP($B1354,期貨未平倉口數!$A$4:$M$499,9,FALSE)</f>
        <v>#N/A</v>
      </c>
      <c r="P1354" s="27" t="e">
        <f>VLOOKUP($B1354,期貨未平倉口數!$A$4:$M$499,10,FALSE)</f>
        <v>#N/A</v>
      </c>
      <c r="Q1354" s="27" t="e">
        <f>VLOOKUP($B1354,期貨未平倉口數!$A$4:$M$499,11,FALSE)</f>
        <v>#N/A</v>
      </c>
      <c r="R1354" s="64" t="e">
        <f>VLOOKUP($B1354,選擇權未平倉餘額!$A$4:$I$500,6,FALSE)</f>
        <v>#N/A</v>
      </c>
      <c r="S1354" s="64" t="e">
        <f>VLOOKUP($B1354,選擇權未平倉餘額!$A$4:$I$500,7,FALSE)</f>
        <v>#N/A</v>
      </c>
      <c r="T1354" s="64" t="e">
        <f>VLOOKUP($B1354,選擇權未平倉餘額!$A$4:$I$500,8,FALSE)</f>
        <v>#N/A</v>
      </c>
      <c r="U1354" s="64" t="e">
        <f>VLOOKUP($B1354,選擇權未平倉餘額!$A$4:$I$500,9,FALSE)</f>
        <v>#N/A</v>
      </c>
      <c r="V1354" s="39" t="e">
        <f>VLOOKUP($B1354,臺指選擇權P_C_Ratios!$A$4:$C$500,3,FALSE)</f>
        <v>#N/A</v>
      </c>
      <c r="W1354" s="41" t="e">
        <f>VLOOKUP($B1354,散戶多空比!$A$6:$L$500,12,FALSE)</f>
        <v>#N/A</v>
      </c>
      <c r="X1354" s="40" t="e">
        <f>VLOOKUP($B1354,期貨大額交易人未沖銷部位!$A$4:$O$499,4,FALSE)</f>
        <v>#N/A</v>
      </c>
      <c r="Y1354" s="40" t="e">
        <f>VLOOKUP($B1354,期貨大額交易人未沖銷部位!$A$4:$O$499,7,FALSE)</f>
        <v>#N/A</v>
      </c>
      <c r="Z1354" s="40" t="e">
        <f>VLOOKUP($B1354,期貨大額交易人未沖銷部位!$A$4:$O$499,10,FALSE)</f>
        <v>#N/A</v>
      </c>
      <c r="AA1354" s="40" t="e">
        <f>VLOOKUP($B1354,期貨大額交易人未沖銷部位!$A$4:$O$499,13,FALSE)</f>
        <v>#N/A</v>
      </c>
      <c r="AB1354" s="40" t="e">
        <f>VLOOKUP($B1354,期貨大額交易人未沖銷部位!$A$4:$O$499,14,FALSE)</f>
        <v>#N/A</v>
      </c>
      <c r="AC1354" s="40" t="e">
        <f>VLOOKUP($B1354,期貨大額交易人未沖銷部位!$A$4:$O$499,15,FALSE)</f>
        <v>#N/A</v>
      </c>
      <c r="AD1354" s="33" t="e">
        <f>VLOOKUP($B1354,三大美股走勢!$A$4:$J$495,4,FALSE)</f>
        <v>#N/A</v>
      </c>
      <c r="AE1354" s="33" t="e">
        <f>VLOOKUP($B1354,三大美股走勢!$A$4:$J$495,7,FALSE)</f>
        <v>#N/A</v>
      </c>
      <c r="AF1354" s="33" t="e">
        <f>VLOOKUP($B1354,三大美股走勢!$A$4:$J$495,10,FALSE)</f>
        <v>#N/A</v>
      </c>
    </row>
    <row r="1355" spans="2:32">
      <c r="B1355" s="32">
        <v>44134</v>
      </c>
      <c r="C1355" s="33" t="e">
        <f>VLOOKUP($B1355,大盤與近月台指!$A$4:$I$499,2,FALSE)</f>
        <v>#N/A</v>
      </c>
      <c r="D1355" s="34" t="e">
        <f>VLOOKUP($B1355,大盤與近月台指!$A$4:$I$499,3,FALSE)</f>
        <v>#N/A</v>
      </c>
      <c r="E1355" s="35" t="e">
        <f>VLOOKUP($B1355,大盤與近月台指!$A$4:$I$499,4,FALSE)</f>
        <v>#N/A</v>
      </c>
      <c r="F1355" s="33" t="e">
        <f>VLOOKUP($B1355,大盤與近月台指!$A$4:$I$499,5,FALSE)</f>
        <v>#N/A</v>
      </c>
      <c r="G1355" s="49" t="e">
        <f>VLOOKUP($B1355,三大法人買賣超!$A$4:$I$500,3,FALSE)</f>
        <v>#N/A</v>
      </c>
      <c r="H1355" s="34" t="e">
        <f>VLOOKUP($B1355,三大法人買賣超!$A$4:$I$500,5,FALSE)</f>
        <v>#N/A</v>
      </c>
      <c r="I1355" s="27" t="e">
        <f>VLOOKUP($B1355,三大法人買賣超!$A$4:$I$500,7,FALSE)</f>
        <v>#N/A</v>
      </c>
      <c r="J1355" s="27" t="e">
        <f>VLOOKUP($B1355,三大法人買賣超!$A$4:$I$500,9,FALSE)</f>
        <v>#N/A</v>
      </c>
      <c r="K1355" s="37">
        <f>新台幣匯率美元指數!B1356</f>
        <v>0</v>
      </c>
      <c r="L1355" s="38">
        <f>新台幣匯率美元指數!C1356</f>
        <v>0</v>
      </c>
      <c r="M1355" s="39">
        <f>新台幣匯率美元指數!D1356</f>
        <v>0</v>
      </c>
      <c r="N1355" s="27" t="e">
        <f>VLOOKUP($B1355,期貨未平倉口數!$A$4:$M$499,4,FALSE)</f>
        <v>#N/A</v>
      </c>
      <c r="O1355" s="27" t="e">
        <f>VLOOKUP($B1355,期貨未平倉口數!$A$4:$M$499,9,FALSE)</f>
        <v>#N/A</v>
      </c>
      <c r="P1355" s="27" t="e">
        <f>VLOOKUP($B1355,期貨未平倉口數!$A$4:$M$499,10,FALSE)</f>
        <v>#N/A</v>
      </c>
      <c r="Q1355" s="27" t="e">
        <f>VLOOKUP($B1355,期貨未平倉口數!$A$4:$M$499,11,FALSE)</f>
        <v>#N/A</v>
      </c>
      <c r="R1355" s="64" t="e">
        <f>VLOOKUP($B1355,選擇權未平倉餘額!$A$4:$I$500,6,FALSE)</f>
        <v>#N/A</v>
      </c>
      <c r="S1355" s="64" t="e">
        <f>VLOOKUP($B1355,選擇權未平倉餘額!$A$4:$I$500,7,FALSE)</f>
        <v>#N/A</v>
      </c>
      <c r="T1355" s="64" t="e">
        <f>VLOOKUP($B1355,選擇權未平倉餘額!$A$4:$I$500,8,FALSE)</f>
        <v>#N/A</v>
      </c>
      <c r="U1355" s="64" t="e">
        <f>VLOOKUP($B1355,選擇權未平倉餘額!$A$4:$I$500,9,FALSE)</f>
        <v>#N/A</v>
      </c>
      <c r="V1355" s="39" t="e">
        <f>VLOOKUP($B1355,臺指選擇權P_C_Ratios!$A$4:$C$500,3,FALSE)</f>
        <v>#N/A</v>
      </c>
      <c r="W1355" s="41" t="e">
        <f>VLOOKUP($B1355,散戶多空比!$A$6:$L$500,12,FALSE)</f>
        <v>#N/A</v>
      </c>
      <c r="X1355" s="40" t="e">
        <f>VLOOKUP($B1355,期貨大額交易人未沖銷部位!$A$4:$O$499,4,FALSE)</f>
        <v>#N/A</v>
      </c>
      <c r="Y1355" s="40" t="e">
        <f>VLOOKUP($B1355,期貨大額交易人未沖銷部位!$A$4:$O$499,7,FALSE)</f>
        <v>#N/A</v>
      </c>
      <c r="Z1355" s="40" t="e">
        <f>VLOOKUP($B1355,期貨大額交易人未沖銷部位!$A$4:$O$499,10,FALSE)</f>
        <v>#N/A</v>
      </c>
      <c r="AA1355" s="40" t="e">
        <f>VLOOKUP($B1355,期貨大額交易人未沖銷部位!$A$4:$O$499,13,FALSE)</f>
        <v>#N/A</v>
      </c>
      <c r="AB1355" s="40" t="e">
        <f>VLOOKUP($B1355,期貨大額交易人未沖銷部位!$A$4:$O$499,14,FALSE)</f>
        <v>#N/A</v>
      </c>
      <c r="AC1355" s="40" t="e">
        <f>VLOOKUP($B1355,期貨大額交易人未沖銷部位!$A$4:$O$499,15,FALSE)</f>
        <v>#N/A</v>
      </c>
      <c r="AD1355" s="33" t="e">
        <f>VLOOKUP($B1355,三大美股走勢!$A$4:$J$495,4,FALSE)</f>
        <v>#N/A</v>
      </c>
      <c r="AE1355" s="33" t="e">
        <f>VLOOKUP($B1355,三大美股走勢!$A$4:$J$495,7,FALSE)</f>
        <v>#N/A</v>
      </c>
      <c r="AF1355" s="33" t="e">
        <f>VLOOKUP($B1355,三大美股走勢!$A$4:$J$495,10,FALSE)</f>
        <v>#N/A</v>
      </c>
    </row>
    <row r="1356" spans="2:32">
      <c r="B1356" s="32">
        <v>44135</v>
      </c>
      <c r="C1356" s="33" t="e">
        <f>VLOOKUP($B1356,大盤與近月台指!$A$4:$I$499,2,FALSE)</f>
        <v>#N/A</v>
      </c>
      <c r="D1356" s="34" t="e">
        <f>VLOOKUP($B1356,大盤與近月台指!$A$4:$I$499,3,FALSE)</f>
        <v>#N/A</v>
      </c>
      <c r="E1356" s="35" t="e">
        <f>VLOOKUP($B1356,大盤與近月台指!$A$4:$I$499,4,FALSE)</f>
        <v>#N/A</v>
      </c>
      <c r="F1356" s="33" t="e">
        <f>VLOOKUP($B1356,大盤與近月台指!$A$4:$I$499,5,FALSE)</f>
        <v>#N/A</v>
      </c>
      <c r="G1356" s="49" t="e">
        <f>VLOOKUP($B1356,三大法人買賣超!$A$4:$I$500,3,FALSE)</f>
        <v>#N/A</v>
      </c>
      <c r="H1356" s="34" t="e">
        <f>VLOOKUP($B1356,三大法人買賣超!$A$4:$I$500,5,FALSE)</f>
        <v>#N/A</v>
      </c>
      <c r="I1356" s="27" t="e">
        <f>VLOOKUP($B1356,三大法人買賣超!$A$4:$I$500,7,FALSE)</f>
        <v>#N/A</v>
      </c>
      <c r="J1356" s="27" t="e">
        <f>VLOOKUP($B1356,三大法人買賣超!$A$4:$I$500,9,FALSE)</f>
        <v>#N/A</v>
      </c>
      <c r="K1356" s="37">
        <f>新台幣匯率美元指數!B1357</f>
        <v>0</v>
      </c>
      <c r="L1356" s="38">
        <f>新台幣匯率美元指數!C1357</f>
        <v>0</v>
      </c>
      <c r="M1356" s="39">
        <f>新台幣匯率美元指數!D1357</f>
        <v>0</v>
      </c>
      <c r="N1356" s="27" t="e">
        <f>VLOOKUP($B1356,期貨未平倉口數!$A$4:$M$499,4,FALSE)</f>
        <v>#N/A</v>
      </c>
      <c r="O1356" s="27" t="e">
        <f>VLOOKUP($B1356,期貨未平倉口數!$A$4:$M$499,9,FALSE)</f>
        <v>#N/A</v>
      </c>
      <c r="P1356" s="27" t="e">
        <f>VLOOKUP($B1356,期貨未平倉口數!$A$4:$M$499,10,FALSE)</f>
        <v>#N/A</v>
      </c>
      <c r="Q1356" s="27" t="e">
        <f>VLOOKUP($B1356,期貨未平倉口數!$A$4:$M$499,11,FALSE)</f>
        <v>#N/A</v>
      </c>
      <c r="R1356" s="64" t="e">
        <f>VLOOKUP($B1356,選擇權未平倉餘額!$A$4:$I$500,6,FALSE)</f>
        <v>#N/A</v>
      </c>
      <c r="S1356" s="64" t="e">
        <f>VLOOKUP($B1356,選擇權未平倉餘額!$A$4:$I$500,7,FALSE)</f>
        <v>#N/A</v>
      </c>
      <c r="T1356" s="64" t="e">
        <f>VLOOKUP($B1356,選擇權未平倉餘額!$A$4:$I$500,8,FALSE)</f>
        <v>#N/A</v>
      </c>
      <c r="U1356" s="64" t="e">
        <f>VLOOKUP($B1356,選擇權未平倉餘額!$A$4:$I$500,9,FALSE)</f>
        <v>#N/A</v>
      </c>
      <c r="V1356" s="39" t="e">
        <f>VLOOKUP($B1356,臺指選擇權P_C_Ratios!$A$4:$C$500,3,FALSE)</f>
        <v>#N/A</v>
      </c>
      <c r="W1356" s="41" t="e">
        <f>VLOOKUP($B1356,散戶多空比!$A$6:$L$500,12,FALSE)</f>
        <v>#N/A</v>
      </c>
      <c r="X1356" s="40" t="e">
        <f>VLOOKUP($B1356,期貨大額交易人未沖銷部位!$A$4:$O$499,4,FALSE)</f>
        <v>#N/A</v>
      </c>
      <c r="Y1356" s="40" t="e">
        <f>VLOOKUP($B1356,期貨大額交易人未沖銷部位!$A$4:$O$499,7,FALSE)</f>
        <v>#N/A</v>
      </c>
      <c r="Z1356" s="40" t="e">
        <f>VLOOKUP($B1356,期貨大額交易人未沖銷部位!$A$4:$O$499,10,FALSE)</f>
        <v>#N/A</v>
      </c>
      <c r="AA1356" s="40" t="e">
        <f>VLOOKUP($B1356,期貨大額交易人未沖銷部位!$A$4:$O$499,13,FALSE)</f>
        <v>#N/A</v>
      </c>
      <c r="AB1356" s="40" t="e">
        <f>VLOOKUP($B1356,期貨大額交易人未沖銷部位!$A$4:$O$499,14,FALSE)</f>
        <v>#N/A</v>
      </c>
      <c r="AC1356" s="40" t="e">
        <f>VLOOKUP($B1356,期貨大額交易人未沖銷部位!$A$4:$O$499,15,FALSE)</f>
        <v>#N/A</v>
      </c>
      <c r="AD1356" s="33" t="e">
        <f>VLOOKUP($B1356,三大美股走勢!$A$4:$J$495,4,FALSE)</f>
        <v>#N/A</v>
      </c>
      <c r="AE1356" s="33" t="e">
        <f>VLOOKUP($B1356,三大美股走勢!$A$4:$J$495,7,FALSE)</f>
        <v>#N/A</v>
      </c>
      <c r="AF1356" s="33" t="e">
        <f>VLOOKUP($B1356,三大美股走勢!$A$4:$J$495,10,FALSE)</f>
        <v>#N/A</v>
      </c>
    </row>
    <row r="1357" spans="2:32">
      <c r="B1357" s="32">
        <v>44136</v>
      </c>
      <c r="C1357" s="33" t="e">
        <f>VLOOKUP($B1357,大盤與近月台指!$A$4:$I$499,2,FALSE)</f>
        <v>#N/A</v>
      </c>
      <c r="D1357" s="34" t="e">
        <f>VLOOKUP($B1357,大盤與近月台指!$A$4:$I$499,3,FALSE)</f>
        <v>#N/A</v>
      </c>
      <c r="E1357" s="35" t="e">
        <f>VLOOKUP($B1357,大盤與近月台指!$A$4:$I$499,4,FALSE)</f>
        <v>#N/A</v>
      </c>
      <c r="F1357" s="33" t="e">
        <f>VLOOKUP($B1357,大盤與近月台指!$A$4:$I$499,5,FALSE)</f>
        <v>#N/A</v>
      </c>
      <c r="G1357" s="49" t="e">
        <f>VLOOKUP($B1357,三大法人買賣超!$A$4:$I$500,3,FALSE)</f>
        <v>#N/A</v>
      </c>
      <c r="H1357" s="34" t="e">
        <f>VLOOKUP($B1357,三大法人買賣超!$A$4:$I$500,5,FALSE)</f>
        <v>#N/A</v>
      </c>
      <c r="I1357" s="27" t="e">
        <f>VLOOKUP($B1357,三大法人買賣超!$A$4:$I$500,7,FALSE)</f>
        <v>#N/A</v>
      </c>
      <c r="J1357" s="27" t="e">
        <f>VLOOKUP($B1357,三大法人買賣超!$A$4:$I$500,9,FALSE)</f>
        <v>#N/A</v>
      </c>
      <c r="K1357" s="37">
        <f>新台幣匯率美元指數!B1358</f>
        <v>0</v>
      </c>
      <c r="L1357" s="38">
        <f>新台幣匯率美元指數!C1358</f>
        <v>0</v>
      </c>
      <c r="M1357" s="39">
        <f>新台幣匯率美元指數!D1358</f>
        <v>0</v>
      </c>
      <c r="N1357" s="27" t="e">
        <f>VLOOKUP($B1357,期貨未平倉口數!$A$4:$M$499,4,FALSE)</f>
        <v>#N/A</v>
      </c>
      <c r="O1357" s="27" t="e">
        <f>VLOOKUP($B1357,期貨未平倉口數!$A$4:$M$499,9,FALSE)</f>
        <v>#N/A</v>
      </c>
      <c r="P1357" s="27" t="e">
        <f>VLOOKUP($B1357,期貨未平倉口數!$A$4:$M$499,10,FALSE)</f>
        <v>#N/A</v>
      </c>
      <c r="Q1357" s="27" t="e">
        <f>VLOOKUP($B1357,期貨未平倉口數!$A$4:$M$499,11,FALSE)</f>
        <v>#N/A</v>
      </c>
      <c r="R1357" s="64" t="e">
        <f>VLOOKUP($B1357,選擇權未平倉餘額!$A$4:$I$500,6,FALSE)</f>
        <v>#N/A</v>
      </c>
      <c r="S1357" s="64" t="e">
        <f>VLOOKUP($B1357,選擇權未平倉餘額!$A$4:$I$500,7,FALSE)</f>
        <v>#N/A</v>
      </c>
      <c r="T1357" s="64" t="e">
        <f>VLOOKUP($B1357,選擇權未平倉餘額!$A$4:$I$500,8,FALSE)</f>
        <v>#N/A</v>
      </c>
      <c r="U1357" s="64" t="e">
        <f>VLOOKUP($B1357,選擇權未平倉餘額!$A$4:$I$500,9,FALSE)</f>
        <v>#N/A</v>
      </c>
      <c r="V1357" s="39" t="e">
        <f>VLOOKUP($B1357,臺指選擇權P_C_Ratios!$A$4:$C$500,3,FALSE)</f>
        <v>#N/A</v>
      </c>
      <c r="W1357" s="41" t="e">
        <f>VLOOKUP($B1357,散戶多空比!$A$6:$L$500,12,FALSE)</f>
        <v>#N/A</v>
      </c>
      <c r="X1357" s="40" t="e">
        <f>VLOOKUP($B1357,期貨大額交易人未沖銷部位!$A$4:$O$499,4,FALSE)</f>
        <v>#N/A</v>
      </c>
      <c r="Y1357" s="40" t="e">
        <f>VLOOKUP($B1357,期貨大額交易人未沖銷部位!$A$4:$O$499,7,FALSE)</f>
        <v>#N/A</v>
      </c>
      <c r="Z1357" s="40" t="e">
        <f>VLOOKUP($B1357,期貨大額交易人未沖銷部位!$A$4:$O$499,10,FALSE)</f>
        <v>#N/A</v>
      </c>
      <c r="AA1357" s="40" t="e">
        <f>VLOOKUP($B1357,期貨大額交易人未沖銷部位!$A$4:$O$499,13,FALSE)</f>
        <v>#N/A</v>
      </c>
      <c r="AB1357" s="40" t="e">
        <f>VLOOKUP($B1357,期貨大額交易人未沖銷部位!$A$4:$O$499,14,FALSE)</f>
        <v>#N/A</v>
      </c>
      <c r="AC1357" s="40" t="e">
        <f>VLOOKUP($B1357,期貨大額交易人未沖銷部位!$A$4:$O$499,15,FALSE)</f>
        <v>#N/A</v>
      </c>
      <c r="AD1357" s="33" t="e">
        <f>VLOOKUP($B1357,三大美股走勢!$A$4:$J$495,4,FALSE)</f>
        <v>#N/A</v>
      </c>
      <c r="AE1357" s="33" t="e">
        <f>VLOOKUP($B1357,三大美股走勢!$A$4:$J$495,7,FALSE)</f>
        <v>#N/A</v>
      </c>
      <c r="AF1357" s="33" t="e">
        <f>VLOOKUP($B1357,三大美股走勢!$A$4:$J$495,10,FALSE)</f>
        <v>#N/A</v>
      </c>
    </row>
    <row r="1358" spans="2:32">
      <c r="B1358" s="32">
        <v>44137</v>
      </c>
      <c r="C1358" s="33" t="e">
        <f>VLOOKUP($B1358,大盤與近月台指!$A$4:$I$499,2,FALSE)</f>
        <v>#N/A</v>
      </c>
      <c r="D1358" s="34" t="e">
        <f>VLOOKUP($B1358,大盤與近月台指!$A$4:$I$499,3,FALSE)</f>
        <v>#N/A</v>
      </c>
      <c r="E1358" s="35" t="e">
        <f>VLOOKUP($B1358,大盤與近月台指!$A$4:$I$499,4,FALSE)</f>
        <v>#N/A</v>
      </c>
      <c r="F1358" s="33" t="e">
        <f>VLOOKUP($B1358,大盤與近月台指!$A$4:$I$499,5,FALSE)</f>
        <v>#N/A</v>
      </c>
      <c r="G1358" s="49" t="e">
        <f>VLOOKUP($B1358,三大法人買賣超!$A$4:$I$500,3,FALSE)</f>
        <v>#N/A</v>
      </c>
      <c r="H1358" s="34" t="e">
        <f>VLOOKUP($B1358,三大法人買賣超!$A$4:$I$500,5,FALSE)</f>
        <v>#N/A</v>
      </c>
      <c r="I1358" s="27" t="e">
        <f>VLOOKUP($B1358,三大法人買賣超!$A$4:$I$500,7,FALSE)</f>
        <v>#N/A</v>
      </c>
      <c r="J1358" s="27" t="e">
        <f>VLOOKUP($B1358,三大法人買賣超!$A$4:$I$500,9,FALSE)</f>
        <v>#N/A</v>
      </c>
      <c r="K1358" s="37">
        <f>新台幣匯率美元指數!B1359</f>
        <v>0</v>
      </c>
      <c r="L1358" s="38">
        <f>新台幣匯率美元指數!C1359</f>
        <v>0</v>
      </c>
      <c r="M1358" s="39">
        <f>新台幣匯率美元指數!D1359</f>
        <v>0</v>
      </c>
      <c r="N1358" s="27" t="e">
        <f>VLOOKUP($B1358,期貨未平倉口數!$A$4:$M$499,4,FALSE)</f>
        <v>#N/A</v>
      </c>
      <c r="O1358" s="27" t="e">
        <f>VLOOKUP($B1358,期貨未平倉口數!$A$4:$M$499,9,FALSE)</f>
        <v>#N/A</v>
      </c>
      <c r="P1358" s="27" t="e">
        <f>VLOOKUP($B1358,期貨未平倉口數!$A$4:$M$499,10,FALSE)</f>
        <v>#N/A</v>
      </c>
      <c r="Q1358" s="27" t="e">
        <f>VLOOKUP($B1358,期貨未平倉口數!$A$4:$M$499,11,FALSE)</f>
        <v>#N/A</v>
      </c>
      <c r="R1358" s="64" t="e">
        <f>VLOOKUP($B1358,選擇權未平倉餘額!$A$4:$I$500,6,FALSE)</f>
        <v>#N/A</v>
      </c>
      <c r="S1358" s="64" t="e">
        <f>VLOOKUP($B1358,選擇權未平倉餘額!$A$4:$I$500,7,FALSE)</f>
        <v>#N/A</v>
      </c>
      <c r="T1358" s="64" t="e">
        <f>VLOOKUP($B1358,選擇權未平倉餘額!$A$4:$I$500,8,FALSE)</f>
        <v>#N/A</v>
      </c>
      <c r="U1358" s="64" t="e">
        <f>VLOOKUP($B1358,選擇權未平倉餘額!$A$4:$I$500,9,FALSE)</f>
        <v>#N/A</v>
      </c>
      <c r="V1358" s="39" t="e">
        <f>VLOOKUP($B1358,臺指選擇權P_C_Ratios!$A$4:$C$500,3,FALSE)</f>
        <v>#N/A</v>
      </c>
      <c r="W1358" s="41" t="e">
        <f>VLOOKUP($B1358,散戶多空比!$A$6:$L$500,12,FALSE)</f>
        <v>#N/A</v>
      </c>
      <c r="X1358" s="40" t="e">
        <f>VLOOKUP($B1358,期貨大額交易人未沖銷部位!$A$4:$O$499,4,FALSE)</f>
        <v>#N/A</v>
      </c>
      <c r="Y1358" s="40" t="e">
        <f>VLOOKUP($B1358,期貨大額交易人未沖銷部位!$A$4:$O$499,7,FALSE)</f>
        <v>#N/A</v>
      </c>
      <c r="Z1358" s="40" t="e">
        <f>VLOOKUP($B1358,期貨大額交易人未沖銷部位!$A$4:$O$499,10,FALSE)</f>
        <v>#N/A</v>
      </c>
      <c r="AA1358" s="40" t="e">
        <f>VLOOKUP($B1358,期貨大額交易人未沖銷部位!$A$4:$O$499,13,FALSE)</f>
        <v>#N/A</v>
      </c>
      <c r="AB1358" s="40" t="e">
        <f>VLOOKUP($B1358,期貨大額交易人未沖銷部位!$A$4:$O$499,14,FALSE)</f>
        <v>#N/A</v>
      </c>
      <c r="AC1358" s="40" t="e">
        <f>VLOOKUP($B1358,期貨大額交易人未沖銷部位!$A$4:$O$499,15,FALSE)</f>
        <v>#N/A</v>
      </c>
      <c r="AD1358" s="33" t="e">
        <f>VLOOKUP($B1358,三大美股走勢!$A$4:$J$495,4,FALSE)</f>
        <v>#N/A</v>
      </c>
      <c r="AE1358" s="33" t="e">
        <f>VLOOKUP($B1358,三大美股走勢!$A$4:$J$495,7,FALSE)</f>
        <v>#N/A</v>
      </c>
      <c r="AF1358" s="33" t="e">
        <f>VLOOKUP($B1358,三大美股走勢!$A$4:$J$495,10,FALSE)</f>
        <v>#N/A</v>
      </c>
    </row>
    <row r="1359" spans="2:32">
      <c r="B1359" s="32">
        <v>44138</v>
      </c>
      <c r="C1359" s="33" t="e">
        <f>VLOOKUP($B1359,大盤與近月台指!$A$4:$I$499,2,FALSE)</f>
        <v>#N/A</v>
      </c>
      <c r="D1359" s="34" t="e">
        <f>VLOOKUP($B1359,大盤與近月台指!$A$4:$I$499,3,FALSE)</f>
        <v>#N/A</v>
      </c>
      <c r="E1359" s="35" t="e">
        <f>VLOOKUP($B1359,大盤與近月台指!$A$4:$I$499,4,FALSE)</f>
        <v>#N/A</v>
      </c>
      <c r="F1359" s="33" t="e">
        <f>VLOOKUP($B1359,大盤與近月台指!$A$4:$I$499,5,FALSE)</f>
        <v>#N/A</v>
      </c>
      <c r="G1359" s="49" t="e">
        <f>VLOOKUP($B1359,三大法人買賣超!$A$4:$I$500,3,FALSE)</f>
        <v>#N/A</v>
      </c>
      <c r="H1359" s="34" t="e">
        <f>VLOOKUP($B1359,三大法人買賣超!$A$4:$I$500,5,FALSE)</f>
        <v>#N/A</v>
      </c>
      <c r="I1359" s="27" t="e">
        <f>VLOOKUP($B1359,三大法人買賣超!$A$4:$I$500,7,FALSE)</f>
        <v>#N/A</v>
      </c>
      <c r="J1359" s="27" t="e">
        <f>VLOOKUP($B1359,三大法人買賣超!$A$4:$I$500,9,FALSE)</f>
        <v>#N/A</v>
      </c>
      <c r="K1359" s="37">
        <f>新台幣匯率美元指數!B1360</f>
        <v>0</v>
      </c>
      <c r="L1359" s="38">
        <f>新台幣匯率美元指數!C1360</f>
        <v>0</v>
      </c>
      <c r="M1359" s="39">
        <f>新台幣匯率美元指數!D1360</f>
        <v>0</v>
      </c>
      <c r="N1359" s="27" t="e">
        <f>VLOOKUP($B1359,期貨未平倉口數!$A$4:$M$499,4,FALSE)</f>
        <v>#N/A</v>
      </c>
      <c r="O1359" s="27" t="e">
        <f>VLOOKUP($B1359,期貨未平倉口數!$A$4:$M$499,9,FALSE)</f>
        <v>#N/A</v>
      </c>
      <c r="P1359" s="27" t="e">
        <f>VLOOKUP($B1359,期貨未平倉口數!$A$4:$M$499,10,FALSE)</f>
        <v>#N/A</v>
      </c>
      <c r="Q1359" s="27" t="e">
        <f>VLOOKUP($B1359,期貨未平倉口數!$A$4:$M$499,11,FALSE)</f>
        <v>#N/A</v>
      </c>
      <c r="R1359" s="64" t="e">
        <f>VLOOKUP($B1359,選擇權未平倉餘額!$A$4:$I$500,6,FALSE)</f>
        <v>#N/A</v>
      </c>
      <c r="S1359" s="64" t="e">
        <f>VLOOKUP($B1359,選擇權未平倉餘額!$A$4:$I$500,7,FALSE)</f>
        <v>#N/A</v>
      </c>
      <c r="T1359" s="64" t="e">
        <f>VLOOKUP($B1359,選擇權未平倉餘額!$A$4:$I$500,8,FALSE)</f>
        <v>#N/A</v>
      </c>
      <c r="U1359" s="64" t="e">
        <f>VLOOKUP($B1359,選擇權未平倉餘額!$A$4:$I$500,9,FALSE)</f>
        <v>#N/A</v>
      </c>
      <c r="V1359" s="39" t="e">
        <f>VLOOKUP($B1359,臺指選擇權P_C_Ratios!$A$4:$C$500,3,FALSE)</f>
        <v>#N/A</v>
      </c>
      <c r="W1359" s="41" t="e">
        <f>VLOOKUP($B1359,散戶多空比!$A$6:$L$500,12,FALSE)</f>
        <v>#N/A</v>
      </c>
      <c r="X1359" s="40" t="e">
        <f>VLOOKUP($B1359,期貨大額交易人未沖銷部位!$A$4:$O$499,4,FALSE)</f>
        <v>#N/A</v>
      </c>
      <c r="Y1359" s="40" t="e">
        <f>VLOOKUP($B1359,期貨大額交易人未沖銷部位!$A$4:$O$499,7,FALSE)</f>
        <v>#N/A</v>
      </c>
      <c r="Z1359" s="40" t="e">
        <f>VLOOKUP($B1359,期貨大額交易人未沖銷部位!$A$4:$O$499,10,FALSE)</f>
        <v>#N/A</v>
      </c>
      <c r="AA1359" s="40" t="e">
        <f>VLOOKUP($B1359,期貨大額交易人未沖銷部位!$A$4:$O$499,13,FALSE)</f>
        <v>#N/A</v>
      </c>
      <c r="AB1359" s="40" t="e">
        <f>VLOOKUP($B1359,期貨大額交易人未沖銷部位!$A$4:$O$499,14,FALSE)</f>
        <v>#N/A</v>
      </c>
      <c r="AC1359" s="40" t="e">
        <f>VLOOKUP($B1359,期貨大額交易人未沖銷部位!$A$4:$O$499,15,FALSE)</f>
        <v>#N/A</v>
      </c>
      <c r="AD1359" s="33" t="e">
        <f>VLOOKUP($B1359,三大美股走勢!$A$4:$J$495,4,FALSE)</f>
        <v>#N/A</v>
      </c>
      <c r="AE1359" s="33" t="e">
        <f>VLOOKUP($B1359,三大美股走勢!$A$4:$J$495,7,FALSE)</f>
        <v>#N/A</v>
      </c>
      <c r="AF1359" s="33" t="e">
        <f>VLOOKUP($B1359,三大美股走勢!$A$4:$J$495,10,FALSE)</f>
        <v>#N/A</v>
      </c>
    </row>
    <row r="1360" spans="2:32">
      <c r="B1360" s="32">
        <v>44139</v>
      </c>
      <c r="C1360" s="33" t="e">
        <f>VLOOKUP($B1360,大盤與近月台指!$A$4:$I$499,2,FALSE)</f>
        <v>#N/A</v>
      </c>
      <c r="D1360" s="34" t="e">
        <f>VLOOKUP($B1360,大盤與近月台指!$A$4:$I$499,3,FALSE)</f>
        <v>#N/A</v>
      </c>
      <c r="E1360" s="35" t="e">
        <f>VLOOKUP($B1360,大盤與近月台指!$A$4:$I$499,4,FALSE)</f>
        <v>#N/A</v>
      </c>
      <c r="F1360" s="33" t="e">
        <f>VLOOKUP($B1360,大盤與近月台指!$A$4:$I$499,5,FALSE)</f>
        <v>#N/A</v>
      </c>
      <c r="G1360" s="49" t="e">
        <f>VLOOKUP($B1360,三大法人買賣超!$A$4:$I$500,3,FALSE)</f>
        <v>#N/A</v>
      </c>
      <c r="H1360" s="34" t="e">
        <f>VLOOKUP($B1360,三大法人買賣超!$A$4:$I$500,5,FALSE)</f>
        <v>#N/A</v>
      </c>
      <c r="I1360" s="27" t="e">
        <f>VLOOKUP($B1360,三大法人買賣超!$A$4:$I$500,7,FALSE)</f>
        <v>#N/A</v>
      </c>
      <c r="J1360" s="27" t="e">
        <f>VLOOKUP($B1360,三大法人買賣超!$A$4:$I$500,9,FALSE)</f>
        <v>#N/A</v>
      </c>
      <c r="K1360" s="37">
        <f>新台幣匯率美元指數!B1361</f>
        <v>0</v>
      </c>
      <c r="L1360" s="38">
        <f>新台幣匯率美元指數!C1361</f>
        <v>0</v>
      </c>
      <c r="M1360" s="39">
        <f>新台幣匯率美元指數!D1361</f>
        <v>0</v>
      </c>
      <c r="N1360" s="27" t="e">
        <f>VLOOKUP($B1360,期貨未平倉口數!$A$4:$M$499,4,FALSE)</f>
        <v>#N/A</v>
      </c>
      <c r="O1360" s="27" t="e">
        <f>VLOOKUP($B1360,期貨未平倉口數!$A$4:$M$499,9,FALSE)</f>
        <v>#N/A</v>
      </c>
      <c r="P1360" s="27" t="e">
        <f>VLOOKUP($B1360,期貨未平倉口數!$A$4:$M$499,10,FALSE)</f>
        <v>#N/A</v>
      </c>
      <c r="Q1360" s="27" t="e">
        <f>VLOOKUP($B1360,期貨未平倉口數!$A$4:$M$499,11,FALSE)</f>
        <v>#N/A</v>
      </c>
      <c r="R1360" s="64" t="e">
        <f>VLOOKUP($B1360,選擇權未平倉餘額!$A$4:$I$500,6,FALSE)</f>
        <v>#N/A</v>
      </c>
      <c r="S1360" s="64" t="e">
        <f>VLOOKUP($B1360,選擇權未平倉餘額!$A$4:$I$500,7,FALSE)</f>
        <v>#N/A</v>
      </c>
      <c r="T1360" s="64" t="e">
        <f>VLOOKUP($B1360,選擇權未平倉餘額!$A$4:$I$500,8,FALSE)</f>
        <v>#N/A</v>
      </c>
      <c r="U1360" s="64" t="e">
        <f>VLOOKUP($B1360,選擇權未平倉餘額!$A$4:$I$500,9,FALSE)</f>
        <v>#N/A</v>
      </c>
      <c r="V1360" s="39" t="e">
        <f>VLOOKUP($B1360,臺指選擇權P_C_Ratios!$A$4:$C$500,3,FALSE)</f>
        <v>#N/A</v>
      </c>
      <c r="W1360" s="41" t="e">
        <f>VLOOKUP($B1360,散戶多空比!$A$6:$L$500,12,FALSE)</f>
        <v>#N/A</v>
      </c>
      <c r="X1360" s="40" t="e">
        <f>VLOOKUP($B1360,期貨大額交易人未沖銷部位!$A$4:$O$499,4,FALSE)</f>
        <v>#N/A</v>
      </c>
      <c r="Y1360" s="40" t="e">
        <f>VLOOKUP($B1360,期貨大額交易人未沖銷部位!$A$4:$O$499,7,FALSE)</f>
        <v>#N/A</v>
      </c>
      <c r="Z1360" s="40" t="e">
        <f>VLOOKUP($B1360,期貨大額交易人未沖銷部位!$A$4:$O$499,10,FALSE)</f>
        <v>#N/A</v>
      </c>
      <c r="AA1360" s="40" t="e">
        <f>VLOOKUP($B1360,期貨大額交易人未沖銷部位!$A$4:$O$499,13,FALSE)</f>
        <v>#N/A</v>
      </c>
      <c r="AB1360" s="40" t="e">
        <f>VLOOKUP($B1360,期貨大額交易人未沖銷部位!$A$4:$O$499,14,FALSE)</f>
        <v>#N/A</v>
      </c>
      <c r="AC1360" s="40" t="e">
        <f>VLOOKUP($B1360,期貨大額交易人未沖銷部位!$A$4:$O$499,15,FALSE)</f>
        <v>#N/A</v>
      </c>
      <c r="AD1360" s="33" t="e">
        <f>VLOOKUP($B1360,三大美股走勢!$A$4:$J$495,4,FALSE)</f>
        <v>#N/A</v>
      </c>
      <c r="AE1360" s="33" t="e">
        <f>VLOOKUP($B1360,三大美股走勢!$A$4:$J$495,7,FALSE)</f>
        <v>#N/A</v>
      </c>
      <c r="AF1360" s="33" t="e">
        <f>VLOOKUP($B1360,三大美股走勢!$A$4:$J$495,10,FALSE)</f>
        <v>#N/A</v>
      </c>
    </row>
    <row r="1361" spans="2:32">
      <c r="B1361" s="32">
        <v>44140</v>
      </c>
      <c r="C1361" s="33" t="e">
        <f>VLOOKUP($B1361,大盤與近月台指!$A$4:$I$499,2,FALSE)</f>
        <v>#N/A</v>
      </c>
      <c r="D1361" s="34" t="e">
        <f>VLOOKUP($B1361,大盤與近月台指!$A$4:$I$499,3,FALSE)</f>
        <v>#N/A</v>
      </c>
      <c r="E1361" s="35" t="e">
        <f>VLOOKUP($B1361,大盤與近月台指!$A$4:$I$499,4,FALSE)</f>
        <v>#N/A</v>
      </c>
      <c r="F1361" s="33" t="e">
        <f>VLOOKUP($B1361,大盤與近月台指!$A$4:$I$499,5,FALSE)</f>
        <v>#N/A</v>
      </c>
      <c r="G1361" s="49" t="e">
        <f>VLOOKUP($B1361,三大法人買賣超!$A$4:$I$500,3,FALSE)</f>
        <v>#N/A</v>
      </c>
      <c r="H1361" s="34" t="e">
        <f>VLOOKUP($B1361,三大法人買賣超!$A$4:$I$500,5,FALSE)</f>
        <v>#N/A</v>
      </c>
      <c r="I1361" s="27" t="e">
        <f>VLOOKUP($B1361,三大法人買賣超!$A$4:$I$500,7,FALSE)</f>
        <v>#N/A</v>
      </c>
      <c r="J1361" s="27" t="e">
        <f>VLOOKUP($B1361,三大法人買賣超!$A$4:$I$500,9,FALSE)</f>
        <v>#N/A</v>
      </c>
      <c r="K1361" s="37">
        <f>新台幣匯率美元指數!B1362</f>
        <v>0</v>
      </c>
      <c r="L1361" s="38">
        <f>新台幣匯率美元指數!C1362</f>
        <v>0</v>
      </c>
      <c r="M1361" s="39">
        <f>新台幣匯率美元指數!D1362</f>
        <v>0</v>
      </c>
      <c r="N1361" s="27" t="e">
        <f>VLOOKUP($B1361,期貨未平倉口數!$A$4:$M$499,4,FALSE)</f>
        <v>#N/A</v>
      </c>
      <c r="O1361" s="27" t="e">
        <f>VLOOKUP($B1361,期貨未平倉口數!$A$4:$M$499,9,FALSE)</f>
        <v>#N/A</v>
      </c>
      <c r="P1361" s="27" t="e">
        <f>VLOOKUP($B1361,期貨未平倉口數!$A$4:$M$499,10,FALSE)</f>
        <v>#N/A</v>
      </c>
      <c r="Q1361" s="27" t="e">
        <f>VLOOKUP($B1361,期貨未平倉口數!$A$4:$M$499,11,FALSE)</f>
        <v>#N/A</v>
      </c>
      <c r="R1361" s="64" t="e">
        <f>VLOOKUP($B1361,選擇權未平倉餘額!$A$4:$I$500,6,FALSE)</f>
        <v>#N/A</v>
      </c>
      <c r="S1361" s="64" t="e">
        <f>VLOOKUP($B1361,選擇權未平倉餘額!$A$4:$I$500,7,FALSE)</f>
        <v>#N/A</v>
      </c>
      <c r="T1361" s="64" t="e">
        <f>VLOOKUP($B1361,選擇權未平倉餘額!$A$4:$I$500,8,FALSE)</f>
        <v>#N/A</v>
      </c>
      <c r="U1361" s="64" t="e">
        <f>VLOOKUP($B1361,選擇權未平倉餘額!$A$4:$I$500,9,FALSE)</f>
        <v>#N/A</v>
      </c>
      <c r="V1361" s="39" t="e">
        <f>VLOOKUP($B1361,臺指選擇權P_C_Ratios!$A$4:$C$500,3,FALSE)</f>
        <v>#N/A</v>
      </c>
      <c r="W1361" s="41" t="e">
        <f>VLOOKUP($B1361,散戶多空比!$A$6:$L$500,12,FALSE)</f>
        <v>#N/A</v>
      </c>
      <c r="X1361" s="40" t="e">
        <f>VLOOKUP($B1361,期貨大額交易人未沖銷部位!$A$4:$O$499,4,FALSE)</f>
        <v>#N/A</v>
      </c>
      <c r="Y1361" s="40" t="e">
        <f>VLOOKUP($B1361,期貨大額交易人未沖銷部位!$A$4:$O$499,7,FALSE)</f>
        <v>#N/A</v>
      </c>
      <c r="Z1361" s="40" t="e">
        <f>VLOOKUP($B1361,期貨大額交易人未沖銷部位!$A$4:$O$499,10,FALSE)</f>
        <v>#N/A</v>
      </c>
      <c r="AA1361" s="40" t="e">
        <f>VLOOKUP($B1361,期貨大額交易人未沖銷部位!$A$4:$O$499,13,FALSE)</f>
        <v>#N/A</v>
      </c>
      <c r="AB1361" s="40" t="e">
        <f>VLOOKUP($B1361,期貨大額交易人未沖銷部位!$A$4:$O$499,14,FALSE)</f>
        <v>#N/A</v>
      </c>
      <c r="AC1361" s="40" t="e">
        <f>VLOOKUP($B1361,期貨大額交易人未沖銷部位!$A$4:$O$499,15,FALSE)</f>
        <v>#N/A</v>
      </c>
      <c r="AD1361" s="33" t="e">
        <f>VLOOKUP($B1361,三大美股走勢!$A$4:$J$495,4,FALSE)</f>
        <v>#N/A</v>
      </c>
      <c r="AE1361" s="33" t="e">
        <f>VLOOKUP($B1361,三大美股走勢!$A$4:$J$495,7,FALSE)</f>
        <v>#N/A</v>
      </c>
      <c r="AF1361" s="33" t="e">
        <f>VLOOKUP($B1361,三大美股走勢!$A$4:$J$495,10,FALSE)</f>
        <v>#N/A</v>
      </c>
    </row>
    <row r="1362" spans="2:32">
      <c r="B1362" s="32">
        <v>44141</v>
      </c>
      <c r="C1362" s="33" t="e">
        <f>VLOOKUP($B1362,大盤與近月台指!$A$4:$I$499,2,FALSE)</f>
        <v>#N/A</v>
      </c>
      <c r="D1362" s="34" t="e">
        <f>VLOOKUP($B1362,大盤與近月台指!$A$4:$I$499,3,FALSE)</f>
        <v>#N/A</v>
      </c>
      <c r="E1362" s="35" t="e">
        <f>VLOOKUP($B1362,大盤與近月台指!$A$4:$I$499,4,FALSE)</f>
        <v>#N/A</v>
      </c>
      <c r="F1362" s="33" t="e">
        <f>VLOOKUP($B1362,大盤與近月台指!$A$4:$I$499,5,FALSE)</f>
        <v>#N/A</v>
      </c>
      <c r="G1362" s="49" t="e">
        <f>VLOOKUP($B1362,三大法人買賣超!$A$4:$I$500,3,FALSE)</f>
        <v>#N/A</v>
      </c>
      <c r="H1362" s="34" t="e">
        <f>VLOOKUP($B1362,三大法人買賣超!$A$4:$I$500,5,FALSE)</f>
        <v>#N/A</v>
      </c>
      <c r="I1362" s="27" t="e">
        <f>VLOOKUP($B1362,三大法人買賣超!$A$4:$I$500,7,FALSE)</f>
        <v>#N/A</v>
      </c>
      <c r="J1362" s="27" t="e">
        <f>VLOOKUP($B1362,三大法人買賣超!$A$4:$I$500,9,FALSE)</f>
        <v>#N/A</v>
      </c>
      <c r="K1362" s="37">
        <f>新台幣匯率美元指數!B1363</f>
        <v>0</v>
      </c>
      <c r="L1362" s="38">
        <f>新台幣匯率美元指數!C1363</f>
        <v>0</v>
      </c>
      <c r="M1362" s="39">
        <f>新台幣匯率美元指數!D1363</f>
        <v>0</v>
      </c>
      <c r="N1362" s="27" t="e">
        <f>VLOOKUP($B1362,期貨未平倉口數!$A$4:$M$499,4,FALSE)</f>
        <v>#N/A</v>
      </c>
      <c r="O1362" s="27" t="e">
        <f>VLOOKUP($B1362,期貨未平倉口數!$A$4:$M$499,9,FALSE)</f>
        <v>#N/A</v>
      </c>
      <c r="P1362" s="27" t="e">
        <f>VLOOKUP($B1362,期貨未平倉口數!$A$4:$M$499,10,FALSE)</f>
        <v>#N/A</v>
      </c>
      <c r="Q1362" s="27" t="e">
        <f>VLOOKUP($B1362,期貨未平倉口數!$A$4:$M$499,11,FALSE)</f>
        <v>#N/A</v>
      </c>
      <c r="R1362" s="64" t="e">
        <f>VLOOKUP($B1362,選擇權未平倉餘額!$A$4:$I$500,6,FALSE)</f>
        <v>#N/A</v>
      </c>
      <c r="S1362" s="64" t="e">
        <f>VLOOKUP($B1362,選擇權未平倉餘額!$A$4:$I$500,7,FALSE)</f>
        <v>#N/A</v>
      </c>
      <c r="T1362" s="64" t="e">
        <f>VLOOKUP($B1362,選擇權未平倉餘額!$A$4:$I$500,8,FALSE)</f>
        <v>#N/A</v>
      </c>
      <c r="U1362" s="64" t="e">
        <f>VLOOKUP($B1362,選擇權未平倉餘額!$A$4:$I$500,9,FALSE)</f>
        <v>#N/A</v>
      </c>
      <c r="V1362" s="39" t="e">
        <f>VLOOKUP($B1362,臺指選擇權P_C_Ratios!$A$4:$C$500,3,FALSE)</f>
        <v>#N/A</v>
      </c>
      <c r="W1362" s="41" t="e">
        <f>VLOOKUP($B1362,散戶多空比!$A$6:$L$500,12,FALSE)</f>
        <v>#N/A</v>
      </c>
      <c r="X1362" s="40" t="e">
        <f>VLOOKUP($B1362,期貨大額交易人未沖銷部位!$A$4:$O$499,4,FALSE)</f>
        <v>#N/A</v>
      </c>
      <c r="Y1362" s="40" t="e">
        <f>VLOOKUP($B1362,期貨大額交易人未沖銷部位!$A$4:$O$499,7,FALSE)</f>
        <v>#N/A</v>
      </c>
      <c r="Z1362" s="40" t="e">
        <f>VLOOKUP($B1362,期貨大額交易人未沖銷部位!$A$4:$O$499,10,FALSE)</f>
        <v>#N/A</v>
      </c>
      <c r="AA1362" s="40" t="e">
        <f>VLOOKUP($B1362,期貨大額交易人未沖銷部位!$A$4:$O$499,13,FALSE)</f>
        <v>#N/A</v>
      </c>
      <c r="AB1362" s="40" t="e">
        <f>VLOOKUP($B1362,期貨大額交易人未沖銷部位!$A$4:$O$499,14,FALSE)</f>
        <v>#N/A</v>
      </c>
      <c r="AC1362" s="40" t="e">
        <f>VLOOKUP($B1362,期貨大額交易人未沖銷部位!$A$4:$O$499,15,FALSE)</f>
        <v>#N/A</v>
      </c>
      <c r="AD1362" s="33" t="e">
        <f>VLOOKUP($B1362,三大美股走勢!$A$4:$J$495,4,FALSE)</f>
        <v>#N/A</v>
      </c>
      <c r="AE1362" s="33" t="e">
        <f>VLOOKUP($B1362,三大美股走勢!$A$4:$J$495,7,FALSE)</f>
        <v>#N/A</v>
      </c>
      <c r="AF1362" s="33" t="e">
        <f>VLOOKUP($B1362,三大美股走勢!$A$4:$J$495,10,FALSE)</f>
        <v>#N/A</v>
      </c>
    </row>
    <row r="1363" spans="2:32">
      <c r="B1363" s="32">
        <v>44142</v>
      </c>
      <c r="C1363" s="33" t="e">
        <f>VLOOKUP($B1363,大盤與近月台指!$A$4:$I$499,2,FALSE)</f>
        <v>#N/A</v>
      </c>
      <c r="D1363" s="34" t="e">
        <f>VLOOKUP($B1363,大盤與近月台指!$A$4:$I$499,3,FALSE)</f>
        <v>#N/A</v>
      </c>
      <c r="E1363" s="35" t="e">
        <f>VLOOKUP($B1363,大盤與近月台指!$A$4:$I$499,4,FALSE)</f>
        <v>#N/A</v>
      </c>
      <c r="F1363" s="33" t="e">
        <f>VLOOKUP($B1363,大盤與近月台指!$A$4:$I$499,5,FALSE)</f>
        <v>#N/A</v>
      </c>
      <c r="G1363" s="49" t="e">
        <f>VLOOKUP($B1363,三大法人買賣超!$A$4:$I$500,3,FALSE)</f>
        <v>#N/A</v>
      </c>
      <c r="H1363" s="34" t="e">
        <f>VLOOKUP($B1363,三大法人買賣超!$A$4:$I$500,5,FALSE)</f>
        <v>#N/A</v>
      </c>
      <c r="I1363" s="27" t="e">
        <f>VLOOKUP($B1363,三大法人買賣超!$A$4:$I$500,7,FALSE)</f>
        <v>#N/A</v>
      </c>
      <c r="J1363" s="27" t="e">
        <f>VLOOKUP($B1363,三大法人買賣超!$A$4:$I$500,9,FALSE)</f>
        <v>#N/A</v>
      </c>
      <c r="K1363" s="37">
        <f>新台幣匯率美元指數!B1364</f>
        <v>0</v>
      </c>
      <c r="L1363" s="38">
        <f>新台幣匯率美元指數!C1364</f>
        <v>0</v>
      </c>
      <c r="M1363" s="39">
        <f>新台幣匯率美元指數!D1364</f>
        <v>0</v>
      </c>
      <c r="N1363" s="27" t="e">
        <f>VLOOKUP($B1363,期貨未平倉口數!$A$4:$M$499,4,FALSE)</f>
        <v>#N/A</v>
      </c>
      <c r="O1363" s="27" t="e">
        <f>VLOOKUP($B1363,期貨未平倉口數!$A$4:$M$499,9,FALSE)</f>
        <v>#N/A</v>
      </c>
      <c r="P1363" s="27" t="e">
        <f>VLOOKUP($B1363,期貨未平倉口數!$A$4:$M$499,10,FALSE)</f>
        <v>#N/A</v>
      </c>
      <c r="Q1363" s="27" t="e">
        <f>VLOOKUP($B1363,期貨未平倉口數!$A$4:$M$499,11,FALSE)</f>
        <v>#N/A</v>
      </c>
      <c r="R1363" s="64" t="e">
        <f>VLOOKUP($B1363,選擇權未平倉餘額!$A$4:$I$500,6,FALSE)</f>
        <v>#N/A</v>
      </c>
      <c r="S1363" s="64" t="e">
        <f>VLOOKUP($B1363,選擇權未平倉餘額!$A$4:$I$500,7,FALSE)</f>
        <v>#N/A</v>
      </c>
      <c r="T1363" s="64" t="e">
        <f>VLOOKUP($B1363,選擇權未平倉餘額!$A$4:$I$500,8,FALSE)</f>
        <v>#N/A</v>
      </c>
      <c r="U1363" s="64" t="e">
        <f>VLOOKUP($B1363,選擇權未平倉餘額!$A$4:$I$500,9,FALSE)</f>
        <v>#N/A</v>
      </c>
      <c r="V1363" s="39" t="e">
        <f>VLOOKUP($B1363,臺指選擇權P_C_Ratios!$A$4:$C$500,3,FALSE)</f>
        <v>#N/A</v>
      </c>
      <c r="W1363" s="41" t="e">
        <f>VLOOKUP($B1363,散戶多空比!$A$6:$L$500,12,FALSE)</f>
        <v>#N/A</v>
      </c>
      <c r="X1363" s="40" t="e">
        <f>VLOOKUP($B1363,期貨大額交易人未沖銷部位!$A$4:$O$499,4,FALSE)</f>
        <v>#N/A</v>
      </c>
      <c r="Y1363" s="40" t="e">
        <f>VLOOKUP($B1363,期貨大額交易人未沖銷部位!$A$4:$O$499,7,FALSE)</f>
        <v>#N/A</v>
      </c>
      <c r="Z1363" s="40" t="e">
        <f>VLOOKUP($B1363,期貨大額交易人未沖銷部位!$A$4:$O$499,10,FALSE)</f>
        <v>#N/A</v>
      </c>
      <c r="AA1363" s="40" t="e">
        <f>VLOOKUP($B1363,期貨大額交易人未沖銷部位!$A$4:$O$499,13,FALSE)</f>
        <v>#N/A</v>
      </c>
      <c r="AB1363" s="40" t="e">
        <f>VLOOKUP($B1363,期貨大額交易人未沖銷部位!$A$4:$O$499,14,FALSE)</f>
        <v>#N/A</v>
      </c>
      <c r="AC1363" s="40" t="e">
        <f>VLOOKUP($B1363,期貨大額交易人未沖銷部位!$A$4:$O$499,15,FALSE)</f>
        <v>#N/A</v>
      </c>
      <c r="AD1363" s="33" t="e">
        <f>VLOOKUP($B1363,三大美股走勢!$A$4:$J$495,4,FALSE)</f>
        <v>#N/A</v>
      </c>
      <c r="AE1363" s="33" t="e">
        <f>VLOOKUP($B1363,三大美股走勢!$A$4:$J$495,7,FALSE)</f>
        <v>#N/A</v>
      </c>
      <c r="AF1363" s="33" t="e">
        <f>VLOOKUP($B1363,三大美股走勢!$A$4:$J$495,10,FALSE)</f>
        <v>#N/A</v>
      </c>
    </row>
    <row r="1364" spans="2:32">
      <c r="B1364" s="32">
        <v>44143</v>
      </c>
      <c r="C1364" s="33" t="e">
        <f>VLOOKUP($B1364,大盤與近月台指!$A$4:$I$499,2,FALSE)</f>
        <v>#N/A</v>
      </c>
      <c r="D1364" s="34" t="e">
        <f>VLOOKUP($B1364,大盤與近月台指!$A$4:$I$499,3,FALSE)</f>
        <v>#N/A</v>
      </c>
      <c r="E1364" s="35" t="e">
        <f>VLOOKUP($B1364,大盤與近月台指!$A$4:$I$499,4,FALSE)</f>
        <v>#N/A</v>
      </c>
      <c r="F1364" s="33" t="e">
        <f>VLOOKUP($B1364,大盤與近月台指!$A$4:$I$499,5,FALSE)</f>
        <v>#N/A</v>
      </c>
      <c r="G1364" s="49" t="e">
        <f>VLOOKUP($B1364,三大法人買賣超!$A$4:$I$500,3,FALSE)</f>
        <v>#N/A</v>
      </c>
      <c r="H1364" s="34" t="e">
        <f>VLOOKUP($B1364,三大法人買賣超!$A$4:$I$500,5,FALSE)</f>
        <v>#N/A</v>
      </c>
      <c r="I1364" s="27" t="e">
        <f>VLOOKUP($B1364,三大法人買賣超!$A$4:$I$500,7,FALSE)</f>
        <v>#N/A</v>
      </c>
      <c r="J1364" s="27" t="e">
        <f>VLOOKUP($B1364,三大法人買賣超!$A$4:$I$500,9,FALSE)</f>
        <v>#N/A</v>
      </c>
      <c r="K1364" s="37">
        <f>新台幣匯率美元指數!B1365</f>
        <v>0</v>
      </c>
      <c r="L1364" s="38">
        <f>新台幣匯率美元指數!C1365</f>
        <v>0</v>
      </c>
      <c r="M1364" s="39">
        <f>新台幣匯率美元指數!D1365</f>
        <v>0</v>
      </c>
      <c r="N1364" s="27" t="e">
        <f>VLOOKUP($B1364,期貨未平倉口數!$A$4:$M$499,4,FALSE)</f>
        <v>#N/A</v>
      </c>
      <c r="O1364" s="27" t="e">
        <f>VLOOKUP($B1364,期貨未平倉口數!$A$4:$M$499,9,FALSE)</f>
        <v>#N/A</v>
      </c>
      <c r="P1364" s="27" t="e">
        <f>VLOOKUP($B1364,期貨未平倉口數!$A$4:$M$499,10,FALSE)</f>
        <v>#N/A</v>
      </c>
      <c r="Q1364" s="27" t="e">
        <f>VLOOKUP($B1364,期貨未平倉口數!$A$4:$M$499,11,FALSE)</f>
        <v>#N/A</v>
      </c>
      <c r="R1364" s="64" t="e">
        <f>VLOOKUP($B1364,選擇權未平倉餘額!$A$4:$I$500,6,FALSE)</f>
        <v>#N/A</v>
      </c>
      <c r="S1364" s="64" t="e">
        <f>VLOOKUP($B1364,選擇權未平倉餘額!$A$4:$I$500,7,FALSE)</f>
        <v>#N/A</v>
      </c>
      <c r="T1364" s="64" t="e">
        <f>VLOOKUP($B1364,選擇權未平倉餘額!$A$4:$I$500,8,FALSE)</f>
        <v>#N/A</v>
      </c>
      <c r="U1364" s="64" t="e">
        <f>VLOOKUP($B1364,選擇權未平倉餘額!$A$4:$I$500,9,FALSE)</f>
        <v>#N/A</v>
      </c>
      <c r="V1364" s="39" t="e">
        <f>VLOOKUP($B1364,臺指選擇權P_C_Ratios!$A$4:$C$500,3,FALSE)</f>
        <v>#N/A</v>
      </c>
      <c r="W1364" s="41" t="e">
        <f>VLOOKUP($B1364,散戶多空比!$A$6:$L$500,12,FALSE)</f>
        <v>#N/A</v>
      </c>
      <c r="X1364" s="40" t="e">
        <f>VLOOKUP($B1364,期貨大額交易人未沖銷部位!$A$4:$O$499,4,FALSE)</f>
        <v>#N/A</v>
      </c>
      <c r="Y1364" s="40" t="e">
        <f>VLOOKUP($B1364,期貨大額交易人未沖銷部位!$A$4:$O$499,7,FALSE)</f>
        <v>#N/A</v>
      </c>
      <c r="Z1364" s="40" t="e">
        <f>VLOOKUP($B1364,期貨大額交易人未沖銷部位!$A$4:$O$499,10,FALSE)</f>
        <v>#N/A</v>
      </c>
      <c r="AA1364" s="40" t="e">
        <f>VLOOKUP($B1364,期貨大額交易人未沖銷部位!$A$4:$O$499,13,FALSE)</f>
        <v>#N/A</v>
      </c>
      <c r="AB1364" s="40" t="e">
        <f>VLOOKUP($B1364,期貨大額交易人未沖銷部位!$A$4:$O$499,14,FALSE)</f>
        <v>#N/A</v>
      </c>
      <c r="AC1364" s="40" t="e">
        <f>VLOOKUP($B1364,期貨大額交易人未沖銷部位!$A$4:$O$499,15,FALSE)</f>
        <v>#N/A</v>
      </c>
      <c r="AD1364" s="33" t="e">
        <f>VLOOKUP($B1364,三大美股走勢!$A$4:$J$495,4,FALSE)</f>
        <v>#N/A</v>
      </c>
      <c r="AE1364" s="33" t="e">
        <f>VLOOKUP($B1364,三大美股走勢!$A$4:$J$495,7,FALSE)</f>
        <v>#N/A</v>
      </c>
      <c r="AF1364" s="33" t="e">
        <f>VLOOKUP($B1364,三大美股走勢!$A$4:$J$495,10,FALSE)</f>
        <v>#N/A</v>
      </c>
    </row>
    <row r="1365" spans="2:32">
      <c r="B1365" s="32">
        <v>44144</v>
      </c>
      <c r="C1365" s="33" t="e">
        <f>VLOOKUP($B1365,大盤與近月台指!$A$4:$I$499,2,FALSE)</f>
        <v>#N/A</v>
      </c>
      <c r="D1365" s="34" t="e">
        <f>VLOOKUP($B1365,大盤與近月台指!$A$4:$I$499,3,FALSE)</f>
        <v>#N/A</v>
      </c>
      <c r="E1365" s="35" t="e">
        <f>VLOOKUP($B1365,大盤與近月台指!$A$4:$I$499,4,FALSE)</f>
        <v>#N/A</v>
      </c>
      <c r="F1365" s="33" t="e">
        <f>VLOOKUP($B1365,大盤與近月台指!$A$4:$I$499,5,FALSE)</f>
        <v>#N/A</v>
      </c>
      <c r="G1365" s="49" t="e">
        <f>VLOOKUP($B1365,三大法人買賣超!$A$4:$I$500,3,FALSE)</f>
        <v>#N/A</v>
      </c>
      <c r="H1365" s="34" t="e">
        <f>VLOOKUP($B1365,三大法人買賣超!$A$4:$I$500,5,FALSE)</f>
        <v>#N/A</v>
      </c>
      <c r="I1365" s="27" t="e">
        <f>VLOOKUP($B1365,三大法人買賣超!$A$4:$I$500,7,FALSE)</f>
        <v>#N/A</v>
      </c>
      <c r="J1365" s="27" t="e">
        <f>VLOOKUP($B1365,三大法人買賣超!$A$4:$I$500,9,FALSE)</f>
        <v>#N/A</v>
      </c>
      <c r="K1365" s="37">
        <f>新台幣匯率美元指數!B1366</f>
        <v>0</v>
      </c>
      <c r="L1365" s="38">
        <f>新台幣匯率美元指數!C1366</f>
        <v>0</v>
      </c>
      <c r="M1365" s="39">
        <f>新台幣匯率美元指數!D1366</f>
        <v>0</v>
      </c>
      <c r="N1365" s="27" t="e">
        <f>VLOOKUP($B1365,期貨未平倉口數!$A$4:$M$499,4,FALSE)</f>
        <v>#N/A</v>
      </c>
      <c r="O1365" s="27" t="e">
        <f>VLOOKUP($B1365,期貨未平倉口數!$A$4:$M$499,9,FALSE)</f>
        <v>#N/A</v>
      </c>
      <c r="P1365" s="27" t="e">
        <f>VLOOKUP($B1365,期貨未平倉口數!$A$4:$M$499,10,FALSE)</f>
        <v>#N/A</v>
      </c>
      <c r="Q1365" s="27" t="e">
        <f>VLOOKUP($B1365,期貨未平倉口數!$A$4:$M$499,11,FALSE)</f>
        <v>#N/A</v>
      </c>
      <c r="R1365" s="64" t="e">
        <f>VLOOKUP($B1365,選擇權未平倉餘額!$A$4:$I$500,6,FALSE)</f>
        <v>#N/A</v>
      </c>
      <c r="S1365" s="64" t="e">
        <f>VLOOKUP($B1365,選擇權未平倉餘額!$A$4:$I$500,7,FALSE)</f>
        <v>#N/A</v>
      </c>
      <c r="T1365" s="64" t="e">
        <f>VLOOKUP($B1365,選擇權未平倉餘額!$A$4:$I$500,8,FALSE)</f>
        <v>#N/A</v>
      </c>
      <c r="U1365" s="64" t="e">
        <f>VLOOKUP($B1365,選擇權未平倉餘額!$A$4:$I$500,9,FALSE)</f>
        <v>#N/A</v>
      </c>
      <c r="V1365" s="39" t="e">
        <f>VLOOKUP($B1365,臺指選擇權P_C_Ratios!$A$4:$C$500,3,FALSE)</f>
        <v>#N/A</v>
      </c>
      <c r="W1365" s="41" t="e">
        <f>VLOOKUP($B1365,散戶多空比!$A$6:$L$500,12,FALSE)</f>
        <v>#N/A</v>
      </c>
      <c r="X1365" s="40" t="e">
        <f>VLOOKUP($B1365,期貨大額交易人未沖銷部位!$A$4:$O$499,4,FALSE)</f>
        <v>#N/A</v>
      </c>
      <c r="Y1365" s="40" t="e">
        <f>VLOOKUP($B1365,期貨大額交易人未沖銷部位!$A$4:$O$499,7,FALSE)</f>
        <v>#N/A</v>
      </c>
      <c r="Z1365" s="40" t="e">
        <f>VLOOKUP($B1365,期貨大額交易人未沖銷部位!$A$4:$O$499,10,FALSE)</f>
        <v>#N/A</v>
      </c>
      <c r="AA1365" s="40" t="e">
        <f>VLOOKUP($B1365,期貨大額交易人未沖銷部位!$A$4:$O$499,13,FALSE)</f>
        <v>#N/A</v>
      </c>
      <c r="AB1365" s="40" t="e">
        <f>VLOOKUP($B1365,期貨大額交易人未沖銷部位!$A$4:$O$499,14,FALSE)</f>
        <v>#N/A</v>
      </c>
      <c r="AC1365" s="40" t="e">
        <f>VLOOKUP($B1365,期貨大額交易人未沖銷部位!$A$4:$O$499,15,FALSE)</f>
        <v>#N/A</v>
      </c>
      <c r="AD1365" s="33" t="e">
        <f>VLOOKUP($B1365,三大美股走勢!$A$4:$J$495,4,FALSE)</f>
        <v>#N/A</v>
      </c>
      <c r="AE1365" s="33" t="e">
        <f>VLOOKUP($B1365,三大美股走勢!$A$4:$J$495,7,FALSE)</f>
        <v>#N/A</v>
      </c>
      <c r="AF1365" s="33" t="e">
        <f>VLOOKUP($B1365,三大美股走勢!$A$4:$J$495,10,FALSE)</f>
        <v>#N/A</v>
      </c>
    </row>
    <row r="1366" spans="2:32">
      <c r="B1366" s="32">
        <v>44145</v>
      </c>
      <c r="C1366" s="33" t="e">
        <f>VLOOKUP($B1366,大盤與近月台指!$A$4:$I$499,2,FALSE)</f>
        <v>#N/A</v>
      </c>
      <c r="D1366" s="34" t="e">
        <f>VLOOKUP($B1366,大盤與近月台指!$A$4:$I$499,3,FALSE)</f>
        <v>#N/A</v>
      </c>
      <c r="E1366" s="35" t="e">
        <f>VLOOKUP($B1366,大盤與近月台指!$A$4:$I$499,4,FALSE)</f>
        <v>#N/A</v>
      </c>
      <c r="F1366" s="33" t="e">
        <f>VLOOKUP($B1366,大盤與近月台指!$A$4:$I$499,5,FALSE)</f>
        <v>#N/A</v>
      </c>
      <c r="G1366" s="49" t="e">
        <f>VLOOKUP($B1366,三大法人買賣超!$A$4:$I$500,3,FALSE)</f>
        <v>#N/A</v>
      </c>
      <c r="H1366" s="34" t="e">
        <f>VLOOKUP($B1366,三大法人買賣超!$A$4:$I$500,5,FALSE)</f>
        <v>#N/A</v>
      </c>
      <c r="I1366" s="27" t="e">
        <f>VLOOKUP($B1366,三大法人買賣超!$A$4:$I$500,7,FALSE)</f>
        <v>#N/A</v>
      </c>
      <c r="J1366" s="27" t="e">
        <f>VLOOKUP($B1366,三大法人買賣超!$A$4:$I$500,9,FALSE)</f>
        <v>#N/A</v>
      </c>
      <c r="K1366" s="37">
        <f>新台幣匯率美元指數!B1367</f>
        <v>0</v>
      </c>
      <c r="L1366" s="38">
        <f>新台幣匯率美元指數!C1367</f>
        <v>0</v>
      </c>
      <c r="M1366" s="39">
        <f>新台幣匯率美元指數!D1367</f>
        <v>0</v>
      </c>
      <c r="N1366" s="27" t="e">
        <f>VLOOKUP($B1366,期貨未平倉口數!$A$4:$M$499,4,FALSE)</f>
        <v>#N/A</v>
      </c>
      <c r="O1366" s="27" t="e">
        <f>VLOOKUP($B1366,期貨未平倉口數!$A$4:$M$499,9,FALSE)</f>
        <v>#N/A</v>
      </c>
      <c r="P1366" s="27" t="e">
        <f>VLOOKUP($B1366,期貨未平倉口數!$A$4:$M$499,10,FALSE)</f>
        <v>#N/A</v>
      </c>
      <c r="Q1366" s="27" t="e">
        <f>VLOOKUP($B1366,期貨未平倉口數!$A$4:$M$499,11,FALSE)</f>
        <v>#N/A</v>
      </c>
      <c r="R1366" s="64" t="e">
        <f>VLOOKUP($B1366,選擇權未平倉餘額!$A$4:$I$500,6,FALSE)</f>
        <v>#N/A</v>
      </c>
      <c r="S1366" s="64" t="e">
        <f>VLOOKUP($B1366,選擇權未平倉餘額!$A$4:$I$500,7,FALSE)</f>
        <v>#N/A</v>
      </c>
      <c r="T1366" s="64" t="e">
        <f>VLOOKUP($B1366,選擇權未平倉餘額!$A$4:$I$500,8,FALSE)</f>
        <v>#N/A</v>
      </c>
      <c r="U1366" s="64" t="e">
        <f>VLOOKUP($B1366,選擇權未平倉餘額!$A$4:$I$500,9,FALSE)</f>
        <v>#N/A</v>
      </c>
      <c r="V1366" s="39" t="e">
        <f>VLOOKUP($B1366,臺指選擇權P_C_Ratios!$A$4:$C$500,3,FALSE)</f>
        <v>#N/A</v>
      </c>
      <c r="W1366" s="41" t="e">
        <f>VLOOKUP($B1366,散戶多空比!$A$6:$L$500,12,FALSE)</f>
        <v>#N/A</v>
      </c>
      <c r="X1366" s="40" t="e">
        <f>VLOOKUP($B1366,期貨大額交易人未沖銷部位!$A$4:$O$499,4,FALSE)</f>
        <v>#N/A</v>
      </c>
      <c r="Y1366" s="40" t="e">
        <f>VLOOKUP($B1366,期貨大額交易人未沖銷部位!$A$4:$O$499,7,FALSE)</f>
        <v>#N/A</v>
      </c>
      <c r="Z1366" s="40" t="e">
        <f>VLOOKUP($B1366,期貨大額交易人未沖銷部位!$A$4:$O$499,10,FALSE)</f>
        <v>#N/A</v>
      </c>
      <c r="AA1366" s="40" t="e">
        <f>VLOOKUP($B1366,期貨大額交易人未沖銷部位!$A$4:$O$499,13,FALSE)</f>
        <v>#N/A</v>
      </c>
      <c r="AB1366" s="40" t="e">
        <f>VLOOKUP($B1366,期貨大額交易人未沖銷部位!$A$4:$O$499,14,FALSE)</f>
        <v>#N/A</v>
      </c>
      <c r="AC1366" s="40" t="e">
        <f>VLOOKUP($B1366,期貨大額交易人未沖銷部位!$A$4:$O$499,15,FALSE)</f>
        <v>#N/A</v>
      </c>
      <c r="AD1366" s="33" t="e">
        <f>VLOOKUP($B1366,三大美股走勢!$A$4:$J$495,4,FALSE)</f>
        <v>#N/A</v>
      </c>
      <c r="AE1366" s="33" t="e">
        <f>VLOOKUP($B1366,三大美股走勢!$A$4:$J$495,7,FALSE)</f>
        <v>#N/A</v>
      </c>
      <c r="AF1366" s="33" t="e">
        <f>VLOOKUP($B1366,三大美股走勢!$A$4:$J$495,10,FALSE)</f>
        <v>#N/A</v>
      </c>
    </row>
    <row r="1367" spans="2:32">
      <c r="B1367" s="32">
        <v>44146</v>
      </c>
      <c r="C1367" s="33" t="e">
        <f>VLOOKUP($B1367,大盤與近月台指!$A$4:$I$499,2,FALSE)</f>
        <v>#N/A</v>
      </c>
      <c r="D1367" s="34" t="e">
        <f>VLOOKUP($B1367,大盤與近月台指!$A$4:$I$499,3,FALSE)</f>
        <v>#N/A</v>
      </c>
      <c r="E1367" s="35" t="e">
        <f>VLOOKUP($B1367,大盤與近月台指!$A$4:$I$499,4,FALSE)</f>
        <v>#N/A</v>
      </c>
      <c r="F1367" s="33" t="e">
        <f>VLOOKUP($B1367,大盤與近月台指!$A$4:$I$499,5,FALSE)</f>
        <v>#N/A</v>
      </c>
      <c r="G1367" s="49" t="e">
        <f>VLOOKUP($B1367,三大法人買賣超!$A$4:$I$500,3,FALSE)</f>
        <v>#N/A</v>
      </c>
      <c r="H1367" s="34" t="e">
        <f>VLOOKUP($B1367,三大法人買賣超!$A$4:$I$500,5,FALSE)</f>
        <v>#N/A</v>
      </c>
      <c r="I1367" s="27" t="e">
        <f>VLOOKUP($B1367,三大法人買賣超!$A$4:$I$500,7,FALSE)</f>
        <v>#N/A</v>
      </c>
      <c r="J1367" s="27" t="e">
        <f>VLOOKUP($B1367,三大法人買賣超!$A$4:$I$500,9,FALSE)</f>
        <v>#N/A</v>
      </c>
      <c r="K1367" s="37">
        <f>新台幣匯率美元指數!B1368</f>
        <v>0</v>
      </c>
      <c r="L1367" s="38">
        <f>新台幣匯率美元指數!C1368</f>
        <v>0</v>
      </c>
      <c r="M1367" s="39">
        <f>新台幣匯率美元指數!D1368</f>
        <v>0</v>
      </c>
      <c r="N1367" s="27" t="e">
        <f>VLOOKUP($B1367,期貨未平倉口數!$A$4:$M$499,4,FALSE)</f>
        <v>#N/A</v>
      </c>
      <c r="O1367" s="27" t="e">
        <f>VLOOKUP($B1367,期貨未平倉口數!$A$4:$M$499,9,FALSE)</f>
        <v>#N/A</v>
      </c>
      <c r="P1367" s="27" t="e">
        <f>VLOOKUP($B1367,期貨未平倉口數!$A$4:$M$499,10,FALSE)</f>
        <v>#N/A</v>
      </c>
      <c r="Q1367" s="27" t="e">
        <f>VLOOKUP($B1367,期貨未平倉口數!$A$4:$M$499,11,FALSE)</f>
        <v>#N/A</v>
      </c>
      <c r="R1367" s="64" t="e">
        <f>VLOOKUP($B1367,選擇權未平倉餘額!$A$4:$I$500,6,FALSE)</f>
        <v>#N/A</v>
      </c>
      <c r="S1367" s="64" t="e">
        <f>VLOOKUP($B1367,選擇權未平倉餘額!$A$4:$I$500,7,FALSE)</f>
        <v>#N/A</v>
      </c>
      <c r="T1367" s="64" t="e">
        <f>VLOOKUP($B1367,選擇權未平倉餘額!$A$4:$I$500,8,FALSE)</f>
        <v>#N/A</v>
      </c>
      <c r="U1367" s="64" t="e">
        <f>VLOOKUP($B1367,選擇權未平倉餘額!$A$4:$I$500,9,FALSE)</f>
        <v>#N/A</v>
      </c>
      <c r="V1367" s="39" t="e">
        <f>VLOOKUP($B1367,臺指選擇權P_C_Ratios!$A$4:$C$500,3,FALSE)</f>
        <v>#N/A</v>
      </c>
      <c r="W1367" s="41" t="e">
        <f>VLOOKUP($B1367,散戶多空比!$A$6:$L$500,12,FALSE)</f>
        <v>#N/A</v>
      </c>
      <c r="X1367" s="40" t="e">
        <f>VLOOKUP($B1367,期貨大額交易人未沖銷部位!$A$4:$O$499,4,FALSE)</f>
        <v>#N/A</v>
      </c>
      <c r="Y1367" s="40" t="e">
        <f>VLOOKUP($B1367,期貨大額交易人未沖銷部位!$A$4:$O$499,7,FALSE)</f>
        <v>#N/A</v>
      </c>
      <c r="Z1367" s="40" t="e">
        <f>VLOOKUP($B1367,期貨大額交易人未沖銷部位!$A$4:$O$499,10,FALSE)</f>
        <v>#N/A</v>
      </c>
      <c r="AA1367" s="40" t="e">
        <f>VLOOKUP($B1367,期貨大額交易人未沖銷部位!$A$4:$O$499,13,FALSE)</f>
        <v>#N/A</v>
      </c>
      <c r="AB1367" s="40" t="e">
        <f>VLOOKUP($B1367,期貨大額交易人未沖銷部位!$A$4:$O$499,14,FALSE)</f>
        <v>#N/A</v>
      </c>
      <c r="AC1367" s="40" t="e">
        <f>VLOOKUP($B1367,期貨大額交易人未沖銷部位!$A$4:$O$499,15,FALSE)</f>
        <v>#N/A</v>
      </c>
      <c r="AD1367" s="33" t="e">
        <f>VLOOKUP($B1367,三大美股走勢!$A$4:$J$495,4,FALSE)</f>
        <v>#N/A</v>
      </c>
      <c r="AE1367" s="33" t="e">
        <f>VLOOKUP($B1367,三大美股走勢!$A$4:$J$495,7,FALSE)</f>
        <v>#N/A</v>
      </c>
      <c r="AF1367" s="33" t="e">
        <f>VLOOKUP($B1367,三大美股走勢!$A$4:$J$495,10,FALSE)</f>
        <v>#N/A</v>
      </c>
    </row>
    <row r="1368" spans="2:32">
      <c r="B1368" s="32">
        <v>44147</v>
      </c>
      <c r="C1368" s="33" t="e">
        <f>VLOOKUP($B1368,大盤與近月台指!$A$4:$I$499,2,FALSE)</f>
        <v>#N/A</v>
      </c>
      <c r="D1368" s="34" t="e">
        <f>VLOOKUP($B1368,大盤與近月台指!$A$4:$I$499,3,FALSE)</f>
        <v>#N/A</v>
      </c>
      <c r="E1368" s="35" t="e">
        <f>VLOOKUP($B1368,大盤與近月台指!$A$4:$I$499,4,FALSE)</f>
        <v>#N/A</v>
      </c>
      <c r="F1368" s="33" t="e">
        <f>VLOOKUP($B1368,大盤與近月台指!$A$4:$I$499,5,FALSE)</f>
        <v>#N/A</v>
      </c>
      <c r="G1368" s="49" t="e">
        <f>VLOOKUP($B1368,三大法人買賣超!$A$4:$I$500,3,FALSE)</f>
        <v>#N/A</v>
      </c>
      <c r="H1368" s="34" t="e">
        <f>VLOOKUP($B1368,三大法人買賣超!$A$4:$I$500,5,FALSE)</f>
        <v>#N/A</v>
      </c>
      <c r="I1368" s="27" t="e">
        <f>VLOOKUP($B1368,三大法人買賣超!$A$4:$I$500,7,FALSE)</f>
        <v>#N/A</v>
      </c>
      <c r="J1368" s="27" t="e">
        <f>VLOOKUP($B1368,三大法人買賣超!$A$4:$I$500,9,FALSE)</f>
        <v>#N/A</v>
      </c>
      <c r="K1368" s="37">
        <f>新台幣匯率美元指數!B1369</f>
        <v>0</v>
      </c>
      <c r="L1368" s="38">
        <f>新台幣匯率美元指數!C1369</f>
        <v>0</v>
      </c>
      <c r="M1368" s="39">
        <f>新台幣匯率美元指數!D1369</f>
        <v>0</v>
      </c>
      <c r="N1368" s="27" t="e">
        <f>VLOOKUP($B1368,期貨未平倉口數!$A$4:$M$499,4,FALSE)</f>
        <v>#N/A</v>
      </c>
      <c r="O1368" s="27" t="e">
        <f>VLOOKUP($B1368,期貨未平倉口數!$A$4:$M$499,9,FALSE)</f>
        <v>#N/A</v>
      </c>
      <c r="P1368" s="27" t="e">
        <f>VLOOKUP($B1368,期貨未平倉口數!$A$4:$M$499,10,FALSE)</f>
        <v>#N/A</v>
      </c>
      <c r="Q1368" s="27" t="e">
        <f>VLOOKUP($B1368,期貨未平倉口數!$A$4:$M$499,11,FALSE)</f>
        <v>#N/A</v>
      </c>
      <c r="R1368" s="64" t="e">
        <f>VLOOKUP($B1368,選擇權未平倉餘額!$A$4:$I$500,6,FALSE)</f>
        <v>#N/A</v>
      </c>
      <c r="S1368" s="64" t="e">
        <f>VLOOKUP($B1368,選擇權未平倉餘額!$A$4:$I$500,7,FALSE)</f>
        <v>#N/A</v>
      </c>
      <c r="T1368" s="64" t="e">
        <f>VLOOKUP($B1368,選擇權未平倉餘額!$A$4:$I$500,8,FALSE)</f>
        <v>#N/A</v>
      </c>
      <c r="U1368" s="64" t="e">
        <f>VLOOKUP($B1368,選擇權未平倉餘額!$A$4:$I$500,9,FALSE)</f>
        <v>#N/A</v>
      </c>
      <c r="V1368" s="39" t="e">
        <f>VLOOKUP($B1368,臺指選擇權P_C_Ratios!$A$4:$C$500,3,FALSE)</f>
        <v>#N/A</v>
      </c>
      <c r="W1368" s="41" t="e">
        <f>VLOOKUP($B1368,散戶多空比!$A$6:$L$500,12,FALSE)</f>
        <v>#N/A</v>
      </c>
      <c r="X1368" s="40" t="e">
        <f>VLOOKUP($B1368,期貨大額交易人未沖銷部位!$A$4:$O$499,4,FALSE)</f>
        <v>#N/A</v>
      </c>
      <c r="Y1368" s="40" t="e">
        <f>VLOOKUP($B1368,期貨大額交易人未沖銷部位!$A$4:$O$499,7,FALSE)</f>
        <v>#N/A</v>
      </c>
      <c r="Z1368" s="40" t="e">
        <f>VLOOKUP($B1368,期貨大額交易人未沖銷部位!$A$4:$O$499,10,FALSE)</f>
        <v>#N/A</v>
      </c>
      <c r="AA1368" s="40" t="e">
        <f>VLOOKUP($B1368,期貨大額交易人未沖銷部位!$A$4:$O$499,13,FALSE)</f>
        <v>#N/A</v>
      </c>
      <c r="AB1368" s="40" t="e">
        <f>VLOOKUP($B1368,期貨大額交易人未沖銷部位!$A$4:$O$499,14,FALSE)</f>
        <v>#N/A</v>
      </c>
      <c r="AC1368" s="40" t="e">
        <f>VLOOKUP($B1368,期貨大額交易人未沖銷部位!$A$4:$O$499,15,FALSE)</f>
        <v>#N/A</v>
      </c>
      <c r="AD1368" s="33" t="e">
        <f>VLOOKUP($B1368,三大美股走勢!$A$4:$J$495,4,FALSE)</f>
        <v>#N/A</v>
      </c>
      <c r="AE1368" s="33" t="e">
        <f>VLOOKUP($B1368,三大美股走勢!$A$4:$J$495,7,FALSE)</f>
        <v>#N/A</v>
      </c>
      <c r="AF1368" s="33" t="e">
        <f>VLOOKUP($B1368,三大美股走勢!$A$4:$J$495,10,FALSE)</f>
        <v>#N/A</v>
      </c>
    </row>
    <row r="1369" spans="2:32">
      <c r="B1369" s="32">
        <v>44148</v>
      </c>
      <c r="C1369" s="33" t="e">
        <f>VLOOKUP($B1369,大盤與近月台指!$A$4:$I$499,2,FALSE)</f>
        <v>#N/A</v>
      </c>
      <c r="D1369" s="34" t="e">
        <f>VLOOKUP($B1369,大盤與近月台指!$A$4:$I$499,3,FALSE)</f>
        <v>#N/A</v>
      </c>
      <c r="E1369" s="35" t="e">
        <f>VLOOKUP($B1369,大盤與近月台指!$A$4:$I$499,4,FALSE)</f>
        <v>#N/A</v>
      </c>
      <c r="F1369" s="33" t="e">
        <f>VLOOKUP($B1369,大盤與近月台指!$A$4:$I$499,5,FALSE)</f>
        <v>#N/A</v>
      </c>
      <c r="G1369" s="49" t="e">
        <f>VLOOKUP($B1369,三大法人買賣超!$A$4:$I$500,3,FALSE)</f>
        <v>#N/A</v>
      </c>
      <c r="H1369" s="34" t="e">
        <f>VLOOKUP($B1369,三大法人買賣超!$A$4:$I$500,5,FALSE)</f>
        <v>#N/A</v>
      </c>
      <c r="I1369" s="27" t="e">
        <f>VLOOKUP($B1369,三大法人買賣超!$A$4:$I$500,7,FALSE)</f>
        <v>#N/A</v>
      </c>
      <c r="J1369" s="27" t="e">
        <f>VLOOKUP($B1369,三大法人買賣超!$A$4:$I$500,9,FALSE)</f>
        <v>#N/A</v>
      </c>
      <c r="K1369" s="37">
        <f>新台幣匯率美元指數!B1370</f>
        <v>0</v>
      </c>
      <c r="L1369" s="38">
        <f>新台幣匯率美元指數!C1370</f>
        <v>0</v>
      </c>
      <c r="M1369" s="39">
        <f>新台幣匯率美元指數!D1370</f>
        <v>0</v>
      </c>
      <c r="N1369" s="27" t="e">
        <f>VLOOKUP($B1369,期貨未平倉口數!$A$4:$M$499,4,FALSE)</f>
        <v>#N/A</v>
      </c>
      <c r="O1369" s="27" t="e">
        <f>VLOOKUP($B1369,期貨未平倉口數!$A$4:$M$499,9,FALSE)</f>
        <v>#N/A</v>
      </c>
      <c r="P1369" s="27" t="e">
        <f>VLOOKUP($B1369,期貨未平倉口數!$A$4:$M$499,10,FALSE)</f>
        <v>#N/A</v>
      </c>
      <c r="Q1369" s="27" t="e">
        <f>VLOOKUP($B1369,期貨未平倉口數!$A$4:$M$499,11,FALSE)</f>
        <v>#N/A</v>
      </c>
      <c r="R1369" s="64" t="e">
        <f>VLOOKUP($B1369,選擇權未平倉餘額!$A$4:$I$500,6,FALSE)</f>
        <v>#N/A</v>
      </c>
      <c r="S1369" s="64" t="e">
        <f>VLOOKUP($B1369,選擇權未平倉餘額!$A$4:$I$500,7,FALSE)</f>
        <v>#N/A</v>
      </c>
      <c r="T1369" s="64" t="e">
        <f>VLOOKUP($B1369,選擇權未平倉餘額!$A$4:$I$500,8,FALSE)</f>
        <v>#N/A</v>
      </c>
      <c r="U1369" s="64" t="e">
        <f>VLOOKUP($B1369,選擇權未平倉餘額!$A$4:$I$500,9,FALSE)</f>
        <v>#N/A</v>
      </c>
      <c r="V1369" s="39" t="e">
        <f>VLOOKUP($B1369,臺指選擇權P_C_Ratios!$A$4:$C$500,3,FALSE)</f>
        <v>#N/A</v>
      </c>
      <c r="W1369" s="41" t="e">
        <f>VLOOKUP($B1369,散戶多空比!$A$6:$L$500,12,FALSE)</f>
        <v>#N/A</v>
      </c>
      <c r="X1369" s="40" t="e">
        <f>VLOOKUP($B1369,期貨大額交易人未沖銷部位!$A$4:$O$499,4,FALSE)</f>
        <v>#N/A</v>
      </c>
      <c r="Y1369" s="40" t="e">
        <f>VLOOKUP($B1369,期貨大額交易人未沖銷部位!$A$4:$O$499,7,FALSE)</f>
        <v>#N/A</v>
      </c>
      <c r="Z1369" s="40" t="e">
        <f>VLOOKUP($B1369,期貨大額交易人未沖銷部位!$A$4:$O$499,10,FALSE)</f>
        <v>#N/A</v>
      </c>
      <c r="AA1369" s="40" t="e">
        <f>VLOOKUP($B1369,期貨大額交易人未沖銷部位!$A$4:$O$499,13,FALSE)</f>
        <v>#N/A</v>
      </c>
      <c r="AB1369" s="40" t="e">
        <f>VLOOKUP($B1369,期貨大額交易人未沖銷部位!$A$4:$O$499,14,FALSE)</f>
        <v>#N/A</v>
      </c>
      <c r="AC1369" s="40" t="e">
        <f>VLOOKUP($B1369,期貨大額交易人未沖銷部位!$A$4:$O$499,15,FALSE)</f>
        <v>#N/A</v>
      </c>
      <c r="AD1369" s="33" t="e">
        <f>VLOOKUP($B1369,三大美股走勢!$A$4:$J$495,4,FALSE)</f>
        <v>#N/A</v>
      </c>
      <c r="AE1369" s="33" t="e">
        <f>VLOOKUP($B1369,三大美股走勢!$A$4:$J$495,7,FALSE)</f>
        <v>#N/A</v>
      </c>
      <c r="AF1369" s="33" t="e">
        <f>VLOOKUP($B1369,三大美股走勢!$A$4:$J$495,10,FALSE)</f>
        <v>#N/A</v>
      </c>
    </row>
    <row r="1370" spans="2:32">
      <c r="B1370" s="32">
        <v>44149</v>
      </c>
      <c r="C1370" s="33" t="e">
        <f>VLOOKUP($B1370,大盤與近月台指!$A$4:$I$499,2,FALSE)</f>
        <v>#N/A</v>
      </c>
      <c r="D1370" s="34" t="e">
        <f>VLOOKUP($B1370,大盤與近月台指!$A$4:$I$499,3,FALSE)</f>
        <v>#N/A</v>
      </c>
      <c r="E1370" s="35" t="e">
        <f>VLOOKUP($B1370,大盤與近月台指!$A$4:$I$499,4,FALSE)</f>
        <v>#N/A</v>
      </c>
      <c r="F1370" s="33" t="e">
        <f>VLOOKUP($B1370,大盤與近月台指!$A$4:$I$499,5,FALSE)</f>
        <v>#N/A</v>
      </c>
      <c r="G1370" s="49" t="e">
        <f>VLOOKUP($B1370,三大法人買賣超!$A$4:$I$500,3,FALSE)</f>
        <v>#N/A</v>
      </c>
      <c r="H1370" s="34" t="e">
        <f>VLOOKUP($B1370,三大法人買賣超!$A$4:$I$500,5,FALSE)</f>
        <v>#N/A</v>
      </c>
      <c r="I1370" s="27" t="e">
        <f>VLOOKUP($B1370,三大法人買賣超!$A$4:$I$500,7,FALSE)</f>
        <v>#N/A</v>
      </c>
      <c r="J1370" s="27" t="e">
        <f>VLOOKUP($B1370,三大法人買賣超!$A$4:$I$500,9,FALSE)</f>
        <v>#N/A</v>
      </c>
      <c r="K1370" s="37">
        <f>新台幣匯率美元指數!B1371</f>
        <v>0</v>
      </c>
      <c r="L1370" s="38">
        <f>新台幣匯率美元指數!C1371</f>
        <v>0</v>
      </c>
      <c r="M1370" s="39">
        <f>新台幣匯率美元指數!D1371</f>
        <v>0</v>
      </c>
      <c r="N1370" s="27" t="e">
        <f>VLOOKUP($B1370,期貨未平倉口數!$A$4:$M$499,4,FALSE)</f>
        <v>#N/A</v>
      </c>
      <c r="O1370" s="27" t="e">
        <f>VLOOKUP($B1370,期貨未平倉口數!$A$4:$M$499,9,FALSE)</f>
        <v>#N/A</v>
      </c>
      <c r="P1370" s="27" t="e">
        <f>VLOOKUP($B1370,期貨未平倉口數!$A$4:$M$499,10,FALSE)</f>
        <v>#N/A</v>
      </c>
      <c r="Q1370" s="27" t="e">
        <f>VLOOKUP($B1370,期貨未平倉口數!$A$4:$M$499,11,FALSE)</f>
        <v>#N/A</v>
      </c>
      <c r="R1370" s="64" t="e">
        <f>VLOOKUP($B1370,選擇權未平倉餘額!$A$4:$I$500,6,FALSE)</f>
        <v>#N/A</v>
      </c>
      <c r="S1370" s="64" t="e">
        <f>VLOOKUP($B1370,選擇權未平倉餘額!$A$4:$I$500,7,FALSE)</f>
        <v>#N/A</v>
      </c>
      <c r="T1370" s="64" t="e">
        <f>VLOOKUP($B1370,選擇權未平倉餘額!$A$4:$I$500,8,FALSE)</f>
        <v>#N/A</v>
      </c>
      <c r="U1370" s="64" t="e">
        <f>VLOOKUP($B1370,選擇權未平倉餘額!$A$4:$I$500,9,FALSE)</f>
        <v>#N/A</v>
      </c>
      <c r="V1370" s="39" t="e">
        <f>VLOOKUP($B1370,臺指選擇權P_C_Ratios!$A$4:$C$500,3,FALSE)</f>
        <v>#N/A</v>
      </c>
      <c r="W1370" s="41" t="e">
        <f>VLOOKUP($B1370,散戶多空比!$A$6:$L$500,12,FALSE)</f>
        <v>#N/A</v>
      </c>
      <c r="X1370" s="40" t="e">
        <f>VLOOKUP($B1370,期貨大額交易人未沖銷部位!$A$4:$O$499,4,FALSE)</f>
        <v>#N/A</v>
      </c>
      <c r="Y1370" s="40" t="e">
        <f>VLOOKUP($B1370,期貨大額交易人未沖銷部位!$A$4:$O$499,7,FALSE)</f>
        <v>#N/A</v>
      </c>
      <c r="Z1370" s="40" t="e">
        <f>VLOOKUP($B1370,期貨大額交易人未沖銷部位!$A$4:$O$499,10,FALSE)</f>
        <v>#N/A</v>
      </c>
      <c r="AA1370" s="40" t="e">
        <f>VLOOKUP($B1370,期貨大額交易人未沖銷部位!$A$4:$O$499,13,FALSE)</f>
        <v>#N/A</v>
      </c>
      <c r="AB1370" s="40" t="e">
        <f>VLOOKUP($B1370,期貨大額交易人未沖銷部位!$A$4:$O$499,14,FALSE)</f>
        <v>#N/A</v>
      </c>
      <c r="AC1370" s="40" t="e">
        <f>VLOOKUP($B1370,期貨大額交易人未沖銷部位!$A$4:$O$499,15,FALSE)</f>
        <v>#N/A</v>
      </c>
      <c r="AD1370" s="33" t="e">
        <f>VLOOKUP($B1370,三大美股走勢!$A$4:$J$495,4,FALSE)</f>
        <v>#N/A</v>
      </c>
      <c r="AE1370" s="33" t="e">
        <f>VLOOKUP($B1370,三大美股走勢!$A$4:$J$495,7,FALSE)</f>
        <v>#N/A</v>
      </c>
      <c r="AF1370" s="33" t="e">
        <f>VLOOKUP($B1370,三大美股走勢!$A$4:$J$495,10,FALSE)</f>
        <v>#N/A</v>
      </c>
    </row>
    <row r="1371" spans="2:32">
      <c r="B1371" s="32">
        <v>44150</v>
      </c>
      <c r="C1371" s="33" t="e">
        <f>VLOOKUP($B1371,大盤與近月台指!$A$4:$I$499,2,FALSE)</f>
        <v>#N/A</v>
      </c>
      <c r="D1371" s="34" t="e">
        <f>VLOOKUP($B1371,大盤與近月台指!$A$4:$I$499,3,FALSE)</f>
        <v>#N/A</v>
      </c>
      <c r="E1371" s="35" t="e">
        <f>VLOOKUP($B1371,大盤與近月台指!$A$4:$I$499,4,FALSE)</f>
        <v>#N/A</v>
      </c>
      <c r="F1371" s="33" t="e">
        <f>VLOOKUP($B1371,大盤與近月台指!$A$4:$I$499,5,FALSE)</f>
        <v>#N/A</v>
      </c>
      <c r="G1371" s="49" t="e">
        <f>VLOOKUP($B1371,三大法人買賣超!$A$4:$I$500,3,FALSE)</f>
        <v>#N/A</v>
      </c>
      <c r="H1371" s="34" t="e">
        <f>VLOOKUP($B1371,三大法人買賣超!$A$4:$I$500,5,FALSE)</f>
        <v>#N/A</v>
      </c>
      <c r="I1371" s="27" t="e">
        <f>VLOOKUP($B1371,三大法人買賣超!$A$4:$I$500,7,FALSE)</f>
        <v>#N/A</v>
      </c>
      <c r="J1371" s="27" t="e">
        <f>VLOOKUP($B1371,三大法人買賣超!$A$4:$I$500,9,FALSE)</f>
        <v>#N/A</v>
      </c>
      <c r="K1371" s="37">
        <f>新台幣匯率美元指數!B1372</f>
        <v>0</v>
      </c>
      <c r="L1371" s="38">
        <f>新台幣匯率美元指數!C1372</f>
        <v>0</v>
      </c>
      <c r="M1371" s="39">
        <f>新台幣匯率美元指數!D1372</f>
        <v>0</v>
      </c>
      <c r="N1371" s="27" t="e">
        <f>VLOOKUP($B1371,期貨未平倉口數!$A$4:$M$499,4,FALSE)</f>
        <v>#N/A</v>
      </c>
      <c r="O1371" s="27" t="e">
        <f>VLOOKUP($B1371,期貨未平倉口數!$A$4:$M$499,9,FALSE)</f>
        <v>#N/A</v>
      </c>
      <c r="P1371" s="27" t="e">
        <f>VLOOKUP($B1371,期貨未平倉口數!$A$4:$M$499,10,FALSE)</f>
        <v>#N/A</v>
      </c>
      <c r="Q1371" s="27" t="e">
        <f>VLOOKUP($B1371,期貨未平倉口數!$A$4:$M$499,11,FALSE)</f>
        <v>#N/A</v>
      </c>
      <c r="R1371" s="64" t="e">
        <f>VLOOKUP($B1371,選擇權未平倉餘額!$A$4:$I$500,6,FALSE)</f>
        <v>#N/A</v>
      </c>
      <c r="S1371" s="64" t="e">
        <f>VLOOKUP($B1371,選擇權未平倉餘額!$A$4:$I$500,7,FALSE)</f>
        <v>#N/A</v>
      </c>
      <c r="T1371" s="64" t="e">
        <f>VLOOKUP($B1371,選擇權未平倉餘額!$A$4:$I$500,8,FALSE)</f>
        <v>#N/A</v>
      </c>
      <c r="U1371" s="64" t="e">
        <f>VLOOKUP($B1371,選擇權未平倉餘額!$A$4:$I$500,9,FALSE)</f>
        <v>#N/A</v>
      </c>
      <c r="V1371" s="39" t="e">
        <f>VLOOKUP($B1371,臺指選擇權P_C_Ratios!$A$4:$C$500,3,FALSE)</f>
        <v>#N/A</v>
      </c>
      <c r="W1371" s="41" t="e">
        <f>VLOOKUP($B1371,散戶多空比!$A$6:$L$500,12,FALSE)</f>
        <v>#N/A</v>
      </c>
      <c r="X1371" s="40" t="e">
        <f>VLOOKUP($B1371,期貨大額交易人未沖銷部位!$A$4:$O$499,4,FALSE)</f>
        <v>#N/A</v>
      </c>
      <c r="Y1371" s="40" t="e">
        <f>VLOOKUP($B1371,期貨大額交易人未沖銷部位!$A$4:$O$499,7,FALSE)</f>
        <v>#N/A</v>
      </c>
      <c r="Z1371" s="40" t="e">
        <f>VLOOKUP($B1371,期貨大額交易人未沖銷部位!$A$4:$O$499,10,FALSE)</f>
        <v>#N/A</v>
      </c>
      <c r="AA1371" s="40" t="e">
        <f>VLOOKUP($B1371,期貨大額交易人未沖銷部位!$A$4:$O$499,13,FALSE)</f>
        <v>#N/A</v>
      </c>
      <c r="AB1371" s="40" t="e">
        <f>VLOOKUP($B1371,期貨大額交易人未沖銷部位!$A$4:$O$499,14,FALSE)</f>
        <v>#N/A</v>
      </c>
      <c r="AC1371" s="40" t="e">
        <f>VLOOKUP($B1371,期貨大額交易人未沖銷部位!$A$4:$O$499,15,FALSE)</f>
        <v>#N/A</v>
      </c>
      <c r="AD1371" s="33" t="e">
        <f>VLOOKUP($B1371,三大美股走勢!$A$4:$J$495,4,FALSE)</f>
        <v>#N/A</v>
      </c>
      <c r="AE1371" s="33" t="e">
        <f>VLOOKUP($B1371,三大美股走勢!$A$4:$J$495,7,FALSE)</f>
        <v>#N/A</v>
      </c>
      <c r="AF1371" s="33" t="e">
        <f>VLOOKUP($B1371,三大美股走勢!$A$4:$J$495,10,FALSE)</f>
        <v>#N/A</v>
      </c>
    </row>
    <row r="1372" spans="2:32">
      <c r="B1372" s="32">
        <v>44151</v>
      </c>
      <c r="C1372" s="33" t="e">
        <f>VLOOKUP($B1372,大盤與近月台指!$A$4:$I$499,2,FALSE)</f>
        <v>#N/A</v>
      </c>
      <c r="D1372" s="34" t="e">
        <f>VLOOKUP($B1372,大盤與近月台指!$A$4:$I$499,3,FALSE)</f>
        <v>#N/A</v>
      </c>
      <c r="E1372" s="35" t="e">
        <f>VLOOKUP($B1372,大盤與近月台指!$A$4:$I$499,4,FALSE)</f>
        <v>#N/A</v>
      </c>
      <c r="F1372" s="33" t="e">
        <f>VLOOKUP($B1372,大盤與近月台指!$A$4:$I$499,5,FALSE)</f>
        <v>#N/A</v>
      </c>
      <c r="G1372" s="49" t="e">
        <f>VLOOKUP($B1372,三大法人買賣超!$A$4:$I$500,3,FALSE)</f>
        <v>#N/A</v>
      </c>
      <c r="H1372" s="34" t="e">
        <f>VLOOKUP($B1372,三大法人買賣超!$A$4:$I$500,5,FALSE)</f>
        <v>#N/A</v>
      </c>
      <c r="I1372" s="27" t="e">
        <f>VLOOKUP($B1372,三大法人買賣超!$A$4:$I$500,7,FALSE)</f>
        <v>#N/A</v>
      </c>
      <c r="J1372" s="27" t="e">
        <f>VLOOKUP($B1372,三大法人買賣超!$A$4:$I$500,9,FALSE)</f>
        <v>#N/A</v>
      </c>
      <c r="K1372" s="37">
        <f>新台幣匯率美元指數!B1373</f>
        <v>0</v>
      </c>
      <c r="L1372" s="38">
        <f>新台幣匯率美元指數!C1373</f>
        <v>0</v>
      </c>
      <c r="M1372" s="39">
        <f>新台幣匯率美元指數!D1373</f>
        <v>0</v>
      </c>
      <c r="N1372" s="27" t="e">
        <f>VLOOKUP($B1372,期貨未平倉口數!$A$4:$M$499,4,FALSE)</f>
        <v>#N/A</v>
      </c>
      <c r="O1372" s="27" t="e">
        <f>VLOOKUP($B1372,期貨未平倉口數!$A$4:$M$499,9,FALSE)</f>
        <v>#N/A</v>
      </c>
      <c r="P1372" s="27" t="e">
        <f>VLOOKUP($B1372,期貨未平倉口數!$A$4:$M$499,10,FALSE)</f>
        <v>#N/A</v>
      </c>
      <c r="Q1372" s="27" t="e">
        <f>VLOOKUP($B1372,期貨未平倉口數!$A$4:$M$499,11,FALSE)</f>
        <v>#N/A</v>
      </c>
      <c r="R1372" s="64" t="e">
        <f>VLOOKUP($B1372,選擇權未平倉餘額!$A$4:$I$500,6,FALSE)</f>
        <v>#N/A</v>
      </c>
      <c r="S1372" s="64" t="e">
        <f>VLOOKUP($B1372,選擇權未平倉餘額!$A$4:$I$500,7,FALSE)</f>
        <v>#N/A</v>
      </c>
      <c r="T1372" s="64" t="e">
        <f>VLOOKUP($B1372,選擇權未平倉餘額!$A$4:$I$500,8,FALSE)</f>
        <v>#N/A</v>
      </c>
      <c r="U1372" s="64" t="e">
        <f>VLOOKUP($B1372,選擇權未平倉餘額!$A$4:$I$500,9,FALSE)</f>
        <v>#N/A</v>
      </c>
      <c r="V1372" s="39" t="e">
        <f>VLOOKUP($B1372,臺指選擇權P_C_Ratios!$A$4:$C$500,3,FALSE)</f>
        <v>#N/A</v>
      </c>
      <c r="W1372" s="41" t="e">
        <f>VLOOKUP($B1372,散戶多空比!$A$6:$L$500,12,FALSE)</f>
        <v>#N/A</v>
      </c>
      <c r="X1372" s="40" t="e">
        <f>VLOOKUP($B1372,期貨大額交易人未沖銷部位!$A$4:$O$499,4,FALSE)</f>
        <v>#N/A</v>
      </c>
      <c r="Y1372" s="40" t="e">
        <f>VLOOKUP($B1372,期貨大額交易人未沖銷部位!$A$4:$O$499,7,FALSE)</f>
        <v>#N/A</v>
      </c>
      <c r="Z1372" s="40" t="e">
        <f>VLOOKUP($B1372,期貨大額交易人未沖銷部位!$A$4:$O$499,10,FALSE)</f>
        <v>#N/A</v>
      </c>
      <c r="AA1372" s="40" t="e">
        <f>VLOOKUP($B1372,期貨大額交易人未沖銷部位!$A$4:$O$499,13,FALSE)</f>
        <v>#N/A</v>
      </c>
      <c r="AB1372" s="40" t="e">
        <f>VLOOKUP($B1372,期貨大額交易人未沖銷部位!$A$4:$O$499,14,FALSE)</f>
        <v>#N/A</v>
      </c>
      <c r="AC1372" s="40" t="e">
        <f>VLOOKUP($B1372,期貨大額交易人未沖銷部位!$A$4:$O$499,15,FALSE)</f>
        <v>#N/A</v>
      </c>
      <c r="AD1372" s="33" t="e">
        <f>VLOOKUP($B1372,三大美股走勢!$A$4:$J$495,4,FALSE)</f>
        <v>#N/A</v>
      </c>
      <c r="AE1372" s="33" t="e">
        <f>VLOOKUP($B1372,三大美股走勢!$A$4:$J$495,7,FALSE)</f>
        <v>#N/A</v>
      </c>
      <c r="AF1372" s="33" t="e">
        <f>VLOOKUP($B1372,三大美股走勢!$A$4:$J$495,10,FALSE)</f>
        <v>#N/A</v>
      </c>
    </row>
    <row r="1373" spans="2:32">
      <c r="B1373" s="32">
        <v>44152</v>
      </c>
      <c r="C1373" s="33" t="e">
        <f>VLOOKUP($B1373,大盤與近月台指!$A$4:$I$499,2,FALSE)</f>
        <v>#N/A</v>
      </c>
      <c r="D1373" s="34" t="e">
        <f>VLOOKUP($B1373,大盤與近月台指!$A$4:$I$499,3,FALSE)</f>
        <v>#N/A</v>
      </c>
      <c r="E1373" s="35" t="e">
        <f>VLOOKUP($B1373,大盤與近月台指!$A$4:$I$499,4,FALSE)</f>
        <v>#N/A</v>
      </c>
      <c r="F1373" s="33" t="e">
        <f>VLOOKUP($B1373,大盤與近月台指!$A$4:$I$499,5,FALSE)</f>
        <v>#N/A</v>
      </c>
      <c r="G1373" s="49" t="e">
        <f>VLOOKUP($B1373,三大法人買賣超!$A$4:$I$500,3,FALSE)</f>
        <v>#N/A</v>
      </c>
      <c r="H1373" s="34" t="e">
        <f>VLOOKUP($B1373,三大法人買賣超!$A$4:$I$500,5,FALSE)</f>
        <v>#N/A</v>
      </c>
      <c r="I1373" s="27" t="e">
        <f>VLOOKUP($B1373,三大法人買賣超!$A$4:$I$500,7,FALSE)</f>
        <v>#N/A</v>
      </c>
      <c r="J1373" s="27" t="e">
        <f>VLOOKUP($B1373,三大法人買賣超!$A$4:$I$500,9,FALSE)</f>
        <v>#N/A</v>
      </c>
      <c r="K1373" s="37">
        <f>新台幣匯率美元指數!B1374</f>
        <v>0</v>
      </c>
      <c r="L1373" s="38">
        <f>新台幣匯率美元指數!C1374</f>
        <v>0</v>
      </c>
      <c r="M1373" s="39">
        <f>新台幣匯率美元指數!D1374</f>
        <v>0</v>
      </c>
      <c r="N1373" s="27" t="e">
        <f>VLOOKUP($B1373,期貨未平倉口數!$A$4:$M$499,4,FALSE)</f>
        <v>#N/A</v>
      </c>
      <c r="O1373" s="27" t="e">
        <f>VLOOKUP($B1373,期貨未平倉口數!$A$4:$M$499,9,FALSE)</f>
        <v>#N/A</v>
      </c>
      <c r="P1373" s="27" t="e">
        <f>VLOOKUP($B1373,期貨未平倉口數!$A$4:$M$499,10,FALSE)</f>
        <v>#N/A</v>
      </c>
      <c r="Q1373" s="27" t="e">
        <f>VLOOKUP($B1373,期貨未平倉口數!$A$4:$M$499,11,FALSE)</f>
        <v>#N/A</v>
      </c>
      <c r="R1373" s="64" t="e">
        <f>VLOOKUP($B1373,選擇權未平倉餘額!$A$4:$I$500,6,FALSE)</f>
        <v>#N/A</v>
      </c>
      <c r="S1373" s="64" t="e">
        <f>VLOOKUP($B1373,選擇權未平倉餘額!$A$4:$I$500,7,FALSE)</f>
        <v>#N/A</v>
      </c>
      <c r="T1373" s="64" t="e">
        <f>VLOOKUP($B1373,選擇權未平倉餘額!$A$4:$I$500,8,FALSE)</f>
        <v>#N/A</v>
      </c>
      <c r="U1373" s="64" t="e">
        <f>VLOOKUP($B1373,選擇權未平倉餘額!$A$4:$I$500,9,FALSE)</f>
        <v>#N/A</v>
      </c>
      <c r="V1373" s="39" t="e">
        <f>VLOOKUP($B1373,臺指選擇權P_C_Ratios!$A$4:$C$500,3,FALSE)</f>
        <v>#N/A</v>
      </c>
      <c r="W1373" s="41" t="e">
        <f>VLOOKUP($B1373,散戶多空比!$A$6:$L$500,12,FALSE)</f>
        <v>#N/A</v>
      </c>
      <c r="X1373" s="40" t="e">
        <f>VLOOKUP($B1373,期貨大額交易人未沖銷部位!$A$4:$O$499,4,FALSE)</f>
        <v>#N/A</v>
      </c>
      <c r="Y1373" s="40" t="e">
        <f>VLOOKUP($B1373,期貨大額交易人未沖銷部位!$A$4:$O$499,7,FALSE)</f>
        <v>#N/A</v>
      </c>
      <c r="Z1373" s="40" t="e">
        <f>VLOOKUP($B1373,期貨大額交易人未沖銷部位!$A$4:$O$499,10,FALSE)</f>
        <v>#N/A</v>
      </c>
      <c r="AA1373" s="40" t="e">
        <f>VLOOKUP($B1373,期貨大額交易人未沖銷部位!$A$4:$O$499,13,FALSE)</f>
        <v>#N/A</v>
      </c>
      <c r="AB1373" s="40" t="e">
        <f>VLOOKUP($B1373,期貨大額交易人未沖銷部位!$A$4:$O$499,14,FALSE)</f>
        <v>#N/A</v>
      </c>
      <c r="AC1373" s="40" t="e">
        <f>VLOOKUP($B1373,期貨大額交易人未沖銷部位!$A$4:$O$499,15,FALSE)</f>
        <v>#N/A</v>
      </c>
      <c r="AD1373" s="33" t="e">
        <f>VLOOKUP($B1373,三大美股走勢!$A$4:$J$495,4,FALSE)</f>
        <v>#N/A</v>
      </c>
      <c r="AE1373" s="33" t="e">
        <f>VLOOKUP($B1373,三大美股走勢!$A$4:$J$495,7,FALSE)</f>
        <v>#N/A</v>
      </c>
      <c r="AF1373" s="33" t="e">
        <f>VLOOKUP($B1373,三大美股走勢!$A$4:$J$495,10,FALSE)</f>
        <v>#N/A</v>
      </c>
    </row>
    <row r="1374" spans="2:32">
      <c r="B1374" s="32">
        <v>44153</v>
      </c>
      <c r="C1374" s="33" t="e">
        <f>VLOOKUP($B1374,大盤與近月台指!$A$4:$I$499,2,FALSE)</f>
        <v>#N/A</v>
      </c>
      <c r="D1374" s="34" t="e">
        <f>VLOOKUP($B1374,大盤與近月台指!$A$4:$I$499,3,FALSE)</f>
        <v>#N/A</v>
      </c>
      <c r="E1374" s="35" t="e">
        <f>VLOOKUP($B1374,大盤與近月台指!$A$4:$I$499,4,FALSE)</f>
        <v>#N/A</v>
      </c>
      <c r="F1374" s="33" t="e">
        <f>VLOOKUP($B1374,大盤與近月台指!$A$4:$I$499,5,FALSE)</f>
        <v>#N/A</v>
      </c>
      <c r="G1374" s="49" t="e">
        <f>VLOOKUP($B1374,三大法人買賣超!$A$4:$I$500,3,FALSE)</f>
        <v>#N/A</v>
      </c>
      <c r="H1374" s="34" t="e">
        <f>VLOOKUP($B1374,三大法人買賣超!$A$4:$I$500,5,FALSE)</f>
        <v>#N/A</v>
      </c>
      <c r="I1374" s="27" t="e">
        <f>VLOOKUP($B1374,三大法人買賣超!$A$4:$I$500,7,FALSE)</f>
        <v>#N/A</v>
      </c>
      <c r="J1374" s="27" t="e">
        <f>VLOOKUP($B1374,三大法人買賣超!$A$4:$I$500,9,FALSE)</f>
        <v>#N/A</v>
      </c>
      <c r="K1374" s="37">
        <f>新台幣匯率美元指數!B1375</f>
        <v>0</v>
      </c>
      <c r="L1374" s="38">
        <f>新台幣匯率美元指數!C1375</f>
        <v>0</v>
      </c>
      <c r="M1374" s="39">
        <f>新台幣匯率美元指數!D1375</f>
        <v>0</v>
      </c>
      <c r="N1374" s="27" t="e">
        <f>VLOOKUP($B1374,期貨未平倉口數!$A$4:$M$499,4,FALSE)</f>
        <v>#N/A</v>
      </c>
      <c r="O1374" s="27" t="e">
        <f>VLOOKUP($B1374,期貨未平倉口數!$A$4:$M$499,9,FALSE)</f>
        <v>#N/A</v>
      </c>
      <c r="P1374" s="27" t="e">
        <f>VLOOKUP($B1374,期貨未平倉口數!$A$4:$M$499,10,FALSE)</f>
        <v>#N/A</v>
      </c>
      <c r="Q1374" s="27" t="e">
        <f>VLOOKUP($B1374,期貨未平倉口數!$A$4:$M$499,11,FALSE)</f>
        <v>#N/A</v>
      </c>
      <c r="R1374" s="64" t="e">
        <f>VLOOKUP($B1374,選擇權未平倉餘額!$A$4:$I$500,6,FALSE)</f>
        <v>#N/A</v>
      </c>
      <c r="S1374" s="64" t="e">
        <f>VLOOKUP($B1374,選擇權未平倉餘額!$A$4:$I$500,7,FALSE)</f>
        <v>#N/A</v>
      </c>
      <c r="T1374" s="64" t="e">
        <f>VLOOKUP($B1374,選擇權未平倉餘額!$A$4:$I$500,8,FALSE)</f>
        <v>#N/A</v>
      </c>
      <c r="U1374" s="64" t="e">
        <f>VLOOKUP($B1374,選擇權未平倉餘額!$A$4:$I$500,9,FALSE)</f>
        <v>#N/A</v>
      </c>
      <c r="V1374" s="39" t="e">
        <f>VLOOKUP($B1374,臺指選擇權P_C_Ratios!$A$4:$C$500,3,FALSE)</f>
        <v>#N/A</v>
      </c>
      <c r="W1374" s="41" t="e">
        <f>VLOOKUP($B1374,散戶多空比!$A$6:$L$500,12,FALSE)</f>
        <v>#N/A</v>
      </c>
      <c r="X1374" s="40" t="e">
        <f>VLOOKUP($B1374,期貨大額交易人未沖銷部位!$A$4:$O$499,4,FALSE)</f>
        <v>#N/A</v>
      </c>
      <c r="Y1374" s="40" t="e">
        <f>VLOOKUP($B1374,期貨大額交易人未沖銷部位!$A$4:$O$499,7,FALSE)</f>
        <v>#N/A</v>
      </c>
      <c r="Z1374" s="40" t="e">
        <f>VLOOKUP($B1374,期貨大額交易人未沖銷部位!$A$4:$O$499,10,FALSE)</f>
        <v>#N/A</v>
      </c>
      <c r="AA1374" s="40" t="e">
        <f>VLOOKUP($B1374,期貨大額交易人未沖銷部位!$A$4:$O$499,13,FALSE)</f>
        <v>#N/A</v>
      </c>
      <c r="AB1374" s="40" t="e">
        <f>VLOOKUP($B1374,期貨大額交易人未沖銷部位!$A$4:$O$499,14,FALSE)</f>
        <v>#N/A</v>
      </c>
      <c r="AC1374" s="40" t="e">
        <f>VLOOKUP($B1374,期貨大額交易人未沖銷部位!$A$4:$O$499,15,FALSE)</f>
        <v>#N/A</v>
      </c>
      <c r="AD1374" s="33" t="e">
        <f>VLOOKUP($B1374,三大美股走勢!$A$4:$J$495,4,FALSE)</f>
        <v>#N/A</v>
      </c>
      <c r="AE1374" s="33" t="e">
        <f>VLOOKUP($B1374,三大美股走勢!$A$4:$J$495,7,FALSE)</f>
        <v>#N/A</v>
      </c>
      <c r="AF1374" s="33" t="e">
        <f>VLOOKUP($B1374,三大美股走勢!$A$4:$J$495,10,FALSE)</f>
        <v>#N/A</v>
      </c>
    </row>
    <row r="1375" spans="2:32">
      <c r="B1375" s="32">
        <v>44154</v>
      </c>
      <c r="C1375" s="33" t="e">
        <f>VLOOKUP($B1375,大盤與近月台指!$A$4:$I$499,2,FALSE)</f>
        <v>#N/A</v>
      </c>
      <c r="D1375" s="34" t="e">
        <f>VLOOKUP($B1375,大盤與近月台指!$A$4:$I$499,3,FALSE)</f>
        <v>#N/A</v>
      </c>
      <c r="E1375" s="35" t="e">
        <f>VLOOKUP($B1375,大盤與近月台指!$A$4:$I$499,4,FALSE)</f>
        <v>#N/A</v>
      </c>
      <c r="F1375" s="33" t="e">
        <f>VLOOKUP($B1375,大盤與近月台指!$A$4:$I$499,5,FALSE)</f>
        <v>#N/A</v>
      </c>
      <c r="G1375" s="49" t="e">
        <f>VLOOKUP($B1375,三大法人買賣超!$A$4:$I$500,3,FALSE)</f>
        <v>#N/A</v>
      </c>
      <c r="H1375" s="34" t="e">
        <f>VLOOKUP($B1375,三大法人買賣超!$A$4:$I$500,5,FALSE)</f>
        <v>#N/A</v>
      </c>
      <c r="I1375" s="27" t="e">
        <f>VLOOKUP($B1375,三大法人買賣超!$A$4:$I$500,7,FALSE)</f>
        <v>#N/A</v>
      </c>
      <c r="J1375" s="27" t="e">
        <f>VLOOKUP($B1375,三大法人買賣超!$A$4:$I$500,9,FALSE)</f>
        <v>#N/A</v>
      </c>
      <c r="K1375" s="37">
        <f>新台幣匯率美元指數!B1376</f>
        <v>0</v>
      </c>
      <c r="L1375" s="38">
        <f>新台幣匯率美元指數!C1376</f>
        <v>0</v>
      </c>
      <c r="M1375" s="39">
        <f>新台幣匯率美元指數!D1376</f>
        <v>0</v>
      </c>
      <c r="N1375" s="27" t="e">
        <f>VLOOKUP($B1375,期貨未平倉口數!$A$4:$M$499,4,FALSE)</f>
        <v>#N/A</v>
      </c>
      <c r="O1375" s="27" t="e">
        <f>VLOOKUP($B1375,期貨未平倉口數!$A$4:$M$499,9,FALSE)</f>
        <v>#N/A</v>
      </c>
      <c r="P1375" s="27" t="e">
        <f>VLOOKUP($B1375,期貨未平倉口數!$A$4:$M$499,10,FALSE)</f>
        <v>#N/A</v>
      </c>
      <c r="Q1375" s="27" t="e">
        <f>VLOOKUP($B1375,期貨未平倉口數!$A$4:$M$499,11,FALSE)</f>
        <v>#N/A</v>
      </c>
      <c r="R1375" s="64" t="e">
        <f>VLOOKUP($B1375,選擇權未平倉餘額!$A$4:$I$500,6,FALSE)</f>
        <v>#N/A</v>
      </c>
      <c r="S1375" s="64" t="e">
        <f>VLOOKUP($B1375,選擇權未平倉餘額!$A$4:$I$500,7,FALSE)</f>
        <v>#N/A</v>
      </c>
      <c r="T1375" s="64" t="e">
        <f>VLOOKUP($B1375,選擇權未平倉餘額!$A$4:$I$500,8,FALSE)</f>
        <v>#N/A</v>
      </c>
      <c r="U1375" s="64" t="e">
        <f>VLOOKUP($B1375,選擇權未平倉餘額!$A$4:$I$500,9,FALSE)</f>
        <v>#N/A</v>
      </c>
      <c r="V1375" s="39" t="e">
        <f>VLOOKUP($B1375,臺指選擇權P_C_Ratios!$A$4:$C$500,3,FALSE)</f>
        <v>#N/A</v>
      </c>
      <c r="W1375" s="41" t="e">
        <f>VLOOKUP($B1375,散戶多空比!$A$6:$L$500,12,FALSE)</f>
        <v>#N/A</v>
      </c>
      <c r="X1375" s="40" t="e">
        <f>VLOOKUP($B1375,期貨大額交易人未沖銷部位!$A$4:$O$499,4,FALSE)</f>
        <v>#N/A</v>
      </c>
      <c r="Y1375" s="40" t="e">
        <f>VLOOKUP($B1375,期貨大額交易人未沖銷部位!$A$4:$O$499,7,FALSE)</f>
        <v>#N/A</v>
      </c>
      <c r="Z1375" s="40" t="e">
        <f>VLOOKUP($B1375,期貨大額交易人未沖銷部位!$A$4:$O$499,10,FALSE)</f>
        <v>#N/A</v>
      </c>
      <c r="AA1375" s="40" t="e">
        <f>VLOOKUP($B1375,期貨大額交易人未沖銷部位!$A$4:$O$499,13,FALSE)</f>
        <v>#N/A</v>
      </c>
      <c r="AB1375" s="40" t="e">
        <f>VLOOKUP($B1375,期貨大額交易人未沖銷部位!$A$4:$O$499,14,FALSE)</f>
        <v>#N/A</v>
      </c>
      <c r="AC1375" s="40" t="e">
        <f>VLOOKUP($B1375,期貨大額交易人未沖銷部位!$A$4:$O$499,15,FALSE)</f>
        <v>#N/A</v>
      </c>
      <c r="AD1375" s="33" t="e">
        <f>VLOOKUP($B1375,三大美股走勢!$A$4:$J$495,4,FALSE)</f>
        <v>#N/A</v>
      </c>
      <c r="AE1375" s="33" t="e">
        <f>VLOOKUP($B1375,三大美股走勢!$A$4:$J$495,7,FALSE)</f>
        <v>#N/A</v>
      </c>
      <c r="AF1375" s="33" t="e">
        <f>VLOOKUP($B1375,三大美股走勢!$A$4:$J$495,10,FALSE)</f>
        <v>#N/A</v>
      </c>
    </row>
    <row r="1376" spans="2:32">
      <c r="B1376" s="32">
        <v>44155</v>
      </c>
      <c r="C1376" s="33" t="e">
        <f>VLOOKUP($B1376,大盤與近月台指!$A$4:$I$499,2,FALSE)</f>
        <v>#N/A</v>
      </c>
      <c r="D1376" s="34" t="e">
        <f>VLOOKUP($B1376,大盤與近月台指!$A$4:$I$499,3,FALSE)</f>
        <v>#N/A</v>
      </c>
      <c r="E1376" s="35" t="e">
        <f>VLOOKUP($B1376,大盤與近月台指!$A$4:$I$499,4,FALSE)</f>
        <v>#N/A</v>
      </c>
      <c r="F1376" s="33" t="e">
        <f>VLOOKUP($B1376,大盤與近月台指!$A$4:$I$499,5,FALSE)</f>
        <v>#N/A</v>
      </c>
      <c r="G1376" s="49" t="e">
        <f>VLOOKUP($B1376,三大法人買賣超!$A$4:$I$500,3,FALSE)</f>
        <v>#N/A</v>
      </c>
      <c r="H1376" s="34" t="e">
        <f>VLOOKUP($B1376,三大法人買賣超!$A$4:$I$500,5,FALSE)</f>
        <v>#N/A</v>
      </c>
      <c r="I1376" s="27" t="e">
        <f>VLOOKUP($B1376,三大法人買賣超!$A$4:$I$500,7,FALSE)</f>
        <v>#N/A</v>
      </c>
      <c r="J1376" s="27" t="e">
        <f>VLOOKUP($B1376,三大法人買賣超!$A$4:$I$500,9,FALSE)</f>
        <v>#N/A</v>
      </c>
      <c r="K1376" s="37">
        <f>新台幣匯率美元指數!B1377</f>
        <v>0</v>
      </c>
      <c r="L1376" s="38">
        <f>新台幣匯率美元指數!C1377</f>
        <v>0</v>
      </c>
      <c r="M1376" s="39">
        <f>新台幣匯率美元指數!D1377</f>
        <v>0</v>
      </c>
      <c r="N1376" s="27" t="e">
        <f>VLOOKUP($B1376,期貨未平倉口數!$A$4:$M$499,4,FALSE)</f>
        <v>#N/A</v>
      </c>
      <c r="O1376" s="27" t="e">
        <f>VLOOKUP($B1376,期貨未平倉口數!$A$4:$M$499,9,FALSE)</f>
        <v>#N/A</v>
      </c>
      <c r="P1376" s="27" t="e">
        <f>VLOOKUP($B1376,期貨未平倉口數!$A$4:$M$499,10,FALSE)</f>
        <v>#N/A</v>
      </c>
      <c r="Q1376" s="27" t="e">
        <f>VLOOKUP($B1376,期貨未平倉口數!$A$4:$M$499,11,FALSE)</f>
        <v>#N/A</v>
      </c>
      <c r="R1376" s="64" t="e">
        <f>VLOOKUP($B1376,選擇權未平倉餘額!$A$4:$I$500,6,FALSE)</f>
        <v>#N/A</v>
      </c>
      <c r="S1376" s="64" t="e">
        <f>VLOOKUP($B1376,選擇權未平倉餘額!$A$4:$I$500,7,FALSE)</f>
        <v>#N/A</v>
      </c>
      <c r="T1376" s="64" t="e">
        <f>VLOOKUP($B1376,選擇權未平倉餘額!$A$4:$I$500,8,FALSE)</f>
        <v>#N/A</v>
      </c>
      <c r="U1376" s="64" t="e">
        <f>VLOOKUP($B1376,選擇權未平倉餘額!$A$4:$I$500,9,FALSE)</f>
        <v>#N/A</v>
      </c>
      <c r="V1376" s="39" t="e">
        <f>VLOOKUP($B1376,臺指選擇權P_C_Ratios!$A$4:$C$500,3,FALSE)</f>
        <v>#N/A</v>
      </c>
      <c r="W1376" s="41" t="e">
        <f>VLOOKUP($B1376,散戶多空比!$A$6:$L$500,12,FALSE)</f>
        <v>#N/A</v>
      </c>
      <c r="X1376" s="40" t="e">
        <f>VLOOKUP($B1376,期貨大額交易人未沖銷部位!$A$4:$O$499,4,FALSE)</f>
        <v>#N/A</v>
      </c>
      <c r="Y1376" s="40" t="e">
        <f>VLOOKUP($B1376,期貨大額交易人未沖銷部位!$A$4:$O$499,7,FALSE)</f>
        <v>#N/A</v>
      </c>
      <c r="Z1376" s="40" t="e">
        <f>VLOOKUP($B1376,期貨大額交易人未沖銷部位!$A$4:$O$499,10,FALSE)</f>
        <v>#N/A</v>
      </c>
      <c r="AA1376" s="40" t="e">
        <f>VLOOKUP($B1376,期貨大額交易人未沖銷部位!$A$4:$O$499,13,FALSE)</f>
        <v>#N/A</v>
      </c>
      <c r="AB1376" s="40" t="e">
        <f>VLOOKUP($B1376,期貨大額交易人未沖銷部位!$A$4:$O$499,14,FALSE)</f>
        <v>#N/A</v>
      </c>
      <c r="AC1376" s="40" t="e">
        <f>VLOOKUP($B1376,期貨大額交易人未沖銷部位!$A$4:$O$499,15,FALSE)</f>
        <v>#N/A</v>
      </c>
      <c r="AD1376" s="33" t="e">
        <f>VLOOKUP($B1376,三大美股走勢!$A$4:$J$495,4,FALSE)</f>
        <v>#N/A</v>
      </c>
      <c r="AE1376" s="33" t="e">
        <f>VLOOKUP($B1376,三大美股走勢!$A$4:$J$495,7,FALSE)</f>
        <v>#N/A</v>
      </c>
      <c r="AF1376" s="33" t="e">
        <f>VLOOKUP($B1376,三大美股走勢!$A$4:$J$495,10,FALSE)</f>
        <v>#N/A</v>
      </c>
    </row>
    <row r="1377" spans="2:32">
      <c r="B1377" s="32">
        <v>44156</v>
      </c>
      <c r="C1377" s="33" t="e">
        <f>VLOOKUP($B1377,大盤與近月台指!$A$4:$I$499,2,FALSE)</f>
        <v>#N/A</v>
      </c>
      <c r="D1377" s="34" t="e">
        <f>VLOOKUP($B1377,大盤與近月台指!$A$4:$I$499,3,FALSE)</f>
        <v>#N/A</v>
      </c>
      <c r="E1377" s="35" t="e">
        <f>VLOOKUP($B1377,大盤與近月台指!$A$4:$I$499,4,FALSE)</f>
        <v>#N/A</v>
      </c>
      <c r="F1377" s="33" t="e">
        <f>VLOOKUP($B1377,大盤與近月台指!$A$4:$I$499,5,FALSE)</f>
        <v>#N/A</v>
      </c>
      <c r="G1377" s="49" t="e">
        <f>VLOOKUP($B1377,三大法人買賣超!$A$4:$I$500,3,FALSE)</f>
        <v>#N/A</v>
      </c>
      <c r="H1377" s="34" t="e">
        <f>VLOOKUP($B1377,三大法人買賣超!$A$4:$I$500,5,FALSE)</f>
        <v>#N/A</v>
      </c>
      <c r="I1377" s="27" t="e">
        <f>VLOOKUP($B1377,三大法人買賣超!$A$4:$I$500,7,FALSE)</f>
        <v>#N/A</v>
      </c>
      <c r="J1377" s="27" t="e">
        <f>VLOOKUP($B1377,三大法人買賣超!$A$4:$I$500,9,FALSE)</f>
        <v>#N/A</v>
      </c>
      <c r="K1377" s="37">
        <f>新台幣匯率美元指數!B1378</f>
        <v>0</v>
      </c>
      <c r="L1377" s="38">
        <f>新台幣匯率美元指數!C1378</f>
        <v>0</v>
      </c>
      <c r="M1377" s="39">
        <f>新台幣匯率美元指數!D1378</f>
        <v>0</v>
      </c>
      <c r="N1377" s="27" t="e">
        <f>VLOOKUP($B1377,期貨未平倉口數!$A$4:$M$499,4,FALSE)</f>
        <v>#N/A</v>
      </c>
      <c r="O1377" s="27" t="e">
        <f>VLOOKUP($B1377,期貨未平倉口數!$A$4:$M$499,9,FALSE)</f>
        <v>#N/A</v>
      </c>
      <c r="P1377" s="27" t="e">
        <f>VLOOKUP($B1377,期貨未平倉口數!$A$4:$M$499,10,FALSE)</f>
        <v>#N/A</v>
      </c>
      <c r="Q1377" s="27" t="e">
        <f>VLOOKUP($B1377,期貨未平倉口數!$A$4:$M$499,11,FALSE)</f>
        <v>#N/A</v>
      </c>
      <c r="R1377" s="64" t="e">
        <f>VLOOKUP($B1377,選擇權未平倉餘額!$A$4:$I$500,6,FALSE)</f>
        <v>#N/A</v>
      </c>
      <c r="S1377" s="64" t="e">
        <f>VLOOKUP($B1377,選擇權未平倉餘額!$A$4:$I$500,7,FALSE)</f>
        <v>#N/A</v>
      </c>
      <c r="T1377" s="64" t="e">
        <f>VLOOKUP($B1377,選擇權未平倉餘額!$A$4:$I$500,8,FALSE)</f>
        <v>#N/A</v>
      </c>
      <c r="U1377" s="64" t="e">
        <f>VLOOKUP($B1377,選擇權未平倉餘額!$A$4:$I$500,9,FALSE)</f>
        <v>#N/A</v>
      </c>
      <c r="V1377" s="39" t="e">
        <f>VLOOKUP($B1377,臺指選擇權P_C_Ratios!$A$4:$C$500,3,FALSE)</f>
        <v>#N/A</v>
      </c>
      <c r="W1377" s="41" t="e">
        <f>VLOOKUP($B1377,散戶多空比!$A$6:$L$500,12,FALSE)</f>
        <v>#N/A</v>
      </c>
      <c r="X1377" s="40" t="e">
        <f>VLOOKUP($B1377,期貨大額交易人未沖銷部位!$A$4:$O$499,4,FALSE)</f>
        <v>#N/A</v>
      </c>
      <c r="Y1377" s="40" t="e">
        <f>VLOOKUP($B1377,期貨大額交易人未沖銷部位!$A$4:$O$499,7,FALSE)</f>
        <v>#N/A</v>
      </c>
      <c r="Z1377" s="40" t="e">
        <f>VLOOKUP($B1377,期貨大額交易人未沖銷部位!$A$4:$O$499,10,FALSE)</f>
        <v>#N/A</v>
      </c>
      <c r="AA1377" s="40" t="e">
        <f>VLOOKUP($B1377,期貨大額交易人未沖銷部位!$A$4:$O$499,13,FALSE)</f>
        <v>#N/A</v>
      </c>
      <c r="AB1377" s="40" t="e">
        <f>VLOOKUP($B1377,期貨大額交易人未沖銷部位!$A$4:$O$499,14,FALSE)</f>
        <v>#N/A</v>
      </c>
      <c r="AC1377" s="40" t="e">
        <f>VLOOKUP($B1377,期貨大額交易人未沖銷部位!$A$4:$O$499,15,FALSE)</f>
        <v>#N/A</v>
      </c>
      <c r="AD1377" s="33" t="e">
        <f>VLOOKUP($B1377,三大美股走勢!$A$4:$J$495,4,FALSE)</f>
        <v>#N/A</v>
      </c>
      <c r="AE1377" s="33" t="e">
        <f>VLOOKUP($B1377,三大美股走勢!$A$4:$J$495,7,FALSE)</f>
        <v>#N/A</v>
      </c>
      <c r="AF1377" s="33" t="e">
        <f>VLOOKUP($B1377,三大美股走勢!$A$4:$J$495,10,FALSE)</f>
        <v>#N/A</v>
      </c>
    </row>
    <row r="1378" spans="2:32">
      <c r="B1378" s="32">
        <v>44157</v>
      </c>
      <c r="C1378" s="33" t="e">
        <f>VLOOKUP($B1378,大盤與近月台指!$A$4:$I$499,2,FALSE)</f>
        <v>#N/A</v>
      </c>
      <c r="D1378" s="34" t="e">
        <f>VLOOKUP($B1378,大盤與近月台指!$A$4:$I$499,3,FALSE)</f>
        <v>#N/A</v>
      </c>
      <c r="E1378" s="35" t="e">
        <f>VLOOKUP($B1378,大盤與近月台指!$A$4:$I$499,4,FALSE)</f>
        <v>#N/A</v>
      </c>
      <c r="F1378" s="33" t="e">
        <f>VLOOKUP($B1378,大盤與近月台指!$A$4:$I$499,5,FALSE)</f>
        <v>#N/A</v>
      </c>
      <c r="G1378" s="49" t="e">
        <f>VLOOKUP($B1378,三大法人買賣超!$A$4:$I$500,3,FALSE)</f>
        <v>#N/A</v>
      </c>
      <c r="H1378" s="34" t="e">
        <f>VLOOKUP($B1378,三大法人買賣超!$A$4:$I$500,5,FALSE)</f>
        <v>#N/A</v>
      </c>
      <c r="I1378" s="27" t="e">
        <f>VLOOKUP($B1378,三大法人買賣超!$A$4:$I$500,7,FALSE)</f>
        <v>#N/A</v>
      </c>
      <c r="J1378" s="27" t="e">
        <f>VLOOKUP($B1378,三大法人買賣超!$A$4:$I$500,9,FALSE)</f>
        <v>#N/A</v>
      </c>
      <c r="K1378" s="37">
        <f>新台幣匯率美元指數!B1379</f>
        <v>0</v>
      </c>
      <c r="L1378" s="38">
        <f>新台幣匯率美元指數!C1379</f>
        <v>0</v>
      </c>
      <c r="M1378" s="39">
        <f>新台幣匯率美元指數!D1379</f>
        <v>0</v>
      </c>
      <c r="N1378" s="27" t="e">
        <f>VLOOKUP($B1378,期貨未平倉口數!$A$4:$M$499,4,FALSE)</f>
        <v>#N/A</v>
      </c>
      <c r="O1378" s="27" t="e">
        <f>VLOOKUP($B1378,期貨未平倉口數!$A$4:$M$499,9,FALSE)</f>
        <v>#N/A</v>
      </c>
      <c r="P1378" s="27" t="e">
        <f>VLOOKUP($B1378,期貨未平倉口數!$A$4:$M$499,10,FALSE)</f>
        <v>#N/A</v>
      </c>
      <c r="Q1378" s="27" t="e">
        <f>VLOOKUP($B1378,期貨未平倉口數!$A$4:$M$499,11,FALSE)</f>
        <v>#N/A</v>
      </c>
      <c r="R1378" s="64" t="e">
        <f>VLOOKUP($B1378,選擇權未平倉餘額!$A$4:$I$500,6,FALSE)</f>
        <v>#N/A</v>
      </c>
      <c r="S1378" s="64" t="e">
        <f>VLOOKUP($B1378,選擇權未平倉餘額!$A$4:$I$500,7,FALSE)</f>
        <v>#N/A</v>
      </c>
      <c r="T1378" s="64" t="e">
        <f>VLOOKUP($B1378,選擇權未平倉餘額!$A$4:$I$500,8,FALSE)</f>
        <v>#N/A</v>
      </c>
      <c r="U1378" s="64" t="e">
        <f>VLOOKUP($B1378,選擇權未平倉餘額!$A$4:$I$500,9,FALSE)</f>
        <v>#N/A</v>
      </c>
      <c r="V1378" s="39" t="e">
        <f>VLOOKUP($B1378,臺指選擇權P_C_Ratios!$A$4:$C$500,3,FALSE)</f>
        <v>#N/A</v>
      </c>
      <c r="W1378" s="41" t="e">
        <f>VLOOKUP($B1378,散戶多空比!$A$6:$L$500,12,FALSE)</f>
        <v>#N/A</v>
      </c>
      <c r="X1378" s="40" t="e">
        <f>VLOOKUP($B1378,期貨大額交易人未沖銷部位!$A$4:$O$499,4,FALSE)</f>
        <v>#N/A</v>
      </c>
      <c r="Y1378" s="40" t="e">
        <f>VLOOKUP($B1378,期貨大額交易人未沖銷部位!$A$4:$O$499,7,FALSE)</f>
        <v>#N/A</v>
      </c>
      <c r="Z1378" s="40" t="e">
        <f>VLOOKUP($B1378,期貨大額交易人未沖銷部位!$A$4:$O$499,10,FALSE)</f>
        <v>#N/A</v>
      </c>
      <c r="AA1378" s="40" t="e">
        <f>VLOOKUP($B1378,期貨大額交易人未沖銷部位!$A$4:$O$499,13,FALSE)</f>
        <v>#N/A</v>
      </c>
      <c r="AB1378" s="40" t="e">
        <f>VLOOKUP($B1378,期貨大額交易人未沖銷部位!$A$4:$O$499,14,FALSE)</f>
        <v>#N/A</v>
      </c>
      <c r="AC1378" s="40" t="e">
        <f>VLOOKUP($B1378,期貨大額交易人未沖銷部位!$A$4:$O$499,15,FALSE)</f>
        <v>#N/A</v>
      </c>
      <c r="AD1378" s="33" t="e">
        <f>VLOOKUP($B1378,三大美股走勢!$A$4:$J$495,4,FALSE)</f>
        <v>#N/A</v>
      </c>
      <c r="AE1378" s="33" t="e">
        <f>VLOOKUP($B1378,三大美股走勢!$A$4:$J$495,7,FALSE)</f>
        <v>#N/A</v>
      </c>
      <c r="AF1378" s="33" t="e">
        <f>VLOOKUP($B1378,三大美股走勢!$A$4:$J$495,10,FALSE)</f>
        <v>#N/A</v>
      </c>
    </row>
    <row r="1379" spans="2:32">
      <c r="B1379" s="32">
        <v>44158</v>
      </c>
      <c r="C1379" s="33" t="e">
        <f>VLOOKUP($B1379,大盤與近月台指!$A$4:$I$499,2,FALSE)</f>
        <v>#N/A</v>
      </c>
      <c r="D1379" s="34" t="e">
        <f>VLOOKUP($B1379,大盤與近月台指!$A$4:$I$499,3,FALSE)</f>
        <v>#N/A</v>
      </c>
      <c r="E1379" s="35" t="e">
        <f>VLOOKUP($B1379,大盤與近月台指!$A$4:$I$499,4,FALSE)</f>
        <v>#N/A</v>
      </c>
      <c r="F1379" s="33" t="e">
        <f>VLOOKUP($B1379,大盤與近月台指!$A$4:$I$499,5,FALSE)</f>
        <v>#N/A</v>
      </c>
      <c r="G1379" s="49" t="e">
        <f>VLOOKUP($B1379,三大法人買賣超!$A$4:$I$500,3,FALSE)</f>
        <v>#N/A</v>
      </c>
      <c r="H1379" s="34" t="e">
        <f>VLOOKUP($B1379,三大法人買賣超!$A$4:$I$500,5,FALSE)</f>
        <v>#N/A</v>
      </c>
      <c r="I1379" s="27" t="e">
        <f>VLOOKUP($B1379,三大法人買賣超!$A$4:$I$500,7,FALSE)</f>
        <v>#N/A</v>
      </c>
      <c r="J1379" s="27" t="e">
        <f>VLOOKUP($B1379,三大法人買賣超!$A$4:$I$500,9,FALSE)</f>
        <v>#N/A</v>
      </c>
      <c r="K1379" s="37">
        <f>新台幣匯率美元指數!B1380</f>
        <v>0</v>
      </c>
      <c r="L1379" s="38">
        <f>新台幣匯率美元指數!C1380</f>
        <v>0</v>
      </c>
      <c r="M1379" s="39">
        <f>新台幣匯率美元指數!D1380</f>
        <v>0</v>
      </c>
      <c r="N1379" s="27" t="e">
        <f>VLOOKUP($B1379,期貨未平倉口數!$A$4:$M$499,4,FALSE)</f>
        <v>#N/A</v>
      </c>
      <c r="O1379" s="27" t="e">
        <f>VLOOKUP($B1379,期貨未平倉口數!$A$4:$M$499,9,FALSE)</f>
        <v>#N/A</v>
      </c>
      <c r="P1379" s="27" t="e">
        <f>VLOOKUP($B1379,期貨未平倉口數!$A$4:$M$499,10,FALSE)</f>
        <v>#N/A</v>
      </c>
      <c r="Q1379" s="27" t="e">
        <f>VLOOKUP($B1379,期貨未平倉口數!$A$4:$M$499,11,FALSE)</f>
        <v>#N/A</v>
      </c>
      <c r="R1379" s="64" t="e">
        <f>VLOOKUP($B1379,選擇權未平倉餘額!$A$4:$I$500,6,FALSE)</f>
        <v>#N/A</v>
      </c>
      <c r="S1379" s="64" t="e">
        <f>VLOOKUP($B1379,選擇權未平倉餘額!$A$4:$I$500,7,FALSE)</f>
        <v>#N/A</v>
      </c>
      <c r="T1379" s="64" t="e">
        <f>VLOOKUP($B1379,選擇權未平倉餘額!$A$4:$I$500,8,FALSE)</f>
        <v>#N/A</v>
      </c>
      <c r="U1379" s="64" t="e">
        <f>VLOOKUP($B1379,選擇權未平倉餘額!$A$4:$I$500,9,FALSE)</f>
        <v>#N/A</v>
      </c>
      <c r="V1379" s="39" t="e">
        <f>VLOOKUP($B1379,臺指選擇權P_C_Ratios!$A$4:$C$500,3,FALSE)</f>
        <v>#N/A</v>
      </c>
      <c r="W1379" s="41" t="e">
        <f>VLOOKUP($B1379,散戶多空比!$A$6:$L$500,12,FALSE)</f>
        <v>#N/A</v>
      </c>
      <c r="X1379" s="40" t="e">
        <f>VLOOKUP($B1379,期貨大額交易人未沖銷部位!$A$4:$O$499,4,FALSE)</f>
        <v>#N/A</v>
      </c>
      <c r="Y1379" s="40" t="e">
        <f>VLOOKUP($B1379,期貨大額交易人未沖銷部位!$A$4:$O$499,7,FALSE)</f>
        <v>#N/A</v>
      </c>
      <c r="Z1379" s="40" t="e">
        <f>VLOOKUP($B1379,期貨大額交易人未沖銷部位!$A$4:$O$499,10,FALSE)</f>
        <v>#N/A</v>
      </c>
      <c r="AA1379" s="40" t="e">
        <f>VLOOKUP($B1379,期貨大額交易人未沖銷部位!$A$4:$O$499,13,FALSE)</f>
        <v>#N/A</v>
      </c>
      <c r="AB1379" s="40" t="e">
        <f>VLOOKUP($B1379,期貨大額交易人未沖銷部位!$A$4:$O$499,14,FALSE)</f>
        <v>#N/A</v>
      </c>
      <c r="AC1379" s="40" t="e">
        <f>VLOOKUP($B1379,期貨大額交易人未沖銷部位!$A$4:$O$499,15,FALSE)</f>
        <v>#N/A</v>
      </c>
      <c r="AD1379" s="33" t="e">
        <f>VLOOKUP($B1379,三大美股走勢!$A$4:$J$495,4,FALSE)</f>
        <v>#N/A</v>
      </c>
      <c r="AE1379" s="33" t="e">
        <f>VLOOKUP($B1379,三大美股走勢!$A$4:$J$495,7,FALSE)</f>
        <v>#N/A</v>
      </c>
      <c r="AF1379" s="33" t="e">
        <f>VLOOKUP($B1379,三大美股走勢!$A$4:$J$495,10,FALSE)</f>
        <v>#N/A</v>
      </c>
    </row>
    <row r="1380" spans="2:32">
      <c r="B1380" s="32">
        <v>44159</v>
      </c>
      <c r="C1380" s="33" t="e">
        <f>VLOOKUP($B1380,大盤與近月台指!$A$4:$I$499,2,FALSE)</f>
        <v>#N/A</v>
      </c>
      <c r="D1380" s="34" t="e">
        <f>VLOOKUP($B1380,大盤與近月台指!$A$4:$I$499,3,FALSE)</f>
        <v>#N/A</v>
      </c>
      <c r="E1380" s="35" t="e">
        <f>VLOOKUP($B1380,大盤與近月台指!$A$4:$I$499,4,FALSE)</f>
        <v>#N/A</v>
      </c>
      <c r="F1380" s="33" t="e">
        <f>VLOOKUP($B1380,大盤與近月台指!$A$4:$I$499,5,FALSE)</f>
        <v>#N/A</v>
      </c>
      <c r="G1380" s="49" t="e">
        <f>VLOOKUP($B1380,三大法人買賣超!$A$4:$I$500,3,FALSE)</f>
        <v>#N/A</v>
      </c>
      <c r="H1380" s="34" t="e">
        <f>VLOOKUP($B1380,三大法人買賣超!$A$4:$I$500,5,FALSE)</f>
        <v>#N/A</v>
      </c>
      <c r="I1380" s="27" t="e">
        <f>VLOOKUP($B1380,三大法人買賣超!$A$4:$I$500,7,FALSE)</f>
        <v>#N/A</v>
      </c>
      <c r="J1380" s="27" t="e">
        <f>VLOOKUP($B1380,三大法人買賣超!$A$4:$I$500,9,FALSE)</f>
        <v>#N/A</v>
      </c>
      <c r="K1380" s="37">
        <f>新台幣匯率美元指數!B1381</f>
        <v>0</v>
      </c>
      <c r="L1380" s="38">
        <f>新台幣匯率美元指數!C1381</f>
        <v>0</v>
      </c>
      <c r="M1380" s="39">
        <f>新台幣匯率美元指數!D1381</f>
        <v>0</v>
      </c>
      <c r="N1380" s="27" t="e">
        <f>VLOOKUP($B1380,期貨未平倉口數!$A$4:$M$499,4,FALSE)</f>
        <v>#N/A</v>
      </c>
      <c r="O1380" s="27" t="e">
        <f>VLOOKUP($B1380,期貨未平倉口數!$A$4:$M$499,9,FALSE)</f>
        <v>#N/A</v>
      </c>
      <c r="P1380" s="27" t="e">
        <f>VLOOKUP($B1380,期貨未平倉口數!$A$4:$M$499,10,FALSE)</f>
        <v>#N/A</v>
      </c>
      <c r="Q1380" s="27" t="e">
        <f>VLOOKUP($B1380,期貨未平倉口數!$A$4:$M$499,11,FALSE)</f>
        <v>#N/A</v>
      </c>
      <c r="R1380" s="64" t="e">
        <f>VLOOKUP($B1380,選擇權未平倉餘額!$A$4:$I$500,6,FALSE)</f>
        <v>#N/A</v>
      </c>
      <c r="S1380" s="64" t="e">
        <f>VLOOKUP($B1380,選擇權未平倉餘額!$A$4:$I$500,7,FALSE)</f>
        <v>#N/A</v>
      </c>
      <c r="T1380" s="64" t="e">
        <f>VLOOKUP($B1380,選擇權未平倉餘額!$A$4:$I$500,8,FALSE)</f>
        <v>#N/A</v>
      </c>
      <c r="U1380" s="64" t="e">
        <f>VLOOKUP($B1380,選擇權未平倉餘額!$A$4:$I$500,9,FALSE)</f>
        <v>#N/A</v>
      </c>
      <c r="V1380" s="39" t="e">
        <f>VLOOKUP($B1380,臺指選擇權P_C_Ratios!$A$4:$C$500,3,FALSE)</f>
        <v>#N/A</v>
      </c>
      <c r="W1380" s="41" t="e">
        <f>VLOOKUP($B1380,散戶多空比!$A$6:$L$500,12,FALSE)</f>
        <v>#N/A</v>
      </c>
      <c r="X1380" s="40" t="e">
        <f>VLOOKUP($B1380,期貨大額交易人未沖銷部位!$A$4:$O$499,4,FALSE)</f>
        <v>#N/A</v>
      </c>
      <c r="Y1380" s="40" t="e">
        <f>VLOOKUP($B1380,期貨大額交易人未沖銷部位!$A$4:$O$499,7,FALSE)</f>
        <v>#N/A</v>
      </c>
      <c r="Z1380" s="40" t="e">
        <f>VLOOKUP($B1380,期貨大額交易人未沖銷部位!$A$4:$O$499,10,FALSE)</f>
        <v>#N/A</v>
      </c>
      <c r="AA1380" s="40" t="e">
        <f>VLOOKUP($B1380,期貨大額交易人未沖銷部位!$A$4:$O$499,13,FALSE)</f>
        <v>#N/A</v>
      </c>
      <c r="AB1380" s="40" t="e">
        <f>VLOOKUP($B1380,期貨大額交易人未沖銷部位!$A$4:$O$499,14,FALSE)</f>
        <v>#N/A</v>
      </c>
      <c r="AC1380" s="40" t="e">
        <f>VLOOKUP($B1380,期貨大額交易人未沖銷部位!$A$4:$O$499,15,FALSE)</f>
        <v>#N/A</v>
      </c>
      <c r="AD1380" s="33" t="e">
        <f>VLOOKUP($B1380,三大美股走勢!$A$4:$J$495,4,FALSE)</f>
        <v>#N/A</v>
      </c>
      <c r="AE1380" s="33" t="e">
        <f>VLOOKUP($B1380,三大美股走勢!$A$4:$J$495,7,FALSE)</f>
        <v>#N/A</v>
      </c>
      <c r="AF1380" s="33" t="e">
        <f>VLOOKUP($B1380,三大美股走勢!$A$4:$J$495,10,FALSE)</f>
        <v>#N/A</v>
      </c>
    </row>
    <row r="1381" spans="2:32">
      <c r="B1381" s="32">
        <v>44160</v>
      </c>
      <c r="C1381" s="33" t="e">
        <f>VLOOKUP($B1381,大盤與近月台指!$A$4:$I$499,2,FALSE)</f>
        <v>#N/A</v>
      </c>
      <c r="D1381" s="34" t="e">
        <f>VLOOKUP($B1381,大盤與近月台指!$A$4:$I$499,3,FALSE)</f>
        <v>#N/A</v>
      </c>
      <c r="E1381" s="35" t="e">
        <f>VLOOKUP($B1381,大盤與近月台指!$A$4:$I$499,4,FALSE)</f>
        <v>#N/A</v>
      </c>
      <c r="F1381" s="33" t="e">
        <f>VLOOKUP($B1381,大盤與近月台指!$A$4:$I$499,5,FALSE)</f>
        <v>#N/A</v>
      </c>
      <c r="G1381" s="49" t="e">
        <f>VLOOKUP($B1381,三大法人買賣超!$A$4:$I$500,3,FALSE)</f>
        <v>#N/A</v>
      </c>
      <c r="H1381" s="34" t="e">
        <f>VLOOKUP($B1381,三大法人買賣超!$A$4:$I$500,5,FALSE)</f>
        <v>#N/A</v>
      </c>
      <c r="I1381" s="27" t="e">
        <f>VLOOKUP($B1381,三大法人買賣超!$A$4:$I$500,7,FALSE)</f>
        <v>#N/A</v>
      </c>
      <c r="J1381" s="27" t="e">
        <f>VLOOKUP($B1381,三大法人買賣超!$A$4:$I$500,9,FALSE)</f>
        <v>#N/A</v>
      </c>
      <c r="K1381" s="37">
        <f>新台幣匯率美元指數!B1382</f>
        <v>0</v>
      </c>
      <c r="L1381" s="38">
        <f>新台幣匯率美元指數!C1382</f>
        <v>0</v>
      </c>
      <c r="M1381" s="39">
        <f>新台幣匯率美元指數!D1382</f>
        <v>0</v>
      </c>
      <c r="N1381" s="27" t="e">
        <f>VLOOKUP($B1381,期貨未平倉口數!$A$4:$M$499,4,FALSE)</f>
        <v>#N/A</v>
      </c>
      <c r="O1381" s="27" t="e">
        <f>VLOOKUP($B1381,期貨未平倉口數!$A$4:$M$499,9,FALSE)</f>
        <v>#N/A</v>
      </c>
      <c r="P1381" s="27" t="e">
        <f>VLOOKUP($B1381,期貨未平倉口數!$A$4:$M$499,10,FALSE)</f>
        <v>#N/A</v>
      </c>
      <c r="Q1381" s="27" t="e">
        <f>VLOOKUP($B1381,期貨未平倉口數!$A$4:$M$499,11,FALSE)</f>
        <v>#N/A</v>
      </c>
      <c r="R1381" s="64" t="e">
        <f>VLOOKUP($B1381,選擇權未平倉餘額!$A$4:$I$500,6,FALSE)</f>
        <v>#N/A</v>
      </c>
      <c r="S1381" s="64" t="e">
        <f>VLOOKUP($B1381,選擇權未平倉餘額!$A$4:$I$500,7,FALSE)</f>
        <v>#N/A</v>
      </c>
      <c r="T1381" s="64" t="e">
        <f>VLOOKUP($B1381,選擇權未平倉餘額!$A$4:$I$500,8,FALSE)</f>
        <v>#N/A</v>
      </c>
      <c r="U1381" s="64" t="e">
        <f>VLOOKUP($B1381,選擇權未平倉餘額!$A$4:$I$500,9,FALSE)</f>
        <v>#N/A</v>
      </c>
      <c r="V1381" s="39" t="e">
        <f>VLOOKUP($B1381,臺指選擇權P_C_Ratios!$A$4:$C$500,3,FALSE)</f>
        <v>#N/A</v>
      </c>
      <c r="W1381" s="41" t="e">
        <f>VLOOKUP($B1381,散戶多空比!$A$6:$L$500,12,FALSE)</f>
        <v>#N/A</v>
      </c>
      <c r="X1381" s="40" t="e">
        <f>VLOOKUP($B1381,期貨大額交易人未沖銷部位!$A$4:$O$499,4,FALSE)</f>
        <v>#N/A</v>
      </c>
      <c r="Y1381" s="40" t="e">
        <f>VLOOKUP($B1381,期貨大額交易人未沖銷部位!$A$4:$O$499,7,FALSE)</f>
        <v>#N/A</v>
      </c>
      <c r="Z1381" s="40" t="e">
        <f>VLOOKUP($B1381,期貨大額交易人未沖銷部位!$A$4:$O$499,10,FALSE)</f>
        <v>#N/A</v>
      </c>
      <c r="AA1381" s="40" t="e">
        <f>VLOOKUP($B1381,期貨大額交易人未沖銷部位!$A$4:$O$499,13,FALSE)</f>
        <v>#N/A</v>
      </c>
      <c r="AB1381" s="40" t="e">
        <f>VLOOKUP($B1381,期貨大額交易人未沖銷部位!$A$4:$O$499,14,FALSE)</f>
        <v>#N/A</v>
      </c>
      <c r="AC1381" s="40" t="e">
        <f>VLOOKUP($B1381,期貨大額交易人未沖銷部位!$A$4:$O$499,15,FALSE)</f>
        <v>#N/A</v>
      </c>
      <c r="AD1381" s="33" t="e">
        <f>VLOOKUP($B1381,三大美股走勢!$A$4:$J$495,4,FALSE)</f>
        <v>#N/A</v>
      </c>
      <c r="AE1381" s="33" t="e">
        <f>VLOOKUP($B1381,三大美股走勢!$A$4:$J$495,7,FALSE)</f>
        <v>#N/A</v>
      </c>
      <c r="AF1381" s="33" t="e">
        <f>VLOOKUP($B1381,三大美股走勢!$A$4:$J$495,10,FALSE)</f>
        <v>#N/A</v>
      </c>
    </row>
    <row r="1382" spans="2:32">
      <c r="B1382" s="32">
        <v>44161</v>
      </c>
      <c r="C1382" s="33" t="e">
        <f>VLOOKUP($B1382,大盤與近月台指!$A$4:$I$499,2,FALSE)</f>
        <v>#N/A</v>
      </c>
      <c r="D1382" s="34" t="e">
        <f>VLOOKUP($B1382,大盤與近月台指!$A$4:$I$499,3,FALSE)</f>
        <v>#N/A</v>
      </c>
      <c r="E1382" s="35" t="e">
        <f>VLOOKUP($B1382,大盤與近月台指!$A$4:$I$499,4,FALSE)</f>
        <v>#N/A</v>
      </c>
      <c r="F1382" s="33" t="e">
        <f>VLOOKUP($B1382,大盤與近月台指!$A$4:$I$499,5,FALSE)</f>
        <v>#N/A</v>
      </c>
      <c r="G1382" s="49" t="e">
        <f>VLOOKUP($B1382,三大法人買賣超!$A$4:$I$500,3,FALSE)</f>
        <v>#N/A</v>
      </c>
      <c r="H1382" s="34" t="e">
        <f>VLOOKUP($B1382,三大法人買賣超!$A$4:$I$500,5,FALSE)</f>
        <v>#N/A</v>
      </c>
      <c r="I1382" s="27" t="e">
        <f>VLOOKUP($B1382,三大法人買賣超!$A$4:$I$500,7,FALSE)</f>
        <v>#N/A</v>
      </c>
      <c r="J1382" s="27" t="e">
        <f>VLOOKUP($B1382,三大法人買賣超!$A$4:$I$500,9,FALSE)</f>
        <v>#N/A</v>
      </c>
      <c r="K1382" s="37">
        <f>新台幣匯率美元指數!B1383</f>
        <v>0</v>
      </c>
      <c r="L1382" s="38">
        <f>新台幣匯率美元指數!C1383</f>
        <v>0</v>
      </c>
      <c r="M1382" s="39">
        <f>新台幣匯率美元指數!D1383</f>
        <v>0</v>
      </c>
      <c r="N1382" s="27" t="e">
        <f>VLOOKUP($B1382,期貨未平倉口數!$A$4:$M$499,4,FALSE)</f>
        <v>#N/A</v>
      </c>
      <c r="O1382" s="27" t="e">
        <f>VLOOKUP($B1382,期貨未平倉口數!$A$4:$M$499,9,FALSE)</f>
        <v>#N/A</v>
      </c>
      <c r="P1382" s="27" t="e">
        <f>VLOOKUP($B1382,期貨未平倉口數!$A$4:$M$499,10,FALSE)</f>
        <v>#N/A</v>
      </c>
      <c r="Q1382" s="27" t="e">
        <f>VLOOKUP($B1382,期貨未平倉口數!$A$4:$M$499,11,FALSE)</f>
        <v>#N/A</v>
      </c>
      <c r="R1382" s="64" t="e">
        <f>VLOOKUP($B1382,選擇權未平倉餘額!$A$4:$I$500,6,FALSE)</f>
        <v>#N/A</v>
      </c>
      <c r="S1382" s="64" t="e">
        <f>VLOOKUP($B1382,選擇權未平倉餘額!$A$4:$I$500,7,FALSE)</f>
        <v>#N/A</v>
      </c>
      <c r="T1382" s="64" t="e">
        <f>VLOOKUP($B1382,選擇權未平倉餘額!$A$4:$I$500,8,FALSE)</f>
        <v>#N/A</v>
      </c>
      <c r="U1382" s="64" t="e">
        <f>VLOOKUP($B1382,選擇權未平倉餘額!$A$4:$I$500,9,FALSE)</f>
        <v>#N/A</v>
      </c>
      <c r="V1382" s="39" t="e">
        <f>VLOOKUP($B1382,臺指選擇權P_C_Ratios!$A$4:$C$500,3,FALSE)</f>
        <v>#N/A</v>
      </c>
      <c r="W1382" s="41" t="e">
        <f>VLOOKUP($B1382,散戶多空比!$A$6:$L$500,12,FALSE)</f>
        <v>#N/A</v>
      </c>
      <c r="X1382" s="40" t="e">
        <f>VLOOKUP($B1382,期貨大額交易人未沖銷部位!$A$4:$O$499,4,FALSE)</f>
        <v>#N/A</v>
      </c>
      <c r="Y1382" s="40" t="e">
        <f>VLOOKUP($B1382,期貨大額交易人未沖銷部位!$A$4:$O$499,7,FALSE)</f>
        <v>#N/A</v>
      </c>
      <c r="Z1382" s="40" t="e">
        <f>VLOOKUP($B1382,期貨大額交易人未沖銷部位!$A$4:$O$499,10,FALSE)</f>
        <v>#N/A</v>
      </c>
      <c r="AA1382" s="40" t="e">
        <f>VLOOKUP($B1382,期貨大額交易人未沖銷部位!$A$4:$O$499,13,FALSE)</f>
        <v>#N/A</v>
      </c>
      <c r="AB1382" s="40" t="e">
        <f>VLOOKUP($B1382,期貨大額交易人未沖銷部位!$A$4:$O$499,14,FALSE)</f>
        <v>#N/A</v>
      </c>
      <c r="AC1382" s="40" t="e">
        <f>VLOOKUP($B1382,期貨大額交易人未沖銷部位!$A$4:$O$499,15,FALSE)</f>
        <v>#N/A</v>
      </c>
      <c r="AD1382" s="33" t="e">
        <f>VLOOKUP($B1382,三大美股走勢!$A$4:$J$495,4,FALSE)</f>
        <v>#N/A</v>
      </c>
      <c r="AE1382" s="33" t="e">
        <f>VLOOKUP($B1382,三大美股走勢!$A$4:$J$495,7,FALSE)</f>
        <v>#N/A</v>
      </c>
      <c r="AF1382" s="33" t="e">
        <f>VLOOKUP($B1382,三大美股走勢!$A$4:$J$495,10,FALSE)</f>
        <v>#N/A</v>
      </c>
    </row>
    <row r="1383" spans="2:32">
      <c r="B1383" s="32">
        <v>44162</v>
      </c>
      <c r="C1383" s="33" t="e">
        <f>VLOOKUP($B1383,大盤與近月台指!$A$4:$I$499,2,FALSE)</f>
        <v>#N/A</v>
      </c>
      <c r="D1383" s="34" t="e">
        <f>VLOOKUP($B1383,大盤與近月台指!$A$4:$I$499,3,FALSE)</f>
        <v>#N/A</v>
      </c>
      <c r="E1383" s="35" t="e">
        <f>VLOOKUP($B1383,大盤與近月台指!$A$4:$I$499,4,FALSE)</f>
        <v>#N/A</v>
      </c>
      <c r="F1383" s="33" t="e">
        <f>VLOOKUP($B1383,大盤與近月台指!$A$4:$I$499,5,FALSE)</f>
        <v>#N/A</v>
      </c>
      <c r="G1383" s="49" t="e">
        <f>VLOOKUP($B1383,三大法人買賣超!$A$4:$I$500,3,FALSE)</f>
        <v>#N/A</v>
      </c>
      <c r="H1383" s="34" t="e">
        <f>VLOOKUP($B1383,三大法人買賣超!$A$4:$I$500,5,FALSE)</f>
        <v>#N/A</v>
      </c>
      <c r="I1383" s="27" t="e">
        <f>VLOOKUP($B1383,三大法人買賣超!$A$4:$I$500,7,FALSE)</f>
        <v>#N/A</v>
      </c>
      <c r="J1383" s="27" t="e">
        <f>VLOOKUP($B1383,三大法人買賣超!$A$4:$I$500,9,FALSE)</f>
        <v>#N/A</v>
      </c>
      <c r="K1383" s="37">
        <f>新台幣匯率美元指數!B1384</f>
        <v>0</v>
      </c>
      <c r="L1383" s="38">
        <f>新台幣匯率美元指數!C1384</f>
        <v>0</v>
      </c>
      <c r="M1383" s="39">
        <f>新台幣匯率美元指數!D1384</f>
        <v>0</v>
      </c>
      <c r="N1383" s="27" t="e">
        <f>VLOOKUP($B1383,期貨未平倉口數!$A$4:$M$499,4,FALSE)</f>
        <v>#N/A</v>
      </c>
      <c r="O1383" s="27" t="e">
        <f>VLOOKUP($B1383,期貨未平倉口數!$A$4:$M$499,9,FALSE)</f>
        <v>#N/A</v>
      </c>
      <c r="P1383" s="27" t="e">
        <f>VLOOKUP($B1383,期貨未平倉口數!$A$4:$M$499,10,FALSE)</f>
        <v>#N/A</v>
      </c>
      <c r="Q1383" s="27" t="e">
        <f>VLOOKUP($B1383,期貨未平倉口數!$A$4:$M$499,11,FALSE)</f>
        <v>#N/A</v>
      </c>
      <c r="R1383" s="64" t="e">
        <f>VLOOKUP($B1383,選擇權未平倉餘額!$A$4:$I$500,6,FALSE)</f>
        <v>#N/A</v>
      </c>
      <c r="S1383" s="64" t="e">
        <f>VLOOKUP($B1383,選擇權未平倉餘額!$A$4:$I$500,7,FALSE)</f>
        <v>#N/A</v>
      </c>
      <c r="T1383" s="64" t="e">
        <f>VLOOKUP($B1383,選擇權未平倉餘額!$A$4:$I$500,8,FALSE)</f>
        <v>#N/A</v>
      </c>
      <c r="U1383" s="64" t="e">
        <f>VLOOKUP($B1383,選擇權未平倉餘額!$A$4:$I$500,9,FALSE)</f>
        <v>#N/A</v>
      </c>
      <c r="V1383" s="39" t="e">
        <f>VLOOKUP($B1383,臺指選擇權P_C_Ratios!$A$4:$C$500,3,FALSE)</f>
        <v>#N/A</v>
      </c>
      <c r="W1383" s="41" t="e">
        <f>VLOOKUP($B1383,散戶多空比!$A$6:$L$500,12,FALSE)</f>
        <v>#N/A</v>
      </c>
      <c r="X1383" s="40" t="e">
        <f>VLOOKUP($B1383,期貨大額交易人未沖銷部位!$A$4:$O$499,4,FALSE)</f>
        <v>#N/A</v>
      </c>
      <c r="Y1383" s="40" t="e">
        <f>VLOOKUP($B1383,期貨大額交易人未沖銷部位!$A$4:$O$499,7,FALSE)</f>
        <v>#N/A</v>
      </c>
      <c r="Z1383" s="40" t="e">
        <f>VLOOKUP($B1383,期貨大額交易人未沖銷部位!$A$4:$O$499,10,FALSE)</f>
        <v>#N/A</v>
      </c>
      <c r="AA1383" s="40" t="e">
        <f>VLOOKUP($B1383,期貨大額交易人未沖銷部位!$A$4:$O$499,13,FALSE)</f>
        <v>#N/A</v>
      </c>
      <c r="AB1383" s="40" t="e">
        <f>VLOOKUP($B1383,期貨大額交易人未沖銷部位!$A$4:$O$499,14,FALSE)</f>
        <v>#N/A</v>
      </c>
      <c r="AC1383" s="40" t="e">
        <f>VLOOKUP($B1383,期貨大額交易人未沖銷部位!$A$4:$O$499,15,FALSE)</f>
        <v>#N/A</v>
      </c>
      <c r="AD1383" s="33" t="e">
        <f>VLOOKUP($B1383,三大美股走勢!$A$4:$J$495,4,FALSE)</f>
        <v>#N/A</v>
      </c>
      <c r="AE1383" s="33" t="e">
        <f>VLOOKUP($B1383,三大美股走勢!$A$4:$J$495,7,FALSE)</f>
        <v>#N/A</v>
      </c>
      <c r="AF1383" s="33" t="e">
        <f>VLOOKUP($B1383,三大美股走勢!$A$4:$J$495,10,FALSE)</f>
        <v>#N/A</v>
      </c>
    </row>
    <row r="1384" spans="2:32">
      <c r="B1384" s="32">
        <v>44163</v>
      </c>
      <c r="C1384" s="33" t="e">
        <f>VLOOKUP($B1384,大盤與近月台指!$A$4:$I$499,2,FALSE)</f>
        <v>#N/A</v>
      </c>
      <c r="D1384" s="34" t="e">
        <f>VLOOKUP($B1384,大盤與近月台指!$A$4:$I$499,3,FALSE)</f>
        <v>#N/A</v>
      </c>
      <c r="E1384" s="35" t="e">
        <f>VLOOKUP($B1384,大盤與近月台指!$A$4:$I$499,4,FALSE)</f>
        <v>#N/A</v>
      </c>
      <c r="F1384" s="33" t="e">
        <f>VLOOKUP($B1384,大盤與近月台指!$A$4:$I$499,5,FALSE)</f>
        <v>#N/A</v>
      </c>
      <c r="G1384" s="49" t="e">
        <f>VLOOKUP($B1384,三大法人買賣超!$A$4:$I$500,3,FALSE)</f>
        <v>#N/A</v>
      </c>
      <c r="H1384" s="34" t="e">
        <f>VLOOKUP($B1384,三大法人買賣超!$A$4:$I$500,5,FALSE)</f>
        <v>#N/A</v>
      </c>
      <c r="I1384" s="27" t="e">
        <f>VLOOKUP($B1384,三大法人買賣超!$A$4:$I$500,7,FALSE)</f>
        <v>#N/A</v>
      </c>
      <c r="J1384" s="27" t="e">
        <f>VLOOKUP($B1384,三大法人買賣超!$A$4:$I$500,9,FALSE)</f>
        <v>#N/A</v>
      </c>
      <c r="K1384" s="37">
        <f>新台幣匯率美元指數!B1385</f>
        <v>0</v>
      </c>
      <c r="L1384" s="38">
        <f>新台幣匯率美元指數!C1385</f>
        <v>0</v>
      </c>
      <c r="M1384" s="39">
        <f>新台幣匯率美元指數!D1385</f>
        <v>0</v>
      </c>
      <c r="N1384" s="27" t="e">
        <f>VLOOKUP($B1384,期貨未平倉口數!$A$4:$M$499,4,FALSE)</f>
        <v>#N/A</v>
      </c>
      <c r="O1384" s="27" t="e">
        <f>VLOOKUP($B1384,期貨未平倉口數!$A$4:$M$499,9,FALSE)</f>
        <v>#N/A</v>
      </c>
      <c r="P1384" s="27" t="e">
        <f>VLOOKUP($B1384,期貨未平倉口數!$A$4:$M$499,10,FALSE)</f>
        <v>#N/A</v>
      </c>
      <c r="Q1384" s="27" t="e">
        <f>VLOOKUP($B1384,期貨未平倉口數!$A$4:$M$499,11,FALSE)</f>
        <v>#N/A</v>
      </c>
      <c r="R1384" s="64" t="e">
        <f>VLOOKUP($B1384,選擇權未平倉餘額!$A$4:$I$500,6,FALSE)</f>
        <v>#N/A</v>
      </c>
      <c r="S1384" s="64" t="e">
        <f>VLOOKUP($B1384,選擇權未平倉餘額!$A$4:$I$500,7,FALSE)</f>
        <v>#N/A</v>
      </c>
      <c r="T1384" s="64" t="e">
        <f>VLOOKUP($B1384,選擇權未平倉餘額!$A$4:$I$500,8,FALSE)</f>
        <v>#N/A</v>
      </c>
      <c r="U1384" s="64" t="e">
        <f>VLOOKUP($B1384,選擇權未平倉餘額!$A$4:$I$500,9,FALSE)</f>
        <v>#N/A</v>
      </c>
      <c r="V1384" s="39" t="e">
        <f>VLOOKUP($B1384,臺指選擇權P_C_Ratios!$A$4:$C$500,3,FALSE)</f>
        <v>#N/A</v>
      </c>
      <c r="W1384" s="41" t="e">
        <f>VLOOKUP($B1384,散戶多空比!$A$6:$L$500,12,FALSE)</f>
        <v>#N/A</v>
      </c>
      <c r="X1384" s="40" t="e">
        <f>VLOOKUP($B1384,期貨大額交易人未沖銷部位!$A$4:$O$499,4,FALSE)</f>
        <v>#N/A</v>
      </c>
      <c r="Y1384" s="40" t="e">
        <f>VLOOKUP($B1384,期貨大額交易人未沖銷部位!$A$4:$O$499,7,FALSE)</f>
        <v>#N/A</v>
      </c>
      <c r="Z1384" s="40" t="e">
        <f>VLOOKUP($B1384,期貨大額交易人未沖銷部位!$A$4:$O$499,10,FALSE)</f>
        <v>#N/A</v>
      </c>
      <c r="AA1384" s="40" t="e">
        <f>VLOOKUP($B1384,期貨大額交易人未沖銷部位!$A$4:$O$499,13,FALSE)</f>
        <v>#N/A</v>
      </c>
      <c r="AB1384" s="40" t="e">
        <f>VLOOKUP($B1384,期貨大額交易人未沖銷部位!$A$4:$O$499,14,FALSE)</f>
        <v>#N/A</v>
      </c>
      <c r="AC1384" s="40" t="e">
        <f>VLOOKUP($B1384,期貨大額交易人未沖銷部位!$A$4:$O$499,15,FALSE)</f>
        <v>#N/A</v>
      </c>
      <c r="AD1384" s="33" t="e">
        <f>VLOOKUP($B1384,三大美股走勢!$A$4:$J$495,4,FALSE)</f>
        <v>#N/A</v>
      </c>
      <c r="AE1384" s="33" t="e">
        <f>VLOOKUP($B1384,三大美股走勢!$A$4:$J$495,7,FALSE)</f>
        <v>#N/A</v>
      </c>
      <c r="AF1384" s="33" t="e">
        <f>VLOOKUP($B1384,三大美股走勢!$A$4:$J$495,10,FALSE)</f>
        <v>#N/A</v>
      </c>
    </row>
    <row r="1385" spans="2:32">
      <c r="B1385" s="32">
        <v>44164</v>
      </c>
      <c r="C1385" s="33" t="e">
        <f>VLOOKUP($B1385,大盤與近月台指!$A$4:$I$499,2,FALSE)</f>
        <v>#N/A</v>
      </c>
      <c r="D1385" s="34" t="e">
        <f>VLOOKUP($B1385,大盤與近月台指!$A$4:$I$499,3,FALSE)</f>
        <v>#N/A</v>
      </c>
      <c r="E1385" s="35" t="e">
        <f>VLOOKUP($B1385,大盤與近月台指!$A$4:$I$499,4,FALSE)</f>
        <v>#N/A</v>
      </c>
      <c r="F1385" s="33" t="e">
        <f>VLOOKUP($B1385,大盤與近月台指!$A$4:$I$499,5,FALSE)</f>
        <v>#N/A</v>
      </c>
      <c r="G1385" s="49" t="e">
        <f>VLOOKUP($B1385,三大法人買賣超!$A$4:$I$500,3,FALSE)</f>
        <v>#N/A</v>
      </c>
      <c r="H1385" s="34" t="e">
        <f>VLOOKUP($B1385,三大法人買賣超!$A$4:$I$500,5,FALSE)</f>
        <v>#N/A</v>
      </c>
      <c r="I1385" s="27" t="e">
        <f>VLOOKUP($B1385,三大法人買賣超!$A$4:$I$500,7,FALSE)</f>
        <v>#N/A</v>
      </c>
      <c r="J1385" s="27" t="e">
        <f>VLOOKUP($B1385,三大法人買賣超!$A$4:$I$500,9,FALSE)</f>
        <v>#N/A</v>
      </c>
      <c r="K1385" s="37">
        <f>新台幣匯率美元指數!B1386</f>
        <v>0</v>
      </c>
      <c r="L1385" s="38">
        <f>新台幣匯率美元指數!C1386</f>
        <v>0</v>
      </c>
      <c r="M1385" s="39">
        <f>新台幣匯率美元指數!D1386</f>
        <v>0</v>
      </c>
      <c r="N1385" s="27" t="e">
        <f>VLOOKUP($B1385,期貨未平倉口數!$A$4:$M$499,4,FALSE)</f>
        <v>#N/A</v>
      </c>
      <c r="O1385" s="27" t="e">
        <f>VLOOKUP($B1385,期貨未平倉口數!$A$4:$M$499,9,FALSE)</f>
        <v>#N/A</v>
      </c>
      <c r="P1385" s="27" t="e">
        <f>VLOOKUP($B1385,期貨未平倉口數!$A$4:$M$499,10,FALSE)</f>
        <v>#N/A</v>
      </c>
      <c r="Q1385" s="27" t="e">
        <f>VLOOKUP($B1385,期貨未平倉口數!$A$4:$M$499,11,FALSE)</f>
        <v>#N/A</v>
      </c>
      <c r="R1385" s="64" t="e">
        <f>VLOOKUP($B1385,選擇權未平倉餘額!$A$4:$I$500,6,FALSE)</f>
        <v>#N/A</v>
      </c>
      <c r="S1385" s="64" t="e">
        <f>VLOOKUP($B1385,選擇權未平倉餘額!$A$4:$I$500,7,FALSE)</f>
        <v>#N/A</v>
      </c>
      <c r="T1385" s="64" t="e">
        <f>VLOOKUP($B1385,選擇權未平倉餘額!$A$4:$I$500,8,FALSE)</f>
        <v>#N/A</v>
      </c>
      <c r="U1385" s="64" t="e">
        <f>VLOOKUP($B1385,選擇權未平倉餘額!$A$4:$I$500,9,FALSE)</f>
        <v>#N/A</v>
      </c>
      <c r="V1385" s="39" t="e">
        <f>VLOOKUP($B1385,臺指選擇權P_C_Ratios!$A$4:$C$500,3,FALSE)</f>
        <v>#N/A</v>
      </c>
      <c r="W1385" s="41" t="e">
        <f>VLOOKUP($B1385,散戶多空比!$A$6:$L$500,12,FALSE)</f>
        <v>#N/A</v>
      </c>
      <c r="X1385" s="40" t="e">
        <f>VLOOKUP($B1385,期貨大額交易人未沖銷部位!$A$4:$O$499,4,FALSE)</f>
        <v>#N/A</v>
      </c>
      <c r="Y1385" s="40" t="e">
        <f>VLOOKUP($B1385,期貨大額交易人未沖銷部位!$A$4:$O$499,7,FALSE)</f>
        <v>#N/A</v>
      </c>
      <c r="Z1385" s="40" t="e">
        <f>VLOOKUP($B1385,期貨大額交易人未沖銷部位!$A$4:$O$499,10,FALSE)</f>
        <v>#N/A</v>
      </c>
      <c r="AA1385" s="40" t="e">
        <f>VLOOKUP($B1385,期貨大額交易人未沖銷部位!$A$4:$O$499,13,FALSE)</f>
        <v>#N/A</v>
      </c>
      <c r="AB1385" s="40" t="e">
        <f>VLOOKUP($B1385,期貨大額交易人未沖銷部位!$A$4:$O$499,14,FALSE)</f>
        <v>#N/A</v>
      </c>
      <c r="AC1385" s="40" t="e">
        <f>VLOOKUP($B1385,期貨大額交易人未沖銷部位!$A$4:$O$499,15,FALSE)</f>
        <v>#N/A</v>
      </c>
      <c r="AD1385" s="33" t="e">
        <f>VLOOKUP($B1385,三大美股走勢!$A$4:$J$495,4,FALSE)</f>
        <v>#N/A</v>
      </c>
      <c r="AE1385" s="33" t="e">
        <f>VLOOKUP($B1385,三大美股走勢!$A$4:$J$495,7,FALSE)</f>
        <v>#N/A</v>
      </c>
      <c r="AF1385" s="33" t="e">
        <f>VLOOKUP($B1385,三大美股走勢!$A$4:$J$495,10,FALSE)</f>
        <v>#N/A</v>
      </c>
    </row>
    <row r="1386" spans="2:32">
      <c r="B1386" s="32">
        <v>44165</v>
      </c>
      <c r="C1386" s="33" t="e">
        <f>VLOOKUP($B1386,大盤與近月台指!$A$4:$I$499,2,FALSE)</f>
        <v>#N/A</v>
      </c>
      <c r="D1386" s="34" t="e">
        <f>VLOOKUP($B1386,大盤與近月台指!$A$4:$I$499,3,FALSE)</f>
        <v>#N/A</v>
      </c>
      <c r="E1386" s="35" t="e">
        <f>VLOOKUP($B1386,大盤與近月台指!$A$4:$I$499,4,FALSE)</f>
        <v>#N/A</v>
      </c>
      <c r="F1386" s="33" t="e">
        <f>VLOOKUP($B1386,大盤與近月台指!$A$4:$I$499,5,FALSE)</f>
        <v>#N/A</v>
      </c>
      <c r="G1386" s="49" t="e">
        <f>VLOOKUP($B1386,三大法人買賣超!$A$4:$I$500,3,FALSE)</f>
        <v>#N/A</v>
      </c>
      <c r="H1386" s="34" t="e">
        <f>VLOOKUP($B1386,三大法人買賣超!$A$4:$I$500,5,FALSE)</f>
        <v>#N/A</v>
      </c>
      <c r="I1386" s="27" t="e">
        <f>VLOOKUP($B1386,三大法人買賣超!$A$4:$I$500,7,FALSE)</f>
        <v>#N/A</v>
      </c>
      <c r="J1386" s="27" t="e">
        <f>VLOOKUP($B1386,三大法人買賣超!$A$4:$I$500,9,FALSE)</f>
        <v>#N/A</v>
      </c>
      <c r="K1386" s="37">
        <f>新台幣匯率美元指數!B1387</f>
        <v>0</v>
      </c>
      <c r="L1386" s="38">
        <f>新台幣匯率美元指數!C1387</f>
        <v>0</v>
      </c>
      <c r="M1386" s="39">
        <f>新台幣匯率美元指數!D1387</f>
        <v>0</v>
      </c>
      <c r="N1386" s="27" t="e">
        <f>VLOOKUP($B1386,期貨未平倉口數!$A$4:$M$499,4,FALSE)</f>
        <v>#N/A</v>
      </c>
      <c r="O1386" s="27" t="e">
        <f>VLOOKUP($B1386,期貨未平倉口數!$A$4:$M$499,9,FALSE)</f>
        <v>#N/A</v>
      </c>
      <c r="P1386" s="27" t="e">
        <f>VLOOKUP($B1386,期貨未平倉口數!$A$4:$M$499,10,FALSE)</f>
        <v>#N/A</v>
      </c>
      <c r="Q1386" s="27" t="e">
        <f>VLOOKUP($B1386,期貨未平倉口數!$A$4:$M$499,11,FALSE)</f>
        <v>#N/A</v>
      </c>
      <c r="R1386" s="64" t="e">
        <f>VLOOKUP($B1386,選擇權未平倉餘額!$A$4:$I$500,6,FALSE)</f>
        <v>#N/A</v>
      </c>
      <c r="S1386" s="64" t="e">
        <f>VLOOKUP($B1386,選擇權未平倉餘額!$A$4:$I$500,7,FALSE)</f>
        <v>#N/A</v>
      </c>
      <c r="T1386" s="64" t="e">
        <f>VLOOKUP($B1386,選擇權未平倉餘額!$A$4:$I$500,8,FALSE)</f>
        <v>#N/A</v>
      </c>
      <c r="U1386" s="64" t="e">
        <f>VLOOKUP($B1386,選擇權未平倉餘額!$A$4:$I$500,9,FALSE)</f>
        <v>#N/A</v>
      </c>
      <c r="V1386" s="39" t="e">
        <f>VLOOKUP($B1386,臺指選擇權P_C_Ratios!$A$4:$C$500,3,FALSE)</f>
        <v>#N/A</v>
      </c>
      <c r="W1386" s="41" t="e">
        <f>VLOOKUP($B1386,散戶多空比!$A$6:$L$500,12,FALSE)</f>
        <v>#N/A</v>
      </c>
      <c r="X1386" s="40" t="e">
        <f>VLOOKUP($B1386,期貨大額交易人未沖銷部位!$A$4:$O$499,4,FALSE)</f>
        <v>#N/A</v>
      </c>
      <c r="Y1386" s="40" t="e">
        <f>VLOOKUP($B1386,期貨大額交易人未沖銷部位!$A$4:$O$499,7,FALSE)</f>
        <v>#N/A</v>
      </c>
      <c r="Z1386" s="40" t="e">
        <f>VLOOKUP($B1386,期貨大額交易人未沖銷部位!$A$4:$O$499,10,FALSE)</f>
        <v>#N/A</v>
      </c>
      <c r="AA1386" s="40" t="e">
        <f>VLOOKUP($B1386,期貨大額交易人未沖銷部位!$A$4:$O$499,13,FALSE)</f>
        <v>#N/A</v>
      </c>
      <c r="AB1386" s="40" t="e">
        <f>VLOOKUP($B1386,期貨大額交易人未沖銷部位!$A$4:$O$499,14,FALSE)</f>
        <v>#N/A</v>
      </c>
      <c r="AC1386" s="40" t="e">
        <f>VLOOKUP($B1386,期貨大額交易人未沖銷部位!$A$4:$O$499,15,FALSE)</f>
        <v>#N/A</v>
      </c>
      <c r="AD1386" s="33" t="e">
        <f>VLOOKUP($B1386,三大美股走勢!$A$4:$J$495,4,FALSE)</f>
        <v>#N/A</v>
      </c>
      <c r="AE1386" s="33" t="e">
        <f>VLOOKUP($B1386,三大美股走勢!$A$4:$J$495,7,FALSE)</f>
        <v>#N/A</v>
      </c>
      <c r="AF1386" s="33" t="e">
        <f>VLOOKUP($B1386,三大美股走勢!$A$4:$J$495,10,FALSE)</f>
        <v>#N/A</v>
      </c>
    </row>
    <row r="1387" spans="2:32">
      <c r="B1387" s="32">
        <v>44166</v>
      </c>
      <c r="C1387" s="33" t="e">
        <f>VLOOKUP($B1387,大盤與近月台指!$A$4:$I$499,2,FALSE)</f>
        <v>#N/A</v>
      </c>
      <c r="D1387" s="34" t="e">
        <f>VLOOKUP($B1387,大盤與近月台指!$A$4:$I$499,3,FALSE)</f>
        <v>#N/A</v>
      </c>
      <c r="E1387" s="35" t="e">
        <f>VLOOKUP($B1387,大盤與近月台指!$A$4:$I$499,4,FALSE)</f>
        <v>#N/A</v>
      </c>
      <c r="F1387" s="33" t="e">
        <f>VLOOKUP($B1387,大盤與近月台指!$A$4:$I$499,5,FALSE)</f>
        <v>#N/A</v>
      </c>
      <c r="G1387" s="49" t="e">
        <f>VLOOKUP($B1387,三大法人買賣超!$A$4:$I$500,3,FALSE)</f>
        <v>#N/A</v>
      </c>
      <c r="H1387" s="34" t="e">
        <f>VLOOKUP($B1387,三大法人買賣超!$A$4:$I$500,5,FALSE)</f>
        <v>#N/A</v>
      </c>
      <c r="I1387" s="27" t="e">
        <f>VLOOKUP($B1387,三大法人買賣超!$A$4:$I$500,7,FALSE)</f>
        <v>#N/A</v>
      </c>
      <c r="J1387" s="27" t="e">
        <f>VLOOKUP($B1387,三大法人買賣超!$A$4:$I$500,9,FALSE)</f>
        <v>#N/A</v>
      </c>
      <c r="K1387" s="37">
        <f>新台幣匯率美元指數!B1388</f>
        <v>0</v>
      </c>
      <c r="L1387" s="38">
        <f>新台幣匯率美元指數!C1388</f>
        <v>0</v>
      </c>
      <c r="M1387" s="39">
        <f>新台幣匯率美元指數!D1388</f>
        <v>0</v>
      </c>
      <c r="N1387" s="27" t="e">
        <f>VLOOKUP($B1387,期貨未平倉口數!$A$4:$M$499,4,FALSE)</f>
        <v>#N/A</v>
      </c>
      <c r="O1387" s="27" t="e">
        <f>VLOOKUP($B1387,期貨未平倉口數!$A$4:$M$499,9,FALSE)</f>
        <v>#N/A</v>
      </c>
      <c r="P1387" s="27" t="e">
        <f>VLOOKUP($B1387,期貨未平倉口數!$A$4:$M$499,10,FALSE)</f>
        <v>#N/A</v>
      </c>
      <c r="Q1387" s="27" t="e">
        <f>VLOOKUP($B1387,期貨未平倉口數!$A$4:$M$499,11,FALSE)</f>
        <v>#N/A</v>
      </c>
      <c r="R1387" s="64" t="e">
        <f>VLOOKUP($B1387,選擇權未平倉餘額!$A$4:$I$500,6,FALSE)</f>
        <v>#N/A</v>
      </c>
      <c r="S1387" s="64" t="e">
        <f>VLOOKUP($B1387,選擇權未平倉餘額!$A$4:$I$500,7,FALSE)</f>
        <v>#N/A</v>
      </c>
      <c r="T1387" s="64" t="e">
        <f>VLOOKUP($B1387,選擇權未平倉餘額!$A$4:$I$500,8,FALSE)</f>
        <v>#N/A</v>
      </c>
      <c r="U1387" s="64" t="e">
        <f>VLOOKUP($B1387,選擇權未平倉餘額!$A$4:$I$500,9,FALSE)</f>
        <v>#N/A</v>
      </c>
      <c r="V1387" s="39" t="e">
        <f>VLOOKUP($B1387,臺指選擇權P_C_Ratios!$A$4:$C$500,3,FALSE)</f>
        <v>#N/A</v>
      </c>
      <c r="W1387" s="41" t="e">
        <f>VLOOKUP($B1387,散戶多空比!$A$6:$L$500,12,FALSE)</f>
        <v>#N/A</v>
      </c>
      <c r="X1387" s="40" t="e">
        <f>VLOOKUP($B1387,期貨大額交易人未沖銷部位!$A$4:$O$499,4,FALSE)</f>
        <v>#N/A</v>
      </c>
      <c r="Y1387" s="40" t="e">
        <f>VLOOKUP($B1387,期貨大額交易人未沖銷部位!$A$4:$O$499,7,FALSE)</f>
        <v>#N/A</v>
      </c>
      <c r="Z1387" s="40" t="e">
        <f>VLOOKUP($B1387,期貨大額交易人未沖銷部位!$A$4:$O$499,10,FALSE)</f>
        <v>#N/A</v>
      </c>
      <c r="AA1387" s="40" t="e">
        <f>VLOOKUP($B1387,期貨大額交易人未沖銷部位!$A$4:$O$499,13,FALSE)</f>
        <v>#N/A</v>
      </c>
      <c r="AB1387" s="40" t="e">
        <f>VLOOKUP($B1387,期貨大額交易人未沖銷部位!$A$4:$O$499,14,FALSE)</f>
        <v>#N/A</v>
      </c>
      <c r="AC1387" s="40" t="e">
        <f>VLOOKUP($B1387,期貨大額交易人未沖銷部位!$A$4:$O$499,15,FALSE)</f>
        <v>#N/A</v>
      </c>
      <c r="AD1387" s="33" t="e">
        <f>VLOOKUP($B1387,三大美股走勢!$A$4:$J$495,4,FALSE)</f>
        <v>#N/A</v>
      </c>
      <c r="AE1387" s="33" t="e">
        <f>VLOOKUP($B1387,三大美股走勢!$A$4:$J$495,7,FALSE)</f>
        <v>#N/A</v>
      </c>
      <c r="AF1387" s="33" t="e">
        <f>VLOOKUP($B1387,三大美股走勢!$A$4:$J$495,10,FALSE)</f>
        <v>#N/A</v>
      </c>
    </row>
    <row r="1388" spans="2:32">
      <c r="B1388" s="32">
        <v>44167</v>
      </c>
      <c r="C1388" s="33" t="e">
        <f>VLOOKUP($B1388,大盤與近月台指!$A$4:$I$499,2,FALSE)</f>
        <v>#N/A</v>
      </c>
      <c r="D1388" s="34" t="e">
        <f>VLOOKUP($B1388,大盤與近月台指!$A$4:$I$499,3,FALSE)</f>
        <v>#N/A</v>
      </c>
      <c r="E1388" s="35" t="e">
        <f>VLOOKUP($B1388,大盤與近月台指!$A$4:$I$499,4,FALSE)</f>
        <v>#N/A</v>
      </c>
      <c r="F1388" s="33" t="e">
        <f>VLOOKUP($B1388,大盤與近月台指!$A$4:$I$499,5,FALSE)</f>
        <v>#N/A</v>
      </c>
      <c r="G1388" s="49" t="e">
        <f>VLOOKUP($B1388,三大法人買賣超!$A$4:$I$500,3,FALSE)</f>
        <v>#N/A</v>
      </c>
      <c r="H1388" s="34" t="e">
        <f>VLOOKUP($B1388,三大法人買賣超!$A$4:$I$500,5,FALSE)</f>
        <v>#N/A</v>
      </c>
      <c r="I1388" s="27" t="e">
        <f>VLOOKUP($B1388,三大法人買賣超!$A$4:$I$500,7,FALSE)</f>
        <v>#N/A</v>
      </c>
      <c r="J1388" s="27" t="e">
        <f>VLOOKUP($B1388,三大法人買賣超!$A$4:$I$500,9,FALSE)</f>
        <v>#N/A</v>
      </c>
      <c r="K1388" s="37">
        <f>新台幣匯率美元指數!B1389</f>
        <v>0</v>
      </c>
      <c r="L1388" s="38">
        <f>新台幣匯率美元指數!C1389</f>
        <v>0</v>
      </c>
      <c r="M1388" s="39">
        <f>新台幣匯率美元指數!D1389</f>
        <v>0</v>
      </c>
      <c r="N1388" s="27" t="e">
        <f>VLOOKUP($B1388,期貨未平倉口數!$A$4:$M$499,4,FALSE)</f>
        <v>#N/A</v>
      </c>
      <c r="O1388" s="27" t="e">
        <f>VLOOKUP($B1388,期貨未平倉口數!$A$4:$M$499,9,FALSE)</f>
        <v>#N/A</v>
      </c>
      <c r="P1388" s="27" t="e">
        <f>VLOOKUP($B1388,期貨未平倉口數!$A$4:$M$499,10,FALSE)</f>
        <v>#N/A</v>
      </c>
      <c r="Q1388" s="27" t="e">
        <f>VLOOKUP($B1388,期貨未平倉口數!$A$4:$M$499,11,FALSE)</f>
        <v>#N/A</v>
      </c>
      <c r="R1388" s="64" t="e">
        <f>VLOOKUP($B1388,選擇權未平倉餘額!$A$4:$I$500,6,FALSE)</f>
        <v>#N/A</v>
      </c>
      <c r="S1388" s="64" t="e">
        <f>VLOOKUP($B1388,選擇權未平倉餘額!$A$4:$I$500,7,FALSE)</f>
        <v>#N/A</v>
      </c>
      <c r="T1388" s="64" t="e">
        <f>VLOOKUP($B1388,選擇權未平倉餘額!$A$4:$I$500,8,FALSE)</f>
        <v>#N/A</v>
      </c>
      <c r="U1388" s="64" t="e">
        <f>VLOOKUP($B1388,選擇權未平倉餘額!$A$4:$I$500,9,FALSE)</f>
        <v>#N/A</v>
      </c>
      <c r="V1388" s="39" t="e">
        <f>VLOOKUP($B1388,臺指選擇權P_C_Ratios!$A$4:$C$500,3,FALSE)</f>
        <v>#N/A</v>
      </c>
      <c r="W1388" s="41" t="e">
        <f>VLOOKUP($B1388,散戶多空比!$A$6:$L$500,12,FALSE)</f>
        <v>#N/A</v>
      </c>
      <c r="X1388" s="40" t="e">
        <f>VLOOKUP($B1388,期貨大額交易人未沖銷部位!$A$4:$O$499,4,FALSE)</f>
        <v>#N/A</v>
      </c>
      <c r="Y1388" s="40" t="e">
        <f>VLOOKUP($B1388,期貨大額交易人未沖銷部位!$A$4:$O$499,7,FALSE)</f>
        <v>#N/A</v>
      </c>
      <c r="Z1388" s="40" t="e">
        <f>VLOOKUP($B1388,期貨大額交易人未沖銷部位!$A$4:$O$499,10,FALSE)</f>
        <v>#N/A</v>
      </c>
      <c r="AA1388" s="40" t="e">
        <f>VLOOKUP($B1388,期貨大額交易人未沖銷部位!$A$4:$O$499,13,FALSE)</f>
        <v>#N/A</v>
      </c>
      <c r="AB1388" s="40" t="e">
        <f>VLOOKUP($B1388,期貨大額交易人未沖銷部位!$A$4:$O$499,14,FALSE)</f>
        <v>#N/A</v>
      </c>
      <c r="AC1388" s="40" t="e">
        <f>VLOOKUP($B1388,期貨大額交易人未沖銷部位!$A$4:$O$499,15,FALSE)</f>
        <v>#N/A</v>
      </c>
      <c r="AD1388" s="33" t="e">
        <f>VLOOKUP($B1388,三大美股走勢!$A$4:$J$495,4,FALSE)</f>
        <v>#N/A</v>
      </c>
      <c r="AE1388" s="33" t="e">
        <f>VLOOKUP($B1388,三大美股走勢!$A$4:$J$495,7,FALSE)</f>
        <v>#N/A</v>
      </c>
      <c r="AF1388" s="33" t="e">
        <f>VLOOKUP($B1388,三大美股走勢!$A$4:$J$495,10,FALSE)</f>
        <v>#N/A</v>
      </c>
    </row>
    <row r="1389" spans="2:32">
      <c r="B1389" s="32">
        <v>44168</v>
      </c>
      <c r="C1389" s="33" t="e">
        <f>VLOOKUP($B1389,大盤與近月台指!$A$4:$I$499,2,FALSE)</f>
        <v>#N/A</v>
      </c>
      <c r="D1389" s="34" t="e">
        <f>VLOOKUP($B1389,大盤與近月台指!$A$4:$I$499,3,FALSE)</f>
        <v>#N/A</v>
      </c>
      <c r="E1389" s="35" t="e">
        <f>VLOOKUP($B1389,大盤與近月台指!$A$4:$I$499,4,FALSE)</f>
        <v>#N/A</v>
      </c>
      <c r="F1389" s="33" t="e">
        <f>VLOOKUP($B1389,大盤與近月台指!$A$4:$I$499,5,FALSE)</f>
        <v>#N/A</v>
      </c>
      <c r="G1389" s="49" t="e">
        <f>VLOOKUP($B1389,三大法人買賣超!$A$4:$I$500,3,FALSE)</f>
        <v>#N/A</v>
      </c>
      <c r="H1389" s="34" t="e">
        <f>VLOOKUP($B1389,三大法人買賣超!$A$4:$I$500,5,FALSE)</f>
        <v>#N/A</v>
      </c>
      <c r="I1389" s="27" t="e">
        <f>VLOOKUP($B1389,三大法人買賣超!$A$4:$I$500,7,FALSE)</f>
        <v>#N/A</v>
      </c>
      <c r="J1389" s="27" t="e">
        <f>VLOOKUP($B1389,三大法人買賣超!$A$4:$I$500,9,FALSE)</f>
        <v>#N/A</v>
      </c>
      <c r="K1389" s="37">
        <f>新台幣匯率美元指數!B1390</f>
        <v>0</v>
      </c>
      <c r="L1389" s="38">
        <f>新台幣匯率美元指數!C1390</f>
        <v>0</v>
      </c>
      <c r="M1389" s="39">
        <f>新台幣匯率美元指數!D1390</f>
        <v>0</v>
      </c>
      <c r="N1389" s="27" t="e">
        <f>VLOOKUP($B1389,期貨未平倉口數!$A$4:$M$499,4,FALSE)</f>
        <v>#N/A</v>
      </c>
      <c r="O1389" s="27" t="e">
        <f>VLOOKUP($B1389,期貨未平倉口數!$A$4:$M$499,9,FALSE)</f>
        <v>#N/A</v>
      </c>
      <c r="P1389" s="27" t="e">
        <f>VLOOKUP($B1389,期貨未平倉口數!$A$4:$M$499,10,FALSE)</f>
        <v>#N/A</v>
      </c>
      <c r="Q1389" s="27" t="e">
        <f>VLOOKUP($B1389,期貨未平倉口數!$A$4:$M$499,11,FALSE)</f>
        <v>#N/A</v>
      </c>
      <c r="R1389" s="64" t="e">
        <f>VLOOKUP($B1389,選擇權未平倉餘額!$A$4:$I$500,6,FALSE)</f>
        <v>#N/A</v>
      </c>
      <c r="S1389" s="64" t="e">
        <f>VLOOKUP($B1389,選擇權未平倉餘額!$A$4:$I$500,7,FALSE)</f>
        <v>#N/A</v>
      </c>
      <c r="T1389" s="64" t="e">
        <f>VLOOKUP($B1389,選擇權未平倉餘額!$A$4:$I$500,8,FALSE)</f>
        <v>#N/A</v>
      </c>
      <c r="U1389" s="64" t="e">
        <f>VLOOKUP($B1389,選擇權未平倉餘額!$A$4:$I$500,9,FALSE)</f>
        <v>#N/A</v>
      </c>
      <c r="V1389" s="39" t="e">
        <f>VLOOKUP($B1389,臺指選擇權P_C_Ratios!$A$4:$C$500,3,FALSE)</f>
        <v>#N/A</v>
      </c>
      <c r="W1389" s="41" t="e">
        <f>VLOOKUP($B1389,散戶多空比!$A$6:$L$500,12,FALSE)</f>
        <v>#N/A</v>
      </c>
      <c r="X1389" s="40" t="e">
        <f>VLOOKUP($B1389,期貨大額交易人未沖銷部位!$A$4:$O$499,4,FALSE)</f>
        <v>#N/A</v>
      </c>
      <c r="Y1389" s="40" t="e">
        <f>VLOOKUP($B1389,期貨大額交易人未沖銷部位!$A$4:$O$499,7,FALSE)</f>
        <v>#N/A</v>
      </c>
      <c r="Z1389" s="40" t="e">
        <f>VLOOKUP($B1389,期貨大額交易人未沖銷部位!$A$4:$O$499,10,FALSE)</f>
        <v>#N/A</v>
      </c>
      <c r="AA1389" s="40" t="e">
        <f>VLOOKUP($B1389,期貨大額交易人未沖銷部位!$A$4:$O$499,13,FALSE)</f>
        <v>#N/A</v>
      </c>
      <c r="AB1389" s="40" t="e">
        <f>VLOOKUP($B1389,期貨大額交易人未沖銷部位!$A$4:$O$499,14,FALSE)</f>
        <v>#N/A</v>
      </c>
      <c r="AC1389" s="40" t="e">
        <f>VLOOKUP($B1389,期貨大額交易人未沖銷部位!$A$4:$O$499,15,FALSE)</f>
        <v>#N/A</v>
      </c>
      <c r="AD1389" s="33" t="e">
        <f>VLOOKUP($B1389,三大美股走勢!$A$4:$J$495,4,FALSE)</f>
        <v>#N/A</v>
      </c>
      <c r="AE1389" s="33" t="e">
        <f>VLOOKUP($B1389,三大美股走勢!$A$4:$J$495,7,FALSE)</f>
        <v>#N/A</v>
      </c>
      <c r="AF1389" s="33" t="e">
        <f>VLOOKUP($B1389,三大美股走勢!$A$4:$J$495,10,FALSE)</f>
        <v>#N/A</v>
      </c>
    </row>
    <row r="1390" spans="2:32">
      <c r="B1390" s="32">
        <v>44169</v>
      </c>
      <c r="C1390" s="33" t="e">
        <f>VLOOKUP($B1390,大盤與近月台指!$A$4:$I$499,2,FALSE)</f>
        <v>#N/A</v>
      </c>
      <c r="D1390" s="34" t="e">
        <f>VLOOKUP($B1390,大盤與近月台指!$A$4:$I$499,3,FALSE)</f>
        <v>#N/A</v>
      </c>
      <c r="E1390" s="35" t="e">
        <f>VLOOKUP($B1390,大盤與近月台指!$A$4:$I$499,4,FALSE)</f>
        <v>#N/A</v>
      </c>
      <c r="F1390" s="33" t="e">
        <f>VLOOKUP($B1390,大盤與近月台指!$A$4:$I$499,5,FALSE)</f>
        <v>#N/A</v>
      </c>
      <c r="G1390" s="49" t="e">
        <f>VLOOKUP($B1390,三大法人買賣超!$A$4:$I$500,3,FALSE)</f>
        <v>#N/A</v>
      </c>
      <c r="H1390" s="34" t="e">
        <f>VLOOKUP($B1390,三大法人買賣超!$A$4:$I$500,5,FALSE)</f>
        <v>#N/A</v>
      </c>
      <c r="I1390" s="27" t="e">
        <f>VLOOKUP($B1390,三大法人買賣超!$A$4:$I$500,7,FALSE)</f>
        <v>#N/A</v>
      </c>
      <c r="J1390" s="27" t="e">
        <f>VLOOKUP($B1390,三大法人買賣超!$A$4:$I$500,9,FALSE)</f>
        <v>#N/A</v>
      </c>
      <c r="K1390" s="37">
        <f>新台幣匯率美元指數!B1391</f>
        <v>0</v>
      </c>
      <c r="L1390" s="38">
        <f>新台幣匯率美元指數!C1391</f>
        <v>0</v>
      </c>
      <c r="M1390" s="39">
        <f>新台幣匯率美元指數!D1391</f>
        <v>0</v>
      </c>
      <c r="N1390" s="27" t="e">
        <f>VLOOKUP($B1390,期貨未平倉口數!$A$4:$M$499,4,FALSE)</f>
        <v>#N/A</v>
      </c>
      <c r="O1390" s="27" t="e">
        <f>VLOOKUP($B1390,期貨未平倉口數!$A$4:$M$499,9,FALSE)</f>
        <v>#N/A</v>
      </c>
      <c r="P1390" s="27" t="e">
        <f>VLOOKUP($B1390,期貨未平倉口數!$A$4:$M$499,10,FALSE)</f>
        <v>#N/A</v>
      </c>
      <c r="Q1390" s="27" t="e">
        <f>VLOOKUP($B1390,期貨未平倉口數!$A$4:$M$499,11,FALSE)</f>
        <v>#N/A</v>
      </c>
      <c r="R1390" s="64" t="e">
        <f>VLOOKUP($B1390,選擇權未平倉餘額!$A$4:$I$500,6,FALSE)</f>
        <v>#N/A</v>
      </c>
      <c r="S1390" s="64" t="e">
        <f>VLOOKUP($B1390,選擇權未平倉餘額!$A$4:$I$500,7,FALSE)</f>
        <v>#N/A</v>
      </c>
      <c r="T1390" s="64" t="e">
        <f>VLOOKUP($B1390,選擇權未平倉餘額!$A$4:$I$500,8,FALSE)</f>
        <v>#N/A</v>
      </c>
      <c r="U1390" s="64" t="e">
        <f>VLOOKUP($B1390,選擇權未平倉餘額!$A$4:$I$500,9,FALSE)</f>
        <v>#N/A</v>
      </c>
      <c r="V1390" s="39" t="e">
        <f>VLOOKUP($B1390,臺指選擇權P_C_Ratios!$A$4:$C$500,3,FALSE)</f>
        <v>#N/A</v>
      </c>
      <c r="W1390" s="41" t="e">
        <f>VLOOKUP($B1390,散戶多空比!$A$6:$L$500,12,FALSE)</f>
        <v>#N/A</v>
      </c>
      <c r="X1390" s="40" t="e">
        <f>VLOOKUP($B1390,期貨大額交易人未沖銷部位!$A$4:$O$499,4,FALSE)</f>
        <v>#N/A</v>
      </c>
      <c r="Y1390" s="40" t="e">
        <f>VLOOKUP($B1390,期貨大額交易人未沖銷部位!$A$4:$O$499,7,FALSE)</f>
        <v>#N/A</v>
      </c>
      <c r="Z1390" s="40" t="e">
        <f>VLOOKUP($B1390,期貨大額交易人未沖銷部位!$A$4:$O$499,10,FALSE)</f>
        <v>#N/A</v>
      </c>
      <c r="AA1390" s="40" t="e">
        <f>VLOOKUP($B1390,期貨大額交易人未沖銷部位!$A$4:$O$499,13,FALSE)</f>
        <v>#N/A</v>
      </c>
      <c r="AB1390" s="40" t="e">
        <f>VLOOKUP($B1390,期貨大額交易人未沖銷部位!$A$4:$O$499,14,FALSE)</f>
        <v>#N/A</v>
      </c>
      <c r="AC1390" s="40" t="e">
        <f>VLOOKUP($B1390,期貨大額交易人未沖銷部位!$A$4:$O$499,15,FALSE)</f>
        <v>#N/A</v>
      </c>
      <c r="AD1390" s="33" t="e">
        <f>VLOOKUP($B1390,三大美股走勢!$A$4:$J$495,4,FALSE)</f>
        <v>#N/A</v>
      </c>
      <c r="AE1390" s="33" t="e">
        <f>VLOOKUP($B1390,三大美股走勢!$A$4:$J$495,7,FALSE)</f>
        <v>#N/A</v>
      </c>
      <c r="AF1390" s="33" t="e">
        <f>VLOOKUP($B1390,三大美股走勢!$A$4:$J$495,10,FALSE)</f>
        <v>#N/A</v>
      </c>
    </row>
    <row r="1391" spans="2:32">
      <c r="B1391" s="32">
        <v>44170</v>
      </c>
      <c r="C1391" s="33" t="e">
        <f>VLOOKUP($B1391,大盤與近月台指!$A$4:$I$499,2,FALSE)</f>
        <v>#N/A</v>
      </c>
      <c r="D1391" s="34" t="e">
        <f>VLOOKUP($B1391,大盤與近月台指!$A$4:$I$499,3,FALSE)</f>
        <v>#N/A</v>
      </c>
      <c r="E1391" s="35" t="e">
        <f>VLOOKUP($B1391,大盤與近月台指!$A$4:$I$499,4,FALSE)</f>
        <v>#N/A</v>
      </c>
      <c r="F1391" s="33" t="e">
        <f>VLOOKUP($B1391,大盤與近月台指!$A$4:$I$499,5,FALSE)</f>
        <v>#N/A</v>
      </c>
      <c r="G1391" s="49" t="e">
        <f>VLOOKUP($B1391,三大法人買賣超!$A$4:$I$500,3,FALSE)</f>
        <v>#N/A</v>
      </c>
      <c r="H1391" s="34" t="e">
        <f>VLOOKUP($B1391,三大法人買賣超!$A$4:$I$500,5,FALSE)</f>
        <v>#N/A</v>
      </c>
      <c r="I1391" s="27" t="e">
        <f>VLOOKUP($B1391,三大法人買賣超!$A$4:$I$500,7,FALSE)</f>
        <v>#N/A</v>
      </c>
      <c r="J1391" s="27" t="e">
        <f>VLOOKUP($B1391,三大法人買賣超!$A$4:$I$500,9,FALSE)</f>
        <v>#N/A</v>
      </c>
      <c r="K1391" s="37">
        <f>新台幣匯率美元指數!B1392</f>
        <v>0</v>
      </c>
      <c r="L1391" s="38">
        <f>新台幣匯率美元指數!C1392</f>
        <v>0</v>
      </c>
      <c r="M1391" s="39">
        <f>新台幣匯率美元指數!D1392</f>
        <v>0</v>
      </c>
      <c r="N1391" s="27" t="e">
        <f>VLOOKUP($B1391,期貨未平倉口數!$A$4:$M$499,4,FALSE)</f>
        <v>#N/A</v>
      </c>
      <c r="O1391" s="27" t="e">
        <f>VLOOKUP($B1391,期貨未平倉口數!$A$4:$M$499,9,FALSE)</f>
        <v>#N/A</v>
      </c>
      <c r="P1391" s="27" t="e">
        <f>VLOOKUP($B1391,期貨未平倉口數!$A$4:$M$499,10,FALSE)</f>
        <v>#N/A</v>
      </c>
      <c r="Q1391" s="27" t="e">
        <f>VLOOKUP($B1391,期貨未平倉口數!$A$4:$M$499,11,FALSE)</f>
        <v>#N/A</v>
      </c>
      <c r="R1391" s="64" t="e">
        <f>VLOOKUP($B1391,選擇權未平倉餘額!$A$4:$I$500,6,FALSE)</f>
        <v>#N/A</v>
      </c>
      <c r="S1391" s="64" t="e">
        <f>VLOOKUP($B1391,選擇權未平倉餘額!$A$4:$I$500,7,FALSE)</f>
        <v>#N/A</v>
      </c>
      <c r="T1391" s="64" t="e">
        <f>VLOOKUP($B1391,選擇權未平倉餘額!$A$4:$I$500,8,FALSE)</f>
        <v>#N/A</v>
      </c>
      <c r="U1391" s="64" t="e">
        <f>VLOOKUP($B1391,選擇權未平倉餘額!$A$4:$I$500,9,FALSE)</f>
        <v>#N/A</v>
      </c>
      <c r="V1391" s="39" t="e">
        <f>VLOOKUP($B1391,臺指選擇權P_C_Ratios!$A$4:$C$500,3,FALSE)</f>
        <v>#N/A</v>
      </c>
      <c r="W1391" s="41" t="e">
        <f>VLOOKUP($B1391,散戶多空比!$A$6:$L$500,12,FALSE)</f>
        <v>#N/A</v>
      </c>
      <c r="X1391" s="40" t="e">
        <f>VLOOKUP($B1391,期貨大額交易人未沖銷部位!$A$4:$O$499,4,FALSE)</f>
        <v>#N/A</v>
      </c>
      <c r="Y1391" s="40" t="e">
        <f>VLOOKUP($B1391,期貨大額交易人未沖銷部位!$A$4:$O$499,7,FALSE)</f>
        <v>#N/A</v>
      </c>
      <c r="Z1391" s="40" t="e">
        <f>VLOOKUP($B1391,期貨大額交易人未沖銷部位!$A$4:$O$499,10,FALSE)</f>
        <v>#N/A</v>
      </c>
      <c r="AA1391" s="40" t="e">
        <f>VLOOKUP($B1391,期貨大額交易人未沖銷部位!$A$4:$O$499,13,FALSE)</f>
        <v>#N/A</v>
      </c>
      <c r="AB1391" s="40" t="e">
        <f>VLOOKUP($B1391,期貨大額交易人未沖銷部位!$A$4:$O$499,14,FALSE)</f>
        <v>#N/A</v>
      </c>
      <c r="AC1391" s="40" t="e">
        <f>VLOOKUP($B1391,期貨大額交易人未沖銷部位!$A$4:$O$499,15,FALSE)</f>
        <v>#N/A</v>
      </c>
      <c r="AD1391" s="33" t="e">
        <f>VLOOKUP($B1391,三大美股走勢!$A$4:$J$495,4,FALSE)</f>
        <v>#N/A</v>
      </c>
      <c r="AE1391" s="33" t="e">
        <f>VLOOKUP($B1391,三大美股走勢!$A$4:$J$495,7,FALSE)</f>
        <v>#N/A</v>
      </c>
      <c r="AF1391" s="33" t="e">
        <f>VLOOKUP($B1391,三大美股走勢!$A$4:$J$495,10,FALSE)</f>
        <v>#N/A</v>
      </c>
    </row>
    <row r="1392" spans="2:32">
      <c r="B1392" s="32">
        <v>44171</v>
      </c>
      <c r="C1392" s="33" t="e">
        <f>VLOOKUP($B1392,大盤與近月台指!$A$4:$I$499,2,FALSE)</f>
        <v>#N/A</v>
      </c>
      <c r="D1392" s="34" t="e">
        <f>VLOOKUP($B1392,大盤與近月台指!$A$4:$I$499,3,FALSE)</f>
        <v>#N/A</v>
      </c>
      <c r="E1392" s="35" t="e">
        <f>VLOOKUP($B1392,大盤與近月台指!$A$4:$I$499,4,FALSE)</f>
        <v>#N/A</v>
      </c>
      <c r="F1392" s="33" t="e">
        <f>VLOOKUP($B1392,大盤與近月台指!$A$4:$I$499,5,FALSE)</f>
        <v>#N/A</v>
      </c>
      <c r="G1392" s="49" t="e">
        <f>VLOOKUP($B1392,三大法人買賣超!$A$4:$I$500,3,FALSE)</f>
        <v>#N/A</v>
      </c>
      <c r="H1392" s="34" t="e">
        <f>VLOOKUP($B1392,三大法人買賣超!$A$4:$I$500,5,FALSE)</f>
        <v>#N/A</v>
      </c>
      <c r="I1392" s="27" t="e">
        <f>VLOOKUP($B1392,三大法人買賣超!$A$4:$I$500,7,FALSE)</f>
        <v>#N/A</v>
      </c>
      <c r="J1392" s="27" t="e">
        <f>VLOOKUP($B1392,三大法人買賣超!$A$4:$I$500,9,FALSE)</f>
        <v>#N/A</v>
      </c>
      <c r="K1392" s="37">
        <f>新台幣匯率美元指數!B1393</f>
        <v>0</v>
      </c>
      <c r="L1392" s="38">
        <f>新台幣匯率美元指數!C1393</f>
        <v>0</v>
      </c>
      <c r="M1392" s="39">
        <f>新台幣匯率美元指數!D1393</f>
        <v>0</v>
      </c>
      <c r="N1392" s="27" t="e">
        <f>VLOOKUP($B1392,期貨未平倉口數!$A$4:$M$499,4,FALSE)</f>
        <v>#N/A</v>
      </c>
      <c r="O1392" s="27" t="e">
        <f>VLOOKUP($B1392,期貨未平倉口數!$A$4:$M$499,9,FALSE)</f>
        <v>#N/A</v>
      </c>
      <c r="P1392" s="27" t="e">
        <f>VLOOKUP($B1392,期貨未平倉口數!$A$4:$M$499,10,FALSE)</f>
        <v>#N/A</v>
      </c>
      <c r="Q1392" s="27" t="e">
        <f>VLOOKUP($B1392,期貨未平倉口數!$A$4:$M$499,11,FALSE)</f>
        <v>#N/A</v>
      </c>
      <c r="R1392" s="64" t="e">
        <f>VLOOKUP($B1392,選擇權未平倉餘額!$A$4:$I$500,6,FALSE)</f>
        <v>#N/A</v>
      </c>
      <c r="S1392" s="64" t="e">
        <f>VLOOKUP($B1392,選擇權未平倉餘額!$A$4:$I$500,7,FALSE)</f>
        <v>#N/A</v>
      </c>
      <c r="T1392" s="64" t="e">
        <f>VLOOKUP($B1392,選擇權未平倉餘額!$A$4:$I$500,8,FALSE)</f>
        <v>#N/A</v>
      </c>
      <c r="U1392" s="64" t="e">
        <f>VLOOKUP($B1392,選擇權未平倉餘額!$A$4:$I$500,9,FALSE)</f>
        <v>#N/A</v>
      </c>
      <c r="V1392" s="39" t="e">
        <f>VLOOKUP($B1392,臺指選擇權P_C_Ratios!$A$4:$C$500,3,FALSE)</f>
        <v>#N/A</v>
      </c>
      <c r="W1392" s="41" t="e">
        <f>VLOOKUP($B1392,散戶多空比!$A$6:$L$500,12,FALSE)</f>
        <v>#N/A</v>
      </c>
      <c r="X1392" s="40" t="e">
        <f>VLOOKUP($B1392,期貨大額交易人未沖銷部位!$A$4:$O$499,4,FALSE)</f>
        <v>#N/A</v>
      </c>
      <c r="Y1392" s="40" t="e">
        <f>VLOOKUP($B1392,期貨大額交易人未沖銷部位!$A$4:$O$499,7,FALSE)</f>
        <v>#N/A</v>
      </c>
      <c r="Z1392" s="40" t="e">
        <f>VLOOKUP($B1392,期貨大額交易人未沖銷部位!$A$4:$O$499,10,FALSE)</f>
        <v>#N/A</v>
      </c>
      <c r="AA1392" s="40" t="e">
        <f>VLOOKUP($B1392,期貨大額交易人未沖銷部位!$A$4:$O$499,13,FALSE)</f>
        <v>#N/A</v>
      </c>
      <c r="AB1392" s="40" t="e">
        <f>VLOOKUP($B1392,期貨大額交易人未沖銷部位!$A$4:$O$499,14,FALSE)</f>
        <v>#N/A</v>
      </c>
      <c r="AC1392" s="40" t="e">
        <f>VLOOKUP($B1392,期貨大額交易人未沖銷部位!$A$4:$O$499,15,FALSE)</f>
        <v>#N/A</v>
      </c>
      <c r="AD1392" s="33" t="e">
        <f>VLOOKUP($B1392,三大美股走勢!$A$4:$J$495,4,FALSE)</f>
        <v>#N/A</v>
      </c>
      <c r="AE1392" s="33" t="e">
        <f>VLOOKUP($B1392,三大美股走勢!$A$4:$J$495,7,FALSE)</f>
        <v>#N/A</v>
      </c>
      <c r="AF1392" s="33" t="e">
        <f>VLOOKUP($B1392,三大美股走勢!$A$4:$J$495,10,FALSE)</f>
        <v>#N/A</v>
      </c>
    </row>
    <row r="1393" spans="2:32">
      <c r="B1393" s="32">
        <v>44172</v>
      </c>
      <c r="C1393" s="33" t="e">
        <f>VLOOKUP($B1393,大盤與近月台指!$A$4:$I$499,2,FALSE)</f>
        <v>#N/A</v>
      </c>
      <c r="D1393" s="34" t="e">
        <f>VLOOKUP($B1393,大盤與近月台指!$A$4:$I$499,3,FALSE)</f>
        <v>#N/A</v>
      </c>
      <c r="E1393" s="35" t="e">
        <f>VLOOKUP($B1393,大盤與近月台指!$A$4:$I$499,4,FALSE)</f>
        <v>#N/A</v>
      </c>
      <c r="F1393" s="33" t="e">
        <f>VLOOKUP($B1393,大盤與近月台指!$A$4:$I$499,5,FALSE)</f>
        <v>#N/A</v>
      </c>
      <c r="G1393" s="49" t="e">
        <f>VLOOKUP($B1393,三大法人買賣超!$A$4:$I$500,3,FALSE)</f>
        <v>#N/A</v>
      </c>
      <c r="H1393" s="34" t="e">
        <f>VLOOKUP($B1393,三大法人買賣超!$A$4:$I$500,5,FALSE)</f>
        <v>#N/A</v>
      </c>
      <c r="I1393" s="27" t="e">
        <f>VLOOKUP($B1393,三大法人買賣超!$A$4:$I$500,7,FALSE)</f>
        <v>#N/A</v>
      </c>
      <c r="J1393" s="27" t="e">
        <f>VLOOKUP($B1393,三大法人買賣超!$A$4:$I$500,9,FALSE)</f>
        <v>#N/A</v>
      </c>
      <c r="K1393" s="37">
        <f>新台幣匯率美元指數!B1394</f>
        <v>0</v>
      </c>
      <c r="L1393" s="38">
        <f>新台幣匯率美元指數!C1394</f>
        <v>0</v>
      </c>
      <c r="M1393" s="39">
        <f>新台幣匯率美元指數!D1394</f>
        <v>0</v>
      </c>
      <c r="N1393" s="27" t="e">
        <f>VLOOKUP($B1393,期貨未平倉口數!$A$4:$M$499,4,FALSE)</f>
        <v>#N/A</v>
      </c>
      <c r="O1393" s="27" t="e">
        <f>VLOOKUP($B1393,期貨未平倉口數!$A$4:$M$499,9,FALSE)</f>
        <v>#N/A</v>
      </c>
      <c r="P1393" s="27" t="e">
        <f>VLOOKUP($B1393,期貨未平倉口數!$A$4:$M$499,10,FALSE)</f>
        <v>#N/A</v>
      </c>
      <c r="Q1393" s="27" t="e">
        <f>VLOOKUP($B1393,期貨未平倉口數!$A$4:$M$499,11,FALSE)</f>
        <v>#N/A</v>
      </c>
      <c r="R1393" s="64" t="e">
        <f>VLOOKUP($B1393,選擇權未平倉餘額!$A$4:$I$500,6,FALSE)</f>
        <v>#N/A</v>
      </c>
      <c r="S1393" s="64" t="e">
        <f>VLOOKUP($B1393,選擇權未平倉餘額!$A$4:$I$500,7,FALSE)</f>
        <v>#N/A</v>
      </c>
      <c r="T1393" s="64" t="e">
        <f>VLOOKUP($B1393,選擇權未平倉餘額!$A$4:$I$500,8,FALSE)</f>
        <v>#N/A</v>
      </c>
      <c r="U1393" s="64" t="e">
        <f>VLOOKUP($B1393,選擇權未平倉餘額!$A$4:$I$500,9,FALSE)</f>
        <v>#N/A</v>
      </c>
      <c r="V1393" s="39" t="e">
        <f>VLOOKUP($B1393,臺指選擇權P_C_Ratios!$A$4:$C$500,3,FALSE)</f>
        <v>#N/A</v>
      </c>
      <c r="W1393" s="41" t="e">
        <f>VLOOKUP($B1393,散戶多空比!$A$6:$L$500,12,FALSE)</f>
        <v>#N/A</v>
      </c>
      <c r="X1393" s="40" t="e">
        <f>VLOOKUP($B1393,期貨大額交易人未沖銷部位!$A$4:$O$499,4,FALSE)</f>
        <v>#N/A</v>
      </c>
      <c r="Y1393" s="40" t="e">
        <f>VLOOKUP($B1393,期貨大額交易人未沖銷部位!$A$4:$O$499,7,FALSE)</f>
        <v>#N/A</v>
      </c>
      <c r="Z1393" s="40" t="e">
        <f>VLOOKUP($B1393,期貨大額交易人未沖銷部位!$A$4:$O$499,10,FALSE)</f>
        <v>#N/A</v>
      </c>
      <c r="AA1393" s="40" t="e">
        <f>VLOOKUP($B1393,期貨大額交易人未沖銷部位!$A$4:$O$499,13,FALSE)</f>
        <v>#N/A</v>
      </c>
      <c r="AB1393" s="40" t="e">
        <f>VLOOKUP($B1393,期貨大額交易人未沖銷部位!$A$4:$O$499,14,FALSE)</f>
        <v>#N/A</v>
      </c>
      <c r="AC1393" s="40" t="e">
        <f>VLOOKUP($B1393,期貨大額交易人未沖銷部位!$A$4:$O$499,15,FALSE)</f>
        <v>#N/A</v>
      </c>
      <c r="AD1393" s="33" t="e">
        <f>VLOOKUP($B1393,三大美股走勢!$A$4:$J$495,4,FALSE)</f>
        <v>#N/A</v>
      </c>
      <c r="AE1393" s="33" t="e">
        <f>VLOOKUP($B1393,三大美股走勢!$A$4:$J$495,7,FALSE)</f>
        <v>#N/A</v>
      </c>
      <c r="AF1393" s="33" t="e">
        <f>VLOOKUP($B1393,三大美股走勢!$A$4:$J$495,10,FALSE)</f>
        <v>#N/A</v>
      </c>
    </row>
    <row r="1394" spans="2:32">
      <c r="B1394" s="32">
        <v>44173</v>
      </c>
      <c r="C1394" s="33" t="e">
        <f>VLOOKUP($B1394,大盤與近月台指!$A$4:$I$499,2,FALSE)</f>
        <v>#N/A</v>
      </c>
      <c r="D1394" s="34" t="e">
        <f>VLOOKUP($B1394,大盤與近月台指!$A$4:$I$499,3,FALSE)</f>
        <v>#N/A</v>
      </c>
      <c r="E1394" s="35" t="e">
        <f>VLOOKUP($B1394,大盤與近月台指!$A$4:$I$499,4,FALSE)</f>
        <v>#N/A</v>
      </c>
      <c r="F1394" s="33" t="e">
        <f>VLOOKUP($B1394,大盤與近月台指!$A$4:$I$499,5,FALSE)</f>
        <v>#N/A</v>
      </c>
      <c r="G1394" s="49" t="e">
        <f>VLOOKUP($B1394,三大法人買賣超!$A$4:$I$500,3,FALSE)</f>
        <v>#N/A</v>
      </c>
      <c r="H1394" s="34" t="e">
        <f>VLOOKUP($B1394,三大法人買賣超!$A$4:$I$500,5,FALSE)</f>
        <v>#N/A</v>
      </c>
      <c r="I1394" s="27" t="e">
        <f>VLOOKUP($B1394,三大法人買賣超!$A$4:$I$500,7,FALSE)</f>
        <v>#N/A</v>
      </c>
      <c r="J1394" s="27" t="e">
        <f>VLOOKUP($B1394,三大法人買賣超!$A$4:$I$500,9,FALSE)</f>
        <v>#N/A</v>
      </c>
      <c r="K1394" s="37">
        <f>新台幣匯率美元指數!B1395</f>
        <v>0</v>
      </c>
      <c r="L1394" s="38">
        <f>新台幣匯率美元指數!C1395</f>
        <v>0</v>
      </c>
      <c r="M1394" s="39">
        <f>新台幣匯率美元指數!D1395</f>
        <v>0</v>
      </c>
      <c r="N1394" s="27" t="e">
        <f>VLOOKUP($B1394,期貨未平倉口數!$A$4:$M$499,4,FALSE)</f>
        <v>#N/A</v>
      </c>
      <c r="O1394" s="27" t="e">
        <f>VLOOKUP($B1394,期貨未平倉口數!$A$4:$M$499,9,FALSE)</f>
        <v>#N/A</v>
      </c>
      <c r="P1394" s="27" t="e">
        <f>VLOOKUP($B1394,期貨未平倉口數!$A$4:$M$499,10,FALSE)</f>
        <v>#N/A</v>
      </c>
      <c r="Q1394" s="27" t="e">
        <f>VLOOKUP($B1394,期貨未平倉口數!$A$4:$M$499,11,FALSE)</f>
        <v>#N/A</v>
      </c>
      <c r="R1394" s="64" t="e">
        <f>VLOOKUP($B1394,選擇權未平倉餘額!$A$4:$I$500,6,FALSE)</f>
        <v>#N/A</v>
      </c>
      <c r="S1394" s="64" t="e">
        <f>VLOOKUP($B1394,選擇權未平倉餘額!$A$4:$I$500,7,FALSE)</f>
        <v>#N/A</v>
      </c>
      <c r="T1394" s="64" t="e">
        <f>VLOOKUP($B1394,選擇權未平倉餘額!$A$4:$I$500,8,FALSE)</f>
        <v>#N/A</v>
      </c>
      <c r="U1394" s="64" t="e">
        <f>VLOOKUP($B1394,選擇權未平倉餘額!$A$4:$I$500,9,FALSE)</f>
        <v>#N/A</v>
      </c>
      <c r="V1394" s="39" t="e">
        <f>VLOOKUP($B1394,臺指選擇權P_C_Ratios!$A$4:$C$500,3,FALSE)</f>
        <v>#N/A</v>
      </c>
      <c r="W1394" s="41" t="e">
        <f>VLOOKUP($B1394,散戶多空比!$A$6:$L$500,12,FALSE)</f>
        <v>#N/A</v>
      </c>
      <c r="X1394" s="40" t="e">
        <f>VLOOKUP($B1394,期貨大額交易人未沖銷部位!$A$4:$O$499,4,FALSE)</f>
        <v>#N/A</v>
      </c>
      <c r="Y1394" s="40" t="e">
        <f>VLOOKUP($B1394,期貨大額交易人未沖銷部位!$A$4:$O$499,7,FALSE)</f>
        <v>#N/A</v>
      </c>
      <c r="Z1394" s="40" t="e">
        <f>VLOOKUP($B1394,期貨大額交易人未沖銷部位!$A$4:$O$499,10,FALSE)</f>
        <v>#N/A</v>
      </c>
      <c r="AA1394" s="40" t="e">
        <f>VLOOKUP($B1394,期貨大額交易人未沖銷部位!$A$4:$O$499,13,FALSE)</f>
        <v>#N/A</v>
      </c>
      <c r="AB1394" s="40" t="e">
        <f>VLOOKUP($B1394,期貨大額交易人未沖銷部位!$A$4:$O$499,14,FALSE)</f>
        <v>#N/A</v>
      </c>
      <c r="AC1394" s="40" t="e">
        <f>VLOOKUP($B1394,期貨大額交易人未沖銷部位!$A$4:$O$499,15,FALSE)</f>
        <v>#N/A</v>
      </c>
      <c r="AD1394" s="33" t="e">
        <f>VLOOKUP($B1394,三大美股走勢!$A$4:$J$495,4,FALSE)</f>
        <v>#N/A</v>
      </c>
      <c r="AE1394" s="33" t="e">
        <f>VLOOKUP($B1394,三大美股走勢!$A$4:$J$495,7,FALSE)</f>
        <v>#N/A</v>
      </c>
      <c r="AF1394" s="33" t="e">
        <f>VLOOKUP($B1394,三大美股走勢!$A$4:$J$495,10,FALSE)</f>
        <v>#N/A</v>
      </c>
    </row>
    <row r="1395" spans="2:32">
      <c r="B1395" s="32">
        <v>44174</v>
      </c>
      <c r="C1395" s="33" t="e">
        <f>VLOOKUP($B1395,大盤與近月台指!$A$4:$I$499,2,FALSE)</f>
        <v>#N/A</v>
      </c>
      <c r="D1395" s="34" t="e">
        <f>VLOOKUP($B1395,大盤與近月台指!$A$4:$I$499,3,FALSE)</f>
        <v>#N/A</v>
      </c>
      <c r="E1395" s="35" t="e">
        <f>VLOOKUP($B1395,大盤與近月台指!$A$4:$I$499,4,FALSE)</f>
        <v>#N/A</v>
      </c>
      <c r="F1395" s="33" t="e">
        <f>VLOOKUP($B1395,大盤與近月台指!$A$4:$I$499,5,FALSE)</f>
        <v>#N/A</v>
      </c>
      <c r="G1395" s="49" t="e">
        <f>VLOOKUP($B1395,三大法人買賣超!$A$4:$I$500,3,FALSE)</f>
        <v>#N/A</v>
      </c>
      <c r="H1395" s="34" t="e">
        <f>VLOOKUP($B1395,三大法人買賣超!$A$4:$I$500,5,FALSE)</f>
        <v>#N/A</v>
      </c>
      <c r="I1395" s="27" t="e">
        <f>VLOOKUP($B1395,三大法人買賣超!$A$4:$I$500,7,FALSE)</f>
        <v>#N/A</v>
      </c>
      <c r="J1395" s="27" t="e">
        <f>VLOOKUP($B1395,三大法人買賣超!$A$4:$I$500,9,FALSE)</f>
        <v>#N/A</v>
      </c>
      <c r="K1395" s="37">
        <f>新台幣匯率美元指數!B1396</f>
        <v>0</v>
      </c>
      <c r="L1395" s="38">
        <f>新台幣匯率美元指數!C1396</f>
        <v>0</v>
      </c>
      <c r="M1395" s="39">
        <f>新台幣匯率美元指數!D1396</f>
        <v>0</v>
      </c>
      <c r="N1395" s="27" t="e">
        <f>VLOOKUP($B1395,期貨未平倉口數!$A$4:$M$499,4,FALSE)</f>
        <v>#N/A</v>
      </c>
      <c r="O1395" s="27" t="e">
        <f>VLOOKUP($B1395,期貨未平倉口數!$A$4:$M$499,9,FALSE)</f>
        <v>#N/A</v>
      </c>
      <c r="P1395" s="27" t="e">
        <f>VLOOKUP($B1395,期貨未平倉口數!$A$4:$M$499,10,FALSE)</f>
        <v>#N/A</v>
      </c>
      <c r="Q1395" s="27" t="e">
        <f>VLOOKUP($B1395,期貨未平倉口數!$A$4:$M$499,11,FALSE)</f>
        <v>#N/A</v>
      </c>
      <c r="R1395" s="64" t="e">
        <f>VLOOKUP($B1395,選擇權未平倉餘額!$A$4:$I$500,6,FALSE)</f>
        <v>#N/A</v>
      </c>
      <c r="S1395" s="64" t="e">
        <f>VLOOKUP($B1395,選擇權未平倉餘額!$A$4:$I$500,7,FALSE)</f>
        <v>#N/A</v>
      </c>
      <c r="T1395" s="64" t="e">
        <f>VLOOKUP($B1395,選擇權未平倉餘額!$A$4:$I$500,8,FALSE)</f>
        <v>#N/A</v>
      </c>
      <c r="U1395" s="64" t="e">
        <f>VLOOKUP($B1395,選擇權未平倉餘額!$A$4:$I$500,9,FALSE)</f>
        <v>#N/A</v>
      </c>
      <c r="V1395" s="39" t="e">
        <f>VLOOKUP($B1395,臺指選擇權P_C_Ratios!$A$4:$C$500,3,FALSE)</f>
        <v>#N/A</v>
      </c>
      <c r="W1395" s="41" t="e">
        <f>VLOOKUP($B1395,散戶多空比!$A$6:$L$500,12,FALSE)</f>
        <v>#N/A</v>
      </c>
      <c r="X1395" s="40" t="e">
        <f>VLOOKUP($B1395,期貨大額交易人未沖銷部位!$A$4:$O$499,4,FALSE)</f>
        <v>#N/A</v>
      </c>
      <c r="Y1395" s="40" t="e">
        <f>VLOOKUP($B1395,期貨大額交易人未沖銷部位!$A$4:$O$499,7,FALSE)</f>
        <v>#N/A</v>
      </c>
      <c r="Z1395" s="40" t="e">
        <f>VLOOKUP($B1395,期貨大額交易人未沖銷部位!$A$4:$O$499,10,FALSE)</f>
        <v>#N/A</v>
      </c>
      <c r="AA1395" s="40" t="e">
        <f>VLOOKUP($B1395,期貨大額交易人未沖銷部位!$A$4:$O$499,13,FALSE)</f>
        <v>#N/A</v>
      </c>
      <c r="AB1395" s="40" t="e">
        <f>VLOOKUP($B1395,期貨大額交易人未沖銷部位!$A$4:$O$499,14,FALSE)</f>
        <v>#N/A</v>
      </c>
      <c r="AC1395" s="40" t="e">
        <f>VLOOKUP($B1395,期貨大額交易人未沖銷部位!$A$4:$O$499,15,FALSE)</f>
        <v>#N/A</v>
      </c>
      <c r="AD1395" s="33" t="e">
        <f>VLOOKUP($B1395,三大美股走勢!$A$4:$J$495,4,FALSE)</f>
        <v>#N/A</v>
      </c>
      <c r="AE1395" s="33" t="e">
        <f>VLOOKUP($B1395,三大美股走勢!$A$4:$J$495,7,FALSE)</f>
        <v>#N/A</v>
      </c>
      <c r="AF1395" s="33" t="e">
        <f>VLOOKUP($B1395,三大美股走勢!$A$4:$J$495,10,FALSE)</f>
        <v>#N/A</v>
      </c>
    </row>
    <row r="1396" spans="2:32">
      <c r="B1396" s="32">
        <v>44175</v>
      </c>
      <c r="C1396" s="33" t="e">
        <f>VLOOKUP($B1396,大盤與近月台指!$A$4:$I$499,2,FALSE)</f>
        <v>#N/A</v>
      </c>
      <c r="D1396" s="34" t="e">
        <f>VLOOKUP($B1396,大盤與近月台指!$A$4:$I$499,3,FALSE)</f>
        <v>#N/A</v>
      </c>
      <c r="E1396" s="35" t="e">
        <f>VLOOKUP($B1396,大盤與近月台指!$A$4:$I$499,4,FALSE)</f>
        <v>#N/A</v>
      </c>
      <c r="F1396" s="33" t="e">
        <f>VLOOKUP($B1396,大盤與近月台指!$A$4:$I$499,5,FALSE)</f>
        <v>#N/A</v>
      </c>
      <c r="G1396" s="49" t="e">
        <f>VLOOKUP($B1396,三大法人買賣超!$A$4:$I$500,3,FALSE)</f>
        <v>#N/A</v>
      </c>
      <c r="H1396" s="34" t="e">
        <f>VLOOKUP($B1396,三大法人買賣超!$A$4:$I$500,5,FALSE)</f>
        <v>#N/A</v>
      </c>
      <c r="I1396" s="27" t="e">
        <f>VLOOKUP($B1396,三大法人買賣超!$A$4:$I$500,7,FALSE)</f>
        <v>#N/A</v>
      </c>
      <c r="J1396" s="27" t="e">
        <f>VLOOKUP($B1396,三大法人買賣超!$A$4:$I$500,9,FALSE)</f>
        <v>#N/A</v>
      </c>
      <c r="K1396" s="37">
        <f>新台幣匯率美元指數!B1397</f>
        <v>0</v>
      </c>
      <c r="L1396" s="38">
        <f>新台幣匯率美元指數!C1397</f>
        <v>0</v>
      </c>
      <c r="M1396" s="39">
        <f>新台幣匯率美元指數!D1397</f>
        <v>0</v>
      </c>
      <c r="N1396" s="27" t="e">
        <f>VLOOKUP($B1396,期貨未平倉口數!$A$4:$M$499,4,FALSE)</f>
        <v>#N/A</v>
      </c>
      <c r="O1396" s="27" t="e">
        <f>VLOOKUP($B1396,期貨未平倉口數!$A$4:$M$499,9,FALSE)</f>
        <v>#N/A</v>
      </c>
      <c r="P1396" s="27" t="e">
        <f>VLOOKUP($B1396,期貨未平倉口數!$A$4:$M$499,10,FALSE)</f>
        <v>#N/A</v>
      </c>
      <c r="Q1396" s="27" t="e">
        <f>VLOOKUP($B1396,期貨未平倉口數!$A$4:$M$499,11,FALSE)</f>
        <v>#N/A</v>
      </c>
      <c r="R1396" s="64" t="e">
        <f>VLOOKUP($B1396,選擇權未平倉餘額!$A$4:$I$500,6,FALSE)</f>
        <v>#N/A</v>
      </c>
      <c r="S1396" s="64" t="e">
        <f>VLOOKUP($B1396,選擇權未平倉餘額!$A$4:$I$500,7,FALSE)</f>
        <v>#N/A</v>
      </c>
      <c r="T1396" s="64" t="e">
        <f>VLOOKUP($B1396,選擇權未平倉餘額!$A$4:$I$500,8,FALSE)</f>
        <v>#N/A</v>
      </c>
      <c r="U1396" s="64" t="e">
        <f>VLOOKUP($B1396,選擇權未平倉餘額!$A$4:$I$500,9,FALSE)</f>
        <v>#N/A</v>
      </c>
      <c r="V1396" s="39" t="e">
        <f>VLOOKUP($B1396,臺指選擇權P_C_Ratios!$A$4:$C$500,3,FALSE)</f>
        <v>#N/A</v>
      </c>
      <c r="W1396" s="41" t="e">
        <f>VLOOKUP($B1396,散戶多空比!$A$6:$L$500,12,FALSE)</f>
        <v>#N/A</v>
      </c>
      <c r="X1396" s="40" t="e">
        <f>VLOOKUP($B1396,期貨大額交易人未沖銷部位!$A$4:$O$499,4,FALSE)</f>
        <v>#N/A</v>
      </c>
      <c r="Y1396" s="40" t="e">
        <f>VLOOKUP($B1396,期貨大額交易人未沖銷部位!$A$4:$O$499,7,FALSE)</f>
        <v>#N/A</v>
      </c>
      <c r="Z1396" s="40" t="e">
        <f>VLOOKUP($B1396,期貨大額交易人未沖銷部位!$A$4:$O$499,10,FALSE)</f>
        <v>#N/A</v>
      </c>
      <c r="AA1396" s="40" t="e">
        <f>VLOOKUP($B1396,期貨大額交易人未沖銷部位!$A$4:$O$499,13,FALSE)</f>
        <v>#N/A</v>
      </c>
      <c r="AB1396" s="40" t="e">
        <f>VLOOKUP($B1396,期貨大額交易人未沖銷部位!$A$4:$O$499,14,FALSE)</f>
        <v>#N/A</v>
      </c>
      <c r="AC1396" s="40" t="e">
        <f>VLOOKUP($B1396,期貨大額交易人未沖銷部位!$A$4:$O$499,15,FALSE)</f>
        <v>#N/A</v>
      </c>
      <c r="AD1396" s="33" t="e">
        <f>VLOOKUP($B1396,三大美股走勢!$A$4:$J$495,4,FALSE)</f>
        <v>#N/A</v>
      </c>
      <c r="AE1396" s="33" t="e">
        <f>VLOOKUP($B1396,三大美股走勢!$A$4:$J$495,7,FALSE)</f>
        <v>#N/A</v>
      </c>
      <c r="AF1396" s="33" t="e">
        <f>VLOOKUP($B1396,三大美股走勢!$A$4:$J$495,10,FALSE)</f>
        <v>#N/A</v>
      </c>
    </row>
    <row r="1397" spans="2:32">
      <c r="B1397" s="32">
        <v>44176</v>
      </c>
      <c r="C1397" s="33" t="e">
        <f>VLOOKUP($B1397,大盤與近月台指!$A$4:$I$499,2,FALSE)</f>
        <v>#N/A</v>
      </c>
      <c r="D1397" s="34" t="e">
        <f>VLOOKUP($B1397,大盤與近月台指!$A$4:$I$499,3,FALSE)</f>
        <v>#N/A</v>
      </c>
      <c r="E1397" s="35" t="e">
        <f>VLOOKUP($B1397,大盤與近月台指!$A$4:$I$499,4,FALSE)</f>
        <v>#N/A</v>
      </c>
      <c r="F1397" s="33" t="e">
        <f>VLOOKUP($B1397,大盤與近月台指!$A$4:$I$499,5,FALSE)</f>
        <v>#N/A</v>
      </c>
      <c r="G1397" s="49" t="e">
        <f>VLOOKUP($B1397,三大法人買賣超!$A$4:$I$500,3,FALSE)</f>
        <v>#N/A</v>
      </c>
      <c r="H1397" s="34" t="e">
        <f>VLOOKUP($B1397,三大法人買賣超!$A$4:$I$500,5,FALSE)</f>
        <v>#N/A</v>
      </c>
      <c r="I1397" s="27" t="e">
        <f>VLOOKUP($B1397,三大法人買賣超!$A$4:$I$500,7,FALSE)</f>
        <v>#N/A</v>
      </c>
      <c r="J1397" s="27" t="e">
        <f>VLOOKUP($B1397,三大法人買賣超!$A$4:$I$500,9,FALSE)</f>
        <v>#N/A</v>
      </c>
      <c r="K1397" s="37">
        <f>新台幣匯率美元指數!B1398</f>
        <v>0</v>
      </c>
      <c r="L1397" s="38">
        <f>新台幣匯率美元指數!C1398</f>
        <v>0</v>
      </c>
      <c r="M1397" s="39">
        <f>新台幣匯率美元指數!D1398</f>
        <v>0</v>
      </c>
      <c r="N1397" s="27" t="e">
        <f>VLOOKUP($B1397,期貨未平倉口數!$A$4:$M$499,4,FALSE)</f>
        <v>#N/A</v>
      </c>
      <c r="O1397" s="27" t="e">
        <f>VLOOKUP($B1397,期貨未平倉口數!$A$4:$M$499,9,FALSE)</f>
        <v>#N/A</v>
      </c>
      <c r="P1397" s="27" t="e">
        <f>VLOOKUP($B1397,期貨未平倉口數!$A$4:$M$499,10,FALSE)</f>
        <v>#N/A</v>
      </c>
      <c r="Q1397" s="27" t="e">
        <f>VLOOKUP($B1397,期貨未平倉口數!$A$4:$M$499,11,FALSE)</f>
        <v>#N/A</v>
      </c>
      <c r="R1397" s="64" t="e">
        <f>VLOOKUP($B1397,選擇權未平倉餘額!$A$4:$I$500,6,FALSE)</f>
        <v>#N/A</v>
      </c>
      <c r="S1397" s="64" t="e">
        <f>VLOOKUP($B1397,選擇權未平倉餘額!$A$4:$I$500,7,FALSE)</f>
        <v>#N/A</v>
      </c>
      <c r="T1397" s="64" t="e">
        <f>VLOOKUP($B1397,選擇權未平倉餘額!$A$4:$I$500,8,FALSE)</f>
        <v>#N/A</v>
      </c>
      <c r="U1397" s="64" t="e">
        <f>VLOOKUP($B1397,選擇權未平倉餘額!$A$4:$I$500,9,FALSE)</f>
        <v>#N/A</v>
      </c>
      <c r="V1397" s="39" t="e">
        <f>VLOOKUP($B1397,臺指選擇權P_C_Ratios!$A$4:$C$500,3,FALSE)</f>
        <v>#N/A</v>
      </c>
      <c r="W1397" s="41" t="e">
        <f>VLOOKUP($B1397,散戶多空比!$A$6:$L$500,12,FALSE)</f>
        <v>#N/A</v>
      </c>
      <c r="X1397" s="40" t="e">
        <f>VLOOKUP($B1397,期貨大額交易人未沖銷部位!$A$4:$O$499,4,FALSE)</f>
        <v>#N/A</v>
      </c>
      <c r="Y1397" s="40" t="e">
        <f>VLOOKUP($B1397,期貨大額交易人未沖銷部位!$A$4:$O$499,7,FALSE)</f>
        <v>#N/A</v>
      </c>
      <c r="Z1397" s="40" t="e">
        <f>VLOOKUP($B1397,期貨大額交易人未沖銷部位!$A$4:$O$499,10,FALSE)</f>
        <v>#N/A</v>
      </c>
      <c r="AA1397" s="40" t="e">
        <f>VLOOKUP($B1397,期貨大額交易人未沖銷部位!$A$4:$O$499,13,FALSE)</f>
        <v>#N/A</v>
      </c>
      <c r="AB1397" s="40" t="e">
        <f>VLOOKUP($B1397,期貨大額交易人未沖銷部位!$A$4:$O$499,14,FALSE)</f>
        <v>#N/A</v>
      </c>
      <c r="AC1397" s="40" t="e">
        <f>VLOOKUP($B1397,期貨大額交易人未沖銷部位!$A$4:$O$499,15,FALSE)</f>
        <v>#N/A</v>
      </c>
      <c r="AD1397" s="33" t="e">
        <f>VLOOKUP($B1397,三大美股走勢!$A$4:$J$495,4,FALSE)</f>
        <v>#N/A</v>
      </c>
      <c r="AE1397" s="33" t="e">
        <f>VLOOKUP($B1397,三大美股走勢!$A$4:$J$495,7,FALSE)</f>
        <v>#N/A</v>
      </c>
      <c r="AF1397" s="33" t="e">
        <f>VLOOKUP($B1397,三大美股走勢!$A$4:$J$495,10,FALSE)</f>
        <v>#N/A</v>
      </c>
    </row>
    <row r="1398" spans="2:32">
      <c r="B1398" s="32">
        <v>44177</v>
      </c>
      <c r="C1398" s="33" t="e">
        <f>VLOOKUP($B1398,大盤與近月台指!$A$4:$I$499,2,FALSE)</f>
        <v>#N/A</v>
      </c>
      <c r="D1398" s="34" t="e">
        <f>VLOOKUP($B1398,大盤與近月台指!$A$4:$I$499,3,FALSE)</f>
        <v>#N/A</v>
      </c>
      <c r="E1398" s="35" t="e">
        <f>VLOOKUP($B1398,大盤與近月台指!$A$4:$I$499,4,FALSE)</f>
        <v>#N/A</v>
      </c>
      <c r="F1398" s="33" t="e">
        <f>VLOOKUP($B1398,大盤與近月台指!$A$4:$I$499,5,FALSE)</f>
        <v>#N/A</v>
      </c>
      <c r="G1398" s="49" t="e">
        <f>VLOOKUP($B1398,三大法人買賣超!$A$4:$I$500,3,FALSE)</f>
        <v>#N/A</v>
      </c>
      <c r="H1398" s="34" t="e">
        <f>VLOOKUP($B1398,三大法人買賣超!$A$4:$I$500,5,FALSE)</f>
        <v>#N/A</v>
      </c>
      <c r="I1398" s="27" t="e">
        <f>VLOOKUP($B1398,三大法人買賣超!$A$4:$I$500,7,FALSE)</f>
        <v>#N/A</v>
      </c>
      <c r="J1398" s="27" t="e">
        <f>VLOOKUP($B1398,三大法人買賣超!$A$4:$I$500,9,FALSE)</f>
        <v>#N/A</v>
      </c>
      <c r="K1398" s="37">
        <f>新台幣匯率美元指數!B1399</f>
        <v>0</v>
      </c>
      <c r="L1398" s="38">
        <f>新台幣匯率美元指數!C1399</f>
        <v>0</v>
      </c>
      <c r="M1398" s="39">
        <f>新台幣匯率美元指數!D1399</f>
        <v>0</v>
      </c>
      <c r="N1398" s="27" t="e">
        <f>VLOOKUP($B1398,期貨未平倉口數!$A$4:$M$499,4,FALSE)</f>
        <v>#N/A</v>
      </c>
      <c r="O1398" s="27" t="e">
        <f>VLOOKUP($B1398,期貨未平倉口數!$A$4:$M$499,9,FALSE)</f>
        <v>#N/A</v>
      </c>
      <c r="P1398" s="27" t="e">
        <f>VLOOKUP($B1398,期貨未平倉口數!$A$4:$M$499,10,FALSE)</f>
        <v>#N/A</v>
      </c>
      <c r="Q1398" s="27" t="e">
        <f>VLOOKUP($B1398,期貨未平倉口數!$A$4:$M$499,11,FALSE)</f>
        <v>#N/A</v>
      </c>
      <c r="R1398" s="64" t="e">
        <f>VLOOKUP($B1398,選擇權未平倉餘額!$A$4:$I$500,6,FALSE)</f>
        <v>#N/A</v>
      </c>
      <c r="S1398" s="64" t="e">
        <f>VLOOKUP($B1398,選擇權未平倉餘額!$A$4:$I$500,7,FALSE)</f>
        <v>#N/A</v>
      </c>
      <c r="T1398" s="64" t="e">
        <f>VLOOKUP($B1398,選擇權未平倉餘額!$A$4:$I$500,8,FALSE)</f>
        <v>#N/A</v>
      </c>
      <c r="U1398" s="64" t="e">
        <f>VLOOKUP($B1398,選擇權未平倉餘額!$A$4:$I$500,9,FALSE)</f>
        <v>#N/A</v>
      </c>
      <c r="V1398" s="39" t="e">
        <f>VLOOKUP($B1398,臺指選擇權P_C_Ratios!$A$4:$C$500,3,FALSE)</f>
        <v>#N/A</v>
      </c>
      <c r="W1398" s="41" t="e">
        <f>VLOOKUP($B1398,散戶多空比!$A$6:$L$500,12,FALSE)</f>
        <v>#N/A</v>
      </c>
      <c r="X1398" s="40" t="e">
        <f>VLOOKUP($B1398,期貨大額交易人未沖銷部位!$A$4:$O$499,4,FALSE)</f>
        <v>#N/A</v>
      </c>
      <c r="Y1398" s="40" t="e">
        <f>VLOOKUP($B1398,期貨大額交易人未沖銷部位!$A$4:$O$499,7,FALSE)</f>
        <v>#N/A</v>
      </c>
      <c r="Z1398" s="40" t="e">
        <f>VLOOKUP($B1398,期貨大額交易人未沖銷部位!$A$4:$O$499,10,FALSE)</f>
        <v>#N/A</v>
      </c>
      <c r="AA1398" s="40" t="e">
        <f>VLOOKUP($B1398,期貨大額交易人未沖銷部位!$A$4:$O$499,13,FALSE)</f>
        <v>#N/A</v>
      </c>
      <c r="AB1398" s="40" t="e">
        <f>VLOOKUP($B1398,期貨大額交易人未沖銷部位!$A$4:$O$499,14,FALSE)</f>
        <v>#N/A</v>
      </c>
      <c r="AC1398" s="40" t="e">
        <f>VLOOKUP($B1398,期貨大額交易人未沖銷部位!$A$4:$O$499,15,FALSE)</f>
        <v>#N/A</v>
      </c>
      <c r="AD1398" s="33" t="e">
        <f>VLOOKUP($B1398,三大美股走勢!$A$4:$J$495,4,FALSE)</f>
        <v>#N/A</v>
      </c>
      <c r="AE1398" s="33" t="e">
        <f>VLOOKUP($B1398,三大美股走勢!$A$4:$J$495,7,FALSE)</f>
        <v>#N/A</v>
      </c>
      <c r="AF1398" s="33" t="e">
        <f>VLOOKUP($B1398,三大美股走勢!$A$4:$J$495,10,FALSE)</f>
        <v>#N/A</v>
      </c>
    </row>
    <row r="1399" spans="2:32">
      <c r="B1399" s="32">
        <v>44178</v>
      </c>
      <c r="C1399" s="33" t="e">
        <f>VLOOKUP($B1399,大盤與近月台指!$A$4:$I$499,2,FALSE)</f>
        <v>#N/A</v>
      </c>
      <c r="D1399" s="34" t="e">
        <f>VLOOKUP($B1399,大盤與近月台指!$A$4:$I$499,3,FALSE)</f>
        <v>#N/A</v>
      </c>
      <c r="E1399" s="35" t="e">
        <f>VLOOKUP($B1399,大盤與近月台指!$A$4:$I$499,4,FALSE)</f>
        <v>#N/A</v>
      </c>
      <c r="F1399" s="33" t="e">
        <f>VLOOKUP($B1399,大盤與近月台指!$A$4:$I$499,5,FALSE)</f>
        <v>#N/A</v>
      </c>
      <c r="G1399" s="49" t="e">
        <f>VLOOKUP($B1399,三大法人買賣超!$A$4:$I$500,3,FALSE)</f>
        <v>#N/A</v>
      </c>
      <c r="H1399" s="34" t="e">
        <f>VLOOKUP($B1399,三大法人買賣超!$A$4:$I$500,5,FALSE)</f>
        <v>#N/A</v>
      </c>
      <c r="I1399" s="27" t="e">
        <f>VLOOKUP($B1399,三大法人買賣超!$A$4:$I$500,7,FALSE)</f>
        <v>#N/A</v>
      </c>
      <c r="J1399" s="27" t="e">
        <f>VLOOKUP($B1399,三大法人買賣超!$A$4:$I$500,9,FALSE)</f>
        <v>#N/A</v>
      </c>
      <c r="K1399" s="37">
        <f>新台幣匯率美元指數!B1400</f>
        <v>0</v>
      </c>
      <c r="L1399" s="38">
        <f>新台幣匯率美元指數!C1400</f>
        <v>0</v>
      </c>
      <c r="M1399" s="39">
        <f>新台幣匯率美元指數!D1400</f>
        <v>0</v>
      </c>
      <c r="N1399" s="27" t="e">
        <f>VLOOKUP($B1399,期貨未平倉口數!$A$4:$M$499,4,FALSE)</f>
        <v>#N/A</v>
      </c>
      <c r="O1399" s="27" t="e">
        <f>VLOOKUP($B1399,期貨未平倉口數!$A$4:$M$499,9,FALSE)</f>
        <v>#N/A</v>
      </c>
      <c r="P1399" s="27" t="e">
        <f>VLOOKUP($B1399,期貨未平倉口數!$A$4:$M$499,10,FALSE)</f>
        <v>#N/A</v>
      </c>
      <c r="Q1399" s="27" t="e">
        <f>VLOOKUP($B1399,期貨未平倉口數!$A$4:$M$499,11,FALSE)</f>
        <v>#N/A</v>
      </c>
      <c r="R1399" s="64" t="e">
        <f>VLOOKUP($B1399,選擇權未平倉餘額!$A$4:$I$500,6,FALSE)</f>
        <v>#N/A</v>
      </c>
      <c r="S1399" s="64" t="e">
        <f>VLOOKUP($B1399,選擇權未平倉餘額!$A$4:$I$500,7,FALSE)</f>
        <v>#N/A</v>
      </c>
      <c r="T1399" s="64" t="e">
        <f>VLOOKUP($B1399,選擇權未平倉餘額!$A$4:$I$500,8,FALSE)</f>
        <v>#N/A</v>
      </c>
      <c r="U1399" s="64" t="e">
        <f>VLOOKUP($B1399,選擇權未平倉餘額!$A$4:$I$500,9,FALSE)</f>
        <v>#N/A</v>
      </c>
      <c r="V1399" s="39" t="e">
        <f>VLOOKUP($B1399,臺指選擇權P_C_Ratios!$A$4:$C$500,3,FALSE)</f>
        <v>#N/A</v>
      </c>
      <c r="W1399" s="41" t="e">
        <f>VLOOKUP($B1399,散戶多空比!$A$6:$L$500,12,FALSE)</f>
        <v>#N/A</v>
      </c>
      <c r="X1399" s="40" t="e">
        <f>VLOOKUP($B1399,期貨大額交易人未沖銷部位!$A$4:$O$499,4,FALSE)</f>
        <v>#N/A</v>
      </c>
      <c r="Y1399" s="40" t="e">
        <f>VLOOKUP($B1399,期貨大額交易人未沖銷部位!$A$4:$O$499,7,FALSE)</f>
        <v>#N/A</v>
      </c>
      <c r="Z1399" s="40" t="e">
        <f>VLOOKUP($B1399,期貨大額交易人未沖銷部位!$A$4:$O$499,10,FALSE)</f>
        <v>#N/A</v>
      </c>
      <c r="AA1399" s="40" t="e">
        <f>VLOOKUP($B1399,期貨大額交易人未沖銷部位!$A$4:$O$499,13,FALSE)</f>
        <v>#N/A</v>
      </c>
      <c r="AB1399" s="40" t="e">
        <f>VLOOKUP($B1399,期貨大額交易人未沖銷部位!$A$4:$O$499,14,FALSE)</f>
        <v>#N/A</v>
      </c>
      <c r="AC1399" s="40" t="e">
        <f>VLOOKUP($B1399,期貨大額交易人未沖銷部位!$A$4:$O$499,15,FALSE)</f>
        <v>#N/A</v>
      </c>
      <c r="AD1399" s="33" t="e">
        <f>VLOOKUP($B1399,三大美股走勢!$A$4:$J$495,4,FALSE)</f>
        <v>#N/A</v>
      </c>
      <c r="AE1399" s="33" t="e">
        <f>VLOOKUP($B1399,三大美股走勢!$A$4:$J$495,7,FALSE)</f>
        <v>#N/A</v>
      </c>
      <c r="AF1399" s="33" t="e">
        <f>VLOOKUP($B1399,三大美股走勢!$A$4:$J$495,10,FALSE)</f>
        <v>#N/A</v>
      </c>
    </row>
    <row r="1400" spans="2:32">
      <c r="B1400" s="32">
        <v>44179</v>
      </c>
      <c r="C1400" s="33" t="e">
        <f>VLOOKUP($B1400,大盤與近月台指!$A$4:$I$499,2,FALSE)</f>
        <v>#N/A</v>
      </c>
      <c r="D1400" s="34" t="e">
        <f>VLOOKUP($B1400,大盤與近月台指!$A$4:$I$499,3,FALSE)</f>
        <v>#N/A</v>
      </c>
      <c r="E1400" s="35" t="e">
        <f>VLOOKUP($B1400,大盤與近月台指!$A$4:$I$499,4,FALSE)</f>
        <v>#N/A</v>
      </c>
      <c r="F1400" s="33" t="e">
        <f>VLOOKUP($B1400,大盤與近月台指!$A$4:$I$499,5,FALSE)</f>
        <v>#N/A</v>
      </c>
      <c r="G1400" s="49" t="e">
        <f>VLOOKUP($B1400,三大法人買賣超!$A$4:$I$500,3,FALSE)</f>
        <v>#N/A</v>
      </c>
      <c r="H1400" s="34" t="e">
        <f>VLOOKUP($B1400,三大法人買賣超!$A$4:$I$500,5,FALSE)</f>
        <v>#N/A</v>
      </c>
      <c r="I1400" s="27" t="e">
        <f>VLOOKUP($B1400,三大法人買賣超!$A$4:$I$500,7,FALSE)</f>
        <v>#N/A</v>
      </c>
      <c r="J1400" s="27" t="e">
        <f>VLOOKUP($B1400,三大法人買賣超!$A$4:$I$500,9,FALSE)</f>
        <v>#N/A</v>
      </c>
      <c r="K1400" s="37">
        <f>新台幣匯率美元指數!B1401</f>
        <v>0</v>
      </c>
      <c r="L1400" s="38">
        <f>新台幣匯率美元指數!C1401</f>
        <v>0</v>
      </c>
      <c r="M1400" s="39">
        <f>新台幣匯率美元指數!D1401</f>
        <v>0</v>
      </c>
      <c r="N1400" s="27" t="e">
        <f>VLOOKUP($B1400,期貨未平倉口數!$A$4:$M$499,4,FALSE)</f>
        <v>#N/A</v>
      </c>
      <c r="O1400" s="27" t="e">
        <f>VLOOKUP($B1400,期貨未平倉口數!$A$4:$M$499,9,FALSE)</f>
        <v>#N/A</v>
      </c>
      <c r="P1400" s="27" t="e">
        <f>VLOOKUP($B1400,期貨未平倉口數!$A$4:$M$499,10,FALSE)</f>
        <v>#N/A</v>
      </c>
      <c r="Q1400" s="27" t="e">
        <f>VLOOKUP($B1400,期貨未平倉口數!$A$4:$M$499,11,FALSE)</f>
        <v>#N/A</v>
      </c>
      <c r="R1400" s="64" t="e">
        <f>VLOOKUP($B1400,選擇權未平倉餘額!$A$4:$I$500,6,FALSE)</f>
        <v>#N/A</v>
      </c>
      <c r="S1400" s="64" t="e">
        <f>VLOOKUP($B1400,選擇權未平倉餘額!$A$4:$I$500,7,FALSE)</f>
        <v>#N/A</v>
      </c>
      <c r="T1400" s="64" t="e">
        <f>VLOOKUP($B1400,選擇權未平倉餘額!$A$4:$I$500,8,FALSE)</f>
        <v>#N/A</v>
      </c>
      <c r="U1400" s="64" t="e">
        <f>VLOOKUP($B1400,選擇權未平倉餘額!$A$4:$I$500,9,FALSE)</f>
        <v>#N/A</v>
      </c>
      <c r="V1400" s="39" t="e">
        <f>VLOOKUP($B1400,臺指選擇權P_C_Ratios!$A$4:$C$500,3,FALSE)</f>
        <v>#N/A</v>
      </c>
      <c r="W1400" s="41" t="e">
        <f>VLOOKUP($B1400,散戶多空比!$A$6:$L$500,12,FALSE)</f>
        <v>#N/A</v>
      </c>
      <c r="X1400" s="40" t="e">
        <f>VLOOKUP($B1400,期貨大額交易人未沖銷部位!$A$4:$O$499,4,FALSE)</f>
        <v>#N/A</v>
      </c>
      <c r="Y1400" s="40" t="e">
        <f>VLOOKUP($B1400,期貨大額交易人未沖銷部位!$A$4:$O$499,7,FALSE)</f>
        <v>#N/A</v>
      </c>
      <c r="Z1400" s="40" t="e">
        <f>VLOOKUP($B1400,期貨大額交易人未沖銷部位!$A$4:$O$499,10,FALSE)</f>
        <v>#N/A</v>
      </c>
      <c r="AA1400" s="40" t="e">
        <f>VLOOKUP($B1400,期貨大額交易人未沖銷部位!$A$4:$O$499,13,FALSE)</f>
        <v>#N/A</v>
      </c>
      <c r="AB1400" s="40" t="e">
        <f>VLOOKUP($B1400,期貨大額交易人未沖銷部位!$A$4:$O$499,14,FALSE)</f>
        <v>#N/A</v>
      </c>
      <c r="AC1400" s="40" t="e">
        <f>VLOOKUP($B1400,期貨大額交易人未沖銷部位!$A$4:$O$499,15,FALSE)</f>
        <v>#N/A</v>
      </c>
      <c r="AD1400" s="33" t="e">
        <f>VLOOKUP($B1400,三大美股走勢!$A$4:$J$495,4,FALSE)</f>
        <v>#N/A</v>
      </c>
      <c r="AE1400" s="33" t="e">
        <f>VLOOKUP($B1400,三大美股走勢!$A$4:$J$495,7,FALSE)</f>
        <v>#N/A</v>
      </c>
      <c r="AF1400" s="33" t="e">
        <f>VLOOKUP($B1400,三大美股走勢!$A$4:$J$495,10,FALSE)</f>
        <v>#N/A</v>
      </c>
    </row>
    <row r="1401" spans="2:32">
      <c r="B1401" s="32">
        <v>44180</v>
      </c>
      <c r="C1401" s="33" t="e">
        <f>VLOOKUP($B1401,大盤與近月台指!$A$4:$I$499,2,FALSE)</f>
        <v>#N/A</v>
      </c>
      <c r="D1401" s="34" t="e">
        <f>VLOOKUP($B1401,大盤與近月台指!$A$4:$I$499,3,FALSE)</f>
        <v>#N/A</v>
      </c>
      <c r="E1401" s="35" t="e">
        <f>VLOOKUP($B1401,大盤與近月台指!$A$4:$I$499,4,FALSE)</f>
        <v>#N/A</v>
      </c>
      <c r="F1401" s="33" t="e">
        <f>VLOOKUP($B1401,大盤與近月台指!$A$4:$I$499,5,FALSE)</f>
        <v>#N/A</v>
      </c>
      <c r="G1401" s="49" t="e">
        <f>VLOOKUP($B1401,三大法人買賣超!$A$4:$I$500,3,FALSE)</f>
        <v>#N/A</v>
      </c>
      <c r="H1401" s="34" t="e">
        <f>VLOOKUP($B1401,三大法人買賣超!$A$4:$I$500,5,FALSE)</f>
        <v>#N/A</v>
      </c>
      <c r="I1401" s="27" t="e">
        <f>VLOOKUP($B1401,三大法人買賣超!$A$4:$I$500,7,FALSE)</f>
        <v>#N/A</v>
      </c>
      <c r="J1401" s="27" t="e">
        <f>VLOOKUP($B1401,三大法人買賣超!$A$4:$I$500,9,FALSE)</f>
        <v>#N/A</v>
      </c>
      <c r="K1401" s="37">
        <f>新台幣匯率美元指數!B1402</f>
        <v>0</v>
      </c>
      <c r="L1401" s="38">
        <f>新台幣匯率美元指數!C1402</f>
        <v>0</v>
      </c>
      <c r="M1401" s="39">
        <f>新台幣匯率美元指數!D1402</f>
        <v>0</v>
      </c>
      <c r="N1401" s="27" t="e">
        <f>VLOOKUP($B1401,期貨未平倉口數!$A$4:$M$499,4,FALSE)</f>
        <v>#N/A</v>
      </c>
      <c r="O1401" s="27" t="e">
        <f>VLOOKUP($B1401,期貨未平倉口數!$A$4:$M$499,9,FALSE)</f>
        <v>#N/A</v>
      </c>
      <c r="P1401" s="27" t="e">
        <f>VLOOKUP($B1401,期貨未平倉口數!$A$4:$M$499,10,FALSE)</f>
        <v>#N/A</v>
      </c>
      <c r="Q1401" s="27" t="e">
        <f>VLOOKUP($B1401,期貨未平倉口數!$A$4:$M$499,11,FALSE)</f>
        <v>#N/A</v>
      </c>
      <c r="R1401" s="64" t="e">
        <f>VLOOKUP($B1401,選擇權未平倉餘額!$A$4:$I$500,6,FALSE)</f>
        <v>#N/A</v>
      </c>
      <c r="S1401" s="64" t="e">
        <f>VLOOKUP($B1401,選擇權未平倉餘額!$A$4:$I$500,7,FALSE)</f>
        <v>#N/A</v>
      </c>
      <c r="T1401" s="64" t="e">
        <f>VLOOKUP($B1401,選擇權未平倉餘額!$A$4:$I$500,8,FALSE)</f>
        <v>#N/A</v>
      </c>
      <c r="U1401" s="64" t="e">
        <f>VLOOKUP($B1401,選擇權未平倉餘額!$A$4:$I$500,9,FALSE)</f>
        <v>#N/A</v>
      </c>
      <c r="V1401" s="39" t="e">
        <f>VLOOKUP($B1401,臺指選擇權P_C_Ratios!$A$4:$C$500,3,FALSE)</f>
        <v>#N/A</v>
      </c>
      <c r="W1401" s="41" t="e">
        <f>VLOOKUP($B1401,散戶多空比!$A$6:$L$500,12,FALSE)</f>
        <v>#N/A</v>
      </c>
      <c r="X1401" s="40" t="e">
        <f>VLOOKUP($B1401,期貨大額交易人未沖銷部位!$A$4:$O$499,4,FALSE)</f>
        <v>#N/A</v>
      </c>
      <c r="Y1401" s="40" t="e">
        <f>VLOOKUP($B1401,期貨大額交易人未沖銷部位!$A$4:$O$499,7,FALSE)</f>
        <v>#N/A</v>
      </c>
      <c r="Z1401" s="40" t="e">
        <f>VLOOKUP($B1401,期貨大額交易人未沖銷部位!$A$4:$O$499,10,FALSE)</f>
        <v>#N/A</v>
      </c>
      <c r="AA1401" s="40" t="e">
        <f>VLOOKUP($B1401,期貨大額交易人未沖銷部位!$A$4:$O$499,13,FALSE)</f>
        <v>#N/A</v>
      </c>
      <c r="AB1401" s="40" t="e">
        <f>VLOOKUP($B1401,期貨大額交易人未沖銷部位!$A$4:$O$499,14,FALSE)</f>
        <v>#N/A</v>
      </c>
      <c r="AC1401" s="40" t="e">
        <f>VLOOKUP($B1401,期貨大額交易人未沖銷部位!$A$4:$O$499,15,FALSE)</f>
        <v>#N/A</v>
      </c>
      <c r="AD1401" s="33" t="e">
        <f>VLOOKUP($B1401,三大美股走勢!$A$4:$J$495,4,FALSE)</f>
        <v>#N/A</v>
      </c>
      <c r="AE1401" s="33" t="e">
        <f>VLOOKUP($B1401,三大美股走勢!$A$4:$J$495,7,FALSE)</f>
        <v>#N/A</v>
      </c>
      <c r="AF1401" s="33" t="e">
        <f>VLOOKUP($B1401,三大美股走勢!$A$4:$J$495,10,FALSE)</f>
        <v>#N/A</v>
      </c>
    </row>
    <row r="1402" spans="2:32">
      <c r="B1402" s="32">
        <v>44181</v>
      </c>
      <c r="C1402" s="33" t="e">
        <f>VLOOKUP($B1402,大盤與近月台指!$A$4:$I$499,2,FALSE)</f>
        <v>#N/A</v>
      </c>
      <c r="D1402" s="34" t="e">
        <f>VLOOKUP($B1402,大盤與近月台指!$A$4:$I$499,3,FALSE)</f>
        <v>#N/A</v>
      </c>
      <c r="E1402" s="35" t="e">
        <f>VLOOKUP($B1402,大盤與近月台指!$A$4:$I$499,4,FALSE)</f>
        <v>#N/A</v>
      </c>
      <c r="F1402" s="33" t="e">
        <f>VLOOKUP($B1402,大盤與近月台指!$A$4:$I$499,5,FALSE)</f>
        <v>#N/A</v>
      </c>
      <c r="G1402" s="49" t="e">
        <f>VLOOKUP($B1402,三大法人買賣超!$A$4:$I$500,3,FALSE)</f>
        <v>#N/A</v>
      </c>
      <c r="H1402" s="34" t="e">
        <f>VLOOKUP($B1402,三大法人買賣超!$A$4:$I$500,5,FALSE)</f>
        <v>#N/A</v>
      </c>
      <c r="I1402" s="27" t="e">
        <f>VLOOKUP($B1402,三大法人買賣超!$A$4:$I$500,7,FALSE)</f>
        <v>#N/A</v>
      </c>
      <c r="J1402" s="27" t="e">
        <f>VLOOKUP($B1402,三大法人買賣超!$A$4:$I$500,9,FALSE)</f>
        <v>#N/A</v>
      </c>
      <c r="K1402" s="37">
        <f>新台幣匯率美元指數!B1403</f>
        <v>0</v>
      </c>
      <c r="L1402" s="38">
        <f>新台幣匯率美元指數!C1403</f>
        <v>0</v>
      </c>
      <c r="M1402" s="39">
        <f>新台幣匯率美元指數!D1403</f>
        <v>0</v>
      </c>
      <c r="N1402" s="27" t="e">
        <f>VLOOKUP($B1402,期貨未平倉口數!$A$4:$M$499,4,FALSE)</f>
        <v>#N/A</v>
      </c>
      <c r="O1402" s="27" t="e">
        <f>VLOOKUP($B1402,期貨未平倉口數!$A$4:$M$499,9,FALSE)</f>
        <v>#N/A</v>
      </c>
      <c r="P1402" s="27" t="e">
        <f>VLOOKUP($B1402,期貨未平倉口數!$A$4:$M$499,10,FALSE)</f>
        <v>#N/A</v>
      </c>
      <c r="Q1402" s="27" t="e">
        <f>VLOOKUP($B1402,期貨未平倉口數!$A$4:$M$499,11,FALSE)</f>
        <v>#N/A</v>
      </c>
      <c r="R1402" s="64" t="e">
        <f>VLOOKUP($B1402,選擇權未平倉餘額!$A$4:$I$500,6,FALSE)</f>
        <v>#N/A</v>
      </c>
      <c r="S1402" s="64" t="e">
        <f>VLOOKUP($B1402,選擇權未平倉餘額!$A$4:$I$500,7,FALSE)</f>
        <v>#N/A</v>
      </c>
      <c r="T1402" s="64" t="e">
        <f>VLOOKUP($B1402,選擇權未平倉餘額!$A$4:$I$500,8,FALSE)</f>
        <v>#N/A</v>
      </c>
      <c r="U1402" s="64" t="e">
        <f>VLOOKUP($B1402,選擇權未平倉餘額!$A$4:$I$500,9,FALSE)</f>
        <v>#N/A</v>
      </c>
      <c r="V1402" s="39" t="e">
        <f>VLOOKUP($B1402,臺指選擇權P_C_Ratios!$A$4:$C$500,3,FALSE)</f>
        <v>#N/A</v>
      </c>
      <c r="W1402" s="41" t="e">
        <f>VLOOKUP($B1402,散戶多空比!$A$6:$L$500,12,FALSE)</f>
        <v>#N/A</v>
      </c>
      <c r="X1402" s="40" t="e">
        <f>VLOOKUP($B1402,期貨大額交易人未沖銷部位!$A$4:$O$499,4,FALSE)</f>
        <v>#N/A</v>
      </c>
      <c r="Y1402" s="40" t="e">
        <f>VLOOKUP($B1402,期貨大額交易人未沖銷部位!$A$4:$O$499,7,FALSE)</f>
        <v>#N/A</v>
      </c>
      <c r="Z1402" s="40" t="e">
        <f>VLOOKUP($B1402,期貨大額交易人未沖銷部位!$A$4:$O$499,10,FALSE)</f>
        <v>#N/A</v>
      </c>
      <c r="AA1402" s="40" t="e">
        <f>VLOOKUP($B1402,期貨大額交易人未沖銷部位!$A$4:$O$499,13,FALSE)</f>
        <v>#N/A</v>
      </c>
      <c r="AB1402" s="40" t="e">
        <f>VLOOKUP($B1402,期貨大額交易人未沖銷部位!$A$4:$O$499,14,FALSE)</f>
        <v>#N/A</v>
      </c>
      <c r="AC1402" s="40" t="e">
        <f>VLOOKUP($B1402,期貨大額交易人未沖銷部位!$A$4:$O$499,15,FALSE)</f>
        <v>#N/A</v>
      </c>
      <c r="AD1402" s="33" t="e">
        <f>VLOOKUP($B1402,三大美股走勢!$A$4:$J$495,4,FALSE)</f>
        <v>#N/A</v>
      </c>
      <c r="AE1402" s="33" t="e">
        <f>VLOOKUP($B1402,三大美股走勢!$A$4:$J$495,7,FALSE)</f>
        <v>#N/A</v>
      </c>
      <c r="AF1402" s="33" t="e">
        <f>VLOOKUP($B1402,三大美股走勢!$A$4:$J$495,10,FALSE)</f>
        <v>#N/A</v>
      </c>
    </row>
    <row r="1403" spans="2:32">
      <c r="B1403" s="32">
        <v>44182</v>
      </c>
      <c r="C1403" s="33" t="e">
        <f>VLOOKUP($B1403,大盤與近月台指!$A$4:$I$499,2,FALSE)</f>
        <v>#N/A</v>
      </c>
      <c r="D1403" s="34" t="e">
        <f>VLOOKUP($B1403,大盤與近月台指!$A$4:$I$499,3,FALSE)</f>
        <v>#N/A</v>
      </c>
      <c r="E1403" s="35" t="e">
        <f>VLOOKUP($B1403,大盤與近月台指!$A$4:$I$499,4,FALSE)</f>
        <v>#N/A</v>
      </c>
      <c r="F1403" s="33" t="e">
        <f>VLOOKUP($B1403,大盤與近月台指!$A$4:$I$499,5,FALSE)</f>
        <v>#N/A</v>
      </c>
      <c r="G1403" s="49" t="e">
        <f>VLOOKUP($B1403,三大法人買賣超!$A$4:$I$500,3,FALSE)</f>
        <v>#N/A</v>
      </c>
      <c r="H1403" s="34" t="e">
        <f>VLOOKUP($B1403,三大法人買賣超!$A$4:$I$500,5,FALSE)</f>
        <v>#N/A</v>
      </c>
      <c r="I1403" s="27" t="e">
        <f>VLOOKUP($B1403,三大法人買賣超!$A$4:$I$500,7,FALSE)</f>
        <v>#N/A</v>
      </c>
      <c r="J1403" s="27" t="e">
        <f>VLOOKUP($B1403,三大法人買賣超!$A$4:$I$500,9,FALSE)</f>
        <v>#N/A</v>
      </c>
      <c r="K1403" s="37">
        <f>新台幣匯率美元指數!B1404</f>
        <v>0</v>
      </c>
      <c r="L1403" s="38">
        <f>新台幣匯率美元指數!C1404</f>
        <v>0</v>
      </c>
      <c r="M1403" s="39">
        <f>新台幣匯率美元指數!D1404</f>
        <v>0</v>
      </c>
      <c r="N1403" s="27" t="e">
        <f>VLOOKUP($B1403,期貨未平倉口數!$A$4:$M$499,4,FALSE)</f>
        <v>#N/A</v>
      </c>
      <c r="O1403" s="27" t="e">
        <f>VLOOKUP($B1403,期貨未平倉口數!$A$4:$M$499,9,FALSE)</f>
        <v>#N/A</v>
      </c>
      <c r="P1403" s="27" t="e">
        <f>VLOOKUP($B1403,期貨未平倉口數!$A$4:$M$499,10,FALSE)</f>
        <v>#N/A</v>
      </c>
      <c r="Q1403" s="27" t="e">
        <f>VLOOKUP($B1403,期貨未平倉口數!$A$4:$M$499,11,FALSE)</f>
        <v>#N/A</v>
      </c>
      <c r="R1403" s="64" t="e">
        <f>VLOOKUP($B1403,選擇權未平倉餘額!$A$4:$I$500,6,FALSE)</f>
        <v>#N/A</v>
      </c>
      <c r="S1403" s="64" t="e">
        <f>VLOOKUP($B1403,選擇權未平倉餘額!$A$4:$I$500,7,FALSE)</f>
        <v>#N/A</v>
      </c>
      <c r="T1403" s="64" t="e">
        <f>VLOOKUP($B1403,選擇權未平倉餘額!$A$4:$I$500,8,FALSE)</f>
        <v>#N/A</v>
      </c>
      <c r="U1403" s="64" t="e">
        <f>VLOOKUP($B1403,選擇權未平倉餘額!$A$4:$I$500,9,FALSE)</f>
        <v>#N/A</v>
      </c>
      <c r="V1403" s="39" t="e">
        <f>VLOOKUP($B1403,臺指選擇權P_C_Ratios!$A$4:$C$500,3,FALSE)</f>
        <v>#N/A</v>
      </c>
      <c r="W1403" s="41" t="e">
        <f>VLOOKUP($B1403,散戶多空比!$A$6:$L$500,12,FALSE)</f>
        <v>#N/A</v>
      </c>
      <c r="X1403" s="40" t="e">
        <f>VLOOKUP($B1403,期貨大額交易人未沖銷部位!$A$4:$O$499,4,FALSE)</f>
        <v>#N/A</v>
      </c>
      <c r="Y1403" s="40" t="e">
        <f>VLOOKUP($B1403,期貨大額交易人未沖銷部位!$A$4:$O$499,7,FALSE)</f>
        <v>#N/A</v>
      </c>
      <c r="Z1403" s="40" t="e">
        <f>VLOOKUP($B1403,期貨大額交易人未沖銷部位!$A$4:$O$499,10,FALSE)</f>
        <v>#N/A</v>
      </c>
      <c r="AA1403" s="40" t="e">
        <f>VLOOKUP($B1403,期貨大額交易人未沖銷部位!$A$4:$O$499,13,FALSE)</f>
        <v>#N/A</v>
      </c>
      <c r="AB1403" s="40" t="e">
        <f>VLOOKUP($B1403,期貨大額交易人未沖銷部位!$A$4:$O$499,14,FALSE)</f>
        <v>#N/A</v>
      </c>
      <c r="AC1403" s="40" t="e">
        <f>VLOOKUP($B1403,期貨大額交易人未沖銷部位!$A$4:$O$499,15,FALSE)</f>
        <v>#N/A</v>
      </c>
      <c r="AD1403" s="33" t="e">
        <f>VLOOKUP($B1403,三大美股走勢!$A$4:$J$495,4,FALSE)</f>
        <v>#N/A</v>
      </c>
      <c r="AE1403" s="33" t="e">
        <f>VLOOKUP($B1403,三大美股走勢!$A$4:$J$495,7,FALSE)</f>
        <v>#N/A</v>
      </c>
      <c r="AF1403" s="33" t="e">
        <f>VLOOKUP($B1403,三大美股走勢!$A$4:$J$495,10,FALSE)</f>
        <v>#N/A</v>
      </c>
    </row>
    <row r="1404" spans="2:32">
      <c r="B1404" s="32">
        <v>44183</v>
      </c>
      <c r="C1404" s="33" t="e">
        <f>VLOOKUP($B1404,大盤與近月台指!$A$4:$I$499,2,FALSE)</f>
        <v>#N/A</v>
      </c>
      <c r="D1404" s="34" t="e">
        <f>VLOOKUP($B1404,大盤與近月台指!$A$4:$I$499,3,FALSE)</f>
        <v>#N/A</v>
      </c>
      <c r="E1404" s="35" t="e">
        <f>VLOOKUP($B1404,大盤與近月台指!$A$4:$I$499,4,FALSE)</f>
        <v>#N/A</v>
      </c>
      <c r="F1404" s="33" t="e">
        <f>VLOOKUP($B1404,大盤與近月台指!$A$4:$I$499,5,FALSE)</f>
        <v>#N/A</v>
      </c>
      <c r="G1404" s="49" t="e">
        <f>VLOOKUP($B1404,三大法人買賣超!$A$4:$I$500,3,FALSE)</f>
        <v>#N/A</v>
      </c>
      <c r="H1404" s="34" t="e">
        <f>VLOOKUP($B1404,三大法人買賣超!$A$4:$I$500,5,FALSE)</f>
        <v>#N/A</v>
      </c>
      <c r="I1404" s="27" t="e">
        <f>VLOOKUP($B1404,三大法人買賣超!$A$4:$I$500,7,FALSE)</f>
        <v>#N/A</v>
      </c>
      <c r="J1404" s="27" t="e">
        <f>VLOOKUP($B1404,三大法人買賣超!$A$4:$I$500,9,FALSE)</f>
        <v>#N/A</v>
      </c>
      <c r="K1404" s="37">
        <f>新台幣匯率美元指數!B1405</f>
        <v>0</v>
      </c>
      <c r="L1404" s="38">
        <f>新台幣匯率美元指數!C1405</f>
        <v>0</v>
      </c>
      <c r="M1404" s="39">
        <f>新台幣匯率美元指數!D1405</f>
        <v>0</v>
      </c>
      <c r="N1404" s="27" t="e">
        <f>VLOOKUP($B1404,期貨未平倉口數!$A$4:$M$499,4,FALSE)</f>
        <v>#N/A</v>
      </c>
      <c r="O1404" s="27" t="e">
        <f>VLOOKUP($B1404,期貨未平倉口數!$A$4:$M$499,9,FALSE)</f>
        <v>#N/A</v>
      </c>
      <c r="P1404" s="27" t="e">
        <f>VLOOKUP($B1404,期貨未平倉口數!$A$4:$M$499,10,FALSE)</f>
        <v>#N/A</v>
      </c>
      <c r="Q1404" s="27" t="e">
        <f>VLOOKUP($B1404,期貨未平倉口數!$A$4:$M$499,11,FALSE)</f>
        <v>#N/A</v>
      </c>
      <c r="R1404" s="64" t="e">
        <f>VLOOKUP($B1404,選擇權未平倉餘額!$A$4:$I$500,6,FALSE)</f>
        <v>#N/A</v>
      </c>
      <c r="S1404" s="64" t="e">
        <f>VLOOKUP($B1404,選擇權未平倉餘額!$A$4:$I$500,7,FALSE)</f>
        <v>#N/A</v>
      </c>
      <c r="T1404" s="64" t="e">
        <f>VLOOKUP($B1404,選擇權未平倉餘額!$A$4:$I$500,8,FALSE)</f>
        <v>#N/A</v>
      </c>
      <c r="U1404" s="64" t="e">
        <f>VLOOKUP($B1404,選擇權未平倉餘額!$A$4:$I$500,9,FALSE)</f>
        <v>#N/A</v>
      </c>
      <c r="V1404" s="39" t="e">
        <f>VLOOKUP($B1404,臺指選擇權P_C_Ratios!$A$4:$C$500,3,FALSE)</f>
        <v>#N/A</v>
      </c>
      <c r="W1404" s="41" t="e">
        <f>VLOOKUP($B1404,散戶多空比!$A$6:$L$500,12,FALSE)</f>
        <v>#N/A</v>
      </c>
      <c r="X1404" s="40" t="e">
        <f>VLOOKUP($B1404,期貨大額交易人未沖銷部位!$A$4:$O$499,4,FALSE)</f>
        <v>#N/A</v>
      </c>
      <c r="Y1404" s="40" t="e">
        <f>VLOOKUP($B1404,期貨大額交易人未沖銷部位!$A$4:$O$499,7,FALSE)</f>
        <v>#N/A</v>
      </c>
      <c r="Z1404" s="40" t="e">
        <f>VLOOKUP($B1404,期貨大額交易人未沖銷部位!$A$4:$O$499,10,FALSE)</f>
        <v>#N/A</v>
      </c>
      <c r="AA1404" s="40" t="e">
        <f>VLOOKUP($B1404,期貨大額交易人未沖銷部位!$A$4:$O$499,13,FALSE)</f>
        <v>#N/A</v>
      </c>
      <c r="AB1404" s="40" t="e">
        <f>VLOOKUP($B1404,期貨大額交易人未沖銷部位!$A$4:$O$499,14,FALSE)</f>
        <v>#N/A</v>
      </c>
      <c r="AC1404" s="40" t="e">
        <f>VLOOKUP($B1404,期貨大額交易人未沖銷部位!$A$4:$O$499,15,FALSE)</f>
        <v>#N/A</v>
      </c>
      <c r="AD1404" s="33" t="e">
        <f>VLOOKUP($B1404,三大美股走勢!$A$4:$J$495,4,FALSE)</f>
        <v>#N/A</v>
      </c>
      <c r="AE1404" s="33" t="e">
        <f>VLOOKUP($B1404,三大美股走勢!$A$4:$J$495,7,FALSE)</f>
        <v>#N/A</v>
      </c>
      <c r="AF1404" s="33" t="e">
        <f>VLOOKUP($B1404,三大美股走勢!$A$4:$J$495,10,FALSE)</f>
        <v>#N/A</v>
      </c>
    </row>
    <row r="1405" spans="2:32">
      <c r="B1405" s="32">
        <v>44184</v>
      </c>
      <c r="C1405" s="33" t="e">
        <f>VLOOKUP($B1405,大盤與近月台指!$A$4:$I$499,2,FALSE)</f>
        <v>#N/A</v>
      </c>
      <c r="D1405" s="34" t="e">
        <f>VLOOKUP($B1405,大盤與近月台指!$A$4:$I$499,3,FALSE)</f>
        <v>#N/A</v>
      </c>
      <c r="E1405" s="35" t="e">
        <f>VLOOKUP($B1405,大盤與近月台指!$A$4:$I$499,4,FALSE)</f>
        <v>#N/A</v>
      </c>
      <c r="F1405" s="33" t="e">
        <f>VLOOKUP($B1405,大盤與近月台指!$A$4:$I$499,5,FALSE)</f>
        <v>#N/A</v>
      </c>
      <c r="G1405" s="49" t="e">
        <f>VLOOKUP($B1405,三大法人買賣超!$A$4:$I$500,3,FALSE)</f>
        <v>#N/A</v>
      </c>
      <c r="H1405" s="34" t="e">
        <f>VLOOKUP($B1405,三大法人買賣超!$A$4:$I$500,5,FALSE)</f>
        <v>#N/A</v>
      </c>
      <c r="I1405" s="27" t="e">
        <f>VLOOKUP($B1405,三大法人買賣超!$A$4:$I$500,7,FALSE)</f>
        <v>#N/A</v>
      </c>
      <c r="J1405" s="27" t="e">
        <f>VLOOKUP($B1405,三大法人買賣超!$A$4:$I$500,9,FALSE)</f>
        <v>#N/A</v>
      </c>
      <c r="K1405" s="37">
        <f>新台幣匯率美元指數!B1406</f>
        <v>0</v>
      </c>
      <c r="L1405" s="38">
        <f>新台幣匯率美元指數!C1406</f>
        <v>0</v>
      </c>
      <c r="M1405" s="39">
        <f>新台幣匯率美元指數!D1406</f>
        <v>0</v>
      </c>
      <c r="N1405" s="27" t="e">
        <f>VLOOKUP($B1405,期貨未平倉口數!$A$4:$M$499,4,FALSE)</f>
        <v>#N/A</v>
      </c>
      <c r="O1405" s="27" t="e">
        <f>VLOOKUP($B1405,期貨未平倉口數!$A$4:$M$499,9,FALSE)</f>
        <v>#N/A</v>
      </c>
      <c r="P1405" s="27" t="e">
        <f>VLOOKUP($B1405,期貨未平倉口數!$A$4:$M$499,10,FALSE)</f>
        <v>#N/A</v>
      </c>
      <c r="Q1405" s="27" t="e">
        <f>VLOOKUP($B1405,期貨未平倉口數!$A$4:$M$499,11,FALSE)</f>
        <v>#N/A</v>
      </c>
      <c r="R1405" s="64" t="e">
        <f>VLOOKUP($B1405,選擇權未平倉餘額!$A$4:$I$500,6,FALSE)</f>
        <v>#N/A</v>
      </c>
      <c r="S1405" s="64" t="e">
        <f>VLOOKUP($B1405,選擇權未平倉餘額!$A$4:$I$500,7,FALSE)</f>
        <v>#N/A</v>
      </c>
      <c r="T1405" s="64" t="e">
        <f>VLOOKUP($B1405,選擇權未平倉餘額!$A$4:$I$500,8,FALSE)</f>
        <v>#N/A</v>
      </c>
      <c r="U1405" s="64" t="e">
        <f>VLOOKUP($B1405,選擇權未平倉餘額!$A$4:$I$500,9,FALSE)</f>
        <v>#N/A</v>
      </c>
      <c r="V1405" s="39" t="e">
        <f>VLOOKUP($B1405,臺指選擇權P_C_Ratios!$A$4:$C$500,3,FALSE)</f>
        <v>#N/A</v>
      </c>
      <c r="W1405" s="41" t="e">
        <f>VLOOKUP($B1405,散戶多空比!$A$6:$L$500,12,FALSE)</f>
        <v>#N/A</v>
      </c>
      <c r="X1405" s="40" t="e">
        <f>VLOOKUP($B1405,期貨大額交易人未沖銷部位!$A$4:$O$499,4,FALSE)</f>
        <v>#N/A</v>
      </c>
      <c r="Y1405" s="40" t="e">
        <f>VLOOKUP($B1405,期貨大額交易人未沖銷部位!$A$4:$O$499,7,FALSE)</f>
        <v>#N/A</v>
      </c>
      <c r="Z1405" s="40" t="e">
        <f>VLOOKUP($B1405,期貨大額交易人未沖銷部位!$A$4:$O$499,10,FALSE)</f>
        <v>#N/A</v>
      </c>
      <c r="AA1405" s="40" t="e">
        <f>VLOOKUP($B1405,期貨大額交易人未沖銷部位!$A$4:$O$499,13,FALSE)</f>
        <v>#N/A</v>
      </c>
      <c r="AB1405" s="40" t="e">
        <f>VLOOKUP($B1405,期貨大額交易人未沖銷部位!$A$4:$O$499,14,FALSE)</f>
        <v>#N/A</v>
      </c>
      <c r="AC1405" s="40" t="e">
        <f>VLOOKUP($B1405,期貨大額交易人未沖銷部位!$A$4:$O$499,15,FALSE)</f>
        <v>#N/A</v>
      </c>
      <c r="AD1405" s="33" t="e">
        <f>VLOOKUP($B1405,三大美股走勢!$A$4:$J$495,4,FALSE)</f>
        <v>#N/A</v>
      </c>
      <c r="AE1405" s="33" t="e">
        <f>VLOOKUP($B1405,三大美股走勢!$A$4:$J$495,7,FALSE)</f>
        <v>#N/A</v>
      </c>
      <c r="AF1405" s="33" t="e">
        <f>VLOOKUP($B1405,三大美股走勢!$A$4:$J$495,10,FALSE)</f>
        <v>#N/A</v>
      </c>
    </row>
    <row r="1406" spans="2:32">
      <c r="B1406" s="32">
        <v>44185</v>
      </c>
      <c r="C1406" s="33" t="e">
        <f>VLOOKUP($B1406,大盤與近月台指!$A$4:$I$499,2,FALSE)</f>
        <v>#N/A</v>
      </c>
      <c r="D1406" s="34" t="e">
        <f>VLOOKUP($B1406,大盤與近月台指!$A$4:$I$499,3,FALSE)</f>
        <v>#N/A</v>
      </c>
      <c r="E1406" s="35" t="e">
        <f>VLOOKUP($B1406,大盤與近月台指!$A$4:$I$499,4,FALSE)</f>
        <v>#N/A</v>
      </c>
      <c r="F1406" s="33" t="e">
        <f>VLOOKUP($B1406,大盤與近月台指!$A$4:$I$499,5,FALSE)</f>
        <v>#N/A</v>
      </c>
      <c r="G1406" s="49" t="e">
        <f>VLOOKUP($B1406,三大法人買賣超!$A$4:$I$500,3,FALSE)</f>
        <v>#N/A</v>
      </c>
      <c r="H1406" s="34" t="e">
        <f>VLOOKUP($B1406,三大法人買賣超!$A$4:$I$500,5,FALSE)</f>
        <v>#N/A</v>
      </c>
      <c r="I1406" s="27" t="e">
        <f>VLOOKUP($B1406,三大法人買賣超!$A$4:$I$500,7,FALSE)</f>
        <v>#N/A</v>
      </c>
      <c r="J1406" s="27" t="e">
        <f>VLOOKUP($B1406,三大法人買賣超!$A$4:$I$500,9,FALSE)</f>
        <v>#N/A</v>
      </c>
      <c r="K1406" s="37">
        <f>新台幣匯率美元指數!B1407</f>
        <v>0</v>
      </c>
      <c r="L1406" s="38">
        <f>新台幣匯率美元指數!C1407</f>
        <v>0</v>
      </c>
      <c r="M1406" s="39">
        <f>新台幣匯率美元指數!D1407</f>
        <v>0</v>
      </c>
      <c r="N1406" s="27" t="e">
        <f>VLOOKUP($B1406,期貨未平倉口數!$A$4:$M$499,4,FALSE)</f>
        <v>#N/A</v>
      </c>
      <c r="O1406" s="27" t="e">
        <f>VLOOKUP($B1406,期貨未平倉口數!$A$4:$M$499,9,FALSE)</f>
        <v>#N/A</v>
      </c>
      <c r="P1406" s="27" t="e">
        <f>VLOOKUP($B1406,期貨未平倉口數!$A$4:$M$499,10,FALSE)</f>
        <v>#N/A</v>
      </c>
      <c r="Q1406" s="27" t="e">
        <f>VLOOKUP($B1406,期貨未平倉口數!$A$4:$M$499,11,FALSE)</f>
        <v>#N/A</v>
      </c>
      <c r="R1406" s="64" t="e">
        <f>VLOOKUP($B1406,選擇權未平倉餘額!$A$4:$I$500,6,FALSE)</f>
        <v>#N/A</v>
      </c>
      <c r="S1406" s="64" t="e">
        <f>VLOOKUP($B1406,選擇權未平倉餘額!$A$4:$I$500,7,FALSE)</f>
        <v>#N/A</v>
      </c>
      <c r="T1406" s="64" t="e">
        <f>VLOOKUP($B1406,選擇權未平倉餘額!$A$4:$I$500,8,FALSE)</f>
        <v>#N/A</v>
      </c>
      <c r="U1406" s="64" t="e">
        <f>VLOOKUP($B1406,選擇權未平倉餘額!$A$4:$I$500,9,FALSE)</f>
        <v>#N/A</v>
      </c>
      <c r="V1406" s="39" t="e">
        <f>VLOOKUP($B1406,臺指選擇權P_C_Ratios!$A$4:$C$500,3,FALSE)</f>
        <v>#N/A</v>
      </c>
      <c r="W1406" s="41" t="e">
        <f>VLOOKUP($B1406,散戶多空比!$A$6:$L$500,12,FALSE)</f>
        <v>#N/A</v>
      </c>
      <c r="X1406" s="40" t="e">
        <f>VLOOKUP($B1406,期貨大額交易人未沖銷部位!$A$4:$O$499,4,FALSE)</f>
        <v>#N/A</v>
      </c>
      <c r="Y1406" s="40" t="e">
        <f>VLOOKUP($B1406,期貨大額交易人未沖銷部位!$A$4:$O$499,7,FALSE)</f>
        <v>#N/A</v>
      </c>
      <c r="Z1406" s="40" t="e">
        <f>VLOOKUP($B1406,期貨大額交易人未沖銷部位!$A$4:$O$499,10,FALSE)</f>
        <v>#N/A</v>
      </c>
      <c r="AA1406" s="40" t="e">
        <f>VLOOKUP($B1406,期貨大額交易人未沖銷部位!$A$4:$O$499,13,FALSE)</f>
        <v>#N/A</v>
      </c>
      <c r="AB1406" s="40" t="e">
        <f>VLOOKUP($B1406,期貨大額交易人未沖銷部位!$A$4:$O$499,14,FALSE)</f>
        <v>#N/A</v>
      </c>
      <c r="AC1406" s="40" t="e">
        <f>VLOOKUP($B1406,期貨大額交易人未沖銷部位!$A$4:$O$499,15,FALSE)</f>
        <v>#N/A</v>
      </c>
      <c r="AD1406" s="33" t="e">
        <f>VLOOKUP($B1406,三大美股走勢!$A$4:$J$495,4,FALSE)</f>
        <v>#N/A</v>
      </c>
      <c r="AE1406" s="33" t="e">
        <f>VLOOKUP($B1406,三大美股走勢!$A$4:$J$495,7,FALSE)</f>
        <v>#N/A</v>
      </c>
      <c r="AF1406" s="33" t="e">
        <f>VLOOKUP($B1406,三大美股走勢!$A$4:$J$495,10,FALSE)</f>
        <v>#N/A</v>
      </c>
    </row>
    <row r="1407" spans="2:32">
      <c r="B1407" s="32">
        <v>44186</v>
      </c>
      <c r="C1407" s="33" t="e">
        <f>VLOOKUP($B1407,大盤與近月台指!$A$4:$I$499,2,FALSE)</f>
        <v>#N/A</v>
      </c>
      <c r="D1407" s="34" t="e">
        <f>VLOOKUP($B1407,大盤與近月台指!$A$4:$I$499,3,FALSE)</f>
        <v>#N/A</v>
      </c>
      <c r="E1407" s="35" t="e">
        <f>VLOOKUP($B1407,大盤與近月台指!$A$4:$I$499,4,FALSE)</f>
        <v>#N/A</v>
      </c>
      <c r="F1407" s="33" t="e">
        <f>VLOOKUP($B1407,大盤與近月台指!$A$4:$I$499,5,FALSE)</f>
        <v>#N/A</v>
      </c>
      <c r="G1407" s="49" t="e">
        <f>VLOOKUP($B1407,三大法人買賣超!$A$4:$I$500,3,FALSE)</f>
        <v>#N/A</v>
      </c>
      <c r="H1407" s="34" t="e">
        <f>VLOOKUP($B1407,三大法人買賣超!$A$4:$I$500,5,FALSE)</f>
        <v>#N/A</v>
      </c>
      <c r="I1407" s="27" t="e">
        <f>VLOOKUP($B1407,三大法人買賣超!$A$4:$I$500,7,FALSE)</f>
        <v>#N/A</v>
      </c>
      <c r="J1407" s="27" t="e">
        <f>VLOOKUP($B1407,三大法人買賣超!$A$4:$I$500,9,FALSE)</f>
        <v>#N/A</v>
      </c>
      <c r="K1407" s="37">
        <f>新台幣匯率美元指數!B1408</f>
        <v>0</v>
      </c>
      <c r="L1407" s="38">
        <f>新台幣匯率美元指數!C1408</f>
        <v>0</v>
      </c>
      <c r="M1407" s="39">
        <f>新台幣匯率美元指數!D1408</f>
        <v>0</v>
      </c>
      <c r="N1407" s="27" t="e">
        <f>VLOOKUP($B1407,期貨未平倉口數!$A$4:$M$499,4,FALSE)</f>
        <v>#N/A</v>
      </c>
      <c r="O1407" s="27" t="e">
        <f>VLOOKUP($B1407,期貨未平倉口數!$A$4:$M$499,9,FALSE)</f>
        <v>#N/A</v>
      </c>
      <c r="P1407" s="27" t="e">
        <f>VLOOKUP($B1407,期貨未平倉口數!$A$4:$M$499,10,FALSE)</f>
        <v>#N/A</v>
      </c>
      <c r="Q1407" s="27" t="e">
        <f>VLOOKUP($B1407,期貨未平倉口數!$A$4:$M$499,11,FALSE)</f>
        <v>#N/A</v>
      </c>
      <c r="R1407" s="64" t="e">
        <f>VLOOKUP($B1407,選擇權未平倉餘額!$A$4:$I$500,6,FALSE)</f>
        <v>#N/A</v>
      </c>
      <c r="S1407" s="64" t="e">
        <f>VLOOKUP($B1407,選擇權未平倉餘額!$A$4:$I$500,7,FALSE)</f>
        <v>#N/A</v>
      </c>
      <c r="T1407" s="64" t="e">
        <f>VLOOKUP($B1407,選擇權未平倉餘額!$A$4:$I$500,8,FALSE)</f>
        <v>#N/A</v>
      </c>
      <c r="U1407" s="64" t="e">
        <f>VLOOKUP($B1407,選擇權未平倉餘額!$A$4:$I$500,9,FALSE)</f>
        <v>#N/A</v>
      </c>
      <c r="V1407" s="39" t="e">
        <f>VLOOKUP($B1407,臺指選擇權P_C_Ratios!$A$4:$C$500,3,FALSE)</f>
        <v>#N/A</v>
      </c>
      <c r="W1407" s="41" t="e">
        <f>VLOOKUP($B1407,散戶多空比!$A$6:$L$500,12,FALSE)</f>
        <v>#N/A</v>
      </c>
      <c r="X1407" s="40" t="e">
        <f>VLOOKUP($B1407,期貨大額交易人未沖銷部位!$A$4:$O$499,4,FALSE)</f>
        <v>#N/A</v>
      </c>
      <c r="Y1407" s="40" t="e">
        <f>VLOOKUP($B1407,期貨大額交易人未沖銷部位!$A$4:$O$499,7,FALSE)</f>
        <v>#N/A</v>
      </c>
      <c r="Z1407" s="40" t="e">
        <f>VLOOKUP($B1407,期貨大額交易人未沖銷部位!$A$4:$O$499,10,FALSE)</f>
        <v>#N/A</v>
      </c>
      <c r="AA1407" s="40" t="e">
        <f>VLOOKUP($B1407,期貨大額交易人未沖銷部位!$A$4:$O$499,13,FALSE)</f>
        <v>#N/A</v>
      </c>
      <c r="AB1407" s="40" t="e">
        <f>VLOOKUP($B1407,期貨大額交易人未沖銷部位!$A$4:$O$499,14,FALSE)</f>
        <v>#N/A</v>
      </c>
      <c r="AC1407" s="40" t="e">
        <f>VLOOKUP($B1407,期貨大額交易人未沖銷部位!$A$4:$O$499,15,FALSE)</f>
        <v>#N/A</v>
      </c>
      <c r="AD1407" s="33" t="e">
        <f>VLOOKUP($B1407,三大美股走勢!$A$4:$J$495,4,FALSE)</f>
        <v>#N/A</v>
      </c>
      <c r="AE1407" s="33" t="e">
        <f>VLOOKUP($B1407,三大美股走勢!$A$4:$J$495,7,FALSE)</f>
        <v>#N/A</v>
      </c>
      <c r="AF1407" s="33" t="e">
        <f>VLOOKUP($B1407,三大美股走勢!$A$4:$J$495,10,FALSE)</f>
        <v>#N/A</v>
      </c>
    </row>
    <row r="1408" spans="2:32">
      <c r="B1408" s="32">
        <v>44187</v>
      </c>
      <c r="C1408" s="33" t="e">
        <f>VLOOKUP($B1408,大盤與近月台指!$A$4:$I$499,2,FALSE)</f>
        <v>#N/A</v>
      </c>
      <c r="D1408" s="34" t="e">
        <f>VLOOKUP($B1408,大盤與近月台指!$A$4:$I$499,3,FALSE)</f>
        <v>#N/A</v>
      </c>
      <c r="E1408" s="35" t="e">
        <f>VLOOKUP($B1408,大盤與近月台指!$A$4:$I$499,4,FALSE)</f>
        <v>#N/A</v>
      </c>
      <c r="F1408" s="33" t="e">
        <f>VLOOKUP($B1408,大盤與近月台指!$A$4:$I$499,5,FALSE)</f>
        <v>#N/A</v>
      </c>
      <c r="G1408" s="49" t="e">
        <f>VLOOKUP($B1408,三大法人買賣超!$A$4:$I$500,3,FALSE)</f>
        <v>#N/A</v>
      </c>
      <c r="H1408" s="34" t="e">
        <f>VLOOKUP($B1408,三大法人買賣超!$A$4:$I$500,5,FALSE)</f>
        <v>#N/A</v>
      </c>
      <c r="I1408" s="27" t="e">
        <f>VLOOKUP($B1408,三大法人買賣超!$A$4:$I$500,7,FALSE)</f>
        <v>#N/A</v>
      </c>
      <c r="J1408" s="27" t="e">
        <f>VLOOKUP($B1408,三大法人買賣超!$A$4:$I$500,9,FALSE)</f>
        <v>#N/A</v>
      </c>
      <c r="K1408" s="37">
        <f>新台幣匯率美元指數!B1409</f>
        <v>0</v>
      </c>
      <c r="L1408" s="38">
        <f>新台幣匯率美元指數!C1409</f>
        <v>0</v>
      </c>
      <c r="M1408" s="39">
        <f>新台幣匯率美元指數!D1409</f>
        <v>0</v>
      </c>
      <c r="N1408" s="27" t="e">
        <f>VLOOKUP($B1408,期貨未平倉口數!$A$4:$M$499,4,FALSE)</f>
        <v>#N/A</v>
      </c>
      <c r="O1408" s="27" t="e">
        <f>VLOOKUP($B1408,期貨未平倉口數!$A$4:$M$499,9,FALSE)</f>
        <v>#N/A</v>
      </c>
      <c r="P1408" s="27" t="e">
        <f>VLOOKUP($B1408,期貨未平倉口數!$A$4:$M$499,10,FALSE)</f>
        <v>#N/A</v>
      </c>
      <c r="Q1408" s="27" t="e">
        <f>VLOOKUP($B1408,期貨未平倉口數!$A$4:$M$499,11,FALSE)</f>
        <v>#N/A</v>
      </c>
      <c r="R1408" s="64" t="e">
        <f>VLOOKUP($B1408,選擇權未平倉餘額!$A$4:$I$500,6,FALSE)</f>
        <v>#N/A</v>
      </c>
      <c r="S1408" s="64" t="e">
        <f>VLOOKUP($B1408,選擇權未平倉餘額!$A$4:$I$500,7,FALSE)</f>
        <v>#N/A</v>
      </c>
      <c r="T1408" s="64" t="e">
        <f>VLOOKUP($B1408,選擇權未平倉餘額!$A$4:$I$500,8,FALSE)</f>
        <v>#N/A</v>
      </c>
      <c r="U1408" s="64" t="e">
        <f>VLOOKUP($B1408,選擇權未平倉餘額!$A$4:$I$500,9,FALSE)</f>
        <v>#N/A</v>
      </c>
      <c r="V1408" s="39" t="e">
        <f>VLOOKUP($B1408,臺指選擇權P_C_Ratios!$A$4:$C$500,3,FALSE)</f>
        <v>#N/A</v>
      </c>
      <c r="W1408" s="41" t="e">
        <f>VLOOKUP($B1408,散戶多空比!$A$6:$L$500,12,FALSE)</f>
        <v>#N/A</v>
      </c>
      <c r="X1408" s="40" t="e">
        <f>VLOOKUP($B1408,期貨大額交易人未沖銷部位!$A$4:$O$499,4,FALSE)</f>
        <v>#N/A</v>
      </c>
      <c r="Y1408" s="40" t="e">
        <f>VLOOKUP($B1408,期貨大額交易人未沖銷部位!$A$4:$O$499,7,FALSE)</f>
        <v>#N/A</v>
      </c>
      <c r="Z1408" s="40" t="e">
        <f>VLOOKUP($B1408,期貨大額交易人未沖銷部位!$A$4:$O$499,10,FALSE)</f>
        <v>#N/A</v>
      </c>
      <c r="AA1408" s="40" t="e">
        <f>VLOOKUP($B1408,期貨大額交易人未沖銷部位!$A$4:$O$499,13,FALSE)</f>
        <v>#N/A</v>
      </c>
      <c r="AB1408" s="40" t="e">
        <f>VLOOKUP($B1408,期貨大額交易人未沖銷部位!$A$4:$O$499,14,FALSE)</f>
        <v>#N/A</v>
      </c>
      <c r="AC1408" s="40" t="e">
        <f>VLOOKUP($B1408,期貨大額交易人未沖銷部位!$A$4:$O$499,15,FALSE)</f>
        <v>#N/A</v>
      </c>
      <c r="AD1408" s="33" t="e">
        <f>VLOOKUP($B1408,三大美股走勢!$A$4:$J$495,4,FALSE)</f>
        <v>#N/A</v>
      </c>
      <c r="AE1408" s="33" t="e">
        <f>VLOOKUP($B1408,三大美股走勢!$A$4:$J$495,7,FALSE)</f>
        <v>#N/A</v>
      </c>
      <c r="AF1408" s="33" t="e">
        <f>VLOOKUP($B1408,三大美股走勢!$A$4:$J$495,10,FALSE)</f>
        <v>#N/A</v>
      </c>
    </row>
    <row r="1409" spans="2:32">
      <c r="B1409" s="32">
        <v>44188</v>
      </c>
      <c r="C1409" s="33" t="e">
        <f>VLOOKUP($B1409,大盤與近月台指!$A$4:$I$499,2,FALSE)</f>
        <v>#N/A</v>
      </c>
      <c r="D1409" s="34" t="e">
        <f>VLOOKUP($B1409,大盤與近月台指!$A$4:$I$499,3,FALSE)</f>
        <v>#N/A</v>
      </c>
      <c r="E1409" s="35" t="e">
        <f>VLOOKUP($B1409,大盤與近月台指!$A$4:$I$499,4,FALSE)</f>
        <v>#N/A</v>
      </c>
      <c r="F1409" s="33" t="e">
        <f>VLOOKUP($B1409,大盤與近月台指!$A$4:$I$499,5,FALSE)</f>
        <v>#N/A</v>
      </c>
      <c r="G1409" s="49" t="e">
        <f>VLOOKUP($B1409,三大法人買賣超!$A$4:$I$500,3,FALSE)</f>
        <v>#N/A</v>
      </c>
      <c r="H1409" s="34" t="e">
        <f>VLOOKUP($B1409,三大法人買賣超!$A$4:$I$500,5,FALSE)</f>
        <v>#N/A</v>
      </c>
      <c r="I1409" s="27" t="e">
        <f>VLOOKUP($B1409,三大法人買賣超!$A$4:$I$500,7,FALSE)</f>
        <v>#N/A</v>
      </c>
      <c r="J1409" s="27" t="e">
        <f>VLOOKUP($B1409,三大法人買賣超!$A$4:$I$500,9,FALSE)</f>
        <v>#N/A</v>
      </c>
      <c r="K1409" s="37">
        <f>新台幣匯率美元指數!B1410</f>
        <v>0</v>
      </c>
      <c r="L1409" s="38">
        <f>新台幣匯率美元指數!C1410</f>
        <v>0</v>
      </c>
      <c r="M1409" s="39">
        <f>新台幣匯率美元指數!D1410</f>
        <v>0</v>
      </c>
      <c r="N1409" s="27" t="e">
        <f>VLOOKUP($B1409,期貨未平倉口數!$A$4:$M$499,4,FALSE)</f>
        <v>#N/A</v>
      </c>
      <c r="O1409" s="27" t="e">
        <f>VLOOKUP($B1409,期貨未平倉口數!$A$4:$M$499,9,FALSE)</f>
        <v>#N/A</v>
      </c>
      <c r="P1409" s="27" t="e">
        <f>VLOOKUP($B1409,期貨未平倉口數!$A$4:$M$499,10,FALSE)</f>
        <v>#N/A</v>
      </c>
      <c r="Q1409" s="27" t="e">
        <f>VLOOKUP($B1409,期貨未平倉口數!$A$4:$M$499,11,FALSE)</f>
        <v>#N/A</v>
      </c>
      <c r="R1409" s="64" t="e">
        <f>VLOOKUP($B1409,選擇權未平倉餘額!$A$4:$I$500,6,FALSE)</f>
        <v>#N/A</v>
      </c>
      <c r="S1409" s="64" t="e">
        <f>VLOOKUP($B1409,選擇權未平倉餘額!$A$4:$I$500,7,FALSE)</f>
        <v>#N/A</v>
      </c>
      <c r="T1409" s="64" t="e">
        <f>VLOOKUP($B1409,選擇權未平倉餘額!$A$4:$I$500,8,FALSE)</f>
        <v>#N/A</v>
      </c>
      <c r="U1409" s="64" t="e">
        <f>VLOOKUP($B1409,選擇權未平倉餘額!$A$4:$I$500,9,FALSE)</f>
        <v>#N/A</v>
      </c>
      <c r="V1409" s="39" t="e">
        <f>VLOOKUP($B1409,臺指選擇權P_C_Ratios!$A$4:$C$500,3,FALSE)</f>
        <v>#N/A</v>
      </c>
      <c r="W1409" s="41" t="e">
        <f>VLOOKUP($B1409,散戶多空比!$A$6:$L$500,12,FALSE)</f>
        <v>#N/A</v>
      </c>
      <c r="X1409" s="40" t="e">
        <f>VLOOKUP($B1409,期貨大額交易人未沖銷部位!$A$4:$O$499,4,FALSE)</f>
        <v>#N/A</v>
      </c>
      <c r="Y1409" s="40" t="e">
        <f>VLOOKUP($B1409,期貨大額交易人未沖銷部位!$A$4:$O$499,7,FALSE)</f>
        <v>#N/A</v>
      </c>
      <c r="Z1409" s="40" t="e">
        <f>VLOOKUP($B1409,期貨大額交易人未沖銷部位!$A$4:$O$499,10,FALSE)</f>
        <v>#N/A</v>
      </c>
      <c r="AA1409" s="40" t="e">
        <f>VLOOKUP($B1409,期貨大額交易人未沖銷部位!$A$4:$O$499,13,FALSE)</f>
        <v>#N/A</v>
      </c>
      <c r="AB1409" s="40" t="e">
        <f>VLOOKUP($B1409,期貨大額交易人未沖銷部位!$A$4:$O$499,14,FALSE)</f>
        <v>#N/A</v>
      </c>
      <c r="AC1409" s="40" t="e">
        <f>VLOOKUP($B1409,期貨大額交易人未沖銷部位!$A$4:$O$499,15,FALSE)</f>
        <v>#N/A</v>
      </c>
      <c r="AD1409" s="33" t="e">
        <f>VLOOKUP($B1409,三大美股走勢!$A$4:$J$495,4,FALSE)</f>
        <v>#N/A</v>
      </c>
      <c r="AE1409" s="33" t="e">
        <f>VLOOKUP($B1409,三大美股走勢!$A$4:$J$495,7,FALSE)</f>
        <v>#N/A</v>
      </c>
      <c r="AF1409" s="33" t="e">
        <f>VLOOKUP($B1409,三大美股走勢!$A$4:$J$495,10,FALSE)</f>
        <v>#N/A</v>
      </c>
    </row>
    <row r="1410" spans="2:32">
      <c r="B1410" s="32">
        <v>44189</v>
      </c>
      <c r="C1410" s="33" t="e">
        <f>VLOOKUP($B1410,大盤與近月台指!$A$4:$I$499,2,FALSE)</f>
        <v>#N/A</v>
      </c>
      <c r="D1410" s="34" t="e">
        <f>VLOOKUP($B1410,大盤與近月台指!$A$4:$I$499,3,FALSE)</f>
        <v>#N/A</v>
      </c>
      <c r="E1410" s="35" t="e">
        <f>VLOOKUP($B1410,大盤與近月台指!$A$4:$I$499,4,FALSE)</f>
        <v>#N/A</v>
      </c>
      <c r="F1410" s="33" t="e">
        <f>VLOOKUP($B1410,大盤與近月台指!$A$4:$I$499,5,FALSE)</f>
        <v>#N/A</v>
      </c>
      <c r="G1410" s="49" t="e">
        <f>VLOOKUP($B1410,三大法人買賣超!$A$4:$I$500,3,FALSE)</f>
        <v>#N/A</v>
      </c>
      <c r="H1410" s="34" t="e">
        <f>VLOOKUP($B1410,三大法人買賣超!$A$4:$I$500,5,FALSE)</f>
        <v>#N/A</v>
      </c>
      <c r="I1410" s="27" t="e">
        <f>VLOOKUP($B1410,三大法人買賣超!$A$4:$I$500,7,FALSE)</f>
        <v>#N/A</v>
      </c>
      <c r="J1410" s="27" t="e">
        <f>VLOOKUP($B1410,三大法人買賣超!$A$4:$I$500,9,FALSE)</f>
        <v>#N/A</v>
      </c>
      <c r="K1410" s="37">
        <f>新台幣匯率美元指數!B1411</f>
        <v>0</v>
      </c>
      <c r="L1410" s="38">
        <f>新台幣匯率美元指數!C1411</f>
        <v>0</v>
      </c>
      <c r="M1410" s="39">
        <f>新台幣匯率美元指數!D1411</f>
        <v>0</v>
      </c>
      <c r="N1410" s="27" t="e">
        <f>VLOOKUP($B1410,期貨未平倉口數!$A$4:$M$499,4,FALSE)</f>
        <v>#N/A</v>
      </c>
      <c r="O1410" s="27" t="e">
        <f>VLOOKUP($B1410,期貨未平倉口數!$A$4:$M$499,9,FALSE)</f>
        <v>#N/A</v>
      </c>
      <c r="P1410" s="27" t="e">
        <f>VLOOKUP($B1410,期貨未平倉口數!$A$4:$M$499,10,FALSE)</f>
        <v>#N/A</v>
      </c>
      <c r="Q1410" s="27" t="e">
        <f>VLOOKUP($B1410,期貨未平倉口數!$A$4:$M$499,11,FALSE)</f>
        <v>#N/A</v>
      </c>
      <c r="R1410" s="64" t="e">
        <f>VLOOKUP($B1410,選擇權未平倉餘額!$A$4:$I$500,6,FALSE)</f>
        <v>#N/A</v>
      </c>
      <c r="S1410" s="64" t="e">
        <f>VLOOKUP($B1410,選擇權未平倉餘額!$A$4:$I$500,7,FALSE)</f>
        <v>#N/A</v>
      </c>
      <c r="T1410" s="64" t="e">
        <f>VLOOKUP($B1410,選擇權未平倉餘額!$A$4:$I$500,8,FALSE)</f>
        <v>#N/A</v>
      </c>
      <c r="U1410" s="64" t="e">
        <f>VLOOKUP($B1410,選擇權未平倉餘額!$A$4:$I$500,9,FALSE)</f>
        <v>#N/A</v>
      </c>
      <c r="V1410" s="39" t="e">
        <f>VLOOKUP($B1410,臺指選擇權P_C_Ratios!$A$4:$C$500,3,FALSE)</f>
        <v>#N/A</v>
      </c>
      <c r="W1410" s="41" t="e">
        <f>VLOOKUP($B1410,散戶多空比!$A$6:$L$500,12,FALSE)</f>
        <v>#N/A</v>
      </c>
      <c r="X1410" s="40" t="e">
        <f>VLOOKUP($B1410,期貨大額交易人未沖銷部位!$A$4:$O$499,4,FALSE)</f>
        <v>#N/A</v>
      </c>
      <c r="Y1410" s="40" t="e">
        <f>VLOOKUP($B1410,期貨大額交易人未沖銷部位!$A$4:$O$499,7,FALSE)</f>
        <v>#N/A</v>
      </c>
      <c r="Z1410" s="40" t="e">
        <f>VLOOKUP($B1410,期貨大額交易人未沖銷部位!$A$4:$O$499,10,FALSE)</f>
        <v>#N/A</v>
      </c>
      <c r="AA1410" s="40" t="e">
        <f>VLOOKUP($B1410,期貨大額交易人未沖銷部位!$A$4:$O$499,13,FALSE)</f>
        <v>#N/A</v>
      </c>
      <c r="AB1410" s="40" t="e">
        <f>VLOOKUP($B1410,期貨大額交易人未沖銷部位!$A$4:$O$499,14,FALSE)</f>
        <v>#N/A</v>
      </c>
      <c r="AC1410" s="40" t="e">
        <f>VLOOKUP($B1410,期貨大額交易人未沖銷部位!$A$4:$O$499,15,FALSE)</f>
        <v>#N/A</v>
      </c>
      <c r="AD1410" s="33" t="e">
        <f>VLOOKUP($B1410,三大美股走勢!$A$4:$J$495,4,FALSE)</f>
        <v>#N/A</v>
      </c>
      <c r="AE1410" s="33" t="e">
        <f>VLOOKUP($B1410,三大美股走勢!$A$4:$J$495,7,FALSE)</f>
        <v>#N/A</v>
      </c>
      <c r="AF1410" s="33" t="e">
        <f>VLOOKUP($B1410,三大美股走勢!$A$4:$J$495,10,FALSE)</f>
        <v>#N/A</v>
      </c>
    </row>
    <row r="1411" spans="2:32">
      <c r="B1411" s="32">
        <v>44190</v>
      </c>
      <c r="C1411" s="33" t="e">
        <f>VLOOKUP($B1411,大盤與近月台指!$A$4:$I$499,2,FALSE)</f>
        <v>#N/A</v>
      </c>
      <c r="D1411" s="34" t="e">
        <f>VLOOKUP($B1411,大盤與近月台指!$A$4:$I$499,3,FALSE)</f>
        <v>#N/A</v>
      </c>
      <c r="E1411" s="35" t="e">
        <f>VLOOKUP($B1411,大盤與近月台指!$A$4:$I$499,4,FALSE)</f>
        <v>#N/A</v>
      </c>
      <c r="F1411" s="33" t="e">
        <f>VLOOKUP($B1411,大盤與近月台指!$A$4:$I$499,5,FALSE)</f>
        <v>#N/A</v>
      </c>
      <c r="G1411" s="49" t="e">
        <f>VLOOKUP($B1411,三大法人買賣超!$A$4:$I$500,3,FALSE)</f>
        <v>#N/A</v>
      </c>
      <c r="H1411" s="34" t="e">
        <f>VLOOKUP($B1411,三大法人買賣超!$A$4:$I$500,5,FALSE)</f>
        <v>#N/A</v>
      </c>
      <c r="I1411" s="27" t="e">
        <f>VLOOKUP($B1411,三大法人買賣超!$A$4:$I$500,7,FALSE)</f>
        <v>#N/A</v>
      </c>
      <c r="J1411" s="27" t="e">
        <f>VLOOKUP($B1411,三大法人買賣超!$A$4:$I$500,9,FALSE)</f>
        <v>#N/A</v>
      </c>
      <c r="K1411" s="37">
        <f>新台幣匯率美元指數!B1412</f>
        <v>0</v>
      </c>
      <c r="L1411" s="38">
        <f>新台幣匯率美元指數!C1412</f>
        <v>0</v>
      </c>
      <c r="M1411" s="39">
        <f>新台幣匯率美元指數!D1412</f>
        <v>0</v>
      </c>
      <c r="N1411" s="27" t="e">
        <f>VLOOKUP($B1411,期貨未平倉口數!$A$4:$M$499,4,FALSE)</f>
        <v>#N/A</v>
      </c>
      <c r="O1411" s="27" t="e">
        <f>VLOOKUP($B1411,期貨未平倉口數!$A$4:$M$499,9,FALSE)</f>
        <v>#N/A</v>
      </c>
      <c r="P1411" s="27" t="e">
        <f>VLOOKUP($B1411,期貨未平倉口數!$A$4:$M$499,10,FALSE)</f>
        <v>#N/A</v>
      </c>
      <c r="Q1411" s="27" t="e">
        <f>VLOOKUP($B1411,期貨未平倉口數!$A$4:$M$499,11,FALSE)</f>
        <v>#N/A</v>
      </c>
      <c r="R1411" s="64" t="e">
        <f>VLOOKUP($B1411,選擇權未平倉餘額!$A$4:$I$500,6,FALSE)</f>
        <v>#N/A</v>
      </c>
      <c r="S1411" s="64" t="e">
        <f>VLOOKUP($B1411,選擇權未平倉餘額!$A$4:$I$500,7,FALSE)</f>
        <v>#N/A</v>
      </c>
      <c r="T1411" s="64" t="e">
        <f>VLOOKUP($B1411,選擇權未平倉餘額!$A$4:$I$500,8,FALSE)</f>
        <v>#N/A</v>
      </c>
      <c r="U1411" s="64" t="e">
        <f>VLOOKUP($B1411,選擇權未平倉餘額!$A$4:$I$500,9,FALSE)</f>
        <v>#N/A</v>
      </c>
      <c r="V1411" s="39" t="e">
        <f>VLOOKUP($B1411,臺指選擇權P_C_Ratios!$A$4:$C$500,3,FALSE)</f>
        <v>#N/A</v>
      </c>
      <c r="W1411" s="41" t="e">
        <f>VLOOKUP($B1411,散戶多空比!$A$6:$L$500,12,FALSE)</f>
        <v>#N/A</v>
      </c>
      <c r="X1411" s="40" t="e">
        <f>VLOOKUP($B1411,期貨大額交易人未沖銷部位!$A$4:$O$499,4,FALSE)</f>
        <v>#N/A</v>
      </c>
      <c r="Y1411" s="40" t="e">
        <f>VLOOKUP($B1411,期貨大額交易人未沖銷部位!$A$4:$O$499,7,FALSE)</f>
        <v>#N/A</v>
      </c>
      <c r="Z1411" s="40" t="e">
        <f>VLOOKUP($B1411,期貨大額交易人未沖銷部位!$A$4:$O$499,10,FALSE)</f>
        <v>#N/A</v>
      </c>
      <c r="AA1411" s="40" t="e">
        <f>VLOOKUP($B1411,期貨大額交易人未沖銷部位!$A$4:$O$499,13,FALSE)</f>
        <v>#N/A</v>
      </c>
      <c r="AB1411" s="40" t="e">
        <f>VLOOKUP($B1411,期貨大額交易人未沖銷部位!$A$4:$O$499,14,FALSE)</f>
        <v>#N/A</v>
      </c>
      <c r="AC1411" s="40" t="e">
        <f>VLOOKUP($B1411,期貨大額交易人未沖銷部位!$A$4:$O$499,15,FALSE)</f>
        <v>#N/A</v>
      </c>
      <c r="AD1411" s="33" t="e">
        <f>VLOOKUP($B1411,三大美股走勢!$A$4:$J$495,4,FALSE)</f>
        <v>#N/A</v>
      </c>
      <c r="AE1411" s="33" t="e">
        <f>VLOOKUP($B1411,三大美股走勢!$A$4:$J$495,7,FALSE)</f>
        <v>#N/A</v>
      </c>
      <c r="AF1411" s="33" t="e">
        <f>VLOOKUP($B1411,三大美股走勢!$A$4:$J$495,10,FALSE)</f>
        <v>#N/A</v>
      </c>
    </row>
    <row r="1412" spans="2:32">
      <c r="B1412" s="32">
        <v>44191</v>
      </c>
      <c r="C1412" s="33" t="e">
        <f>VLOOKUP($B1412,大盤與近月台指!$A$4:$I$499,2,FALSE)</f>
        <v>#N/A</v>
      </c>
      <c r="D1412" s="34" t="e">
        <f>VLOOKUP($B1412,大盤與近月台指!$A$4:$I$499,3,FALSE)</f>
        <v>#N/A</v>
      </c>
      <c r="E1412" s="35" t="e">
        <f>VLOOKUP($B1412,大盤與近月台指!$A$4:$I$499,4,FALSE)</f>
        <v>#N/A</v>
      </c>
      <c r="F1412" s="33" t="e">
        <f>VLOOKUP($B1412,大盤與近月台指!$A$4:$I$499,5,FALSE)</f>
        <v>#N/A</v>
      </c>
      <c r="G1412" s="49" t="e">
        <f>VLOOKUP($B1412,三大法人買賣超!$A$4:$I$500,3,FALSE)</f>
        <v>#N/A</v>
      </c>
      <c r="H1412" s="34" t="e">
        <f>VLOOKUP($B1412,三大法人買賣超!$A$4:$I$500,5,FALSE)</f>
        <v>#N/A</v>
      </c>
      <c r="I1412" s="27" t="e">
        <f>VLOOKUP($B1412,三大法人買賣超!$A$4:$I$500,7,FALSE)</f>
        <v>#N/A</v>
      </c>
      <c r="J1412" s="27" t="e">
        <f>VLOOKUP($B1412,三大法人買賣超!$A$4:$I$500,9,FALSE)</f>
        <v>#N/A</v>
      </c>
      <c r="K1412" s="37">
        <f>新台幣匯率美元指數!B1413</f>
        <v>0</v>
      </c>
      <c r="L1412" s="38">
        <f>新台幣匯率美元指數!C1413</f>
        <v>0</v>
      </c>
      <c r="M1412" s="39">
        <f>新台幣匯率美元指數!D1413</f>
        <v>0</v>
      </c>
      <c r="N1412" s="27" t="e">
        <f>VLOOKUP($B1412,期貨未平倉口數!$A$4:$M$499,4,FALSE)</f>
        <v>#N/A</v>
      </c>
      <c r="O1412" s="27" t="e">
        <f>VLOOKUP($B1412,期貨未平倉口數!$A$4:$M$499,9,FALSE)</f>
        <v>#N/A</v>
      </c>
      <c r="P1412" s="27" t="e">
        <f>VLOOKUP($B1412,期貨未平倉口數!$A$4:$M$499,10,FALSE)</f>
        <v>#N/A</v>
      </c>
      <c r="Q1412" s="27" t="e">
        <f>VLOOKUP($B1412,期貨未平倉口數!$A$4:$M$499,11,FALSE)</f>
        <v>#N/A</v>
      </c>
      <c r="R1412" s="64" t="e">
        <f>VLOOKUP($B1412,選擇權未平倉餘額!$A$4:$I$500,6,FALSE)</f>
        <v>#N/A</v>
      </c>
      <c r="S1412" s="64" t="e">
        <f>VLOOKUP($B1412,選擇權未平倉餘額!$A$4:$I$500,7,FALSE)</f>
        <v>#N/A</v>
      </c>
      <c r="T1412" s="64" t="e">
        <f>VLOOKUP($B1412,選擇權未平倉餘額!$A$4:$I$500,8,FALSE)</f>
        <v>#N/A</v>
      </c>
      <c r="U1412" s="64" t="e">
        <f>VLOOKUP($B1412,選擇權未平倉餘額!$A$4:$I$500,9,FALSE)</f>
        <v>#N/A</v>
      </c>
      <c r="V1412" s="39" t="e">
        <f>VLOOKUP($B1412,臺指選擇權P_C_Ratios!$A$4:$C$500,3,FALSE)</f>
        <v>#N/A</v>
      </c>
      <c r="W1412" s="41" t="e">
        <f>VLOOKUP($B1412,散戶多空比!$A$6:$L$500,12,FALSE)</f>
        <v>#N/A</v>
      </c>
      <c r="X1412" s="40" t="e">
        <f>VLOOKUP($B1412,期貨大額交易人未沖銷部位!$A$4:$O$499,4,FALSE)</f>
        <v>#N/A</v>
      </c>
      <c r="Y1412" s="40" t="e">
        <f>VLOOKUP($B1412,期貨大額交易人未沖銷部位!$A$4:$O$499,7,FALSE)</f>
        <v>#N/A</v>
      </c>
      <c r="Z1412" s="40" t="e">
        <f>VLOOKUP($B1412,期貨大額交易人未沖銷部位!$A$4:$O$499,10,FALSE)</f>
        <v>#N/A</v>
      </c>
      <c r="AA1412" s="40" t="e">
        <f>VLOOKUP($B1412,期貨大額交易人未沖銷部位!$A$4:$O$499,13,FALSE)</f>
        <v>#N/A</v>
      </c>
      <c r="AB1412" s="40" t="e">
        <f>VLOOKUP($B1412,期貨大額交易人未沖銷部位!$A$4:$O$499,14,FALSE)</f>
        <v>#N/A</v>
      </c>
      <c r="AC1412" s="40" t="e">
        <f>VLOOKUP($B1412,期貨大額交易人未沖銷部位!$A$4:$O$499,15,FALSE)</f>
        <v>#N/A</v>
      </c>
      <c r="AD1412" s="33" t="e">
        <f>VLOOKUP($B1412,三大美股走勢!$A$4:$J$495,4,FALSE)</f>
        <v>#N/A</v>
      </c>
      <c r="AE1412" s="33" t="e">
        <f>VLOOKUP($B1412,三大美股走勢!$A$4:$J$495,7,FALSE)</f>
        <v>#N/A</v>
      </c>
      <c r="AF1412" s="33" t="e">
        <f>VLOOKUP($B1412,三大美股走勢!$A$4:$J$495,10,FALSE)</f>
        <v>#N/A</v>
      </c>
    </row>
    <row r="1413" spans="2:32">
      <c r="B1413" s="32">
        <v>44192</v>
      </c>
      <c r="C1413" s="33" t="e">
        <f>VLOOKUP($B1413,大盤與近月台指!$A$4:$I$499,2,FALSE)</f>
        <v>#N/A</v>
      </c>
      <c r="D1413" s="34" t="e">
        <f>VLOOKUP($B1413,大盤與近月台指!$A$4:$I$499,3,FALSE)</f>
        <v>#N/A</v>
      </c>
      <c r="E1413" s="35" t="e">
        <f>VLOOKUP($B1413,大盤與近月台指!$A$4:$I$499,4,FALSE)</f>
        <v>#N/A</v>
      </c>
      <c r="F1413" s="33" t="e">
        <f>VLOOKUP($B1413,大盤與近月台指!$A$4:$I$499,5,FALSE)</f>
        <v>#N/A</v>
      </c>
      <c r="G1413" s="49" t="e">
        <f>VLOOKUP($B1413,三大法人買賣超!$A$4:$I$500,3,FALSE)</f>
        <v>#N/A</v>
      </c>
      <c r="H1413" s="34" t="e">
        <f>VLOOKUP($B1413,三大法人買賣超!$A$4:$I$500,5,FALSE)</f>
        <v>#N/A</v>
      </c>
      <c r="I1413" s="27" t="e">
        <f>VLOOKUP($B1413,三大法人買賣超!$A$4:$I$500,7,FALSE)</f>
        <v>#N/A</v>
      </c>
      <c r="J1413" s="27" t="e">
        <f>VLOOKUP($B1413,三大法人買賣超!$A$4:$I$500,9,FALSE)</f>
        <v>#N/A</v>
      </c>
      <c r="K1413" s="37">
        <f>新台幣匯率美元指數!B1414</f>
        <v>0</v>
      </c>
      <c r="L1413" s="38">
        <f>新台幣匯率美元指數!C1414</f>
        <v>0</v>
      </c>
      <c r="M1413" s="39">
        <f>新台幣匯率美元指數!D1414</f>
        <v>0</v>
      </c>
      <c r="N1413" s="27" t="e">
        <f>VLOOKUP($B1413,期貨未平倉口數!$A$4:$M$499,4,FALSE)</f>
        <v>#N/A</v>
      </c>
      <c r="O1413" s="27" t="e">
        <f>VLOOKUP($B1413,期貨未平倉口數!$A$4:$M$499,9,FALSE)</f>
        <v>#N/A</v>
      </c>
      <c r="P1413" s="27" t="e">
        <f>VLOOKUP($B1413,期貨未平倉口數!$A$4:$M$499,10,FALSE)</f>
        <v>#N/A</v>
      </c>
      <c r="Q1413" s="27" t="e">
        <f>VLOOKUP($B1413,期貨未平倉口數!$A$4:$M$499,11,FALSE)</f>
        <v>#N/A</v>
      </c>
      <c r="R1413" s="64" t="e">
        <f>VLOOKUP($B1413,選擇權未平倉餘額!$A$4:$I$500,6,FALSE)</f>
        <v>#N/A</v>
      </c>
      <c r="S1413" s="64" t="e">
        <f>VLOOKUP($B1413,選擇權未平倉餘額!$A$4:$I$500,7,FALSE)</f>
        <v>#N/A</v>
      </c>
      <c r="T1413" s="64" t="e">
        <f>VLOOKUP($B1413,選擇權未平倉餘額!$A$4:$I$500,8,FALSE)</f>
        <v>#N/A</v>
      </c>
      <c r="U1413" s="64" t="e">
        <f>VLOOKUP($B1413,選擇權未平倉餘額!$A$4:$I$500,9,FALSE)</f>
        <v>#N/A</v>
      </c>
      <c r="V1413" s="39" t="e">
        <f>VLOOKUP($B1413,臺指選擇權P_C_Ratios!$A$4:$C$500,3,FALSE)</f>
        <v>#N/A</v>
      </c>
      <c r="W1413" s="41" t="e">
        <f>VLOOKUP($B1413,散戶多空比!$A$6:$L$500,12,FALSE)</f>
        <v>#N/A</v>
      </c>
      <c r="X1413" s="40" t="e">
        <f>VLOOKUP($B1413,期貨大額交易人未沖銷部位!$A$4:$O$499,4,FALSE)</f>
        <v>#N/A</v>
      </c>
      <c r="Y1413" s="40" t="e">
        <f>VLOOKUP($B1413,期貨大額交易人未沖銷部位!$A$4:$O$499,7,FALSE)</f>
        <v>#N/A</v>
      </c>
      <c r="Z1413" s="40" t="e">
        <f>VLOOKUP($B1413,期貨大額交易人未沖銷部位!$A$4:$O$499,10,FALSE)</f>
        <v>#N/A</v>
      </c>
      <c r="AA1413" s="40" t="e">
        <f>VLOOKUP($B1413,期貨大額交易人未沖銷部位!$A$4:$O$499,13,FALSE)</f>
        <v>#N/A</v>
      </c>
      <c r="AB1413" s="40" t="e">
        <f>VLOOKUP($B1413,期貨大額交易人未沖銷部位!$A$4:$O$499,14,FALSE)</f>
        <v>#N/A</v>
      </c>
      <c r="AC1413" s="40" t="e">
        <f>VLOOKUP($B1413,期貨大額交易人未沖銷部位!$A$4:$O$499,15,FALSE)</f>
        <v>#N/A</v>
      </c>
      <c r="AD1413" s="33" t="e">
        <f>VLOOKUP($B1413,三大美股走勢!$A$4:$J$495,4,FALSE)</f>
        <v>#N/A</v>
      </c>
      <c r="AE1413" s="33" t="e">
        <f>VLOOKUP($B1413,三大美股走勢!$A$4:$J$495,7,FALSE)</f>
        <v>#N/A</v>
      </c>
      <c r="AF1413" s="33" t="e">
        <f>VLOOKUP($B1413,三大美股走勢!$A$4:$J$495,10,FALSE)</f>
        <v>#N/A</v>
      </c>
    </row>
    <row r="1414" spans="2:32">
      <c r="B1414" s="32">
        <v>44193</v>
      </c>
      <c r="C1414" s="33" t="e">
        <f>VLOOKUP($B1414,大盤與近月台指!$A$4:$I$499,2,FALSE)</f>
        <v>#N/A</v>
      </c>
      <c r="D1414" s="34" t="e">
        <f>VLOOKUP($B1414,大盤與近月台指!$A$4:$I$499,3,FALSE)</f>
        <v>#N/A</v>
      </c>
      <c r="E1414" s="35" t="e">
        <f>VLOOKUP($B1414,大盤與近月台指!$A$4:$I$499,4,FALSE)</f>
        <v>#N/A</v>
      </c>
      <c r="F1414" s="33" t="e">
        <f>VLOOKUP($B1414,大盤與近月台指!$A$4:$I$499,5,FALSE)</f>
        <v>#N/A</v>
      </c>
      <c r="G1414" s="49" t="e">
        <f>VLOOKUP($B1414,三大法人買賣超!$A$4:$I$500,3,FALSE)</f>
        <v>#N/A</v>
      </c>
      <c r="H1414" s="34" t="e">
        <f>VLOOKUP($B1414,三大法人買賣超!$A$4:$I$500,5,FALSE)</f>
        <v>#N/A</v>
      </c>
      <c r="I1414" s="27" t="e">
        <f>VLOOKUP($B1414,三大法人買賣超!$A$4:$I$500,7,FALSE)</f>
        <v>#N/A</v>
      </c>
      <c r="J1414" s="27" t="e">
        <f>VLOOKUP($B1414,三大法人買賣超!$A$4:$I$500,9,FALSE)</f>
        <v>#N/A</v>
      </c>
      <c r="K1414" s="37">
        <f>新台幣匯率美元指數!B1415</f>
        <v>0</v>
      </c>
      <c r="L1414" s="38">
        <f>新台幣匯率美元指數!C1415</f>
        <v>0</v>
      </c>
      <c r="M1414" s="39">
        <f>新台幣匯率美元指數!D1415</f>
        <v>0</v>
      </c>
      <c r="N1414" s="27" t="e">
        <f>VLOOKUP($B1414,期貨未平倉口數!$A$4:$M$499,4,FALSE)</f>
        <v>#N/A</v>
      </c>
      <c r="O1414" s="27" t="e">
        <f>VLOOKUP($B1414,期貨未平倉口數!$A$4:$M$499,9,FALSE)</f>
        <v>#N/A</v>
      </c>
      <c r="P1414" s="27" t="e">
        <f>VLOOKUP($B1414,期貨未平倉口數!$A$4:$M$499,10,FALSE)</f>
        <v>#N/A</v>
      </c>
      <c r="Q1414" s="27" t="e">
        <f>VLOOKUP($B1414,期貨未平倉口數!$A$4:$M$499,11,FALSE)</f>
        <v>#N/A</v>
      </c>
      <c r="R1414" s="64" t="e">
        <f>VLOOKUP($B1414,選擇權未平倉餘額!$A$4:$I$500,6,FALSE)</f>
        <v>#N/A</v>
      </c>
      <c r="S1414" s="64" t="e">
        <f>VLOOKUP($B1414,選擇權未平倉餘額!$A$4:$I$500,7,FALSE)</f>
        <v>#N/A</v>
      </c>
      <c r="T1414" s="64" t="e">
        <f>VLOOKUP($B1414,選擇權未平倉餘額!$A$4:$I$500,8,FALSE)</f>
        <v>#N/A</v>
      </c>
      <c r="U1414" s="64" t="e">
        <f>VLOOKUP($B1414,選擇權未平倉餘額!$A$4:$I$500,9,FALSE)</f>
        <v>#N/A</v>
      </c>
      <c r="V1414" s="39" t="e">
        <f>VLOOKUP($B1414,臺指選擇權P_C_Ratios!$A$4:$C$500,3,FALSE)</f>
        <v>#N/A</v>
      </c>
      <c r="W1414" s="41" t="e">
        <f>VLOOKUP($B1414,散戶多空比!$A$6:$L$500,12,FALSE)</f>
        <v>#N/A</v>
      </c>
      <c r="X1414" s="40" t="e">
        <f>VLOOKUP($B1414,期貨大額交易人未沖銷部位!$A$4:$O$499,4,FALSE)</f>
        <v>#N/A</v>
      </c>
      <c r="Y1414" s="40" t="e">
        <f>VLOOKUP($B1414,期貨大額交易人未沖銷部位!$A$4:$O$499,7,FALSE)</f>
        <v>#N/A</v>
      </c>
      <c r="Z1414" s="40" t="e">
        <f>VLOOKUP($B1414,期貨大額交易人未沖銷部位!$A$4:$O$499,10,FALSE)</f>
        <v>#N/A</v>
      </c>
      <c r="AA1414" s="40" t="e">
        <f>VLOOKUP($B1414,期貨大額交易人未沖銷部位!$A$4:$O$499,13,FALSE)</f>
        <v>#N/A</v>
      </c>
      <c r="AB1414" s="40" t="e">
        <f>VLOOKUP($B1414,期貨大額交易人未沖銷部位!$A$4:$O$499,14,FALSE)</f>
        <v>#N/A</v>
      </c>
      <c r="AC1414" s="40" t="e">
        <f>VLOOKUP($B1414,期貨大額交易人未沖銷部位!$A$4:$O$499,15,FALSE)</f>
        <v>#N/A</v>
      </c>
      <c r="AD1414" s="33" t="e">
        <f>VLOOKUP($B1414,三大美股走勢!$A$4:$J$495,4,FALSE)</f>
        <v>#N/A</v>
      </c>
      <c r="AE1414" s="33" t="e">
        <f>VLOOKUP($B1414,三大美股走勢!$A$4:$J$495,7,FALSE)</f>
        <v>#N/A</v>
      </c>
      <c r="AF1414" s="33" t="e">
        <f>VLOOKUP($B1414,三大美股走勢!$A$4:$J$495,10,FALSE)</f>
        <v>#N/A</v>
      </c>
    </row>
    <row r="1415" spans="2:32">
      <c r="B1415" s="32">
        <v>44194</v>
      </c>
      <c r="C1415" s="33" t="e">
        <f>VLOOKUP($B1415,大盤與近月台指!$A$4:$I$499,2,FALSE)</f>
        <v>#N/A</v>
      </c>
      <c r="D1415" s="34" t="e">
        <f>VLOOKUP($B1415,大盤與近月台指!$A$4:$I$499,3,FALSE)</f>
        <v>#N/A</v>
      </c>
      <c r="E1415" s="35" t="e">
        <f>VLOOKUP($B1415,大盤與近月台指!$A$4:$I$499,4,FALSE)</f>
        <v>#N/A</v>
      </c>
      <c r="F1415" s="33" t="e">
        <f>VLOOKUP($B1415,大盤與近月台指!$A$4:$I$499,5,FALSE)</f>
        <v>#N/A</v>
      </c>
      <c r="G1415" s="49" t="e">
        <f>VLOOKUP($B1415,三大法人買賣超!$A$4:$I$500,3,FALSE)</f>
        <v>#N/A</v>
      </c>
      <c r="H1415" s="34" t="e">
        <f>VLOOKUP($B1415,三大法人買賣超!$A$4:$I$500,5,FALSE)</f>
        <v>#N/A</v>
      </c>
      <c r="I1415" s="27" t="e">
        <f>VLOOKUP($B1415,三大法人買賣超!$A$4:$I$500,7,FALSE)</f>
        <v>#N/A</v>
      </c>
      <c r="J1415" s="27" t="e">
        <f>VLOOKUP($B1415,三大法人買賣超!$A$4:$I$500,9,FALSE)</f>
        <v>#N/A</v>
      </c>
      <c r="K1415" s="37">
        <f>新台幣匯率美元指數!B1416</f>
        <v>0</v>
      </c>
      <c r="L1415" s="38">
        <f>新台幣匯率美元指數!C1416</f>
        <v>0</v>
      </c>
      <c r="M1415" s="39">
        <f>新台幣匯率美元指數!D1416</f>
        <v>0</v>
      </c>
      <c r="N1415" s="27" t="e">
        <f>VLOOKUP($B1415,期貨未平倉口數!$A$4:$M$499,4,FALSE)</f>
        <v>#N/A</v>
      </c>
      <c r="O1415" s="27" t="e">
        <f>VLOOKUP($B1415,期貨未平倉口數!$A$4:$M$499,9,FALSE)</f>
        <v>#N/A</v>
      </c>
      <c r="P1415" s="27" t="e">
        <f>VLOOKUP($B1415,期貨未平倉口數!$A$4:$M$499,10,FALSE)</f>
        <v>#N/A</v>
      </c>
      <c r="Q1415" s="27" t="e">
        <f>VLOOKUP($B1415,期貨未平倉口數!$A$4:$M$499,11,FALSE)</f>
        <v>#N/A</v>
      </c>
      <c r="R1415" s="64" t="e">
        <f>VLOOKUP($B1415,選擇權未平倉餘額!$A$4:$I$500,6,FALSE)</f>
        <v>#N/A</v>
      </c>
      <c r="S1415" s="64" t="e">
        <f>VLOOKUP($B1415,選擇權未平倉餘額!$A$4:$I$500,7,FALSE)</f>
        <v>#N/A</v>
      </c>
      <c r="T1415" s="64" t="e">
        <f>VLOOKUP($B1415,選擇權未平倉餘額!$A$4:$I$500,8,FALSE)</f>
        <v>#N/A</v>
      </c>
      <c r="U1415" s="64" t="e">
        <f>VLOOKUP($B1415,選擇權未平倉餘額!$A$4:$I$500,9,FALSE)</f>
        <v>#N/A</v>
      </c>
      <c r="V1415" s="39" t="e">
        <f>VLOOKUP($B1415,臺指選擇權P_C_Ratios!$A$4:$C$500,3,FALSE)</f>
        <v>#N/A</v>
      </c>
      <c r="W1415" s="41" t="e">
        <f>VLOOKUP($B1415,散戶多空比!$A$6:$L$500,12,FALSE)</f>
        <v>#N/A</v>
      </c>
      <c r="X1415" s="40" t="e">
        <f>VLOOKUP($B1415,期貨大額交易人未沖銷部位!$A$4:$O$499,4,FALSE)</f>
        <v>#N/A</v>
      </c>
      <c r="Y1415" s="40" t="e">
        <f>VLOOKUP($B1415,期貨大額交易人未沖銷部位!$A$4:$O$499,7,FALSE)</f>
        <v>#N/A</v>
      </c>
      <c r="Z1415" s="40" t="e">
        <f>VLOOKUP($B1415,期貨大額交易人未沖銷部位!$A$4:$O$499,10,FALSE)</f>
        <v>#N/A</v>
      </c>
      <c r="AA1415" s="40" t="e">
        <f>VLOOKUP($B1415,期貨大額交易人未沖銷部位!$A$4:$O$499,13,FALSE)</f>
        <v>#N/A</v>
      </c>
      <c r="AB1415" s="40" t="e">
        <f>VLOOKUP($B1415,期貨大額交易人未沖銷部位!$A$4:$O$499,14,FALSE)</f>
        <v>#N/A</v>
      </c>
      <c r="AC1415" s="40" t="e">
        <f>VLOOKUP($B1415,期貨大額交易人未沖銷部位!$A$4:$O$499,15,FALSE)</f>
        <v>#N/A</v>
      </c>
      <c r="AD1415" s="33" t="e">
        <f>VLOOKUP($B1415,三大美股走勢!$A$4:$J$495,4,FALSE)</f>
        <v>#N/A</v>
      </c>
      <c r="AE1415" s="33" t="e">
        <f>VLOOKUP($B1415,三大美股走勢!$A$4:$J$495,7,FALSE)</f>
        <v>#N/A</v>
      </c>
      <c r="AF1415" s="33" t="e">
        <f>VLOOKUP($B1415,三大美股走勢!$A$4:$J$495,10,FALSE)</f>
        <v>#N/A</v>
      </c>
    </row>
    <row r="1416" spans="2:32">
      <c r="B1416" s="32">
        <v>44195</v>
      </c>
      <c r="C1416" s="33" t="e">
        <f>VLOOKUP($B1416,大盤與近月台指!$A$4:$I$499,2,FALSE)</f>
        <v>#N/A</v>
      </c>
      <c r="D1416" s="34" t="e">
        <f>VLOOKUP($B1416,大盤與近月台指!$A$4:$I$499,3,FALSE)</f>
        <v>#N/A</v>
      </c>
      <c r="E1416" s="35" t="e">
        <f>VLOOKUP($B1416,大盤與近月台指!$A$4:$I$499,4,FALSE)</f>
        <v>#N/A</v>
      </c>
      <c r="F1416" s="33" t="e">
        <f>VLOOKUP($B1416,大盤與近月台指!$A$4:$I$499,5,FALSE)</f>
        <v>#N/A</v>
      </c>
      <c r="G1416" s="49" t="e">
        <f>VLOOKUP($B1416,三大法人買賣超!$A$4:$I$500,3,FALSE)</f>
        <v>#N/A</v>
      </c>
      <c r="H1416" s="34" t="e">
        <f>VLOOKUP($B1416,三大法人買賣超!$A$4:$I$500,5,FALSE)</f>
        <v>#N/A</v>
      </c>
      <c r="I1416" s="27" t="e">
        <f>VLOOKUP($B1416,三大法人買賣超!$A$4:$I$500,7,FALSE)</f>
        <v>#N/A</v>
      </c>
      <c r="J1416" s="27" t="e">
        <f>VLOOKUP($B1416,三大法人買賣超!$A$4:$I$500,9,FALSE)</f>
        <v>#N/A</v>
      </c>
      <c r="K1416" s="37">
        <f>新台幣匯率美元指數!B1417</f>
        <v>0</v>
      </c>
      <c r="L1416" s="38">
        <f>新台幣匯率美元指數!C1417</f>
        <v>0</v>
      </c>
      <c r="M1416" s="39">
        <f>新台幣匯率美元指數!D1417</f>
        <v>0</v>
      </c>
      <c r="N1416" s="27" t="e">
        <f>VLOOKUP($B1416,期貨未平倉口數!$A$4:$M$499,4,FALSE)</f>
        <v>#N/A</v>
      </c>
      <c r="O1416" s="27" t="e">
        <f>VLOOKUP($B1416,期貨未平倉口數!$A$4:$M$499,9,FALSE)</f>
        <v>#N/A</v>
      </c>
      <c r="P1416" s="27" t="e">
        <f>VLOOKUP($B1416,期貨未平倉口數!$A$4:$M$499,10,FALSE)</f>
        <v>#N/A</v>
      </c>
      <c r="Q1416" s="27" t="e">
        <f>VLOOKUP($B1416,期貨未平倉口數!$A$4:$M$499,11,FALSE)</f>
        <v>#N/A</v>
      </c>
      <c r="R1416" s="64" t="e">
        <f>VLOOKUP($B1416,選擇權未平倉餘額!$A$4:$I$500,6,FALSE)</f>
        <v>#N/A</v>
      </c>
      <c r="S1416" s="64" t="e">
        <f>VLOOKUP($B1416,選擇權未平倉餘額!$A$4:$I$500,7,FALSE)</f>
        <v>#N/A</v>
      </c>
      <c r="T1416" s="64" t="e">
        <f>VLOOKUP($B1416,選擇權未平倉餘額!$A$4:$I$500,8,FALSE)</f>
        <v>#N/A</v>
      </c>
      <c r="U1416" s="64" t="e">
        <f>VLOOKUP($B1416,選擇權未平倉餘額!$A$4:$I$500,9,FALSE)</f>
        <v>#N/A</v>
      </c>
      <c r="V1416" s="39" t="e">
        <f>VLOOKUP($B1416,臺指選擇權P_C_Ratios!$A$4:$C$500,3,FALSE)</f>
        <v>#N/A</v>
      </c>
      <c r="W1416" s="41" t="e">
        <f>VLOOKUP($B1416,散戶多空比!$A$6:$L$500,12,FALSE)</f>
        <v>#N/A</v>
      </c>
      <c r="X1416" s="40" t="e">
        <f>VLOOKUP($B1416,期貨大額交易人未沖銷部位!$A$4:$O$499,4,FALSE)</f>
        <v>#N/A</v>
      </c>
      <c r="Y1416" s="40" t="e">
        <f>VLOOKUP($B1416,期貨大額交易人未沖銷部位!$A$4:$O$499,7,FALSE)</f>
        <v>#N/A</v>
      </c>
      <c r="Z1416" s="40" t="e">
        <f>VLOOKUP($B1416,期貨大額交易人未沖銷部位!$A$4:$O$499,10,FALSE)</f>
        <v>#N/A</v>
      </c>
      <c r="AA1416" s="40" t="e">
        <f>VLOOKUP($B1416,期貨大額交易人未沖銷部位!$A$4:$O$499,13,FALSE)</f>
        <v>#N/A</v>
      </c>
      <c r="AB1416" s="40" t="e">
        <f>VLOOKUP($B1416,期貨大額交易人未沖銷部位!$A$4:$O$499,14,FALSE)</f>
        <v>#N/A</v>
      </c>
      <c r="AC1416" s="40" t="e">
        <f>VLOOKUP($B1416,期貨大額交易人未沖銷部位!$A$4:$O$499,15,FALSE)</f>
        <v>#N/A</v>
      </c>
      <c r="AD1416" s="33" t="e">
        <f>VLOOKUP($B1416,三大美股走勢!$A$4:$J$495,4,FALSE)</f>
        <v>#N/A</v>
      </c>
      <c r="AE1416" s="33" t="e">
        <f>VLOOKUP($B1416,三大美股走勢!$A$4:$J$495,7,FALSE)</f>
        <v>#N/A</v>
      </c>
      <c r="AF1416" s="33" t="e">
        <f>VLOOKUP($B1416,三大美股走勢!$A$4:$J$495,10,FALSE)</f>
        <v>#N/A</v>
      </c>
    </row>
    <row r="1417" spans="2:32">
      <c r="B1417" s="32">
        <v>44196</v>
      </c>
      <c r="C1417" s="33" t="e">
        <f>VLOOKUP($B1417,大盤與近月台指!$A$4:$I$499,2,FALSE)</f>
        <v>#N/A</v>
      </c>
      <c r="D1417" s="34" t="e">
        <f>VLOOKUP($B1417,大盤與近月台指!$A$4:$I$499,3,FALSE)</f>
        <v>#N/A</v>
      </c>
      <c r="E1417" s="35" t="e">
        <f>VLOOKUP($B1417,大盤與近月台指!$A$4:$I$499,4,FALSE)</f>
        <v>#N/A</v>
      </c>
      <c r="F1417" s="33" t="e">
        <f>VLOOKUP($B1417,大盤與近月台指!$A$4:$I$499,5,FALSE)</f>
        <v>#N/A</v>
      </c>
      <c r="G1417" s="49" t="e">
        <f>VLOOKUP($B1417,三大法人買賣超!$A$4:$I$500,3,FALSE)</f>
        <v>#N/A</v>
      </c>
      <c r="H1417" s="34" t="e">
        <f>VLOOKUP($B1417,三大法人買賣超!$A$4:$I$500,5,FALSE)</f>
        <v>#N/A</v>
      </c>
      <c r="I1417" s="27" t="e">
        <f>VLOOKUP($B1417,三大法人買賣超!$A$4:$I$500,7,FALSE)</f>
        <v>#N/A</v>
      </c>
      <c r="J1417" s="27" t="e">
        <f>VLOOKUP($B1417,三大法人買賣超!$A$4:$I$500,9,FALSE)</f>
        <v>#N/A</v>
      </c>
      <c r="K1417" s="37">
        <f>新台幣匯率美元指數!B1418</f>
        <v>0</v>
      </c>
      <c r="L1417" s="38">
        <f>新台幣匯率美元指數!C1418</f>
        <v>0</v>
      </c>
      <c r="M1417" s="39">
        <f>新台幣匯率美元指數!D1418</f>
        <v>0</v>
      </c>
      <c r="N1417" s="27" t="e">
        <f>VLOOKUP($B1417,期貨未平倉口數!$A$4:$M$499,4,FALSE)</f>
        <v>#N/A</v>
      </c>
      <c r="O1417" s="27" t="e">
        <f>VLOOKUP($B1417,期貨未平倉口數!$A$4:$M$499,9,FALSE)</f>
        <v>#N/A</v>
      </c>
      <c r="P1417" s="27" t="e">
        <f>VLOOKUP($B1417,期貨未平倉口數!$A$4:$M$499,10,FALSE)</f>
        <v>#N/A</v>
      </c>
      <c r="Q1417" s="27" t="e">
        <f>VLOOKUP($B1417,期貨未平倉口數!$A$4:$M$499,11,FALSE)</f>
        <v>#N/A</v>
      </c>
      <c r="R1417" s="64" t="e">
        <f>VLOOKUP($B1417,選擇權未平倉餘額!$A$4:$I$500,6,FALSE)</f>
        <v>#N/A</v>
      </c>
      <c r="S1417" s="64" t="e">
        <f>VLOOKUP($B1417,選擇權未平倉餘額!$A$4:$I$500,7,FALSE)</f>
        <v>#N/A</v>
      </c>
      <c r="T1417" s="64" t="e">
        <f>VLOOKUP($B1417,選擇權未平倉餘額!$A$4:$I$500,8,FALSE)</f>
        <v>#N/A</v>
      </c>
      <c r="U1417" s="64" t="e">
        <f>VLOOKUP($B1417,選擇權未平倉餘額!$A$4:$I$500,9,FALSE)</f>
        <v>#N/A</v>
      </c>
      <c r="V1417" s="39" t="e">
        <f>VLOOKUP($B1417,臺指選擇權P_C_Ratios!$A$4:$C$500,3,FALSE)</f>
        <v>#N/A</v>
      </c>
      <c r="W1417" s="41" t="e">
        <f>VLOOKUP($B1417,散戶多空比!$A$6:$L$500,12,FALSE)</f>
        <v>#N/A</v>
      </c>
      <c r="X1417" s="40" t="e">
        <f>VLOOKUP($B1417,期貨大額交易人未沖銷部位!$A$4:$O$499,4,FALSE)</f>
        <v>#N/A</v>
      </c>
      <c r="Y1417" s="40" t="e">
        <f>VLOOKUP($B1417,期貨大額交易人未沖銷部位!$A$4:$O$499,7,FALSE)</f>
        <v>#N/A</v>
      </c>
      <c r="Z1417" s="40" t="e">
        <f>VLOOKUP($B1417,期貨大額交易人未沖銷部位!$A$4:$O$499,10,FALSE)</f>
        <v>#N/A</v>
      </c>
      <c r="AA1417" s="40" t="e">
        <f>VLOOKUP($B1417,期貨大額交易人未沖銷部位!$A$4:$O$499,13,FALSE)</f>
        <v>#N/A</v>
      </c>
      <c r="AB1417" s="40" t="e">
        <f>VLOOKUP($B1417,期貨大額交易人未沖銷部位!$A$4:$O$499,14,FALSE)</f>
        <v>#N/A</v>
      </c>
      <c r="AC1417" s="40" t="e">
        <f>VLOOKUP($B1417,期貨大額交易人未沖銷部位!$A$4:$O$499,15,FALSE)</f>
        <v>#N/A</v>
      </c>
      <c r="AD1417" s="33" t="e">
        <f>VLOOKUP($B1417,三大美股走勢!$A$4:$J$495,4,FALSE)</f>
        <v>#N/A</v>
      </c>
      <c r="AE1417" s="33" t="e">
        <f>VLOOKUP($B1417,三大美股走勢!$A$4:$J$495,7,FALSE)</f>
        <v>#N/A</v>
      </c>
      <c r="AF1417" s="33" t="e">
        <f>VLOOKUP($B1417,三大美股走勢!$A$4:$J$495,10,FALSE)</f>
        <v>#N/A</v>
      </c>
    </row>
    <row r="1418" spans="2:32">
      <c r="B1418" s="32">
        <v>44197</v>
      </c>
      <c r="C1418" s="33" t="e">
        <f>VLOOKUP($B1418,大盤與近月台指!$A$4:$I$499,2,FALSE)</f>
        <v>#N/A</v>
      </c>
      <c r="D1418" s="34" t="e">
        <f>VLOOKUP($B1418,大盤與近月台指!$A$4:$I$499,3,FALSE)</f>
        <v>#N/A</v>
      </c>
      <c r="E1418" s="35" t="e">
        <f>VLOOKUP($B1418,大盤與近月台指!$A$4:$I$499,4,FALSE)</f>
        <v>#N/A</v>
      </c>
      <c r="F1418" s="33" t="e">
        <f>VLOOKUP($B1418,大盤與近月台指!$A$4:$I$499,5,FALSE)</f>
        <v>#N/A</v>
      </c>
      <c r="G1418" s="49" t="e">
        <f>VLOOKUP($B1418,三大法人買賣超!$A$4:$I$500,3,FALSE)</f>
        <v>#N/A</v>
      </c>
      <c r="H1418" s="34" t="e">
        <f>VLOOKUP($B1418,三大法人買賣超!$A$4:$I$500,5,FALSE)</f>
        <v>#N/A</v>
      </c>
      <c r="I1418" s="27" t="e">
        <f>VLOOKUP($B1418,三大法人買賣超!$A$4:$I$500,7,FALSE)</f>
        <v>#N/A</v>
      </c>
      <c r="J1418" s="27" t="e">
        <f>VLOOKUP($B1418,三大法人買賣超!$A$4:$I$500,9,FALSE)</f>
        <v>#N/A</v>
      </c>
      <c r="K1418" s="37">
        <f>新台幣匯率美元指數!B1419</f>
        <v>0</v>
      </c>
      <c r="L1418" s="38">
        <f>新台幣匯率美元指數!C1419</f>
        <v>0</v>
      </c>
      <c r="M1418" s="39">
        <f>新台幣匯率美元指數!D1419</f>
        <v>0</v>
      </c>
      <c r="N1418" s="27" t="e">
        <f>VLOOKUP($B1418,期貨未平倉口數!$A$4:$M$499,4,FALSE)</f>
        <v>#N/A</v>
      </c>
      <c r="O1418" s="27" t="e">
        <f>VLOOKUP($B1418,期貨未平倉口數!$A$4:$M$499,9,FALSE)</f>
        <v>#N/A</v>
      </c>
      <c r="P1418" s="27" t="e">
        <f>VLOOKUP($B1418,期貨未平倉口數!$A$4:$M$499,10,FALSE)</f>
        <v>#N/A</v>
      </c>
      <c r="Q1418" s="27" t="e">
        <f>VLOOKUP($B1418,期貨未平倉口數!$A$4:$M$499,11,FALSE)</f>
        <v>#N/A</v>
      </c>
      <c r="R1418" s="64" t="e">
        <f>VLOOKUP($B1418,選擇權未平倉餘額!$A$4:$I$500,6,FALSE)</f>
        <v>#N/A</v>
      </c>
      <c r="S1418" s="64" t="e">
        <f>VLOOKUP($B1418,選擇權未平倉餘額!$A$4:$I$500,7,FALSE)</f>
        <v>#N/A</v>
      </c>
      <c r="T1418" s="64" t="e">
        <f>VLOOKUP($B1418,選擇權未平倉餘額!$A$4:$I$500,8,FALSE)</f>
        <v>#N/A</v>
      </c>
      <c r="U1418" s="64" t="e">
        <f>VLOOKUP($B1418,選擇權未平倉餘額!$A$4:$I$500,9,FALSE)</f>
        <v>#N/A</v>
      </c>
      <c r="V1418" s="39" t="e">
        <f>VLOOKUP($B1418,臺指選擇權P_C_Ratios!$A$4:$C$500,3,FALSE)</f>
        <v>#N/A</v>
      </c>
      <c r="W1418" s="41" t="e">
        <f>VLOOKUP($B1418,散戶多空比!$A$6:$L$500,12,FALSE)</f>
        <v>#N/A</v>
      </c>
      <c r="X1418" s="40" t="e">
        <f>VLOOKUP($B1418,期貨大額交易人未沖銷部位!$A$4:$O$499,4,FALSE)</f>
        <v>#N/A</v>
      </c>
      <c r="Y1418" s="40" t="e">
        <f>VLOOKUP($B1418,期貨大額交易人未沖銷部位!$A$4:$O$499,7,FALSE)</f>
        <v>#N/A</v>
      </c>
      <c r="Z1418" s="40" t="e">
        <f>VLOOKUP($B1418,期貨大額交易人未沖銷部位!$A$4:$O$499,10,FALSE)</f>
        <v>#N/A</v>
      </c>
      <c r="AA1418" s="40" t="e">
        <f>VLOOKUP($B1418,期貨大額交易人未沖銷部位!$A$4:$O$499,13,FALSE)</f>
        <v>#N/A</v>
      </c>
      <c r="AB1418" s="40" t="e">
        <f>VLOOKUP($B1418,期貨大額交易人未沖銷部位!$A$4:$O$499,14,FALSE)</f>
        <v>#N/A</v>
      </c>
      <c r="AC1418" s="40" t="e">
        <f>VLOOKUP($B1418,期貨大額交易人未沖銷部位!$A$4:$O$499,15,FALSE)</f>
        <v>#N/A</v>
      </c>
      <c r="AD1418" s="33" t="e">
        <f>VLOOKUP($B1418,三大美股走勢!$A$4:$J$495,4,FALSE)</f>
        <v>#N/A</v>
      </c>
      <c r="AE1418" s="33" t="e">
        <f>VLOOKUP($B1418,三大美股走勢!$A$4:$J$495,7,FALSE)</f>
        <v>#N/A</v>
      </c>
      <c r="AF1418" s="33" t="e">
        <f>VLOOKUP($B1418,三大美股走勢!$A$4:$J$495,10,FALSE)</f>
        <v>#N/A</v>
      </c>
    </row>
    <row r="1419" spans="2:32">
      <c r="B1419" s="32">
        <v>44198</v>
      </c>
      <c r="C1419" s="33" t="e">
        <f>VLOOKUP($B1419,大盤與近月台指!$A$4:$I$499,2,FALSE)</f>
        <v>#N/A</v>
      </c>
      <c r="D1419" s="34" t="e">
        <f>VLOOKUP($B1419,大盤與近月台指!$A$4:$I$499,3,FALSE)</f>
        <v>#N/A</v>
      </c>
      <c r="E1419" s="35" t="e">
        <f>VLOOKUP($B1419,大盤與近月台指!$A$4:$I$499,4,FALSE)</f>
        <v>#N/A</v>
      </c>
      <c r="F1419" s="33" t="e">
        <f>VLOOKUP($B1419,大盤與近月台指!$A$4:$I$499,5,FALSE)</f>
        <v>#N/A</v>
      </c>
      <c r="G1419" s="49" t="e">
        <f>VLOOKUP($B1419,三大法人買賣超!$A$4:$I$500,3,FALSE)</f>
        <v>#N/A</v>
      </c>
      <c r="H1419" s="34" t="e">
        <f>VLOOKUP($B1419,三大法人買賣超!$A$4:$I$500,5,FALSE)</f>
        <v>#N/A</v>
      </c>
      <c r="I1419" s="27" t="e">
        <f>VLOOKUP($B1419,三大法人買賣超!$A$4:$I$500,7,FALSE)</f>
        <v>#N/A</v>
      </c>
      <c r="J1419" s="27" t="e">
        <f>VLOOKUP($B1419,三大法人買賣超!$A$4:$I$500,9,FALSE)</f>
        <v>#N/A</v>
      </c>
      <c r="K1419" s="37">
        <f>新台幣匯率美元指數!B1420</f>
        <v>0</v>
      </c>
      <c r="L1419" s="38">
        <f>新台幣匯率美元指數!C1420</f>
        <v>0</v>
      </c>
      <c r="M1419" s="39">
        <f>新台幣匯率美元指數!D1420</f>
        <v>0</v>
      </c>
      <c r="N1419" s="27" t="e">
        <f>VLOOKUP($B1419,期貨未平倉口數!$A$4:$M$499,4,FALSE)</f>
        <v>#N/A</v>
      </c>
      <c r="O1419" s="27" t="e">
        <f>VLOOKUP($B1419,期貨未平倉口數!$A$4:$M$499,9,FALSE)</f>
        <v>#N/A</v>
      </c>
      <c r="P1419" s="27" t="e">
        <f>VLOOKUP($B1419,期貨未平倉口數!$A$4:$M$499,10,FALSE)</f>
        <v>#N/A</v>
      </c>
      <c r="Q1419" s="27" t="e">
        <f>VLOOKUP($B1419,期貨未平倉口數!$A$4:$M$499,11,FALSE)</f>
        <v>#N/A</v>
      </c>
      <c r="R1419" s="64" t="e">
        <f>VLOOKUP($B1419,選擇權未平倉餘額!$A$4:$I$500,6,FALSE)</f>
        <v>#N/A</v>
      </c>
      <c r="S1419" s="64" t="e">
        <f>VLOOKUP($B1419,選擇權未平倉餘額!$A$4:$I$500,7,FALSE)</f>
        <v>#N/A</v>
      </c>
      <c r="T1419" s="64" t="e">
        <f>VLOOKUP($B1419,選擇權未平倉餘額!$A$4:$I$500,8,FALSE)</f>
        <v>#N/A</v>
      </c>
      <c r="U1419" s="64" t="e">
        <f>VLOOKUP($B1419,選擇權未平倉餘額!$A$4:$I$500,9,FALSE)</f>
        <v>#N/A</v>
      </c>
      <c r="V1419" s="39" t="e">
        <f>VLOOKUP($B1419,臺指選擇權P_C_Ratios!$A$4:$C$500,3,FALSE)</f>
        <v>#N/A</v>
      </c>
      <c r="W1419" s="41" t="e">
        <f>VLOOKUP($B1419,散戶多空比!$A$6:$L$500,12,FALSE)</f>
        <v>#N/A</v>
      </c>
      <c r="X1419" s="40" t="e">
        <f>VLOOKUP($B1419,期貨大額交易人未沖銷部位!$A$4:$O$499,4,FALSE)</f>
        <v>#N/A</v>
      </c>
      <c r="Y1419" s="40" t="e">
        <f>VLOOKUP($B1419,期貨大額交易人未沖銷部位!$A$4:$O$499,7,FALSE)</f>
        <v>#N/A</v>
      </c>
      <c r="Z1419" s="40" t="e">
        <f>VLOOKUP($B1419,期貨大額交易人未沖銷部位!$A$4:$O$499,10,FALSE)</f>
        <v>#N/A</v>
      </c>
      <c r="AA1419" s="40" t="e">
        <f>VLOOKUP($B1419,期貨大額交易人未沖銷部位!$A$4:$O$499,13,FALSE)</f>
        <v>#N/A</v>
      </c>
      <c r="AB1419" s="40" t="e">
        <f>VLOOKUP($B1419,期貨大額交易人未沖銷部位!$A$4:$O$499,14,FALSE)</f>
        <v>#N/A</v>
      </c>
      <c r="AC1419" s="40" t="e">
        <f>VLOOKUP($B1419,期貨大額交易人未沖銷部位!$A$4:$O$499,15,FALSE)</f>
        <v>#N/A</v>
      </c>
      <c r="AD1419" s="33" t="e">
        <f>VLOOKUP($B1419,三大美股走勢!$A$4:$J$495,4,FALSE)</f>
        <v>#N/A</v>
      </c>
      <c r="AE1419" s="33" t="e">
        <f>VLOOKUP($B1419,三大美股走勢!$A$4:$J$495,7,FALSE)</f>
        <v>#N/A</v>
      </c>
      <c r="AF1419" s="33" t="e">
        <f>VLOOKUP($B1419,三大美股走勢!$A$4:$J$495,10,FALSE)</f>
        <v>#N/A</v>
      </c>
    </row>
    <row r="1420" spans="2:32">
      <c r="B1420" s="32">
        <v>44199</v>
      </c>
      <c r="C1420" s="33" t="e">
        <f>VLOOKUP($B1420,大盤與近月台指!$A$4:$I$499,2,FALSE)</f>
        <v>#N/A</v>
      </c>
      <c r="D1420" s="34" t="e">
        <f>VLOOKUP($B1420,大盤與近月台指!$A$4:$I$499,3,FALSE)</f>
        <v>#N/A</v>
      </c>
      <c r="E1420" s="35" t="e">
        <f>VLOOKUP($B1420,大盤與近月台指!$A$4:$I$499,4,FALSE)</f>
        <v>#N/A</v>
      </c>
      <c r="F1420" s="33" t="e">
        <f>VLOOKUP($B1420,大盤與近月台指!$A$4:$I$499,5,FALSE)</f>
        <v>#N/A</v>
      </c>
      <c r="G1420" s="49" t="e">
        <f>VLOOKUP($B1420,三大法人買賣超!$A$4:$I$500,3,FALSE)</f>
        <v>#N/A</v>
      </c>
      <c r="H1420" s="34" t="e">
        <f>VLOOKUP($B1420,三大法人買賣超!$A$4:$I$500,5,FALSE)</f>
        <v>#N/A</v>
      </c>
      <c r="I1420" s="27" t="e">
        <f>VLOOKUP($B1420,三大法人買賣超!$A$4:$I$500,7,FALSE)</f>
        <v>#N/A</v>
      </c>
      <c r="J1420" s="27" t="e">
        <f>VLOOKUP($B1420,三大法人買賣超!$A$4:$I$500,9,FALSE)</f>
        <v>#N/A</v>
      </c>
      <c r="K1420" s="37">
        <f>新台幣匯率美元指數!B1421</f>
        <v>0</v>
      </c>
      <c r="L1420" s="38">
        <f>新台幣匯率美元指數!C1421</f>
        <v>0</v>
      </c>
      <c r="M1420" s="39">
        <f>新台幣匯率美元指數!D1421</f>
        <v>0</v>
      </c>
      <c r="N1420" s="27" t="e">
        <f>VLOOKUP($B1420,期貨未平倉口數!$A$4:$M$499,4,FALSE)</f>
        <v>#N/A</v>
      </c>
      <c r="O1420" s="27" t="e">
        <f>VLOOKUP($B1420,期貨未平倉口數!$A$4:$M$499,9,FALSE)</f>
        <v>#N/A</v>
      </c>
      <c r="P1420" s="27" t="e">
        <f>VLOOKUP($B1420,期貨未平倉口數!$A$4:$M$499,10,FALSE)</f>
        <v>#N/A</v>
      </c>
      <c r="Q1420" s="27" t="e">
        <f>VLOOKUP($B1420,期貨未平倉口數!$A$4:$M$499,11,FALSE)</f>
        <v>#N/A</v>
      </c>
      <c r="R1420" s="64" t="e">
        <f>VLOOKUP($B1420,選擇權未平倉餘額!$A$4:$I$500,6,FALSE)</f>
        <v>#N/A</v>
      </c>
      <c r="S1420" s="64" t="e">
        <f>VLOOKUP($B1420,選擇權未平倉餘額!$A$4:$I$500,7,FALSE)</f>
        <v>#N/A</v>
      </c>
      <c r="T1420" s="64" t="e">
        <f>VLOOKUP($B1420,選擇權未平倉餘額!$A$4:$I$500,8,FALSE)</f>
        <v>#N/A</v>
      </c>
      <c r="U1420" s="64" t="e">
        <f>VLOOKUP($B1420,選擇權未平倉餘額!$A$4:$I$500,9,FALSE)</f>
        <v>#N/A</v>
      </c>
      <c r="V1420" s="39" t="e">
        <f>VLOOKUP($B1420,臺指選擇權P_C_Ratios!$A$4:$C$500,3,FALSE)</f>
        <v>#N/A</v>
      </c>
      <c r="W1420" s="41" t="e">
        <f>VLOOKUP($B1420,散戶多空比!$A$6:$L$500,12,FALSE)</f>
        <v>#N/A</v>
      </c>
      <c r="X1420" s="40" t="e">
        <f>VLOOKUP($B1420,期貨大額交易人未沖銷部位!$A$4:$O$499,4,FALSE)</f>
        <v>#N/A</v>
      </c>
      <c r="Y1420" s="40" t="e">
        <f>VLOOKUP($B1420,期貨大額交易人未沖銷部位!$A$4:$O$499,7,FALSE)</f>
        <v>#N/A</v>
      </c>
      <c r="Z1420" s="40" t="e">
        <f>VLOOKUP($B1420,期貨大額交易人未沖銷部位!$A$4:$O$499,10,FALSE)</f>
        <v>#N/A</v>
      </c>
      <c r="AA1420" s="40" t="e">
        <f>VLOOKUP($B1420,期貨大額交易人未沖銷部位!$A$4:$O$499,13,FALSE)</f>
        <v>#N/A</v>
      </c>
      <c r="AB1420" s="40" t="e">
        <f>VLOOKUP($B1420,期貨大額交易人未沖銷部位!$A$4:$O$499,14,FALSE)</f>
        <v>#N/A</v>
      </c>
      <c r="AC1420" s="40" t="e">
        <f>VLOOKUP($B1420,期貨大額交易人未沖銷部位!$A$4:$O$499,15,FALSE)</f>
        <v>#N/A</v>
      </c>
      <c r="AD1420" s="33" t="e">
        <f>VLOOKUP($B1420,三大美股走勢!$A$4:$J$495,4,FALSE)</f>
        <v>#N/A</v>
      </c>
      <c r="AE1420" s="33" t="e">
        <f>VLOOKUP($B1420,三大美股走勢!$A$4:$J$495,7,FALSE)</f>
        <v>#N/A</v>
      </c>
      <c r="AF1420" s="33" t="e">
        <f>VLOOKUP($B1420,三大美股走勢!$A$4:$J$495,10,FALSE)</f>
        <v>#N/A</v>
      </c>
    </row>
    <row r="1421" spans="2:32">
      <c r="B1421" s="32">
        <v>44200</v>
      </c>
      <c r="C1421" s="33" t="e">
        <f>VLOOKUP($B1421,大盤與近月台指!$A$4:$I$499,2,FALSE)</f>
        <v>#N/A</v>
      </c>
      <c r="D1421" s="34" t="e">
        <f>VLOOKUP($B1421,大盤與近月台指!$A$4:$I$499,3,FALSE)</f>
        <v>#N/A</v>
      </c>
      <c r="E1421" s="35" t="e">
        <f>VLOOKUP($B1421,大盤與近月台指!$A$4:$I$499,4,FALSE)</f>
        <v>#N/A</v>
      </c>
      <c r="F1421" s="33" t="e">
        <f>VLOOKUP($B1421,大盤與近月台指!$A$4:$I$499,5,FALSE)</f>
        <v>#N/A</v>
      </c>
      <c r="G1421" s="49" t="e">
        <f>VLOOKUP($B1421,三大法人買賣超!$A$4:$I$500,3,FALSE)</f>
        <v>#N/A</v>
      </c>
      <c r="H1421" s="34" t="e">
        <f>VLOOKUP($B1421,三大法人買賣超!$A$4:$I$500,5,FALSE)</f>
        <v>#N/A</v>
      </c>
      <c r="I1421" s="27" t="e">
        <f>VLOOKUP($B1421,三大法人買賣超!$A$4:$I$500,7,FALSE)</f>
        <v>#N/A</v>
      </c>
      <c r="J1421" s="27" t="e">
        <f>VLOOKUP($B1421,三大法人買賣超!$A$4:$I$500,9,FALSE)</f>
        <v>#N/A</v>
      </c>
      <c r="K1421" s="37">
        <f>新台幣匯率美元指數!B1422</f>
        <v>0</v>
      </c>
      <c r="L1421" s="38">
        <f>新台幣匯率美元指數!C1422</f>
        <v>0</v>
      </c>
      <c r="M1421" s="39">
        <f>新台幣匯率美元指數!D1422</f>
        <v>0</v>
      </c>
      <c r="N1421" s="27" t="e">
        <f>VLOOKUP($B1421,期貨未平倉口數!$A$4:$M$499,4,FALSE)</f>
        <v>#N/A</v>
      </c>
      <c r="O1421" s="27" t="e">
        <f>VLOOKUP($B1421,期貨未平倉口數!$A$4:$M$499,9,FALSE)</f>
        <v>#N/A</v>
      </c>
      <c r="P1421" s="27" t="e">
        <f>VLOOKUP($B1421,期貨未平倉口數!$A$4:$M$499,10,FALSE)</f>
        <v>#N/A</v>
      </c>
      <c r="Q1421" s="27" t="e">
        <f>VLOOKUP($B1421,期貨未平倉口數!$A$4:$M$499,11,FALSE)</f>
        <v>#N/A</v>
      </c>
      <c r="R1421" s="64" t="e">
        <f>VLOOKUP($B1421,選擇權未平倉餘額!$A$4:$I$500,6,FALSE)</f>
        <v>#N/A</v>
      </c>
      <c r="S1421" s="64" t="e">
        <f>VLOOKUP($B1421,選擇權未平倉餘額!$A$4:$I$500,7,FALSE)</f>
        <v>#N/A</v>
      </c>
      <c r="T1421" s="64" t="e">
        <f>VLOOKUP($B1421,選擇權未平倉餘額!$A$4:$I$500,8,FALSE)</f>
        <v>#N/A</v>
      </c>
      <c r="U1421" s="64" t="e">
        <f>VLOOKUP($B1421,選擇權未平倉餘額!$A$4:$I$500,9,FALSE)</f>
        <v>#N/A</v>
      </c>
      <c r="V1421" s="39" t="e">
        <f>VLOOKUP($B1421,臺指選擇權P_C_Ratios!$A$4:$C$500,3,FALSE)</f>
        <v>#N/A</v>
      </c>
      <c r="W1421" s="41" t="e">
        <f>VLOOKUP($B1421,散戶多空比!$A$6:$L$500,12,FALSE)</f>
        <v>#N/A</v>
      </c>
      <c r="X1421" s="40" t="e">
        <f>VLOOKUP($B1421,期貨大額交易人未沖銷部位!$A$4:$O$499,4,FALSE)</f>
        <v>#N/A</v>
      </c>
      <c r="Y1421" s="40" t="e">
        <f>VLOOKUP($B1421,期貨大額交易人未沖銷部位!$A$4:$O$499,7,FALSE)</f>
        <v>#N/A</v>
      </c>
      <c r="Z1421" s="40" t="e">
        <f>VLOOKUP($B1421,期貨大額交易人未沖銷部位!$A$4:$O$499,10,FALSE)</f>
        <v>#N/A</v>
      </c>
      <c r="AA1421" s="40" t="e">
        <f>VLOOKUP($B1421,期貨大額交易人未沖銷部位!$A$4:$O$499,13,FALSE)</f>
        <v>#N/A</v>
      </c>
      <c r="AB1421" s="40" t="e">
        <f>VLOOKUP($B1421,期貨大額交易人未沖銷部位!$A$4:$O$499,14,FALSE)</f>
        <v>#N/A</v>
      </c>
      <c r="AC1421" s="40" t="e">
        <f>VLOOKUP($B1421,期貨大額交易人未沖銷部位!$A$4:$O$499,15,FALSE)</f>
        <v>#N/A</v>
      </c>
      <c r="AD1421" s="33" t="e">
        <f>VLOOKUP($B1421,三大美股走勢!$A$4:$J$495,4,FALSE)</f>
        <v>#N/A</v>
      </c>
      <c r="AE1421" s="33" t="e">
        <f>VLOOKUP($B1421,三大美股走勢!$A$4:$J$495,7,FALSE)</f>
        <v>#N/A</v>
      </c>
      <c r="AF1421" s="33" t="e">
        <f>VLOOKUP($B1421,三大美股走勢!$A$4:$J$495,10,FALSE)</f>
        <v>#N/A</v>
      </c>
    </row>
    <row r="1422" spans="2:32">
      <c r="B1422" s="32">
        <v>44201</v>
      </c>
      <c r="C1422" s="33" t="e">
        <f>VLOOKUP($B1422,大盤與近月台指!$A$4:$I$499,2,FALSE)</f>
        <v>#N/A</v>
      </c>
      <c r="D1422" s="34" t="e">
        <f>VLOOKUP($B1422,大盤與近月台指!$A$4:$I$499,3,FALSE)</f>
        <v>#N/A</v>
      </c>
      <c r="E1422" s="35" t="e">
        <f>VLOOKUP($B1422,大盤與近月台指!$A$4:$I$499,4,FALSE)</f>
        <v>#N/A</v>
      </c>
      <c r="F1422" s="33" t="e">
        <f>VLOOKUP($B1422,大盤與近月台指!$A$4:$I$499,5,FALSE)</f>
        <v>#N/A</v>
      </c>
      <c r="G1422" s="49" t="e">
        <f>VLOOKUP($B1422,三大法人買賣超!$A$4:$I$500,3,FALSE)</f>
        <v>#N/A</v>
      </c>
      <c r="H1422" s="34" t="e">
        <f>VLOOKUP($B1422,三大法人買賣超!$A$4:$I$500,5,FALSE)</f>
        <v>#N/A</v>
      </c>
      <c r="I1422" s="27" t="e">
        <f>VLOOKUP($B1422,三大法人買賣超!$A$4:$I$500,7,FALSE)</f>
        <v>#N/A</v>
      </c>
      <c r="J1422" s="27" t="e">
        <f>VLOOKUP($B1422,三大法人買賣超!$A$4:$I$500,9,FALSE)</f>
        <v>#N/A</v>
      </c>
      <c r="K1422" s="37">
        <f>新台幣匯率美元指數!B1423</f>
        <v>0</v>
      </c>
      <c r="L1422" s="38">
        <f>新台幣匯率美元指數!C1423</f>
        <v>0</v>
      </c>
      <c r="M1422" s="39">
        <f>新台幣匯率美元指數!D1423</f>
        <v>0</v>
      </c>
      <c r="N1422" s="27" t="e">
        <f>VLOOKUP($B1422,期貨未平倉口數!$A$4:$M$499,4,FALSE)</f>
        <v>#N/A</v>
      </c>
      <c r="O1422" s="27" t="e">
        <f>VLOOKUP($B1422,期貨未平倉口數!$A$4:$M$499,9,FALSE)</f>
        <v>#N/A</v>
      </c>
      <c r="P1422" s="27" t="e">
        <f>VLOOKUP($B1422,期貨未平倉口數!$A$4:$M$499,10,FALSE)</f>
        <v>#N/A</v>
      </c>
      <c r="Q1422" s="27" t="e">
        <f>VLOOKUP($B1422,期貨未平倉口數!$A$4:$M$499,11,FALSE)</f>
        <v>#N/A</v>
      </c>
      <c r="R1422" s="64" t="e">
        <f>VLOOKUP($B1422,選擇權未平倉餘額!$A$4:$I$500,6,FALSE)</f>
        <v>#N/A</v>
      </c>
      <c r="S1422" s="64" t="e">
        <f>VLOOKUP($B1422,選擇權未平倉餘額!$A$4:$I$500,7,FALSE)</f>
        <v>#N/A</v>
      </c>
      <c r="T1422" s="64" t="e">
        <f>VLOOKUP($B1422,選擇權未平倉餘額!$A$4:$I$500,8,FALSE)</f>
        <v>#N/A</v>
      </c>
      <c r="U1422" s="64" t="e">
        <f>VLOOKUP($B1422,選擇權未平倉餘額!$A$4:$I$500,9,FALSE)</f>
        <v>#N/A</v>
      </c>
      <c r="V1422" s="39" t="e">
        <f>VLOOKUP($B1422,臺指選擇權P_C_Ratios!$A$4:$C$500,3,FALSE)</f>
        <v>#N/A</v>
      </c>
      <c r="W1422" s="41" t="e">
        <f>VLOOKUP($B1422,散戶多空比!$A$6:$L$500,12,FALSE)</f>
        <v>#N/A</v>
      </c>
      <c r="X1422" s="40" t="e">
        <f>VLOOKUP($B1422,期貨大額交易人未沖銷部位!$A$4:$O$499,4,FALSE)</f>
        <v>#N/A</v>
      </c>
      <c r="Y1422" s="40" t="e">
        <f>VLOOKUP($B1422,期貨大額交易人未沖銷部位!$A$4:$O$499,7,FALSE)</f>
        <v>#N/A</v>
      </c>
      <c r="Z1422" s="40" t="e">
        <f>VLOOKUP($B1422,期貨大額交易人未沖銷部位!$A$4:$O$499,10,FALSE)</f>
        <v>#N/A</v>
      </c>
      <c r="AA1422" s="40" t="e">
        <f>VLOOKUP($B1422,期貨大額交易人未沖銷部位!$A$4:$O$499,13,FALSE)</f>
        <v>#N/A</v>
      </c>
      <c r="AB1422" s="40" t="e">
        <f>VLOOKUP($B1422,期貨大額交易人未沖銷部位!$A$4:$O$499,14,FALSE)</f>
        <v>#N/A</v>
      </c>
      <c r="AC1422" s="40" t="e">
        <f>VLOOKUP($B1422,期貨大額交易人未沖銷部位!$A$4:$O$499,15,FALSE)</f>
        <v>#N/A</v>
      </c>
      <c r="AD1422" s="33" t="e">
        <f>VLOOKUP($B1422,三大美股走勢!$A$4:$J$495,4,FALSE)</f>
        <v>#N/A</v>
      </c>
      <c r="AE1422" s="33" t="e">
        <f>VLOOKUP($B1422,三大美股走勢!$A$4:$J$495,7,FALSE)</f>
        <v>#N/A</v>
      </c>
      <c r="AF1422" s="33" t="e">
        <f>VLOOKUP($B1422,三大美股走勢!$A$4:$J$495,10,FALSE)</f>
        <v>#N/A</v>
      </c>
    </row>
    <row r="1423" spans="2:32">
      <c r="B1423" s="32">
        <v>44202</v>
      </c>
      <c r="C1423" s="33" t="e">
        <f>VLOOKUP($B1423,大盤與近月台指!$A$4:$I$499,2,FALSE)</f>
        <v>#N/A</v>
      </c>
      <c r="D1423" s="34" t="e">
        <f>VLOOKUP($B1423,大盤與近月台指!$A$4:$I$499,3,FALSE)</f>
        <v>#N/A</v>
      </c>
      <c r="E1423" s="35" t="e">
        <f>VLOOKUP($B1423,大盤與近月台指!$A$4:$I$499,4,FALSE)</f>
        <v>#N/A</v>
      </c>
      <c r="F1423" s="33" t="e">
        <f>VLOOKUP($B1423,大盤與近月台指!$A$4:$I$499,5,FALSE)</f>
        <v>#N/A</v>
      </c>
      <c r="G1423" s="49" t="e">
        <f>VLOOKUP($B1423,三大法人買賣超!$A$4:$I$500,3,FALSE)</f>
        <v>#N/A</v>
      </c>
      <c r="H1423" s="34" t="e">
        <f>VLOOKUP($B1423,三大法人買賣超!$A$4:$I$500,5,FALSE)</f>
        <v>#N/A</v>
      </c>
      <c r="I1423" s="27" t="e">
        <f>VLOOKUP($B1423,三大法人買賣超!$A$4:$I$500,7,FALSE)</f>
        <v>#N/A</v>
      </c>
      <c r="J1423" s="27" t="e">
        <f>VLOOKUP($B1423,三大法人買賣超!$A$4:$I$500,9,FALSE)</f>
        <v>#N/A</v>
      </c>
      <c r="K1423" s="37">
        <f>新台幣匯率美元指數!B1424</f>
        <v>0</v>
      </c>
      <c r="L1423" s="38">
        <f>新台幣匯率美元指數!C1424</f>
        <v>0</v>
      </c>
      <c r="M1423" s="39">
        <f>新台幣匯率美元指數!D1424</f>
        <v>0</v>
      </c>
      <c r="N1423" s="27" t="e">
        <f>VLOOKUP($B1423,期貨未平倉口數!$A$4:$M$499,4,FALSE)</f>
        <v>#N/A</v>
      </c>
      <c r="O1423" s="27" t="e">
        <f>VLOOKUP($B1423,期貨未平倉口數!$A$4:$M$499,9,FALSE)</f>
        <v>#N/A</v>
      </c>
      <c r="P1423" s="27" t="e">
        <f>VLOOKUP($B1423,期貨未平倉口數!$A$4:$M$499,10,FALSE)</f>
        <v>#N/A</v>
      </c>
      <c r="Q1423" s="27" t="e">
        <f>VLOOKUP($B1423,期貨未平倉口數!$A$4:$M$499,11,FALSE)</f>
        <v>#N/A</v>
      </c>
      <c r="R1423" s="64" t="e">
        <f>VLOOKUP($B1423,選擇權未平倉餘額!$A$4:$I$500,6,FALSE)</f>
        <v>#N/A</v>
      </c>
      <c r="S1423" s="64" t="e">
        <f>VLOOKUP($B1423,選擇權未平倉餘額!$A$4:$I$500,7,FALSE)</f>
        <v>#N/A</v>
      </c>
      <c r="T1423" s="64" t="e">
        <f>VLOOKUP($B1423,選擇權未平倉餘額!$A$4:$I$500,8,FALSE)</f>
        <v>#N/A</v>
      </c>
      <c r="U1423" s="64" t="e">
        <f>VLOOKUP($B1423,選擇權未平倉餘額!$A$4:$I$500,9,FALSE)</f>
        <v>#N/A</v>
      </c>
      <c r="V1423" s="39" t="e">
        <f>VLOOKUP($B1423,臺指選擇權P_C_Ratios!$A$4:$C$500,3,FALSE)</f>
        <v>#N/A</v>
      </c>
      <c r="W1423" s="41" t="e">
        <f>VLOOKUP($B1423,散戶多空比!$A$6:$L$500,12,FALSE)</f>
        <v>#N/A</v>
      </c>
      <c r="X1423" s="40" t="e">
        <f>VLOOKUP($B1423,期貨大額交易人未沖銷部位!$A$4:$O$499,4,FALSE)</f>
        <v>#N/A</v>
      </c>
      <c r="Y1423" s="40" t="e">
        <f>VLOOKUP($B1423,期貨大額交易人未沖銷部位!$A$4:$O$499,7,FALSE)</f>
        <v>#N/A</v>
      </c>
      <c r="Z1423" s="40" t="e">
        <f>VLOOKUP($B1423,期貨大額交易人未沖銷部位!$A$4:$O$499,10,FALSE)</f>
        <v>#N/A</v>
      </c>
      <c r="AA1423" s="40" t="e">
        <f>VLOOKUP($B1423,期貨大額交易人未沖銷部位!$A$4:$O$499,13,FALSE)</f>
        <v>#N/A</v>
      </c>
      <c r="AB1423" s="40" t="e">
        <f>VLOOKUP($B1423,期貨大額交易人未沖銷部位!$A$4:$O$499,14,FALSE)</f>
        <v>#N/A</v>
      </c>
      <c r="AC1423" s="40" t="e">
        <f>VLOOKUP($B1423,期貨大額交易人未沖銷部位!$A$4:$O$499,15,FALSE)</f>
        <v>#N/A</v>
      </c>
      <c r="AD1423" s="33" t="e">
        <f>VLOOKUP($B1423,三大美股走勢!$A$4:$J$495,4,FALSE)</f>
        <v>#N/A</v>
      </c>
      <c r="AE1423" s="33" t="e">
        <f>VLOOKUP($B1423,三大美股走勢!$A$4:$J$495,7,FALSE)</f>
        <v>#N/A</v>
      </c>
      <c r="AF1423" s="33" t="e">
        <f>VLOOKUP($B1423,三大美股走勢!$A$4:$J$495,10,FALSE)</f>
        <v>#N/A</v>
      </c>
    </row>
    <row r="1424" spans="2:32">
      <c r="B1424" s="32">
        <v>44203</v>
      </c>
      <c r="C1424" s="33" t="e">
        <f>VLOOKUP($B1424,大盤與近月台指!$A$4:$I$499,2,FALSE)</f>
        <v>#N/A</v>
      </c>
      <c r="D1424" s="34" t="e">
        <f>VLOOKUP($B1424,大盤與近月台指!$A$4:$I$499,3,FALSE)</f>
        <v>#N/A</v>
      </c>
      <c r="E1424" s="35" t="e">
        <f>VLOOKUP($B1424,大盤與近月台指!$A$4:$I$499,4,FALSE)</f>
        <v>#N/A</v>
      </c>
      <c r="F1424" s="33" t="e">
        <f>VLOOKUP($B1424,大盤與近月台指!$A$4:$I$499,5,FALSE)</f>
        <v>#N/A</v>
      </c>
      <c r="G1424" s="49" t="e">
        <f>VLOOKUP($B1424,三大法人買賣超!$A$4:$I$500,3,FALSE)</f>
        <v>#N/A</v>
      </c>
      <c r="H1424" s="34" t="e">
        <f>VLOOKUP($B1424,三大法人買賣超!$A$4:$I$500,5,FALSE)</f>
        <v>#N/A</v>
      </c>
      <c r="I1424" s="27" t="e">
        <f>VLOOKUP($B1424,三大法人買賣超!$A$4:$I$500,7,FALSE)</f>
        <v>#N/A</v>
      </c>
      <c r="J1424" s="27" t="e">
        <f>VLOOKUP($B1424,三大法人買賣超!$A$4:$I$500,9,FALSE)</f>
        <v>#N/A</v>
      </c>
      <c r="K1424" s="37">
        <f>新台幣匯率美元指數!B1425</f>
        <v>0</v>
      </c>
      <c r="L1424" s="38">
        <f>新台幣匯率美元指數!C1425</f>
        <v>0</v>
      </c>
      <c r="M1424" s="39">
        <f>新台幣匯率美元指數!D1425</f>
        <v>0</v>
      </c>
      <c r="N1424" s="27" t="e">
        <f>VLOOKUP($B1424,期貨未平倉口數!$A$4:$M$499,4,FALSE)</f>
        <v>#N/A</v>
      </c>
      <c r="O1424" s="27" t="e">
        <f>VLOOKUP($B1424,期貨未平倉口數!$A$4:$M$499,9,FALSE)</f>
        <v>#N/A</v>
      </c>
      <c r="P1424" s="27" t="e">
        <f>VLOOKUP($B1424,期貨未平倉口數!$A$4:$M$499,10,FALSE)</f>
        <v>#N/A</v>
      </c>
      <c r="Q1424" s="27" t="e">
        <f>VLOOKUP($B1424,期貨未平倉口數!$A$4:$M$499,11,FALSE)</f>
        <v>#N/A</v>
      </c>
      <c r="R1424" s="64" t="e">
        <f>VLOOKUP($B1424,選擇權未平倉餘額!$A$4:$I$500,6,FALSE)</f>
        <v>#N/A</v>
      </c>
      <c r="S1424" s="64" t="e">
        <f>VLOOKUP($B1424,選擇權未平倉餘額!$A$4:$I$500,7,FALSE)</f>
        <v>#N/A</v>
      </c>
      <c r="T1424" s="64" t="e">
        <f>VLOOKUP($B1424,選擇權未平倉餘額!$A$4:$I$500,8,FALSE)</f>
        <v>#N/A</v>
      </c>
      <c r="U1424" s="64" t="e">
        <f>VLOOKUP($B1424,選擇權未平倉餘額!$A$4:$I$500,9,FALSE)</f>
        <v>#N/A</v>
      </c>
      <c r="V1424" s="39" t="e">
        <f>VLOOKUP($B1424,臺指選擇權P_C_Ratios!$A$4:$C$500,3,FALSE)</f>
        <v>#N/A</v>
      </c>
      <c r="W1424" s="41" t="e">
        <f>VLOOKUP($B1424,散戶多空比!$A$6:$L$500,12,FALSE)</f>
        <v>#N/A</v>
      </c>
      <c r="X1424" s="40" t="e">
        <f>VLOOKUP($B1424,期貨大額交易人未沖銷部位!$A$4:$O$499,4,FALSE)</f>
        <v>#N/A</v>
      </c>
      <c r="Y1424" s="40" t="e">
        <f>VLOOKUP($B1424,期貨大額交易人未沖銷部位!$A$4:$O$499,7,FALSE)</f>
        <v>#N/A</v>
      </c>
      <c r="Z1424" s="40" t="e">
        <f>VLOOKUP($B1424,期貨大額交易人未沖銷部位!$A$4:$O$499,10,FALSE)</f>
        <v>#N/A</v>
      </c>
      <c r="AA1424" s="40" t="e">
        <f>VLOOKUP($B1424,期貨大額交易人未沖銷部位!$A$4:$O$499,13,FALSE)</f>
        <v>#N/A</v>
      </c>
      <c r="AB1424" s="40" t="e">
        <f>VLOOKUP($B1424,期貨大額交易人未沖銷部位!$A$4:$O$499,14,FALSE)</f>
        <v>#N/A</v>
      </c>
      <c r="AC1424" s="40" t="e">
        <f>VLOOKUP($B1424,期貨大額交易人未沖銷部位!$A$4:$O$499,15,FALSE)</f>
        <v>#N/A</v>
      </c>
      <c r="AD1424" s="33" t="e">
        <f>VLOOKUP($B1424,三大美股走勢!$A$4:$J$495,4,FALSE)</f>
        <v>#N/A</v>
      </c>
      <c r="AE1424" s="33" t="e">
        <f>VLOOKUP($B1424,三大美股走勢!$A$4:$J$495,7,FALSE)</f>
        <v>#N/A</v>
      </c>
      <c r="AF1424" s="33" t="e">
        <f>VLOOKUP($B1424,三大美股走勢!$A$4:$J$495,10,FALSE)</f>
        <v>#N/A</v>
      </c>
    </row>
    <row r="1425" spans="2:32">
      <c r="B1425" s="32">
        <v>44204</v>
      </c>
      <c r="C1425" s="33" t="e">
        <f>VLOOKUP($B1425,大盤與近月台指!$A$4:$I$499,2,FALSE)</f>
        <v>#N/A</v>
      </c>
      <c r="D1425" s="34" t="e">
        <f>VLOOKUP($B1425,大盤與近月台指!$A$4:$I$499,3,FALSE)</f>
        <v>#N/A</v>
      </c>
      <c r="E1425" s="35" t="e">
        <f>VLOOKUP($B1425,大盤與近月台指!$A$4:$I$499,4,FALSE)</f>
        <v>#N/A</v>
      </c>
      <c r="F1425" s="33" t="e">
        <f>VLOOKUP($B1425,大盤與近月台指!$A$4:$I$499,5,FALSE)</f>
        <v>#N/A</v>
      </c>
      <c r="G1425" s="49" t="e">
        <f>VLOOKUP($B1425,三大法人買賣超!$A$4:$I$500,3,FALSE)</f>
        <v>#N/A</v>
      </c>
      <c r="H1425" s="34" t="e">
        <f>VLOOKUP($B1425,三大法人買賣超!$A$4:$I$500,5,FALSE)</f>
        <v>#N/A</v>
      </c>
      <c r="I1425" s="27" t="e">
        <f>VLOOKUP($B1425,三大法人買賣超!$A$4:$I$500,7,FALSE)</f>
        <v>#N/A</v>
      </c>
      <c r="J1425" s="27" t="e">
        <f>VLOOKUP($B1425,三大法人買賣超!$A$4:$I$500,9,FALSE)</f>
        <v>#N/A</v>
      </c>
      <c r="K1425" s="37">
        <f>新台幣匯率美元指數!B1426</f>
        <v>0</v>
      </c>
      <c r="L1425" s="38">
        <f>新台幣匯率美元指數!C1426</f>
        <v>0</v>
      </c>
      <c r="M1425" s="39">
        <f>新台幣匯率美元指數!D1426</f>
        <v>0</v>
      </c>
      <c r="N1425" s="27" t="e">
        <f>VLOOKUP($B1425,期貨未平倉口數!$A$4:$M$499,4,FALSE)</f>
        <v>#N/A</v>
      </c>
      <c r="O1425" s="27" t="e">
        <f>VLOOKUP($B1425,期貨未平倉口數!$A$4:$M$499,9,FALSE)</f>
        <v>#N/A</v>
      </c>
      <c r="P1425" s="27" t="e">
        <f>VLOOKUP($B1425,期貨未平倉口數!$A$4:$M$499,10,FALSE)</f>
        <v>#N/A</v>
      </c>
      <c r="Q1425" s="27" t="e">
        <f>VLOOKUP($B1425,期貨未平倉口數!$A$4:$M$499,11,FALSE)</f>
        <v>#N/A</v>
      </c>
      <c r="R1425" s="64" t="e">
        <f>VLOOKUP($B1425,選擇權未平倉餘額!$A$4:$I$500,6,FALSE)</f>
        <v>#N/A</v>
      </c>
      <c r="S1425" s="64" t="e">
        <f>VLOOKUP($B1425,選擇權未平倉餘額!$A$4:$I$500,7,FALSE)</f>
        <v>#N/A</v>
      </c>
      <c r="T1425" s="64" t="e">
        <f>VLOOKUP($B1425,選擇權未平倉餘額!$A$4:$I$500,8,FALSE)</f>
        <v>#N/A</v>
      </c>
      <c r="U1425" s="64" t="e">
        <f>VLOOKUP($B1425,選擇權未平倉餘額!$A$4:$I$500,9,FALSE)</f>
        <v>#N/A</v>
      </c>
      <c r="V1425" s="39" t="e">
        <f>VLOOKUP($B1425,臺指選擇權P_C_Ratios!$A$4:$C$500,3,FALSE)</f>
        <v>#N/A</v>
      </c>
      <c r="W1425" s="41" t="e">
        <f>VLOOKUP($B1425,散戶多空比!$A$6:$L$500,12,FALSE)</f>
        <v>#N/A</v>
      </c>
      <c r="X1425" s="40" t="e">
        <f>VLOOKUP($B1425,期貨大額交易人未沖銷部位!$A$4:$O$499,4,FALSE)</f>
        <v>#N/A</v>
      </c>
      <c r="Y1425" s="40" t="e">
        <f>VLOOKUP($B1425,期貨大額交易人未沖銷部位!$A$4:$O$499,7,FALSE)</f>
        <v>#N/A</v>
      </c>
      <c r="Z1425" s="40" t="e">
        <f>VLOOKUP($B1425,期貨大額交易人未沖銷部位!$A$4:$O$499,10,FALSE)</f>
        <v>#N/A</v>
      </c>
      <c r="AA1425" s="40" t="e">
        <f>VLOOKUP($B1425,期貨大額交易人未沖銷部位!$A$4:$O$499,13,FALSE)</f>
        <v>#N/A</v>
      </c>
      <c r="AB1425" s="40" t="e">
        <f>VLOOKUP($B1425,期貨大額交易人未沖銷部位!$A$4:$O$499,14,FALSE)</f>
        <v>#N/A</v>
      </c>
      <c r="AC1425" s="40" t="e">
        <f>VLOOKUP($B1425,期貨大額交易人未沖銷部位!$A$4:$O$499,15,FALSE)</f>
        <v>#N/A</v>
      </c>
      <c r="AD1425" s="33" t="e">
        <f>VLOOKUP($B1425,三大美股走勢!$A$4:$J$495,4,FALSE)</f>
        <v>#N/A</v>
      </c>
      <c r="AE1425" s="33" t="e">
        <f>VLOOKUP($B1425,三大美股走勢!$A$4:$J$495,7,FALSE)</f>
        <v>#N/A</v>
      </c>
      <c r="AF1425" s="33" t="e">
        <f>VLOOKUP($B1425,三大美股走勢!$A$4:$J$495,10,FALSE)</f>
        <v>#N/A</v>
      </c>
    </row>
    <row r="1426" spans="2:32">
      <c r="B1426" s="32">
        <v>44205</v>
      </c>
      <c r="C1426" s="33" t="e">
        <f>VLOOKUP($B1426,大盤與近月台指!$A$4:$I$499,2,FALSE)</f>
        <v>#N/A</v>
      </c>
      <c r="D1426" s="34" t="e">
        <f>VLOOKUP($B1426,大盤與近月台指!$A$4:$I$499,3,FALSE)</f>
        <v>#N/A</v>
      </c>
      <c r="E1426" s="35" t="e">
        <f>VLOOKUP($B1426,大盤與近月台指!$A$4:$I$499,4,FALSE)</f>
        <v>#N/A</v>
      </c>
      <c r="F1426" s="33" t="e">
        <f>VLOOKUP($B1426,大盤與近月台指!$A$4:$I$499,5,FALSE)</f>
        <v>#N/A</v>
      </c>
      <c r="G1426" s="49" t="e">
        <f>VLOOKUP($B1426,三大法人買賣超!$A$4:$I$500,3,FALSE)</f>
        <v>#N/A</v>
      </c>
      <c r="H1426" s="34" t="e">
        <f>VLOOKUP($B1426,三大法人買賣超!$A$4:$I$500,5,FALSE)</f>
        <v>#N/A</v>
      </c>
      <c r="I1426" s="27" t="e">
        <f>VLOOKUP($B1426,三大法人買賣超!$A$4:$I$500,7,FALSE)</f>
        <v>#N/A</v>
      </c>
      <c r="J1426" s="27" t="e">
        <f>VLOOKUP($B1426,三大法人買賣超!$A$4:$I$500,9,FALSE)</f>
        <v>#N/A</v>
      </c>
      <c r="K1426" s="37">
        <f>新台幣匯率美元指數!B1427</f>
        <v>0</v>
      </c>
      <c r="L1426" s="38">
        <f>新台幣匯率美元指數!C1427</f>
        <v>0</v>
      </c>
      <c r="M1426" s="39">
        <f>新台幣匯率美元指數!D1427</f>
        <v>0</v>
      </c>
      <c r="N1426" s="27" t="e">
        <f>VLOOKUP($B1426,期貨未平倉口數!$A$4:$M$499,4,FALSE)</f>
        <v>#N/A</v>
      </c>
      <c r="O1426" s="27" t="e">
        <f>VLOOKUP($B1426,期貨未平倉口數!$A$4:$M$499,9,FALSE)</f>
        <v>#N/A</v>
      </c>
      <c r="P1426" s="27" t="e">
        <f>VLOOKUP($B1426,期貨未平倉口數!$A$4:$M$499,10,FALSE)</f>
        <v>#N/A</v>
      </c>
      <c r="Q1426" s="27" t="e">
        <f>VLOOKUP($B1426,期貨未平倉口數!$A$4:$M$499,11,FALSE)</f>
        <v>#N/A</v>
      </c>
      <c r="R1426" s="64" t="e">
        <f>VLOOKUP($B1426,選擇權未平倉餘額!$A$4:$I$500,6,FALSE)</f>
        <v>#N/A</v>
      </c>
      <c r="S1426" s="64" t="e">
        <f>VLOOKUP($B1426,選擇權未平倉餘額!$A$4:$I$500,7,FALSE)</f>
        <v>#N/A</v>
      </c>
      <c r="T1426" s="64" t="e">
        <f>VLOOKUP($B1426,選擇權未平倉餘額!$A$4:$I$500,8,FALSE)</f>
        <v>#N/A</v>
      </c>
      <c r="U1426" s="64" t="e">
        <f>VLOOKUP($B1426,選擇權未平倉餘額!$A$4:$I$500,9,FALSE)</f>
        <v>#N/A</v>
      </c>
      <c r="V1426" s="39" t="e">
        <f>VLOOKUP($B1426,臺指選擇權P_C_Ratios!$A$4:$C$500,3,FALSE)</f>
        <v>#N/A</v>
      </c>
      <c r="W1426" s="41" t="e">
        <f>VLOOKUP($B1426,散戶多空比!$A$6:$L$500,12,FALSE)</f>
        <v>#N/A</v>
      </c>
      <c r="X1426" s="40" t="e">
        <f>VLOOKUP($B1426,期貨大額交易人未沖銷部位!$A$4:$O$499,4,FALSE)</f>
        <v>#N/A</v>
      </c>
      <c r="Y1426" s="40" t="e">
        <f>VLOOKUP($B1426,期貨大額交易人未沖銷部位!$A$4:$O$499,7,FALSE)</f>
        <v>#N/A</v>
      </c>
      <c r="Z1426" s="40" t="e">
        <f>VLOOKUP($B1426,期貨大額交易人未沖銷部位!$A$4:$O$499,10,FALSE)</f>
        <v>#N/A</v>
      </c>
      <c r="AA1426" s="40" t="e">
        <f>VLOOKUP($B1426,期貨大額交易人未沖銷部位!$A$4:$O$499,13,FALSE)</f>
        <v>#N/A</v>
      </c>
      <c r="AB1426" s="40" t="e">
        <f>VLOOKUP($B1426,期貨大額交易人未沖銷部位!$A$4:$O$499,14,FALSE)</f>
        <v>#N/A</v>
      </c>
      <c r="AC1426" s="40" t="e">
        <f>VLOOKUP($B1426,期貨大額交易人未沖銷部位!$A$4:$O$499,15,FALSE)</f>
        <v>#N/A</v>
      </c>
      <c r="AD1426" s="33" t="e">
        <f>VLOOKUP($B1426,三大美股走勢!$A$4:$J$495,4,FALSE)</f>
        <v>#N/A</v>
      </c>
      <c r="AE1426" s="33" t="e">
        <f>VLOOKUP($B1426,三大美股走勢!$A$4:$J$495,7,FALSE)</f>
        <v>#N/A</v>
      </c>
      <c r="AF1426" s="33" t="e">
        <f>VLOOKUP($B1426,三大美股走勢!$A$4:$J$495,10,FALSE)</f>
        <v>#N/A</v>
      </c>
    </row>
    <row r="1427" spans="2:32">
      <c r="B1427" s="32">
        <v>44206</v>
      </c>
      <c r="C1427" s="33" t="e">
        <f>VLOOKUP($B1427,大盤與近月台指!$A$4:$I$499,2,FALSE)</f>
        <v>#N/A</v>
      </c>
      <c r="D1427" s="34" t="e">
        <f>VLOOKUP($B1427,大盤與近月台指!$A$4:$I$499,3,FALSE)</f>
        <v>#N/A</v>
      </c>
      <c r="E1427" s="35" t="e">
        <f>VLOOKUP($B1427,大盤與近月台指!$A$4:$I$499,4,FALSE)</f>
        <v>#N/A</v>
      </c>
      <c r="F1427" s="33" t="e">
        <f>VLOOKUP($B1427,大盤與近月台指!$A$4:$I$499,5,FALSE)</f>
        <v>#N/A</v>
      </c>
      <c r="G1427" s="49" t="e">
        <f>VLOOKUP($B1427,三大法人買賣超!$A$4:$I$500,3,FALSE)</f>
        <v>#N/A</v>
      </c>
      <c r="H1427" s="34" t="e">
        <f>VLOOKUP($B1427,三大法人買賣超!$A$4:$I$500,5,FALSE)</f>
        <v>#N/A</v>
      </c>
      <c r="I1427" s="27" t="e">
        <f>VLOOKUP($B1427,三大法人買賣超!$A$4:$I$500,7,FALSE)</f>
        <v>#N/A</v>
      </c>
      <c r="J1427" s="27" t="e">
        <f>VLOOKUP($B1427,三大法人買賣超!$A$4:$I$500,9,FALSE)</f>
        <v>#N/A</v>
      </c>
      <c r="K1427" s="37">
        <f>新台幣匯率美元指數!B1428</f>
        <v>0</v>
      </c>
      <c r="L1427" s="38">
        <f>新台幣匯率美元指數!C1428</f>
        <v>0</v>
      </c>
      <c r="M1427" s="39">
        <f>新台幣匯率美元指數!D1428</f>
        <v>0</v>
      </c>
      <c r="N1427" s="27" t="e">
        <f>VLOOKUP($B1427,期貨未平倉口數!$A$4:$M$499,4,FALSE)</f>
        <v>#N/A</v>
      </c>
      <c r="O1427" s="27" t="e">
        <f>VLOOKUP($B1427,期貨未平倉口數!$A$4:$M$499,9,FALSE)</f>
        <v>#N/A</v>
      </c>
      <c r="P1427" s="27" t="e">
        <f>VLOOKUP($B1427,期貨未平倉口數!$A$4:$M$499,10,FALSE)</f>
        <v>#N/A</v>
      </c>
      <c r="Q1427" s="27" t="e">
        <f>VLOOKUP($B1427,期貨未平倉口數!$A$4:$M$499,11,FALSE)</f>
        <v>#N/A</v>
      </c>
      <c r="R1427" s="64" t="e">
        <f>VLOOKUP($B1427,選擇權未平倉餘額!$A$4:$I$500,6,FALSE)</f>
        <v>#N/A</v>
      </c>
      <c r="S1427" s="64" t="e">
        <f>VLOOKUP($B1427,選擇權未平倉餘額!$A$4:$I$500,7,FALSE)</f>
        <v>#N/A</v>
      </c>
      <c r="T1427" s="64" t="e">
        <f>VLOOKUP($B1427,選擇權未平倉餘額!$A$4:$I$500,8,FALSE)</f>
        <v>#N/A</v>
      </c>
      <c r="U1427" s="64" t="e">
        <f>VLOOKUP($B1427,選擇權未平倉餘額!$A$4:$I$500,9,FALSE)</f>
        <v>#N/A</v>
      </c>
      <c r="V1427" s="39" t="e">
        <f>VLOOKUP($B1427,臺指選擇權P_C_Ratios!$A$4:$C$500,3,FALSE)</f>
        <v>#N/A</v>
      </c>
      <c r="W1427" s="41" t="e">
        <f>VLOOKUP($B1427,散戶多空比!$A$6:$L$500,12,FALSE)</f>
        <v>#N/A</v>
      </c>
      <c r="X1427" s="40" t="e">
        <f>VLOOKUP($B1427,期貨大額交易人未沖銷部位!$A$4:$O$499,4,FALSE)</f>
        <v>#N/A</v>
      </c>
      <c r="Y1427" s="40" t="e">
        <f>VLOOKUP($B1427,期貨大額交易人未沖銷部位!$A$4:$O$499,7,FALSE)</f>
        <v>#N/A</v>
      </c>
      <c r="Z1427" s="40" t="e">
        <f>VLOOKUP($B1427,期貨大額交易人未沖銷部位!$A$4:$O$499,10,FALSE)</f>
        <v>#N/A</v>
      </c>
      <c r="AA1427" s="40" t="e">
        <f>VLOOKUP($B1427,期貨大額交易人未沖銷部位!$A$4:$O$499,13,FALSE)</f>
        <v>#N/A</v>
      </c>
      <c r="AB1427" s="40" t="e">
        <f>VLOOKUP($B1427,期貨大額交易人未沖銷部位!$A$4:$O$499,14,FALSE)</f>
        <v>#N/A</v>
      </c>
      <c r="AC1427" s="40" t="e">
        <f>VLOOKUP($B1427,期貨大額交易人未沖銷部位!$A$4:$O$499,15,FALSE)</f>
        <v>#N/A</v>
      </c>
      <c r="AD1427" s="33" t="e">
        <f>VLOOKUP($B1427,三大美股走勢!$A$4:$J$495,4,FALSE)</f>
        <v>#N/A</v>
      </c>
      <c r="AE1427" s="33" t="e">
        <f>VLOOKUP($B1427,三大美股走勢!$A$4:$J$495,7,FALSE)</f>
        <v>#N/A</v>
      </c>
      <c r="AF1427" s="33" t="e">
        <f>VLOOKUP($B1427,三大美股走勢!$A$4:$J$495,10,FALSE)</f>
        <v>#N/A</v>
      </c>
    </row>
    <row r="1428" spans="2:32">
      <c r="B1428" s="32">
        <v>44207</v>
      </c>
      <c r="C1428" s="33" t="e">
        <f>VLOOKUP($B1428,大盤與近月台指!$A$4:$I$499,2,FALSE)</f>
        <v>#N/A</v>
      </c>
      <c r="D1428" s="34" t="e">
        <f>VLOOKUP($B1428,大盤與近月台指!$A$4:$I$499,3,FALSE)</f>
        <v>#N/A</v>
      </c>
      <c r="E1428" s="35" t="e">
        <f>VLOOKUP($B1428,大盤與近月台指!$A$4:$I$499,4,FALSE)</f>
        <v>#N/A</v>
      </c>
      <c r="F1428" s="33" t="e">
        <f>VLOOKUP($B1428,大盤與近月台指!$A$4:$I$499,5,FALSE)</f>
        <v>#N/A</v>
      </c>
      <c r="G1428" s="49" t="e">
        <f>VLOOKUP($B1428,三大法人買賣超!$A$4:$I$500,3,FALSE)</f>
        <v>#N/A</v>
      </c>
      <c r="H1428" s="34" t="e">
        <f>VLOOKUP($B1428,三大法人買賣超!$A$4:$I$500,5,FALSE)</f>
        <v>#N/A</v>
      </c>
      <c r="I1428" s="27" t="e">
        <f>VLOOKUP($B1428,三大法人買賣超!$A$4:$I$500,7,FALSE)</f>
        <v>#N/A</v>
      </c>
      <c r="J1428" s="27" t="e">
        <f>VLOOKUP($B1428,三大法人買賣超!$A$4:$I$500,9,FALSE)</f>
        <v>#N/A</v>
      </c>
      <c r="K1428" s="37">
        <f>新台幣匯率美元指數!B1429</f>
        <v>0</v>
      </c>
      <c r="L1428" s="38">
        <f>新台幣匯率美元指數!C1429</f>
        <v>0</v>
      </c>
      <c r="M1428" s="39">
        <f>新台幣匯率美元指數!D1429</f>
        <v>0</v>
      </c>
      <c r="N1428" s="27" t="e">
        <f>VLOOKUP($B1428,期貨未平倉口數!$A$4:$M$499,4,FALSE)</f>
        <v>#N/A</v>
      </c>
      <c r="O1428" s="27" t="e">
        <f>VLOOKUP($B1428,期貨未平倉口數!$A$4:$M$499,9,FALSE)</f>
        <v>#N/A</v>
      </c>
      <c r="P1428" s="27" t="e">
        <f>VLOOKUP($B1428,期貨未平倉口數!$A$4:$M$499,10,FALSE)</f>
        <v>#N/A</v>
      </c>
      <c r="Q1428" s="27" t="e">
        <f>VLOOKUP($B1428,期貨未平倉口數!$A$4:$M$499,11,FALSE)</f>
        <v>#N/A</v>
      </c>
      <c r="R1428" s="64" t="e">
        <f>VLOOKUP($B1428,選擇權未平倉餘額!$A$4:$I$500,6,FALSE)</f>
        <v>#N/A</v>
      </c>
      <c r="S1428" s="64" t="e">
        <f>VLOOKUP($B1428,選擇權未平倉餘額!$A$4:$I$500,7,FALSE)</f>
        <v>#N/A</v>
      </c>
      <c r="T1428" s="64" t="e">
        <f>VLOOKUP($B1428,選擇權未平倉餘額!$A$4:$I$500,8,FALSE)</f>
        <v>#N/A</v>
      </c>
      <c r="U1428" s="64" t="e">
        <f>VLOOKUP($B1428,選擇權未平倉餘額!$A$4:$I$500,9,FALSE)</f>
        <v>#N/A</v>
      </c>
      <c r="V1428" s="39" t="e">
        <f>VLOOKUP($B1428,臺指選擇權P_C_Ratios!$A$4:$C$500,3,FALSE)</f>
        <v>#N/A</v>
      </c>
      <c r="W1428" s="41" t="e">
        <f>VLOOKUP($B1428,散戶多空比!$A$6:$L$500,12,FALSE)</f>
        <v>#N/A</v>
      </c>
      <c r="X1428" s="40" t="e">
        <f>VLOOKUP($B1428,期貨大額交易人未沖銷部位!$A$4:$O$499,4,FALSE)</f>
        <v>#N/A</v>
      </c>
      <c r="Y1428" s="40" t="e">
        <f>VLOOKUP($B1428,期貨大額交易人未沖銷部位!$A$4:$O$499,7,FALSE)</f>
        <v>#N/A</v>
      </c>
      <c r="Z1428" s="40" t="e">
        <f>VLOOKUP($B1428,期貨大額交易人未沖銷部位!$A$4:$O$499,10,FALSE)</f>
        <v>#N/A</v>
      </c>
      <c r="AA1428" s="40" t="e">
        <f>VLOOKUP($B1428,期貨大額交易人未沖銷部位!$A$4:$O$499,13,FALSE)</f>
        <v>#N/A</v>
      </c>
      <c r="AB1428" s="40" t="e">
        <f>VLOOKUP($B1428,期貨大額交易人未沖銷部位!$A$4:$O$499,14,FALSE)</f>
        <v>#N/A</v>
      </c>
      <c r="AC1428" s="40" t="e">
        <f>VLOOKUP($B1428,期貨大額交易人未沖銷部位!$A$4:$O$499,15,FALSE)</f>
        <v>#N/A</v>
      </c>
      <c r="AD1428" s="33" t="e">
        <f>VLOOKUP($B1428,三大美股走勢!$A$4:$J$495,4,FALSE)</f>
        <v>#N/A</v>
      </c>
      <c r="AE1428" s="33" t="e">
        <f>VLOOKUP($B1428,三大美股走勢!$A$4:$J$495,7,FALSE)</f>
        <v>#N/A</v>
      </c>
      <c r="AF1428" s="33" t="e">
        <f>VLOOKUP($B1428,三大美股走勢!$A$4:$J$495,10,FALSE)</f>
        <v>#N/A</v>
      </c>
    </row>
    <row r="1429" spans="2:32">
      <c r="B1429" s="32">
        <v>44208</v>
      </c>
      <c r="C1429" s="33" t="e">
        <f>VLOOKUP($B1429,大盤與近月台指!$A$4:$I$499,2,FALSE)</f>
        <v>#N/A</v>
      </c>
      <c r="D1429" s="34" t="e">
        <f>VLOOKUP($B1429,大盤與近月台指!$A$4:$I$499,3,FALSE)</f>
        <v>#N/A</v>
      </c>
      <c r="E1429" s="35" t="e">
        <f>VLOOKUP($B1429,大盤與近月台指!$A$4:$I$499,4,FALSE)</f>
        <v>#N/A</v>
      </c>
      <c r="F1429" s="33" t="e">
        <f>VLOOKUP($B1429,大盤與近月台指!$A$4:$I$499,5,FALSE)</f>
        <v>#N/A</v>
      </c>
      <c r="G1429" s="49" t="e">
        <f>VLOOKUP($B1429,三大法人買賣超!$A$4:$I$500,3,FALSE)</f>
        <v>#N/A</v>
      </c>
      <c r="H1429" s="34" t="e">
        <f>VLOOKUP($B1429,三大法人買賣超!$A$4:$I$500,5,FALSE)</f>
        <v>#N/A</v>
      </c>
      <c r="I1429" s="27" t="e">
        <f>VLOOKUP($B1429,三大法人買賣超!$A$4:$I$500,7,FALSE)</f>
        <v>#N/A</v>
      </c>
      <c r="J1429" s="27" t="e">
        <f>VLOOKUP($B1429,三大法人買賣超!$A$4:$I$500,9,FALSE)</f>
        <v>#N/A</v>
      </c>
      <c r="K1429" s="37">
        <f>新台幣匯率美元指數!B1430</f>
        <v>0</v>
      </c>
      <c r="L1429" s="38">
        <f>新台幣匯率美元指數!C1430</f>
        <v>0</v>
      </c>
      <c r="M1429" s="39">
        <f>新台幣匯率美元指數!D1430</f>
        <v>0</v>
      </c>
      <c r="N1429" s="27" t="e">
        <f>VLOOKUP($B1429,期貨未平倉口數!$A$4:$M$499,4,FALSE)</f>
        <v>#N/A</v>
      </c>
      <c r="O1429" s="27" t="e">
        <f>VLOOKUP($B1429,期貨未平倉口數!$A$4:$M$499,9,FALSE)</f>
        <v>#N/A</v>
      </c>
      <c r="P1429" s="27" t="e">
        <f>VLOOKUP($B1429,期貨未平倉口數!$A$4:$M$499,10,FALSE)</f>
        <v>#N/A</v>
      </c>
      <c r="Q1429" s="27" t="e">
        <f>VLOOKUP($B1429,期貨未平倉口數!$A$4:$M$499,11,FALSE)</f>
        <v>#N/A</v>
      </c>
      <c r="R1429" s="64" t="e">
        <f>VLOOKUP($B1429,選擇權未平倉餘額!$A$4:$I$500,6,FALSE)</f>
        <v>#N/A</v>
      </c>
      <c r="S1429" s="64" t="e">
        <f>VLOOKUP($B1429,選擇權未平倉餘額!$A$4:$I$500,7,FALSE)</f>
        <v>#N/A</v>
      </c>
      <c r="T1429" s="64" t="e">
        <f>VLOOKUP($B1429,選擇權未平倉餘額!$A$4:$I$500,8,FALSE)</f>
        <v>#N/A</v>
      </c>
      <c r="U1429" s="64" t="e">
        <f>VLOOKUP($B1429,選擇權未平倉餘額!$A$4:$I$500,9,FALSE)</f>
        <v>#N/A</v>
      </c>
      <c r="V1429" s="39" t="e">
        <f>VLOOKUP($B1429,臺指選擇權P_C_Ratios!$A$4:$C$500,3,FALSE)</f>
        <v>#N/A</v>
      </c>
      <c r="W1429" s="41" t="e">
        <f>VLOOKUP($B1429,散戶多空比!$A$6:$L$500,12,FALSE)</f>
        <v>#N/A</v>
      </c>
      <c r="X1429" s="40" t="e">
        <f>VLOOKUP($B1429,期貨大額交易人未沖銷部位!$A$4:$O$499,4,FALSE)</f>
        <v>#N/A</v>
      </c>
      <c r="Y1429" s="40" t="e">
        <f>VLOOKUP($B1429,期貨大額交易人未沖銷部位!$A$4:$O$499,7,FALSE)</f>
        <v>#N/A</v>
      </c>
      <c r="Z1429" s="40" t="e">
        <f>VLOOKUP($B1429,期貨大額交易人未沖銷部位!$A$4:$O$499,10,FALSE)</f>
        <v>#N/A</v>
      </c>
      <c r="AA1429" s="40" t="e">
        <f>VLOOKUP($B1429,期貨大額交易人未沖銷部位!$A$4:$O$499,13,FALSE)</f>
        <v>#N/A</v>
      </c>
      <c r="AB1429" s="40" t="e">
        <f>VLOOKUP($B1429,期貨大額交易人未沖銷部位!$A$4:$O$499,14,FALSE)</f>
        <v>#N/A</v>
      </c>
      <c r="AC1429" s="40" t="e">
        <f>VLOOKUP($B1429,期貨大額交易人未沖銷部位!$A$4:$O$499,15,FALSE)</f>
        <v>#N/A</v>
      </c>
      <c r="AD1429" s="33" t="e">
        <f>VLOOKUP($B1429,三大美股走勢!$A$4:$J$495,4,FALSE)</f>
        <v>#N/A</v>
      </c>
      <c r="AE1429" s="33" t="e">
        <f>VLOOKUP($B1429,三大美股走勢!$A$4:$J$495,7,FALSE)</f>
        <v>#N/A</v>
      </c>
      <c r="AF1429" s="33" t="e">
        <f>VLOOKUP($B1429,三大美股走勢!$A$4:$J$495,10,FALSE)</f>
        <v>#N/A</v>
      </c>
    </row>
    <row r="1430" spans="2:32">
      <c r="B1430" s="32">
        <v>44209</v>
      </c>
      <c r="C1430" s="33" t="e">
        <f>VLOOKUP($B1430,大盤與近月台指!$A$4:$I$499,2,FALSE)</f>
        <v>#N/A</v>
      </c>
      <c r="D1430" s="34" t="e">
        <f>VLOOKUP($B1430,大盤與近月台指!$A$4:$I$499,3,FALSE)</f>
        <v>#N/A</v>
      </c>
      <c r="E1430" s="35" t="e">
        <f>VLOOKUP($B1430,大盤與近月台指!$A$4:$I$499,4,FALSE)</f>
        <v>#N/A</v>
      </c>
      <c r="F1430" s="33" t="e">
        <f>VLOOKUP($B1430,大盤與近月台指!$A$4:$I$499,5,FALSE)</f>
        <v>#N/A</v>
      </c>
      <c r="G1430" s="49" t="e">
        <f>VLOOKUP($B1430,三大法人買賣超!$A$4:$I$500,3,FALSE)</f>
        <v>#N/A</v>
      </c>
      <c r="H1430" s="34" t="e">
        <f>VLOOKUP($B1430,三大法人買賣超!$A$4:$I$500,5,FALSE)</f>
        <v>#N/A</v>
      </c>
      <c r="I1430" s="27" t="e">
        <f>VLOOKUP($B1430,三大法人買賣超!$A$4:$I$500,7,FALSE)</f>
        <v>#N/A</v>
      </c>
      <c r="J1430" s="27" t="e">
        <f>VLOOKUP($B1430,三大法人買賣超!$A$4:$I$500,9,FALSE)</f>
        <v>#N/A</v>
      </c>
      <c r="K1430" s="37">
        <f>新台幣匯率美元指數!B1431</f>
        <v>0</v>
      </c>
      <c r="L1430" s="38">
        <f>新台幣匯率美元指數!C1431</f>
        <v>0</v>
      </c>
      <c r="M1430" s="39">
        <f>新台幣匯率美元指數!D1431</f>
        <v>0</v>
      </c>
      <c r="N1430" s="27" t="e">
        <f>VLOOKUP($B1430,期貨未平倉口數!$A$4:$M$499,4,FALSE)</f>
        <v>#N/A</v>
      </c>
      <c r="O1430" s="27" t="e">
        <f>VLOOKUP($B1430,期貨未平倉口數!$A$4:$M$499,9,FALSE)</f>
        <v>#N/A</v>
      </c>
      <c r="P1430" s="27" t="e">
        <f>VLOOKUP($B1430,期貨未平倉口數!$A$4:$M$499,10,FALSE)</f>
        <v>#N/A</v>
      </c>
      <c r="Q1430" s="27" t="e">
        <f>VLOOKUP($B1430,期貨未平倉口數!$A$4:$M$499,11,FALSE)</f>
        <v>#N/A</v>
      </c>
      <c r="R1430" s="64" t="e">
        <f>VLOOKUP($B1430,選擇權未平倉餘額!$A$4:$I$500,6,FALSE)</f>
        <v>#N/A</v>
      </c>
      <c r="S1430" s="64" t="e">
        <f>VLOOKUP($B1430,選擇權未平倉餘額!$A$4:$I$500,7,FALSE)</f>
        <v>#N/A</v>
      </c>
      <c r="T1430" s="64" t="e">
        <f>VLOOKUP($B1430,選擇權未平倉餘額!$A$4:$I$500,8,FALSE)</f>
        <v>#N/A</v>
      </c>
      <c r="U1430" s="64" t="e">
        <f>VLOOKUP($B1430,選擇權未平倉餘額!$A$4:$I$500,9,FALSE)</f>
        <v>#N/A</v>
      </c>
      <c r="V1430" s="39" t="e">
        <f>VLOOKUP($B1430,臺指選擇權P_C_Ratios!$A$4:$C$500,3,FALSE)</f>
        <v>#N/A</v>
      </c>
      <c r="W1430" s="41" t="e">
        <f>VLOOKUP($B1430,散戶多空比!$A$6:$L$500,12,FALSE)</f>
        <v>#N/A</v>
      </c>
      <c r="X1430" s="40" t="e">
        <f>VLOOKUP($B1430,期貨大額交易人未沖銷部位!$A$4:$O$499,4,FALSE)</f>
        <v>#N/A</v>
      </c>
      <c r="Y1430" s="40" t="e">
        <f>VLOOKUP($B1430,期貨大額交易人未沖銷部位!$A$4:$O$499,7,FALSE)</f>
        <v>#N/A</v>
      </c>
      <c r="Z1430" s="40" t="e">
        <f>VLOOKUP($B1430,期貨大額交易人未沖銷部位!$A$4:$O$499,10,FALSE)</f>
        <v>#N/A</v>
      </c>
      <c r="AA1430" s="40" t="e">
        <f>VLOOKUP($B1430,期貨大額交易人未沖銷部位!$A$4:$O$499,13,FALSE)</f>
        <v>#N/A</v>
      </c>
      <c r="AB1430" s="40" t="e">
        <f>VLOOKUP($B1430,期貨大額交易人未沖銷部位!$A$4:$O$499,14,FALSE)</f>
        <v>#N/A</v>
      </c>
      <c r="AC1430" s="40" t="e">
        <f>VLOOKUP($B1430,期貨大額交易人未沖銷部位!$A$4:$O$499,15,FALSE)</f>
        <v>#N/A</v>
      </c>
      <c r="AD1430" s="33" t="e">
        <f>VLOOKUP($B1430,三大美股走勢!$A$4:$J$495,4,FALSE)</f>
        <v>#N/A</v>
      </c>
      <c r="AE1430" s="33" t="e">
        <f>VLOOKUP($B1430,三大美股走勢!$A$4:$J$495,7,FALSE)</f>
        <v>#N/A</v>
      </c>
      <c r="AF1430" s="33" t="e">
        <f>VLOOKUP($B1430,三大美股走勢!$A$4:$J$495,10,FALSE)</f>
        <v>#N/A</v>
      </c>
    </row>
    <row r="1431" spans="2:32">
      <c r="B1431" s="32">
        <v>44210</v>
      </c>
      <c r="C1431" s="33" t="e">
        <f>VLOOKUP($B1431,大盤與近月台指!$A$4:$I$499,2,FALSE)</f>
        <v>#N/A</v>
      </c>
      <c r="D1431" s="34" t="e">
        <f>VLOOKUP($B1431,大盤與近月台指!$A$4:$I$499,3,FALSE)</f>
        <v>#N/A</v>
      </c>
      <c r="E1431" s="35" t="e">
        <f>VLOOKUP($B1431,大盤與近月台指!$A$4:$I$499,4,FALSE)</f>
        <v>#N/A</v>
      </c>
      <c r="F1431" s="33" t="e">
        <f>VLOOKUP($B1431,大盤與近月台指!$A$4:$I$499,5,FALSE)</f>
        <v>#N/A</v>
      </c>
      <c r="G1431" s="49" t="e">
        <f>VLOOKUP($B1431,三大法人買賣超!$A$4:$I$500,3,FALSE)</f>
        <v>#N/A</v>
      </c>
      <c r="H1431" s="34" t="e">
        <f>VLOOKUP($B1431,三大法人買賣超!$A$4:$I$500,5,FALSE)</f>
        <v>#N/A</v>
      </c>
      <c r="I1431" s="27" t="e">
        <f>VLOOKUP($B1431,三大法人買賣超!$A$4:$I$500,7,FALSE)</f>
        <v>#N/A</v>
      </c>
      <c r="J1431" s="27" t="e">
        <f>VLOOKUP($B1431,三大法人買賣超!$A$4:$I$500,9,FALSE)</f>
        <v>#N/A</v>
      </c>
      <c r="K1431" s="37">
        <f>新台幣匯率美元指數!B1432</f>
        <v>0</v>
      </c>
      <c r="L1431" s="38">
        <f>新台幣匯率美元指數!C1432</f>
        <v>0</v>
      </c>
      <c r="M1431" s="39">
        <f>新台幣匯率美元指數!D1432</f>
        <v>0</v>
      </c>
      <c r="N1431" s="27" t="e">
        <f>VLOOKUP($B1431,期貨未平倉口數!$A$4:$M$499,4,FALSE)</f>
        <v>#N/A</v>
      </c>
      <c r="O1431" s="27" t="e">
        <f>VLOOKUP($B1431,期貨未平倉口數!$A$4:$M$499,9,FALSE)</f>
        <v>#N/A</v>
      </c>
      <c r="P1431" s="27" t="e">
        <f>VLOOKUP($B1431,期貨未平倉口數!$A$4:$M$499,10,FALSE)</f>
        <v>#N/A</v>
      </c>
      <c r="Q1431" s="27" t="e">
        <f>VLOOKUP($B1431,期貨未平倉口數!$A$4:$M$499,11,FALSE)</f>
        <v>#N/A</v>
      </c>
      <c r="R1431" s="64" t="e">
        <f>VLOOKUP($B1431,選擇權未平倉餘額!$A$4:$I$500,6,FALSE)</f>
        <v>#N/A</v>
      </c>
      <c r="S1431" s="64" t="e">
        <f>VLOOKUP($B1431,選擇權未平倉餘額!$A$4:$I$500,7,FALSE)</f>
        <v>#N/A</v>
      </c>
      <c r="T1431" s="64" t="e">
        <f>VLOOKUP($B1431,選擇權未平倉餘額!$A$4:$I$500,8,FALSE)</f>
        <v>#N/A</v>
      </c>
      <c r="U1431" s="64" t="e">
        <f>VLOOKUP($B1431,選擇權未平倉餘額!$A$4:$I$500,9,FALSE)</f>
        <v>#N/A</v>
      </c>
      <c r="V1431" s="39" t="e">
        <f>VLOOKUP($B1431,臺指選擇權P_C_Ratios!$A$4:$C$500,3,FALSE)</f>
        <v>#N/A</v>
      </c>
      <c r="W1431" s="41" t="e">
        <f>VLOOKUP($B1431,散戶多空比!$A$6:$L$500,12,FALSE)</f>
        <v>#N/A</v>
      </c>
      <c r="X1431" s="40" t="e">
        <f>VLOOKUP($B1431,期貨大額交易人未沖銷部位!$A$4:$O$499,4,FALSE)</f>
        <v>#N/A</v>
      </c>
      <c r="Y1431" s="40" t="e">
        <f>VLOOKUP($B1431,期貨大額交易人未沖銷部位!$A$4:$O$499,7,FALSE)</f>
        <v>#N/A</v>
      </c>
      <c r="Z1431" s="40" t="e">
        <f>VLOOKUP($B1431,期貨大額交易人未沖銷部位!$A$4:$O$499,10,FALSE)</f>
        <v>#N/A</v>
      </c>
      <c r="AA1431" s="40" t="e">
        <f>VLOOKUP($B1431,期貨大額交易人未沖銷部位!$A$4:$O$499,13,FALSE)</f>
        <v>#N/A</v>
      </c>
      <c r="AB1431" s="40" t="e">
        <f>VLOOKUP($B1431,期貨大額交易人未沖銷部位!$A$4:$O$499,14,FALSE)</f>
        <v>#N/A</v>
      </c>
      <c r="AC1431" s="40" t="e">
        <f>VLOOKUP($B1431,期貨大額交易人未沖銷部位!$A$4:$O$499,15,FALSE)</f>
        <v>#N/A</v>
      </c>
      <c r="AD1431" s="33" t="e">
        <f>VLOOKUP($B1431,三大美股走勢!$A$4:$J$495,4,FALSE)</f>
        <v>#N/A</v>
      </c>
      <c r="AE1431" s="33" t="e">
        <f>VLOOKUP($B1431,三大美股走勢!$A$4:$J$495,7,FALSE)</f>
        <v>#N/A</v>
      </c>
      <c r="AF1431" s="33" t="e">
        <f>VLOOKUP($B1431,三大美股走勢!$A$4:$J$495,10,FALSE)</f>
        <v>#N/A</v>
      </c>
    </row>
    <row r="1432" spans="2:32">
      <c r="B1432" s="32">
        <v>44211</v>
      </c>
      <c r="C1432" s="33" t="e">
        <f>VLOOKUP($B1432,大盤與近月台指!$A$4:$I$499,2,FALSE)</f>
        <v>#N/A</v>
      </c>
      <c r="D1432" s="34" t="e">
        <f>VLOOKUP($B1432,大盤與近月台指!$A$4:$I$499,3,FALSE)</f>
        <v>#N/A</v>
      </c>
      <c r="E1432" s="35" t="e">
        <f>VLOOKUP($B1432,大盤與近月台指!$A$4:$I$499,4,FALSE)</f>
        <v>#N/A</v>
      </c>
      <c r="F1432" s="33" t="e">
        <f>VLOOKUP($B1432,大盤與近月台指!$A$4:$I$499,5,FALSE)</f>
        <v>#N/A</v>
      </c>
      <c r="G1432" s="49" t="e">
        <f>VLOOKUP($B1432,三大法人買賣超!$A$4:$I$500,3,FALSE)</f>
        <v>#N/A</v>
      </c>
      <c r="H1432" s="34" t="e">
        <f>VLOOKUP($B1432,三大法人買賣超!$A$4:$I$500,5,FALSE)</f>
        <v>#N/A</v>
      </c>
      <c r="I1432" s="27" t="e">
        <f>VLOOKUP($B1432,三大法人買賣超!$A$4:$I$500,7,FALSE)</f>
        <v>#N/A</v>
      </c>
      <c r="J1432" s="27" t="e">
        <f>VLOOKUP($B1432,三大法人買賣超!$A$4:$I$500,9,FALSE)</f>
        <v>#N/A</v>
      </c>
      <c r="K1432" s="37">
        <f>新台幣匯率美元指數!B1433</f>
        <v>0</v>
      </c>
      <c r="L1432" s="38">
        <f>新台幣匯率美元指數!C1433</f>
        <v>0</v>
      </c>
      <c r="M1432" s="39">
        <f>新台幣匯率美元指數!D1433</f>
        <v>0</v>
      </c>
      <c r="N1432" s="27" t="e">
        <f>VLOOKUP($B1432,期貨未平倉口數!$A$4:$M$499,4,FALSE)</f>
        <v>#N/A</v>
      </c>
      <c r="O1432" s="27" t="e">
        <f>VLOOKUP($B1432,期貨未平倉口數!$A$4:$M$499,9,FALSE)</f>
        <v>#N/A</v>
      </c>
      <c r="P1432" s="27" t="e">
        <f>VLOOKUP($B1432,期貨未平倉口數!$A$4:$M$499,10,FALSE)</f>
        <v>#N/A</v>
      </c>
      <c r="Q1432" s="27" t="e">
        <f>VLOOKUP($B1432,期貨未平倉口數!$A$4:$M$499,11,FALSE)</f>
        <v>#N/A</v>
      </c>
      <c r="R1432" s="64" t="e">
        <f>VLOOKUP($B1432,選擇權未平倉餘額!$A$4:$I$500,6,FALSE)</f>
        <v>#N/A</v>
      </c>
      <c r="S1432" s="64" t="e">
        <f>VLOOKUP($B1432,選擇權未平倉餘額!$A$4:$I$500,7,FALSE)</f>
        <v>#N/A</v>
      </c>
      <c r="T1432" s="64" t="e">
        <f>VLOOKUP($B1432,選擇權未平倉餘額!$A$4:$I$500,8,FALSE)</f>
        <v>#N/A</v>
      </c>
      <c r="U1432" s="64" t="e">
        <f>VLOOKUP($B1432,選擇權未平倉餘額!$A$4:$I$500,9,FALSE)</f>
        <v>#N/A</v>
      </c>
      <c r="V1432" s="39" t="e">
        <f>VLOOKUP($B1432,臺指選擇權P_C_Ratios!$A$4:$C$500,3,FALSE)</f>
        <v>#N/A</v>
      </c>
      <c r="W1432" s="41" t="e">
        <f>VLOOKUP($B1432,散戶多空比!$A$6:$L$500,12,FALSE)</f>
        <v>#N/A</v>
      </c>
      <c r="X1432" s="40" t="e">
        <f>VLOOKUP($B1432,期貨大額交易人未沖銷部位!$A$4:$O$499,4,FALSE)</f>
        <v>#N/A</v>
      </c>
      <c r="Y1432" s="40" t="e">
        <f>VLOOKUP($B1432,期貨大額交易人未沖銷部位!$A$4:$O$499,7,FALSE)</f>
        <v>#N/A</v>
      </c>
      <c r="Z1432" s="40" t="e">
        <f>VLOOKUP($B1432,期貨大額交易人未沖銷部位!$A$4:$O$499,10,FALSE)</f>
        <v>#N/A</v>
      </c>
      <c r="AA1432" s="40" t="e">
        <f>VLOOKUP($B1432,期貨大額交易人未沖銷部位!$A$4:$O$499,13,FALSE)</f>
        <v>#N/A</v>
      </c>
      <c r="AB1432" s="40" t="e">
        <f>VLOOKUP($B1432,期貨大額交易人未沖銷部位!$A$4:$O$499,14,FALSE)</f>
        <v>#N/A</v>
      </c>
      <c r="AC1432" s="40" t="e">
        <f>VLOOKUP($B1432,期貨大額交易人未沖銷部位!$A$4:$O$499,15,FALSE)</f>
        <v>#N/A</v>
      </c>
      <c r="AD1432" s="33" t="e">
        <f>VLOOKUP($B1432,三大美股走勢!$A$4:$J$495,4,FALSE)</f>
        <v>#N/A</v>
      </c>
      <c r="AE1432" s="33" t="e">
        <f>VLOOKUP($B1432,三大美股走勢!$A$4:$J$495,7,FALSE)</f>
        <v>#N/A</v>
      </c>
      <c r="AF1432" s="33" t="e">
        <f>VLOOKUP($B1432,三大美股走勢!$A$4:$J$495,10,FALSE)</f>
        <v>#N/A</v>
      </c>
    </row>
    <row r="1433" spans="2:32">
      <c r="B1433" s="32">
        <v>44212</v>
      </c>
      <c r="C1433" s="33" t="e">
        <f>VLOOKUP($B1433,大盤與近月台指!$A$4:$I$499,2,FALSE)</f>
        <v>#N/A</v>
      </c>
      <c r="D1433" s="34" t="e">
        <f>VLOOKUP($B1433,大盤與近月台指!$A$4:$I$499,3,FALSE)</f>
        <v>#N/A</v>
      </c>
      <c r="E1433" s="35" t="e">
        <f>VLOOKUP($B1433,大盤與近月台指!$A$4:$I$499,4,FALSE)</f>
        <v>#N/A</v>
      </c>
      <c r="F1433" s="33" t="e">
        <f>VLOOKUP($B1433,大盤與近月台指!$A$4:$I$499,5,FALSE)</f>
        <v>#N/A</v>
      </c>
      <c r="G1433" s="49" t="e">
        <f>VLOOKUP($B1433,三大法人買賣超!$A$4:$I$500,3,FALSE)</f>
        <v>#N/A</v>
      </c>
      <c r="H1433" s="34" t="e">
        <f>VLOOKUP($B1433,三大法人買賣超!$A$4:$I$500,5,FALSE)</f>
        <v>#N/A</v>
      </c>
      <c r="I1433" s="27" t="e">
        <f>VLOOKUP($B1433,三大法人買賣超!$A$4:$I$500,7,FALSE)</f>
        <v>#N/A</v>
      </c>
      <c r="J1433" s="27" t="e">
        <f>VLOOKUP($B1433,三大法人買賣超!$A$4:$I$500,9,FALSE)</f>
        <v>#N/A</v>
      </c>
      <c r="K1433" s="37">
        <f>新台幣匯率美元指數!B1434</f>
        <v>0</v>
      </c>
      <c r="L1433" s="38">
        <f>新台幣匯率美元指數!C1434</f>
        <v>0</v>
      </c>
      <c r="M1433" s="39">
        <f>新台幣匯率美元指數!D1434</f>
        <v>0</v>
      </c>
      <c r="N1433" s="27" t="e">
        <f>VLOOKUP($B1433,期貨未平倉口數!$A$4:$M$499,4,FALSE)</f>
        <v>#N/A</v>
      </c>
      <c r="O1433" s="27" t="e">
        <f>VLOOKUP($B1433,期貨未平倉口數!$A$4:$M$499,9,FALSE)</f>
        <v>#N/A</v>
      </c>
      <c r="P1433" s="27" t="e">
        <f>VLOOKUP($B1433,期貨未平倉口數!$A$4:$M$499,10,FALSE)</f>
        <v>#N/A</v>
      </c>
      <c r="Q1433" s="27" t="e">
        <f>VLOOKUP($B1433,期貨未平倉口數!$A$4:$M$499,11,FALSE)</f>
        <v>#N/A</v>
      </c>
      <c r="R1433" s="64" t="e">
        <f>VLOOKUP($B1433,選擇權未平倉餘額!$A$4:$I$500,6,FALSE)</f>
        <v>#N/A</v>
      </c>
      <c r="S1433" s="64" t="e">
        <f>VLOOKUP($B1433,選擇權未平倉餘額!$A$4:$I$500,7,FALSE)</f>
        <v>#N/A</v>
      </c>
      <c r="T1433" s="64" t="e">
        <f>VLOOKUP($B1433,選擇權未平倉餘額!$A$4:$I$500,8,FALSE)</f>
        <v>#N/A</v>
      </c>
      <c r="U1433" s="64" t="e">
        <f>VLOOKUP($B1433,選擇權未平倉餘額!$A$4:$I$500,9,FALSE)</f>
        <v>#N/A</v>
      </c>
      <c r="V1433" s="39" t="e">
        <f>VLOOKUP($B1433,臺指選擇權P_C_Ratios!$A$4:$C$500,3,FALSE)</f>
        <v>#N/A</v>
      </c>
      <c r="W1433" s="41" t="e">
        <f>VLOOKUP($B1433,散戶多空比!$A$6:$L$500,12,FALSE)</f>
        <v>#N/A</v>
      </c>
      <c r="X1433" s="40" t="e">
        <f>VLOOKUP($B1433,期貨大額交易人未沖銷部位!$A$4:$O$499,4,FALSE)</f>
        <v>#N/A</v>
      </c>
      <c r="Y1433" s="40" t="e">
        <f>VLOOKUP($B1433,期貨大額交易人未沖銷部位!$A$4:$O$499,7,FALSE)</f>
        <v>#N/A</v>
      </c>
      <c r="Z1433" s="40" t="e">
        <f>VLOOKUP($B1433,期貨大額交易人未沖銷部位!$A$4:$O$499,10,FALSE)</f>
        <v>#N/A</v>
      </c>
      <c r="AA1433" s="40" t="e">
        <f>VLOOKUP($B1433,期貨大額交易人未沖銷部位!$A$4:$O$499,13,FALSE)</f>
        <v>#N/A</v>
      </c>
      <c r="AB1433" s="40" t="e">
        <f>VLOOKUP($B1433,期貨大額交易人未沖銷部位!$A$4:$O$499,14,FALSE)</f>
        <v>#N/A</v>
      </c>
      <c r="AC1433" s="40" t="e">
        <f>VLOOKUP($B1433,期貨大額交易人未沖銷部位!$A$4:$O$499,15,FALSE)</f>
        <v>#N/A</v>
      </c>
      <c r="AD1433" s="33" t="e">
        <f>VLOOKUP($B1433,三大美股走勢!$A$4:$J$495,4,FALSE)</f>
        <v>#N/A</v>
      </c>
      <c r="AE1433" s="33" t="e">
        <f>VLOOKUP($B1433,三大美股走勢!$A$4:$J$495,7,FALSE)</f>
        <v>#N/A</v>
      </c>
      <c r="AF1433" s="33" t="e">
        <f>VLOOKUP($B1433,三大美股走勢!$A$4:$J$495,10,FALSE)</f>
        <v>#N/A</v>
      </c>
    </row>
    <row r="1434" spans="2:32">
      <c r="B1434" s="32">
        <v>44213</v>
      </c>
      <c r="C1434" s="33" t="e">
        <f>VLOOKUP($B1434,大盤與近月台指!$A$4:$I$499,2,FALSE)</f>
        <v>#N/A</v>
      </c>
      <c r="D1434" s="34" t="e">
        <f>VLOOKUP($B1434,大盤與近月台指!$A$4:$I$499,3,FALSE)</f>
        <v>#N/A</v>
      </c>
      <c r="E1434" s="35" t="e">
        <f>VLOOKUP($B1434,大盤與近月台指!$A$4:$I$499,4,FALSE)</f>
        <v>#N/A</v>
      </c>
      <c r="F1434" s="33" t="e">
        <f>VLOOKUP($B1434,大盤與近月台指!$A$4:$I$499,5,FALSE)</f>
        <v>#N/A</v>
      </c>
      <c r="G1434" s="49" t="e">
        <f>VLOOKUP($B1434,三大法人買賣超!$A$4:$I$500,3,FALSE)</f>
        <v>#N/A</v>
      </c>
      <c r="H1434" s="34" t="e">
        <f>VLOOKUP($B1434,三大法人買賣超!$A$4:$I$500,5,FALSE)</f>
        <v>#N/A</v>
      </c>
      <c r="I1434" s="27" t="e">
        <f>VLOOKUP($B1434,三大法人買賣超!$A$4:$I$500,7,FALSE)</f>
        <v>#N/A</v>
      </c>
      <c r="J1434" s="27" t="e">
        <f>VLOOKUP($B1434,三大法人買賣超!$A$4:$I$500,9,FALSE)</f>
        <v>#N/A</v>
      </c>
      <c r="K1434" s="37">
        <f>新台幣匯率美元指數!B1435</f>
        <v>0</v>
      </c>
      <c r="L1434" s="38">
        <f>新台幣匯率美元指數!C1435</f>
        <v>0</v>
      </c>
      <c r="M1434" s="39">
        <f>新台幣匯率美元指數!D1435</f>
        <v>0</v>
      </c>
      <c r="N1434" s="27" t="e">
        <f>VLOOKUP($B1434,期貨未平倉口數!$A$4:$M$499,4,FALSE)</f>
        <v>#N/A</v>
      </c>
      <c r="O1434" s="27" t="e">
        <f>VLOOKUP($B1434,期貨未平倉口數!$A$4:$M$499,9,FALSE)</f>
        <v>#N/A</v>
      </c>
      <c r="P1434" s="27" t="e">
        <f>VLOOKUP($B1434,期貨未平倉口數!$A$4:$M$499,10,FALSE)</f>
        <v>#N/A</v>
      </c>
      <c r="Q1434" s="27" t="e">
        <f>VLOOKUP($B1434,期貨未平倉口數!$A$4:$M$499,11,FALSE)</f>
        <v>#N/A</v>
      </c>
      <c r="R1434" s="64" t="e">
        <f>VLOOKUP($B1434,選擇權未平倉餘額!$A$4:$I$500,6,FALSE)</f>
        <v>#N/A</v>
      </c>
      <c r="S1434" s="64" t="e">
        <f>VLOOKUP($B1434,選擇權未平倉餘額!$A$4:$I$500,7,FALSE)</f>
        <v>#N/A</v>
      </c>
      <c r="T1434" s="64" t="e">
        <f>VLOOKUP($B1434,選擇權未平倉餘額!$A$4:$I$500,8,FALSE)</f>
        <v>#N/A</v>
      </c>
      <c r="U1434" s="64" t="e">
        <f>VLOOKUP($B1434,選擇權未平倉餘額!$A$4:$I$500,9,FALSE)</f>
        <v>#N/A</v>
      </c>
      <c r="V1434" s="39" t="e">
        <f>VLOOKUP($B1434,臺指選擇權P_C_Ratios!$A$4:$C$500,3,FALSE)</f>
        <v>#N/A</v>
      </c>
      <c r="W1434" s="41" t="e">
        <f>VLOOKUP($B1434,散戶多空比!$A$6:$L$500,12,FALSE)</f>
        <v>#N/A</v>
      </c>
      <c r="X1434" s="40" t="e">
        <f>VLOOKUP($B1434,期貨大額交易人未沖銷部位!$A$4:$O$499,4,FALSE)</f>
        <v>#N/A</v>
      </c>
      <c r="Y1434" s="40" t="e">
        <f>VLOOKUP($B1434,期貨大額交易人未沖銷部位!$A$4:$O$499,7,FALSE)</f>
        <v>#N/A</v>
      </c>
      <c r="Z1434" s="40" t="e">
        <f>VLOOKUP($B1434,期貨大額交易人未沖銷部位!$A$4:$O$499,10,FALSE)</f>
        <v>#N/A</v>
      </c>
      <c r="AA1434" s="40" t="e">
        <f>VLOOKUP($B1434,期貨大額交易人未沖銷部位!$A$4:$O$499,13,FALSE)</f>
        <v>#N/A</v>
      </c>
      <c r="AB1434" s="40" t="e">
        <f>VLOOKUP($B1434,期貨大額交易人未沖銷部位!$A$4:$O$499,14,FALSE)</f>
        <v>#N/A</v>
      </c>
      <c r="AC1434" s="40" t="e">
        <f>VLOOKUP($B1434,期貨大額交易人未沖銷部位!$A$4:$O$499,15,FALSE)</f>
        <v>#N/A</v>
      </c>
      <c r="AD1434" s="33" t="e">
        <f>VLOOKUP($B1434,三大美股走勢!$A$4:$J$495,4,FALSE)</f>
        <v>#N/A</v>
      </c>
      <c r="AE1434" s="33" t="e">
        <f>VLOOKUP($B1434,三大美股走勢!$A$4:$J$495,7,FALSE)</f>
        <v>#N/A</v>
      </c>
      <c r="AF1434" s="33" t="e">
        <f>VLOOKUP($B1434,三大美股走勢!$A$4:$J$495,10,FALSE)</f>
        <v>#N/A</v>
      </c>
    </row>
    <row r="1435" spans="2:32">
      <c r="B1435" s="32">
        <v>44214</v>
      </c>
      <c r="C1435" s="33" t="e">
        <f>VLOOKUP($B1435,大盤與近月台指!$A$4:$I$499,2,FALSE)</f>
        <v>#N/A</v>
      </c>
      <c r="D1435" s="34" t="e">
        <f>VLOOKUP($B1435,大盤與近月台指!$A$4:$I$499,3,FALSE)</f>
        <v>#N/A</v>
      </c>
      <c r="E1435" s="35" t="e">
        <f>VLOOKUP($B1435,大盤與近月台指!$A$4:$I$499,4,FALSE)</f>
        <v>#N/A</v>
      </c>
      <c r="F1435" s="33" t="e">
        <f>VLOOKUP($B1435,大盤與近月台指!$A$4:$I$499,5,FALSE)</f>
        <v>#N/A</v>
      </c>
      <c r="G1435" s="49" t="e">
        <f>VLOOKUP($B1435,三大法人買賣超!$A$4:$I$500,3,FALSE)</f>
        <v>#N/A</v>
      </c>
      <c r="H1435" s="34" t="e">
        <f>VLOOKUP($B1435,三大法人買賣超!$A$4:$I$500,5,FALSE)</f>
        <v>#N/A</v>
      </c>
      <c r="I1435" s="27" t="e">
        <f>VLOOKUP($B1435,三大法人買賣超!$A$4:$I$500,7,FALSE)</f>
        <v>#N/A</v>
      </c>
      <c r="J1435" s="27" t="e">
        <f>VLOOKUP($B1435,三大法人買賣超!$A$4:$I$500,9,FALSE)</f>
        <v>#N/A</v>
      </c>
      <c r="K1435" s="37">
        <f>新台幣匯率美元指數!B1436</f>
        <v>0</v>
      </c>
      <c r="L1435" s="38">
        <f>新台幣匯率美元指數!C1436</f>
        <v>0</v>
      </c>
      <c r="M1435" s="39">
        <f>新台幣匯率美元指數!D1436</f>
        <v>0</v>
      </c>
      <c r="N1435" s="27" t="e">
        <f>VLOOKUP($B1435,期貨未平倉口數!$A$4:$M$499,4,FALSE)</f>
        <v>#N/A</v>
      </c>
      <c r="O1435" s="27" t="e">
        <f>VLOOKUP($B1435,期貨未平倉口數!$A$4:$M$499,9,FALSE)</f>
        <v>#N/A</v>
      </c>
      <c r="P1435" s="27" t="e">
        <f>VLOOKUP($B1435,期貨未平倉口數!$A$4:$M$499,10,FALSE)</f>
        <v>#N/A</v>
      </c>
      <c r="Q1435" s="27" t="e">
        <f>VLOOKUP($B1435,期貨未平倉口數!$A$4:$M$499,11,FALSE)</f>
        <v>#N/A</v>
      </c>
      <c r="R1435" s="64" t="e">
        <f>VLOOKUP($B1435,選擇權未平倉餘額!$A$4:$I$500,6,FALSE)</f>
        <v>#N/A</v>
      </c>
      <c r="S1435" s="64" t="e">
        <f>VLOOKUP($B1435,選擇權未平倉餘額!$A$4:$I$500,7,FALSE)</f>
        <v>#N/A</v>
      </c>
      <c r="T1435" s="64" t="e">
        <f>VLOOKUP($B1435,選擇權未平倉餘額!$A$4:$I$500,8,FALSE)</f>
        <v>#N/A</v>
      </c>
      <c r="U1435" s="64" t="e">
        <f>VLOOKUP($B1435,選擇權未平倉餘額!$A$4:$I$500,9,FALSE)</f>
        <v>#N/A</v>
      </c>
      <c r="V1435" s="39" t="e">
        <f>VLOOKUP($B1435,臺指選擇權P_C_Ratios!$A$4:$C$500,3,FALSE)</f>
        <v>#N/A</v>
      </c>
      <c r="W1435" s="41" t="e">
        <f>VLOOKUP($B1435,散戶多空比!$A$6:$L$500,12,FALSE)</f>
        <v>#N/A</v>
      </c>
      <c r="X1435" s="40" t="e">
        <f>VLOOKUP($B1435,期貨大額交易人未沖銷部位!$A$4:$O$499,4,FALSE)</f>
        <v>#N/A</v>
      </c>
      <c r="Y1435" s="40" t="e">
        <f>VLOOKUP($B1435,期貨大額交易人未沖銷部位!$A$4:$O$499,7,FALSE)</f>
        <v>#N/A</v>
      </c>
      <c r="Z1435" s="40" t="e">
        <f>VLOOKUP($B1435,期貨大額交易人未沖銷部位!$A$4:$O$499,10,FALSE)</f>
        <v>#N/A</v>
      </c>
      <c r="AA1435" s="40" t="e">
        <f>VLOOKUP($B1435,期貨大額交易人未沖銷部位!$A$4:$O$499,13,FALSE)</f>
        <v>#N/A</v>
      </c>
      <c r="AB1435" s="40" t="e">
        <f>VLOOKUP($B1435,期貨大額交易人未沖銷部位!$A$4:$O$499,14,FALSE)</f>
        <v>#N/A</v>
      </c>
      <c r="AC1435" s="40" t="e">
        <f>VLOOKUP($B1435,期貨大額交易人未沖銷部位!$A$4:$O$499,15,FALSE)</f>
        <v>#N/A</v>
      </c>
      <c r="AD1435" s="33" t="e">
        <f>VLOOKUP($B1435,三大美股走勢!$A$4:$J$495,4,FALSE)</f>
        <v>#N/A</v>
      </c>
      <c r="AE1435" s="33" t="e">
        <f>VLOOKUP($B1435,三大美股走勢!$A$4:$J$495,7,FALSE)</f>
        <v>#N/A</v>
      </c>
      <c r="AF1435" s="33" t="e">
        <f>VLOOKUP($B1435,三大美股走勢!$A$4:$J$495,10,FALSE)</f>
        <v>#N/A</v>
      </c>
    </row>
    <row r="1436" spans="2:32">
      <c r="B1436" s="32">
        <v>44215</v>
      </c>
      <c r="C1436" s="33" t="e">
        <f>VLOOKUP($B1436,大盤與近月台指!$A$4:$I$499,2,FALSE)</f>
        <v>#N/A</v>
      </c>
      <c r="D1436" s="34" t="e">
        <f>VLOOKUP($B1436,大盤與近月台指!$A$4:$I$499,3,FALSE)</f>
        <v>#N/A</v>
      </c>
      <c r="E1436" s="35" t="e">
        <f>VLOOKUP($B1436,大盤與近月台指!$A$4:$I$499,4,FALSE)</f>
        <v>#N/A</v>
      </c>
      <c r="F1436" s="33" t="e">
        <f>VLOOKUP($B1436,大盤與近月台指!$A$4:$I$499,5,FALSE)</f>
        <v>#N/A</v>
      </c>
      <c r="G1436" s="49" t="e">
        <f>VLOOKUP($B1436,三大法人買賣超!$A$4:$I$500,3,FALSE)</f>
        <v>#N/A</v>
      </c>
      <c r="H1436" s="34" t="e">
        <f>VLOOKUP($B1436,三大法人買賣超!$A$4:$I$500,5,FALSE)</f>
        <v>#N/A</v>
      </c>
      <c r="I1436" s="27" t="e">
        <f>VLOOKUP($B1436,三大法人買賣超!$A$4:$I$500,7,FALSE)</f>
        <v>#N/A</v>
      </c>
      <c r="J1436" s="27" t="e">
        <f>VLOOKUP($B1436,三大法人買賣超!$A$4:$I$500,9,FALSE)</f>
        <v>#N/A</v>
      </c>
      <c r="K1436" s="37">
        <f>新台幣匯率美元指數!B1437</f>
        <v>0</v>
      </c>
      <c r="L1436" s="38">
        <f>新台幣匯率美元指數!C1437</f>
        <v>0</v>
      </c>
      <c r="M1436" s="39">
        <f>新台幣匯率美元指數!D1437</f>
        <v>0</v>
      </c>
      <c r="N1436" s="27" t="e">
        <f>VLOOKUP($B1436,期貨未平倉口數!$A$4:$M$499,4,FALSE)</f>
        <v>#N/A</v>
      </c>
      <c r="O1436" s="27" t="e">
        <f>VLOOKUP($B1436,期貨未平倉口數!$A$4:$M$499,9,FALSE)</f>
        <v>#N/A</v>
      </c>
      <c r="P1436" s="27" t="e">
        <f>VLOOKUP($B1436,期貨未平倉口數!$A$4:$M$499,10,FALSE)</f>
        <v>#N/A</v>
      </c>
      <c r="Q1436" s="27" t="e">
        <f>VLOOKUP($B1436,期貨未平倉口數!$A$4:$M$499,11,FALSE)</f>
        <v>#N/A</v>
      </c>
      <c r="R1436" s="64" t="e">
        <f>VLOOKUP($B1436,選擇權未平倉餘額!$A$4:$I$500,6,FALSE)</f>
        <v>#N/A</v>
      </c>
      <c r="S1436" s="64" t="e">
        <f>VLOOKUP($B1436,選擇權未平倉餘額!$A$4:$I$500,7,FALSE)</f>
        <v>#N/A</v>
      </c>
      <c r="T1436" s="64" t="e">
        <f>VLOOKUP($B1436,選擇權未平倉餘額!$A$4:$I$500,8,FALSE)</f>
        <v>#N/A</v>
      </c>
      <c r="U1436" s="64" t="e">
        <f>VLOOKUP($B1436,選擇權未平倉餘額!$A$4:$I$500,9,FALSE)</f>
        <v>#N/A</v>
      </c>
      <c r="V1436" s="39" t="e">
        <f>VLOOKUP($B1436,臺指選擇權P_C_Ratios!$A$4:$C$500,3,FALSE)</f>
        <v>#N/A</v>
      </c>
      <c r="W1436" s="41" t="e">
        <f>VLOOKUP($B1436,散戶多空比!$A$6:$L$500,12,FALSE)</f>
        <v>#N/A</v>
      </c>
      <c r="X1436" s="40" t="e">
        <f>VLOOKUP($B1436,期貨大額交易人未沖銷部位!$A$4:$O$499,4,FALSE)</f>
        <v>#N/A</v>
      </c>
      <c r="Y1436" s="40" t="e">
        <f>VLOOKUP($B1436,期貨大額交易人未沖銷部位!$A$4:$O$499,7,FALSE)</f>
        <v>#N/A</v>
      </c>
      <c r="Z1436" s="40" t="e">
        <f>VLOOKUP($B1436,期貨大額交易人未沖銷部位!$A$4:$O$499,10,FALSE)</f>
        <v>#N/A</v>
      </c>
      <c r="AA1436" s="40" t="e">
        <f>VLOOKUP($B1436,期貨大額交易人未沖銷部位!$A$4:$O$499,13,FALSE)</f>
        <v>#N/A</v>
      </c>
      <c r="AB1436" s="40" t="e">
        <f>VLOOKUP($B1436,期貨大額交易人未沖銷部位!$A$4:$O$499,14,FALSE)</f>
        <v>#N/A</v>
      </c>
      <c r="AC1436" s="40" t="e">
        <f>VLOOKUP($B1436,期貨大額交易人未沖銷部位!$A$4:$O$499,15,FALSE)</f>
        <v>#N/A</v>
      </c>
      <c r="AD1436" s="33" t="e">
        <f>VLOOKUP($B1436,三大美股走勢!$A$4:$J$495,4,FALSE)</f>
        <v>#N/A</v>
      </c>
      <c r="AE1436" s="33" t="e">
        <f>VLOOKUP($B1436,三大美股走勢!$A$4:$J$495,7,FALSE)</f>
        <v>#N/A</v>
      </c>
      <c r="AF1436" s="33" t="e">
        <f>VLOOKUP($B1436,三大美股走勢!$A$4:$J$495,10,FALSE)</f>
        <v>#N/A</v>
      </c>
    </row>
    <row r="1437" spans="2:32">
      <c r="B1437" s="32">
        <v>44216</v>
      </c>
      <c r="C1437" s="33" t="e">
        <f>VLOOKUP($B1437,大盤與近月台指!$A$4:$I$499,2,FALSE)</f>
        <v>#N/A</v>
      </c>
      <c r="D1437" s="34" t="e">
        <f>VLOOKUP($B1437,大盤與近月台指!$A$4:$I$499,3,FALSE)</f>
        <v>#N/A</v>
      </c>
      <c r="E1437" s="35" t="e">
        <f>VLOOKUP($B1437,大盤與近月台指!$A$4:$I$499,4,FALSE)</f>
        <v>#N/A</v>
      </c>
      <c r="F1437" s="33" t="e">
        <f>VLOOKUP($B1437,大盤與近月台指!$A$4:$I$499,5,FALSE)</f>
        <v>#N/A</v>
      </c>
      <c r="G1437" s="49" t="e">
        <f>VLOOKUP($B1437,三大法人買賣超!$A$4:$I$500,3,FALSE)</f>
        <v>#N/A</v>
      </c>
      <c r="H1437" s="34" t="e">
        <f>VLOOKUP($B1437,三大法人買賣超!$A$4:$I$500,5,FALSE)</f>
        <v>#N/A</v>
      </c>
      <c r="I1437" s="27" t="e">
        <f>VLOOKUP($B1437,三大法人買賣超!$A$4:$I$500,7,FALSE)</f>
        <v>#N/A</v>
      </c>
      <c r="J1437" s="27" t="e">
        <f>VLOOKUP($B1437,三大法人買賣超!$A$4:$I$500,9,FALSE)</f>
        <v>#N/A</v>
      </c>
      <c r="K1437" s="37">
        <f>新台幣匯率美元指數!B1438</f>
        <v>0</v>
      </c>
      <c r="L1437" s="38">
        <f>新台幣匯率美元指數!C1438</f>
        <v>0</v>
      </c>
      <c r="M1437" s="39">
        <f>新台幣匯率美元指數!D1438</f>
        <v>0</v>
      </c>
      <c r="N1437" s="27" t="e">
        <f>VLOOKUP($B1437,期貨未平倉口數!$A$4:$M$499,4,FALSE)</f>
        <v>#N/A</v>
      </c>
      <c r="O1437" s="27" t="e">
        <f>VLOOKUP($B1437,期貨未平倉口數!$A$4:$M$499,9,FALSE)</f>
        <v>#N/A</v>
      </c>
      <c r="P1437" s="27" t="e">
        <f>VLOOKUP($B1437,期貨未平倉口數!$A$4:$M$499,10,FALSE)</f>
        <v>#N/A</v>
      </c>
      <c r="Q1437" s="27" t="e">
        <f>VLOOKUP($B1437,期貨未平倉口數!$A$4:$M$499,11,FALSE)</f>
        <v>#N/A</v>
      </c>
      <c r="R1437" s="64" t="e">
        <f>VLOOKUP($B1437,選擇權未平倉餘額!$A$4:$I$500,6,FALSE)</f>
        <v>#N/A</v>
      </c>
      <c r="S1437" s="64" t="e">
        <f>VLOOKUP($B1437,選擇權未平倉餘額!$A$4:$I$500,7,FALSE)</f>
        <v>#N/A</v>
      </c>
      <c r="T1437" s="64" t="e">
        <f>VLOOKUP($B1437,選擇權未平倉餘額!$A$4:$I$500,8,FALSE)</f>
        <v>#N/A</v>
      </c>
      <c r="U1437" s="64" t="e">
        <f>VLOOKUP($B1437,選擇權未平倉餘額!$A$4:$I$500,9,FALSE)</f>
        <v>#N/A</v>
      </c>
      <c r="V1437" s="39" t="e">
        <f>VLOOKUP($B1437,臺指選擇權P_C_Ratios!$A$4:$C$500,3,FALSE)</f>
        <v>#N/A</v>
      </c>
      <c r="W1437" s="41" t="e">
        <f>VLOOKUP($B1437,散戶多空比!$A$6:$L$500,12,FALSE)</f>
        <v>#N/A</v>
      </c>
      <c r="X1437" s="40" t="e">
        <f>VLOOKUP($B1437,期貨大額交易人未沖銷部位!$A$4:$O$499,4,FALSE)</f>
        <v>#N/A</v>
      </c>
      <c r="Y1437" s="40" t="e">
        <f>VLOOKUP($B1437,期貨大額交易人未沖銷部位!$A$4:$O$499,7,FALSE)</f>
        <v>#N/A</v>
      </c>
      <c r="Z1437" s="40" t="e">
        <f>VLOOKUP($B1437,期貨大額交易人未沖銷部位!$A$4:$O$499,10,FALSE)</f>
        <v>#N/A</v>
      </c>
      <c r="AA1437" s="40" t="e">
        <f>VLOOKUP($B1437,期貨大額交易人未沖銷部位!$A$4:$O$499,13,FALSE)</f>
        <v>#N/A</v>
      </c>
      <c r="AB1437" s="40" t="e">
        <f>VLOOKUP($B1437,期貨大額交易人未沖銷部位!$A$4:$O$499,14,FALSE)</f>
        <v>#N/A</v>
      </c>
      <c r="AC1437" s="40" t="e">
        <f>VLOOKUP($B1437,期貨大額交易人未沖銷部位!$A$4:$O$499,15,FALSE)</f>
        <v>#N/A</v>
      </c>
      <c r="AD1437" s="33" t="e">
        <f>VLOOKUP($B1437,三大美股走勢!$A$4:$J$495,4,FALSE)</f>
        <v>#N/A</v>
      </c>
      <c r="AE1437" s="33" t="e">
        <f>VLOOKUP($B1437,三大美股走勢!$A$4:$J$495,7,FALSE)</f>
        <v>#N/A</v>
      </c>
      <c r="AF1437" s="33" t="e">
        <f>VLOOKUP($B1437,三大美股走勢!$A$4:$J$495,10,FALSE)</f>
        <v>#N/A</v>
      </c>
    </row>
    <row r="1438" spans="2:32">
      <c r="B1438" s="32">
        <v>44217</v>
      </c>
      <c r="C1438" s="33" t="e">
        <f>VLOOKUP($B1438,大盤與近月台指!$A$4:$I$499,2,FALSE)</f>
        <v>#N/A</v>
      </c>
      <c r="D1438" s="34" t="e">
        <f>VLOOKUP($B1438,大盤與近月台指!$A$4:$I$499,3,FALSE)</f>
        <v>#N/A</v>
      </c>
      <c r="E1438" s="35" t="e">
        <f>VLOOKUP($B1438,大盤與近月台指!$A$4:$I$499,4,FALSE)</f>
        <v>#N/A</v>
      </c>
      <c r="F1438" s="33" t="e">
        <f>VLOOKUP($B1438,大盤與近月台指!$A$4:$I$499,5,FALSE)</f>
        <v>#N/A</v>
      </c>
      <c r="G1438" s="49" t="e">
        <f>VLOOKUP($B1438,三大法人買賣超!$A$4:$I$500,3,FALSE)</f>
        <v>#N/A</v>
      </c>
      <c r="H1438" s="34" t="e">
        <f>VLOOKUP($B1438,三大法人買賣超!$A$4:$I$500,5,FALSE)</f>
        <v>#N/A</v>
      </c>
      <c r="I1438" s="27" t="e">
        <f>VLOOKUP($B1438,三大法人買賣超!$A$4:$I$500,7,FALSE)</f>
        <v>#N/A</v>
      </c>
      <c r="J1438" s="27" t="e">
        <f>VLOOKUP($B1438,三大法人買賣超!$A$4:$I$500,9,FALSE)</f>
        <v>#N/A</v>
      </c>
      <c r="K1438" s="37">
        <f>新台幣匯率美元指數!B1439</f>
        <v>0</v>
      </c>
      <c r="L1438" s="38">
        <f>新台幣匯率美元指數!C1439</f>
        <v>0</v>
      </c>
      <c r="M1438" s="39">
        <f>新台幣匯率美元指數!D1439</f>
        <v>0</v>
      </c>
      <c r="N1438" s="27" t="e">
        <f>VLOOKUP($B1438,期貨未平倉口數!$A$4:$M$499,4,FALSE)</f>
        <v>#N/A</v>
      </c>
      <c r="O1438" s="27" t="e">
        <f>VLOOKUP($B1438,期貨未平倉口數!$A$4:$M$499,9,FALSE)</f>
        <v>#N/A</v>
      </c>
      <c r="P1438" s="27" t="e">
        <f>VLOOKUP($B1438,期貨未平倉口數!$A$4:$M$499,10,FALSE)</f>
        <v>#N/A</v>
      </c>
      <c r="Q1438" s="27" t="e">
        <f>VLOOKUP($B1438,期貨未平倉口數!$A$4:$M$499,11,FALSE)</f>
        <v>#N/A</v>
      </c>
      <c r="R1438" s="64" t="e">
        <f>VLOOKUP($B1438,選擇權未平倉餘額!$A$4:$I$500,6,FALSE)</f>
        <v>#N/A</v>
      </c>
      <c r="S1438" s="64" t="e">
        <f>VLOOKUP($B1438,選擇權未平倉餘額!$A$4:$I$500,7,FALSE)</f>
        <v>#N/A</v>
      </c>
      <c r="T1438" s="64" t="e">
        <f>VLOOKUP($B1438,選擇權未平倉餘額!$A$4:$I$500,8,FALSE)</f>
        <v>#N/A</v>
      </c>
      <c r="U1438" s="64" t="e">
        <f>VLOOKUP($B1438,選擇權未平倉餘額!$A$4:$I$500,9,FALSE)</f>
        <v>#N/A</v>
      </c>
      <c r="V1438" s="39" t="e">
        <f>VLOOKUP($B1438,臺指選擇權P_C_Ratios!$A$4:$C$500,3,FALSE)</f>
        <v>#N/A</v>
      </c>
      <c r="W1438" s="41" t="e">
        <f>VLOOKUP($B1438,散戶多空比!$A$6:$L$500,12,FALSE)</f>
        <v>#N/A</v>
      </c>
      <c r="X1438" s="40" t="e">
        <f>VLOOKUP($B1438,期貨大額交易人未沖銷部位!$A$4:$O$499,4,FALSE)</f>
        <v>#N/A</v>
      </c>
      <c r="Y1438" s="40" t="e">
        <f>VLOOKUP($B1438,期貨大額交易人未沖銷部位!$A$4:$O$499,7,FALSE)</f>
        <v>#N/A</v>
      </c>
      <c r="Z1438" s="40" t="e">
        <f>VLOOKUP($B1438,期貨大額交易人未沖銷部位!$A$4:$O$499,10,FALSE)</f>
        <v>#N/A</v>
      </c>
      <c r="AA1438" s="40" t="e">
        <f>VLOOKUP($B1438,期貨大額交易人未沖銷部位!$A$4:$O$499,13,FALSE)</f>
        <v>#N/A</v>
      </c>
      <c r="AB1438" s="40" t="e">
        <f>VLOOKUP($B1438,期貨大額交易人未沖銷部位!$A$4:$O$499,14,FALSE)</f>
        <v>#N/A</v>
      </c>
      <c r="AC1438" s="40" t="e">
        <f>VLOOKUP($B1438,期貨大額交易人未沖銷部位!$A$4:$O$499,15,FALSE)</f>
        <v>#N/A</v>
      </c>
      <c r="AD1438" s="33" t="e">
        <f>VLOOKUP($B1438,三大美股走勢!$A$4:$J$495,4,FALSE)</f>
        <v>#N/A</v>
      </c>
      <c r="AE1438" s="33" t="e">
        <f>VLOOKUP($B1438,三大美股走勢!$A$4:$J$495,7,FALSE)</f>
        <v>#N/A</v>
      </c>
      <c r="AF1438" s="33" t="e">
        <f>VLOOKUP($B1438,三大美股走勢!$A$4:$J$495,10,FALSE)</f>
        <v>#N/A</v>
      </c>
    </row>
    <row r="1439" spans="2:32">
      <c r="B1439" s="32">
        <v>44218</v>
      </c>
      <c r="C1439" s="33" t="e">
        <f>VLOOKUP($B1439,大盤與近月台指!$A$4:$I$499,2,FALSE)</f>
        <v>#N/A</v>
      </c>
      <c r="D1439" s="34" t="e">
        <f>VLOOKUP($B1439,大盤與近月台指!$A$4:$I$499,3,FALSE)</f>
        <v>#N/A</v>
      </c>
      <c r="E1439" s="35" t="e">
        <f>VLOOKUP($B1439,大盤與近月台指!$A$4:$I$499,4,FALSE)</f>
        <v>#N/A</v>
      </c>
      <c r="F1439" s="33" t="e">
        <f>VLOOKUP($B1439,大盤與近月台指!$A$4:$I$499,5,FALSE)</f>
        <v>#N/A</v>
      </c>
      <c r="G1439" s="49" t="e">
        <f>VLOOKUP($B1439,三大法人買賣超!$A$4:$I$500,3,FALSE)</f>
        <v>#N/A</v>
      </c>
      <c r="H1439" s="34" t="e">
        <f>VLOOKUP($B1439,三大法人買賣超!$A$4:$I$500,5,FALSE)</f>
        <v>#N/A</v>
      </c>
      <c r="I1439" s="27" t="e">
        <f>VLOOKUP($B1439,三大法人買賣超!$A$4:$I$500,7,FALSE)</f>
        <v>#N/A</v>
      </c>
      <c r="J1439" s="27" t="e">
        <f>VLOOKUP($B1439,三大法人買賣超!$A$4:$I$500,9,FALSE)</f>
        <v>#N/A</v>
      </c>
      <c r="K1439" s="37">
        <f>新台幣匯率美元指數!B1440</f>
        <v>0</v>
      </c>
      <c r="L1439" s="38">
        <f>新台幣匯率美元指數!C1440</f>
        <v>0</v>
      </c>
      <c r="M1439" s="39">
        <f>新台幣匯率美元指數!D1440</f>
        <v>0</v>
      </c>
      <c r="N1439" s="27" t="e">
        <f>VLOOKUP($B1439,期貨未平倉口數!$A$4:$M$499,4,FALSE)</f>
        <v>#N/A</v>
      </c>
      <c r="O1439" s="27" t="e">
        <f>VLOOKUP($B1439,期貨未平倉口數!$A$4:$M$499,9,FALSE)</f>
        <v>#N/A</v>
      </c>
      <c r="P1439" s="27" t="e">
        <f>VLOOKUP($B1439,期貨未平倉口數!$A$4:$M$499,10,FALSE)</f>
        <v>#N/A</v>
      </c>
      <c r="Q1439" s="27" t="e">
        <f>VLOOKUP($B1439,期貨未平倉口數!$A$4:$M$499,11,FALSE)</f>
        <v>#N/A</v>
      </c>
      <c r="R1439" s="64" t="e">
        <f>VLOOKUP($B1439,選擇權未平倉餘額!$A$4:$I$500,6,FALSE)</f>
        <v>#N/A</v>
      </c>
      <c r="S1439" s="64" t="e">
        <f>VLOOKUP($B1439,選擇權未平倉餘額!$A$4:$I$500,7,FALSE)</f>
        <v>#N/A</v>
      </c>
      <c r="T1439" s="64" t="e">
        <f>VLOOKUP($B1439,選擇權未平倉餘額!$A$4:$I$500,8,FALSE)</f>
        <v>#N/A</v>
      </c>
      <c r="U1439" s="64" t="e">
        <f>VLOOKUP($B1439,選擇權未平倉餘額!$A$4:$I$500,9,FALSE)</f>
        <v>#N/A</v>
      </c>
      <c r="V1439" s="39" t="e">
        <f>VLOOKUP($B1439,臺指選擇權P_C_Ratios!$A$4:$C$500,3,FALSE)</f>
        <v>#N/A</v>
      </c>
      <c r="W1439" s="41" t="e">
        <f>VLOOKUP($B1439,散戶多空比!$A$6:$L$500,12,FALSE)</f>
        <v>#N/A</v>
      </c>
      <c r="X1439" s="40" t="e">
        <f>VLOOKUP($B1439,期貨大額交易人未沖銷部位!$A$4:$O$499,4,FALSE)</f>
        <v>#N/A</v>
      </c>
      <c r="Y1439" s="40" t="e">
        <f>VLOOKUP($B1439,期貨大額交易人未沖銷部位!$A$4:$O$499,7,FALSE)</f>
        <v>#N/A</v>
      </c>
      <c r="Z1439" s="40" t="e">
        <f>VLOOKUP($B1439,期貨大額交易人未沖銷部位!$A$4:$O$499,10,FALSE)</f>
        <v>#N/A</v>
      </c>
      <c r="AA1439" s="40" t="e">
        <f>VLOOKUP($B1439,期貨大額交易人未沖銷部位!$A$4:$O$499,13,FALSE)</f>
        <v>#N/A</v>
      </c>
      <c r="AB1439" s="40" t="e">
        <f>VLOOKUP($B1439,期貨大額交易人未沖銷部位!$A$4:$O$499,14,FALSE)</f>
        <v>#N/A</v>
      </c>
      <c r="AC1439" s="40" t="e">
        <f>VLOOKUP($B1439,期貨大額交易人未沖銷部位!$A$4:$O$499,15,FALSE)</f>
        <v>#N/A</v>
      </c>
      <c r="AD1439" s="33" t="e">
        <f>VLOOKUP($B1439,三大美股走勢!$A$4:$J$495,4,FALSE)</f>
        <v>#N/A</v>
      </c>
      <c r="AE1439" s="33" t="e">
        <f>VLOOKUP($B1439,三大美股走勢!$A$4:$J$495,7,FALSE)</f>
        <v>#N/A</v>
      </c>
      <c r="AF1439" s="33" t="e">
        <f>VLOOKUP($B1439,三大美股走勢!$A$4:$J$495,10,FALSE)</f>
        <v>#N/A</v>
      </c>
    </row>
    <row r="1440" spans="2:32">
      <c r="B1440" s="32">
        <v>44219</v>
      </c>
      <c r="C1440" s="33" t="e">
        <f>VLOOKUP($B1440,大盤與近月台指!$A$4:$I$499,2,FALSE)</f>
        <v>#N/A</v>
      </c>
      <c r="D1440" s="34" t="e">
        <f>VLOOKUP($B1440,大盤與近月台指!$A$4:$I$499,3,FALSE)</f>
        <v>#N/A</v>
      </c>
      <c r="E1440" s="35" t="e">
        <f>VLOOKUP($B1440,大盤與近月台指!$A$4:$I$499,4,FALSE)</f>
        <v>#N/A</v>
      </c>
      <c r="F1440" s="33" t="e">
        <f>VLOOKUP($B1440,大盤與近月台指!$A$4:$I$499,5,FALSE)</f>
        <v>#N/A</v>
      </c>
      <c r="G1440" s="49" t="e">
        <f>VLOOKUP($B1440,三大法人買賣超!$A$4:$I$500,3,FALSE)</f>
        <v>#N/A</v>
      </c>
      <c r="H1440" s="34" t="e">
        <f>VLOOKUP($B1440,三大法人買賣超!$A$4:$I$500,5,FALSE)</f>
        <v>#N/A</v>
      </c>
      <c r="I1440" s="27" t="e">
        <f>VLOOKUP($B1440,三大法人買賣超!$A$4:$I$500,7,FALSE)</f>
        <v>#N/A</v>
      </c>
      <c r="J1440" s="27" t="e">
        <f>VLOOKUP($B1440,三大法人買賣超!$A$4:$I$500,9,FALSE)</f>
        <v>#N/A</v>
      </c>
      <c r="K1440" s="37">
        <f>新台幣匯率美元指數!B1441</f>
        <v>0</v>
      </c>
      <c r="L1440" s="38">
        <f>新台幣匯率美元指數!C1441</f>
        <v>0</v>
      </c>
      <c r="M1440" s="39">
        <f>新台幣匯率美元指數!D1441</f>
        <v>0</v>
      </c>
      <c r="N1440" s="27" t="e">
        <f>VLOOKUP($B1440,期貨未平倉口數!$A$4:$M$499,4,FALSE)</f>
        <v>#N/A</v>
      </c>
      <c r="O1440" s="27" t="e">
        <f>VLOOKUP($B1440,期貨未平倉口數!$A$4:$M$499,9,FALSE)</f>
        <v>#N/A</v>
      </c>
      <c r="P1440" s="27" t="e">
        <f>VLOOKUP($B1440,期貨未平倉口數!$A$4:$M$499,10,FALSE)</f>
        <v>#N/A</v>
      </c>
      <c r="Q1440" s="27" t="e">
        <f>VLOOKUP($B1440,期貨未平倉口數!$A$4:$M$499,11,FALSE)</f>
        <v>#N/A</v>
      </c>
      <c r="R1440" s="64" t="e">
        <f>VLOOKUP($B1440,選擇權未平倉餘額!$A$4:$I$500,6,FALSE)</f>
        <v>#N/A</v>
      </c>
      <c r="S1440" s="64" t="e">
        <f>VLOOKUP($B1440,選擇權未平倉餘額!$A$4:$I$500,7,FALSE)</f>
        <v>#N/A</v>
      </c>
      <c r="T1440" s="64" t="e">
        <f>VLOOKUP($B1440,選擇權未平倉餘額!$A$4:$I$500,8,FALSE)</f>
        <v>#N/A</v>
      </c>
      <c r="U1440" s="64" t="e">
        <f>VLOOKUP($B1440,選擇權未平倉餘額!$A$4:$I$500,9,FALSE)</f>
        <v>#N/A</v>
      </c>
      <c r="V1440" s="39" t="e">
        <f>VLOOKUP($B1440,臺指選擇權P_C_Ratios!$A$4:$C$500,3,FALSE)</f>
        <v>#N/A</v>
      </c>
      <c r="W1440" s="41" t="e">
        <f>VLOOKUP($B1440,散戶多空比!$A$6:$L$500,12,FALSE)</f>
        <v>#N/A</v>
      </c>
      <c r="X1440" s="40" t="e">
        <f>VLOOKUP($B1440,期貨大額交易人未沖銷部位!$A$4:$O$499,4,FALSE)</f>
        <v>#N/A</v>
      </c>
      <c r="Y1440" s="40" t="e">
        <f>VLOOKUP($B1440,期貨大額交易人未沖銷部位!$A$4:$O$499,7,FALSE)</f>
        <v>#N/A</v>
      </c>
      <c r="Z1440" s="40" t="e">
        <f>VLOOKUP($B1440,期貨大額交易人未沖銷部位!$A$4:$O$499,10,FALSE)</f>
        <v>#N/A</v>
      </c>
      <c r="AA1440" s="40" t="e">
        <f>VLOOKUP($B1440,期貨大額交易人未沖銷部位!$A$4:$O$499,13,FALSE)</f>
        <v>#N/A</v>
      </c>
      <c r="AB1440" s="40" t="e">
        <f>VLOOKUP($B1440,期貨大額交易人未沖銷部位!$A$4:$O$499,14,FALSE)</f>
        <v>#N/A</v>
      </c>
      <c r="AC1440" s="40" t="e">
        <f>VLOOKUP($B1440,期貨大額交易人未沖銷部位!$A$4:$O$499,15,FALSE)</f>
        <v>#N/A</v>
      </c>
      <c r="AD1440" s="33" t="e">
        <f>VLOOKUP($B1440,三大美股走勢!$A$4:$J$495,4,FALSE)</f>
        <v>#N/A</v>
      </c>
      <c r="AE1440" s="33" t="e">
        <f>VLOOKUP($B1440,三大美股走勢!$A$4:$J$495,7,FALSE)</f>
        <v>#N/A</v>
      </c>
      <c r="AF1440" s="33" t="e">
        <f>VLOOKUP($B1440,三大美股走勢!$A$4:$J$495,10,FALSE)</f>
        <v>#N/A</v>
      </c>
    </row>
    <row r="1441" spans="2:32">
      <c r="B1441" s="32">
        <v>44220</v>
      </c>
      <c r="C1441" s="33" t="e">
        <f>VLOOKUP($B1441,大盤與近月台指!$A$4:$I$499,2,FALSE)</f>
        <v>#N/A</v>
      </c>
      <c r="D1441" s="34" t="e">
        <f>VLOOKUP($B1441,大盤與近月台指!$A$4:$I$499,3,FALSE)</f>
        <v>#N/A</v>
      </c>
      <c r="E1441" s="35" t="e">
        <f>VLOOKUP($B1441,大盤與近月台指!$A$4:$I$499,4,FALSE)</f>
        <v>#N/A</v>
      </c>
      <c r="F1441" s="33" t="e">
        <f>VLOOKUP($B1441,大盤與近月台指!$A$4:$I$499,5,FALSE)</f>
        <v>#N/A</v>
      </c>
      <c r="G1441" s="49" t="e">
        <f>VLOOKUP($B1441,三大法人買賣超!$A$4:$I$500,3,FALSE)</f>
        <v>#N/A</v>
      </c>
      <c r="H1441" s="34" t="e">
        <f>VLOOKUP($B1441,三大法人買賣超!$A$4:$I$500,5,FALSE)</f>
        <v>#N/A</v>
      </c>
      <c r="I1441" s="27" t="e">
        <f>VLOOKUP($B1441,三大法人買賣超!$A$4:$I$500,7,FALSE)</f>
        <v>#N/A</v>
      </c>
      <c r="J1441" s="27" t="e">
        <f>VLOOKUP($B1441,三大法人買賣超!$A$4:$I$500,9,FALSE)</f>
        <v>#N/A</v>
      </c>
      <c r="K1441" s="37">
        <f>新台幣匯率美元指數!B1442</f>
        <v>0</v>
      </c>
      <c r="L1441" s="38">
        <f>新台幣匯率美元指數!C1442</f>
        <v>0</v>
      </c>
      <c r="M1441" s="39">
        <f>新台幣匯率美元指數!D1442</f>
        <v>0</v>
      </c>
      <c r="N1441" s="27" t="e">
        <f>VLOOKUP($B1441,期貨未平倉口數!$A$4:$M$499,4,FALSE)</f>
        <v>#N/A</v>
      </c>
      <c r="O1441" s="27" t="e">
        <f>VLOOKUP($B1441,期貨未平倉口數!$A$4:$M$499,9,FALSE)</f>
        <v>#N/A</v>
      </c>
      <c r="P1441" s="27" t="e">
        <f>VLOOKUP($B1441,期貨未平倉口數!$A$4:$M$499,10,FALSE)</f>
        <v>#N/A</v>
      </c>
      <c r="Q1441" s="27" t="e">
        <f>VLOOKUP($B1441,期貨未平倉口數!$A$4:$M$499,11,FALSE)</f>
        <v>#N/A</v>
      </c>
      <c r="R1441" s="64" t="e">
        <f>VLOOKUP($B1441,選擇權未平倉餘額!$A$4:$I$500,6,FALSE)</f>
        <v>#N/A</v>
      </c>
      <c r="S1441" s="64" t="e">
        <f>VLOOKUP($B1441,選擇權未平倉餘額!$A$4:$I$500,7,FALSE)</f>
        <v>#N/A</v>
      </c>
      <c r="T1441" s="64" t="e">
        <f>VLOOKUP($B1441,選擇權未平倉餘額!$A$4:$I$500,8,FALSE)</f>
        <v>#N/A</v>
      </c>
      <c r="U1441" s="64" t="e">
        <f>VLOOKUP($B1441,選擇權未平倉餘額!$A$4:$I$500,9,FALSE)</f>
        <v>#N/A</v>
      </c>
      <c r="V1441" s="39" t="e">
        <f>VLOOKUP($B1441,臺指選擇權P_C_Ratios!$A$4:$C$500,3,FALSE)</f>
        <v>#N/A</v>
      </c>
      <c r="W1441" s="41" t="e">
        <f>VLOOKUP($B1441,散戶多空比!$A$6:$L$500,12,FALSE)</f>
        <v>#N/A</v>
      </c>
      <c r="X1441" s="40" t="e">
        <f>VLOOKUP($B1441,期貨大額交易人未沖銷部位!$A$4:$O$499,4,FALSE)</f>
        <v>#N/A</v>
      </c>
      <c r="Y1441" s="40" t="e">
        <f>VLOOKUP($B1441,期貨大額交易人未沖銷部位!$A$4:$O$499,7,FALSE)</f>
        <v>#N/A</v>
      </c>
      <c r="Z1441" s="40" t="e">
        <f>VLOOKUP($B1441,期貨大額交易人未沖銷部位!$A$4:$O$499,10,FALSE)</f>
        <v>#N/A</v>
      </c>
      <c r="AA1441" s="40" t="e">
        <f>VLOOKUP($B1441,期貨大額交易人未沖銷部位!$A$4:$O$499,13,FALSE)</f>
        <v>#N/A</v>
      </c>
      <c r="AB1441" s="40" t="e">
        <f>VLOOKUP($B1441,期貨大額交易人未沖銷部位!$A$4:$O$499,14,FALSE)</f>
        <v>#N/A</v>
      </c>
      <c r="AC1441" s="40" t="e">
        <f>VLOOKUP($B1441,期貨大額交易人未沖銷部位!$A$4:$O$499,15,FALSE)</f>
        <v>#N/A</v>
      </c>
      <c r="AD1441" s="33" t="e">
        <f>VLOOKUP($B1441,三大美股走勢!$A$4:$J$495,4,FALSE)</f>
        <v>#N/A</v>
      </c>
      <c r="AE1441" s="33" t="e">
        <f>VLOOKUP($B1441,三大美股走勢!$A$4:$J$495,7,FALSE)</f>
        <v>#N/A</v>
      </c>
      <c r="AF1441" s="33" t="e">
        <f>VLOOKUP($B1441,三大美股走勢!$A$4:$J$495,10,FALSE)</f>
        <v>#N/A</v>
      </c>
    </row>
    <row r="1442" spans="2:32">
      <c r="B1442" s="32">
        <v>44221</v>
      </c>
      <c r="C1442" s="33" t="e">
        <f>VLOOKUP($B1442,大盤與近月台指!$A$4:$I$499,2,FALSE)</f>
        <v>#N/A</v>
      </c>
      <c r="D1442" s="34" t="e">
        <f>VLOOKUP($B1442,大盤與近月台指!$A$4:$I$499,3,FALSE)</f>
        <v>#N/A</v>
      </c>
      <c r="E1442" s="35" t="e">
        <f>VLOOKUP($B1442,大盤與近月台指!$A$4:$I$499,4,FALSE)</f>
        <v>#N/A</v>
      </c>
      <c r="F1442" s="33" t="e">
        <f>VLOOKUP($B1442,大盤與近月台指!$A$4:$I$499,5,FALSE)</f>
        <v>#N/A</v>
      </c>
      <c r="G1442" s="49" t="e">
        <f>VLOOKUP($B1442,三大法人買賣超!$A$4:$I$500,3,FALSE)</f>
        <v>#N/A</v>
      </c>
      <c r="H1442" s="34" t="e">
        <f>VLOOKUP($B1442,三大法人買賣超!$A$4:$I$500,5,FALSE)</f>
        <v>#N/A</v>
      </c>
      <c r="I1442" s="27" t="e">
        <f>VLOOKUP($B1442,三大法人買賣超!$A$4:$I$500,7,FALSE)</f>
        <v>#N/A</v>
      </c>
      <c r="J1442" s="27" t="e">
        <f>VLOOKUP($B1442,三大法人買賣超!$A$4:$I$500,9,FALSE)</f>
        <v>#N/A</v>
      </c>
      <c r="K1442" s="37">
        <f>新台幣匯率美元指數!B1443</f>
        <v>0</v>
      </c>
      <c r="L1442" s="38">
        <f>新台幣匯率美元指數!C1443</f>
        <v>0</v>
      </c>
      <c r="M1442" s="39">
        <f>新台幣匯率美元指數!D1443</f>
        <v>0</v>
      </c>
      <c r="N1442" s="27" t="e">
        <f>VLOOKUP($B1442,期貨未平倉口數!$A$4:$M$499,4,FALSE)</f>
        <v>#N/A</v>
      </c>
      <c r="O1442" s="27" t="e">
        <f>VLOOKUP($B1442,期貨未平倉口數!$A$4:$M$499,9,FALSE)</f>
        <v>#N/A</v>
      </c>
      <c r="P1442" s="27" t="e">
        <f>VLOOKUP($B1442,期貨未平倉口數!$A$4:$M$499,10,FALSE)</f>
        <v>#N/A</v>
      </c>
      <c r="Q1442" s="27" t="e">
        <f>VLOOKUP($B1442,期貨未平倉口數!$A$4:$M$499,11,FALSE)</f>
        <v>#N/A</v>
      </c>
      <c r="R1442" s="64" t="e">
        <f>VLOOKUP($B1442,選擇權未平倉餘額!$A$4:$I$500,6,FALSE)</f>
        <v>#N/A</v>
      </c>
      <c r="S1442" s="64" t="e">
        <f>VLOOKUP($B1442,選擇權未平倉餘額!$A$4:$I$500,7,FALSE)</f>
        <v>#N/A</v>
      </c>
      <c r="T1442" s="64" t="e">
        <f>VLOOKUP($B1442,選擇權未平倉餘額!$A$4:$I$500,8,FALSE)</f>
        <v>#N/A</v>
      </c>
      <c r="U1442" s="64" t="e">
        <f>VLOOKUP($B1442,選擇權未平倉餘額!$A$4:$I$500,9,FALSE)</f>
        <v>#N/A</v>
      </c>
      <c r="V1442" s="39" t="e">
        <f>VLOOKUP($B1442,臺指選擇權P_C_Ratios!$A$4:$C$500,3,FALSE)</f>
        <v>#N/A</v>
      </c>
      <c r="W1442" s="41" t="e">
        <f>VLOOKUP($B1442,散戶多空比!$A$6:$L$500,12,FALSE)</f>
        <v>#N/A</v>
      </c>
      <c r="X1442" s="40" t="e">
        <f>VLOOKUP($B1442,期貨大額交易人未沖銷部位!$A$4:$O$499,4,FALSE)</f>
        <v>#N/A</v>
      </c>
      <c r="Y1442" s="40" t="e">
        <f>VLOOKUP($B1442,期貨大額交易人未沖銷部位!$A$4:$O$499,7,FALSE)</f>
        <v>#N/A</v>
      </c>
      <c r="Z1442" s="40" t="e">
        <f>VLOOKUP($B1442,期貨大額交易人未沖銷部位!$A$4:$O$499,10,FALSE)</f>
        <v>#N/A</v>
      </c>
      <c r="AA1442" s="40" t="e">
        <f>VLOOKUP($B1442,期貨大額交易人未沖銷部位!$A$4:$O$499,13,FALSE)</f>
        <v>#N/A</v>
      </c>
      <c r="AB1442" s="40" t="e">
        <f>VLOOKUP($B1442,期貨大額交易人未沖銷部位!$A$4:$O$499,14,FALSE)</f>
        <v>#N/A</v>
      </c>
      <c r="AC1442" s="40" t="e">
        <f>VLOOKUP($B1442,期貨大額交易人未沖銷部位!$A$4:$O$499,15,FALSE)</f>
        <v>#N/A</v>
      </c>
      <c r="AD1442" s="33" t="e">
        <f>VLOOKUP($B1442,三大美股走勢!$A$4:$J$495,4,FALSE)</f>
        <v>#N/A</v>
      </c>
      <c r="AE1442" s="33" t="e">
        <f>VLOOKUP($B1442,三大美股走勢!$A$4:$J$495,7,FALSE)</f>
        <v>#N/A</v>
      </c>
      <c r="AF1442" s="33" t="e">
        <f>VLOOKUP($B1442,三大美股走勢!$A$4:$J$495,10,FALSE)</f>
        <v>#N/A</v>
      </c>
    </row>
    <row r="1443" spans="2:32">
      <c r="B1443" s="32">
        <v>44222</v>
      </c>
      <c r="C1443" s="33" t="e">
        <f>VLOOKUP($B1443,大盤與近月台指!$A$4:$I$499,2,FALSE)</f>
        <v>#N/A</v>
      </c>
      <c r="D1443" s="34" t="e">
        <f>VLOOKUP($B1443,大盤與近月台指!$A$4:$I$499,3,FALSE)</f>
        <v>#N/A</v>
      </c>
      <c r="E1443" s="35" t="e">
        <f>VLOOKUP($B1443,大盤與近月台指!$A$4:$I$499,4,FALSE)</f>
        <v>#N/A</v>
      </c>
      <c r="F1443" s="33" t="e">
        <f>VLOOKUP($B1443,大盤與近月台指!$A$4:$I$499,5,FALSE)</f>
        <v>#N/A</v>
      </c>
      <c r="G1443" s="49" t="e">
        <f>VLOOKUP($B1443,三大法人買賣超!$A$4:$I$500,3,FALSE)</f>
        <v>#N/A</v>
      </c>
      <c r="H1443" s="34" t="e">
        <f>VLOOKUP($B1443,三大法人買賣超!$A$4:$I$500,5,FALSE)</f>
        <v>#N/A</v>
      </c>
      <c r="I1443" s="27" t="e">
        <f>VLOOKUP($B1443,三大法人買賣超!$A$4:$I$500,7,FALSE)</f>
        <v>#N/A</v>
      </c>
      <c r="J1443" s="27" t="e">
        <f>VLOOKUP($B1443,三大法人買賣超!$A$4:$I$500,9,FALSE)</f>
        <v>#N/A</v>
      </c>
      <c r="K1443" s="37">
        <f>新台幣匯率美元指數!B1444</f>
        <v>0</v>
      </c>
      <c r="L1443" s="38">
        <f>新台幣匯率美元指數!C1444</f>
        <v>0</v>
      </c>
      <c r="M1443" s="39">
        <f>新台幣匯率美元指數!D1444</f>
        <v>0</v>
      </c>
      <c r="N1443" s="27" t="e">
        <f>VLOOKUP($B1443,期貨未平倉口數!$A$4:$M$499,4,FALSE)</f>
        <v>#N/A</v>
      </c>
      <c r="O1443" s="27" t="e">
        <f>VLOOKUP($B1443,期貨未平倉口數!$A$4:$M$499,9,FALSE)</f>
        <v>#N/A</v>
      </c>
      <c r="P1443" s="27" t="e">
        <f>VLOOKUP($B1443,期貨未平倉口數!$A$4:$M$499,10,FALSE)</f>
        <v>#N/A</v>
      </c>
      <c r="Q1443" s="27" t="e">
        <f>VLOOKUP($B1443,期貨未平倉口數!$A$4:$M$499,11,FALSE)</f>
        <v>#N/A</v>
      </c>
      <c r="R1443" s="64" t="e">
        <f>VLOOKUP($B1443,選擇權未平倉餘額!$A$4:$I$500,6,FALSE)</f>
        <v>#N/A</v>
      </c>
      <c r="S1443" s="64" t="e">
        <f>VLOOKUP($B1443,選擇權未平倉餘額!$A$4:$I$500,7,FALSE)</f>
        <v>#N/A</v>
      </c>
      <c r="T1443" s="64" t="e">
        <f>VLOOKUP($B1443,選擇權未平倉餘額!$A$4:$I$500,8,FALSE)</f>
        <v>#N/A</v>
      </c>
      <c r="U1443" s="64" t="e">
        <f>VLOOKUP($B1443,選擇權未平倉餘額!$A$4:$I$500,9,FALSE)</f>
        <v>#N/A</v>
      </c>
      <c r="V1443" s="39" t="e">
        <f>VLOOKUP($B1443,臺指選擇權P_C_Ratios!$A$4:$C$500,3,FALSE)</f>
        <v>#N/A</v>
      </c>
      <c r="W1443" s="41" t="e">
        <f>VLOOKUP($B1443,散戶多空比!$A$6:$L$500,12,FALSE)</f>
        <v>#N/A</v>
      </c>
      <c r="X1443" s="40" t="e">
        <f>VLOOKUP($B1443,期貨大額交易人未沖銷部位!$A$4:$O$499,4,FALSE)</f>
        <v>#N/A</v>
      </c>
      <c r="Y1443" s="40" t="e">
        <f>VLOOKUP($B1443,期貨大額交易人未沖銷部位!$A$4:$O$499,7,FALSE)</f>
        <v>#N/A</v>
      </c>
      <c r="Z1443" s="40" t="e">
        <f>VLOOKUP($B1443,期貨大額交易人未沖銷部位!$A$4:$O$499,10,FALSE)</f>
        <v>#N/A</v>
      </c>
      <c r="AA1443" s="40" t="e">
        <f>VLOOKUP($B1443,期貨大額交易人未沖銷部位!$A$4:$O$499,13,FALSE)</f>
        <v>#N/A</v>
      </c>
      <c r="AB1443" s="40" t="e">
        <f>VLOOKUP($B1443,期貨大額交易人未沖銷部位!$A$4:$O$499,14,FALSE)</f>
        <v>#N/A</v>
      </c>
      <c r="AC1443" s="40" t="e">
        <f>VLOOKUP($B1443,期貨大額交易人未沖銷部位!$A$4:$O$499,15,FALSE)</f>
        <v>#N/A</v>
      </c>
      <c r="AD1443" s="33" t="e">
        <f>VLOOKUP($B1443,三大美股走勢!$A$4:$J$495,4,FALSE)</f>
        <v>#N/A</v>
      </c>
      <c r="AE1443" s="33" t="e">
        <f>VLOOKUP($B1443,三大美股走勢!$A$4:$J$495,7,FALSE)</f>
        <v>#N/A</v>
      </c>
      <c r="AF1443" s="33" t="e">
        <f>VLOOKUP($B1443,三大美股走勢!$A$4:$J$495,10,FALSE)</f>
        <v>#N/A</v>
      </c>
    </row>
    <row r="1444" spans="2:32">
      <c r="B1444" s="32">
        <v>44223</v>
      </c>
      <c r="C1444" s="33" t="e">
        <f>VLOOKUP($B1444,大盤與近月台指!$A$4:$I$499,2,FALSE)</f>
        <v>#N/A</v>
      </c>
      <c r="D1444" s="34" t="e">
        <f>VLOOKUP($B1444,大盤與近月台指!$A$4:$I$499,3,FALSE)</f>
        <v>#N/A</v>
      </c>
      <c r="E1444" s="35" t="e">
        <f>VLOOKUP($B1444,大盤與近月台指!$A$4:$I$499,4,FALSE)</f>
        <v>#N/A</v>
      </c>
      <c r="F1444" s="33" t="e">
        <f>VLOOKUP($B1444,大盤與近月台指!$A$4:$I$499,5,FALSE)</f>
        <v>#N/A</v>
      </c>
      <c r="G1444" s="49" t="e">
        <f>VLOOKUP($B1444,三大法人買賣超!$A$4:$I$500,3,FALSE)</f>
        <v>#N/A</v>
      </c>
      <c r="H1444" s="34" t="e">
        <f>VLOOKUP($B1444,三大法人買賣超!$A$4:$I$500,5,FALSE)</f>
        <v>#N/A</v>
      </c>
      <c r="I1444" s="27" t="e">
        <f>VLOOKUP($B1444,三大法人買賣超!$A$4:$I$500,7,FALSE)</f>
        <v>#N/A</v>
      </c>
      <c r="J1444" s="27" t="e">
        <f>VLOOKUP($B1444,三大法人買賣超!$A$4:$I$500,9,FALSE)</f>
        <v>#N/A</v>
      </c>
      <c r="K1444" s="37">
        <f>新台幣匯率美元指數!B1445</f>
        <v>0</v>
      </c>
      <c r="L1444" s="38">
        <f>新台幣匯率美元指數!C1445</f>
        <v>0</v>
      </c>
      <c r="M1444" s="39">
        <f>新台幣匯率美元指數!D1445</f>
        <v>0</v>
      </c>
      <c r="N1444" s="27" t="e">
        <f>VLOOKUP($B1444,期貨未平倉口數!$A$4:$M$499,4,FALSE)</f>
        <v>#N/A</v>
      </c>
      <c r="O1444" s="27" t="e">
        <f>VLOOKUP($B1444,期貨未平倉口數!$A$4:$M$499,9,FALSE)</f>
        <v>#N/A</v>
      </c>
      <c r="P1444" s="27" t="e">
        <f>VLOOKUP($B1444,期貨未平倉口數!$A$4:$M$499,10,FALSE)</f>
        <v>#N/A</v>
      </c>
      <c r="Q1444" s="27" t="e">
        <f>VLOOKUP($B1444,期貨未平倉口數!$A$4:$M$499,11,FALSE)</f>
        <v>#N/A</v>
      </c>
      <c r="R1444" s="64" t="e">
        <f>VLOOKUP($B1444,選擇權未平倉餘額!$A$4:$I$500,6,FALSE)</f>
        <v>#N/A</v>
      </c>
      <c r="S1444" s="64" t="e">
        <f>VLOOKUP($B1444,選擇權未平倉餘額!$A$4:$I$500,7,FALSE)</f>
        <v>#N/A</v>
      </c>
      <c r="T1444" s="64" t="e">
        <f>VLOOKUP($B1444,選擇權未平倉餘額!$A$4:$I$500,8,FALSE)</f>
        <v>#N/A</v>
      </c>
      <c r="U1444" s="64" t="e">
        <f>VLOOKUP($B1444,選擇權未平倉餘額!$A$4:$I$500,9,FALSE)</f>
        <v>#N/A</v>
      </c>
      <c r="V1444" s="39" t="e">
        <f>VLOOKUP($B1444,臺指選擇權P_C_Ratios!$A$4:$C$500,3,FALSE)</f>
        <v>#N/A</v>
      </c>
      <c r="W1444" s="41" t="e">
        <f>VLOOKUP($B1444,散戶多空比!$A$6:$L$500,12,FALSE)</f>
        <v>#N/A</v>
      </c>
      <c r="X1444" s="40" t="e">
        <f>VLOOKUP($B1444,期貨大額交易人未沖銷部位!$A$4:$O$499,4,FALSE)</f>
        <v>#N/A</v>
      </c>
      <c r="Y1444" s="40" t="e">
        <f>VLOOKUP($B1444,期貨大額交易人未沖銷部位!$A$4:$O$499,7,FALSE)</f>
        <v>#N/A</v>
      </c>
      <c r="Z1444" s="40" t="e">
        <f>VLOOKUP($B1444,期貨大額交易人未沖銷部位!$A$4:$O$499,10,FALSE)</f>
        <v>#N/A</v>
      </c>
      <c r="AA1444" s="40" t="e">
        <f>VLOOKUP($B1444,期貨大額交易人未沖銷部位!$A$4:$O$499,13,FALSE)</f>
        <v>#N/A</v>
      </c>
      <c r="AB1444" s="40" t="e">
        <f>VLOOKUP($B1444,期貨大額交易人未沖銷部位!$A$4:$O$499,14,FALSE)</f>
        <v>#N/A</v>
      </c>
      <c r="AC1444" s="40" t="e">
        <f>VLOOKUP($B1444,期貨大額交易人未沖銷部位!$A$4:$O$499,15,FALSE)</f>
        <v>#N/A</v>
      </c>
      <c r="AD1444" s="33" t="e">
        <f>VLOOKUP($B1444,三大美股走勢!$A$4:$J$495,4,FALSE)</f>
        <v>#N/A</v>
      </c>
      <c r="AE1444" s="33" t="e">
        <f>VLOOKUP($B1444,三大美股走勢!$A$4:$J$495,7,FALSE)</f>
        <v>#N/A</v>
      </c>
      <c r="AF1444" s="33" t="e">
        <f>VLOOKUP($B1444,三大美股走勢!$A$4:$J$495,10,FALSE)</f>
        <v>#N/A</v>
      </c>
    </row>
    <row r="1445" spans="2:32">
      <c r="B1445" s="32">
        <v>44224</v>
      </c>
      <c r="C1445" s="33" t="e">
        <f>VLOOKUP($B1445,大盤與近月台指!$A$4:$I$499,2,FALSE)</f>
        <v>#N/A</v>
      </c>
      <c r="D1445" s="34" t="e">
        <f>VLOOKUP($B1445,大盤與近月台指!$A$4:$I$499,3,FALSE)</f>
        <v>#N/A</v>
      </c>
      <c r="E1445" s="35" t="e">
        <f>VLOOKUP($B1445,大盤與近月台指!$A$4:$I$499,4,FALSE)</f>
        <v>#N/A</v>
      </c>
      <c r="F1445" s="33" t="e">
        <f>VLOOKUP($B1445,大盤與近月台指!$A$4:$I$499,5,FALSE)</f>
        <v>#N/A</v>
      </c>
      <c r="G1445" s="49" t="e">
        <f>VLOOKUP($B1445,三大法人買賣超!$A$4:$I$500,3,FALSE)</f>
        <v>#N/A</v>
      </c>
      <c r="H1445" s="34" t="e">
        <f>VLOOKUP($B1445,三大法人買賣超!$A$4:$I$500,5,FALSE)</f>
        <v>#N/A</v>
      </c>
      <c r="I1445" s="27" t="e">
        <f>VLOOKUP($B1445,三大法人買賣超!$A$4:$I$500,7,FALSE)</f>
        <v>#N/A</v>
      </c>
      <c r="J1445" s="27" t="e">
        <f>VLOOKUP($B1445,三大法人買賣超!$A$4:$I$500,9,FALSE)</f>
        <v>#N/A</v>
      </c>
      <c r="K1445" s="37">
        <f>新台幣匯率美元指數!B1446</f>
        <v>0</v>
      </c>
      <c r="L1445" s="38">
        <f>新台幣匯率美元指數!C1446</f>
        <v>0</v>
      </c>
      <c r="M1445" s="39">
        <f>新台幣匯率美元指數!D1446</f>
        <v>0</v>
      </c>
      <c r="N1445" s="27" t="e">
        <f>VLOOKUP($B1445,期貨未平倉口數!$A$4:$M$499,4,FALSE)</f>
        <v>#N/A</v>
      </c>
      <c r="O1445" s="27" t="e">
        <f>VLOOKUP($B1445,期貨未平倉口數!$A$4:$M$499,9,FALSE)</f>
        <v>#N/A</v>
      </c>
      <c r="P1445" s="27" t="e">
        <f>VLOOKUP($B1445,期貨未平倉口數!$A$4:$M$499,10,FALSE)</f>
        <v>#N/A</v>
      </c>
      <c r="Q1445" s="27" t="e">
        <f>VLOOKUP($B1445,期貨未平倉口數!$A$4:$M$499,11,FALSE)</f>
        <v>#N/A</v>
      </c>
      <c r="R1445" s="64" t="e">
        <f>VLOOKUP($B1445,選擇權未平倉餘額!$A$4:$I$500,6,FALSE)</f>
        <v>#N/A</v>
      </c>
      <c r="S1445" s="64" t="e">
        <f>VLOOKUP($B1445,選擇權未平倉餘額!$A$4:$I$500,7,FALSE)</f>
        <v>#N/A</v>
      </c>
      <c r="T1445" s="64" t="e">
        <f>VLOOKUP($B1445,選擇權未平倉餘額!$A$4:$I$500,8,FALSE)</f>
        <v>#N/A</v>
      </c>
      <c r="U1445" s="64" t="e">
        <f>VLOOKUP($B1445,選擇權未平倉餘額!$A$4:$I$500,9,FALSE)</f>
        <v>#N/A</v>
      </c>
      <c r="V1445" s="39" t="e">
        <f>VLOOKUP($B1445,臺指選擇權P_C_Ratios!$A$4:$C$500,3,FALSE)</f>
        <v>#N/A</v>
      </c>
      <c r="W1445" s="41" t="e">
        <f>VLOOKUP($B1445,散戶多空比!$A$6:$L$500,12,FALSE)</f>
        <v>#N/A</v>
      </c>
      <c r="X1445" s="40" t="e">
        <f>VLOOKUP($B1445,期貨大額交易人未沖銷部位!$A$4:$O$499,4,FALSE)</f>
        <v>#N/A</v>
      </c>
      <c r="Y1445" s="40" t="e">
        <f>VLOOKUP($B1445,期貨大額交易人未沖銷部位!$A$4:$O$499,7,FALSE)</f>
        <v>#N/A</v>
      </c>
      <c r="Z1445" s="40" t="e">
        <f>VLOOKUP($B1445,期貨大額交易人未沖銷部位!$A$4:$O$499,10,FALSE)</f>
        <v>#N/A</v>
      </c>
      <c r="AA1445" s="40" t="e">
        <f>VLOOKUP($B1445,期貨大額交易人未沖銷部位!$A$4:$O$499,13,FALSE)</f>
        <v>#N/A</v>
      </c>
      <c r="AB1445" s="40" t="e">
        <f>VLOOKUP($B1445,期貨大額交易人未沖銷部位!$A$4:$O$499,14,FALSE)</f>
        <v>#N/A</v>
      </c>
      <c r="AC1445" s="40" t="e">
        <f>VLOOKUP($B1445,期貨大額交易人未沖銷部位!$A$4:$O$499,15,FALSE)</f>
        <v>#N/A</v>
      </c>
      <c r="AD1445" s="33" t="e">
        <f>VLOOKUP($B1445,三大美股走勢!$A$4:$J$495,4,FALSE)</f>
        <v>#N/A</v>
      </c>
      <c r="AE1445" s="33" t="e">
        <f>VLOOKUP($B1445,三大美股走勢!$A$4:$J$495,7,FALSE)</f>
        <v>#N/A</v>
      </c>
      <c r="AF1445" s="33" t="e">
        <f>VLOOKUP($B1445,三大美股走勢!$A$4:$J$495,10,FALSE)</f>
        <v>#N/A</v>
      </c>
    </row>
    <row r="1446" spans="2:32">
      <c r="B1446" s="32">
        <v>44225</v>
      </c>
      <c r="C1446" s="33" t="e">
        <f>VLOOKUP($B1446,大盤與近月台指!$A$4:$I$499,2,FALSE)</f>
        <v>#N/A</v>
      </c>
      <c r="D1446" s="34" t="e">
        <f>VLOOKUP($B1446,大盤與近月台指!$A$4:$I$499,3,FALSE)</f>
        <v>#N/A</v>
      </c>
      <c r="E1446" s="35" t="e">
        <f>VLOOKUP($B1446,大盤與近月台指!$A$4:$I$499,4,FALSE)</f>
        <v>#N/A</v>
      </c>
      <c r="F1446" s="33" t="e">
        <f>VLOOKUP($B1446,大盤與近月台指!$A$4:$I$499,5,FALSE)</f>
        <v>#N/A</v>
      </c>
      <c r="G1446" s="49" t="e">
        <f>VLOOKUP($B1446,三大法人買賣超!$A$4:$I$500,3,FALSE)</f>
        <v>#N/A</v>
      </c>
      <c r="H1446" s="34" t="e">
        <f>VLOOKUP($B1446,三大法人買賣超!$A$4:$I$500,5,FALSE)</f>
        <v>#N/A</v>
      </c>
      <c r="I1446" s="27" t="e">
        <f>VLOOKUP($B1446,三大法人買賣超!$A$4:$I$500,7,FALSE)</f>
        <v>#N/A</v>
      </c>
      <c r="J1446" s="27" t="e">
        <f>VLOOKUP($B1446,三大法人買賣超!$A$4:$I$500,9,FALSE)</f>
        <v>#N/A</v>
      </c>
      <c r="K1446" s="37">
        <f>新台幣匯率美元指數!B1447</f>
        <v>0</v>
      </c>
      <c r="L1446" s="38">
        <f>新台幣匯率美元指數!C1447</f>
        <v>0</v>
      </c>
      <c r="M1446" s="39">
        <f>新台幣匯率美元指數!D1447</f>
        <v>0</v>
      </c>
      <c r="N1446" s="27" t="e">
        <f>VLOOKUP($B1446,期貨未平倉口數!$A$4:$M$499,4,FALSE)</f>
        <v>#N/A</v>
      </c>
      <c r="O1446" s="27" t="e">
        <f>VLOOKUP($B1446,期貨未平倉口數!$A$4:$M$499,9,FALSE)</f>
        <v>#N/A</v>
      </c>
      <c r="P1446" s="27" t="e">
        <f>VLOOKUP($B1446,期貨未平倉口數!$A$4:$M$499,10,FALSE)</f>
        <v>#N/A</v>
      </c>
      <c r="Q1446" s="27" t="e">
        <f>VLOOKUP($B1446,期貨未平倉口數!$A$4:$M$499,11,FALSE)</f>
        <v>#N/A</v>
      </c>
      <c r="R1446" s="64" t="e">
        <f>VLOOKUP($B1446,選擇權未平倉餘額!$A$4:$I$500,6,FALSE)</f>
        <v>#N/A</v>
      </c>
      <c r="S1446" s="64" t="e">
        <f>VLOOKUP($B1446,選擇權未平倉餘額!$A$4:$I$500,7,FALSE)</f>
        <v>#N/A</v>
      </c>
      <c r="T1446" s="64" t="e">
        <f>VLOOKUP($B1446,選擇權未平倉餘額!$A$4:$I$500,8,FALSE)</f>
        <v>#N/A</v>
      </c>
      <c r="U1446" s="64" t="e">
        <f>VLOOKUP($B1446,選擇權未平倉餘額!$A$4:$I$500,9,FALSE)</f>
        <v>#N/A</v>
      </c>
      <c r="V1446" s="39" t="e">
        <f>VLOOKUP($B1446,臺指選擇權P_C_Ratios!$A$4:$C$500,3,FALSE)</f>
        <v>#N/A</v>
      </c>
      <c r="W1446" s="41" t="e">
        <f>VLOOKUP($B1446,散戶多空比!$A$6:$L$500,12,FALSE)</f>
        <v>#N/A</v>
      </c>
      <c r="X1446" s="40" t="e">
        <f>VLOOKUP($B1446,期貨大額交易人未沖銷部位!$A$4:$O$499,4,FALSE)</f>
        <v>#N/A</v>
      </c>
      <c r="Y1446" s="40" t="e">
        <f>VLOOKUP($B1446,期貨大額交易人未沖銷部位!$A$4:$O$499,7,FALSE)</f>
        <v>#N/A</v>
      </c>
      <c r="Z1446" s="40" t="e">
        <f>VLOOKUP($B1446,期貨大額交易人未沖銷部位!$A$4:$O$499,10,FALSE)</f>
        <v>#N/A</v>
      </c>
      <c r="AA1446" s="40" t="e">
        <f>VLOOKUP($B1446,期貨大額交易人未沖銷部位!$A$4:$O$499,13,FALSE)</f>
        <v>#N/A</v>
      </c>
      <c r="AB1446" s="40" t="e">
        <f>VLOOKUP($B1446,期貨大額交易人未沖銷部位!$A$4:$O$499,14,FALSE)</f>
        <v>#N/A</v>
      </c>
      <c r="AC1446" s="40" t="e">
        <f>VLOOKUP($B1446,期貨大額交易人未沖銷部位!$A$4:$O$499,15,FALSE)</f>
        <v>#N/A</v>
      </c>
      <c r="AD1446" s="33" t="e">
        <f>VLOOKUP($B1446,三大美股走勢!$A$4:$J$495,4,FALSE)</f>
        <v>#N/A</v>
      </c>
      <c r="AE1446" s="33" t="e">
        <f>VLOOKUP($B1446,三大美股走勢!$A$4:$J$495,7,FALSE)</f>
        <v>#N/A</v>
      </c>
      <c r="AF1446" s="33" t="e">
        <f>VLOOKUP($B1446,三大美股走勢!$A$4:$J$495,10,FALSE)</f>
        <v>#N/A</v>
      </c>
    </row>
    <row r="1447" spans="2:32">
      <c r="B1447" s="32">
        <v>44226</v>
      </c>
      <c r="C1447" s="33" t="e">
        <f>VLOOKUP($B1447,大盤與近月台指!$A$4:$I$499,2,FALSE)</f>
        <v>#N/A</v>
      </c>
      <c r="D1447" s="34" t="e">
        <f>VLOOKUP($B1447,大盤與近月台指!$A$4:$I$499,3,FALSE)</f>
        <v>#N/A</v>
      </c>
      <c r="E1447" s="35" t="e">
        <f>VLOOKUP($B1447,大盤與近月台指!$A$4:$I$499,4,FALSE)</f>
        <v>#N/A</v>
      </c>
      <c r="F1447" s="33" t="e">
        <f>VLOOKUP($B1447,大盤與近月台指!$A$4:$I$499,5,FALSE)</f>
        <v>#N/A</v>
      </c>
      <c r="G1447" s="49" t="e">
        <f>VLOOKUP($B1447,三大法人買賣超!$A$4:$I$500,3,FALSE)</f>
        <v>#N/A</v>
      </c>
      <c r="H1447" s="34" t="e">
        <f>VLOOKUP($B1447,三大法人買賣超!$A$4:$I$500,5,FALSE)</f>
        <v>#N/A</v>
      </c>
      <c r="I1447" s="27" t="e">
        <f>VLOOKUP($B1447,三大法人買賣超!$A$4:$I$500,7,FALSE)</f>
        <v>#N/A</v>
      </c>
      <c r="J1447" s="27" t="e">
        <f>VLOOKUP($B1447,三大法人買賣超!$A$4:$I$500,9,FALSE)</f>
        <v>#N/A</v>
      </c>
      <c r="K1447" s="37">
        <f>新台幣匯率美元指數!B1448</f>
        <v>0</v>
      </c>
      <c r="L1447" s="38">
        <f>新台幣匯率美元指數!C1448</f>
        <v>0</v>
      </c>
      <c r="M1447" s="39">
        <f>新台幣匯率美元指數!D1448</f>
        <v>0</v>
      </c>
      <c r="N1447" s="27" t="e">
        <f>VLOOKUP($B1447,期貨未平倉口數!$A$4:$M$499,4,FALSE)</f>
        <v>#N/A</v>
      </c>
      <c r="O1447" s="27" t="e">
        <f>VLOOKUP($B1447,期貨未平倉口數!$A$4:$M$499,9,FALSE)</f>
        <v>#N/A</v>
      </c>
      <c r="P1447" s="27" t="e">
        <f>VLOOKUP($B1447,期貨未平倉口數!$A$4:$M$499,10,FALSE)</f>
        <v>#N/A</v>
      </c>
      <c r="Q1447" s="27" t="e">
        <f>VLOOKUP($B1447,期貨未平倉口數!$A$4:$M$499,11,FALSE)</f>
        <v>#N/A</v>
      </c>
      <c r="R1447" s="64" t="e">
        <f>VLOOKUP($B1447,選擇權未平倉餘額!$A$4:$I$500,6,FALSE)</f>
        <v>#N/A</v>
      </c>
      <c r="S1447" s="64" t="e">
        <f>VLOOKUP($B1447,選擇權未平倉餘額!$A$4:$I$500,7,FALSE)</f>
        <v>#N/A</v>
      </c>
      <c r="T1447" s="64" t="e">
        <f>VLOOKUP($B1447,選擇權未平倉餘額!$A$4:$I$500,8,FALSE)</f>
        <v>#N/A</v>
      </c>
      <c r="U1447" s="64" t="e">
        <f>VLOOKUP($B1447,選擇權未平倉餘額!$A$4:$I$500,9,FALSE)</f>
        <v>#N/A</v>
      </c>
      <c r="V1447" s="39" t="e">
        <f>VLOOKUP($B1447,臺指選擇權P_C_Ratios!$A$4:$C$500,3,FALSE)</f>
        <v>#N/A</v>
      </c>
      <c r="W1447" s="41" t="e">
        <f>VLOOKUP($B1447,散戶多空比!$A$6:$L$500,12,FALSE)</f>
        <v>#N/A</v>
      </c>
      <c r="X1447" s="40" t="e">
        <f>VLOOKUP($B1447,期貨大額交易人未沖銷部位!$A$4:$O$499,4,FALSE)</f>
        <v>#N/A</v>
      </c>
      <c r="Y1447" s="40" t="e">
        <f>VLOOKUP($B1447,期貨大額交易人未沖銷部位!$A$4:$O$499,7,FALSE)</f>
        <v>#N/A</v>
      </c>
      <c r="Z1447" s="40" t="e">
        <f>VLOOKUP($B1447,期貨大額交易人未沖銷部位!$A$4:$O$499,10,FALSE)</f>
        <v>#N/A</v>
      </c>
      <c r="AA1447" s="40" t="e">
        <f>VLOOKUP($B1447,期貨大額交易人未沖銷部位!$A$4:$O$499,13,FALSE)</f>
        <v>#N/A</v>
      </c>
      <c r="AB1447" s="40" t="e">
        <f>VLOOKUP($B1447,期貨大額交易人未沖銷部位!$A$4:$O$499,14,FALSE)</f>
        <v>#N/A</v>
      </c>
      <c r="AC1447" s="40" t="e">
        <f>VLOOKUP($B1447,期貨大額交易人未沖銷部位!$A$4:$O$499,15,FALSE)</f>
        <v>#N/A</v>
      </c>
      <c r="AD1447" s="33" t="e">
        <f>VLOOKUP($B1447,三大美股走勢!$A$4:$J$495,4,FALSE)</f>
        <v>#N/A</v>
      </c>
      <c r="AE1447" s="33" t="e">
        <f>VLOOKUP($B1447,三大美股走勢!$A$4:$J$495,7,FALSE)</f>
        <v>#N/A</v>
      </c>
      <c r="AF1447" s="33" t="e">
        <f>VLOOKUP($B1447,三大美股走勢!$A$4:$J$495,10,FALSE)</f>
        <v>#N/A</v>
      </c>
    </row>
    <row r="1448" spans="2:32">
      <c r="B1448" s="32">
        <v>44227</v>
      </c>
      <c r="C1448" s="33" t="e">
        <f>VLOOKUP($B1448,大盤與近月台指!$A$4:$I$499,2,FALSE)</f>
        <v>#N/A</v>
      </c>
      <c r="D1448" s="34" t="e">
        <f>VLOOKUP($B1448,大盤與近月台指!$A$4:$I$499,3,FALSE)</f>
        <v>#N/A</v>
      </c>
      <c r="E1448" s="35" t="e">
        <f>VLOOKUP($B1448,大盤與近月台指!$A$4:$I$499,4,FALSE)</f>
        <v>#N/A</v>
      </c>
      <c r="F1448" s="33" t="e">
        <f>VLOOKUP($B1448,大盤與近月台指!$A$4:$I$499,5,FALSE)</f>
        <v>#N/A</v>
      </c>
      <c r="G1448" s="49" t="e">
        <f>VLOOKUP($B1448,三大法人買賣超!$A$4:$I$500,3,FALSE)</f>
        <v>#N/A</v>
      </c>
      <c r="H1448" s="34" t="e">
        <f>VLOOKUP($B1448,三大法人買賣超!$A$4:$I$500,5,FALSE)</f>
        <v>#N/A</v>
      </c>
      <c r="I1448" s="27" t="e">
        <f>VLOOKUP($B1448,三大法人買賣超!$A$4:$I$500,7,FALSE)</f>
        <v>#N/A</v>
      </c>
      <c r="J1448" s="27" t="e">
        <f>VLOOKUP($B1448,三大法人買賣超!$A$4:$I$500,9,FALSE)</f>
        <v>#N/A</v>
      </c>
      <c r="K1448" s="37">
        <f>新台幣匯率美元指數!B1449</f>
        <v>0</v>
      </c>
      <c r="L1448" s="38">
        <f>新台幣匯率美元指數!C1449</f>
        <v>0</v>
      </c>
      <c r="M1448" s="39">
        <f>新台幣匯率美元指數!D1449</f>
        <v>0</v>
      </c>
      <c r="N1448" s="27" t="e">
        <f>VLOOKUP($B1448,期貨未平倉口數!$A$4:$M$499,4,FALSE)</f>
        <v>#N/A</v>
      </c>
      <c r="O1448" s="27" t="e">
        <f>VLOOKUP($B1448,期貨未平倉口數!$A$4:$M$499,9,FALSE)</f>
        <v>#N/A</v>
      </c>
      <c r="P1448" s="27" t="e">
        <f>VLOOKUP($B1448,期貨未平倉口數!$A$4:$M$499,10,FALSE)</f>
        <v>#N/A</v>
      </c>
      <c r="Q1448" s="27" t="e">
        <f>VLOOKUP($B1448,期貨未平倉口數!$A$4:$M$499,11,FALSE)</f>
        <v>#N/A</v>
      </c>
      <c r="R1448" s="64" t="e">
        <f>VLOOKUP($B1448,選擇權未平倉餘額!$A$4:$I$500,6,FALSE)</f>
        <v>#N/A</v>
      </c>
      <c r="S1448" s="64" t="e">
        <f>VLOOKUP($B1448,選擇權未平倉餘額!$A$4:$I$500,7,FALSE)</f>
        <v>#N/A</v>
      </c>
      <c r="T1448" s="64" t="e">
        <f>VLOOKUP($B1448,選擇權未平倉餘額!$A$4:$I$500,8,FALSE)</f>
        <v>#N/A</v>
      </c>
      <c r="U1448" s="64" t="e">
        <f>VLOOKUP($B1448,選擇權未平倉餘額!$A$4:$I$500,9,FALSE)</f>
        <v>#N/A</v>
      </c>
      <c r="V1448" s="39" t="e">
        <f>VLOOKUP($B1448,臺指選擇權P_C_Ratios!$A$4:$C$500,3,FALSE)</f>
        <v>#N/A</v>
      </c>
      <c r="W1448" s="41" t="e">
        <f>VLOOKUP($B1448,散戶多空比!$A$6:$L$500,12,FALSE)</f>
        <v>#N/A</v>
      </c>
      <c r="X1448" s="40" t="e">
        <f>VLOOKUP($B1448,期貨大額交易人未沖銷部位!$A$4:$O$499,4,FALSE)</f>
        <v>#N/A</v>
      </c>
      <c r="Y1448" s="40" t="e">
        <f>VLOOKUP($B1448,期貨大額交易人未沖銷部位!$A$4:$O$499,7,FALSE)</f>
        <v>#N/A</v>
      </c>
      <c r="Z1448" s="40" t="e">
        <f>VLOOKUP($B1448,期貨大額交易人未沖銷部位!$A$4:$O$499,10,FALSE)</f>
        <v>#N/A</v>
      </c>
      <c r="AA1448" s="40" t="e">
        <f>VLOOKUP($B1448,期貨大額交易人未沖銷部位!$A$4:$O$499,13,FALSE)</f>
        <v>#N/A</v>
      </c>
      <c r="AB1448" s="40" t="e">
        <f>VLOOKUP($B1448,期貨大額交易人未沖銷部位!$A$4:$O$499,14,FALSE)</f>
        <v>#N/A</v>
      </c>
      <c r="AC1448" s="40" t="e">
        <f>VLOOKUP($B1448,期貨大額交易人未沖銷部位!$A$4:$O$499,15,FALSE)</f>
        <v>#N/A</v>
      </c>
      <c r="AD1448" s="33" t="e">
        <f>VLOOKUP($B1448,三大美股走勢!$A$4:$J$495,4,FALSE)</f>
        <v>#N/A</v>
      </c>
      <c r="AE1448" s="33" t="e">
        <f>VLOOKUP($B1448,三大美股走勢!$A$4:$J$495,7,FALSE)</f>
        <v>#N/A</v>
      </c>
      <c r="AF1448" s="33" t="e">
        <f>VLOOKUP($B1448,三大美股走勢!$A$4:$J$495,10,FALSE)</f>
        <v>#N/A</v>
      </c>
    </row>
    <row r="1449" spans="2:32">
      <c r="B1449" s="32">
        <v>44228</v>
      </c>
      <c r="C1449" s="33" t="e">
        <f>VLOOKUP($B1449,大盤與近月台指!$A$4:$I$499,2,FALSE)</f>
        <v>#N/A</v>
      </c>
      <c r="D1449" s="34" t="e">
        <f>VLOOKUP($B1449,大盤與近月台指!$A$4:$I$499,3,FALSE)</f>
        <v>#N/A</v>
      </c>
      <c r="E1449" s="35" t="e">
        <f>VLOOKUP($B1449,大盤與近月台指!$A$4:$I$499,4,FALSE)</f>
        <v>#N/A</v>
      </c>
      <c r="F1449" s="33" t="e">
        <f>VLOOKUP($B1449,大盤與近月台指!$A$4:$I$499,5,FALSE)</f>
        <v>#N/A</v>
      </c>
      <c r="G1449" s="49" t="e">
        <f>VLOOKUP($B1449,三大法人買賣超!$A$4:$I$500,3,FALSE)</f>
        <v>#N/A</v>
      </c>
      <c r="H1449" s="34" t="e">
        <f>VLOOKUP($B1449,三大法人買賣超!$A$4:$I$500,5,FALSE)</f>
        <v>#N/A</v>
      </c>
      <c r="I1449" s="27" t="e">
        <f>VLOOKUP($B1449,三大法人買賣超!$A$4:$I$500,7,FALSE)</f>
        <v>#N/A</v>
      </c>
      <c r="J1449" s="27" t="e">
        <f>VLOOKUP($B1449,三大法人買賣超!$A$4:$I$500,9,FALSE)</f>
        <v>#N/A</v>
      </c>
      <c r="K1449" s="37">
        <f>新台幣匯率美元指數!B1450</f>
        <v>0</v>
      </c>
      <c r="L1449" s="38">
        <f>新台幣匯率美元指數!C1450</f>
        <v>0</v>
      </c>
      <c r="M1449" s="39">
        <f>新台幣匯率美元指數!D1450</f>
        <v>0</v>
      </c>
      <c r="N1449" s="27" t="e">
        <f>VLOOKUP($B1449,期貨未平倉口數!$A$4:$M$499,4,FALSE)</f>
        <v>#N/A</v>
      </c>
      <c r="O1449" s="27" t="e">
        <f>VLOOKUP($B1449,期貨未平倉口數!$A$4:$M$499,9,FALSE)</f>
        <v>#N/A</v>
      </c>
      <c r="P1449" s="27" t="e">
        <f>VLOOKUP($B1449,期貨未平倉口數!$A$4:$M$499,10,FALSE)</f>
        <v>#N/A</v>
      </c>
      <c r="Q1449" s="27" t="e">
        <f>VLOOKUP($B1449,期貨未平倉口數!$A$4:$M$499,11,FALSE)</f>
        <v>#N/A</v>
      </c>
      <c r="R1449" s="64" t="e">
        <f>VLOOKUP($B1449,選擇權未平倉餘額!$A$4:$I$500,6,FALSE)</f>
        <v>#N/A</v>
      </c>
      <c r="S1449" s="64" t="e">
        <f>VLOOKUP($B1449,選擇權未平倉餘額!$A$4:$I$500,7,FALSE)</f>
        <v>#N/A</v>
      </c>
      <c r="T1449" s="64" t="e">
        <f>VLOOKUP($B1449,選擇權未平倉餘額!$A$4:$I$500,8,FALSE)</f>
        <v>#N/A</v>
      </c>
      <c r="U1449" s="64" t="e">
        <f>VLOOKUP($B1449,選擇權未平倉餘額!$A$4:$I$500,9,FALSE)</f>
        <v>#N/A</v>
      </c>
      <c r="V1449" s="39" t="e">
        <f>VLOOKUP($B1449,臺指選擇權P_C_Ratios!$A$4:$C$500,3,FALSE)</f>
        <v>#N/A</v>
      </c>
      <c r="W1449" s="41" t="e">
        <f>VLOOKUP($B1449,散戶多空比!$A$6:$L$500,12,FALSE)</f>
        <v>#N/A</v>
      </c>
      <c r="X1449" s="40" t="e">
        <f>VLOOKUP($B1449,期貨大額交易人未沖銷部位!$A$4:$O$499,4,FALSE)</f>
        <v>#N/A</v>
      </c>
      <c r="Y1449" s="40" t="e">
        <f>VLOOKUP($B1449,期貨大額交易人未沖銷部位!$A$4:$O$499,7,FALSE)</f>
        <v>#N/A</v>
      </c>
      <c r="Z1449" s="40" t="e">
        <f>VLOOKUP($B1449,期貨大額交易人未沖銷部位!$A$4:$O$499,10,FALSE)</f>
        <v>#N/A</v>
      </c>
      <c r="AA1449" s="40" t="e">
        <f>VLOOKUP($B1449,期貨大額交易人未沖銷部位!$A$4:$O$499,13,FALSE)</f>
        <v>#N/A</v>
      </c>
      <c r="AB1449" s="40" t="e">
        <f>VLOOKUP($B1449,期貨大額交易人未沖銷部位!$A$4:$O$499,14,FALSE)</f>
        <v>#N/A</v>
      </c>
      <c r="AC1449" s="40" t="e">
        <f>VLOOKUP($B1449,期貨大額交易人未沖銷部位!$A$4:$O$499,15,FALSE)</f>
        <v>#N/A</v>
      </c>
      <c r="AD1449" s="33" t="e">
        <f>VLOOKUP($B1449,三大美股走勢!$A$4:$J$495,4,FALSE)</f>
        <v>#N/A</v>
      </c>
      <c r="AE1449" s="33" t="e">
        <f>VLOOKUP($B1449,三大美股走勢!$A$4:$J$495,7,FALSE)</f>
        <v>#N/A</v>
      </c>
      <c r="AF1449" s="33" t="e">
        <f>VLOOKUP($B1449,三大美股走勢!$A$4:$J$495,10,FALSE)</f>
        <v>#N/A</v>
      </c>
    </row>
    <row r="1450" spans="2:32">
      <c r="B1450" s="32">
        <v>44229</v>
      </c>
      <c r="C1450" s="33" t="e">
        <f>VLOOKUP($B1450,大盤與近月台指!$A$4:$I$499,2,FALSE)</f>
        <v>#N/A</v>
      </c>
      <c r="D1450" s="34" t="e">
        <f>VLOOKUP($B1450,大盤與近月台指!$A$4:$I$499,3,FALSE)</f>
        <v>#N/A</v>
      </c>
      <c r="E1450" s="35" t="e">
        <f>VLOOKUP($B1450,大盤與近月台指!$A$4:$I$499,4,FALSE)</f>
        <v>#N/A</v>
      </c>
      <c r="F1450" s="33" t="e">
        <f>VLOOKUP($B1450,大盤與近月台指!$A$4:$I$499,5,FALSE)</f>
        <v>#N/A</v>
      </c>
      <c r="G1450" s="49" t="e">
        <f>VLOOKUP($B1450,三大法人買賣超!$A$4:$I$500,3,FALSE)</f>
        <v>#N/A</v>
      </c>
      <c r="H1450" s="34" t="e">
        <f>VLOOKUP($B1450,三大法人買賣超!$A$4:$I$500,5,FALSE)</f>
        <v>#N/A</v>
      </c>
      <c r="I1450" s="27" t="e">
        <f>VLOOKUP($B1450,三大法人買賣超!$A$4:$I$500,7,FALSE)</f>
        <v>#N/A</v>
      </c>
      <c r="J1450" s="27" t="e">
        <f>VLOOKUP($B1450,三大法人買賣超!$A$4:$I$500,9,FALSE)</f>
        <v>#N/A</v>
      </c>
      <c r="K1450" s="37">
        <f>新台幣匯率美元指數!B1451</f>
        <v>0</v>
      </c>
      <c r="L1450" s="38">
        <f>新台幣匯率美元指數!C1451</f>
        <v>0</v>
      </c>
      <c r="M1450" s="39">
        <f>新台幣匯率美元指數!D1451</f>
        <v>0</v>
      </c>
      <c r="N1450" s="27" t="e">
        <f>VLOOKUP($B1450,期貨未平倉口數!$A$4:$M$499,4,FALSE)</f>
        <v>#N/A</v>
      </c>
      <c r="O1450" s="27" t="e">
        <f>VLOOKUP($B1450,期貨未平倉口數!$A$4:$M$499,9,FALSE)</f>
        <v>#N/A</v>
      </c>
      <c r="P1450" s="27" t="e">
        <f>VLOOKUP($B1450,期貨未平倉口數!$A$4:$M$499,10,FALSE)</f>
        <v>#N/A</v>
      </c>
      <c r="Q1450" s="27" t="e">
        <f>VLOOKUP($B1450,期貨未平倉口數!$A$4:$M$499,11,FALSE)</f>
        <v>#N/A</v>
      </c>
      <c r="R1450" s="64" t="e">
        <f>VLOOKUP($B1450,選擇權未平倉餘額!$A$4:$I$500,6,FALSE)</f>
        <v>#N/A</v>
      </c>
      <c r="S1450" s="64" t="e">
        <f>VLOOKUP($B1450,選擇權未平倉餘額!$A$4:$I$500,7,FALSE)</f>
        <v>#N/A</v>
      </c>
      <c r="T1450" s="64" t="e">
        <f>VLOOKUP($B1450,選擇權未平倉餘額!$A$4:$I$500,8,FALSE)</f>
        <v>#N/A</v>
      </c>
      <c r="U1450" s="64" t="e">
        <f>VLOOKUP($B1450,選擇權未平倉餘額!$A$4:$I$500,9,FALSE)</f>
        <v>#N/A</v>
      </c>
      <c r="V1450" s="39" t="e">
        <f>VLOOKUP($B1450,臺指選擇權P_C_Ratios!$A$4:$C$500,3,FALSE)</f>
        <v>#N/A</v>
      </c>
      <c r="W1450" s="41" t="e">
        <f>VLOOKUP($B1450,散戶多空比!$A$6:$L$500,12,FALSE)</f>
        <v>#N/A</v>
      </c>
      <c r="X1450" s="40" t="e">
        <f>VLOOKUP($B1450,期貨大額交易人未沖銷部位!$A$4:$O$499,4,FALSE)</f>
        <v>#N/A</v>
      </c>
      <c r="Y1450" s="40" t="e">
        <f>VLOOKUP($B1450,期貨大額交易人未沖銷部位!$A$4:$O$499,7,FALSE)</f>
        <v>#N/A</v>
      </c>
      <c r="Z1450" s="40" t="e">
        <f>VLOOKUP($B1450,期貨大額交易人未沖銷部位!$A$4:$O$499,10,FALSE)</f>
        <v>#N/A</v>
      </c>
      <c r="AA1450" s="40" t="e">
        <f>VLOOKUP($B1450,期貨大額交易人未沖銷部位!$A$4:$O$499,13,FALSE)</f>
        <v>#N/A</v>
      </c>
      <c r="AB1450" s="40" t="e">
        <f>VLOOKUP($B1450,期貨大額交易人未沖銷部位!$A$4:$O$499,14,FALSE)</f>
        <v>#N/A</v>
      </c>
      <c r="AC1450" s="40" t="e">
        <f>VLOOKUP($B1450,期貨大額交易人未沖銷部位!$A$4:$O$499,15,FALSE)</f>
        <v>#N/A</v>
      </c>
      <c r="AD1450" s="33" t="e">
        <f>VLOOKUP($B1450,三大美股走勢!$A$4:$J$495,4,FALSE)</f>
        <v>#N/A</v>
      </c>
      <c r="AE1450" s="33" t="e">
        <f>VLOOKUP($B1450,三大美股走勢!$A$4:$J$495,7,FALSE)</f>
        <v>#N/A</v>
      </c>
      <c r="AF1450" s="33" t="e">
        <f>VLOOKUP($B1450,三大美股走勢!$A$4:$J$495,10,FALSE)</f>
        <v>#N/A</v>
      </c>
    </row>
    <row r="1451" spans="2:32">
      <c r="B1451" s="32">
        <v>44230</v>
      </c>
      <c r="C1451" s="33" t="e">
        <f>VLOOKUP($B1451,大盤與近月台指!$A$4:$I$499,2,FALSE)</f>
        <v>#N/A</v>
      </c>
      <c r="D1451" s="34" t="e">
        <f>VLOOKUP($B1451,大盤與近月台指!$A$4:$I$499,3,FALSE)</f>
        <v>#N/A</v>
      </c>
      <c r="E1451" s="35" t="e">
        <f>VLOOKUP($B1451,大盤與近月台指!$A$4:$I$499,4,FALSE)</f>
        <v>#N/A</v>
      </c>
      <c r="F1451" s="33" t="e">
        <f>VLOOKUP($B1451,大盤與近月台指!$A$4:$I$499,5,FALSE)</f>
        <v>#N/A</v>
      </c>
      <c r="G1451" s="49" t="e">
        <f>VLOOKUP($B1451,三大法人買賣超!$A$4:$I$500,3,FALSE)</f>
        <v>#N/A</v>
      </c>
      <c r="H1451" s="34" t="e">
        <f>VLOOKUP($B1451,三大法人買賣超!$A$4:$I$500,5,FALSE)</f>
        <v>#N/A</v>
      </c>
      <c r="I1451" s="27" t="e">
        <f>VLOOKUP($B1451,三大法人買賣超!$A$4:$I$500,7,FALSE)</f>
        <v>#N/A</v>
      </c>
      <c r="J1451" s="27" t="e">
        <f>VLOOKUP($B1451,三大法人買賣超!$A$4:$I$500,9,FALSE)</f>
        <v>#N/A</v>
      </c>
      <c r="K1451" s="37">
        <f>新台幣匯率美元指數!B1452</f>
        <v>0</v>
      </c>
      <c r="L1451" s="38">
        <f>新台幣匯率美元指數!C1452</f>
        <v>0</v>
      </c>
      <c r="M1451" s="39">
        <f>新台幣匯率美元指數!D1452</f>
        <v>0</v>
      </c>
      <c r="N1451" s="27" t="e">
        <f>VLOOKUP($B1451,期貨未平倉口數!$A$4:$M$499,4,FALSE)</f>
        <v>#N/A</v>
      </c>
      <c r="O1451" s="27" t="e">
        <f>VLOOKUP($B1451,期貨未平倉口數!$A$4:$M$499,9,FALSE)</f>
        <v>#N/A</v>
      </c>
      <c r="P1451" s="27" t="e">
        <f>VLOOKUP($B1451,期貨未平倉口數!$A$4:$M$499,10,FALSE)</f>
        <v>#N/A</v>
      </c>
      <c r="Q1451" s="27" t="e">
        <f>VLOOKUP($B1451,期貨未平倉口數!$A$4:$M$499,11,FALSE)</f>
        <v>#N/A</v>
      </c>
      <c r="R1451" s="64" t="e">
        <f>VLOOKUP($B1451,選擇權未平倉餘額!$A$4:$I$500,6,FALSE)</f>
        <v>#N/A</v>
      </c>
      <c r="S1451" s="64" t="e">
        <f>VLOOKUP($B1451,選擇權未平倉餘額!$A$4:$I$500,7,FALSE)</f>
        <v>#N/A</v>
      </c>
      <c r="T1451" s="64" t="e">
        <f>VLOOKUP($B1451,選擇權未平倉餘額!$A$4:$I$500,8,FALSE)</f>
        <v>#N/A</v>
      </c>
      <c r="U1451" s="64" t="e">
        <f>VLOOKUP($B1451,選擇權未平倉餘額!$A$4:$I$500,9,FALSE)</f>
        <v>#N/A</v>
      </c>
      <c r="V1451" s="39" t="e">
        <f>VLOOKUP($B1451,臺指選擇權P_C_Ratios!$A$4:$C$500,3,FALSE)</f>
        <v>#N/A</v>
      </c>
      <c r="W1451" s="41" t="e">
        <f>VLOOKUP($B1451,散戶多空比!$A$6:$L$500,12,FALSE)</f>
        <v>#N/A</v>
      </c>
      <c r="X1451" s="40" t="e">
        <f>VLOOKUP($B1451,期貨大額交易人未沖銷部位!$A$4:$O$499,4,FALSE)</f>
        <v>#N/A</v>
      </c>
      <c r="Y1451" s="40" t="e">
        <f>VLOOKUP($B1451,期貨大額交易人未沖銷部位!$A$4:$O$499,7,FALSE)</f>
        <v>#N/A</v>
      </c>
      <c r="Z1451" s="40" t="e">
        <f>VLOOKUP($B1451,期貨大額交易人未沖銷部位!$A$4:$O$499,10,FALSE)</f>
        <v>#N/A</v>
      </c>
      <c r="AA1451" s="40" t="e">
        <f>VLOOKUP($B1451,期貨大額交易人未沖銷部位!$A$4:$O$499,13,FALSE)</f>
        <v>#N/A</v>
      </c>
      <c r="AB1451" s="40" t="e">
        <f>VLOOKUP($B1451,期貨大額交易人未沖銷部位!$A$4:$O$499,14,FALSE)</f>
        <v>#N/A</v>
      </c>
      <c r="AC1451" s="40" t="e">
        <f>VLOOKUP($B1451,期貨大額交易人未沖銷部位!$A$4:$O$499,15,FALSE)</f>
        <v>#N/A</v>
      </c>
      <c r="AD1451" s="33" t="e">
        <f>VLOOKUP($B1451,三大美股走勢!$A$4:$J$495,4,FALSE)</f>
        <v>#N/A</v>
      </c>
      <c r="AE1451" s="33" t="e">
        <f>VLOOKUP($B1451,三大美股走勢!$A$4:$J$495,7,FALSE)</f>
        <v>#N/A</v>
      </c>
      <c r="AF1451" s="33" t="e">
        <f>VLOOKUP($B1451,三大美股走勢!$A$4:$J$495,10,FALSE)</f>
        <v>#N/A</v>
      </c>
    </row>
    <row r="1452" spans="2:32">
      <c r="B1452" s="32">
        <v>44231</v>
      </c>
      <c r="C1452" s="33" t="e">
        <f>VLOOKUP($B1452,大盤與近月台指!$A$4:$I$499,2,FALSE)</f>
        <v>#N/A</v>
      </c>
      <c r="D1452" s="34" t="e">
        <f>VLOOKUP($B1452,大盤與近月台指!$A$4:$I$499,3,FALSE)</f>
        <v>#N/A</v>
      </c>
      <c r="E1452" s="35" t="e">
        <f>VLOOKUP($B1452,大盤與近月台指!$A$4:$I$499,4,FALSE)</f>
        <v>#N/A</v>
      </c>
      <c r="F1452" s="33" t="e">
        <f>VLOOKUP($B1452,大盤與近月台指!$A$4:$I$499,5,FALSE)</f>
        <v>#N/A</v>
      </c>
      <c r="G1452" s="49" t="e">
        <f>VLOOKUP($B1452,三大法人買賣超!$A$4:$I$500,3,FALSE)</f>
        <v>#N/A</v>
      </c>
      <c r="H1452" s="34" t="e">
        <f>VLOOKUP($B1452,三大法人買賣超!$A$4:$I$500,5,FALSE)</f>
        <v>#N/A</v>
      </c>
      <c r="I1452" s="27" t="e">
        <f>VLOOKUP($B1452,三大法人買賣超!$A$4:$I$500,7,FALSE)</f>
        <v>#N/A</v>
      </c>
      <c r="J1452" s="27" t="e">
        <f>VLOOKUP($B1452,三大法人買賣超!$A$4:$I$500,9,FALSE)</f>
        <v>#N/A</v>
      </c>
      <c r="K1452" s="37">
        <f>新台幣匯率美元指數!B1453</f>
        <v>0</v>
      </c>
      <c r="L1452" s="38">
        <f>新台幣匯率美元指數!C1453</f>
        <v>0</v>
      </c>
      <c r="M1452" s="39">
        <f>新台幣匯率美元指數!D1453</f>
        <v>0</v>
      </c>
      <c r="N1452" s="27" t="e">
        <f>VLOOKUP($B1452,期貨未平倉口數!$A$4:$M$499,4,FALSE)</f>
        <v>#N/A</v>
      </c>
      <c r="O1452" s="27" t="e">
        <f>VLOOKUP($B1452,期貨未平倉口數!$A$4:$M$499,9,FALSE)</f>
        <v>#N/A</v>
      </c>
      <c r="P1452" s="27" t="e">
        <f>VLOOKUP($B1452,期貨未平倉口數!$A$4:$M$499,10,FALSE)</f>
        <v>#N/A</v>
      </c>
      <c r="Q1452" s="27" t="e">
        <f>VLOOKUP($B1452,期貨未平倉口數!$A$4:$M$499,11,FALSE)</f>
        <v>#N/A</v>
      </c>
      <c r="R1452" s="64" t="e">
        <f>VLOOKUP($B1452,選擇權未平倉餘額!$A$4:$I$500,6,FALSE)</f>
        <v>#N/A</v>
      </c>
      <c r="S1452" s="64" t="e">
        <f>VLOOKUP($B1452,選擇權未平倉餘額!$A$4:$I$500,7,FALSE)</f>
        <v>#N/A</v>
      </c>
      <c r="T1452" s="64" t="e">
        <f>VLOOKUP($B1452,選擇權未平倉餘額!$A$4:$I$500,8,FALSE)</f>
        <v>#N/A</v>
      </c>
      <c r="U1452" s="64" t="e">
        <f>VLOOKUP($B1452,選擇權未平倉餘額!$A$4:$I$500,9,FALSE)</f>
        <v>#N/A</v>
      </c>
      <c r="V1452" s="39" t="e">
        <f>VLOOKUP($B1452,臺指選擇權P_C_Ratios!$A$4:$C$500,3,FALSE)</f>
        <v>#N/A</v>
      </c>
      <c r="W1452" s="41" t="e">
        <f>VLOOKUP($B1452,散戶多空比!$A$6:$L$500,12,FALSE)</f>
        <v>#N/A</v>
      </c>
      <c r="X1452" s="40" t="e">
        <f>VLOOKUP($B1452,期貨大額交易人未沖銷部位!$A$4:$O$499,4,FALSE)</f>
        <v>#N/A</v>
      </c>
      <c r="Y1452" s="40" t="e">
        <f>VLOOKUP($B1452,期貨大額交易人未沖銷部位!$A$4:$O$499,7,FALSE)</f>
        <v>#N/A</v>
      </c>
      <c r="Z1452" s="40" t="e">
        <f>VLOOKUP($B1452,期貨大額交易人未沖銷部位!$A$4:$O$499,10,FALSE)</f>
        <v>#N/A</v>
      </c>
      <c r="AA1452" s="40" t="e">
        <f>VLOOKUP($B1452,期貨大額交易人未沖銷部位!$A$4:$O$499,13,FALSE)</f>
        <v>#N/A</v>
      </c>
      <c r="AB1452" s="40" t="e">
        <f>VLOOKUP($B1452,期貨大額交易人未沖銷部位!$A$4:$O$499,14,FALSE)</f>
        <v>#N/A</v>
      </c>
      <c r="AC1452" s="40" t="e">
        <f>VLOOKUP($B1452,期貨大額交易人未沖銷部位!$A$4:$O$499,15,FALSE)</f>
        <v>#N/A</v>
      </c>
      <c r="AD1452" s="33" t="e">
        <f>VLOOKUP($B1452,三大美股走勢!$A$4:$J$495,4,FALSE)</f>
        <v>#N/A</v>
      </c>
      <c r="AE1452" s="33" t="e">
        <f>VLOOKUP($B1452,三大美股走勢!$A$4:$J$495,7,FALSE)</f>
        <v>#N/A</v>
      </c>
      <c r="AF1452" s="33" t="e">
        <f>VLOOKUP($B1452,三大美股走勢!$A$4:$J$495,10,FALSE)</f>
        <v>#N/A</v>
      </c>
    </row>
    <row r="1453" spans="2:32">
      <c r="B1453" s="32">
        <v>44232</v>
      </c>
      <c r="C1453" s="33" t="e">
        <f>VLOOKUP($B1453,大盤與近月台指!$A$4:$I$499,2,FALSE)</f>
        <v>#N/A</v>
      </c>
      <c r="D1453" s="34" t="e">
        <f>VLOOKUP($B1453,大盤與近月台指!$A$4:$I$499,3,FALSE)</f>
        <v>#N/A</v>
      </c>
      <c r="E1453" s="35" t="e">
        <f>VLOOKUP($B1453,大盤與近月台指!$A$4:$I$499,4,FALSE)</f>
        <v>#N/A</v>
      </c>
      <c r="F1453" s="33" t="e">
        <f>VLOOKUP($B1453,大盤與近月台指!$A$4:$I$499,5,FALSE)</f>
        <v>#N/A</v>
      </c>
      <c r="G1453" s="49" t="e">
        <f>VLOOKUP($B1453,三大法人買賣超!$A$4:$I$500,3,FALSE)</f>
        <v>#N/A</v>
      </c>
      <c r="H1453" s="34" t="e">
        <f>VLOOKUP($B1453,三大法人買賣超!$A$4:$I$500,5,FALSE)</f>
        <v>#N/A</v>
      </c>
      <c r="I1453" s="27" t="e">
        <f>VLOOKUP($B1453,三大法人買賣超!$A$4:$I$500,7,FALSE)</f>
        <v>#N/A</v>
      </c>
      <c r="J1453" s="27" t="e">
        <f>VLOOKUP($B1453,三大法人買賣超!$A$4:$I$500,9,FALSE)</f>
        <v>#N/A</v>
      </c>
      <c r="K1453" s="37">
        <f>新台幣匯率美元指數!B1454</f>
        <v>0</v>
      </c>
      <c r="L1453" s="38">
        <f>新台幣匯率美元指數!C1454</f>
        <v>0</v>
      </c>
      <c r="M1453" s="39">
        <f>新台幣匯率美元指數!D1454</f>
        <v>0</v>
      </c>
      <c r="N1453" s="27" t="e">
        <f>VLOOKUP($B1453,期貨未平倉口數!$A$4:$M$499,4,FALSE)</f>
        <v>#N/A</v>
      </c>
      <c r="O1453" s="27" t="e">
        <f>VLOOKUP($B1453,期貨未平倉口數!$A$4:$M$499,9,FALSE)</f>
        <v>#N/A</v>
      </c>
      <c r="P1453" s="27" t="e">
        <f>VLOOKUP($B1453,期貨未平倉口數!$A$4:$M$499,10,FALSE)</f>
        <v>#N/A</v>
      </c>
      <c r="Q1453" s="27" t="e">
        <f>VLOOKUP($B1453,期貨未平倉口數!$A$4:$M$499,11,FALSE)</f>
        <v>#N/A</v>
      </c>
      <c r="R1453" s="64" t="e">
        <f>VLOOKUP($B1453,選擇權未平倉餘額!$A$4:$I$500,6,FALSE)</f>
        <v>#N/A</v>
      </c>
      <c r="S1453" s="64" t="e">
        <f>VLOOKUP($B1453,選擇權未平倉餘額!$A$4:$I$500,7,FALSE)</f>
        <v>#N/A</v>
      </c>
      <c r="T1453" s="64" t="e">
        <f>VLOOKUP($B1453,選擇權未平倉餘額!$A$4:$I$500,8,FALSE)</f>
        <v>#N/A</v>
      </c>
      <c r="U1453" s="64" t="e">
        <f>VLOOKUP($B1453,選擇權未平倉餘額!$A$4:$I$500,9,FALSE)</f>
        <v>#N/A</v>
      </c>
      <c r="V1453" s="39" t="e">
        <f>VLOOKUP($B1453,臺指選擇權P_C_Ratios!$A$4:$C$500,3,FALSE)</f>
        <v>#N/A</v>
      </c>
      <c r="W1453" s="41" t="e">
        <f>VLOOKUP($B1453,散戶多空比!$A$6:$L$500,12,FALSE)</f>
        <v>#N/A</v>
      </c>
      <c r="X1453" s="40" t="e">
        <f>VLOOKUP($B1453,期貨大額交易人未沖銷部位!$A$4:$O$499,4,FALSE)</f>
        <v>#N/A</v>
      </c>
      <c r="Y1453" s="40" t="e">
        <f>VLOOKUP($B1453,期貨大額交易人未沖銷部位!$A$4:$O$499,7,FALSE)</f>
        <v>#N/A</v>
      </c>
      <c r="Z1453" s="40" t="e">
        <f>VLOOKUP($B1453,期貨大額交易人未沖銷部位!$A$4:$O$499,10,FALSE)</f>
        <v>#N/A</v>
      </c>
      <c r="AA1453" s="40" t="e">
        <f>VLOOKUP($B1453,期貨大額交易人未沖銷部位!$A$4:$O$499,13,FALSE)</f>
        <v>#N/A</v>
      </c>
      <c r="AB1453" s="40" t="e">
        <f>VLOOKUP($B1453,期貨大額交易人未沖銷部位!$A$4:$O$499,14,FALSE)</f>
        <v>#N/A</v>
      </c>
      <c r="AC1453" s="40" t="e">
        <f>VLOOKUP($B1453,期貨大額交易人未沖銷部位!$A$4:$O$499,15,FALSE)</f>
        <v>#N/A</v>
      </c>
      <c r="AD1453" s="33" t="e">
        <f>VLOOKUP($B1453,三大美股走勢!$A$4:$J$495,4,FALSE)</f>
        <v>#N/A</v>
      </c>
      <c r="AE1453" s="33" t="e">
        <f>VLOOKUP($B1453,三大美股走勢!$A$4:$J$495,7,FALSE)</f>
        <v>#N/A</v>
      </c>
      <c r="AF1453" s="33" t="e">
        <f>VLOOKUP($B1453,三大美股走勢!$A$4:$J$495,10,FALSE)</f>
        <v>#N/A</v>
      </c>
    </row>
    <row r="1454" spans="2:32">
      <c r="B1454" s="32">
        <v>44233</v>
      </c>
      <c r="C1454" s="33" t="e">
        <f>VLOOKUP($B1454,大盤與近月台指!$A$4:$I$499,2,FALSE)</f>
        <v>#N/A</v>
      </c>
      <c r="D1454" s="34" t="e">
        <f>VLOOKUP($B1454,大盤與近月台指!$A$4:$I$499,3,FALSE)</f>
        <v>#N/A</v>
      </c>
      <c r="E1454" s="35" t="e">
        <f>VLOOKUP($B1454,大盤與近月台指!$A$4:$I$499,4,FALSE)</f>
        <v>#N/A</v>
      </c>
      <c r="F1454" s="33" t="e">
        <f>VLOOKUP($B1454,大盤與近月台指!$A$4:$I$499,5,FALSE)</f>
        <v>#N/A</v>
      </c>
      <c r="G1454" s="49" t="e">
        <f>VLOOKUP($B1454,三大法人買賣超!$A$4:$I$500,3,FALSE)</f>
        <v>#N/A</v>
      </c>
      <c r="H1454" s="34" t="e">
        <f>VLOOKUP($B1454,三大法人買賣超!$A$4:$I$500,5,FALSE)</f>
        <v>#N/A</v>
      </c>
      <c r="I1454" s="27" t="e">
        <f>VLOOKUP($B1454,三大法人買賣超!$A$4:$I$500,7,FALSE)</f>
        <v>#N/A</v>
      </c>
      <c r="J1454" s="27" t="e">
        <f>VLOOKUP($B1454,三大法人買賣超!$A$4:$I$500,9,FALSE)</f>
        <v>#N/A</v>
      </c>
      <c r="K1454" s="37">
        <f>新台幣匯率美元指數!B1455</f>
        <v>0</v>
      </c>
      <c r="L1454" s="38">
        <f>新台幣匯率美元指數!C1455</f>
        <v>0</v>
      </c>
      <c r="M1454" s="39">
        <f>新台幣匯率美元指數!D1455</f>
        <v>0</v>
      </c>
      <c r="N1454" s="27" t="e">
        <f>VLOOKUP($B1454,期貨未平倉口數!$A$4:$M$499,4,FALSE)</f>
        <v>#N/A</v>
      </c>
      <c r="O1454" s="27" t="e">
        <f>VLOOKUP($B1454,期貨未平倉口數!$A$4:$M$499,9,FALSE)</f>
        <v>#N/A</v>
      </c>
      <c r="P1454" s="27" t="e">
        <f>VLOOKUP($B1454,期貨未平倉口數!$A$4:$M$499,10,FALSE)</f>
        <v>#N/A</v>
      </c>
      <c r="Q1454" s="27" t="e">
        <f>VLOOKUP($B1454,期貨未平倉口數!$A$4:$M$499,11,FALSE)</f>
        <v>#N/A</v>
      </c>
      <c r="R1454" s="64" t="e">
        <f>VLOOKUP($B1454,選擇權未平倉餘額!$A$4:$I$500,6,FALSE)</f>
        <v>#N/A</v>
      </c>
      <c r="S1454" s="64" t="e">
        <f>VLOOKUP($B1454,選擇權未平倉餘額!$A$4:$I$500,7,FALSE)</f>
        <v>#N/A</v>
      </c>
      <c r="T1454" s="64" t="e">
        <f>VLOOKUP($B1454,選擇權未平倉餘額!$A$4:$I$500,8,FALSE)</f>
        <v>#N/A</v>
      </c>
      <c r="U1454" s="64" t="e">
        <f>VLOOKUP($B1454,選擇權未平倉餘額!$A$4:$I$500,9,FALSE)</f>
        <v>#N/A</v>
      </c>
      <c r="V1454" s="39" t="e">
        <f>VLOOKUP($B1454,臺指選擇權P_C_Ratios!$A$4:$C$500,3,FALSE)</f>
        <v>#N/A</v>
      </c>
      <c r="W1454" s="41" t="e">
        <f>VLOOKUP($B1454,散戶多空比!$A$6:$L$500,12,FALSE)</f>
        <v>#N/A</v>
      </c>
      <c r="X1454" s="40" t="e">
        <f>VLOOKUP($B1454,期貨大額交易人未沖銷部位!$A$4:$O$499,4,FALSE)</f>
        <v>#N/A</v>
      </c>
      <c r="Y1454" s="40" t="e">
        <f>VLOOKUP($B1454,期貨大額交易人未沖銷部位!$A$4:$O$499,7,FALSE)</f>
        <v>#N/A</v>
      </c>
      <c r="Z1454" s="40" t="e">
        <f>VLOOKUP($B1454,期貨大額交易人未沖銷部位!$A$4:$O$499,10,FALSE)</f>
        <v>#N/A</v>
      </c>
      <c r="AA1454" s="40" t="e">
        <f>VLOOKUP($B1454,期貨大額交易人未沖銷部位!$A$4:$O$499,13,FALSE)</f>
        <v>#N/A</v>
      </c>
      <c r="AB1454" s="40" t="e">
        <f>VLOOKUP($B1454,期貨大額交易人未沖銷部位!$A$4:$O$499,14,FALSE)</f>
        <v>#N/A</v>
      </c>
      <c r="AC1454" s="40" t="e">
        <f>VLOOKUP($B1454,期貨大額交易人未沖銷部位!$A$4:$O$499,15,FALSE)</f>
        <v>#N/A</v>
      </c>
      <c r="AD1454" s="33" t="e">
        <f>VLOOKUP($B1454,三大美股走勢!$A$4:$J$495,4,FALSE)</f>
        <v>#N/A</v>
      </c>
      <c r="AE1454" s="33" t="e">
        <f>VLOOKUP($B1454,三大美股走勢!$A$4:$J$495,7,FALSE)</f>
        <v>#N/A</v>
      </c>
      <c r="AF1454" s="33" t="e">
        <f>VLOOKUP($B1454,三大美股走勢!$A$4:$J$495,10,FALSE)</f>
        <v>#N/A</v>
      </c>
    </row>
    <row r="1455" spans="2:32">
      <c r="B1455" s="32">
        <v>44234</v>
      </c>
      <c r="C1455" s="33" t="e">
        <f>VLOOKUP($B1455,大盤與近月台指!$A$4:$I$499,2,FALSE)</f>
        <v>#N/A</v>
      </c>
      <c r="D1455" s="34" t="e">
        <f>VLOOKUP($B1455,大盤與近月台指!$A$4:$I$499,3,FALSE)</f>
        <v>#N/A</v>
      </c>
      <c r="E1455" s="35" t="e">
        <f>VLOOKUP($B1455,大盤與近月台指!$A$4:$I$499,4,FALSE)</f>
        <v>#N/A</v>
      </c>
      <c r="F1455" s="33" t="e">
        <f>VLOOKUP($B1455,大盤與近月台指!$A$4:$I$499,5,FALSE)</f>
        <v>#N/A</v>
      </c>
      <c r="G1455" s="49" t="e">
        <f>VLOOKUP($B1455,三大法人買賣超!$A$4:$I$500,3,FALSE)</f>
        <v>#N/A</v>
      </c>
      <c r="H1455" s="34" t="e">
        <f>VLOOKUP($B1455,三大法人買賣超!$A$4:$I$500,5,FALSE)</f>
        <v>#N/A</v>
      </c>
      <c r="I1455" s="27" t="e">
        <f>VLOOKUP($B1455,三大法人買賣超!$A$4:$I$500,7,FALSE)</f>
        <v>#N/A</v>
      </c>
      <c r="J1455" s="27" t="e">
        <f>VLOOKUP($B1455,三大法人買賣超!$A$4:$I$500,9,FALSE)</f>
        <v>#N/A</v>
      </c>
      <c r="K1455" s="37">
        <f>新台幣匯率美元指數!B1456</f>
        <v>0</v>
      </c>
      <c r="L1455" s="38">
        <f>新台幣匯率美元指數!C1456</f>
        <v>0</v>
      </c>
      <c r="M1455" s="39">
        <f>新台幣匯率美元指數!D1456</f>
        <v>0</v>
      </c>
      <c r="N1455" s="27" t="e">
        <f>VLOOKUP($B1455,期貨未平倉口數!$A$4:$M$499,4,FALSE)</f>
        <v>#N/A</v>
      </c>
      <c r="O1455" s="27" t="e">
        <f>VLOOKUP($B1455,期貨未平倉口數!$A$4:$M$499,9,FALSE)</f>
        <v>#N/A</v>
      </c>
      <c r="P1455" s="27" t="e">
        <f>VLOOKUP($B1455,期貨未平倉口數!$A$4:$M$499,10,FALSE)</f>
        <v>#N/A</v>
      </c>
      <c r="Q1455" s="27" t="e">
        <f>VLOOKUP($B1455,期貨未平倉口數!$A$4:$M$499,11,FALSE)</f>
        <v>#N/A</v>
      </c>
      <c r="R1455" s="64" t="e">
        <f>VLOOKUP($B1455,選擇權未平倉餘額!$A$4:$I$500,6,FALSE)</f>
        <v>#N/A</v>
      </c>
      <c r="S1455" s="64" t="e">
        <f>VLOOKUP($B1455,選擇權未平倉餘額!$A$4:$I$500,7,FALSE)</f>
        <v>#N/A</v>
      </c>
      <c r="T1455" s="64" t="e">
        <f>VLOOKUP($B1455,選擇權未平倉餘額!$A$4:$I$500,8,FALSE)</f>
        <v>#N/A</v>
      </c>
      <c r="U1455" s="64" t="e">
        <f>VLOOKUP($B1455,選擇權未平倉餘額!$A$4:$I$500,9,FALSE)</f>
        <v>#N/A</v>
      </c>
      <c r="V1455" s="39" t="e">
        <f>VLOOKUP($B1455,臺指選擇權P_C_Ratios!$A$4:$C$500,3,FALSE)</f>
        <v>#N/A</v>
      </c>
      <c r="W1455" s="41" t="e">
        <f>VLOOKUP($B1455,散戶多空比!$A$6:$L$500,12,FALSE)</f>
        <v>#N/A</v>
      </c>
      <c r="X1455" s="40" t="e">
        <f>VLOOKUP($B1455,期貨大額交易人未沖銷部位!$A$4:$O$499,4,FALSE)</f>
        <v>#N/A</v>
      </c>
      <c r="Y1455" s="40" t="e">
        <f>VLOOKUP($B1455,期貨大額交易人未沖銷部位!$A$4:$O$499,7,FALSE)</f>
        <v>#N/A</v>
      </c>
      <c r="Z1455" s="40" t="e">
        <f>VLOOKUP($B1455,期貨大額交易人未沖銷部位!$A$4:$O$499,10,FALSE)</f>
        <v>#N/A</v>
      </c>
      <c r="AA1455" s="40" t="e">
        <f>VLOOKUP($B1455,期貨大額交易人未沖銷部位!$A$4:$O$499,13,FALSE)</f>
        <v>#N/A</v>
      </c>
      <c r="AB1455" s="40" t="e">
        <f>VLOOKUP($B1455,期貨大額交易人未沖銷部位!$A$4:$O$499,14,FALSE)</f>
        <v>#N/A</v>
      </c>
      <c r="AC1455" s="40" t="e">
        <f>VLOOKUP($B1455,期貨大額交易人未沖銷部位!$A$4:$O$499,15,FALSE)</f>
        <v>#N/A</v>
      </c>
      <c r="AD1455" s="33" t="e">
        <f>VLOOKUP($B1455,三大美股走勢!$A$4:$J$495,4,FALSE)</f>
        <v>#N/A</v>
      </c>
      <c r="AE1455" s="33" t="e">
        <f>VLOOKUP($B1455,三大美股走勢!$A$4:$J$495,7,FALSE)</f>
        <v>#N/A</v>
      </c>
      <c r="AF1455" s="33" t="e">
        <f>VLOOKUP($B1455,三大美股走勢!$A$4:$J$495,10,FALSE)</f>
        <v>#N/A</v>
      </c>
    </row>
    <row r="1456" spans="2:32">
      <c r="B1456" s="32">
        <v>44235</v>
      </c>
      <c r="C1456" s="33" t="e">
        <f>VLOOKUP($B1456,大盤與近月台指!$A$4:$I$499,2,FALSE)</f>
        <v>#N/A</v>
      </c>
      <c r="D1456" s="34" t="e">
        <f>VLOOKUP($B1456,大盤與近月台指!$A$4:$I$499,3,FALSE)</f>
        <v>#N/A</v>
      </c>
      <c r="E1456" s="35" t="e">
        <f>VLOOKUP($B1456,大盤與近月台指!$A$4:$I$499,4,FALSE)</f>
        <v>#N/A</v>
      </c>
      <c r="F1456" s="33" t="e">
        <f>VLOOKUP($B1456,大盤與近月台指!$A$4:$I$499,5,FALSE)</f>
        <v>#N/A</v>
      </c>
      <c r="G1456" s="49" t="e">
        <f>VLOOKUP($B1456,三大法人買賣超!$A$4:$I$500,3,FALSE)</f>
        <v>#N/A</v>
      </c>
      <c r="H1456" s="34" t="e">
        <f>VLOOKUP($B1456,三大法人買賣超!$A$4:$I$500,5,FALSE)</f>
        <v>#N/A</v>
      </c>
      <c r="I1456" s="27" t="e">
        <f>VLOOKUP($B1456,三大法人買賣超!$A$4:$I$500,7,FALSE)</f>
        <v>#N/A</v>
      </c>
      <c r="J1456" s="27" t="e">
        <f>VLOOKUP($B1456,三大法人買賣超!$A$4:$I$500,9,FALSE)</f>
        <v>#N/A</v>
      </c>
      <c r="K1456" s="37">
        <f>新台幣匯率美元指數!B1457</f>
        <v>0</v>
      </c>
      <c r="L1456" s="38">
        <f>新台幣匯率美元指數!C1457</f>
        <v>0</v>
      </c>
      <c r="M1456" s="39">
        <f>新台幣匯率美元指數!D1457</f>
        <v>0</v>
      </c>
      <c r="N1456" s="27" t="e">
        <f>VLOOKUP($B1456,期貨未平倉口數!$A$4:$M$499,4,FALSE)</f>
        <v>#N/A</v>
      </c>
      <c r="O1456" s="27" t="e">
        <f>VLOOKUP($B1456,期貨未平倉口數!$A$4:$M$499,9,FALSE)</f>
        <v>#N/A</v>
      </c>
      <c r="P1456" s="27" t="e">
        <f>VLOOKUP($B1456,期貨未平倉口數!$A$4:$M$499,10,FALSE)</f>
        <v>#N/A</v>
      </c>
      <c r="Q1456" s="27" t="e">
        <f>VLOOKUP($B1456,期貨未平倉口數!$A$4:$M$499,11,FALSE)</f>
        <v>#N/A</v>
      </c>
      <c r="R1456" s="64" t="e">
        <f>VLOOKUP($B1456,選擇權未平倉餘額!$A$4:$I$500,6,FALSE)</f>
        <v>#N/A</v>
      </c>
      <c r="S1456" s="64" t="e">
        <f>VLOOKUP($B1456,選擇權未平倉餘額!$A$4:$I$500,7,FALSE)</f>
        <v>#N/A</v>
      </c>
      <c r="T1456" s="64" t="e">
        <f>VLOOKUP($B1456,選擇權未平倉餘額!$A$4:$I$500,8,FALSE)</f>
        <v>#N/A</v>
      </c>
      <c r="U1456" s="64" t="e">
        <f>VLOOKUP($B1456,選擇權未平倉餘額!$A$4:$I$500,9,FALSE)</f>
        <v>#N/A</v>
      </c>
      <c r="V1456" s="39" t="e">
        <f>VLOOKUP($B1456,臺指選擇權P_C_Ratios!$A$4:$C$500,3,FALSE)</f>
        <v>#N/A</v>
      </c>
      <c r="W1456" s="41" t="e">
        <f>VLOOKUP($B1456,散戶多空比!$A$6:$L$500,12,FALSE)</f>
        <v>#N/A</v>
      </c>
      <c r="X1456" s="40" t="e">
        <f>VLOOKUP($B1456,期貨大額交易人未沖銷部位!$A$4:$O$499,4,FALSE)</f>
        <v>#N/A</v>
      </c>
      <c r="Y1456" s="40" t="e">
        <f>VLOOKUP($B1456,期貨大額交易人未沖銷部位!$A$4:$O$499,7,FALSE)</f>
        <v>#N/A</v>
      </c>
      <c r="Z1456" s="40" t="e">
        <f>VLOOKUP($B1456,期貨大額交易人未沖銷部位!$A$4:$O$499,10,FALSE)</f>
        <v>#N/A</v>
      </c>
      <c r="AA1456" s="40" t="e">
        <f>VLOOKUP($B1456,期貨大額交易人未沖銷部位!$A$4:$O$499,13,FALSE)</f>
        <v>#N/A</v>
      </c>
      <c r="AB1456" s="40" t="e">
        <f>VLOOKUP($B1456,期貨大額交易人未沖銷部位!$A$4:$O$499,14,FALSE)</f>
        <v>#N/A</v>
      </c>
      <c r="AC1456" s="40" t="e">
        <f>VLOOKUP($B1456,期貨大額交易人未沖銷部位!$A$4:$O$499,15,FALSE)</f>
        <v>#N/A</v>
      </c>
      <c r="AD1456" s="33" t="e">
        <f>VLOOKUP($B1456,三大美股走勢!$A$4:$J$495,4,FALSE)</f>
        <v>#N/A</v>
      </c>
      <c r="AE1456" s="33" t="e">
        <f>VLOOKUP($B1456,三大美股走勢!$A$4:$J$495,7,FALSE)</f>
        <v>#N/A</v>
      </c>
      <c r="AF1456" s="33" t="e">
        <f>VLOOKUP($B1456,三大美股走勢!$A$4:$J$495,10,FALSE)</f>
        <v>#N/A</v>
      </c>
    </row>
    <row r="1457" spans="2:32">
      <c r="B1457" s="32">
        <v>44236</v>
      </c>
      <c r="C1457" s="33" t="e">
        <f>VLOOKUP($B1457,大盤與近月台指!$A$4:$I$499,2,FALSE)</f>
        <v>#N/A</v>
      </c>
      <c r="D1457" s="34" t="e">
        <f>VLOOKUP($B1457,大盤與近月台指!$A$4:$I$499,3,FALSE)</f>
        <v>#N/A</v>
      </c>
      <c r="E1457" s="35" t="e">
        <f>VLOOKUP($B1457,大盤與近月台指!$A$4:$I$499,4,FALSE)</f>
        <v>#N/A</v>
      </c>
      <c r="F1457" s="33" t="e">
        <f>VLOOKUP($B1457,大盤與近月台指!$A$4:$I$499,5,FALSE)</f>
        <v>#N/A</v>
      </c>
      <c r="G1457" s="49" t="e">
        <f>VLOOKUP($B1457,三大法人買賣超!$A$4:$I$500,3,FALSE)</f>
        <v>#N/A</v>
      </c>
      <c r="H1457" s="34" t="e">
        <f>VLOOKUP($B1457,三大法人買賣超!$A$4:$I$500,5,FALSE)</f>
        <v>#N/A</v>
      </c>
      <c r="I1457" s="27" t="e">
        <f>VLOOKUP($B1457,三大法人買賣超!$A$4:$I$500,7,FALSE)</f>
        <v>#N/A</v>
      </c>
      <c r="J1457" s="27" t="e">
        <f>VLOOKUP($B1457,三大法人買賣超!$A$4:$I$500,9,FALSE)</f>
        <v>#N/A</v>
      </c>
      <c r="K1457" s="37">
        <f>新台幣匯率美元指數!B1458</f>
        <v>0</v>
      </c>
      <c r="L1457" s="38">
        <f>新台幣匯率美元指數!C1458</f>
        <v>0</v>
      </c>
      <c r="M1457" s="39">
        <f>新台幣匯率美元指數!D1458</f>
        <v>0</v>
      </c>
      <c r="N1457" s="27" t="e">
        <f>VLOOKUP($B1457,期貨未平倉口數!$A$4:$M$499,4,FALSE)</f>
        <v>#N/A</v>
      </c>
      <c r="O1457" s="27" t="e">
        <f>VLOOKUP($B1457,期貨未平倉口數!$A$4:$M$499,9,FALSE)</f>
        <v>#N/A</v>
      </c>
      <c r="P1457" s="27" t="e">
        <f>VLOOKUP($B1457,期貨未平倉口數!$A$4:$M$499,10,FALSE)</f>
        <v>#N/A</v>
      </c>
      <c r="Q1457" s="27" t="e">
        <f>VLOOKUP($B1457,期貨未平倉口數!$A$4:$M$499,11,FALSE)</f>
        <v>#N/A</v>
      </c>
      <c r="R1457" s="64" t="e">
        <f>VLOOKUP($B1457,選擇權未平倉餘額!$A$4:$I$500,6,FALSE)</f>
        <v>#N/A</v>
      </c>
      <c r="S1457" s="64" t="e">
        <f>VLOOKUP($B1457,選擇權未平倉餘額!$A$4:$I$500,7,FALSE)</f>
        <v>#N/A</v>
      </c>
      <c r="T1457" s="64" t="e">
        <f>VLOOKUP($B1457,選擇權未平倉餘額!$A$4:$I$500,8,FALSE)</f>
        <v>#N/A</v>
      </c>
      <c r="U1457" s="64" t="e">
        <f>VLOOKUP($B1457,選擇權未平倉餘額!$A$4:$I$500,9,FALSE)</f>
        <v>#N/A</v>
      </c>
      <c r="V1457" s="39" t="e">
        <f>VLOOKUP($B1457,臺指選擇權P_C_Ratios!$A$4:$C$500,3,FALSE)</f>
        <v>#N/A</v>
      </c>
      <c r="W1457" s="41" t="e">
        <f>VLOOKUP($B1457,散戶多空比!$A$6:$L$500,12,FALSE)</f>
        <v>#N/A</v>
      </c>
      <c r="X1457" s="40" t="e">
        <f>VLOOKUP($B1457,期貨大額交易人未沖銷部位!$A$4:$O$499,4,FALSE)</f>
        <v>#N/A</v>
      </c>
      <c r="Y1457" s="40" t="e">
        <f>VLOOKUP($B1457,期貨大額交易人未沖銷部位!$A$4:$O$499,7,FALSE)</f>
        <v>#N/A</v>
      </c>
      <c r="Z1457" s="40" t="e">
        <f>VLOOKUP($B1457,期貨大額交易人未沖銷部位!$A$4:$O$499,10,FALSE)</f>
        <v>#N/A</v>
      </c>
      <c r="AA1457" s="40" t="e">
        <f>VLOOKUP($B1457,期貨大額交易人未沖銷部位!$A$4:$O$499,13,FALSE)</f>
        <v>#N/A</v>
      </c>
      <c r="AB1457" s="40" t="e">
        <f>VLOOKUP($B1457,期貨大額交易人未沖銷部位!$A$4:$O$499,14,FALSE)</f>
        <v>#N/A</v>
      </c>
      <c r="AC1457" s="40" t="e">
        <f>VLOOKUP($B1457,期貨大額交易人未沖銷部位!$A$4:$O$499,15,FALSE)</f>
        <v>#N/A</v>
      </c>
      <c r="AD1457" s="33" t="e">
        <f>VLOOKUP($B1457,三大美股走勢!$A$4:$J$495,4,FALSE)</f>
        <v>#N/A</v>
      </c>
      <c r="AE1457" s="33" t="e">
        <f>VLOOKUP($B1457,三大美股走勢!$A$4:$J$495,7,FALSE)</f>
        <v>#N/A</v>
      </c>
      <c r="AF1457" s="33" t="e">
        <f>VLOOKUP($B1457,三大美股走勢!$A$4:$J$495,10,FALSE)</f>
        <v>#N/A</v>
      </c>
    </row>
    <row r="1458" spans="2:32">
      <c r="B1458" s="32">
        <v>44237</v>
      </c>
      <c r="C1458" s="33" t="e">
        <f>VLOOKUP($B1458,大盤與近月台指!$A$4:$I$499,2,FALSE)</f>
        <v>#N/A</v>
      </c>
      <c r="D1458" s="34" t="e">
        <f>VLOOKUP($B1458,大盤與近月台指!$A$4:$I$499,3,FALSE)</f>
        <v>#N/A</v>
      </c>
      <c r="E1458" s="35" t="e">
        <f>VLOOKUP($B1458,大盤與近月台指!$A$4:$I$499,4,FALSE)</f>
        <v>#N/A</v>
      </c>
      <c r="F1458" s="33" t="e">
        <f>VLOOKUP($B1458,大盤與近月台指!$A$4:$I$499,5,FALSE)</f>
        <v>#N/A</v>
      </c>
      <c r="G1458" s="49" t="e">
        <f>VLOOKUP($B1458,三大法人買賣超!$A$4:$I$500,3,FALSE)</f>
        <v>#N/A</v>
      </c>
      <c r="H1458" s="34" t="e">
        <f>VLOOKUP($B1458,三大法人買賣超!$A$4:$I$500,5,FALSE)</f>
        <v>#N/A</v>
      </c>
      <c r="I1458" s="27" t="e">
        <f>VLOOKUP($B1458,三大法人買賣超!$A$4:$I$500,7,FALSE)</f>
        <v>#N/A</v>
      </c>
      <c r="J1458" s="27" t="e">
        <f>VLOOKUP($B1458,三大法人買賣超!$A$4:$I$500,9,FALSE)</f>
        <v>#N/A</v>
      </c>
      <c r="K1458" s="37">
        <f>新台幣匯率美元指數!B1459</f>
        <v>0</v>
      </c>
      <c r="L1458" s="38">
        <f>新台幣匯率美元指數!C1459</f>
        <v>0</v>
      </c>
      <c r="M1458" s="39">
        <f>新台幣匯率美元指數!D1459</f>
        <v>0</v>
      </c>
      <c r="N1458" s="27" t="e">
        <f>VLOOKUP($B1458,期貨未平倉口數!$A$4:$M$499,4,FALSE)</f>
        <v>#N/A</v>
      </c>
      <c r="O1458" s="27" t="e">
        <f>VLOOKUP($B1458,期貨未平倉口數!$A$4:$M$499,9,FALSE)</f>
        <v>#N/A</v>
      </c>
      <c r="P1458" s="27" t="e">
        <f>VLOOKUP($B1458,期貨未平倉口數!$A$4:$M$499,10,FALSE)</f>
        <v>#N/A</v>
      </c>
      <c r="Q1458" s="27" t="e">
        <f>VLOOKUP($B1458,期貨未平倉口數!$A$4:$M$499,11,FALSE)</f>
        <v>#N/A</v>
      </c>
      <c r="R1458" s="64" t="e">
        <f>VLOOKUP($B1458,選擇權未平倉餘額!$A$4:$I$500,6,FALSE)</f>
        <v>#N/A</v>
      </c>
      <c r="S1458" s="64" t="e">
        <f>VLOOKUP($B1458,選擇權未平倉餘額!$A$4:$I$500,7,FALSE)</f>
        <v>#N/A</v>
      </c>
      <c r="T1458" s="64" t="e">
        <f>VLOOKUP($B1458,選擇權未平倉餘額!$A$4:$I$500,8,FALSE)</f>
        <v>#N/A</v>
      </c>
      <c r="U1458" s="64" t="e">
        <f>VLOOKUP($B1458,選擇權未平倉餘額!$A$4:$I$500,9,FALSE)</f>
        <v>#N/A</v>
      </c>
      <c r="V1458" s="39" t="e">
        <f>VLOOKUP($B1458,臺指選擇權P_C_Ratios!$A$4:$C$500,3,FALSE)</f>
        <v>#N/A</v>
      </c>
      <c r="W1458" s="41" t="e">
        <f>VLOOKUP($B1458,散戶多空比!$A$6:$L$500,12,FALSE)</f>
        <v>#N/A</v>
      </c>
      <c r="X1458" s="40" t="e">
        <f>VLOOKUP($B1458,期貨大額交易人未沖銷部位!$A$4:$O$499,4,FALSE)</f>
        <v>#N/A</v>
      </c>
      <c r="Y1458" s="40" t="e">
        <f>VLOOKUP($B1458,期貨大額交易人未沖銷部位!$A$4:$O$499,7,FALSE)</f>
        <v>#N/A</v>
      </c>
      <c r="Z1458" s="40" t="e">
        <f>VLOOKUP($B1458,期貨大額交易人未沖銷部位!$A$4:$O$499,10,FALSE)</f>
        <v>#N/A</v>
      </c>
      <c r="AA1458" s="40" t="e">
        <f>VLOOKUP($B1458,期貨大額交易人未沖銷部位!$A$4:$O$499,13,FALSE)</f>
        <v>#N/A</v>
      </c>
      <c r="AB1458" s="40" t="e">
        <f>VLOOKUP($B1458,期貨大額交易人未沖銷部位!$A$4:$O$499,14,FALSE)</f>
        <v>#N/A</v>
      </c>
      <c r="AC1458" s="40" t="e">
        <f>VLOOKUP($B1458,期貨大額交易人未沖銷部位!$A$4:$O$499,15,FALSE)</f>
        <v>#N/A</v>
      </c>
      <c r="AD1458" s="33" t="e">
        <f>VLOOKUP($B1458,三大美股走勢!$A$4:$J$495,4,FALSE)</f>
        <v>#N/A</v>
      </c>
      <c r="AE1458" s="33" t="e">
        <f>VLOOKUP($B1458,三大美股走勢!$A$4:$J$495,7,FALSE)</f>
        <v>#N/A</v>
      </c>
      <c r="AF1458" s="33" t="e">
        <f>VLOOKUP($B1458,三大美股走勢!$A$4:$J$495,10,FALSE)</f>
        <v>#N/A</v>
      </c>
    </row>
    <row r="1459" spans="2:32">
      <c r="B1459" s="32">
        <v>44238</v>
      </c>
      <c r="C1459" s="33" t="e">
        <f>VLOOKUP($B1459,大盤與近月台指!$A$4:$I$499,2,FALSE)</f>
        <v>#N/A</v>
      </c>
      <c r="D1459" s="34" t="e">
        <f>VLOOKUP($B1459,大盤與近月台指!$A$4:$I$499,3,FALSE)</f>
        <v>#N/A</v>
      </c>
      <c r="E1459" s="35" t="e">
        <f>VLOOKUP($B1459,大盤與近月台指!$A$4:$I$499,4,FALSE)</f>
        <v>#N/A</v>
      </c>
      <c r="F1459" s="33" t="e">
        <f>VLOOKUP($B1459,大盤與近月台指!$A$4:$I$499,5,FALSE)</f>
        <v>#N/A</v>
      </c>
      <c r="G1459" s="49" t="e">
        <f>VLOOKUP($B1459,三大法人買賣超!$A$4:$I$500,3,FALSE)</f>
        <v>#N/A</v>
      </c>
      <c r="H1459" s="34" t="e">
        <f>VLOOKUP($B1459,三大法人買賣超!$A$4:$I$500,5,FALSE)</f>
        <v>#N/A</v>
      </c>
      <c r="I1459" s="27" t="e">
        <f>VLOOKUP($B1459,三大法人買賣超!$A$4:$I$500,7,FALSE)</f>
        <v>#N/A</v>
      </c>
      <c r="J1459" s="27" t="e">
        <f>VLOOKUP($B1459,三大法人買賣超!$A$4:$I$500,9,FALSE)</f>
        <v>#N/A</v>
      </c>
      <c r="K1459" s="37">
        <f>新台幣匯率美元指數!B1460</f>
        <v>0</v>
      </c>
      <c r="L1459" s="38">
        <f>新台幣匯率美元指數!C1460</f>
        <v>0</v>
      </c>
      <c r="M1459" s="39">
        <f>新台幣匯率美元指數!D1460</f>
        <v>0</v>
      </c>
      <c r="N1459" s="27" t="e">
        <f>VLOOKUP($B1459,期貨未平倉口數!$A$4:$M$499,4,FALSE)</f>
        <v>#N/A</v>
      </c>
      <c r="O1459" s="27" t="e">
        <f>VLOOKUP($B1459,期貨未平倉口數!$A$4:$M$499,9,FALSE)</f>
        <v>#N/A</v>
      </c>
      <c r="P1459" s="27" t="e">
        <f>VLOOKUP($B1459,期貨未平倉口數!$A$4:$M$499,10,FALSE)</f>
        <v>#N/A</v>
      </c>
      <c r="Q1459" s="27" t="e">
        <f>VLOOKUP($B1459,期貨未平倉口數!$A$4:$M$499,11,FALSE)</f>
        <v>#N/A</v>
      </c>
      <c r="R1459" s="64" t="e">
        <f>VLOOKUP($B1459,選擇權未平倉餘額!$A$4:$I$500,6,FALSE)</f>
        <v>#N/A</v>
      </c>
      <c r="S1459" s="64" t="e">
        <f>VLOOKUP($B1459,選擇權未平倉餘額!$A$4:$I$500,7,FALSE)</f>
        <v>#N/A</v>
      </c>
      <c r="T1459" s="64" t="e">
        <f>VLOOKUP($B1459,選擇權未平倉餘額!$A$4:$I$500,8,FALSE)</f>
        <v>#N/A</v>
      </c>
      <c r="U1459" s="64" t="e">
        <f>VLOOKUP($B1459,選擇權未平倉餘額!$A$4:$I$500,9,FALSE)</f>
        <v>#N/A</v>
      </c>
      <c r="V1459" s="39" t="e">
        <f>VLOOKUP($B1459,臺指選擇權P_C_Ratios!$A$4:$C$500,3,FALSE)</f>
        <v>#N/A</v>
      </c>
      <c r="W1459" s="41" t="e">
        <f>VLOOKUP($B1459,散戶多空比!$A$6:$L$500,12,FALSE)</f>
        <v>#N/A</v>
      </c>
      <c r="X1459" s="40" t="e">
        <f>VLOOKUP($B1459,期貨大額交易人未沖銷部位!$A$4:$O$499,4,FALSE)</f>
        <v>#N/A</v>
      </c>
      <c r="Y1459" s="40" t="e">
        <f>VLOOKUP($B1459,期貨大額交易人未沖銷部位!$A$4:$O$499,7,FALSE)</f>
        <v>#N/A</v>
      </c>
      <c r="Z1459" s="40" t="e">
        <f>VLOOKUP($B1459,期貨大額交易人未沖銷部位!$A$4:$O$499,10,FALSE)</f>
        <v>#N/A</v>
      </c>
      <c r="AA1459" s="40" t="e">
        <f>VLOOKUP($B1459,期貨大額交易人未沖銷部位!$A$4:$O$499,13,FALSE)</f>
        <v>#N/A</v>
      </c>
      <c r="AB1459" s="40" t="e">
        <f>VLOOKUP($B1459,期貨大額交易人未沖銷部位!$A$4:$O$499,14,FALSE)</f>
        <v>#N/A</v>
      </c>
      <c r="AC1459" s="40" t="e">
        <f>VLOOKUP($B1459,期貨大額交易人未沖銷部位!$A$4:$O$499,15,FALSE)</f>
        <v>#N/A</v>
      </c>
      <c r="AD1459" s="33" t="e">
        <f>VLOOKUP($B1459,三大美股走勢!$A$4:$J$495,4,FALSE)</f>
        <v>#N/A</v>
      </c>
      <c r="AE1459" s="33" t="e">
        <f>VLOOKUP($B1459,三大美股走勢!$A$4:$J$495,7,FALSE)</f>
        <v>#N/A</v>
      </c>
      <c r="AF1459" s="33" t="e">
        <f>VLOOKUP($B1459,三大美股走勢!$A$4:$J$495,10,FALSE)</f>
        <v>#N/A</v>
      </c>
    </row>
    <row r="1460" spans="2:32">
      <c r="B1460" s="32">
        <v>44239</v>
      </c>
      <c r="C1460" s="33" t="e">
        <f>VLOOKUP($B1460,大盤與近月台指!$A$4:$I$499,2,FALSE)</f>
        <v>#N/A</v>
      </c>
      <c r="D1460" s="34" t="e">
        <f>VLOOKUP($B1460,大盤與近月台指!$A$4:$I$499,3,FALSE)</f>
        <v>#N/A</v>
      </c>
      <c r="E1460" s="35" t="e">
        <f>VLOOKUP($B1460,大盤與近月台指!$A$4:$I$499,4,FALSE)</f>
        <v>#N/A</v>
      </c>
      <c r="F1460" s="33" t="e">
        <f>VLOOKUP($B1460,大盤與近月台指!$A$4:$I$499,5,FALSE)</f>
        <v>#N/A</v>
      </c>
      <c r="G1460" s="49" t="e">
        <f>VLOOKUP($B1460,三大法人買賣超!$A$4:$I$500,3,FALSE)</f>
        <v>#N/A</v>
      </c>
      <c r="H1460" s="34" t="e">
        <f>VLOOKUP($B1460,三大法人買賣超!$A$4:$I$500,5,FALSE)</f>
        <v>#N/A</v>
      </c>
      <c r="I1460" s="27" t="e">
        <f>VLOOKUP($B1460,三大法人買賣超!$A$4:$I$500,7,FALSE)</f>
        <v>#N/A</v>
      </c>
      <c r="J1460" s="27" t="e">
        <f>VLOOKUP($B1460,三大法人買賣超!$A$4:$I$500,9,FALSE)</f>
        <v>#N/A</v>
      </c>
      <c r="K1460" s="37">
        <f>新台幣匯率美元指數!B1461</f>
        <v>0</v>
      </c>
      <c r="L1460" s="38">
        <f>新台幣匯率美元指數!C1461</f>
        <v>0</v>
      </c>
      <c r="M1460" s="39">
        <f>新台幣匯率美元指數!D1461</f>
        <v>0</v>
      </c>
      <c r="N1460" s="27" t="e">
        <f>VLOOKUP($B1460,期貨未平倉口數!$A$4:$M$499,4,FALSE)</f>
        <v>#N/A</v>
      </c>
      <c r="O1460" s="27" t="e">
        <f>VLOOKUP($B1460,期貨未平倉口數!$A$4:$M$499,9,FALSE)</f>
        <v>#N/A</v>
      </c>
      <c r="P1460" s="27" t="e">
        <f>VLOOKUP($B1460,期貨未平倉口數!$A$4:$M$499,10,FALSE)</f>
        <v>#N/A</v>
      </c>
      <c r="Q1460" s="27" t="e">
        <f>VLOOKUP($B1460,期貨未平倉口數!$A$4:$M$499,11,FALSE)</f>
        <v>#N/A</v>
      </c>
      <c r="R1460" s="64" t="e">
        <f>VLOOKUP($B1460,選擇權未平倉餘額!$A$4:$I$500,6,FALSE)</f>
        <v>#N/A</v>
      </c>
      <c r="S1460" s="64" t="e">
        <f>VLOOKUP($B1460,選擇權未平倉餘額!$A$4:$I$500,7,FALSE)</f>
        <v>#N/A</v>
      </c>
      <c r="T1460" s="64" t="e">
        <f>VLOOKUP($B1460,選擇權未平倉餘額!$A$4:$I$500,8,FALSE)</f>
        <v>#N/A</v>
      </c>
      <c r="U1460" s="64" t="e">
        <f>VLOOKUP($B1460,選擇權未平倉餘額!$A$4:$I$500,9,FALSE)</f>
        <v>#N/A</v>
      </c>
      <c r="V1460" s="39" t="e">
        <f>VLOOKUP($B1460,臺指選擇權P_C_Ratios!$A$4:$C$500,3,FALSE)</f>
        <v>#N/A</v>
      </c>
      <c r="W1460" s="41" t="e">
        <f>VLOOKUP($B1460,散戶多空比!$A$6:$L$500,12,FALSE)</f>
        <v>#N/A</v>
      </c>
      <c r="X1460" s="40" t="e">
        <f>VLOOKUP($B1460,期貨大額交易人未沖銷部位!$A$4:$O$499,4,FALSE)</f>
        <v>#N/A</v>
      </c>
      <c r="Y1460" s="40" t="e">
        <f>VLOOKUP($B1460,期貨大額交易人未沖銷部位!$A$4:$O$499,7,FALSE)</f>
        <v>#N/A</v>
      </c>
      <c r="Z1460" s="40" t="e">
        <f>VLOOKUP($B1460,期貨大額交易人未沖銷部位!$A$4:$O$499,10,FALSE)</f>
        <v>#N/A</v>
      </c>
      <c r="AA1460" s="40" t="e">
        <f>VLOOKUP($B1460,期貨大額交易人未沖銷部位!$A$4:$O$499,13,FALSE)</f>
        <v>#N/A</v>
      </c>
      <c r="AB1460" s="40" t="e">
        <f>VLOOKUP($B1460,期貨大額交易人未沖銷部位!$A$4:$O$499,14,FALSE)</f>
        <v>#N/A</v>
      </c>
      <c r="AC1460" s="40" t="e">
        <f>VLOOKUP($B1460,期貨大額交易人未沖銷部位!$A$4:$O$499,15,FALSE)</f>
        <v>#N/A</v>
      </c>
      <c r="AD1460" s="33" t="e">
        <f>VLOOKUP($B1460,三大美股走勢!$A$4:$J$495,4,FALSE)</f>
        <v>#N/A</v>
      </c>
      <c r="AE1460" s="33" t="e">
        <f>VLOOKUP($B1460,三大美股走勢!$A$4:$J$495,7,FALSE)</f>
        <v>#N/A</v>
      </c>
      <c r="AF1460" s="33" t="e">
        <f>VLOOKUP($B1460,三大美股走勢!$A$4:$J$495,10,FALSE)</f>
        <v>#N/A</v>
      </c>
    </row>
    <row r="1461" spans="2:32">
      <c r="B1461" s="32">
        <v>44240</v>
      </c>
      <c r="C1461" s="33" t="e">
        <f>VLOOKUP($B1461,大盤與近月台指!$A$4:$I$499,2,FALSE)</f>
        <v>#N/A</v>
      </c>
      <c r="D1461" s="34" t="e">
        <f>VLOOKUP($B1461,大盤與近月台指!$A$4:$I$499,3,FALSE)</f>
        <v>#N/A</v>
      </c>
      <c r="E1461" s="35" t="e">
        <f>VLOOKUP($B1461,大盤與近月台指!$A$4:$I$499,4,FALSE)</f>
        <v>#N/A</v>
      </c>
      <c r="F1461" s="33" t="e">
        <f>VLOOKUP($B1461,大盤與近月台指!$A$4:$I$499,5,FALSE)</f>
        <v>#N/A</v>
      </c>
      <c r="G1461" s="49" t="e">
        <f>VLOOKUP($B1461,三大法人買賣超!$A$4:$I$500,3,FALSE)</f>
        <v>#N/A</v>
      </c>
      <c r="H1461" s="34" t="e">
        <f>VLOOKUP($B1461,三大法人買賣超!$A$4:$I$500,5,FALSE)</f>
        <v>#N/A</v>
      </c>
      <c r="I1461" s="27" t="e">
        <f>VLOOKUP($B1461,三大法人買賣超!$A$4:$I$500,7,FALSE)</f>
        <v>#N/A</v>
      </c>
      <c r="J1461" s="27" t="e">
        <f>VLOOKUP($B1461,三大法人買賣超!$A$4:$I$500,9,FALSE)</f>
        <v>#N/A</v>
      </c>
      <c r="K1461" s="37">
        <f>新台幣匯率美元指數!B1462</f>
        <v>0</v>
      </c>
      <c r="L1461" s="38">
        <f>新台幣匯率美元指數!C1462</f>
        <v>0</v>
      </c>
      <c r="M1461" s="39">
        <f>新台幣匯率美元指數!D1462</f>
        <v>0</v>
      </c>
      <c r="N1461" s="27" t="e">
        <f>VLOOKUP($B1461,期貨未平倉口數!$A$4:$M$499,4,FALSE)</f>
        <v>#N/A</v>
      </c>
      <c r="O1461" s="27" t="e">
        <f>VLOOKUP($B1461,期貨未平倉口數!$A$4:$M$499,9,FALSE)</f>
        <v>#N/A</v>
      </c>
      <c r="P1461" s="27" t="e">
        <f>VLOOKUP($B1461,期貨未平倉口數!$A$4:$M$499,10,FALSE)</f>
        <v>#N/A</v>
      </c>
      <c r="Q1461" s="27" t="e">
        <f>VLOOKUP($B1461,期貨未平倉口數!$A$4:$M$499,11,FALSE)</f>
        <v>#N/A</v>
      </c>
      <c r="R1461" s="64" t="e">
        <f>VLOOKUP($B1461,選擇權未平倉餘額!$A$4:$I$500,6,FALSE)</f>
        <v>#N/A</v>
      </c>
      <c r="S1461" s="64" t="e">
        <f>VLOOKUP($B1461,選擇權未平倉餘額!$A$4:$I$500,7,FALSE)</f>
        <v>#N/A</v>
      </c>
      <c r="T1461" s="64" t="e">
        <f>VLOOKUP($B1461,選擇權未平倉餘額!$A$4:$I$500,8,FALSE)</f>
        <v>#N/A</v>
      </c>
      <c r="U1461" s="64" t="e">
        <f>VLOOKUP($B1461,選擇權未平倉餘額!$A$4:$I$500,9,FALSE)</f>
        <v>#N/A</v>
      </c>
      <c r="V1461" s="39" t="e">
        <f>VLOOKUP($B1461,臺指選擇權P_C_Ratios!$A$4:$C$500,3,FALSE)</f>
        <v>#N/A</v>
      </c>
      <c r="W1461" s="41" t="e">
        <f>VLOOKUP($B1461,散戶多空比!$A$6:$L$500,12,FALSE)</f>
        <v>#N/A</v>
      </c>
      <c r="X1461" s="40" t="e">
        <f>VLOOKUP($B1461,期貨大額交易人未沖銷部位!$A$4:$O$499,4,FALSE)</f>
        <v>#N/A</v>
      </c>
      <c r="Y1461" s="40" t="e">
        <f>VLOOKUP($B1461,期貨大額交易人未沖銷部位!$A$4:$O$499,7,FALSE)</f>
        <v>#N/A</v>
      </c>
      <c r="Z1461" s="40" t="e">
        <f>VLOOKUP($B1461,期貨大額交易人未沖銷部位!$A$4:$O$499,10,FALSE)</f>
        <v>#N/A</v>
      </c>
      <c r="AA1461" s="40" t="e">
        <f>VLOOKUP($B1461,期貨大額交易人未沖銷部位!$A$4:$O$499,13,FALSE)</f>
        <v>#N/A</v>
      </c>
      <c r="AB1461" s="40" t="e">
        <f>VLOOKUP($B1461,期貨大額交易人未沖銷部位!$A$4:$O$499,14,FALSE)</f>
        <v>#N/A</v>
      </c>
      <c r="AC1461" s="40" t="e">
        <f>VLOOKUP($B1461,期貨大額交易人未沖銷部位!$A$4:$O$499,15,FALSE)</f>
        <v>#N/A</v>
      </c>
      <c r="AD1461" s="33" t="e">
        <f>VLOOKUP($B1461,三大美股走勢!$A$4:$J$495,4,FALSE)</f>
        <v>#N/A</v>
      </c>
      <c r="AE1461" s="33" t="e">
        <f>VLOOKUP($B1461,三大美股走勢!$A$4:$J$495,7,FALSE)</f>
        <v>#N/A</v>
      </c>
      <c r="AF1461" s="33" t="e">
        <f>VLOOKUP($B1461,三大美股走勢!$A$4:$J$495,10,FALSE)</f>
        <v>#N/A</v>
      </c>
    </row>
    <row r="1462" spans="2:32">
      <c r="B1462" s="32">
        <v>44241</v>
      </c>
      <c r="C1462" s="33" t="e">
        <f>VLOOKUP($B1462,大盤與近月台指!$A$4:$I$499,2,FALSE)</f>
        <v>#N/A</v>
      </c>
      <c r="D1462" s="34" t="e">
        <f>VLOOKUP($B1462,大盤與近月台指!$A$4:$I$499,3,FALSE)</f>
        <v>#N/A</v>
      </c>
      <c r="E1462" s="35" t="e">
        <f>VLOOKUP($B1462,大盤與近月台指!$A$4:$I$499,4,FALSE)</f>
        <v>#N/A</v>
      </c>
      <c r="F1462" s="33" t="e">
        <f>VLOOKUP($B1462,大盤與近月台指!$A$4:$I$499,5,FALSE)</f>
        <v>#N/A</v>
      </c>
      <c r="G1462" s="49" t="e">
        <f>VLOOKUP($B1462,三大法人買賣超!$A$4:$I$500,3,FALSE)</f>
        <v>#N/A</v>
      </c>
      <c r="H1462" s="34" t="e">
        <f>VLOOKUP($B1462,三大法人買賣超!$A$4:$I$500,5,FALSE)</f>
        <v>#N/A</v>
      </c>
      <c r="I1462" s="27" t="e">
        <f>VLOOKUP($B1462,三大法人買賣超!$A$4:$I$500,7,FALSE)</f>
        <v>#N/A</v>
      </c>
      <c r="J1462" s="27" t="e">
        <f>VLOOKUP($B1462,三大法人買賣超!$A$4:$I$500,9,FALSE)</f>
        <v>#N/A</v>
      </c>
      <c r="K1462" s="37">
        <f>新台幣匯率美元指數!B1463</f>
        <v>0</v>
      </c>
      <c r="L1462" s="38">
        <f>新台幣匯率美元指數!C1463</f>
        <v>0</v>
      </c>
      <c r="M1462" s="39">
        <f>新台幣匯率美元指數!D1463</f>
        <v>0</v>
      </c>
      <c r="N1462" s="27" t="e">
        <f>VLOOKUP($B1462,期貨未平倉口數!$A$4:$M$499,4,FALSE)</f>
        <v>#N/A</v>
      </c>
      <c r="O1462" s="27" t="e">
        <f>VLOOKUP($B1462,期貨未平倉口數!$A$4:$M$499,9,FALSE)</f>
        <v>#N/A</v>
      </c>
      <c r="P1462" s="27" t="e">
        <f>VLOOKUP($B1462,期貨未平倉口數!$A$4:$M$499,10,FALSE)</f>
        <v>#N/A</v>
      </c>
      <c r="Q1462" s="27" t="e">
        <f>VLOOKUP($B1462,期貨未平倉口數!$A$4:$M$499,11,FALSE)</f>
        <v>#N/A</v>
      </c>
      <c r="R1462" s="64" t="e">
        <f>VLOOKUP($B1462,選擇權未平倉餘額!$A$4:$I$500,6,FALSE)</f>
        <v>#N/A</v>
      </c>
      <c r="S1462" s="64" t="e">
        <f>VLOOKUP($B1462,選擇權未平倉餘額!$A$4:$I$500,7,FALSE)</f>
        <v>#N/A</v>
      </c>
      <c r="T1462" s="64" t="e">
        <f>VLOOKUP($B1462,選擇權未平倉餘額!$A$4:$I$500,8,FALSE)</f>
        <v>#N/A</v>
      </c>
      <c r="U1462" s="64" t="e">
        <f>VLOOKUP($B1462,選擇權未平倉餘額!$A$4:$I$500,9,FALSE)</f>
        <v>#N/A</v>
      </c>
      <c r="V1462" s="39" t="e">
        <f>VLOOKUP($B1462,臺指選擇權P_C_Ratios!$A$4:$C$500,3,FALSE)</f>
        <v>#N/A</v>
      </c>
      <c r="W1462" s="41" t="e">
        <f>VLOOKUP($B1462,散戶多空比!$A$6:$L$500,12,FALSE)</f>
        <v>#N/A</v>
      </c>
      <c r="X1462" s="40" t="e">
        <f>VLOOKUP($B1462,期貨大額交易人未沖銷部位!$A$4:$O$499,4,FALSE)</f>
        <v>#N/A</v>
      </c>
      <c r="Y1462" s="40" t="e">
        <f>VLOOKUP($B1462,期貨大額交易人未沖銷部位!$A$4:$O$499,7,FALSE)</f>
        <v>#N/A</v>
      </c>
      <c r="Z1462" s="40" t="e">
        <f>VLOOKUP($B1462,期貨大額交易人未沖銷部位!$A$4:$O$499,10,FALSE)</f>
        <v>#N/A</v>
      </c>
      <c r="AA1462" s="40" t="e">
        <f>VLOOKUP($B1462,期貨大額交易人未沖銷部位!$A$4:$O$499,13,FALSE)</f>
        <v>#N/A</v>
      </c>
      <c r="AB1462" s="40" t="e">
        <f>VLOOKUP($B1462,期貨大額交易人未沖銷部位!$A$4:$O$499,14,FALSE)</f>
        <v>#N/A</v>
      </c>
      <c r="AC1462" s="40" t="e">
        <f>VLOOKUP($B1462,期貨大額交易人未沖銷部位!$A$4:$O$499,15,FALSE)</f>
        <v>#N/A</v>
      </c>
      <c r="AD1462" s="33" t="e">
        <f>VLOOKUP($B1462,三大美股走勢!$A$4:$J$495,4,FALSE)</f>
        <v>#N/A</v>
      </c>
      <c r="AE1462" s="33" t="e">
        <f>VLOOKUP($B1462,三大美股走勢!$A$4:$J$495,7,FALSE)</f>
        <v>#N/A</v>
      </c>
      <c r="AF1462" s="33" t="e">
        <f>VLOOKUP($B1462,三大美股走勢!$A$4:$J$495,10,FALSE)</f>
        <v>#N/A</v>
      </c>
    </row>
    <row r="1463" spans="2:32">
      <c r="B1463" s="32">
        <v>44242</v>
      </c>
      <c r="C1463" s="33" t="e">
        <f>VLOOKUP($B1463,大盤與近月台指!$A$4:$I$499,2,FALSE)</f>
        <v>#N/A</v>
      </c>
      <c r="D1463" s="34" t="e">
        <f>VLOOKUP($B1463,大盤與近月台指!$A$4:$I$499,3,FALSE)</f>
        <v>#N/A</v>
      </c>
      <c r="E1463" s="35" t="e">
        <f>VLOOKUP($B1463,大盤與近月台指!$A$4:$I$499,4,FALSE)</f>
        <v>#N/A</v>
      </c>
      <c r="F1463" s="33" t="e">
        <f>VLOOKUP($B1463,大盤與近月台指!$A$4:$I$499,5,FALSE)</f>
        <v>#N/A</v>
      </c>
      <c r="G1463" s="49" t="e">
        <f>VLOOKUP($B1463,三大法人買賣超!$A$4:$I$500,3,FALSE)</f>
        <v>#N/A</v>
      </c>
      <c r="H1463" s="34" t="e">
        <f>VLOOKUP($B1463,三大法人買賣超!$A$4:$I$500,5,FALSE)</f>
        <v>#N/A</v>
      </c>
      <c r="I1463" s="27" t="e">
        <f>VLOOKUP($B1463,三大法人買賣超!$A$4:$I$500,7,FALSE)</f>
        <v>#N/A</v>
      </c>
      <c r="J1463" s="27" t="e">
        <f>VLOOKUP($B1463,三大法人買賣超!$A$4:$I$500,9,FALSE)</f>
        <v>#N/A</v>
      </c>
      <c r="K1463" s="37">
        <f>新台幣匯率美元指數!B1464</f>
        <v>0</v>
      </c>
      <c r="L1463" s="38">
        <f>新台幣匯率美元指數!C1464</f>
        <v>0</v>
      </c>
      <c r="M1463" s="39">
        <f>新台幣匯率美元指數!D1464</f>
        <v>0</v>
      </c>
      <c r="N1463" s="27" t="e">
        <f>VLOOKUP($B1463,期貨未平倉口數!$A$4:$M$499,4,FALSE)</f>
        <v>#N/A</v>
      </c>
      <c r="O1463" s="27" t="e">
        <f>VLOOKUP($B1463,期貨未平倉口數!$A$4:$M$499,9,FALSE)</f>
        <v>#N/A</v>
      </c>
      <c r="P1463" s="27" t="e">
        <f>VLOOKUP($B1463,期貨未平倉口數!$A$4:$M$499,10,FALSE)</f>
        <v>#N/A</v>
      </c>
      <c r="Q1463" s="27" t="e">
        <f>VLOOKUP($B1463,期貨未平倉口數!$A$4:$M$499,11,FALSE)</f>
        <v>#N/A</v>
      </c>
      <c r="R1463" s="64" t="e">
        <f>VLOOKUP($B1463,選擇權未平倉餘額!$A$4:$I$500,6,FALSE)</f>
        <v>#N/A</v>
      </c>
      <c r="S1463" s="64" t="e">
        <f>VLOOKUP($B1463,選擇權未平倉餘額!$A$4:$I$500,7,FALSE)</f>
        <v>#N/A</v>
      </c>
      <c r="T1463" s="64" t="e">
        <f>VLOOKUP($B1463,選擇權未平倉餘額!$A$4:$I$500,8,FALSE)</f>
        <v>#N/A</v>
      </c>
      <c r="U1463" s="64" t="e">
        <f>VLOOKUP($B1463,選擇權未平倉餘額!$A$4:$I$500,9,FALSE)</f>
        <v>#N/A</v>
      </c>
      <c r="V1463" s="39" t="e">
        <f>VLOOKUP($B1463,臺指選擇權P_C_Ratios!$A$4:$C$500,3,FALSE)</f>
        <v>#N/A</v>
      </c>
      <c r="W1463" s="41" t="e">
        <f>VLOOKUP($B1463,散戶多空比!$A$6:$L$500,12,FALSE)</f>
        <v>#N/A</v>
      </c>
      <c r="X1463" s="40" t="e">
        <f>VLOOKUP($B1463,期貨大額交易人未沖銷部位!$A$4:$O$499,4,FALSE)</f>
        <v>#N/A</v>
      </c>
      <c r="Y1463" s="40" t="e">
        <f>VLOOKUP($B1463,期貨大額交易人未沖銷部位!$A$4:$O$499,7,FALSE)</f>
        <v>#N/A</v>
      </c>
      <c r="Z1463" s="40" t="e">
        <f>VLOOKUP($B1463,期貨大額交易人未沖銷部位!$A$4:$O$499,10,FALSE)</f>
        <v>#N/A</v>
      </c>
      <c r="AA1463" s="40" t="e">
        <f>VLOOKUP($B1463,期貨大額交易人未沖銷部位!$A$4:$O$499,13,FALSE)</f>
        <v>#N/A</v>
      </c>
      <c r="AB1463" s="40" t="e">
        <f>VLOOKUP($B1463,期貨大額交易人未沖銷部位!$A$4:$O$499,14,FALSE)</f>
        <v>#N/A</v>
      </c>
      <c r="AC1463" s="40" t="e">
        <f>VLOOKUP($B1463,期貨大額交易人未沖銷部位!$A$4:$O$499,15,FALSE)</f>
        <v>#N/A</v>
      </c>
      <c r="AD1463" s="33" t="e">
        <f>VLOOKUP($B1463,三大美股走勢!$A$4:$J$495,4,FALSE)</f>
        <v>#N/A</v>
      </c>
      <c r="AE1463" s="33" t="e">
        <f>VLOOKUP($B1463,三大美股走勢!$A$4:$J$495,7,FALSE)</f>
        <v>#N/A</v>
      </c>
      <c r="AF1463" s="33" t="e">
        <f>VLOOKUP($B1463,三大美股走勢!$A$4:$J$495,10,FALSE)</f>
        <v>#N/A</v>
      </c>
    </row>
    <row r="1464" spans="2:32">
      <c r="B1464" s="32">
        <v>44243</v>
      </c>
      <c r="C1464" s="33" t="e">
        <f>VLOOKUP($B1464,大盤與近月台指!$A$4:$I$499,2,FALSE)</f>
        <v>#N/A</v>
      </c>
      <c r="D1464" s="34" t="e">
        <f>VLOOKUP($B1464,大盤與近月台指!$A$4:$I$499,3,FALSE)</f>
        <v>#N/A</v>
      </c>
      <c r="E1464" s="35" t="e">
        <f>VLOOKUP($B1464,大盤與近月台指!$A$4:$I$499,4,FALSE)</f>
        <v>#N/A</v>
      </c>
      <c r="F1464" s="33" t="e">
        <f>VLOOKUP($B1464,大盤與近月台指!$A$4:$I$499,5,FALSE)</f>
        <v>#N/A</v>
      </c>
      <c r="G1464" s="49" t="e">
        <f>VLOOKUP($B1464,三大法人買賣超!$A$4:$I$500,3,FALSE)</f>
        <v>#N/A</v>
      </c>
      <c r="H1464" s="34" t="e">
        <f>VLOOKUP($B1464,三大法人買賣超!$A$4:$I$500,5,FALSE)</f>
        <v>#N/A</v>
      </c>
      <c r="I1464" s="27" t="e">
        <f>VLOOKUP($B1464,三大法人買賣超!$A$4:$I$500,7,FALSE)</f>
        <v>#N/A</v>
      </c>
      <c r="J1464" s="27" t="e">
        <f>VLOOKUP($B1464,三大法人買賣超!$A$4:$I$500,9,FALSE)</f>
        <v>#N/A</v>
      </c>
      <c r="K1464" s="37">
        <f>新台幣匯率美元指數!B1465</f>
        <v>0</v>
      </c>
      <c r="L1464" s="38">
        <f>新台幣匯率美元指數!C1465</f>
        <v>0</v>
      </c>
      <c r="M1464" s="39">
        <f>新台幣匯率美元指數!D1465</f>
        <v>0</v>
      </c>
      <c r="N1464" s="27" t="e">
        <f>VLOOKUP($B1464,期貨未平倉口數!$A$4:$M$499,4,FALSE)</f>
        <v>#N/A</v>
      </c>
      <c r="O1464" s="27" t="e">
        <f>VLOOKUP($B1464,期貨未平倉口數!$A$4:$M$499,9,FALSE)</f>
        <v>#N/A</v>
      </c>
      <c r="P1464" s="27" t="e">
        <f>VLOOKUP($B1464,期貨未平倉口數!$A$4:$M$499,10,FALSE)</f>
        <v>#N/A</v>
      </c>
      <c r="Q1464" s="27" t="e">
        <f>VLOOKUP($B1464,期貨未平倉口數!$A$4:$M$499,11,FALSE)</f>
        <v>#N/A</v>
      </c>
      <c r="R1464" s="64" t="e">
        <f>VLOOKUP($B1464,選擇權未平倉餘額!$A$4:$I$500,6,FALSE)</f>
        <v>#N/A</v>
      </c>
      <c r="S1464" s="64" t="e">
        <f>VLOOKUP($B1464,選擇權未平倉餘額!$A$4:$I$500,7,FALSE)</f>
        <v>#N/A</v>
      </c>
      <c r="T1464" s="64" t="e">
        <f>VLOOKUP($B1464,選擇權未平倉餘額!$A$4:$I$500,8,FALSE)</f>
        <v>#N/A</v>
      </c>
      <c r="U1464" s="64" t="e">
        <f>VLOOKUP($B1464,選擇權未平倉餘額!$A$4:$I$500,9,FALSE)</f>
        <v>#N/A</v>
      </c>
      <c r="V1464" s="39" t="e">
        <f>VLOOKUP($B1464,臺指選擇權P_C_Ratios!$A$4:$C$500,3,FALSE)</f>
        <v>#N/A</v>
      </c>
      <c r="W1464" s="41" t="e">
        <f>VLOOKUP($B1464,散戶多空比!$A$6:$L$500,12,FALSE)</f>
        <v>#N/A</v>
      </c>
      <c r="X1464" s="40" t="e">
        <f>VLOOKUP($B1464,期貨大額交易人未沖銷部位!$A$4:$O$499,4,FALSE)</f>
        <v>#N/A</v>
      </c>
      <c r="Y1464" s="40" t="e">
        <f>VLOOKUP($B1464,期貨大額交易人未沖銷部位!$A$4:$O$499,7,FALSE)</f>
        <v>#N/A</v>
      </c>
      <c r="Z1464" s="40" t="e">
        <f>VLOOKUP($B1464,期貨大額交易人未沖銷部位!$A$4:$O$499,10,FALSE)</f>
        <v>#N/A</v>
      </c>
      <c r="AA1464" s="40" t="e">
        <f>VLOOKUP($B1464,期貨大額交易人未沖銷部位!$A$4:$O$499,13,FALSE)</f>
        <v>#N/A</v>
      </c>
      <c r="AB1464" s="40" t="e">
        <f>VLOOKUP($B1464,期貨大額交易人未沖銷部位!$A$4:$O$499,14,FALSE)</f>
        <v>#N/A</v>
      </c>
      <c r="AC1464" s="40" t="e">
        <f>VLOOKUP($B1464,期貨大額交易人未沖銷部位!$A$4:$O$499,15,FALSE)</f>
        <v>#N/A</v>
      </c>
      <c r="AD1464" s="33" t="e">
        <f>VLOOKUP($B1464,三大美股走勢!$A$4:$J$495,4,FALSE)</f>
        <v>#N/A</v>
      </c>
      <c r="AE1464" s="33" t="e">
        <f>VLOOKUP($B1464,三大美股走勢!$A$4:$J$495,7,FALSE)</f>
        <v>#N/A</v>
      </c>
      <c r="AF1464" s="33" t="e">
        <f>VLOOKUP($B1464,三大美股走勢!$A$4:$J$495,10,FALSE)</f>
        <v>#N/A</v>
      </c>
    </row>
    <row r="1465" spans="2:32">
      <c r="B1465" s="32">
        <v>44244</v>
      </c>
      <c r="C1465" s="33" t="e">
        <f>VLOOKUP($B1465,大盤與近月台指!$A$4:$I$499,2,FALSE)</f>
        <v>#N/A</v>
      </c>
      <c r="D1465" s="34" t="e">
        <f>VLOOKUP($B1465,大盤與近月台指!$A$4:$I$499,3,FALSE)</f>
        <v>#N/A</v>
      </c>
      <c r="E1465" s="35" t="e">
        <f>VLOOKUP($B1465,大盤與近月台指!$A$4:$I$499,4,FALSE)</f>
        <v>#N/A</v>
      </c>
      <c r="F1465" s="33" t="e">
        <f>VLOOKUP($B1465,大盤與近月台指!$A$4:$I$499,5,FALSE)</f>
        <v>#N/A</v>
      </c>
      <c r="G1465" s="49" t="e">
        <f>VLOOKUP($B1465,三大法人買賣超!$A$4:$I$500,3,FALSE)</f>
        <v>#N/A</v>
      </c>
      <c r="H1465" s="34" t="e">
        <f>VLOOKUP($B1465,三大法人買賣超!$A$4:$I$500,5,FALSE)</f>
        <v>#N/A</v>
      </c>
      <c r="I1465" s="27" t="e">
        <f>VLOOKUP($B1465,三大法人買賣超!$A$4:$I$500,7,FALSE)</f>
        <v>#N/A</v>
      </c>
      <c r="J1465" s="27" t="e">
        <f>VLOOKUP($B1465,三大法人買賣超!$A$4:$I$500,9,FALSE)</f>
        <v>#N/A</v>
      </c>
      <c r="K1465" s="37">
        <f>新台幣匯率美元指數!B1466</f>
        <v>0</v>
      </c>
      <c r="L1465" s="38">
        <f>新台幣匯率美元指數!C1466</f>
        <v>0</v>
      </c>
      <c r="M1465" s="39">
        <f>新台幣匯率美元指數!D1466</f>
        <v>0</v>
      </c>
      <c r="N1465" s="27" t="e">
        <f>VLOOKUP($B1465,期貨未平倉口數!$A$4:$M$499,4,FALSE)</f>
        <v>#N/A</v>
      </c>
      <c r="O1465" s="27" t="e">
        <f>VLOOKUP($B1465,期貨未平倉口數!$A$4:$M$499,9,FALSE)</f>
        <v>#N/A</v>
      </c>
      <c r="P1465" s="27" t="e">
        <f>VLOOKUP($B1465,期貨未平倉口數!$A$4:$M$499,10,FALSE)</f>
        <v>#N/A</v>
      </c>
      <c r="Q1465" s="27" t="e">
        <f>VLOOKUP($B1465,期貨未平倉口數!$A$4:$M$499,11,FALSE)</f>
        <v>#N/A</v>
      </c>
      <c r="R1465" s="64" t="e">
        <f>VLOOKUP($B1465,選擇權未平倉餘額!$A$4:$I$500,6,FALSE)</f>
        <v>#N/A</v>
      </c>
      <c r="S1465" s="64" t="e">
        <f>VLOOKUP($B1465,選擇權未平倉餘額!$A$4:$I$500,7,FALSE)</f>
        <v>#N/A</v>
      </c>
      <c r="T1465" s="64" t="e">
        <f>VLOOKUP($B1465,選擇權未平倉餘額!$A$4:$I$500,8,FALSE)</f>
        <v>#N/A</v>
      </c>
      <c r="U1465" s="64" t="e">
        <f>VLOOKUP($B1465,選擇權未平倉餘額!$A$4:$I$500,9,FALSE)</f>
        <v>#N/A</v>
      </c>
      <c r="V1465" s="39" t="e">
        <f>VLOOKUP($B1465,臺指選擇權P_C_Ratios!$A$4:$C$500,3,FALSE)</f>
        <v>#N/A</v>
      </c>
      <c r="W1465" s="41" t="e">
        <f>VLOOKUP($B1465,散戶多空比!$A$6:$L$500,12,FALSE)</f>
        <v>#N/A</v>
      </c>
      <c r="X1465" s="40" t="e">
        <f>VLOOKUP($B1465,期貨大額交易人未沖銷部位!$A$4:$O$499,4,FALSE)</f>
        <v>#N/A</v>
      </c>
      <c r="Y1465" s="40" t="e">
        <f>VLOOKUP($B1465,期貨大額交易人未沖銷部位!$A$4:$O$499,7,FALSE)</f>
        <v>#N/A</v>
      </c>
      <c r="Z1465" s="40" t="e">
        <f>VLOOKUP($B1465,期貨大額交易人未沖銷部位!$A$4:$O$499,10,FALSE)</f>
        <v>#N/A</v>
      </c>
      <c r="AA1465" s="40" t="e">
        <f>VLOOKUP($B1465,期貨大額交易人未沖銷部位!$A$4:$O$499,13,FALSE)</f>
        <v>#N/A</v>
      </c>
      <c r="AB1465" s="40" t="e">
        <f>VLOOKUP($B1465,期貨大額交易人未沖銷部位!$A$4:$O$499,14,FALSE)</f>
        <v>#N/A</v>
      </c>
      <c r="AC1465" s="40" t="e">
        <f>VLOOKUP($B1465,期貨大額交易人未沖銷部位!$A$4:$O$499,15,FALSE)</f>
        <v>#N/A</v>
      </c>
      <c r="AD1465" s="33" t="e">
        <f>VLOOKUP($B1465,三大美股走勢!$A$4:$J$495,4,FALSE)</f>
        <v>#N/A</v>
      </c>
      <c r="AE1465" s="33" t="e">
        <f>VLOOKUP($B1465,三大美股走勢!$A$4:$J$495,7,FALSE)</f>
        <v>#N/A</v>
      </c>
      <c r="AF1465" s="33" t="e">
        <f>VLOOKUP($B1465,三大美股走勢!$A$4:$J$495,10,FALSE)</f>
        <v>#N/A</v>
      </c>
    </row>
    <row r="1466" spans="2:32">
      <c r="B1466" s="32">
        <v>44245</v>
      </c>
      <c r="C1466" s="33" t="e">
        <f>VLOOKUP($B1466,大盤與近月台指!$A$4:$I$499,2,FALSE)</f>
        <v>#N/A</v>
      </c>
      <c r="D1466" s="34" t="e">
        <f>VLOOKUP($B1466,大盤與近月台指!$A$4:$I$499,3,FALSE)</f>
        <v>#N/A</v>
      </c>
      <c r="E1466" s="35" t="e">
        <f>VLOOKUP($B1466,大盤與近月台指!$A$4:$I$499,4,FALSE)</f>
        <v>#N/A</v>
      </c>
      <c r="F1466" s="33" t="e">
        <f>VLOOKUP($B1466,大盤與近月台指!$A$4:$I$499,5,FALSE)</f>
        <v>#N/A</v>
      </c>
      <c r="G1466" s="49" t="e">
        <f>VLOOKUP($B1466,三大法人買賣超!$A$4:$I$500,3,FALSE)</f>
        <v>#N/A</v>
      </c>
      <c r="H1466" s="34" t="e">
        <f>VLOOKUP($B1466,三大法人買賣超!$A$4:$I$500,5,FALSE)</f>
        <v>#N/A</v>
      </c>
      <c r="I1466" s="27" t="e">
        <f>VLOOKUP($B1466,三大法人買賣超!$A$4:$I$500,7,FALSE)</f>
        <v>#N/A</v>
      </c>
      <c r="J1466" s="27" t="e">
        <f>VLOOKUP($B1466,三大法人買賣超!$A$4:$I$500,9,FALSE)</f>
        <v>#N/A</v>
      </c>
      <c r="K1466" s="37">
        <f>新台幣匯率美元指數!B1467</f>
        <v>0</v>
      </c>
      <c r="L1466" s="38">
        <f>新台幣匯率美元指數!C1467</f>
        <v>0</v>
      </c>
      <c r="M1466" s="39">
        <f>新台幣匯率美元指數!D1467</f>
        <v>0</v>
      </c>
      <c r="N1466" s="27" t="e">
        <f>VLOOKUP($B1466,期貨未平倉口數!$A$4:$M$499,4,FALSE)</f>
        <v>#N/A</v>
      </c>
      <c r="O1466" s="27" t="e">
        <f>VLOOKUP($B1466,期貨未平倉口數!$A$4:$M$499,9,FALSE)</f>
        <v>#N/A</v>
      </c>
      <c r="P1466" s="27" t="e">
        <f>VLOOKUP($B1466,期貨未平倉口數!$A$4:$M$499,10,FALSE)</f>
        <v>#N/A</v>
      </c>
      <c r="Q1466" s="27" t="e">
        <f>VLOOKUP($B1466,期貨未平倉口數!$A$4:$M$499,11,FALSE)</f>
        <v>#N/A</v>
      </c>
      <c r="R1466" s="64" t="e">
        <f>VLOOKUP($B1466,選擇權未平倉餘額!$A$4:$I$500,6,FALSE)</f>
        <v>#N/A</v>
      </c>
      <c r="S1466" s="64" t="e">
        <f>VLOOKUP($B1466,選擇權未平倉餘額!$A$4:$I$500,7,FALSE)</f>
        <v>#N/A</v>
      </c>
      <c r="T1466" s="64" t="e">
        <f>VLOOKUP($B1466,選擇權未平倉餘額!$A$4:$I$500,8,FALSE)</f>
        <v>#N/A</v>
      </c>
      <c r="U1466" s="64" t="e">
        <f>VLOOKUP($B1466,選擇權未平倉餘額!$A$4:$I$500,9,FALSE)</f>
        <v>#N/A</v>
      </c>
      <c r="V1466" s="39" t="e">
        <f>VLOOKUP($B1466,臺指選擇權P_C_Ratios!$A$4:$C$500,3,FALSE)</f>
        <v>#N/A</v>
      </c>
      <c r="W1466" s="41" t="e">
        <f>VLOOKUP($B1466,散戶多空比!$A$6:$L$500,12,FALSE)</f>
        <v>#N/A</v>
      </c>
      <c r="X1466" s="40" t="e">
        <f>VLOOKUP($B1466,期貨大額交易人未沖銷部位!$A$4:$O$499,4,FALSE)</f>
        <v>#N/A</v>
      </c>
      <c r="Y1466" s="40" t="e">
        <f>VLOOKUP($B1466,期貨大額交易人未沖銷部位!$A$4:$O$499,7,FALSE)</f>
        <v>#N/A</v>
      </c>
      <c r="Z1466" s="40" t="e">
        <f>VLOOKUP($B1466,期貨大額交易人未沖銷部位!$A$4:$O$499,10,FALSE)</f>
        <v>#N/A</v>
      </c>
      <c r="AA1466" s="40" t="e">
        <f>VLOOKUP($B1466,期貨大額交易人未沖銷部位!$A$4:$O$499,13,FALSE)</f>
        <v>#N/A</v>
      </c>
      <c r="AB1466" s="40" t="e">
        <f>VLOOKUP($B1466,期貨大額交易人未沖銷部位!$A$4:$O$499,14,FALSE)</f>
        <v>#N/A</v>
      </c>
      <c r="AC1466" s="40" t="e">
        <f>VLOOKUP($B1466,期貨大額交易人未沖銷部位!$A$4:$O$499,15,FALSE)</f>
        <v>#N/A</v>
      </c>
      <c r="AD1466" s="33" t="e">
        <f>VLOOKUP($B1466,三大美股走勢!$A$4:$J$495,4,FALSE)</f>
        <v>#N/A</v>
      </c>
      <c r="AE1466" s="33" t="e">
        <f>VLOOKUP($B1466,三大美股走勢!$A$4:$J$495,7,FALSE)</f>
        <v>#N/A</v>
      </c>
      <c r="AF1466" s="33" t="e">
        <f>VLOOKUP($B1466,三大美股走勢!$A$4:$J$495,10,FALSE)</f>
        <v>#N/A</v>
      </c>
    </row>
    <row r="1467" spans="2:32">
      <c r="B1467" s="32">
        <v>44246</v>
      </c>
      <c r="C1467" s="33" t="e">
        <f>VLOOKUP($B1467,大盤與近月台指!$A$4:$I$499,2,FALSE)</f>
        <v>#N/A</v>
      </c>
      <c r="D1467" s="34" t="e">
        <f>VLOOKUP($B1467,大盤與近月台指!$A$4:$I$499,3,FALSE)</f>
        <v>#N/A</v>
      </c>
      <c r="E1467" s="35" t="e">
        <f>VLOOKUP($B1467,大盤與近月台指!$A$4:$I$499,4,FALSE)</f>
        <v>#N/A</v>
      </c>
      <c r="F1467" s="33" t="e">
        <f>VLOOKUP($B1467,大盤與近月台指!$A$4:$I$499,5,FALSE)</f>
        <v>#N/A</v>
      </c>
      <c r="G1467" s="49" t="e">
        <f>VLOOKUP($B1467,三大法人買賣超!$A$4:$I$500,3,FALSE)</f>
        <v>#N/A</v>
      </c>
      <c r="H1467" s="34" t="e">
        <f>VLOOKUP($B1467,三大法人買賣超!$A$4:$I$500,5,FALSE)</f>
        <v>#N/A</v>
      </c>
      <c r="I1467" s="27" t="e">
        <f>VLOOKUP($B1467,三大法人買賣超!$A$4:$I$500,7,FALSE)</f>
        <v>#N/A</v>
      </c>
      <c r="J1467" s="27" t="e">
        <f>VLOOKUP($B1467,三大法人買賣超!$A$4:$I$500,9,FALSE)</f>
        <v>#N/A</v>
      </c>
      <c r="K1467" s="37">
        <f>新台幣匯率美元指數!B1468</f>
        <v>0</v>
      </c>
      <c r="L1467" s="38">
        <f>新台幣匯率美元指數!C1468</f>
        <v>0</v>
      </c>
      <c r="M1467" s="39">
        <f>新台幣匯率美元指數!D1468</f>
        <v>0</v>
      </c>
      <c r="N1467" s="27" t="e">
        <f>VLOOKUP($B1467,期貨未平倉口數!$A$4:$M$499,4,FALSE)</f>
        <v>#N/A</v>
      </c>
      <c r="O1467" s="27" t="e">
        <f>VLOOKUP($B1467,期貨未平倉口數!$A$4:$M$499,9,FALSE)</f>
        <v>#N/A</v>
      </c>
      <c r="P1467" s="27" t="e">
        <f>VLOOKUP($B1467,期貨未平倉口數!$A$4:$M$499,10,FALSE)</f>
        <v>#N/A</v>
      </c>
      <c r="Q1467" s="27" t="e">
        <f>VLOOKUP($B1467,期貨未平倉口數!$A$4:$M$499,11,FALSE)</f>
        <v>#N/A</v>
      </c>
      <c r="R1467" s="64" t="e">
        <f>VLOOKUP($B1467,選擇權未平倉餘額!$A$4:$I$500,6,FALSE)</f>
        <v>#N/A</v>
      </c>
      <c r="S1467" s="64" t="e">
        <f>VLOOKUP($B1467,選擇權未平倉餘額!$A$4:$I$500,7,FALSE)</f>
        <v>#N/A</v>
      </c>
      <c r="T1467" s="64" t="e">
        <f>VLOOKUP($B1467,選擇權未平倉餘額!$A$4:$I$500,8,FALSE)</f>
        <v>#N/A</v>
      </c>
      <c r="U1467" s="64" t="e">
        <f>VLOOKUP($B1467,選擇權未平倉餘額!$A$4:$I$500,9,FALSE)</f>
        <v>#N/A</v>
      </c>
      <c r="V1467" s="39" t="e">
        <f>VLOOKUP($B1467,臺指選擇權P_C_Ratios!$A$4:$C$500,3,FALSE)</f>
        <v>#N/A</v>
      </c>
      <c r="W1467" s="41" t="e">
        <f>VLOOKUP($B1467,散戶多空比!$A$6:$L$500,12,FALSE)</f>
        <v>#N/A</v>
      </c>
      <c r="X1467" s="40" t="e">
        <f>VLOOKUP($B1467,期貨大額交易人未沖銷部位!$A$4:$O$499,4,FALSE)</f>
        <v>#N/A</v>
      </c>
      <c r="Y1467" s="40" t="e">
        <f>VLOOKUP($B1467,期貨大額交易人未沖銷部位!$A$4:$O$499,7,FALSE)</f>
        <v>#N/A</v>
      </c>
      <c r="Z1467" s="40" t="e">
        <f>VLOOKUP($B1467,期貨大額交易人未沖銷部位!$A$4:$O$499,10,FALSE)</f>
        <v>#N/A</v>
      </c>
      <c r="AA1467" s="40" t="e">
        <f>VLOOKUP($B1467,期貨大額交易人未沖銷部位!$A$4:$O$499,13,FALSE)</f>
        <v>#N/A</v>
      </c>
      <c r="AB1467" s="40" t="e">
        <f>VLOOKUP($B1467,期貨大額交易人未沖銷部位!$A$4:$O$499,14,FALSE)</f>
        <v>#N/A</v>
      </c>
      <c r="AC1467" s="40" t="e">
        <f>VLOOKUP($B1467,期貨大額交易人未沖銷部位!$A$4:$O$499,15,FALSE)</f>
        <v>#N/A</v>
      </c>
      <c r="AD1467" s="33" t="e">
        <f>VLOOKUP($B1467,三大美股走勢!$A$4:$J$495,4,FALSE)</f>
        <v>#N/A</v>
      </c>
      <c r="AE1467" s="33" t="e">
        <f>VLOOKUP($B1467,三大美股走勢!$A$4:$J$495,7,FALSE)</f>
        <v>#N/A</v>
      </c>
      <c r="AF1467" s="33" t="e">
        <f>VLOOKUP($B1467,三大美股走勢!$A$4:$J$495,10,FALSE)</f>
        <v>#N/A</v>
      </c>
    </row>
    <row r="1468" spans="2:32">
      <c r="B1468" s="32">
        <v>44247</v>
      </c>
      <c r="C1468" s="33" t="e">
        <f>VLOOKUP($B1468,大盤與近月台指!$A$4:$I$499,2,FALSE)</f>
        <v>#N/A</v>
      </c>
      <c r="D1468" s="34" t="e">
        <f>VLOOKUP($B1468,大盤與近月台指!$A$4:$I$499,3,FALSE)</f>
        <v>#N/A</v>
      </c>
      <c r="E1468" s="35" t="e">
        <f>VLOOKUP($B1468,大盤與近月台指!$A$4:$I$499,4,FALSE)</f>
        <v>#N/A</v>
      </c>
      <c r="F1468" s="33" t="e">
        <f>VLOOKUP($B1468,大盤與近月台指!$A$4:$I$499,5,FALSE)</f>
        <v>#N/A</v>
      </c>
      <c r="G1468" s="49" t="e">
        <f>VLOOKUP($B1468,三大法人買賣超!$A$4:$I$500,3,FALSE)</f>
        <v>#N/A</v>
      </c>
      <c r="H1468" s="34" t="e">
        <f>VLOOKUP($B1468,三大法人買賣超!$A$4:$I$500,5,FALSE)</f>
        <v>#N/A</v>
      </c>
      <c r="I1468" s="27" t="e">
        <f>VLOOKUP($B1468,三大法人買賣超!$A$4:$I$500,7,FALSE)</f>
        <v>#N/A</v>
      </c>
      <c r="J1468" s="27" t="e">
        <f>VLOOKUP($B1468,三大法人買賣超!$A$4:$I$500,9,FALSE)</f>
        <v>#N/A</v>
      </c>
      <c r="K1468" s="37">
        <f>新台幣匯率美元指數!B1469</f>
        <v>0</v>
      </c>
      <c r="L1468" s="38">
        <f>新台幣匯率美元指數!C1469</f>
        <v>0</v>
      </c>
      <c r="M1468" s="39">
        <f>新台幣匯率美元指數!D1469</f>
        <v>0</v>
      </c>
      <c r="N1468" s="27" t="e">
        <f>VLOOKUP($B1468,期貨未平倉口數!$A$4:$M$499,4,FALSE)</f>
        <v>#N/A</v>
      </c>
      <c r="O1468" s="27" t="e">
        <f>VLOOKUP($B1468,期貨未平倉口數!$A$4:$M$499,9,FALSE)</f>
        <v>#N/A</v>
      </c>
      <c r="P1468" s="27" t="e">
        <f>VLOOKUP($B1468,期貨未平倉口數!$A$4:$M$499,10,FALSE)</f>
        <v>#N/A</v>
      </c>
      <c r="Q1468" s="27" t="e">
        <f>VLOOKUP($B1468,期貨未平倉口數!$A$4:$M$499,11,FALSE)</f>
        <v>#N/A</v>
      </c>
      <c r="R1468" s="64" t="e">
        <f>VLOOKUP($B1468,選擇權未平倉餘額!$A$4:$I$500,6,FALSE)</f>
        <v>#N/A</v>
      </c>
      <c r="S1468" s="64" t="e">
        <f>VLOOKUP($B1468,選擇權未平倉餘額!$A$4:$I$500,7,FALSE)</f>
        <v>#N/A</v>
      </c>
      <c r="T1468" s="64" t="e">
        <f>VLOOKUP($B1468,選擇權未平倉餘額!$A$4:$I$500,8,FALSE)</f>
        <v>#N/A</v>
      </c>
      <c r="U1468" s="64" t="e">
        <f>VLOOKUP($B1468,選擇權未平倉餘額!$A$4:$I$500,9,FALSE)</f>
        <v>#N/A</v>
      </c>
      <c r="V1468" s="39" t="e">
        <f>VLOOKUP($B1468,臺指選擇權P_C_Ratios!$A$4:$C$500,3,FALSE)</f>
        <v>#N/A</v>
      </c>
      <c r="W1468" s="41" t="e">
        <f>VLOOKUP($B1468,散戶多空比!$A$6:$L$500,12,FALSE)</f>
        <v>#N/A</v>
      </c>
      <c r="X1468" s="40" t="e">
        <f>VLOOKUP($B1468,期貨大額交易人未沖銷部位!$A$4:$O$499,4,FALSE)</f>
        <v>#N/A</v>
      </c>
      <c r="Y1468" s="40" t="e">
        <f>VLOOKUP($B1468,期貨大額交易人未沖銷部位!$A$4:$O$499,7,FALSE)</f>
        <v>#N/A</v>
      </c>
      <c r="Z1468" s="40" t="e">
        <f>VLOOKUP($B1468,期貨大額交易人未沖銷部位!$A$4:$O$499,10,FALSE)</f>
        <v>#N/A</v>
      </c>
      <c r="AA1468" s="40" t="e">
        <f>VLOOKUP($B1468,期貨大額交易人未沖銷部位!$A$4:$O$499,13,FALSE)</f>
        <v>#N/A</v>
      </c>
      <c r="AB1468" s="40" t="e">
        <f>VLOOKUP($B1468,期貨大額交易人未沖銷部位!$A$4:$O$499,14,FALSE)</f>
        <v>#N/A</v>
      </c>
      <c r="AC1468" s="40" t="e">
        <f>VLOOKUP($B1468,期貨大額交易人未沖銷部位!$A$4:$O$499,15,FALSE)</f>
        <v>#N/A</v>
      </c>
      <c r="AD1468" s="33" t="e">
        <f>VLOOKUP($B1468,三大美股走勢!$A$4:$J$495,4,FALSE)</f>
        <v>#N/A</v>
      </c>
      <c r="AE1468" s="33" t="e">
        <f>VLOOKUP($B1468,三大美股走勢!$A$4:$J$495,7,FALSE)</f>
        <v>#N/A</v>
      </c>
      <c r="AF1468" s="33" t="e">
        <f>VLOOKUP($B1468,三大美股走勢!$A$4:$J$495,10,FALSE)</f>
        <v>#N/A</v>
      </c>
    </row>
    <row r="1469" spans="2:32">
      <c r="B1469" s="32">
        <v>44248</v>
      </c>
      <c r="C1469" s="33" t="e">
        <f>VLOOKUP($B1469,大盤與近月台指!$A$4:$I$499,2,FALSE)</f>
        <v>#N/A</v>
      </c>
      <c r="D1469" s="34" t="e">
        <f>VLOOKUP($B1469,大盤與近月台指!$A$4:$I$499,3,FALSE)</f>
        <v>#N/A</v>
      </c>
      <c r="E1469" s="35" t="e">
        <f>VLOOKUP($B1469,大盤與近月台指!$A$4:$I$499,4,FALSE)</f>
        <v>#N/A</v>
      </c>
      <c r="F1469" s="33" t="e">
        <f>VLOOKUP($B1469,大盤與近月台指!$A$4:$I$499,5,FALSE)</f>
        <v>#N/A</v>
      </c>
      <c r="G1469" s="49" t="e">
        <f>VLOOKUP($B1469,三大法人買賣超!$A$4:$I$500,3,FALSE)</f>
        <v>#N/A</v>
      </c>
      <c r="H1469" s="34" t="e">
        <f>VLOOKUP($B1469,三大法人買賣超!$A$4:$I$500,5,FALSE)</f>
        <v>#N/A</v>
      </c>
      <c r="I1469" s="27" t="e">
        <f>VLOOKUP($B1469,三大法人買賣超!$A$4:$I$500,7,FALSE)</f>
        <v>#N/A</v>
      </c>
      <c r="J1469" s="27" t="e">
        <f>VLOOKUP($B1469,三大法人買賣超!$A$4:$I$500,9,FALSE)</f>
        <v>#N/A</v>
      </c>
      <c r="K1469" s="37">
        <f>新台幣匯率美元指數!B1470</f>
        <v>0</v>
      </c>
      <c r="L1469" s="38">
        <f>新台幣匯率美元指數!C1470</f>
        <v>0</v>
      </c>
      <c r="M1469" s="39">
        <f>新台幣匯率美元指數!D1470</f>
        <v>0</v>
      </c>
      <c r="N1469" s="27" t="e">
        <f>VLOOKUP($B1469,期貨未平倉口數!$A$4:$M$499,4,FALSE)</f>
        <v>#N/A</v>
      </c>
      <c r="O1469" s="27" t="e">
        <f>VLOOKUP($B1469,期貨未平倉口數!$A$4:$M$499,9,FALSE)</f>
        <v>#N/A</v>
      </c>
      <c r="P1469" s="27" t="e">
        <f>VLOOKUP($B1469,期貨未平倉口數!$A$4:$M$499,10,FALSE)</f>
        <v>#N/A</v>
      </c>
      <c r="Q1469" s="27" t="e">
        <f>VLOOKUP($B1469,期貨未平倉口數!$A$4:$M$499,11,FALSE)</f>
        <v>#N/A</v>
      </c>
      <c r="R1469" s="64" t="e">
        <f>VLOOKUP($B1469,選擇權未平倉餘額!$A$4:$I$500,6,FALSE)</f>
        <v>#N/A</v>
      </c>
      <c r="S1469" s="64" t="e">
        <f>VLOOKUP($B1469,選擇權未平倉餘額!$A$4:$I$500,7,FALSE)</f>
        <v>#N/A</v>
      </c>
      <c r="T1469" s="64" t="e">
        <f>VLOOKUP($B1469,選擇權未平倉餘額!$A$4:$I$500,8,FALSE)</f>
        <v>#N/A</v>
      </c>
      <c r="U1469" s="64" t="e">
        <f>VLOOKUP($B1469,選擇權未平倉餘額!$A$4:$I$500,9,FALSE)</f>
        <v>#N/A</v>
      </c>
      <c r="V1469" s="39" t="e">
        <f>VLOOKUP($B1469,臺指選擇權P_C_Ratios!$A$4:$C$500,3,FALSE)</f>
        <v>#N/A</v>
      </c>
      <c r="W1469" s="41" t="e">
        <f>VLOOKUP($B1469,散戶多空比!$A$6:$L$500,12,FALSE)</f>
        <v>#N/A</v>
      </c>
      <c r="X1469" s="40" t="e">
        <f>VLOOKUP($B1469,期貨大額交易人未沖銷部位!$A$4:$O$499,4,FALSE)</f>
        <v>#N/A</v>
      </c>
      <c r="Y1469" s="40" t="e">
        <f>VLOOKUP($B1469,期貨大額交易人未沖銷部位!$A$4:$O$499,7,FALSE)</f>
        <v>#N/A</v>
      </c>
      <c r="Z1469" s="40" t="e">
        <f>VLOOKUP($B1469,期貨大額交易人未沖銷部位!$A$4:$O$499,10,FALSE)</f>
        <v>#N/A</v>
      </c>
      <c r="AA1469" s="40" t="e">
        <f>VLOOKUP($B1469,期貨大額交易人未沖銷部位!$A$4:$O$499,13,FALSE)</f>
        <v>#N/A</v>
      </c>
      <c r="AB1469" s="40" t="e">
        <f>VLOOKUP($B1469,期貨大額交易人未沖銷部位!$A$4:$O$499,14,FALSE)</f>
        <v>#N/A</v>
      </c>
      <c r="AC1469" s="40" t="e">
        <f>VLOOKUP($B1469,期貨大額交易人未沖銷部位!$A$4:$O$499,15,FALSE)</f>
        <v>#N/A</v>
      </c>
      <c r="AD1469" s="33" t="e">
        <f>VLOOKUP($B1469,三大美股走勢!$A$4:$J$495,4,FALSE)</f>
        <v>#N/A</v>
      </c>
      <c r="AE1469" s="33" t="e">
        <f>VLOOKUP($B1469,三大美股走勢!$A$4:$J$495,7,FALSE)</f>
        <v>#N/A</v>
      </c>
      <c r="AF1469" s="33" t="e">
        <f>VLOOKUP($B1469,三大美股走勢!$A$4:$J$495,10,FALSE)</f>
        <v>#N/A</v>
      </c>
    </row>
    <row r="1470" spans="2:32">
      <c r="B1470" s="32">
        <v>44249</v>
      </c>
      <c r="C1470" s="33" t="e">
        <f>VLOOKUP($B1470,大盤與近月台指!$A$4:$I$499,2,FALSE)</f>
        <v>#N/A</v>
      </c>
      <c r="D1470" s="34" t="e">
        <f>VLOOKUP($B1470,大盤與近月台指!$A$4:$I$499,3,FALSE)</f>
        <v>#N/A</v>
      </c>
      <c r="E1470" s="35" t="e">
        <f>VLOOKUP($B1470,大盤與近月台指!$A$4:$I$499,4,FALSE)</f>
        <v>#N/A</v>
      </c>
      <c r="F1470" s="33" t="e">
        <f>VLOOKUP($B1470,大盤與近月台指!$A$4:$I$499,5,FALSE)</f>
        <v>#N/A</v>
      </c>
      <c r="G1470" s="49" t="e">
        <f>VLOOKUP($B1470,三大法人買賣超!$A$4:$I$500,3,FALSE)</f>
        <v>#N/A</v>
      </c>
      <c r="H1470" s="34" t="e">
        <f>VLOOKUP($B1470,三大法人買賣超!$A$4:$I$500,5,FALSE)</f>
        <v>#N/A</v>
      </c>
      <c r="I1470" s="27" t="e">
        <f>VLOOKUP($B1470,三大法人買賣超!$A$4:$I$500,7,FALSE)</f>
        <v>#N/A</v>
      </c>
      <c r="J1470" s="27" t="e">
        <f>VLOOKUP($B1470,三大法人買賣超!$A$4:$I$500,9,FALSE)</f>
        <v>#N/A</v>
      </c>
      <c r="K1470" s="37">
        <f>新台幣匯率美元指數!B1471</f>
        <v>0</v>
      </c>
      <c r="L1470" s="38">
        <f>新台幣匯率美元指數!C1471</f>
        <v>0</v>
      </c>
      <c r="M1470" s="39">
        <f>新台幣匯率美元指數!D1471</f>
        <v>0</v>
      </c>
      <c r="N1470" s="27" t="e">
        <f>VLOOKUP($B1470,期貨未平倉口數!$A$4:$M$499,4,FALSE)</f>
        <v>#N/A</v>
      </c>
      <c r="O1470" s="27" t="e">
        <f>VLOOKUP($B1470,期貨未平倉口數!$A$4:$M$499,9,FALSE)</f>
        <v>#N/A</v>
      </c>
      <c r="P1470" s="27" t="e">
        <f>VLOOKUP($B1470,期貨未平倉口數!$A$4:$M$499,10,FALSE)</f>
        <v>#N/A</v>
      </c>
      <c r="Q1470" s="27" t="e">
        <f>VLOOKUP($B1470,期貨未平倉口數!$A$4:$M$499,11,FALSE)</f>
        <v>#N/A</v>
      </c>
      <c r="R1470" s="64" t="e">
        <f>VLOOKUP($B1470,選擇權未平倉餘額!$A$4:$I$500,6,FALSE)</f>
        <v>#N/A</v>
      </c>
      <c r="S1470" s="64" t="e">
        <f>VLOOKUP($B1470,選擇權未平倉餘額!$A$4:$I$500,7,FALSE)</f>
        <v>#N/A</v>
      </c>
      <c r="T1470" s="64" t="e">
        <f>VLOOKUP($B1470,選擇權未平倉餘額!$A$4:$I$500,8,FALSE)</f>
        <v>#N/A</v>
      </c>
      <c r="U1470" s="64" t="e">
        <f>VLOOKUP($B1470,選擇權未平倉餘額!$A$4:$I$500,9,FALSE)</f>
        <v>#N/A</v>
      </c>
      <c r="V1470" s="39" t="e">
        <f>VLOOKUP($B1470,臺指選擇權P_C_Ratios!$A$4:$C$500,3,FALSE)</f>
        <v>#N/A</v>
      </c>
      <c r="W1470" s="41" t="e">
        <f>VLOOKUP($B1470,散戶多空比!$A$6:$L$500,12,FALSE)</f>
        <v>#N/A</v>
      </c>
      <c r="X1470" s="40" t="e">
        <f>VLOOKUP($B1470,期貨大額交易人未沖銷部位!$A$4:$O$499,4,FALSE)</f>
        <v>#N/A</v>
      </c>
      <c r="Y1470" s="40" t="e">
        <f>VLOOKUP($B1470,期貨大額交易人未沖銷部位!$A$4:$O$499,7,FALSE)</f>
        <v>#N/A</v>
      </c>
      <c r="Z1470" s="40" t="e">
        <f>VLOOKUP($B1470,期貨大額交易人未沖銷部位!$A$4:$O$499,10,FALSE)</f>
        <v>#N/A</v>
      </c>
      <c r="AA1470" s="40" t="e">
        <f>VLOOKUP($B1470,期貨大額交易人未沖銷部位!$A$4:$O$499,13,FALSE)</f>
        <v>#N/A</v>
      </c>
      <c r="AB1470" s="40" t="e">
        <f>VLOOKUP($B1470,期貨大額交易人未沖銷部位!$A$4:$O$499,14,FALSE)</f>
        <v>#N/A</v>
      </c>
      <c r="AC1470" s="40" t="e">
        <f>VLOOKUP($B1470,期貨大額交易人未沖銷部位!$A$4:$O$499,15,FALSE)</f>
        <v>#N/A</v>
      </c>
      <c r="AD1470" s="33" t="e">
        <f>VLOOKUP($B1470,三大美股走勢!$A$4:$J$495,4,FALSE)</f>
        <v>#N/A</v>
      </c>
      <c r="AE1470" s="33" t="e">
        <f>VLOOKUP($B1470,三大美股走勢!$A$4:$J$495,7,FALSE)</f>
        <v>#N/A</v>
      </c>
      <c r="AF1470" s="33" t="e">
        <f>VLOOKUP($B1470,三大美股走勢!$A$4:$J$495,10,FALSE)</f>
        <v>#N/A</v>
      </c>
    </row>
    <row r="1471" spans="2:32">
      <c r="B1471" s="32">
        <v>44250</v>
      </c>
      <c r="C1471" s="33" t="e">
        <f>VLOOKUP($B1471,大盤與近月台指!$A$4:$I$499,2,FALSE)</f>
        <v>#N/A</v>
      </c>
      <c r="D1471" s="34" t="e">
        <f>VLOOKUP($B1471,大盤與近月台指!$A$4:$I$499,3,FALSE)</f>
        <v>#N/A</v>
      </c>
      <c r="E1471" s="35" t="e">
        <f>VLOOKUP($B1471,大盤與近月台指!$A$4:$I$499,4,FALSE)</f>
        <v>#N/A</v>
      </c>
      <c r="F1471" s="33" t="e">
        <f>VLOOKUP($B1471,大盤與近月台指!$A$4:$I$499,5,FALSE)</f>
        <v>#N/A</v>
      </c>
      <c r="G1471" s="49" t="e">
        <f>VLOOKUP($B1471,三大法人買賣超!$A$4:$I$500,3,FALSE)</f>
        <v>#N/A</v>
      </c>
      <c r="H1471" s="34" t="e">
        <f>VLOOKUP($B1471,三大法人買賣超!$A$4:$I$500,5,FALSE)</f>
        <v>#N/A</v>
      </c>
      <c r="I1471" s="27" t="e">
        <f>VLOOKUP($B1471,三大法人買賣超!$A$4:$I$500,7,FALSE)</f>
        <v>#N/A</v>
      </c>
      <c r="J1471" s="27" t="e">
        <f>VLOOKUP($B1471,三大法人買賣超!$A$4:$I$500,9,FALSE)</f>
        <v>#N/A</v>
      </c>
      <c r="K1471" s="37">
        <f>新台幣匯率美元指數!B1472</f>
        <v>0</v>
      </c>
      <c r="L1471" s="38">
        <f>新台幣匯率美元指數!C1472</f>
        <v>0</v>
      </c>
      <c r="M1471" s="39">
        <f>新台幣匯率美元指數!D1472</f>
        <v>0</v>
      </c>
      <c r="N1471" s="27" t="e">
        <f>VLOOKUP($B1471,期貨未平倉口數!$A$4:$M$499,4,FALSE)</f>
        <v>#N/A</v>
      </c>
      <c r="O1471" s="27" t="e">
        <f>VLOOKUP($B1471,期貨未平倉口數!$A$4:$M$499,9,FALSE)</f>
        <v>#N/A</v>
      </c>
      <c r="P1471" s="27" t="e">
        <f>VLOOKUP($B1471,期貨未平倉口數!$A$4:$M$499,10,FALSE)</f>
        <v>#N/A</v>
      </c>
      <c r="Q1471" s="27" t="e">
        <f>VLOOKUP($B1471,期貨未平倉口數!$A$4:$M$499,11,FALSE)</f>
        <v>#N/A</v>
      </c>
      <c r="R1471" s="64" t="e">
        <f>VLOOKUP($B1471,選擇權未平倉餘額!$A$4:$I$500,6,FALSE)</f>
        <v>#N/A</v>
      </c>
      <c r="S1471" s="64" t="e">
        <f>VLOOKUP($B1471,選擇權未平倉餘額!$A$4:$I$500,7,FALSE)</f>
        <v>#N/A</v>
      </c>
      <c r="T1471" s="64" t="e">
        <f>VLOOKUP($B1471,選擇權未平倉餘額!$A$4:$I$500,8,FALSE)</f>
        <v>#N/A</v>
      </c>
      <c r="U1471" s="64" t="e">
        <f>VLOOKUP($B1471,選擇權未平倉餘額!$A$4:$I$500,9,FALSE)</f>
        <v>#N/A</v>
      </c>
      <c r="V1471" s="39" t="e">
        <f>VLOOKUP($B1471,臺指選擇權P_C_Ratios!$A$4:$C$500,3,FALSE)</f>
        <v>#N/A</v>
      </c>
      <c r="W1471" s="41" t="e">
        <f>VLOOKUP($B1471,散戶多空比!$A$6:$L$500,12,FALSE)</f>
        <v>#N/A</v>
      </c>
      <c r="X1471" s="40" t="e">
        <f>VLOOKUP($B1471,期貨大額交易人未沖銷部位!$A$4:$O$499,4,FALSE)</f>
        <v>#N/A</v>
      </c>
      <c r="Y1471" s="40" t="e">
        <f>VLOOKUP($B1471,期貨大額交易人未沖銷部位!$A$4:$O$499,7,FALSE)</f>
        <v>#N/A</v>
      </c>
      <c r="Z1471" s="40" t="e">
        <f>VLOOKUP($B1471,期貨大額交易人未沖銷部位!$A$4:$O$499,10,FALSE)</f>
        <v>#N/A</v>
      </c>
      <c r="AA1471" s="40" t="e">
        <f>VLOOKUP($B1471,期貨大額交易人未沖銷部位!$A$4:$O$499,13,FALSE)</f>
        <v>#N/A</v>
      </c>
      <c r="AB1471" s="40" t="e">
        <f>VLOOKUP($B1471,期貨大額交易人未沖銷部位!$A$4:$O$499,14,FALSE)</f>
        <v>#N/A</v>
      </c>
      <c r="AC1471" s="40" t="e">
        <f>VLOOKUP($B1471,期貨大額交易人未沖銷部位!$A$4:$O$499,15,FALSE)</f>
        <v>#N/A</v>
      </c>
      <c r="AD1471" s="33" t="e">
        <f>VLOOKUP($B1471,三大美股走勢!$A$4:$J$495,4,FALSE)</f>
        <v>#N/A</v>
      </c>
      <c r="AE1471" s="33" t="e">
        <f>VLOOKUP($B1471,三大美股走勢!$A$4:$J$495,7,FALSE)</f>
        <v>#N/A</v>
      </c>
      <c r="AF1471" s="33" t="e">
        <f>VLOOKUP($B1471,三大美股走勢!$A$4:$J$495,10,FALSE)</f>
        <v>#N/A</v>
      </c>
    </row>
    <row r="1472" spans="2:32">
      <c r="B1472" s="32">
        <v>44251</v>
      </c>
      <c r="C1472" s="33" t="e">
        <f>VLOOKUP($B1472,大盤與近月台指!$A$4:$I$499,2,FALSE)</f>
        <v>#N/A</v>
      </c>
      <c r="D1472" s="34" t="e">
        <f>VLOOKUP($B1472,大盤與近月台指!$A$4:$I$499,3,FALSE)</f>
        <v>#N/A</v>
      </c>
      <c r="E1472" s="35" t="e">
        <f>VLOOKUP($B1472,大盤與近月台指!$A$4:$I$499,4,FALSE)</f>
        <v>#N/A</v>
      </c>
      <c r="F1472" s="33" t="e">
        <f>VLOOKUP($B1472,大盤與近月台指!$A$4:$I$499,5,FALSE)</f>
        <v>#N/A</v>
      </c>
      <c r="G1472" s="49" t="e">
        <f>VLOOKUP($B1472,三大法人買賣超!$A$4:$I$500,3,FALSE)</f>
        <v>#N/A</v>
      </c>
      <c r="H1472" s="34" t="e">
        <f>VLOOKUP($B1472,三大法人買賣超!$A$4:$I$500,5,FALSE)</f>
        <v>#N/A</v>
      </c>
      <c r="I1472" s="27" t="e">
        <f>VLOOKUP($B1472,三大法人買賣超!$A$4:$I$500,7,FALSE)</f>
        <v>#N/A</v>
      </c>
      <c r="J1472" s="27" t="e">
        <f>VLOOKUP($B1472,三大法人買賣超!$A$4:$I$500,9,FALSE)</f>
        <v>#N/A</v>
      </c>
      <c r="K1472" s="37">
        <f>新台幣匯率美元指數!B1473</f>
        <v>0</v>
      </c>
      <c r="L1472" s="38">
        <f>新台幣匯率美元指數!C1473</f>
        <v>0</v>
      </c>
      <c r="M1472" s="39">
        <f>新台幣匯率美元指數!D1473</f>
        <v>0</v>
      </c>
      <c r="N1472" s="27" t="e">
        <f>VLOOKUP($B1472,期貨未平倉口數!$A$4:$M$499,4,FALSE)</f>
        <v>#N/A</v>
      </c>
      <c r="O1472" s="27" t="e">
        <f>VLOOKUP($B1472,期貨未平倉口數!$A$4:$M$499,9,FALSE)</f>
        <v>#N/A</v>
      </c>
      <c r="P1472" s="27" t="e">
        <f>VLOOKUP($B1472,期貨未平倉口數!$A$4:$M$499,10,FALSE)</f>
        <v>#N/A</v>
      </c>
      <c r="Q1472" s="27" t="e">
        <f>VLOOKUP($B1472,期貨未平倉口數!$A$4:$M$499,11,FALSE)</f>
        <v>#N/A</v>
      </c>
      <c r="R1472" s="64" t="e">
        <f>VLOOKUP($B1472,選擇權未平倉餘額!$A$4:$I$500,6,FALSE)</f>
        <v>#N/A</v>
      </c>
      <c r="S1472" s="64" t="e">
        <f>VLOOKUP($B1472,選擇權未平倉餘額!$A$4:$I$500,7,FALSE)</f>
        <v>#N/A</v>
      </c>
      <c r="T1472" s="64" t="e">
        <f>VLOOKUP($B1472,選擇權未平倉餘額!$A$4:$I$500,8,FALSE)</f>
        <v>#N/A</v>
      </c>
      <c r="U1472" s="64" t="e">
        <f>VLOOKUP($B1472,選擇權未平倉餘額!$A$4:$I$500,9,FALSE)</f>
        <v>#N/A</v>
      </c>
      <c r="V1472" s="39" t="e">
        <f>VLOOKUP($B1472,臺指選擇權P_C_Ratios!$A$4:$C$500,3,FALSE)</f>
        <v>#N/A</v>
      </c>
      <c r="W1472" s="41" t="e">
        <f>VLOOKUP($B1472,散戶多空比!$A$6:$L$500,12,FALSE)</f>
        <v>#N/A</v>
      </c>
      <c r="X1472" s="40" t="e">
        <f>VLOOKUP($B1472,期貨大額交易人未沖銷部位!$A$4:$O$499,4,FALSE)</f>
        <v>#N/A</v>
      </c>
      <c r="Y1472" s="40" t="e">
        <f>VLOOKUP($B1472,期貨大額交易人未沖銷部位!$A$4:$O$499,7,FALSE)</f>
        <v>#N/A</v>
      </c>
      <c r="Z1472" s="40" t="e">
        <f>VLOOKUP($B1472,期貨大額交易人未沖銷部位!$A$4:$O$499,10,FALSE)</f>
        <v>#N/A</v>
      </c>
      <c r="AA1472" s="40" t="e">
        <f>VLOOKUP($B1472,期貨大額交易人未沖銷部位!$A$4:$O$499,13,FALSE)</f>
        <v>#N/A</v>
      </c>
      <c r="AB1472" s="40" t="e">
        <f>VLOOKUP($B1472,期貨大額交易人未沖銷部位!$A$4:$O$499,14,FALSE)</f>
        <v>#N/A</v>
      </c>
      <c r="AC1472" s="40" t="e">
        <f>VLOOKUP($B1472,期貨大額交易人未沖銷部位!$A$4:$O$499,15,FALSE)</f>
        <v>#N/A</v>
      </c>
      <c r="AD1472" s="33" t="e">
        <f>VLOOKUP($B1472,三大美股走勢!$A$4:$J$495,4,FALSE)</f>
        <v>#N/A</v>
      </c>
      <c r="AE1472" s="33" t="e">
        <f>VLOOKUP($B1472,三大美股走勢!$A$4:$J$495,7,FALSE)</f>
        <v>#N/A</v>
      </c>
      <c r="AF1472" s="33" t="e">
        <f>VLOOKUP($B1472,三大美股走勢!$A$4:$J$495,10,FALSE)</f>
        <v>#N/A</v>
      </c>
    </row>
    <row r="1473" spans="2:32">
      <c r="B1473" s="32">
        <v>44252</v>
      </c>
      <c r="C1473" s="33" t="e">
        <f>VLOOKUP($B1473,大盤與近月台指!$A$4:$I$499,2,FALSE)</f>
        <v>#N/A</v>
      </c>
      <c r="D1473" s="34" t="e">
        <f>VLOOKUP($B1473,大盤與近月台指!$A$4:$I$499,3,FALSE)</f>
        <v>#N/A</v>
      </c>
      <c r="E1473" s="35" t="e">
        <f>VLOOKUP($B1473,大盤與近月台指!$A$4:$I$499,4,FALSE)</f>
        <v>#N/A</v>
      </c>
      <c r="F1473" s="33" t="e">
        <f>VLOOKUP($B1473,大盤與近月台指!$A$4:$I$499,5,FALSE)</f>
        <v>#N/A</v>
      </c>
      <c r="G1473" s="49" t="e">
        <f>VLOOKUP($B1473,三大法人買賣超!$A$4:$I$500,3,FALSE)</f>
        <v>#N/A</v>
      </c>
      <c r="H1473" s="34" t="e">
        <f>VLOOKUP($B1473,三大法人買賣超!$A$4:$I$500,5,FALSE)</f>
        <v>#N/A</v>
      </c>
      <c r="I1473" s="27" t="e">
        <f>VLOOKUP($B1473,三大法人買賣超!$A$4:$I$500,7,FALSE)</f>
        <v>#N/A</v>
      </c>
      <c r="J1473" s="27" t="e">
        <f>VLOOKUP($B1473,三大法人買賣超!$A$4:$I$500,9,FALSE)</f>
        <v>#N/A</v>
      </c>
      <c r="K1473" s="37">
        <f>新台幣匯率美元指數!B1474</f>
        <v>0</v>
      </c>
      <c r="L1473" s="38">
        <f>新台幣匯率美元指數!C1474</f>
        <v>0</v>
      </c>
      <c r="M1473" s="39">
        <f>新台幣匯率美元指數!D1474</f>
        <v>0</v>
      </c>
      <c r="N1473" s="27" t="e">
        <f>VLOOKUP($B1473,期貨未平倉口數!$A$4:$M$499,4,FALSE)</f>
        <v>#N/A</v>
      </c>
      <c r="O1473" s="27" t="e">
        <f>VLOOKUP($B1473,期貨未平倉口數!$A$4:$M$499,9,FALSE)</f>
        <v>#N/A</v>
      </c>
      <c r="P1473" s="27" t="e">
        <f>VLOOKUP($B1473,期貨未平倉口數!$A$4:$M$499,10,FALSE)</f>
        <v>#N/A</v>
      </c>
      <c r="Q1473" s="27" t="e">
        <f>VLOOKUP($B1473,期貨未平倉口數!$A$4:$M$499,11,FALSE)</f>
        <v>#N/A</v>
      </c>
      <c r="R1473" s="64" t="e">
        <f>VLOOKUP($B1473,選擇權未平倉餘額!$A$4:$I$500,6,FALSE)</f>
        <v>#N/A</v>
      </c>
      <c r="S1473" s="64" t="e">
        <f>VLOOKUP($B1473,選擇權未平倉餘額!$A$4:$I$500,7,FALSE)</f>
        <v>#N/A</v>
      </c>
      <c r="T1473" s="64" t="e">
        <f>VLOOKUP($B1473,選擇權未平倉餘額!$A$4:$I$500,8,FALSE)</f>
        <v>#N/A</v>
      </c>
      <c r="U1473" s="64" t="e">
        <f>VLOOKUP($B1473,選擇權未平倉餘額!$A$4:$I$500,9,FALSE)</f>
        <v>#N/A</v>
      </c>
      <c r="V1473" s="39" t="e">
        <f>VLOOKUP($B1473,臺指選擇權P_C_Ratios!$A$4:$C$500,3,FALSE)</f>
        <v>#N/A</v>
      </c>
      <c r="W1473" s="41" t="e">
        <f>VLOOKUP($B1473,散戶多空比!$A$6:$L$500,12,FALSE)</f>
        <v>#N/A</v>
      </c>
      <c r="X1473" s="40" t="e">
        <f>VLOOKUP($B1473,期貨大額交易人未沖銷部位!$A$4:$O$499,4,FALSE)</f>
        <v>#N/A</v>
      </c>
      <c r="Y1473" s="40" t="e">
        <f>VLOOKUP($B1473,期貨大額交易人未沖銷部位!$A$4:$O$499,7,FALSE)</f>
        <v>#N/A</v>
      </c>
      <c r="Z1473" s="40" t="e">
        <f>VLOOKUP($B1473,期貨大額交易人未沖銷部位!$A$4:$O$499,10,FALSE)</f>
        <v>#N/A</v>
      </c>
      <c r="AA1473" s="40" t="e">
        <f>VLOOKUP($B1473,期貨大額交易人未沖銷部位!$A$4:$O$499,13,FALSE)</f>
        <v>#N/A</v>
      </c>
      <c r="AB1473" s="40" t="e">
        <f>VLOOKUP($B1473,期貨大額交易人未沖銷部位!$A$4:$O$499,14,FALSE)</f>
        <v>#N/A</v>
      </c>
      <c r="AC1473" s="40" t="e">
        <f>VLOOKUP($B1473,期貨大額交易人未沖銷部位!$A$4:$O$499,15,FALSE)</f>
        <v>#N/A</v>
      </c>
      <c r="AD1473" s="33" t="e">
        <f>VLOOKUP($B1473,三大美股走勢!$A$4:$J$495,4,FALSE)</f>
        <v>#N/A</v>
      </c>
      <c r="AE1473" s="33" t="e">
        <f>VLOOKUP($B1473,三大美股走勢!$A$4:$J$495,7,FALSE)</f>
        <v>#N/A</v>
      </c>
      <c r="AF1473" s="33" t="e">
        <f>VLOOKUP($B1473,三大美股走勢!$A$4:$J$495,10,FALSE)</f>
        <v>#N/A</v>
      </c>
    </row>
    <row r="1474" spans="2:32">
      <c r="B1474" s="32">
        <v>44253</v>
      </c>
      <c r="C1474" s="33" t="e">
        <f>VLOOKUP($B1474,大盤與近月台指!$A$4:$I$499,2,FALSE)</f>
        <v>#N/A</v>
      </c>
      <c r="D1474" s="34" t="e">
        <f>VLOOKUP($B1474,大盤與近月台指!$A$4:$I$499,3,FALSE)</f>
        <v>#N/A</v>
      </c>
      <c r="E1474" s="35" t="e">
        <f>VLOOKUP($B1474,大盤與近月台指!$A$4:$I$499,4,FALSE)</f>
        <v>#N/A</v>
      </c>
      <c r="F1474" s="33" t="e">
        <f>VLOOKUP($B1474,大盤與近月台指!$A$4:$I$499,5,FALSE)</f>
        <v>#N/A</v>
      </c>
      <c r="G1474" s="49" t="e">
        <f>VLOOKUP($B1474,三大法人買賣超!$A$4:$I$500,3,FALSE)</f>
        <v>#N/A</v>
      </c>
      <c r="H1474" s="34" t="e">
        <f>VLOOKUP($B1474,三大法人買賣超!$A$4:$I$500,5,FALSE)</f>
        <v>#N/A</v>
      </c>
      <c r="I1474" s="27" t="e">
        <f>VLOOKUP($B1474,三大法人買賣超!$A$4:$I$500,7,FALSE)</f>
        <v>#N/A</v>
      </c>
      <c r="J1474" s="27" t="e">
        <f>VLOOKUP($B1474,三大法人買賣超!$A$4:$I$500,9,FALSE)</f>
        <v>#N/A</v>
      </c>
      <c r="K1474" s="37">
        <f>新台幣匯率美元指數!B1475</f>
        <v>0</v>
      </c>
      <c r="L1474" s="38">
        <f>新台幣匯率美元指數!C1475</f>
        <v>0</v>
      </c>
      <c r="M1474" s="39">
        <f>新台幣匯率美元指數!D1475</f>
        <v>0</v>
      </c>
      <c r="N1474" s="27" t="e">
        <f>VLOOKUP($B1474,期貨未平倉口數!$A$4:$M$499,4,FALSE)</f>
        <v>#N/A</v>
      </c>
      <c r="O1474" s="27" t="e">
        <f>VLOOKUP($B1474,期貨未平倉口數!$A$4:$M$499,9,FALSE)</f>
        <v>#N/A</v>
      </c>
      <c r="P1474" s="27" t="e">
        <f>VLOOKUP($B1474,期貨未平倉口數!$A$4:$M$499,10,FALSE)</f>
        <v>#N/A</v>
      </c>
      <c r="Q1474" s="27" t="e">
        <f>VLOOKUP($B1474,期貨未平倉口數!$A$4:$M$499,11,FALSE)</f>
        <v>#N/A</v>
      </c>
      <c r="R1474" s="64" t="e">
        <f>VLOOKUP($B1474,選擇權未平倉餘額!$A$4:$I$500,6,FALSE)</f>
        <v>#N/A</v>
      </c>
      <c r="S1474" s="64" t="e">
        <f>VLOOKUP($B1474,選擇權未平倉餘額!$A$4:$I$500,7,FALSE)</f>
        <v>#N/A</v>
      </c>
      <c r="T1474" s="64" t="e">
        <f>VLOOKUP($B1474,選擇權未平倉餘額!$A$4:$I$500,8,FALSE)</f>
        <v>#N/A</v>
      </c>
      <c r="U1474" s="64" t="e">
        <f>VLOOKUP($B1474,選擇權未平倉餘額!$A$4:$I$500,9,FALSE)</f>
        <v>#N/A</v>
      </c>
      <c r="V1474" s="39" t="e">
        <f>VLOOKUP($B1474,臺指選擇權P_C_Ratios!$A$4:$C$500,3,FALSE)</f>
        <v>#N/A</v>
      </c>
      <c r="W1474" s="41" t="e">
        <f>VLOOKUP($B1474,散戶多空比!$A$6:$L$500,12,FALSE)</f>
        <v>#N/A</v>
      </c>
      <c r="X1474" s="40" t="e">
        <f>VLOOKUP($B1474,期貨大額交易人未沖銷部位!$A$4:$O$499,4,FALSE)</f>
        <v>#N/A</v>
      </c>
      <c r="Y1474" s="40" t="e">
        <f>VLOOKUP($B1474,期貨大額交易人未沖銷部位!$A$4:$O$499,7,FALSE)</f>
        <v>#N/A</v>
      </c>
      <c r="Z1474" s="40" t="e">
        <f>VLOOKUP($B1474,期貨大額交易人未沖銷部位!$A$4:$O$499,10,FALSE)</f>
        <v>#N/A</v>
      </c>
      <c r="AA1474" s="40" t="e">
        <f>VLOOKUP($B1474,期貨大額交易人未沖銷部位!$A$4:$O$499,13,FALSE)</f>
        <v>#N/A</v>
      </c>
      <c r="AB1474" s="40" t="e">
        <f>VLOOKUP($B1474,期貨大額交易人未沖銷部位!$A$4:$O$499,14,FALSE)</f>
        <v>#N/A</v>
      </c>
      <c r="AC1474" s="40" t="e">
        <f>VLOOKUP($B1474,期貨大額交易人未沖銷部位!$A$4:$O$499,15,FALSE)</f>
        <v>#N/A</v>
      </c>
      <c r="AD1474" s="33" t="e">
        <f>VLOOKUP($B1474,三大美股走勢!$A$4:$J$495,4,FALSE)</f>
        <v>#N/A</v>
      </c>
      <c r="AE1474" s="33" t="e">
        <f>VLOOKUP($B1474,三大美股走勢!$A$4:$J$495,7,FALSE)</f>
        <v>#N/A</v>
      </c>
      <c r="AF1474" s="33" t="e">
        <f>VLOOKUP($B1474,三大美股走勢!$A$4:$J$495,10,FALSE)</f>
        <v>#N/A</v>
      </c>
    </row>
    <row r="1475" spans="2:32">
      <c r="B1475" s="32">
        <v>44254</v>
      </c>
      <c r="C1475" s="33" t="e">
        <f>VLOOKUP($B1475,大盤與近月台指!$A$4:$I$499,2,FALSE)</f>
        <v>#N/A</v>
      </c>
      <c r="D1475" s="34" t="e">
        <f>VLOOKUP($B1475,大盤與近月台指!$A$4:$I$499,3,FALSE)</f>
        <v>#N/A</v>
      </c>
      <c r="E1475" s="35" t="e">
        <f>VLOOKUP($B1475,大盤與近月台指!$A$4:$I$499,4,FALSE)</f>
        <v>#N/A</v>
      </c>
      <c r="F1475" s="33" t="e">
        <f>VLOOKUP($B1475,大盤與近月台指!$A$4:$I$499,5,FALSE)</f>
        <v>#N/A</v>
      </c>
      <c r="G1475" s="49" t="e">
        <f>VLOOKUP($B1475,三大法人買賣超!$A$4:$I$500,3,FALSE)</f>
        <v>#N/A</v>
      </c>
      <c r="H1475" s="34" t="e">
        <f>VLOOKUP($B1475,三大法人買賣超!$A$4:$I$500,5,FALSE)</f>
        <v>#N/A</v>
      </c>
      <c r="I1475" s="27" t="e">
        <f>VLOOKUP($B1475,三大法人買賣超!$A$4:$I$500,7,FALSE)</f>
        <v>#N/A</v>
      </c>
      <c r="J1475" s="27" t="e">
        <f>VLOOKUP($B1475,三大法人買賣超!$A$4:$I$500,9,FALSE)</f>
        <v>#N/A</v>
      </c>
      <c r="K1475" s="37">
        <f>新台幣匯率美元指數!B1476</f>
        <v>0</v>
      </c>
      <c r="L1475" s="38">
        <f>新台幣匯率美元指數!C1476</f>
        <v>0</v>
      </c>
      <c r="M1475" s="39">
        <f>新台幣匯率美元指數!D1476</f>
        <v>0</v>
      </c>
      <c r="N1475" s="27" t="e">
        <f>VLOOKUP($B1475,期貨未平倉口數!$A$4:$M$499,4,FALSE)</f>
        <v>#N/A</v>
      </c>
      <c r="O1475" s="27" t="e">
        <f>VLOOKUP($B1475,期貨未平倉口數!$A$4:$M$499,9,FALSE)</f>
        <v>#N/A</v>
      </c>
      <c r="P1475" s="27" t="e">
        <f>VLOOKUP($B1475,期貨未平倉口數!$A$4:$M$499,10,FALSE)</f>
        <v>#N/A</v>
      </c>
      <c r="Q1475" s="27" t="e">
        <f>VLOOKUP($B1475,期貨未平倉口數!$A$4:$M$499,11,FALSE)</f>
        <v>#N/A</v>
      </c>
      <c r="R1475" s="64" t="e">
        <f>VLOOKUP($B1475,選擇權未平倉餘額!$A$4:$I$500,6,FALSE)</f>
        <v>#N/A</v>
      </c>
      <c r="S1475" s="64" t="e">
        <f>VLOOKUP($B1475,選擇權未平倉餘額!$A$4:$I$500,7,FALSE)</f>
        <v>#N/A</v>
      </c>
      <c r="T1475" s="64" t="e">
        <f>VLOOKUP($B1475,選擇權未平倉餘額!$A$4:$I$500,8,FALSE)</f>
        <v>#N/A</v>
      </c>
      <c r="U1475" s="64" t="e">
        <f>VLOOKUP($B1475,選擇權未平倉餘額!$A$4:$I$500,9,FALSE)</f>
        <v>#N/A</v>
      </c>
      <c r="V1475" s="39" t="e">
        <f>VLOOKUP($B1475,臺指選擇權P_C_Ratios!$A$4:$C$500,3,FALSE)</f>
        <v>#N/A</v>
      </c>
      <c r="W1475" s="41" t="e">
        <f>VLOOKUP($B1475,散戶多空比!$A$6:$L$500,12,FALSE)</f>
        <v>#N/A</v>
      </c>
      <c r="X1475" s="40" t="e">
        <f>VLOOKUP($B1475,期貨大額交易人未沖銷部位!$A$4:$O$499,4,FALSE)</f>
        <v>#N/A</v>
      </c>
      <c r="Y1475" s="40" t="e">
        <f>VLOOKUP($B1475,期貨大額交易人未沖銷部位!$A$4:$O$499,7,FALSE)</f>
        <v>#N/A</v>
      </c>
      <c r="Z1475" s="40" t="e">
        <f>VLOOKUP($B1475,期貨大額交易人未沖銷部位!$A$4:$O$499,10,FALSE)</f>
        <v>#N/A</v>
      </c>
      <c r="AA1475" s="40" t="e">
        <f>VLOOKUP($B1475,期貨大額交易人未沖銷部位!$A$4:$O$499,13,FALSE)</f>
        <v>#N/A</v>
      </c>
      <c r="AB1475" s="40" t="e">
        <f>VLOOKUP($B1475,期貨大額交易人未沖銷部位!$A$4:$O$499,14,FALSE)</f>
        <v>#N/A</v>
      </c>
      <c r="AC1475" s="40" t="e">
        <f>VLOOKUP($B1475,期貨大額交易人未沖銷部位!$A$4:$O$499,15,FALSE)</f>
        <v>#N/A</v>
      </c>
      <c r="AD1475" s="33" t="e">
        <f>VLOOKUP($B1475,三大美股走勢!$A$4:$J$495,4,FALSE)</f>
        <v>#N/A</v>
      </c>
      <c r="AE1475" s="33" t="e">
        <f>VLOOKUP($B1475,三大美股走勢!$A$4:$J$495,7,FALSE)</f>
        <v>#N/A</v>
      </c>
      <c r="AF1475" s="33" t="e">
        <f>VLOOKUP($B1475,三大美股走勢!$A$4:$J$495,10,FALSE)</f>
        <v>#N/A</v>
      </c>
    </row>
    <row r="1476" spans="2:32">
      <c r="B1476" s="32">
        <v>44255</v>
      </c>
      <c r="C1476" s="33" t="e">
        <f>VLOOKUP($B1476,大盤與近月台指!$A$4:$I$499,2,FALSE)</f>
        <v>#N/A</v>
      </c>
      <c r="D1476" s="34" t="e">
        <f>VLOOKUP($B1476,大盤與近月台指!$A$4:$I$499,3,FALSE)</f>
        <v>#N/A</v>
      </c>
      <c r="E1476" s="35" t="e">
        <f>VLOOKUP($B1476,大盤與近月台指!$A$4:$I$499,4,FALSE)</f>
        <v>#N/A</v>
      </c>
      <c r="F1476" s="33" t="e">
        <f>VLOOKUP($B1476,大盤與近月台指!$A$4:$I$499,5,FALSE)</f>
        <v>#N/A</v>
      </c>
      <c r="G1476" s="49" t="e">
        <f>VLOOKUP($B1476,三大法人買賣超!$A$4:$I$500,3,FALSE)</f>
        <v>#N/A</v>
      </c>
      <c r="H1476" s="34" t="e">
        <f>VLOOKUP($B1476,三大法人買賣超!$A$4:$I$500,5,FALSE)</f>
        <v>#N/A</v>
      </c>
      <c r="I1476" s="27" t="e">
        <f>VLOOKUP($B1476,三大法人買賣超!$A$4:$I$500,7,FALSE)</f>
        <v>#N/A</v>
      </c>
      <c r="J1476" s="27" t="e">
        <f>VLOOKUP($B1476,三大法人買賣超!$A$4:$I$500,9,FALSE)</f>
        <v>#N/A</v>
      </c>
      <c r="K1476" s="37">
        <f>新台幣匯率美元指數!B1477</f>
        <v>0</v>
      </c>
      <c r="L1476" s="38">
        <f>新台幣匯率美元指數!C1477</f>
        <v>0</v>
      </c>
      <c r="M1476" s="39">
        <f>新台幣匯率美元指數!D1477</f>
        <v>0</v>
      </c>
      <c r="N1476" s="27" t="e">
        <f>VLOOKUP($B1476,期貨未平倉口數!$A$4:$M$499,4,FALSE)</f>
        <v>#N/A</v>
      </c>
      <c r="O1476" s="27" t="e">
        <f>VLOOKUP($B1476,期貨未平倉口數!$A$4:$M$499,9,FALSE)</f>
        <v>#N/A</v>
      </c>
      <c r="P1476" s="27" t="e">
        <f>VLOOKUP($B1476,期貨未平倉口數!$A$4:$M$499,10,FALSE)</f>
        <v>#N/A</v>
      </c>
      <c r="Q1476" s="27" t="e">
        <f>VLOOKUP($B1476,期貨未平倉口數!$A$4:$M$499,11,FALSE)</f>
        <v>#N/A</v>
      </c>
      <c r="R1476" s="64" t="e">
        <f>VLOOKUP($B1476,選擇權未平倉餘額!$A$4:$I$500,6,FALSE)</f>
        <v>#N/A</v>
      </c>
      <c r="S1476" s="64" t="e">
        <f>VLOOKUP($B1476,選擇權未平倉餘額!$A$4:$I$500,7,FALSE)</f>
        <v>#N/A</v>
      </c>
      <c r="T1476" s="64" t="e">
        <f>VLOOKUP($B1476,選擇權未平倉餘額!$A$4:$I$500,8,FALSE)</f>
        <v>#N/A</v>
      </c>
      <c r="U1476" s="64" t="e">
        <f>VLOOKUP($B1476,選擇權未平倉餘額!$A$4:$I$500,9,FALSE)</f>
        <v>#N/A</v>
      </c>
      <c r="V1476" s="39" t="e">
        <f>VLOOKUP($B1476,臺指選擇權P_C_Ratios!$A$4:$C$500,3,FALSE)</f>
        <v>#N/A</v>
      </c>
      <c r="W1476" s="41" t="e">
        <f>VLOOKUP($B1476,散戶多空比!$A$6:$L$500,12,FALSE)</f>
        <v>#N/A</v>
      </c>
      <c r="X1476" s="40" t="e">
        <f>VLOOKUP($B1476,期貨大額交易人未沖銷部位!$A$4:$O$499,4,FALSE)</f>
        <v>#N/A</v>
      </c>
      <c r="Y1476" s="40" t="e">
        <f>VLOOKUP($B1476,期貨大額交易人未沖銷部位!$A$4:$O$499,7,FALSE)</f>
        <v>#N/A</v>
      </c>
      <c r="Z1476" s="40" t="e">
        <f>VLOOKUP($B1476,期貨大額交易人未沖銷部位!$A$4:$O$499,10,FALSE)</f>
        <v>#N/A</v>
      </c>
      <c r="AA1476" s="40" t="e">
        <f>VLOOKUP($B1476,期貨大額交易人未沖銷部位!$A$4:$O$499,13,FALSE)</f>
        <v>#N/A</v>
      </c>
      <c r="AB1476" s="40" t="e">
        <f>VLOOKUP($B1476,期貨大額交易人未沖銷部位!$A$4:$O$499,14,FALSE)</f>
        <v>#N/A</v>
      </c>
      <c r="AC1476" s="40" t="e">
        <f>VLOOKUP($B1476,期貨大額交易人未沖銷部位!$A$4:$O$499,15,FALSE)</f>
        <v>#N/A</v>
      </c>
      <c r="AD1476" s="33" t="e">
        <f>VLOOKUP($B1476,三大美股走勢!$A$4:$J$495,4,FALSE)</f>
        <v>#N/A</v>
      </c>
      <c r="AE1476" s="33" t="e">
        <f>VLOOKUP($B1476,三大美股走勢!$A$4:$J$495,7,FALSE)</f>
        <v>#N/A</v>
      </c>
      <c r="AF1476" s="33" t="e">
        <f>VLOOKUP($B1476,三大美股走勢!$A$4:$J$495,10,FALSE)</f>
        <v>#N/A</v>
      </c>
    </row>
    <row r="1477" spans="2:32">
      <c r="B1477" s="32">
        <v>44256</v>
      </c>
      <c r="C1477" s="33" t="e">
        <f>VLOOKUP($B1477,大盤與近月台指!$A$4:$I$499,2,FALSE)</f>
        <v>#N/A</v>
      </c>
      <c r="D1477" s="34" t="e">
        <f>VLOOKUP($B1477,大盤與近月台指!$A$4:$I$499,3,FALSE)</f>
        <v>#N/A</v>
      </c>
      <c r="E1477" s="35" t="e">
        <f>VLOOKUP($B1477,大盤與近月台指!$A$4:$I$499,4,FALSE)</f>
        <v>#N/A</v>
      </c>
      <c r="F1477" s="33" t="e">
        <f>VLOOKUP($B1477,大盤與近月台指!$A$4:$I$499,5,FALSE)</f>
        <v>#N/A</v>
      </c>
      <c r="G1477" s="49" t="e">
        <f>VLOOKUP($B1477,三大法人買賣超!$A$4:$I$500,3,FALSE)</f>
        <v>#N/A</v>
      </c>
      <c r="H1477" s="34" t="e">
        <f>VLOOKUP($B1477,三大法人買賣超!$A$4:$I$500,5,FALSE)</f>
        <v>#N/A</v>
      </c>
      <c r="I1477" s="27" t="e">
        <f>VLOOKUP($B1477,三大法人買賣超!$A$4:$I$500,7,FALSE)</f>
        <v>#N/A</v>
      </c>
      <c r="J1477" s="27" t="e">
        <f>VLOOKUP($B1477,三大法人買賣超!$A$4:$I$500,9,FALSE)</f>
        <v>#N/A</v>
      </c>
      <c r="K1477" s="37">
        <f>新台幣匯率美元指數!B1478</f>
        <v>0</v>
      </c>
      <c r="L1477" s="38">
        <f>新台幣匯率美元指數!C1478</f>
        <v>0</v>
      </c>
      <c r="M1477" s="39">
        <f>新台幣匯率美元指數!D1478</f>
        <v>0</v>
      </c>
      <c r="N1477" s="27" t="e">
        <f>VLOOKUP($B1477,期貨未平倉口數!$A$4:$M$499,4,FALSE)</f>
        <v>#N/A</v>
      </c>
      <c r="O1477" s="27" t="e">
        <f>VLOOKUP($B1477,期貨未平倉口數!$A$4:$M$499,9,FALSE)</f>
        <v>#N/A</v>
      </c>
      <c r="P1477" s="27" t="e">
        <f>VLOOKUP($B1477,期貨未平倉口數!$A$4:$M$499,10,FALSE)</f>
        <v>#N/A</v>
      </c>
      <c r="Q1477" s="27" t="e">
        <f>VLOOKUP($B1477,期貨未平倉口數!$A$4:$M$499,11,FALSE)</f>
        <v>#N/A</v>
      </c>
      <c r="R1477" s="64" t="e">
        <f>VLOOKUP($B1477,選擇權未平倉餘額!$A$4:$I$500,6,FALSE)</f>
        <v>#N/A</v>
      </c>
      <c r="S1477" s="64" t="e">
        <f>VLOOKUP($B1477,選擇權未平倉餘額!$A$4:$I$500,7,FALSE)</f>
        <v>#N/A</v>
      </c>
      <c r="T1477" s="64" t="e">
        <f>VLOOKUP($B1477,選擇權未平倉餘額!$A$4:$I$500,8,FALSE)</f>
        <v>#N/A</v>
      </c>
      <c r="U1477" s="64" t="e">
        <f>VLOOKUP($B1477,選擇權未平倉餘額!$A$4:$I$500,9,FALSE)</f>
        <v>#N/A</v>
      </c>
      <c r="V1477" s="39" t="e">
        <f>VLOOKUP($B1477,臺指選擇權P_C_Ratios!$A$4:$C$500,3,FALSE)</f>
        <v>#N/A</v>
      </c>
      <c r="W1477" s="41" t="e">
        <f>VLOOKUP($B1477,散戶多空比!$A$6:$L$500,12,FALSE)</f>
        <v>#N/A</v>
      </c>
      <c r="X1477" s="40" t="e">
        <f>VLOOKUP($B1477,期貨大額交易人未沖銷部位!$A$4:$O$499,4,FALSE)</f>
        <v>#N/A</v>
      </c>
      <c r="Y1477" s="40" t="e">
        <f>VLOOKUP($B1477,期貨大額交易人未沖銷部位!$A$4:$O$499,7,FALSE)</f>
        <v>#N/A</v>
      </c>
      <c r="Z1477" s="40" t="e">
        <f>VLOOKUP($B1477,期貨大額交易人未沖銷部位!$A$4:$O$499,10,FALSE)</f>
        <v>#N/A</v>
      </c>
      <c r="AA1477" s="40" t="e">
        <f>VLOOKUP($B1477,期貨大額交易人未沖銷部位!$A$4:$O$499,13,FALSE)</f>
        <v>#N/A</v>
      </c>
      <c r="AB1477" s="40" t="e">
        <f>VLOOKUP($B1477,期貨大額交易人未沖銷部位!$A$4:$O$499,14,FALSE)</f>
        <v>#N/A</v>
      </c>
      <c r="AC1477" s="40" t="e">
        <f>VLOOKUP($B1477,期貨大額交易人未沖銷部位!$A$4:$O$499,15,FALSE)</f>
        <v>#N/A</v>
      </c>
      <c r="AD1477" s="33" t="e">
        <f>VLOOKUP($B1477,三大美股走勢!$A$4:$J$495,4,FALSE)</f>
        <v>#N/A</v>
      </c>
      <c r="AE1477" s="33" t="e">
        <f>VLOOKUP($B1477,三大美股走勢!$A$4:$J$495,7,FALSE)</f>
        <v>#N/A</v>
      </c>
      <c r="AF1477" s="33" t="e">
        <f>VLOOKUP($B1477,三大美股走勢!$A$4:$J$495,10,FALSE)</f>
        <v>#N/A</v>
      </c>
    </row>
    <row r="1478" spans="2:32">
      <c r="B1478" s="32">
        <v>44257</v>
      </c>
      <c r="C1478" s="33" t="e">
        <f>VLOOKUP($B1478,大盤與近月台指!$A$4:$I$499,2,FALSE)</f>
        <v>#N/A</v>
      </c>
      <c r="D1478" s="34" t="e">
        <f>VLOOKUP($B1478,大盤與近月台指!$A$4:$I$499,3,FALSE)</f>
        <v>#N/A</v>
      </c>
      <c r="E1478" s="35" t="e">
        <f>VLOOKUP($B1478,大盤與近月台指!$A$4:$I$499,4,FALSE)</f>
        <v>#N/A</v>
      </c>
      <c r="F1478" s="33" t="e">
        <f>VLOOKUP($B1478,大盤與近月台指!$A$4:$I$499,5,FALSE)</f>
        <v>#N/A</v>
      </c>
      <c r="G1478" s="49" t="e">
        <f>VLOOKUP($B1478,三大法人買賣超!$A$4:$I$500,3,FALSE)</f>
        <v>#N/A</v>
      </c>
      <c r="H1478" s="34" t="e">
        <f>VLOOKUP($B1478,三大法人買賣超!$A$4:$I$500,5,FALSE)</f>
        <v>#N/A</v>
      </c>
      <c r="I1478" s="27" t="e">
        <f>VLOOKUP($B1478,三大法人買賣超!$A$4:$I$500,7,FALSE)</f>
        <v>#N/A</v>
      </c>
      <c r="J1478" s="27" t="e">
        <f>VLOOKUP($B1478,三大法人買賣超!$A$4:$I$500,9,FALSE)</f>
        <v>#N/A</v>
      </c>
      <c r="K1478" s="37">
        <f>新台幣匯率美元指數!B1479</f>
        <v>0</v>
      </c>
      <c r="L1478" s="38">
        <f>新台幣匯率美元指數!C1479</f>
        <v>0</v>
      </c>
      <c r="M1478" s="39">
        <f>新台幣匯率美元指數!D1479</f>
        <v>0</v>
      </c>
      <c r="N1478" s="27" t="e">
        <f>VLOOKUP($B1478,期貨未平倉口數!$A$4:$M$499,4,FALSE)</f>
        <v>#N/A</v>
      </c>
      <c r="O1478" s="27" t="e">
        <f>VLOOKUP($B1478,期貨未平倉口數!$A$4:$M$499,9,FALSE)</f>
        <v>#N/A</v>
      </c>
      <c r="P1478" s="27" t="e">
        <f>VLOOKUP($B1478,期貨未平倉口數!$A$4:$M$499,10,FALSE)</f>
        <v>#N/A</v>
      </c>
      <c r="Q1478" s="27" t="e">
        <f>VLOOKUP($B1478,期貨未平倉口數!$A$4:$M$499,11,FALSE)</f>
        <v>#N/A</v>
      </c>
      <c r="R1478" s="64" t="e">
        <f>VLOOKUP($B1478,選擇權未平倉餘額!$A$4:$I$500,6,FALSE)</f>
        <v>#N/A</v>
      </c>
      <c r="S1478" s="64" t="e">
        <f>VLOOKUP($B1478,選擇權未平倉餘額!$A$4:$I$500,7,FALSE)</f>
        <v>#N/A</v>
      </c>
      <c r="T1478" s="64" t="e">
        <f>VLOOKUP($B1478,選擇權未平倉餘額!$A$4:$I$500,8,FALSE)</f>
        <v>#N/A</v>
      </c>
      <c r="U1478" s="64" t="e">
        <f>VLOOKUP($B1478,選擇權未平倉餘額!$A$4:$I$500,9,FALSE)</f>
        <v>#N/A</v>
      </c>
      <c r="V1478" s="39" t="e">
        <f>VLOOKUP($B1478,臺指選擇權P_C_Ratios!$A$4:$C$500,3,FALSE)</f>
        <v>#N/A</v>
      </c>
      <c r="W1478" s="41" t="e">
        <f>VLOOKUP($B1478,散戶多空比!$A$6:$L$500,12,FALSE)</f>
        <v>#N/A</v>
      </c>
      <c r="X1478" s="40" t="e">
        <f>VLOOKUP($B1478,期貨大額交易人未沖銷部位!$A$4:$O$499,4,FALSE)</f>
        <v>#N/A</v>
      </c>
      <c r="Y1478" s="40" t="e">
        <f>VLOOKUP($B1478,期貨大額交易人未沖銷部位!$A$4:$O$499,7,FALSE)</f>
        <v>#N/A</v>
      </c>
      <c r="Z1478" s="40" t="e">
        <f>VLOOKUP($B1478,期貨大額交易人未沖銷部位!$A$4:$O$499,10,FALSE)</f>
        <v>#N/A</v>
      </c>
      <c r="AA1478" s="40" t="e">
        <f>VLOOKUP($B1478,期貨大額交易人未沖銷部位!$A$4:$O$499,13,FALSE)</f>
        <v>#N/A</v>
      </c>
      <c r="AB1478" s="40" t="e">
        <f>VLOOKUP($B1478,期貨大額交易人未沖銷部位!$A$4:$O$499,14,FALSE)</f>
        <v>#N/A</v>
      </c>
      <c r="AC1478" s="40" t="e">
        <f>VLOOKUP($B1478,期貨大額交易人未沖銷部位!$A$4:$O$499,15,FALSE)</f>
        <v>#N/A</v>
      </c>
      <c r="AD1478" s="33" t="e">
        <f>VLOOKUP($B1478,三大美股走勢!$A$4:$J$495,4,FALSE)</f>
        <v>#N/A</v>
      </c>
      <c r="AE1478" s="33" t="e">
        <f>VLOOKUP($B1478,三大美股走勢!$A$4:$J$495,7,FALSE)</f>
        <v>#N/A</v>
      </c>
      <c r="AF1478" s="33" t="e">
        <f>VLOOKUP($B1478,三大美股走勢!$A$4:$J$495,10,FALSE)</f>
        <v>#N/A</v>
      </c>
    </row>
    <row r="1479" spans="2:32">
      <c r="B1479" s="32">
        <v>44258</v>
      </c>
      <c r="C1479" s="33" t="e">
        <f>VLOOKUP($B1479,大盤與近月台指!$A$4:$I$499,2,FALSE)</f>
        <v>#N/A</v>
      </c>
      <c r="D1479" s="34" t="e">
        <f>VLOOKUP($B1479,大盤與近月台指!$A$4:$I$499,3,FALSE)</f>
        <v>#N/A</v>
      </c>
      <c r="E1479" s="35" t="e">
        <f>VLOOKUP($B1479,大盤與近月台指!$A$4:$I$499,4,FALSE)</f>
        <v>#N/A</v>
      </c>
      <c r="F1479" s="33" t="e">
        <f>VLOOKUP($B1479,大盤與近月台指!$A$4:$I$499,5,FALSE)</f>
        <v>#N/A</v>
      </c>
      <c r="G1479" s="49" t="e">
        <f>VLOOKUP($B1479,三大法人買賣超!$A$4:$I$500,3,FALSE)</f>
        <v>#N/A</v>
      </c>
      <c r="H1479" s="34" t="e">
        <f>VLOOKUP($B1479,三大法人買賣超!$A$4:$I$500,5,FALSE)</f>
        <v>#N/A</v>
      </c>
      <c r="I1479" s="27" t="e">
        <f>VLOOKUP($B1479,三大法人買賣超!$A$4:$I$500,7,FALSE)</f>
        <v>#N/A</v>
      </c>
      <c r="J1479" s="27" t="e">
        <f>VLOOKUP($B1479,三大法人買賣超!$A$4:$I$500,9,FALSE)</f>
        <v>#N/A</v>
      </c>
      <c r="K1479" s="37">
        <f>新台幣匯率美元指數!B1480</f>
        <v>0</v>
      </c>
      <c r="L1479" s="38">
        <f>新台幣匯率美元指數!C1480</f>
        <v>0</v>
      </c>
      <c r="M1479" s="39">
        <f>新台幣匯率美元指數!D1480</f>
        <v>0</v>
      </c>
      <c r="N1479" s="27" t="e">
        <f>VLOOKUP($B1479,期貨未平倉口數!$A$4:$M$499,4,FALSE)</f>
        <v>#N/A</v>
      </c>
      <c r="O1479" s="27" t="e">
        <f>VLOOKUP($B1479,期貨未平倉口數!$A$4:$M$499,9,FALSE)</f>
        <v>#N/A</v>
      </c>
      <c r="P1479" s="27" t="e">
        <f>VLOOKUP($B1479,期貨未平倉口數!$A$4:$M$499,10,FALSE)</f>
        <v>#N/A</v>
      </c>
      <c r="Q1479" s="27" t="e">
        <f>VLOOKUP($B1479,期貨未平倉口數!$A$4:$M$499,11,FALSE)</f>
        <v>#N/A</v>
      </c>
      <c r="R1479" s="64" t="e">
        <f>VLOOKUP($B1479,選擇權未平倉餘額!$A$4:$I$500,6,FALSE)</f>
        <v>#N/A</v>
      </c>
      <c r="S1479" s="64" t="e">
        <f>VLOOKUP($B1479,選擇權未平倉餘額!$A$4:$I$500,7,FALSE)</f>
        <v>#N/A</v>
      </c>
      <c r="T1479" s="64" t="e">
        <f>VLOOKUP($B1479,選擇權未平倉餘額!$A$4:$I$500,8,FALSE)</f>
        <v>#N/A</v>
      </c>
      <c r="U1479" s="64" t="e">
        <f>VLOOKUP($B1479,選擇權未平倉餘額!$A$4:$I$500,9,FALSE)</f>
        <v>#N/A</v>
      </c>
      <c r="V1479" s="39" t="e">
        <f>VLOOKUP($B1479,臺指選擇權P_C_Ratios!$A$4:$C$500,3,FALSE)</f>
        <v>#N/A</v>
      </c>
      <c r="W1479" s="41" t="e">
        <f>VLOOKUP($B1479,散戶多空比!$A$6:$L$500,12,FALSE)</f>
        <v>#N/A</v>
      </c>
      <c r="X1479" s="40" t="e">
        <f>VLOOKUP($B1479,期貨大額交易人未沖銷部位!$A$4:$O$499,4,FALSE)</f>
        <v>#N/A</v>
      </c>
      <c r="Y1479" s="40" t="e">
        <f>VLOOKUP($B1479,期貨大額交易人未沖銷部位!$A$4:$O$499,7,FALSE)</f>
        <v>#N/A</v>
      </c>
      <c r="Z1479" s="40" t="e">
        <f>VLOOKUP($B1479,期貨大額交易人未沖銷部位!$A$4:$O$499,10,FALSE)</f>
        <v>#N/A</v>
      </c>
      <c r="AA1479" s="40" t="e">
        <f>VLOOKUP($B1479,期貨大額交易人未沖銷部位!$A$4:$O$499,13,FALSE)</f>
        <v>#N/A</v>
      </c>
      <c r="AB1479" s="40" t="e">
        <f>VLOOKUP($B1479,期貨大額交易人未沖銷部位!$A$4:$O$499,14,FALSE)</f>
        <v>#N/A</v>
      </c>
      <c r="AC1479" s="40" t="e">
        <f>VLOOKUP($B1479,期貨大額交易人未沖銷部位!$A$4:$O$499,15,FALSE)</f>
        <v>#N/A</v>
      </c>
      <c r="AD1479" s="33" t="e">
        <f>VLOOKUP($B1479,三大美股走勢!$A$4:$J$495,4,FALSE)</f>
        <v>#N/A</v>
      </c>
      <c r="AE1479" s="33" t="e">
        <f>VLOOKUP($B1479,三大美股走勢!$A$4:$J$495,7,FALSE)</f>
        <v>#N/A</v>
      </c>
      <c r="AF1479" s="33" t="e">
        <f>VLOOKUP($B1479,三大美股走勢!$A$4:$J$495,10,FALSE)</f>
        <v>#N/A</v>
      </c>
    </row>
    <row r="1480" spans="2:32">
      <c r="B1480" s="32">
        <v>44259</v>
      </c>
      <c r="C1480" s="33" t="e">
        <f>VLOOKUP($B1480,大盤與近月台指!$A$4:$I$499,2,FALSE)</f>
        <v>#N/A</v>
      </c>
      <c r="D1480" s="34" t="e">
        <f>VLOOKUP($B1480,大盤與近月台指!$A$4:$I$499,3,FALSE)</f>
        <v>#N/A</v>
      </c>
      <c r="E1480" s="35" t="e">
        <f>VLOOKUP($B1480,大盤與近月台指!$A$4:$I$499,4,FALSE)</f>
        <v>#N/A</v>
      </c>
      <c r="F1480" s="33" t="e">
        <f>VLOOKUP($B1480,大盤與近月台指!$A$4:$I$499,5,FALSE)</f>
        <v>#N/A</v>
      </c>
      <c r="G1480" s="49" t="e">
        <f>VLOOKUP($B1480,三大法人買賣超!$A$4:$I$500,3,FALSE)</f>
        <v>#N/A</v>
      </c>
      <c r="H1480" s="34" t="e">
        <f>VLOOKUP($B1480,三大法人買賣超!$A$4:$I$500,5,FALSE)</f>
        <v>#N/A</v>
      </c>
      <c r="I1480" s="27" t="e">
        <f>VLOOKUP($B1480,三大法人買賣超!$A$4:$I$500,7,FALSE)</f>
        <v>#N/A</v>
      </c>
      <c r="J1480" s="27" t="e">
        <f>VLOOKUP($B1480,三大法人買賣超!$A$4:$I$500,9,FALSE)</f>
        <v>#N/A</v>
      </c>
      <c r="K1480" s="37">
        <f>新台幣匯率美元指數!B1481</f>
        <v>0</v>
      </c>
      <c r="L1480" s="38">
        <f>新台幣匯率美元指數!C1481</f>
        <v>0</v>
      </c>
      <c r="M1480" s="39">
        <f>新台幣匯率美元指數!D1481</f>
        <v>0</v>
      </c>
      <c r="N1480" s="27" t="e">
        <f>VLOOKUP($B1480,期貨未平倉口數!$A$4:$M$499,4,FALSE)</f>
        <v>#N/A</v>
      </c>
      <c r="O1480" s="27" t="e">
        <f>VLOOKUP($B1480,期貨未平倉口數!$A$4:$M$499,9,FALSE)</f>
        <v>#N/A</v>
      </c>
      <c r="P1480" s="27" t="e">
        <f>VLOOKUP($B1480,期貨未平倉口數!$A$4:$M$499,10,FALSE)</f>
        <v>#N/A</v>
      </c>
      <c r="Q1480" s="27" t="e">
        <f>VLOOKUP($B1480,期貨未平倉口數!$A$4:$M$499,11,FALSE)</f>
        <v>#N/A</v>
      </c>
      <c r="R1480" s="64" t="e">
        <f>VLOOKUP($B1480,選擇權未平倉餘額!$A$4:$I$500,6,FALSE)</f>
        <v>#N/A</v>
      </c>
      <c r="S1480" s="64" t="e">
        <f>VLOOKUP($B1480,選擇權未平倉餘額!$A$4:$I$500,7,FALSE)</f>
        <v>#N/A</v>
      </c>
      <c r="T1480" s="64" t="e">
        <f>VLOOKUP($B1480,選擇權未平倉餘額!$A$4:$I$500,8,FALSE)</f>
        <v>#N/A</v>
      </c>
      <c r="U1480" s="64" t="e">
        <f>VLOOKUP($B1480,選擇權未平倉餘額!$A$4:$I$500,9,FALSE)</f>
        <v>#N/A</v>
      </c>
      <c r="V1480" s="39" t="e">
        <f>VLOOKUP($B1480,臺指選擇權P_C_Ratios!$A$4:$C$500,3,FALSE)</f>
        <v>#N/A</v>
      </c>
      <c r="W1480" s="41" t="e">
        <f>VLOOKUP($B1480,散戶多空比!$A$6:$L$500,12,FALSE)</f>
        <v>#N/A</v>
      </c>
      <c r="X1480" s="40" t="e">
        <f>VLOOKUP($B1480,期貨大額交易人未沖銷部位!$A$4:$O$499,4,FALSE)</f>
        <v>#N/A</v>
      </c>
      <c r="Y1480" s="40" t="e">
        <f>VLOOKUP($B1480,期貨大額交易人未沖銷部位!$A$4:$O$499,7,FALSE)</f>
        <v>#N/A</v>
      </c>
      <c r="Z1480" s="40" t="e">
        <f>VLOOKUP($B1480,期貨大額交易人未沖銷部位!$A$4:$O$499,10,FALSE)</f>
        <v>#N/A</v>
      </c>
      <c r="AA1480" s="40" t="e">
        <f>VLOOKUP($B1480,期貨大額交易人未沖銷部位!$A$4:$O$499,13,FALSE)</f>
        <v>#N/A</v>
      </c>
      <c r="AB1480" s="40" t="e">
        <f>VLOOKUP($B1480,期貨大額交易人未沖銷部位!$A$4:$O$499,14,FALSE)</f>
        <v>#N/A</v>
      </c>
      <c r="AC1480" s="40" t="e">
        <f>VLOOKUP($B1480,期貨大額交易人未沖銷部位!$A$4:$O$499,15,FALSE)</f>
        <v>#N/A</v>
      </c>
      <c r="AD1480" s="33" t="e">
        <f>VLOOKUP($B1480,三大美股走勢!$A$4:$J$495,4,FALSE)</f>
        <v>#N/A</v>
      </c>
      <c r="AE1480" s="33" t="e">
        <f>VLOOKUP($B1480,三大美股走勢!$A$4:$J$495,7,FALSE)</f>
        <v>#N/A</v>
      </c>
      <c r="AF1480" s="33" t="e">
        <f>VLOOKUP($B1480,三大美股走勢!$A$4:$J$495,10,FALSE)</f>
        <v>#N/A</v>
      </c>
    </row>
    <row r="1481" spans="2:32">
      <c r="B1481" s="32">
        <v>44260</v>
      </c>
      <c r="C1481" s="33" t="e">
        <f>VLOOKUP($B1481,大盤與近月台指!$A$4:$I$499,2,FALSE)</f>
        <v>#N/A</v>
      </c>
      <c r="D1481" s="34" t="e">
        <f>VLOOKUP($B1481,大盤與近月台指!$A$4:$I$499,3,FALSE)</f>
        <v>#N/A</v>
      </c>
      <c r="E1481" s="35" t="e">
        <f>VLOOKUP($B1481,大盤與近月台指!$A$4:$I$499,4,FALSE)</f>
        <v>#N/A</v>
      </c>
      <c r="F1481" s="33" t="e">
        <f>VLOOKUP($B1481,大盤與近月台指!$A$4:$I$499,5,FALSE)</f>
        <v>#N/A</v>
      </c>
      <c r="G1481" s="49" t="e">
        <f>VLOOKUP($B1481,三大法人買賣超!$A$4:$I$500,3,FALSE)</f>
        <v>#N/A</v>
      </c>
      <c r="H1481" s="34" t="e">
        <f>VLOOKUP($B1481,三大法人買賣超!$A$4:$I$500,5,FALSE)</f>
        <v>#N/A</v>
      </c>
      <c r="I1481" s="27" t="e">
        <f>VLOOKUP($B1481,三大法人買賣超!$A$4:$I$500,7,FALSE)</f>
        <v>#N/A</v>
      </c>
      <c r="J1481" s="27" t="e">
        <f>VLOOKUP($B1481,三大法人買賣超!$A$4:$I$500,9,FALSE)</f>
        <v>#N/A</v>
      </c>
      <c r="K1481" s="37">
        <f>新台幣匯率美元指數!B1482</f>
        <v>0</v>
      </c>
      <c r="L1481" s="38">
        <f>新台幣匯率美元指數!C1482</f>
        <v>0</v>
      </c>
      <c r="M1481" s="39">
        <f>新台幣匯率美元指數!D1482</f>
        <v>0</v>
      </c>
      <c r="N1481" s="27" t="e">
        <f>VLOOKUP($B1481,期貨未平倉口數!$A$4:$M$499,4,FALSE)</f>
        <v>#N/A</v>
      </c>
      <c r="O1481" s="27" t="e">
        <f>VLOOKUP($B1481,期貨未平倉口數!$A$4:$M$499,9,FALSE)</f>
        <v>#N/A</v>
      </c>
      <c r="P1481" s="27" t="e">
        <f>VLOOKUP($B1481,期貨未平倉口數!$A$4:$M$499,10,FALSE)</f>
        <v>#N/A</v>
      </c>
      <c r="Q1481" s="27" t="e">
        <f>VLOOKUP($B1481,期貨未平倉口數!$A$4:$M$499,11,FALSE)</f>
        <v>#N/A</v>
      </c>
      <c r="R1481" s="64" t="e">
        <f>VLOOKUP($B1481,選擇權未平倉餘額!$A$4:$I$500,6,FALSE)</f>
        <v>#N/A</v>
      </c>
      <c r="S1481" s="64" t="e">
        <f>VLOOKUP($B1481,選擇權未平倉餘額!$A$4:$I$500,7,FALSE)</f>
        <v>#N/A</v>
      </c>
      <c r="T1481" s="64" t="e">
        <f>VLOOKUP($B1481,選擇權未平倉餘額!$A$4:$I$500,8,FALSE)</f>
        <v>#N/A</v>
      </c>
      <c r="U1481" s="64" t="e">
        <f>VLOOKUP($B1481,選擇權未平倉餘額!$A$4:$I$500,9,FALSE)</f>
        <v>#N/A</v>
      </c>
      <c r="V1481" s="39" t="e">
        <f>VLOOKUP($B1481,臺指選擇權P_C_Ratios!$A$4:$C$500,3,FALSE)</f>
        <v>#N/A</v>
      </c>
      <c r="W1481" s="41" t="e">
        <f>VLOOKUP($B1481,散戶多空比!$A$6:$L$500,12,FALSE)</f>
        <v>#N/A</v>
      </c>
      <c r="X1481" s="40" t="e">
        <f>VLOOKUP($B1481,期貨大額交易人未沖銷部位!$A$4:$O$499,4,FALSE)</f>
        <v>#N/A</v>
      </c>
      <c r="Y1481" s="40" t="e">
        <f>VLOOKUP($B1481,期貨大額交易人未沖銷部位!$A$4:$O$499,7,FALSE)</f>
        <v>#N/A</v>
      </c>
      <c r="Z1481" s="40" t="e">
        <f>VLOOKUP($B1481,期貨大額交易人未沖銷部位!$A$4:$O$499,10,FALSE)</f>
        <v>#N/A</v>
      </c>
      <c r="AA1481" s="40" t="e">
        <f>VLOOKUP($B1481,期貨大額交易人未沖銷部位!$A$4:$O$499,13,FALSE)</f>
        <v>#N/A</v>
      </c>
      <c r="AB1481" s="40" t="e">
        <f>VLOOKUP($B1481,期貨大額交易人未沖銷部位!$A$4:$O$499,14,FALSE)</f>
        <v>#N/A</v>
      </c>
      <c r="AC1481" s="40" t="e">
        <f>VLOOKUP($B1481,期貨大額交易人未沖銷部位!$A$4:$O$499,15,FALSE)</f>
        <v>#N/A</v>
      </c>
      <c r="AD1481" s="33" t="e">
        <f>VLOOKUP($B1481,三大美股走勢!$A$4:$J$495,4,FALSE)</f>
        <v>#N/A</v>
      </c>
      <c r="AE1481" s="33" t="e">
        <f>VLOOKUP($B1481,三大美股走勢!$A$4:$J$495,7,FALSE)</f>
        <v>#N/A</v>
      </c>
      <c r="AF1481" s="33" t="e">
        <f>VLOOKUP($B1481,三大美股走勢!$A$4:$J$495,10,FALSE)</f>
        <v>#N/A</v>
      </c>
    </row>
    <row r="1482" spans="2:32">
      <c r="B1482" s="32">
        <v>44261</v>
      </c>
      <c r="C1482" s="33" t="e">
        <f>VLOOKUP($B1482,大盤與近月台指!$A$4:$I$499,2,FALSE)</f>
        <v>#N/A</v>
      </c>
      <c r="D1482" s="34" t="e">
        <f>VLOOKUP($B1482,大盤與近月台指!$A$4:$I$499,3,FALSE)</f>
        <v>#N/A</v>
      </c>
      <c r="E1482" s="35" t="e">
        <f>VLOOKUP($B1482,大盤與近月台指!$A$4:$I$499,4,FALSE)</f>
        <v>#N/A</v>
      </c>
      <c r="F1482" s="33" t="e">
        <f>VLOOKUP($B1482,大盤與近月台指!$A$4:$I$499,5,FALSE)</f>
        <v>#N/A</v>
      </c>
      <c r="G1482" s="49" t="e">
        <f>VLOOKUP($B1482,三大法人買賣超!$A$4:$I$500,3,FALSE)</f>
        <v>#N/A</v>
      </c>
      <c r="H1482" s="34" t="e">
        <f>VLOOKUP($B1482,三大法人買賣超!$A$4:$I$500,5,FALSE)</f>
        <v>#N/A</v>
      </c>
      <c r="I1482" s="27" t="e">
        <f>VLOOKUP($B1482,三大法人買賣超!$A$4:$I$500,7,FALSE)</f>
        <v>#N/A</v>
      </c>
      <c r="J1482" s="27" t="e">
        <f>VLOOKUP($B1482,三大法人買賣超!$A$4:$I$500,9,FALSE)</f>
        <v>#N/A</v>
      </c>
      <c r="K1482" s="37">
        <f>新台幣匯率美元指數!B1483</f>
        <v>0</v>
      </c>
      <c r="L1482" s="38">
        <f>新台幣匯率美元指數!C1483</f>
        <v>0</v>
      </c>
      <c r="M1482" s="39">
        <f>新台幣匯率美元指數!D1483</f>
        <v>0</v>
      </c>
      <c r="N1482" s="27" t="e">
        <f>VLOOKUP($B1482,期貨未平倉口數!$A$4:$M$499,4,FALSE)</f>
        <v>#N/A</v>
      </c>
      <c r="O1482" s="27" t="e">
        <f>VLOOKUP($B1482,期貨未平倉口數!$A$4:$M$499,9,FALSE)</f>
        <v>#N/A</v>
      </c>
      <c r="P1482" s="27" t="e">
        <f>VLOOKUP($B1482,期貨未平倉口數!$A$4:$M$499,10,FALSE)</f>
        <v>#N/A</v>
      </c>
      <c r="Q1482" s="27" t="e">
        <f>VLOOKUP($B1482,期貨未平倉口數!$A$4:$M$499,11,FALSE)</f>
        <v>#N/A</v>
      </c>
      <c r="R1482" s="64" t="e">
        <f>VLOOKUP($B1482,選擇權未平倉餘額!$A$4:$I$500,6,FALSE)</f>
        <v>#N/A</v>
      </c>
      <c r="S1482" s="64" t="e">
        <f>VLOOKUP($B1482,選擇權未平倉餘額!$A$4:$I$500,7,FALSE)</f>
        <v>#N/A</v>
      </c>
      <c r="T1482" s="64" t="e">
        <f>VLOOKUP($B1482,選擇權未平倉餘額!$A$4:$I$500,8,FALSE)</f>
        <v>#N/A</v>
      </c>
      <c r="U1482" s="64" t="e">
        <f>VLOOKUP($B1482,選擇權未平倉餘額!$A$4:$I$500,9,FALSE)</f>
        <v>#N/A</v>
      </c>
      <c r="V1482" s="39" t="e">
        <f>VLOOKUP($B1482,臺指選擇權P_C_Ratios!$A$4:$C$500,3,FALSE)</f>
        <v>#N/A</v>
      </c>
      <c r="W1482" s="41" t="e">
        <f>VLOOKUP($B1482,散戶多空比!$A$6:$L$500,12,FALSE)</f>
        <v>#N/A</v>
      </c>
      <c r="X1482" s="40" t="e">
        <f>VLOOKUP($B1482,期貨大額交易人未沖銷部位!$A$4:$O$499,4,FALSE)</f>
        <v>#N/A</v>
      </c>
      <c r="Y1482" s="40" t="e">
        <f>VLOOKUP($B1482,期貨大額交易人未沖銷部位!$A$4:$O$499,7,FALSE)</f>
        <v>#N/A</v>
      </c>
      <c r="Z1482" s="40" t="e">
        <f>VLOOKUP($B1482,期貨大額交易人未沖銷部位!$A$4:$O$499,10,FALSE)</f>
        <v>#N/A</v>
      </c>
      <c r="AA1482" s="40" t="e">
        <f>VLOOKUP($B1482,期貨大額交易人未沖銷部位!$A$4:$O$499,13,FALSE)</f>
        <v>#N/A</v>
      </c>
      <c r="AB1482" s="40" t="e">
        <f>VLOOKUP($B1482,期貨大額交易人未沖銷部位!$A$4:$O$499,14,FALSE)</f>
        <v>#N/A</v>
      </c>
      <c r="AC1482" s="40" t="e">
        <f>VLOOKUP($B1482,期貨大額交易人未沖銷部位!$A$4:$O$499,15,FALSE)</f>
        <v>#N/A</v>
      </c>
      <c r="AD1482" s="33" t="e">
        <f>VLOOKUP($B1482,三大美股走勢!$A$4:$J$495,4,FALSE)</f>
        <v>#N/A</v>
      </c>
      <c r="AE1482" s="33" t="e">
        <f>VLOOKUP($B1482,三大美股走勢!$A$4:$J$495,7,FALSE)</f>
        <v>#N/A</v>
      </c>
      <c r="AF1482" s="33" t="e">
        <f>VLOOKUP($B1482,三大美股走勢!$A$4:$J$495,10,FALSE)</f>
        <v>#N/A</v>
      </c>
    </row>
    <row r="1483" spans="2:32">
      <c r="B1483" s="32">
        <v>44262</v>
      </c>
      <c r="C1483" s="33" t="e">
        <f>VLOOKUP($B1483,大盤與近月台指!$A$4:$I$499,2,FALSE)</f>
        <v>#N/A</v>
      </c>
      <c r="D1483" s="34" t="e">
        <f>VLOOKUP($B1483,大盤與近月台指!$A$4:$I$499,3,FALSE)</f>
        <v>#N/A</v>
      </c>
      <c r="E1483" s="35" t="e">
        <f>VLOOKUP($B1483,大盤與近月台指!$A$4:$I$499,4,FALSE)</f>
        <v>#N/A</v>
      </c>
      <c r="F1483" s="33" t="e">
        <f>VLOOKUP($B1483,大盤與近月台指!$A$4:$I$499,5,FALSE)</f>
        <v>#N/A</v>
      </c>
      <c r="G1483" s="49" t="e">
        <f>VLOOKUP($B1483,三大法人買賣超!$A$4:$I$500,3,FALSE)</f>
        <v>#N/A</v>
      </c>
      <c r="H1483" s="34" t="e">
        <f>VLOOKUP($B1483,三大法人買賣超!$A$4:$I$500,5,FALSE)</f>
        <v>#N/A</v>
      </c>
      <c r="I1483" s="27" t="e">
        <f>VLOOKUP($B1483,三大法人買賣超!$A$4:$I$500,7,FALSE)</f>
        <v>#N/A</v>
      </c>
      <c r="J1483" s="27" t="e">
        <f>VLOOKUP($B1483,三大法人買賣超!$A$4:$I$500,9,FALSE)</f>
        <v>#N/A</v>
      </c>
      <c r="K1483" s="37">
        <f>新台幣匯率美元指數!B1484</f>
        <v>0</v>
      </c>
      <c r="L1483" s="38">
        <f>新台幣匯率美元指數!C1484</f>
        <v>0</v>
      </c>
      <c r="M1483" s="39">
        <f>新台幣匯率美元指數!D1484</f>
        <v>0</v>
      </c>
      <c r="N1483" s="27" t="e">
        <f>VLOOKUP($B1483,期貨未平倉口數!$A$4:$M$499,4,FALSE)</f>
        <v>#N/A</v>
      </c>
      <c r="O1483" s="27" t="e">
        <f>VLOOKUP($B1483,期貨未平倉口數!$A$4:$M$499,9,FALSE)</f>
        <v>#N/A</v>
      </c>
      <c r="P1483" s="27" t="e">
        <f>VLOOKUP($B1483,期貨未平倉口數!$A$4:$M$499,10,FALSE)</f>
        <v>#N/A</v>
      </c>
      <c r="Q1483" s="27" t="e">
        <f>VLOOKUP($B1483,期貨未平倉口數!$A$4:$M$499,11,FALSE)</f>
        <v>#N/A</v>
      </c>
      <c r="R1483" s="64" t="e">
        <f>VLOOKUP($B1483,選擇權未平倉餘額!$A$4:$I$500,6,FALSE)</f>
        <v>#N/A</v>
      </c>
      <c r="S1483" s="64" t="e">
        <f>VLOOKUP($B1483,選擇權未平倉餘額!$A$4:$I$500,7,FALSE)</f>
        <v>#N/A</v>
      </c>
      <c r="T1483" s="64" t="e">
        <f>VLOOKUP($B1483,選擇權未平倉餘額!$A$4:$I$500,8,FALSE)</f>
        <v>#N/A</v>
      </c>
      <c r="U1483" s="64" t="e">
        <f>VLOOKUP($B1483,選擇權未平倉餘額!$A$4:$I$500,9,FALSE)</f>
        <v>#N/A</v>
      </c>
      <c r="V1483" s="39" t="e">
        <f>VLOOKUP($B1483,臺指選擇權P_C_Ratios!$A$4:$C$500,3,FALSE)</f>
        <v>#N/A</v>
      </c>
      <c r="W1483" s="41" t="e">
        <f>VLOOKUP($B1483,散戶多空比!$A$6:$L$500,12,FALSE)</f>
        <v>#N/A</v>
      </c>
      <c r="X1483" s="40" t="e">
        <f>VLOOKUP($B1483,期貨大額交易人未沖銷部位!$A$4:$O$499,4,FALSE)</f>
        <v>#N/A</v>
      </c>
      <c r="Y1483" s="40" t="e">
        <f>VLOOKUP($B1483,期貨大額交易人未沖銷部位!$A$4:$O$499,7,FALSE)</f>
        <v>#N/A</v>
      </c>
      <c r="Z1483" s="40" t="e">
        <f>VLOOKUP($B1483,期貨大額交易人未沖銷部位!$A$4:$O$499,10,FALSE)</f>
        <v>#N/A</v>
      </c>
      <c r="AA1483" s="40" t="e">
        <f>VLOOKUP($B1483,期貨大額交易人未沖銷部位!$A$4:$O$499,13,FALSE)</f>
        <v>#N/A</v>
      </c>
      <c r="AB1483" s="40" t="e">
        <f>VLOOKUP($B1483,期貨大額交易人未沖銷部位!$A$4:$O$499,14,FALSE)</f>
        <v>#N/A</v>
      </c>
      <c r="AC1483" s="40" t="e">
        <f>VLOOKUP($B1483,期貨大額交易人未沖銷部位!$A$4:$O$499,15,FALSE)</f>
        <v>#N/A</v>
      </c>
      <c r="AD1483" s="33" t="e">
        <f>VLOOKUP($B1483,三大美股走勢!$A$4:$J$495,4,FALSE)</f>
        <v>#N/A</v>
      </c>
      <c r="AE1483" s="33" t="e">
        <f>VLOOKUP($B1483,三大美股走勢!$A$4:$J$495,7,FALSE)</f>
        <v>#N/A</v>
      </c>
      <c r="AF1483" s="33" t="e">
        <f>VLOOKUP($B1483,三大美股走勢!$A$4:$J$495,10,FALSE)</f>
        <v>#N/A</v>
      </c>
    </row>
    <row r="1484" spans="2:32">
      <c r="B1484" s="32">
        <v>44263</v>
      </c>
      <c r="C1484" s="33" t="e">
        <f>VLOOKUP($B1484,大盤與近月台指!$A$4:$I$499,2,FALSE)</f>
        <v>#N/A</v>
      </c>
      <c r="D1484" s="34" t="e">
        <f>VLOOKUP($B1484,大盤與近月台指!$A$4:$I$499,3,FALSE)</f>
        <v>#N/A</v>
      </c>
      <c r="E1484" s="35" t="e">
        <f>VLOOKUP($B1484,大盤與近月台指!$A$4:$I$499,4,FALSE)</f>
        <v>#N/A</v>
      </c>
      <c r="F1484" s="33" t="e">
        <f>VLOOKUP($B1484,大盤與近月台指!$A$4:$I$499,5,FALSE)</f>
        <v>#N/A</v>
      </c>
      <c r="G1484" s="49" t="e">
        <f>VLOOKUP($B1484,三大法人買賣超!$A$4:$I$500,3,FALSE)</f>
        <v>#N/A</v>
      </c>
      <c r="H1484" s="34" t="e">
        <f>VLOOKUP($B1484,三大法人買賣超!$A$4:$I$500,5,FALSE)</f>
        <v>#N/A</v>
      </c>
      <c r="I1484" s="27" t="e">
        <f>VLOOKUP($B1484,三大法人買賣超!$A$4:$I$500,7,FALSE)</f>
        <v>#N/A</v>
      </c>
      <c r="J1484" s="27" t="e">
        <f>VLOOKUP($B1484,三大法人買賣超!$A$4:$I$500,9,FALSE)</f>
        <v>#N/A</v>
      </c>
      <c r="K1484" s="37">
        <f>新台幣匯率美元指數!B1485</f>
        <v>0</v>
      </c>
      <c r="L1484" s="38">
        <f>新台幣匯率美元指數!C1485</f>
        <v>0</v>
      </c>
      <c r="M1484" s="39">
        <f>新台幣匯率美元指數!D1485</f>
        <v>0</v>
      </c>
      <c r="N1484" s="27" t="e">
        <f>VLOOKUP($B1484,期貨未平倉口數!$A$4:$M$499,4,FALSE)</f>
        <v>#N/A</v>
      </c>
      <c r="O1484" s="27" t="e">
        <f>VLOOKUP($B1484,期貨未平倉口數!$A$4:$M$499,9,FALSE)</f>
        <v>#N/A</v>
      </c>
      <c r="P1484" s="27" t="e">
        <f>VLOOKUP($B1484,期貨未平倉口數!$A$4:$M$499,10,FALSE)</f>
        <v>#N/A</v>
      </c>
      <c r="Q1484" s="27" t="e">
        <f>VLOOKUP($B1484,期貨未平倉口數!$A$4:$M$499,11,FALSE)</f>
        <v>#N/A</v>
      </c>
      <c r="R1484" s="64" t="e">
        <f>VLOOKUP($B1484,選擇權未平倉餘額!$A$4:$I$500,6,FALSE)</f>
        <v>#N/A</v>
      </c>
      <c r="S1484" s="64" t="e">
        <f>VLOOKUP($B1484,選擇權未平倉餘額!$A$4:$I$500,7,FALSE)</f>
        <v>#N/A</v>
      </c>
      <c r="T1484" s="64" t="e">
        <f>VLOOKUP($B1484,選擇權未平倉餘額!$A$4:$I$500,8,FALSE)</f>
        <v>#N/A</v>
      </c>
      <c r="U1484" s="64" t="e">
        <f>VLOOKUP($B1484,選擇權未平倉餘額!$A$4:$I$500,9,FALSE)</f>
        <v>#N/A</v>
      </c>
      <c r="V1484" s="39" t="e">
        <f>VLOOKUP($B1484,臺指選擇權P_C_Ratios!$A$4:$C$500,3,FALSE)</f>
        <v>#N/A</v>
      </c>
      <c r="W1484" s="41" t="e">
        <f>VLOOKUP($B1484,散戶多空比!$A$6:$L$500,12,FALSE)</f>
        <v>#N/A</v>
      </c>
      <c r="X1484" s="40" t="e">
        <f>VLOOKUP($B1484,期貨大額交易人未沖銷部位!$A$4:$O$499,4,FALSE)</f>
        <v>#N/A</v>
      </c>
      <c r="Y1484" s="40" t="e">
        <f>VLOOKUP($B1484,期貨大額交易人未沖銷部位!$A$4:$O$499,7,FALSE)</f>
        <v>#N/A</v>
      </c>
      <c r="Z1484" s="40" t="e">
        <f>VLOOKUP($B1484,期貨大額交易人未沖銷部位!$A$4:$O$499,10,FALSE)</f>
        <v>#N/A</v>
      </c>
      <c r="AA1484" s="40" t="e">
        <f>VLOOKUP($B1484,期貨大額交易人未沖銷部位!$A$4:$O$499,13,FALSE)</f>
        <v>#N/A</v>
      </c>
      <c r="AB1484" s="40" t="e">
        <f>VLOOKUP($B1484,期貨大額交易人未沖銷部位!$A$4:$O$499,14,FALSE)</f>
        <v>#N/A</v>
      </c>
      <c r="AC1484" s="40" t="e">
        <f>VLOOKUP($B1484,期貨大額交易人未沖銷部位!$A$4:$O$499,15,FALSE)</f>
        <v>#N/A</v>
      </c>
      <c r="AD1484" s="33" t="e">
        <f>VLOOKUP($B1484,三大美股走勢!$A$4:$J$495,4,FALSE)</f>
        <v>#N/A</v>
      </c>
      <c r="AE1484" s="33" t="e">
        <f>VLOOKUP($B1484,三大美股走勢!$A$4:$J$495,7,FALSE)</f>
        <v>#N/A</v>
      </c>
      <c r="AF1484" s="33" t="e">
        <f>VLOOKUP($B1484,三大美股走勢!$A$4:$J$495,10,FALSE)</f>
        <v>#N/A</v>
      </c>
    </row>
    <row r="1485" spans="2:32">
      <c r="B1485" s="32">
        <v>44264</v>
      </c>
      <c r="C1485" s="33" t="e">
        <f>VLOOKUP($B1485,大盤與近月台指!$A$4:$I$499,2,FALSE)</f>
        <v>#N/A</v>
      </c>
      <c r="D1485" s="34" t="e">
        <f>VLOOKUP($B1485,大盤與近月台指!$A$4:$I$499,3,FALSE)</f>
        <v>#N/A</v>
      </c>
      <c r="E1485" s="35" t="e">
        <f>VLOOKUP($B1485,大盤與近月台指!$A$4:$I$499,4,FALSE)</f>
        <v>#N/A</v>
      </c>
      <c r="F1485" s="33" t="e">
        <f>VLOOKUP($B1485,大盤與近月台指!$A$4:$I$499,5,FALSE)</f>
        <v>#N/A</v>
      </c>
      <c r="G1485" s="49" t="e">
        <f>VLOOKUP($B1485,三大法人買賣超!$A$4:$I$500,3,FALSE)</f>
        <v>#N/A</v>
      </c>
      <c r="H1485" s="34" t="e">
        <f>VLOOKUP($B1485,三大法人買賣超!$A$4:$I$500,5,FALSE)</f>
        <v>#N/A</v>
      </c>
      <c r="I1485" s="27" t="e">
        <f>VLOOKUP($B1485,三大法人買賣超!$A$4:$I$500,7,FALSE)</f>
        <v>#N/A</v>
      </c>
      <c r="J1485" s="27" t="e">
        <f>VLOOKUP($B1485,三大法人買賣超!$A$4:$I$500,9,FALSE)</f>
        <v>#N/A</v>
      </c>
      <c r="K1485" s="37">
        <f>新台幣匯率美元指數!B1486</f>
        <v>0</v>
      </c>
      <c r="L1485" s="38">
        <f>新台幣匯率美元指數!C1486</f>
        <v>0</v>
      </c>
      <c r="M1485" s="39">
        <f>新台幣匯率美元指數!D1486</f>
        <v>0</v>
      </c>
      <c r="N1485" s="27" t="e">
        <f>VLOOKUP($B1485,期貨未平倉口數!$A$4:$M$499,4,FALSE)</f>
        <v>#N/A</v>
      </c>
      <c r="O1485" s="27" t="e">
        <f>VLOOKUP($B1485,期貨未平倉口數!$A$4:$M$499,9,FALSE)</f>
        <v>#N/A</v>
      </c>
      <c r="P1485" s="27" t="e">
        <f>VLOOKUP($B1485,期貨未平倉口數!$A$4:$M$499,10,FALSE)</f>
        <v>#N/A</v>
      </c>
      <c r="Q1485" s="27" t="e">
        <f>VLOOKUP($B1485,期貨未平倉口數!$A$4:$M$499,11,FALSE)</f>
        <v>#N/A</v>
      </c>
      <c r="R1485" s="64" t="e">
        <f>VLOOKUP($B1485,選擇權未平倉餘額!$A$4:$I$500,6,FALSE)</f>
        <v>#N/A</v>
      </c>
      <c r="S1485" s="64" t="e">
        <f>VLOOKUP($B1485,選擇權未平倉餘額!$A$4:$I$500,7,FALSE)</f>
        <v>#N/A</v>
      </c>
      <c r="T1485" s="64" t="e">
        <f>VLOOKUP($B1485,選擇權未平倉餘額!$A$4:$I$500,8,FALSE)</f>
        <v>#N/A</v>
      </c>
      <c r="U1485" s="64" t="e">
        <f>VLOOKUP($B1485,選擇權未平倉餘額!$A$4:$I$500,9,FALSE)</f>
        <v>#N/A</v>
      </c>
      <c r="V1485" s="39" t="e">
        <f>VLOOKUP($B1485,臺指選擇權P_C_Ratios!$A$4:$C$500,3,FALSE)</f>
        <v>#N/A</v>
      </c>
      <c r="W1485" s="41" t="e">
        <f>VLOOKUP($B1485,散戶多空比!$A$6:$L$500,12,FALSE)</f>
        <v>#N/A</v>
      </c>
      <c r="X1485" s="40" t="e">
        <f>VLOOKUP($B1485,期貨大額交易人未沖銷部位!$A$4:$O$499,4,FALSE)</f>
        <v>#N/A</v>
      </c>
      <c r="Y1485" s="40" t="e">
        <f>VLOOKUP($B1485,期貨大額交易人未沖銷部位!$A$4:$O$499,7,FALSE)</f>
        <v>#N/A</v>
      </c>
      <c r="Z1485" s="40" t="e">
        <f>VLOOKUP($B1485,期貨大額交易人未沖銷部位!$A$4:$O$499,10,FALSE)</f>
        <v>#N/A</v>
      </c>
      <c r="AA1485" s="40" t="e">
        <f>VLOOKUP($B1485,期貨大額交易人未沖銷部位!$A$4:$O$499,13,FALSE)</f>
        <v>#N/A</v>
      </c>
      <c r="AB1485" s="40" t="e">
        <f>VLOOKUP($B1485,期貨大額交易人未沖銷部位!$A$4:$O$499,14,FALSE)</f>
        <v>#N/A</v>
      </c>
      <c r="AC1485" s="40" t="e">
        <f>VLOOKUP($B1485,期貨大額交易人未沖銷部位!$A$4:$O$499,15,FALSE)</f>
        <v>#N/A</v>
      </c>
      <c r="AD1485" s="33" t="e">
        <f>VLOOKUP($B1485,三大美股走勢!$A$4:$J$495,4,FALSE)</f>
        <v>#N/A</v>
      </c>
      <c r="AE1485" s="33" t="e">
        <f>VLOOKUP($B1485,三大美股走勢!$A$4:$J$495,7,FALSE)</f>
        <v>#N/A</v>
      </c>
      <c r="AF1485" s="33" t="e">
        <f>VLOOKUP($B1485,三大美股走勢!$A$4:$J$495,10,FALSE)</f>
        <v>#N/A</v>
      </c>
    </row>
    <row r="1486" spans="2:32">
      <c r="B1486" s="32">
        <v>44265</v>
      </c>
      <c r="C1486" s="33" t="e">
        <f>VLOOKUP($B1486,大盤與近月台指!$A$4:$I$499,2,FALSE)</f>
        <v>#N/A</v>
      </c>
      <c r="D1486" s="34" t="e">
        <f>VLOOKUP($B1486,大盤與近月台指!$A$4:$I$499,3,FALSE)</f>
        <v>#N/A</v>
      </c>
      <c r="E1486" s="35" t="e">
        <f>VLOOKUP($B1486,大盤與近月台指!$A$4:$I$499,4,FALSE)</f>
        <v>#N/A</v>
      </c>
      <c r="F1486" s="33" t="e">
        <f>VLOOKUP($B1486,大盤與近月台指!$A$4:$I$499,5,FALSE)</f>
        <v>#N/A</v>
      </c>
      <c r="G1486" s="49" t="e">
        <f>VLOOKUP($B1486,三大法人買賣超!$A$4:$I$500,3,FALSE)</f>
        <v>#N/A</v>
      </c>
      <c r="H1486" s="34" t="e">
        <f>VLOOKUP($B1486,三大法人買賣超!$A$4:$I$500,5,FALSE)</f>
        <v>#N/A</v>
      </c>
      <c r="I1486" s="27" t="e">
        <f>VLOOKUP($B1486,三大法人買賣超!$A$4:$I$500,7,FALSE)</f>
        <v>#N/A</v>
      </c>
      <c r="J1486" s="27" t="e">
        <f>VLOOKUP($B1486,三大法人買賣超!$A$4:$I$500,9,FALSE)</f>
        <v>#N/A</v>
      </c>
      <c r="K1486" s="37">
        <f>新台幣匯率美元指數!B1487</f>
        <v>0</v>
      </c>
      <c r="L1486" s="38">
        <f>新台幣匯率美元指數!C1487</f>
        <v>0</v>
      </c>
      <c r="M1486" s="39">
        <f>新台幣匯率美元指數!D1487</f>
        <v>0</v>
      </c>
      <c r="N1486" s="27" t="e">
        <f>VLOOKUP($B1486,期貨未平倉口數!$A$4:$M$499,4,FALSE)</f>
        <v>#N/A</v>
      </c>
      <c r="O1486" s="27" t="e">
        <f>VLOOKUP($B1486,期貨未平倉口數!$A$4:$M$499,9,FALSE)</f>
        <v>#N/A</v>
      </c>
      <c r="P1486" s="27" t="e">
        <f>VLOOKUP($B1486,期貨未平倉口數!$A$4:$M$499,10,FALSE)</f>
        <v>#N/A</v>
      </c>
      <c r="Q1486" s="27" t="e">
        <f>VLOOKUP($B1486,期貨未平倉口數!$A$4:$M$499,11,FALSE)</f>
        <v>#N/A</v>
      </c>
      <c r="R1486" s="64" t="e">
        <f>VLOOKUP($B1486,選擇權未平倉餘額!$A$4:$I$500,6,FALSE)</f>
        <v>#N/A</v>
      </c>
      <c r="S1486" s="64" t="e">
        <f>VLOOKUP($B1486,選擇權未平倉餘額!$A$4:$I$500,7,FALSE)</f>
        <v>#N/A</v>
      </c>
      <c r="T1486" s="64" t="e">
        <f>VLOOKUP($B1486,選擇權未平倉餘額!$A$4:$I$500,8,FALSE)</f>
        <v>#N/A</v>
      </c>
      <c r="U1486" s="64" t="e">
        <f>VLOOKUP($B1486,選擇權未平倉餘額!$A$4:$I$500,9,FALSE)</f>
        <v>#N/A</v>
      </c>
      <c r="V1486" s="39" t="e">
        <f>VLOOKUP($B1486,臺指選擇權P_C_Ratios!$A$4:$C$500,3,FALSE)</f>
        <v>#N/A</v>
      </c>
      <c r="W1486" s="41" t="e">
        <f>VLOOKUP($B1486,散戶多空比!$A$6:$L$500,12,FALSE)</f>
        <v>#N/A</v>
      </c>
      <c r="X1486" s="40" t="e">
        <f>VLOOKUP($B1486,期貨大額交易人未沖銷部位!$A$4:$O$499,4,FALSE)</f>
        <v>#N/A</v>
      </c>
      <c r="Y1486" s="40" t="e">
        <f>VLOOKUP($B1486,期貨大額交易人未沖銷部位!$A$4:$O$499,7,FALSE)</f>
        <v>#N/A</v>
      </c>
      <c r="Z1486" s="40" t="e">
        <f>VLOOKUP($B1486,期貨大額交易人未沖銷部位!$A$4:$O$499,10,FALSE)</f>
        <v>#N/A</v>
      </c>
      <c r="AA1486" s="40" t="e">
        <f>VLOOKUP($B1486,期貨大額交易人未沖銷部位!$A$4:$O$499,13,FALSE)</f>
        <v>#N/A</v>
      </c>
      <c r="AB1486" s="40" t="e">
        <f>VLOOKUP($B1486,期貨大額交易人未沖銷部位!$A$4:$O$499,14,FALSE)</f>
        <v>#N/A</v>
      </c>
      <c r="AC1486" s="40" t="e">
        <f>VLOOKUP($B1486,期貨大額交易人未沖銷部位!$A$4:$O$499,15,FALSE)</f>
        <v>#N/A</v>
      </c>
      <c r="AD1486" s="33" t="e">
        <f>VLOOKUP($B1486,三大美股走勢!$A$4:$J$495,4,FALSE)</f>
        <v>#N/A</v>
      </c>
      <c r="AE1486" s="33" t="e">
        <f>VLOOKUP($B1486,三大美股走勢!$A$4:$J$495,7,FALSE)</f>
        <v>#N/A</v>
      </c>
      <c r="AF1486" s="33" t="e">
        <f>VLOOKUP($B1486,三大美股走勢!$A$4:$J$495,10,FALSE)</f>
        <v>#N/A</v>
      </c>
    </row>
    <row r="1487" spans="2:32">
      <c r="B1487" s="32">
        <v>44266</v>
      </c>
      <c r="C1487" s="33" t="e">
        <f>VLOOKUP($B1487,大盤與近月台指!$A$4:$I$499,2,FALSE)</f>
        <v>#N/A</v>
      </c>
      <c r="D1487" s="34" t="e">
        <f>VLOOKUP($B1487,大盤與近月台指!$A$4:$I$499,3,FALSE)</f>
        <v>#N/A</v>
      </c>
      <c r="E1487" s="35" t="e">
        <f>VLOOKUP($B1487,大盤與近月台指!$A$4:$I$499,4,FALSE)</f>
        <v>#N/A</v>
      </c>
      <c r="F1487" s="33" t="e">
        <f>VLOOKUP($B1487,大盤與近月台指!$A$4:$I$499,5,FALSE)</f>
        <v>#N/A</v>
      </c>
      <c r="G1487" s="49" t="e">
        <f>VLOOKUP($B1487,三大法人買賣超!$A$4:$I$500,3,FALSE)</f>
        <v>#N/A</v>
      </c>
      <c r="H1487" s="34" t="e">
        <f>VLOOKUP($B1487,三大法人買賣超!$A$4:$I$500,5,FALSE)</f>
        <v>#N/A</v>
      </c>
      <c r="I1487" s="27" t="e">
        <f>VLOOKUP($B1487,三大法人買賣超!$A$4:$I$500,7,FALSE)</f>
        <v>#N/A</v>
      </c>
      <c r="J1487" s="27" t="e">
        <f>VLOOKUP($B1487,三大法人買賣超!$A$4:$I$500,9,FALSE)</f>
        <v>#N/A</v>
      </c>
      <c r="K1487" s="37">
        <f>新台幣匯率美元指數!B1488</f>
        <v>0</v>
      </c>
      <c r="L1487" s="38">
        <f>新台幣匯率美元指數!C1488</f>
        <v>0</v>
      </c>
      <c r="M1487" s="39">
        <f>新台幣匯率美元指數!D1488</f>
        <v>0</v>
      </c>
      <c r="N1487" s="27" t="e">
        <f>VLOOKUP($B1487,期貨未平倉口數!$A$4:$M$499,4,FALSE)</f>
        <v>#N/A</v>
      </c>
      <c r="O1487" s="27" t="e">
        <f>VLOOKUP($B1487,期貨未平倉口數!$A$4:$M$499,9,FALSE)</f>
        <v>#N/A</v>
      </c>
      <c r="P1487" s="27" t="e">
        <f>VLOOKUP($B1487,期貨未平倉口數!$A$4:$M$499,10,FALSE)</f>
        <v>#N/A</v>
      </c>
      <c r="Q1487" s="27" t="e">
        <f>VLOOKUP($B1487,期貨未平倉口數!$A$4:$M$499,11,FALSE)</f>
        <v>#N/A</v>
      </c>
      <c r="R1487" s="64" t="e">
        <f>VLOOKUP($B1487,選擇權未平倉餘額!$A$4:$I$500,6,FALSE)</f>
        <v>#N/A</v>
      </c>
      <c r="S1487" s="64" t="e">
        <f>VLOOKUP($B1487,選擇權未平倉餘額!$A$4:$I$500,7,FALSE)</f>
        <v>#N/A</v>
      </c>
      <c r="T1487" s="64" t="e">
        <f>VLOOKUP($B1487,選擇權未平倉餘額!$A$4:$I$500,8,FALSE)</f>
        <v>#N/A</v>
      </c>
      <c r="U1487" s="64" t="e">
        <f>VLOOKUP($B1487,選擇權未平倉餘額!$A$4:$I$500,9,FALSE)</f>
        <v>#N/A</v>
      </c>
      <c r="V1487" s="39" t="e">
        <f>VLOOKUP($B1487,臺指選擇權P_C_Ratios!$A$4:$C$500,3,FALSE)</f>
        <v>#N/A</v>
      </c>
      <c r="W1487" s="41" t="e">
        <f>VLOOKUP($B1487,散戶多空比!$A$6:$L$500,12,FALSE)</f>
        <v>#N/A</v>
      </c>
      <c r="X1487" s="40" t="e">
        <f>VLOOKUP($B1487,期貨大額交易人未沖銷部位!$A$4:$O$499,4,FALSE)</f>
        <v>#N/A</v>
      </c>
      <c r="Y1487" s="40" t="e">
        <f>VLOOKUP($B1487,期貨大額交易人未沖銷部位!$A$4:$O$499,7,FALSE)</f>
        <v>#N/A</v>
      </c>
      <c r="Z1487" s="40" t="e">
        <f>VLOOKUP($B1487,期貨大額交易人未沖銷部位!$A$4:$O$499,10,FALSE)</f>
        <v>#N/A</v>
      </c>
      <c r="AA1487" s="40" t="e">
        <f>VLOOKUP($B1487,期貨大額交易人未沖銷部位!$A$4:$O$499,13,FALSE)</f>
        <v>#N/A</v>
      </c>
      <c r="AB1487" s="40" t="e">
        <f>VLOOKUP($B1487,期貨大額交易人未沖銷部位!$A$4:$O$499,14,FALSE)</f>
        <v>#N/A</v>
      </c>
      <c r="AC1487" s="40" t="e">
        <f>VLOOKUP($B1487,期貨大額交易人未沖銷部位!$A$4:$O$499,15,FALSE)</f>
        <v>#N/A</v>
      </c>
      <c r="AD1487" s="33" t="e">
        <f>VLOOKUP($B1487,三大美股走勢!$A$4:$J$495,4,FALSE)</f>
        <v>#N/A</v>
      </c>
      <c r="AE1487" s="33" t="e">
        <f>VLOOKUP($B1487,三大美股走勢!$A$4:$J$495,7,FALSE)</f>
        <v>#N/A</v>
      </c>
      <c r="AF1487" s="33" t="e">
        <f>VLOOKUP($B1487,三大美股走勢!$A$4:$J$495,10,FALSE)</f>
        <v>#N/A</v>
      </c>
    </row>
    <row r="1488" spans="2:32">
      <c r="B1488" s="32">
        <v>44267</v>
      </c>
      <c r="C1488" s="33" t="e">
        <f>VLOOKUP($B1488,大盤與近月台指!$A$4:$I$499,2,FALSE)</f>
        <v>#N/A</v>
      </c>
      <c r="D1488" s="34" t="e">
        <f>VLOOKUP($B1488,大盤與近月台指!$A$4:$I$499,3,FALSE)</f>
        <v>#N/A</v>
      </c>
      <c r="E1488" s="35" t="e">
        <f>VLOOKUP($B1488,大盤與近月台指!$A$4:$I$499,4,FALSE)</f>
        <v>#N/A</v>
      </c>
      <c r="F1488" s="33" t="e">
        <f>VLOOKUP($B1488,大盤與近月台指!$A$4:$I$499,5,FALSE)</f>
        <v>#N/A</v>
      </c>
      <c r="G1488" s="49" t="e">
        <f>VLOOKUP($B1488,三大法人買賣超!$A$4:$I$500,3,FALSE)</f>
        <v>#N/A</v>
      </c>
      <c r="H1488" s="34" t="e">
        <f>VLOOKUP($B1488,三大法人買賣超!$A$4:$I$500,5,FALSE)</f>
        <v>#N/A</v>
      </c>
      <c r="I1488" s="27" t="e">
        <f>VLOOKUP($B1488,三大法人買賣超!$A$4:$I$500,7,FALSE)</f>
        <v>#N/A</v>
      </c>
      <c r="J1488" s="27" t="e">
        <f>VLOOKUP($B1488,三大法人買賣超!$A$4:$I$500,9,FALSE)</f>
        <v>#N/A</v>
      </c>
      <c r="K1488" s="37">
        <f>新台幣匯率美元指數!B1489</f>
        <v>0</v>
      </c>
      <c r="L1488" s="38">
        <f>新台幣匯率美元指數!C1489</f>
        <v>0</v>
      </c>
      <c r="M1488" s="39">
        <f>新台幣匯率美元指數!D1489</f>
        <v>0</v>
      </c>
      <c r="N1488" s="27" t="e">
        <f>VLOOKUP($B1488,期貨未平倉口數!$A$4:$M$499,4,FALSE)</f>
        <v>#N/A</v>
      </c>
      <c r="O1488" s="27" t="e">
        <f>VLOOKUP($B1488,期貨未平倉口數!$A$4:$M$499,9,FALSE)</f>
        <v>#N/A</v>
      </c>
      <c r="P1488" s="27" t="e">
        <f>VLOOKUP($B1488,期貨未平倉口數!$A$4:$M$499,10,FALSE)</f>
        <v>#N/A</v>
      </c>
      <c r="Q1488" s="27" t="e">
        <f>VLOOKUP($B1488,期貨未平倉口數!$A$4:$M$499,11,FALSE)</f>
        <v>#N/A</v>
      </c>
      <c r="R1488" s="64" t="e">
        <f>VLOOKUP($B1488,選擇權未平倉餘額!$A$4:$I$500,6,FALSE)</f>
        <v>#N/A</v>
      </c>
      <c r="S1488" s="64" t="e">
        <f>VLOOKUP($B1488,選擇權未平倉餘額!$A$4:$I$500,7,FALSE)</f>
        <v>#N/A</v>
      </c>
      <c r="T1488" s="64" t="e">
        <f>VLOOKUP($B1488,選擇權未平倉餘額!$A$4:$I$500,8,FALSE)</f>
        <v>#N/A</v>
      </c>
      <c r="U1488" s="64" t="e">
        <f>VLOOKUP($B1488,選擇權未平倉餘額!$A$4:$I$500,9,FALSE)</f>
        <v>#N/A</v>
      </c>
      <c r="V1488" s="39" t="e">
        <f>VLOOKUP($B1488,臺指選擇權P_C_Ratios!$A$4:$C$500,3,FALSE)</f>
        <v>#N/A</v>
      </c>
      <c r="W1488" s="41" t="e">
        <f>VLOOKUP($B1488,散戶多空比!$A$6:$L$500,12,FALSE)</f>
        <v>#N/A</v>
      </c>
      <c r="X1488" s="40" t="e">
        <f>VLOOKUP($B1488,期貨大額交易人未沖銷部位!$A$4:$O$499,4,FALSE)</f>
        <v>#N/A</v>
      </c>
      <c r="Y1488" s="40" t="e">
        <f>VLOOKUP($B1488,期貨大額交易人未沖銷部位!$A$4:$O$499,7,FALSE)</f>
        <v>#N/A</v>
      </c>
      <c r="Z1488" s="40" t="e">
        <f>VLOOKUP($B1488,期貨大額交易人未沖銷部位!$A$4:$O$499,10,FALSE)</f>
        <v>#N/A</v>
      </c>
      <c r="AA1488" s="40" t="e">
        <f>VLOOKUP($B1488,期貨大額交易人未沖銷部位!$A$4:$O$499,13,FALSE)</f>
        <v>#N/A</v>
      </c>
      <c r="AB1488" s="40" t="e">
        <f>VLOOKUP($B1488,期貨大額交易人未沖銷部位!$A$4:$O$499,14,FALSE)</f>
        <v>#N/A</v>
      </c>
      <c r="AC1488" s="40" t="e">
        <f>VLOOKUP($B1488,期貨大額交易人未沖銷部位!$A$4:$O$499,15,FALSE)</f>
        <v>#N/A</v>
      </c>
      <c r="AD1488" s="33" t="e">
        <f>VLOOKUP($B1488,三大美股走勢!$A$4:$J$495,4,FALSE)</f>
        <v>#N/A</v>
      </c>
      <c r="AE1488" s="33" t="e">
        <f>VLOOKUP($B1488,三大美股走勢!$A$4:$J$495,7,FALSE)</f>
        <v>#N/A</v>
      </c>
      <c r="AF1488" s="33" t="e">
        <f>VLOOKUP($B1488,三大美股走勢!$A$4:$J$495,10,FALSE)</f>
        <v>#N/A</v>
      </c>
    </row>
    <row r="1489" spans="2:32">
      <c r="B1489" s="32">
        <v>44268</v>
      </c>
      <c r="C1489" s="33" t="e">
        <f>VLOOKUP($B1489,大盤與近月台指!$A$4:$I$499,2,FALSE)</f>
        <v>#N/A</v>
      </c>
      <c r="D1489" s="34" t="e">
        <f>VLOOKUP($B1489,大盤與近月台指!$A$4:$I$499,3,FALSE)</f>
        <v>#N/A</v>
      </c>
      <c r="E1489" s="35" t="e">
        <f>VLOOKUP($B1489,大盤與近月台指!$A$4:$I$499,4,FALSE)</f>
        <v>#N/A</v>
      </c>
      <c r="F1489" s="33" t="e">
        <f>VLOOKUP($B1489,大盤與近月台指!$A$4:$I$499,5,FALSE)</f>
        <v>#N/A</v>
      </c>
      <c r="G1489" s="49" t="e">
        <f>VLOOKUP($B1489,三大法人買賣超!$A$4:$I$500,3,FALSE)</f>
        <v>#N/A</v>
      </c>
      <c r="H1489" s="34" t="e">
        <f>VLOOKUP($B1489,三大法人買賣超!$A$4:$I$500,5,FALSE)</f>
        <v>#N/A</v>
      </c>
      <c r="I1489" s="27" t="e">
        <f>VLOOKUP($B1489,三大法人買賣超!$A$4:$I$500,7,FALSE)</f>
        <v>#N/A</v>
      </c>
      <c r="J1489" s="27" t="e">
        <f>VLOOKUP($B1489,三大法人買賣超!$A$4:$I$500,9,FALSE)</f>
        <v>#N/A</v>
      </c>
      <c r="K1489" s="37">
        <f>新台幣匯率美元指數!B1490</f>
        <v>0</v>
      </c>
      <c r="L1489" s="38">
        <f>新台幣匯率美元指數!C1490</f>
        <v>0</v>
      </c>
      <c r="M1489" s="39">
        <f>新台幣匯率美元指數!D1490</f>
        <v>0</v>
      </c>
      <c r="N1489" s="27" t="e">
        <f>VLOOKUP($B1489,期貨未平倉口數!$A$4:$M$499,4,FALSE)</f>
        <v>#N/A</v>
      </c>
      <c r="O1489" s="27" t="e">
        <f>VLOOKUP($B1489,期貨未平倉口數!$A$4:$M$499,9,FALSE)</f>
        <v>#N/A</v>
      </c>
      <c r="P1489" s="27" t="e">
        <f>VLOOKUP($B1489,期貨未平倉口數!$A$4:$M$499,10,FALSE)</f>
        <v>#N/A</v>
      </c>
      <c r="Q1489" s="27" t="e">
        <f>VLOOKUP($B1489,期貨未平倉口數!$A$4:$M$499,11,FALSE)</f>
        <v>#N/A</v>
      </c>
      <c r="R1489" s="64" t="e">
        <f>VLOOKUP($B1489,選擇權未平倉餘額!$A$4:$I$500,6,FALSE)</f>
        <v>#N/A</v>
      </c>
      <c r="S1489" s="64" t="e">
        <f>VLOOKUP($B1489,選擇權未平倉餘額!$A$4:$I$500,7,FALSE)</f>
        <v>#N/A</v>
      </c>
      <c r="T1489" s="64" t="e">
        <f>VLOOKUP($B1489,選擇權未平倉餘額!$A$4:$I$500,8,FALSE)</f>
        <v>#N/A</v>
      </c>
      <c r="U1489" s="64" t="e">
        <f>VLOOKUP($B1489,選擇權未平倉餘額!$A$4:$I$500,9,FALSE)</f>
        <v>#N/A</v>
      </c>
      <c r="V1489" s="39" t="e">
        <f>VLOOKUP($B1489,臺指選擇權P_C_Ratios!$A$4:$C$500,3,FALSE)</f>
        <v>#N/A</v>
      </c>
      <c r="W1489" s="41" t="e">
        <f>VLOOKUP($B1489,散戶多空比!$A$6:$L$500,12,FALSE)</f>
        <v>#N/A</v>
      </c>
      <c r="X1489" s="40" t="e">
        <f>VLOOKUP($B1489,期貨大額交易人未沖銷部位!$A$4:$O$499,4,FALSE)</f>
        <v>#N/A</v>
      </c>
      <c r="Y1489" s="40" t="e">
        <f>VLOOKUP($B1489,期貨大額交易人未沖銷部位!$A$4:$O$499,7,FALSE)</f>
        <v>#N/A</v>
      </c>
      <c r="Z1489" s="40" t="e">
        <f>VLOOKUP($B1489,期貨大額交易人未沖銷部位!$A$4:$O$499,10,FALSE)</f>
        <v>#N/A</v>
      </c>
      <c r="AA1489" s="40" t="e">
        <f>VLOOKUP($B1489,期貨大額交易人未沖銷部位!$A$4:$O$499,13,FALSE)</f>
        <v>#N/A</v>
      </c>
      <c r="AB1489" s="40" t="e">
        <f>VLOOKUP($B1489,期貨大額交易人未沖銷部位!$A$4:$O$499,14,FALSE)</f>
        <v>#N/A</v>
      </c>
      <c r="AC1489" s="40" t="e">
        <f>VLOOKUP($B1489,期貨大額交易人未沖銷部位!$A$4:$O$499,15,FALSE)</f>
        <v>#N/A</v>
      </c>
      <c r="AD1489" s="33" t="e">
        <f>VLOOKUP($B1489,三大美股走勢!$A$4:$J$495,4,FALSE)</f>
        <v>#N/A</v>
      </c>
      <c r="AE1489" s="33" t="e">
        <f>VLOOKUP($B1489,三大美股走勢!$A$4:$J$495,7,FALSE)</f>
        <v>#N/A</v>
      </c>
      <c r="AF1489" s="33" t="e">
        <f>VLOOKUP($B1489,三大美股走勢!$A$4:$J$495,10,FALSE)</f>
        <v>#N/A</v>
      </c>
    </row>
    <row r="1490" spans="2:32">
      <c r="B1490" s="32">
        <v>44269</v>
      </c>
      <c r="C1490" s="33" t="e">
        <f>VLOOKUP($B1490,大盤與近月台指!$A$4:$I$499,2,FALSE)</f>
        <v>#N/A</v>
      </c>
      <c r="D1490" s="34" t="e">
        <f>VLOOKUP($B1490,大盤與近月台指!$A$4:$I$499,3,FALSE)</f>
        <v>#N/A</v>
      </c>
      <c r="E1490" s="35" t="e">
        <f>VLOOKUP($B1490,大盤與近月台指!$A$4:$I$499,4,FALSE)</f>
        <v>#N/A</v>
      </c>
      <c r="F1490" s="33" t="e">
        <f>VLOOKUP($B1490,大盤與近月台指!$A$4:$I$499,5,FALSE)</f>
        <v>#N/A</v>
      </c>
      <c r="G1490" s="49" t="e">
        <f>VLOOKUP($B1490,三大法人買賣超!$A$4:$I$500,3,FALSE)</f>
        <v>#N/A</v>
      </c>
      <c r="H1490" s="34" t="e">
        <f>VLOOKUP($B1490,三大法人買賣超!$A$4:$I$500,5,FALSE)</f>
        <v>#N/A</v>
      </c>
      <c r="I1490" s="27" t="e">
        <f>VLOOKUP($B1490,三大法人買賣超!$A$4:$I$500,7,FALSE)</f>
        <v>#N/A</v>
      </c>
      <c r="J1490" s="27" t="e">
        <f>VLOOKUP($B1490,三大法人買賣超!$A$4:$I$500,9,FALSE)</f>
        <v>#N/A</v>
      </c>
      <c r="K1490" s="37">
        <f>新台幣匯率美元指數!B1491</f>
        <v>0</v>
      </c>
      <c r="L1490" s="38">
        <f>新台幣匯率美元指數!C1491</f>
        <v>0</v>
      </c>
      <c r="M1490" s="39">
        <f>新台幣匯率美元指數!D1491</f>
        <v>0</v>
      </c>
      <c r="N1490" s="27" t="e">
        <f>VLOOKUP($B1490,期貨未平倉口數!$A$4:$M$499,4,FALSE)</f>
        <v>#N/A</v>
      </c>
      <c r="O1490" s="27" t="e">
        <f>VLOOKUP($B1490,期貨未平倉口數!$A$4:$M$499,9,FALSE)</f>
        <v>#N/A</v>
      </c>
      <c r="P1490" s="27" t="e">
        <f>VLOOKUP($B1490,期貨未平倉口數!$A$4:$M$499,10,FALSE)</f>
        <v>#N/A</v>
      </c>
      <c r="Q1490" s="27" t="e">
        <f>VLOOKUP($B1490,期貨未平倉口數!$A$4:$M$499,11,FALSE)</f>
        <v>#N/A</v>
      </c>
      <c r="R1490" s="64" t="e">
        <f>VLOOKUP($B1490,選擇權未平倉餘額!$A$4:$I$500,6,FALSE)</f>
        <v>#N/A</v>
      </c>
      <c r="S1490" s="64" t="e">
        <f>VLOOKUP($B1490,選擇權未平倉餘額!$A$4:$I$500,7,FALSE)</f>
        <v>#N/A</v>
      </c>
      <c r="T1490" s="64" t="e">
        <f>VLOOKUP($B1490,選擇權未平倉餘額!$A$4:$I$500,8,FALSE)</f>
        <v>#N/A</v>
      </c>
      <c r="U1490" s="64" t="e">
        <f>VLOOKUP($B1490,選擇權未平倉餘額!$A$4:$I$500,9,FALSE)</f>
        <v>#N/A</v>
      </c>
      <c r="V1490" s="39" t="e">
        <f>VLOOKUP($B1490,臺指選擇權P_C_Ratios!$A$4:$C$500,3,FALSE)</f>
        <v>#N/A</v>
      </c>
      <c r="W1490" s="41" t="e">
        <f>VLOOKUP($B1490,散戶多空比!$A$6:$L$500,12,FALSE)</f>
        <v>#N/A</v>
      </c>
      <c r="X1490" s="40" t="e">
        <f>VLOOKUP($B1490,期貨大額交易人未沖銷部位!$A$4:$O$499,4,FALSE)</f>
        <v>#N/A</v>
      </c>
      <c r="Y1490" s="40" t="e">
        <f>VLOOKUP($B1490,期貨大額交易人未沖銷部位!$A$4:$O$499,7,FALSE)</f>
        <v>#N/A</v>
      </c>
      <c r="Z1490" s="40" t="e">
        <f>VLOOKUP($B1490,期貨大額交易人未沖銷部位!$A$4:$O$499,10,FALSE)</f>
        <v>#N/A</v>
      </c>
      <c r="AA1490" s="40" t="e">
        <f>VLOOKUP($B1490,期貨大額交易人未沖銷部位!$A$4:$O$499,13,FALSE)</f>
        <v>#N/A</v>
      </c>
      <c r="AB1490" s="40" t="e">
        <f>VLOOKUP($B1490,期貨大額交易人未沖銷部位!$A$4:$O$499,14,FALSE)</f>
        <v>#N/A</v>
      </c>
      <c r="AC1490" s="40" t="e">
        <f>VLOOKUP($B1490,期貨大額交易人未沖銷部位!$A$4:$O$499,15,FALSE)</f>
        <v>#N/A</v>
      </c>
      <c r="AD1490" s="33" t="e">
        <f>VLOOKUP($B1490,三大美股走勢!$A$4:$J$495,4,FALSE)</f>
        <v>#N/A</v>
      </c>
      <c r="AE1490" s="33" t="e">
        <f>VLOOKUP($B1490,三大美股走勢!$A$4:$J$495,7,FALSE)</f>
        <v>#N/A</v>
      </c>
      <c r="AF1490" s="33" t="e">
        <f>VLOOKUP($B1490,三大美股走勢!$A$4:$J$495,10,FALSE)</f>
        <v>#N/A</v>
      </c>
    </row>
    <row r="1491" spans="2:32">
      <c r="B1491" s="32">
        <v>44270</v>
      </c>
      <c r="C1491" s="33" t="e">
        <f>VLOOKUP($B1491,大盤與近月台指!$A$4:$I$499,2,FALSE)</f>
        <v>#N/A</v>
      </c>
      <c r="D1491" s="34" t="e">
        <f>VLOOKUP($B1491,大盤與近月台指!$A$4:$I$499,3,FALSE)</f>
        <v>#N/A</v>
      </c>
      <c r="E1491" s="35" t="e">
        <f>VLOOKUP($B1491,大盤與近月台指!$A$4:$I$499,4,FALSE)</f>
        <v>#N/A</v>
      </c>
      <c r="F1491" s="33" t="e">
        <f>VLOOKUP($B1491,大盤與近月台指!$A$4:$I$499,5,FALSE)</f>
        <v>#N/A</v>
      </c>
      <c r="G1491" s="49" t="e">
        <f>VLOOKUP($B1491,三大法人買賣超!$A$4:$I$500,3,FALSE)</f>
        <v>#N/A</v>
      </c>
      <c r="H1491" s="34" t="e">
        <f>VLOOKUP($B1491,三大法人買賣超!$A$4:$I$500,5,FALSE)</f>
        <v>#N/A</v>
      </c>
      <c r="I1491" s="27" t="e">
        <f>VLOOKUP($B1491,三大法人買賣超!$A$4:$I$500,7,FALSE)</f>
        <v>#N/A</v>
      </c>
      <c r="J1491" s="27" t="e">
        <f>VLOOKUP($B1491,三大法人買賣超!$A$4:$I$500,9,FALSE)</f>
        <v>#N/A</v>
      </c>
      <c r="K1491" s="37">
        <f>新台幣匯率美元指數!B1492</f>
        <v>0</v>
      </c>
      <c r="L1491" s="38">
        <f>新台幣匯率美元指數!C1492</f>
        <v>0</v>
      </c>
      <c r="M1491" s="39">
        <f>新台幣匯率美元指數!D1492</f>
        <v>0</v>
      </c>
      <c r="N1491" s="27" t="e">
        <f>VLOOKUP($B1491,期貨未平倉口數!$A$4:$M$499,4,FALSE)</f>
        <v>#N/A</v>
      </c>
      <c r="O1491" s="27" t="e">
        <f>VLOOKUP($B1491,期貨未平倉口數!$A$4:$M$499,9,FALSE)</f>
        <v>#N/A</v>
      </c>
      <c r="P1491" s="27" t="e">
        <f>VLOOKUP($B1491,期貨未平倉口數!$A$4:$M$499,10,FALSE)</f>
        <v>#N/A</v>
      </c>
      <c r="Q1491" s="27" t="e">
        <f>VLOOKUP($B1491,期貨未平倉口數!$A$4:$M$499,11,FALSE)</f>
        <v>#N/A</v>
      </c>
      <c r="R1491" s="64" t="e">
        <f>VLOOKUP($B1491,選擇權未平倉餘額!$A$4:$I$500,6,FALSE)</f>
        <v>#N/A</v>
      </c>
      <c r="S1491" s="64" t="e">
        <f>VLOOKUP($B1491,選擇權未平倉餘額!$A$4:$I$500,7,FALSE)</f>
        <v>#N/A</v>
      </c>
      <c r="T1491" s="64" t="e">
        <f>VLOOKUP($B1491,選擇權未平倉餘額!$A$4:$I$500,8,FALSE)</f>
        <v>#N/A</v>
      </c>
      <c r="U1491" s="64" t="e">
        <f>VLOOKUP($B1491,選擇權未平倉餘額!$A$4:$I$500,9,FALSE)</f>
        <v>#N/A</v>
      </c>
      <c r="V1491" s="39" t="e">
        <f>VLOOKUP($B1491,臺指選擇權P_C_Ratios!$A$4:$C$500,3,FALSE)</f>
        <v>#N/A</v>
      </c>
      <c r="W1491" s="41" t="e">
        <f>VLOOKUP($B1491,散戶多空比!$A$6:$L$500,12,FALSE)</f>
        <v>#N/A</v>
      </c>
      <c r="X1491" s="40" t="e">
        <f>VLOOKUP($B1491,期貨大額交易人未沖銷部位!$A$4:$O$499,4,FALSE)</f>
        <v>#N/A</v>
      </c>
      <c r="Y1491" s="40" t="e">
        <f>VLOOKUP($B1491,期貨大額交易人未沖銷部位!$A$4:$O$499,7,FALSE)</f>
        <v>#N/A</v>
      </c>
      <c r="Z1491" s="40" t="e">
        <f>VLOOKUP($B1491,期貨大額交易人未沖銷部位!$A$4:$O$499,10,FALSE)</f>
        <v>#N/A</v>
      </c>
      <c r="AA1491" s="40" t="e">
        <f>VLOOKUP($B1491,期貨大額交易人未沖銷部位!$A$4:$O$499,13,FALSE)</f>
        <v>#N/A</v>
      </c>
      <c r="AB1491" s="40" t="e">
        <f>VLOOKUP($B1491,期貨大額交易人未沖銷部位!$A$4:$O$499,14,FALSE)</f>
        <v>#N/A</v>
      </c>
      <c r="AC1491" s="40" t="e">
        <f>VLOOKUP($B1491,期貨大額交易人未沖銷部位!$A$4:$O$499,15,FALSE)</f>
        <v>#N/A</v>
      </c>
      <c r="AD1491" s="33" t="e">
        <f>VLOOKUP($B1491,三大美股走勢!$A$4:$J$495,4,FALSE)</f>
        <v>#N/A</v>
      </c>
      <c r="AE1491" s="33" t="e">
        <f>VLOOKUP($B1491,三大美股走勢!$A$4:$J$495,7,FALSE)</f>
        <v>#N/A</v>
      </c>
      <c r="AF1491" s="33" t="e">
        <f>VLOOKUP($B1491,三大美股走勢!$A$4:$J$495,10,FALSE)</f>
        <v>#N/A</v>
      </c>
    </row>
    <row r="1492" spans="2:32">
      <c r="B1492" s="32">
        <v>44271</v>
      </c>
      <c r="C1492" s="33" t="e">
        <f>VLOOKUP($B1492,大盤與近月台指!$A$4:$I$499,2,FALSE)</f>
        <v>#N/A</v>
      </c>
      <c r="D1492" s="34" t="e">
        <f>VLOOKUP($B1492,大盤與近月台指!$A$4:$I$499,3,FALSE)</f>
        <v>#N/A</v>
      </c>
      <c r="E1492" s="35" t="e">
        <f>VLOOKUP($B1492,大盤與近月台指!$A$4:$I$499,4,FALSE)</f>
        <v>#N/A</v>
      </c>
      <c r="F1492" s="33" t="e">
        <f>VLOOKUP($B1492,大盤與近月台指!$A$4:$I$499,5,FALSE)</f>
        <v>#N/A</v>
      </c>
      <c r="G1492" s="49" t="e">
        <f>VLOOKUP($B1492,三大法人買賣超!$A$4:$I$500,3,FALSE)</f>
        <v>#N/A</v>
      </c>
      <c r="H1492" s="34" t="e">
        <f>VLOOKUP($B1492,三大法人買賣超!$A$4:$I$500,5,FALSE)</f>
        <v>#N/A</v>
      </c>
      <c r="I1492" s="27" t="e">
        <f>VLOOKUP($B1492,三大法人買賣超!$A$4:$I$500,7,FALSE)</f>
        <v>#N/A</v>
      </c>
      <c r="J1492" s="27" t="e">
        <f>VLOOKUP($B1492,三大法人買賣超!$A$4:$I$500,9,FALSE)</f>
        <v>#N/A</v>
      </c>
      <c r="K1492" s="37">
        <f>新台幣匯率美元指數!B1493</f>
        <v>0</v>
      </c>
      <c r="L1492" s="38">
        <f>新台幣匯率美元指數!C1493</f>
        <v>0</v>
      </c>
      <c r="M1492" s="39">
        <f>新台幣匯率美元指數!D1493</f>
        <v>0</v>
      </c>
      <c r="N1492" s="27" t="e">
        <f>VLOOKUP($B1492,期貨未平倉口數!$A$4:$M$499,4,FALSE)</f>
        <v>#N/A</v>
      </c>
      <c r="O1492" s="27" t="e">
        <f>VLOOKUP($B1492,期貨未平倉口數!$A$4:$M$499,9,FALSE)</f>
        <v>#N/A</v>
      </c>
      <c r="P1492" s="27" t="e">
        <f>VLOOKUP($B1492,期貨未平倉口數!$A$4:$M$499,10,FALSE)</f>
        <v>#N/A</v>
      </c>
      <c r="Q1492" s="27" t="e">
        <f>VLOOKUP($B1492,期貨未平倉口數!$A$4:$M$499,11,FALSE)</f>
        <v>#N/A</v>
      </c>
      <c r="R1492" s="64" t="e">
        <f>VLOOKUP($B1492,選擇權未平倉餘額!$A$4:$I$500,6,FALSE)</f>
        <v>#N/A</v>
      </c>
      <c r="S1492" s="64" t="e">
        <f>VLOOKUP($B1492,選擇權未平倉餘額!$A$4:$I$500,7,FALSE)</f>
        <v>#N/A</v>
      </c>
      <c r="T1492" s="64" t="e">
        <f>VLOOKUP($B1492,選擇權未平倉餘額!$A$4:$I$500,8,FALSE)</f>
        <v>#N/A</v>
      </c>
      <c r="U1492" s="64" t="e">
        <f>VLOOKUP($B1492,選擇權未平倉餘額!$A$4:$I$500,9,FALSE)</f>
        <v>#N/A</v>
      </c>
      <c r="V1492" s="39" t="e">
        <f>VLOOKUP($B1492,臺指選擇權P_C_Ratios!$A$4:$C$500,3,FALSE)</f>
        <v>#N/A</v>
      </c>
      <c r="W1492" s="41" t="e">
        <f>VLOOKUP($B1492,散戶多空比!$A$6:$L$500,12,FALSE)</f>
        <v>#N/A</v>
      </c>
      <c r="X1492" s="40" t="e">
        <f>VLOOKUP($B1492,期貨大額交易人未沖銷部位!$A$4:$O$499,4,FALSE)</f>
        <v>#N/A</v>
      </c>
      <c r="Y1492" s="40" t="e">
        <f>VLOOKUP($B1492,期貨大額交易人未沖銷部位!$A$4:$O$499,7,FALSE)</f>
        <v>#N/A</v>
      </c>
      <c r="Z1492" s="40" t="e">
        <f>VLOOKUP($B1492,期貨大額交易人未沖銷部位!$A$4:$O$499,10,FALSE)</f>
        <v>#N/A</v>
      </c>
      <c r="AA1492" s="40" t="e">
        <f>VLOOKUP($B1492,期貨大額交易人未沖銷部位!$A$4:$O$499,13,FALSE)</f>
        <v>#N/A</v>
      </c>
      <c r="AB1492" s="40" t="e">
        <f>VLOOKUP($B1492,期貨大額交易人未沖銷部位!$A$4:$O$499,14,FALSE)</f>
        <v>#N/A</v>
      </c>
      <c r="AC1492" s="40" t="e">
        <f>VLOOKUP($B1492,期貨大額交易人未沖銷部位!$A$4:$O$499,15,FALSE)</f>
        <v>#N/A</v>
      </c>
      <c r="AD1492" s="33" t="e">
        <f>VLOOKUP($B1492,三大美股走勢!$A$4:$J$495,4,FALSE)</f>
        <v>#N/A</v>
      </c>
      <c r="AE1492" s="33" t="e">
        <f>VLOOKUP($B1492,三大美股走勢!$A$4:$J$495,7,FALSE)</f>
        <v>#N/A</v>
      </c>
      <c r="AF1492" s="33" t="e">
        <f>VLOOKUP($B1492,三大美股走勢!$A$4:$J$495,10,FALSE)</f>
        <v>#N/A</v>
      </c>
    </row>
    <row r="1493" spans="2:32">
      <c r="B1493" s="32">
        <v>44272</v>
      </c>
      <c r="C1493" s="33" t="e">
        <f>VLOOKUP($B1493,大盤與近月台指!$A$4:$I$499,2,FALSE)</f>
        <v>#N/A</v>
      </c>
      <c r="D1493" s="34" t="e">
        <f>VLOOKUP($B1493,大盤與近月台指!$A$4:$I$499,3,FALSE)</f>
        <v>#N/A</v>
      </c>
      <c r="E1493" s="35" t="e">
        <f>VLOOKUP($B1493,大盤與近月台指!$A$4:$I$499,4,FALSE)</f>
        <v>#N/A</v>
      </c>
      <c r="F1493" s="33" t="e">
        <f>VLOOKUP($B1493,大盤與近月台指!$A$4:$I$499,5,FALSE)</f>
        <v>#N/A</v>
      </c>
      <c r="G1493" s="49" t="e">
        <f>VLOOKUP($B1493,三大法人買賣超!$A$4:$I$500,3,FALSE)</f>
        <v>#N/A</v>
      </c>
      <c r="H1493" s="34" t="e">
        <f>VLOOKUP($B1493,三大法人買賣超!$A$4:$I$500,5,FALSE)</f>
        <v>#N/A</v>
      </c>
      <c r="I1493" s="27" t="e">
        <f>VLOOKUP($B1493,三大法人買賣超!$A$4:$I$500,7,FALSE)</f>
        <v>#N/A</v>
      </c>
      <c r="J1493" s="27" t="e">
        <f>VLOOKUP($B1493,三大法人買賣超!$A$4:$I$500,9,FALSE)</f>
        <v>#N/A</v>
      </c>
      <c r="K1493" s="37">
        <f>新台幣匯率美元指數!B1494</f>
        <v>0</v>
      </c>
      <c r="L1493" s="38">
        <f>新台幣匯率美元指數!C1494</f>
        <v>0</v>
      </c>
      <c r="M1493" s="39">
        <f>新台幣匯率美元指數!D1494</f>
        <v>0</v>
      </c>
      <c r="N1493" s="27" t="e">
        <f>VLOOKUP($B1493,期貨未平倉口數!$A$4:$M$499,4,FALSE)</f>
        <v>#N/A</v>
      </c>
      <c r="O1493" s="27" t="e">
        <f>VLOOKUP($B1493,期貨未平倉口數!$A$4:$M$499,9,FALSE)</f>
        <v>#N/A</v>
      </c>
      <c r="P1493" s="27" t="e">
        <f>VLOOKUP($B1493,期貨未平倉口數!$A$4:$M$499,10,FALSE)</f>
        <v>#N/A</v>
      </c>
      <c r="Q1493" s="27" t="e">
        <f>VLOOKUP($B1493,期貨未平倉口數!$A$4:$M$499,11,FALSE)</f>
        <v>#N/A</v>
      </c>
      <c r="R1493" s="64" t="e">
        <f>VLOOKUP($B1493,選擇權未平倉餘額!$A$4:$I$500,6,FALSE)</f>
        <v>#N/A</v>
      </c>
      <c r="S1493" s="64" t="e">
        <f>VLOOKUP($B1493,選擇權未平倉餘額!$A$4:$I$500,7,FALSE)</f>
        <v>#N/A</v>
      </c>
      <c r="T1493" s="64" t="e">
        <f>VLOOKUP($B1493,選擇權未平倉餘額!$A$4:$I$500,8,FALSE)</f>
        <v>#N/A</v>
      </c>
      <c r="U1493" s="64" t="e">
        <f>VLOOKUP($B1493,選擇權未平倉餘額!$A$4:$I$500,9,FALSE)</f>
        <v>#N/A</v>
      </c>
      <c r="V1493" s="39" t="e">
        <f>VLOOKUP($B1493,臺指選擇權P_C_Ratios!$A$4:$C$500,3,FALSE)</f>
        <v>#N/A</v>
      </c>
      <c r="W1493" s="41" t="e">
        <f>VLOOKUP($B1493,散戶多空比!$A$6:$L$500,12,FALSE)</f>
        <v>#N/A</v>
      </c>
      <c r="X1493" s="40" t="e">
        <f>VLOOKUP($B1493,期貨大額交易人未沖銷部位!$A$4:$O$499,4,FALSE)</f>
        <v>#N/A</v>
      </c>
      <c r="Y1493" s="40" t="e">
        <f>VLOOKUP($B1493,期貨大額交易人未沖銷部位!$A$4:$O$499,7,FALSE)</f>
        <v>#N/A</v>
      </c>
      <c r="Z1493" s="40" t="e">
        <f>VLOOKUP($B1493,期貨大額交易人未沖銷部位!$A$4:$O$499,10,FALSE)</f>
        <v>#N/A</v>
      </c>
      <c r="AA1493" s="40" t="e">
        <f>VLOOKUP($B1493,期貨大額交易人未沖銷部位!$A$4:$O$499,13,FALSE)</f>
        <v>#N/A</v>
      </c>
      <c r="AB1493" s="40" t="e">
        <f>VLOOKUP($B1493,期貨大額交易人未沖銷部位!$A$4:$O$499,14,FALSE)</f>
        <v>#N/A</v>
      </c>
      <c r="AC1493" s="40" t="e">
        <f>VLOOKUP($B1493,期貨大額交易人未沖銷部位!$A$4:$O$499,15,FALSE)</f>
        <v>#N/A</v>
      </c>
      <c r="AD1493" s="33" t="e">
        <f>VLOOKUP($B1493,三大美股走勢!$A$4:$J$495,4,FALSE)</f>
        <v>#N/A</v>
      </c>
      <c r="AE1493" s="33" t="e">
        <f>VLOOKUP($B1493,三大美股走勢!$A$4:$J$495,7,FALSE)</f>
        <v>#N/A</v>
      </c>
      <c r="AF1493" s="33" t="e">
        <f>VLOOKUP($B1493,三大美股走勢!$A$4:$J$495,10,FALSE)</f>
        <v>#N/A</v>
      </c>
    </row>
    <row r="1494" spans="2:32">
      <c r="B1494" s="32">
        <v>44273</v>
      </c>
      <c r="C1494" s="33" t="e">
        <f>VLOOKUP($B1494,大盤與近月台指!$A$4:$I$499,2,FALSE)</f>
        <v>#N/A</v>
      </c>
      <c r="D1494" s="34" t="e">
        <f>VLOOKUP($B1494,大盤與近月台指!$A$4:$I$499,3,FALSE)</f>
        <v>#N/A</v>
      </c>
      <c r="E1494" s="35" t="e">
        <f>VLOOKUP($B1494,大盤與近月台指!$A$4:$I$499,4,FALSE)</f>
        <v>#N/A</v>
      </c>
      <c r="F1494" s="33" t="e">
        <f>VLOOKUP($B1494,大盤與近月台指!$A$4:$I$499,5,FALSE)</f>
        <v>#N/A</v>
      </c>
      <c r="G1494" s="49" t="e">
        <f>VLOOKUP($B1494,三大法人買賣超!$A$4:$I$500,3,FALSE)</f>
        <v>#N/A</v>
      </c>
      <c r="H1494" s="34" t="e">
        <f>VLOOKUP($B1494,三大法人買賣超!$A$4:$I$500,5,FALSE)</f>
        <v>#N/A</v>
      </c>
      <c r="I1494" s="27" t="e">
        <f>VLOOKUP($B1494,三大法人買賣超!$A$4:$I$500,7,FALSE)</f>
        <v>#N/A</v>
      </c>
      <c r="J1494" s="27" t="e">
        <f>VLOOKUP($B1494,三大法人買賣超!$A$4:$I$500,9,FALSE)</f>
        <v>#N/A</v>
      </c>
      <c r="K1494" s="37">
        <f>新台幣匯率美元指數!B1495</f>
        <v>0</v>
      </c>
      <c r="L1494" s="38">
        <f>新台幣匯率美元指數!C1495</f>
        <v>0</v>
      </c>
      <c r="M1494" s="39">
        <f>新台幣匯率美元指數!D1495</f>
        <v>0</v>
      </c>
      <c r="N1494" s="27" t="e">
        <f>VLOOKUP($B1494,期貨未平倉口數!$A$4:$M$499,4,FALSE)</f>
        <v>#N/A</v>
      </c>
      <c r="O1494" s="27" t="e">
        <f>VLOOKUP($B1494,期貨未平倉口數!$A$4:$M$499,9,FALSE)</f>
        <v>#N/A</v>
      </c>
      <c r="P1494" s="27" t="e">
        <f>VLOOKUP($B1494,期貨未平倉口數!$A$4:$M$499,10,FALSE)</f>
        <v>#N/A</v>
      </c>
      <c r="Q1494" s="27" t="e">
        <f>VLOOKUP($B1494,期貨未平倉口數!$A$4:$M$499,11,FALSE)</f>
        <v>#N/A</v>
      </c>
      <c r="R1494" s="64" t="e">
        <f>VLOOKUP($B1494,選擇權未平倉餘額!$A$4:$I$500,6,FALSE)</f>
        <v>#N/A</v>
      </c>
      <c r="S1494" s="64" t="e">
        <f>VLOOKUP($B1494,選擇權未平倉餘額!$A$4:$I$500,7,FALSE)</f>
        <v>#N/A</v>
      </c>
      <c r="T1494" s="64" t="e">
        <f>VLOOKUP($B1494,選擇權未平倉餘額!$A$4:$I$500,8,FALSE)</f>
        <v>#N/A</v>
      </c>
      <c r="U1494" s="64" t="e">
        <f>VLOOKUP($B1494,選擇權未平倉餘額!$A$4:$I$500,9,FALSE)</f>
        <v>#N/A</v>
      </c>
      <c r="V1494" s="39" t="e">
        <f>VLOOKUP($B1494,臺指選擇權P_C_Ratios!$A$4:$C$500,3,FALSE)</f>
        <v>#N/A</v>
      </c>
      <c r="W1494" s="41" t="e">
        <f>VLOOKUP($B1494,散戶多空比!$A$6:$L$500,12,FALSE)</f>
        <v>#N/A</v>
      </c>
      <c r="X1494" s="40" t="e">
        <f>VLOOKUP($B1494,期貨大額交易人未沖銷部位!$A$4:$O$499,4,FALSE)</f>
        <v>#N/A</v>
      </c>
      <c r="Y1494" s="40" t="e">
        <f>VLOOKUP($B1494,期貨大額交易人未沖銷部位!$A$4:$O$499,7,FALSE)</f>
        <v>#N/A</v>
      </c>
      <c r="Z1494" s="40" t="e">
        <f>VLOOKUP($B1494,期貨大額交易人未沖銷部位!$A$4:$O$499,10,FALSE)</f>
        <v>#N/A</v>
      </c>
      <c r="AA1494" s="40" t="e">
        <f>VLOOKUP($B1494,期貨大額交易人未沖銷部位!$A$4:$O$499,13,FALSE)</f>
        <v>#N/A</v>
      </c>
      <c r="AB1494" s="40" t="e">
        <f>VLOOKUP($B1494,期貨大額交易人未沖銷部位!$A$4:$O$499,14,FALSE)</f>
        <v>#N/A</v>
      </c>
      <c r="AC1494" s="40" t="e">
        <f>VLOOKUP($B1494,期貨大額交易人未沖銷部位!$A$4:$O$499,15,FALSE)</f>
        <v>#N/A</v>
      </c>
      <c r="AD1494" s="33" t="e">
        <f>VLOOKUP($B1494,三大美股走勢!$A$4:$J$495,4,FALSE)</f>
        <v>#N/A</v>
      </c>
      <c r="AE1494" s="33" t="e">
        <f>VLOOKUP($B1494,三大美股走勢!$A$4:$J$495,7,FALSE)</f>
        <v>#N/A</v>
      </c>
      <c r="AF1494" s="33" t="e">
        <f>VLOOKUP($B1494,三大美股走勢!$A$4:$J$495,10,FALSE)</f>
        <v>#N/A</v>
      </c>
    </row>
    <row r="1495" spans="2:32">
      <c r="B1495" s="32">
        <v>44274</v>
      </c>
      <c r="C1495" s="33" t="e">
        <f>VLOOKUP($B1495,大盤與近月台指!$A$4:$I$499,2,FALSE)</f>
        <v>#N/A</v>
      </c>
      <c r="D1495" s="34" t="e">
        <f>VLOOKUP($B1495,大盤與近月台指!$A$4:$I$499,3,FALSE)</f>
        <v>#N/A</v>
      </c>
      <c r="E1495" s="35" t="e">
        <f>VLOOKUP($B1495,大盤與近月台指!$A$4:$I$499,4,FALSE)</f>
        <v>#N/A</v>
      </c>
      <c r="F1495" s="33" t="e">
        <f>VLOOKUP($B1495,大盤與近月台指!$A$4:$I$499,5,FALSE)</f>
        <v>#N/A</v>
      </c>
      <c r="G1495" s="49" t="e">
        <f>VLOOKUP($B1495,三大法人買賣超!$A$4:$I$500,3,FALSE)</f>
        <v>#N/A</v>
      </c>
      <c r="H1495" s="34" t="e">
        <f>VLOOKUP($B1495,三大法人買賣超!$A$4:$I$500,5,FALSE)</f>
        <v>#N/A</v>
      </c>
      <c r="I1495" s="27" t="e">
        <f>VLOOKUP($B1495,三大法人買賣超!$A$4:$I$500,7,FALSE)</f>
        <v>#N/A</v>
      </c>
      <c r="J1495" s="27" t="e">
        <f>VLOOKUP($B1495,三大法人買賣超!$A$4:$I$500,9,FALSE)</f>
        <v>#N/A</v>
      </c>
      <c r="K1495" s="37">
        <f>新台幣匯率美元指數!B1496</f>
        <v>0</v>
      </c>
      <c r="L1495" s="38">
        <f>新台幣匯率美元指數!C1496</f>
        <v>0</v>
      </c>
      <c r="M1495" s="39">
        <f>新台幣匯率美元指數!D1496</f>
        <v>0</v>
      </c>
      <c r="N1495" s="27" t="e">
        <f>VLOOKUP($B1495,期貨未平倉口數!$A$4:$M$499,4,FALSE)</f>
        <v>#N/A</v>
      </c>
      <c r="O1495" s="27" t="e">
        <f>VLOOKUP($B1495,期貨未平倉口數!$A$4:$M$499,9,FALSE)</f>
        <v>#N/A</v>
      </c>
      <c r="P1495" s="27" t="e">
        <f>VLOOKUP($B1495,期貨未平倉口數!$A$4:$M$499,10,FALSE)</f>
        <v>#N/A</v>
      </c>
      <c r="Q1495" s="27" t="e">
        <f>VLOOKUP($B1495,期貨未平倉口數!$A$4:$M$499,11,FALSE)</f>
        <v>#N/A</v>
      </c>
      <c r="R1495" s="64" t="e">
        <f>VLOOKUP($B1495,選擇權未平倉餘額!$A$4:$I$500,6,FALSE)</f>
        <v>#N/A</v>
      </c>
      <c r="S1495" s="64" t="e">
        <f>VLOOKUP($B1495,選擇權未平倉餘額!$A$4:$I$500,7,FALSE)</f>
        <v>#N/A</v>
      </c>
      <c r="T1495" s="64" t="e">
        <f>VLOOKUP($B1495,選擇權未平倉餘額!$A$4:$I$500,8,FALSE)</f>
        <v>#N/A</v>
      </c>
      <c r="U1495" s="64" t="e">
        <f>VLOOKUP($B1495,選擇權未平倉餘額!$A$4:$I$500,9,FALSE)</f>
        <v>#N/A</v>
      </c>
      <c r="V1495" s="39" t="e">
        <f>VLOOKUP($B1495,臺指選擇權P_C_Ratios!$A$4:$C$500,3,FALSE)</f>
        <v>#N/A</v>
      </c>
      <c r="W1495" s="41" t="e">
        <f>VLOOKUP($B1495,散戶多空比!$A$6:$L$500,12,FALSE)</f>
        <v>#N/A</v>
      </c>
      <c r="X1495" s="40" t="e">
        <f>VLOOKUP($B1495,期貨大額交易人未沖銷部位!$A$4:$O$499,4,FALSE)</f>
        <v>#N/A</v>
      </c>
      <c r="Y1495" s="40" t="e">
        <f>VLOOKUP($B1495,期貨大額交易人未沖銷部位!$A$4:$O$499,7,FALSE)</f>
        <v>#N/A</v>
      </c>
      <c r="Z1495" s="40" t="e">
        <f>VLOOKUP($B1495,期貨大額交易人未沖銷部位!$A$4:$O$499,10,FALSE)</f>
        <v>#N/A</v>
      </c>
      <c r="AA1495" s="40" t="e">
        <f>VLOOKUP($B1495,期貨大額交易人未沖銷部位!$A$4:$O$499,13,FALSE)</f>
        <v>#N/A</v>
      </c>
      <c r="AB1495" s="40" t="e">
        <f>VLOOKUP($B1495,期貨大額交易人未沖銷部位!$A$4:$O$499,14,FALSE)</f>
        <v>#N/A</v>
      </c>
      <c r="AC1495" s="40" t="e">
        <f>VLOOKUP($B1495,期貨大額交易人未沖銷部位!$A$4:$O$499,15,FALSE)</f>
        <v>#N/A</v>
      </c>
      <c r="AD1495" s="33" t="e">
        <f>VLOOKUP($B1495,三大美股走勢!$A$4:$J$495,4,FALSE)</f>
        <v>#N/A</v>
      </c>
      <c r="AE1495" s="33" t="e">
        <f>VLOOKUP($B1495,三大美股走勢!$A$4:$J$495,7,FALSE)</f>
        <v>#N/A</v>
      </c>
      <c r="AF1495" s="33" t="e">
        <f>VLOOKUP($B1495,三大美股走勢!$A$4:$J$495,10,FALSE)</f>
        <v>#N/A</v>
      </c>
    </row>
    <row r="1496" spans="2:32">
      <c r="B1496" s="32">
        <v>44275</v>
      </c>
      <c r="C1496" s="33" t="e">
        <f>VLOOKUP($B1496,大盤與近月台指!$A$4:$I$499,2,FALSE)</f>
        <v>#N/A</v>
      </c>
      <c r="D1496" s="34" t="e">
        <f>VLOOKUP($B1496,大盤與近月台指!$A$4:$I$499,3,FALSE)</f>
        <v>#N/A</v>
      </c>
      <c r="E1496" s="35" t="e">
        <f>VLOOKUP($B1496,大盤與近月台指!$A$4:$I$499,4,FALSE)</f>
        <v>#N/A</v>
      </c>
      <c r="F1496" s="33" t="e">
        <f>VLOOKUP($B1496,大盤與近月台指!$A$4:$I$499,5,FALSE)</f>
        <v>#N/A</v>
      </c>
      <c r="G1496" s="49" t="e">
        <f>VLOOKUP($B1496,三大法人買賣超!$A$4:$I$500,3,FALSE)</f>
        <v>#N/A</v>
      </c>
      <c r="H1496" s="34" t="e">
        <f>VLOOKUP($B1496,三大法人買賣超!$A$4:$I$500,5,FALSE)</f>
        <v>#N/A</v>
      </c>
      <c r="I1496" s="27" t="e">
        <f>VLOOKUP($B1496,三大法人買賣超!$A$4:$I$500,7,FALSE)</f>
        <v>#N/A</v>
      </c>
      <c r="J1496" s="27" t="e">
        <f>VLOOKUP($B1496,三大法人買賣超!$A$4:$I$500,9,FALSE)</f>
        <v>#N/A</v>
      </c>
      <c r="K1496" s="37">
        <f>新台幣匯率美元指數!B1497</f>
        <v>0</v>
      </c>
      <c r="L1496" s="38">
        <f>新台幣匯率美元指數!C1497</f>
        <v>0</v>
      </c>
      <c r="M1496" s="39">
        <f>新台幣匯率美元指數!D1497</f>
        <v>0</v>
      </c>
      <c r="N1496" s="27" t="e">
        <f>VLOOKUP($B1496,期貨未平倉口數!$A$4:$M$499,4,FALSE)</f>
        <v>#N/A</v>
      </c>
      <c r="O1496" s="27" t="e">
        <f>VLOOKUP($B1496,期貨未平倉口數!$A$4:$M$499,9,FALSE)</f>
        <v>#N/A</v>
      </c>
      <c r="P1496" s="27" t="e">
        <f>VLOOKUP($B1496,期貨未平倉口數!$A$4:$M$499,10,FALSE)</f>
        <v>#N/A</v>
      </c>
      <c r="Q1496" s="27" t="e">
        <f>VLOOKUP($B1496,期貨未平倉口數!$A$4:$M$499,11,FALSE)</f>
        <v>#N/A</v>
      </c>
      <c r="R1496" s="64" t="e">
        <f>VLOOKUP($B1496,選擇權未平倉餘額!$A$4:$I$500,6,FALSE)</f>
        <v>#N/A</v>
      </c>
      <c r="S1496" s="64" t="e">
        <f>VLOOKUP($B1496,選擇權未平倉餘額!$A$4:$I$500,7,FALSE)</f>
        <v>#N/A</v>
      </c>
      <c r="T1496" s="64" t="e">
        <f>VLOOKUP($B1496,選擇權未平倉餘額!$A$4:$I$500,8,FALSE)</f>
        <v>#N/A</v>
      </c>
      <c r="U1496" s="64" t="e">
        <f>VLOOKUP($B1496,選擇權未平倉餘額!$A$4:$I$500,9,FALSE)</f>
        <v>#N/A</v>
      </c>
      <c r="V1496" s="39" t="e">
        <f>VLOOKUP($B1496,臺指選擇權P_C_Ratios!$A$4:$C$500,3,FALSE)</f>
        <v>#N/A</v>
      </c>
      <c r="W1496" s="41" t="e">
        <f>VLOOKUP($B1496,散戶多空比!$A$6:$L$500,12,FALSE)</f>
        <v>#N/A</v>
      </c>
      <c r="X1496" s="40" t="e">
        <f>VLOOKUP($B1496,期貨大額交易人未沖銷部位!$A$4:$O$499,4,FALSE)</f>
        <v>#N/A</v>
      </c>
      <c r="Y1496" s="40" t="e">
        <f>VLOOKUP($B1496,期貨大額交易人未沖銷部位!$A$4:$O$499,7,FALSE)</f>
        <v>#N/A</v>
      </c>
      <c r="Z1496" s="40" t="e">
        <f>VLOOKUP($B1496,期貨大額交易人未沖銷部位!$A$4:$O$499,10,FALSE)</f>
        <v>#N/A</v>
      </c>
      <c r="AA1496" s="40" t="e">
        <f>VLOOKUP($B1496,期貨大額交易人未沖銷部位!$A$4:$O$499,13,FALSE)</f>
        <v>#N/A</v>
      </c>
      <c r="AB1496" s="40" t="e">
        <f>VLOOKUP($B1496,期貨大額交易人未沖銷部位!$A$4:$O$499,14,FALSE)</f>
        <v>#N/A</v>
      </c>
      <c r="AC1496" s="40" t="e">
        <f>VLOOKUP($B1496,期貨大額交易人未沖銷部位!$A$4:$O$499,15,FALSE)</f>
        <v>#N/A</v>
      </c>
      <c r="AD1496" s="33" t="e">
        <f>VLOOKUP($B1496,三大美股走勢!$A$4:$J$495,4,FALSE)</f>
        <v>#N/A</v>
      </c>
      <c r="AE1496" s="33" t="e">
        <f>VLOOKUP($B1496,三大美股走勢!$A$4:$J$495,7,FALSE)</f>
        <v>#N/A</v>
      </c>
      <c r="AF1496" s="33" t="e">
        <f>VLOOKUP($B1496,三大美股走勢!$A$4:$J$495,10,FALSE)</f>
        <v>#N/A</v>
      </c>
    </row>
    <row r="1497" spans="2:32">
      <c r="B1497" s="32">
        <v>44276</v>
      </c>
      <c r="C1497" s="33" t="e">
        <f>VLOOKUP($B1497,大盤與近月台指!$A$4:$I$499,2,FALSE)</f>
        <v>#N/A</v>
      </c>
      <c r="D1497" s="34" t="e">
        <f>VLOOKUP($B1497,大盤與近月台指!$A$4:$I$499,3,FALSE)</f>
        <v>#N/A</v>
      </c>
      <c r="E1497" s="35" t="e">
        <f>VLOOKUP($B1497,大盤與近月台指!$A$4:$I$499,4,FALSE)</f>
        <v>#N/A</v>
      </c>
      <c r="F1497" s="33" t="e">
        <f>VLOOKUP($B1497,大盤與近月台指!$A$4:$I$499,5,FALSE)</f>
        <v>#N/A</v>
      </c>
      <c r="G1497" s="49" t="e">
        <f>VLOOKUP($B1497,三大法人買賣超!$A$4:$I$500,3,FALSE)</f>
        <v>#N/A</v>
      </c>
      <c r="H1497" s="34" t="e">
        <f>VLOOKUP($B1497,三大法人買賣超!$A$4:$I$500,5,FALSE)</f>
        <v>#N/A</v>
      </c>
      <c r="I1497" s="27" t="e">
        <f>VLOOKUP($B1497,三大法人買賣超!$A$4:$I$500,7,FALSE)</f>
        <v>#N/A</v>
      </c>
      <c r="J1497" s="27" t="e">
        <f>VLOOKUP($B1497,三大法人買賣超!$A$4:$I$500,9,FALSE)</f>
        <v>#N/A</v>
      </c>
      <c r="K1497" s="37">
        <f>新台幣匯率美元指數!B1498</f>
        <v>0</v>
      </c>
      <c r="L1497" s="38">
        <f>新台幣匯率美元指數!C1498</f>
        <v>0</v>
      </c>
      <c r="M1497" s="39">
        <f>新台幣匯率美元指數!D1498</f>
        <v>0</v>
      </c>
      <c r="N1497" s="27" t="e">
        <f>VLOOKUP($B1497,期貨未平倉口數!$A$4:$M$499,4,FALSE)</f>
        <v>#N/A</v>
      </c>
      <c r="O1497" s="27" t="e">
        <f>VLOOKUP($B1497,期貨未平倉口數!$A$4:$M$499,9,FALSE)</f>
        <v>#N/A</v>
      </c>
      <c r="P1497" s="27" t="e">
        <f>VLOOKUP($B1497,期貨未平倉口數!$A$4:$M$499,10,FALSE)</f>
        <v>#N/A</v>
      </c>
      <c r="Q1497" s="27" t="e">
        <f>VLOOKUP($B1497,期貨未平倉口數!$A$4:$M$499,11,FALSE)</f>
        <v>#N/A</v>
      </c>
      <c r="R1497" s="64" t="e">
        <f>VLOOKUP($B1497,選擇權未平倉餘額!$A$4:$I$500,6,FALSE)</f>
        <v>#N/A</v>
      </c>
      <c r="S1497" s="64" t="e">
        <f>VLOOKUP($B1497,選擇權未平倉餘額!$A$4:$I$500,7,FALSE)</f>
        <v>#N/A</v>
      </c>
      <c r="T1497" s="64" t="e">
        <f>VLOOKUP($B1497,選擇權未平倉餘額!$A$4:$I$500,8,FALSE)</f>
        <v>#N/A</v>
      </c>
      <c r="U1497" s="64" t="e">
        <f>VLOOKUP($B1497,選擇權未平倉餘額!$A$4:$I$500,9,FALSE)</f>
        <v>#N/A</v>
      </c>
      <c r="V1497" s="39" t="e">
        <f>VLOOKUP($B1497,臺指選擇權P_C_Ratios!$A$4:$C$500,3,FALSE)</f>
        <v>#N/A</v>
      </c>
      <c r="W1497" s="41" t="e">
        <f>VLOOKUP($B1497,散戶多空比!$A$6:$L$500,12,FALSE)</f>
        <v>#N/A</v>
      </c>
      <c r="X1497" s="40" t="e">
        <f>VLOOKUP($B1497,期貨大額交易人未沖銷部位!$A$4:$O$499,4,FALSE)</f>
        <v>#N/A</v>
      </c>
      <c r="Y1497" s="40" t="e">
        <f>VLOOKUP($B1497,期貨大額交易人未沖銷部位!$A$4:$O$499,7,FALSE)</f>
        <v>#N/A</v>
      </c>
      <c r="Z1497" s="40" t="e">
        <f>VLOOKUP($B1497,期貨大額交易人未沖銷部位!$A$4:$O$499,10,FALSE)</f>
        <v>#N/A</v>
      </c>
      <c r="AA1497" s="40" t="e">
        <f>VLOOKUP($B1497,期貨大額交易人未沖銷部位!$A$4:$O$499,13,FALSE)</f>
        <v>#N/A</v>
      </c>
      <c r="AB1497" s="40" t="e">
        <f>VLOOKUP($B1497,期貨大額交易人未沖銷部位!$A$4:$O$499,14,FALSE)</f>
        <v>#N/A</v>
      </c>
      <c r="AC1497" s="40" t="e">
        <f>VLOOKUP($B1497,期貨大額交易人未沖銷部位!$A$4:$O$499,15,FALSE)</f>
        <v>#N/A</v>
      </c>
      <c r="AD1497" s="33" t="e">
        <f>VLOOKUP($B1497,三大美股走勢!$A$4:$J$495,4,FALSE)</f>
        <v>#N/A</v>
      </c>
      <c r="AE1497" s="33" t="e">
        <f>VLOOKUP($B1497,三大美股走勢!$A$4:$J$495,7,FALSE)</f>
        <v>#N/A</v>
      </c>
      <c r="AF1497" s="33" t="e">
        <f>VLOOKUP($B1497,三大美股走勢!$A$4:$J$495,10,FALSE)</f>
        <v>#N/A</v>
      </c>
    </row>
    <row r="1498" spans="2:32">
      <c r="B1498" s="32">
        <v>44277</v>
      </c>
      <c r="C1498" s="33" t="e">
        <f>VLOOKUP($B1498,大盤與近月台指!$A$4:$I$499,2,FALSE)</f>
        <v>#N/A</v>
      </c>
      <c r="D1498" s="34" t="e">
        <f>VLOOKUP($B1498,大盤與近月台指!$A$4:$I$499,3,FALSE)</f>
        <v>#N/A</v>
      </c>
      <c r="E1498" s="35" t="e">
        <f>VLOOKUP($B1498,大盤與近月台指!$A$4:$I$499,4,FALSE)</f>
        <v>#N/A</v>
      </c>
      <c r="F1498" s="33" t="e">
        <f>VLOOKUP($B1498,大盤與近月台指!$A$4:$I$499,5,FALSE)</f>
        <v>#N/A</v>
      </c>
      <c r="G1498" s="49" t="e">
        <f>VLOOKUP($B1498,三大法人買賣超!$A$4:$I$500,3,FALSE)</f>
        <v>#N/A</v>
      </c>
      <c r="H1498" s="34" t="e">
        <f>VLOOKUP($B1498,三大法人買賣超!$A$4:$I$500,5,FALSE)</f>
        <v>#N/A</v>
      </c>
      <c r="I1498" s="27" t="e">
        <f>VLOOKUP($B1498,三大法人買賣超!$A$4:$I$500,7,FALSE)</f>
        <v>#N/A</v>
      </c>
      <c r="J1498" s="27" t="e">
        <f>VLOOKUP($B1498,三大法人買賣超!$A$4:$I$500,9,FALSE)</f>
        <v>#N/A</v>
      </c>
      <c r="K1498" s="37">
        <f>新台幣匯率美元指數!B1499</f>
        <v>0</v>
      </c>
      <c r="L1498" s="38">
        <f>新台幣匯率美元指數!C1499</f>
        <v>0</v>
      </c>
      <c r="M1498" s="39">
        <f>新台幣匯率美元指數!D1499</f>
        <v>0</v>
      </c>
      <c r="N1498" s="27" t="e">
        <f>VLOOKUP($B1498,期貨未平倉口數!$A$4:$M$499,4,FALSE)</f>
        <v>#N/A</v>
      </c>
      <c r="O1498" s="27" t="e">
        <f>VLOOKUP($B1498,期貨未平倉口數!$A$4:$M$499,9,FALSE)</f>
        <v>#N/A</v>
      </c>
      <c r="P1498" s="27" t="e">
        <f>VLOOKUP($B1498,期貨未平倉口數!$A$4:$M$499,10,FALSE)</f>
        <v>#N/A</v>
      </c>
      <c r="Q1498" s="27" t="e">
        <f>VLOOKUP($B1498,期貨未平倉口數!$A$4:$M$499,11,FALSE)</f>
        <v>#N/A</v>
      </c>
      <c r="R1498" s="64" t="e">
        <f>VLOOKUP($B1498,選擇權未平倉餘額!$A$4:$I$500,6,FALSE)</f>
        <v>#N/A</v>
      </c>
      <c r="S1498" s="64" t="e">
        <f>VLOOKUP($B1498,選擇權未平倉餘額!$A$4:$I$500,7,FALSE)</f>
        <v>#N/A</v>
      </c>
      <c r="T1498" s="64" t="e">
        <f>VLOOKUP($B1498,選擇權未平倉餘額!$A$4:$I$500,8,FALSE)</f>
        <v>#N/A</v>
      </c>
      <c r="U1498" s="64" t="e">
        <f>VLOOKUP($B1498,選擇權未平倉餘額!$A$4:$I$500,9,FALSE)</f>
        <v>#N/A</v>
      </c>
      <c r="V1498" s="39" t="e">
        <f>VLOOKUP($B1498,臺指選擇權P_C_Ratios!$A$4:$C$500,3,FALSE)</f>
        <v>#N/A</v>
      </c>
      <c r="W1498" s="41" t="e">
        <f>VLOOKUP($B1498,散戶多空比!$A$6:$L$500,12,FALSE)</f>
        <v>#N/A</v>
      </c>
      <c r="X1498" s="40" t="e">
        <f>VLOOKUP($B1498,期貨大額交易人未沖銷部位!$A$4:$O$499,4,FALSE)</f>
        <v>#N/A</v>
      </c>
      <c r="Y1498" s="40" t="e">
        <f>VLOOKUP($B1498,期貨大額交易人未沖銷部位!$A$4:$O$499,7,FALSE)</f>
        <v>#N/A</v>
      </c>
      <c r="Z1498" s="40" t="e">
        <f>VLOOKUP($B1498,期貨大額交易人未沖銷部位!$A$4:$O$499,10,FALSE)</f>
        <v>#N/A</v>
      </c>
      <c r="AA1498" s="40" t="e">
        <f>VLOOKUP($B1498,期貨大額交易人未沖銷部位!$A$4:$O$499,13,FALSE)</f>
        <v>#N/A</v>
      </c>
      <c r="AB1498" s="40" t="e">
        <f>VLOOKUP($B1498,期貨大額交易人未沖銷部位!$A$4:$O$499,14,FALSE)</f>
        <v>#N/A</v>
      </c>
      <c r="AC1498" s="40" t="e">
        <f>VLOOKUP($B1498,期貨大額交易人未沖銷部位!$A$4:$O$499,15,FALSE)</f>
        <v>#N/A</v>
      </c>
      <c r="AD1498" s="33" t="e">
        <f>VLOOKUP($B1498,三大美股走勢!$A$4:$J$495,4,FALSE)</f>
        <v>#N/A</v>
      </c>
      <c r="AE1498" s="33" t="e">
        <f>VLOOKUP($B1498,三大美股走勢!$A$4:$J$495,7,FALSE)</f>
        <v>#N/A</v>
      </c>
      <c r="AF1498" s="33" t="e">
        <f>VLOOKUP($B1498,三大美股走勢!$A$4:$J$495,10,FALSE)</f>
        <v>#N/A</v>
      </c>
    </row>
    <row r="1499" spans="2:32">
      <c r="B1499" s="32">
        <v>44278</v>
      </c>
      <c r="C1499" s="33" t="e">
        <f>VLOOKUP($B1499,大盤與近月台指!$A$4:$I$499,2,FALSE)</f>
        <v>#N/A</v>
      </c>
      <c r="D1499" s="34" t="e">
        <f>VLOOKUP($B1499,大盤與近月台指!$A$4:$I$499,3,FALSE)</f>
        <v>#N/A</v>
      </c>
      <c r="E1499" s="35" t="e">
        <f>VLOOKUP($B1499,大盤與近月台指!$A$4:$I$499,4,FALSE)</f>
        <v>#N/A</v>
      </c>
      <c r="F1499" s="33" t="e">
        <f>VLOOKUP($B1499,大盤與近月台指!$A$4:$I$499,5,FALSE)</f>
        <v>#N/A</v>
      </c>
      <c r="G1499" s="49" t="e">
        <f>VLOOKUP($B1499,三大法人買賣超!$A$4:$I$500,3,FALSE)</f>
        <v>#N/A</v>
      </c>
      <c r="H1499" s="34" t="e">
        <f>VLOOKUP($B1499,三大法人買賣超!$A$4:$I$500,5,FALSE)</f>
        <v>#N/A</v>
      </c>
      <c r="I1499" s="27" t="e">
        <f>VLOOKUP($B1499,三大法人買賣超!$A$4:$I$500,7,FALSE)</f>
        <v>#N/A</v>
      </c>
      <c r="J1499" s="27" t="e">
        <f>VLOOKUP($B1499,三大法人買賣超!$A$4:$I$500,9,FALSE)</f>
        <v>#N/A</v>
      </c>
      <c r="K1499" s="37">
        <f>新台幣匯率美元指數!B1500</f>
        <v>0</v>
      </c>
      <c r="L1499" s="38">
        <f>新台幣匯率美元指數!C1500</f>
        <v>0</v>
      </c>
      <c r="M1499" s="39">
        <f>新台幣匯率美元指數!D1500</f>
        <v>0</v>
      </c>
      <c r="N1499" s="27" t="e">
        <f>VLOOKUP($B1499,期貨未平倉口數!$A$4:$M$499,4,FALSE)</f>
        <v>#N/A</v>
      </c>
      <c r="O1499" s="27" t="e">
        <f>VLOOKUP($B1499,期貨未平倉口數!$A$4:$M$499,9,FALSE)</f>
        <v>#N/A</v>
      </c>
      <c r="P1499" s="27" t="e">
        <f>VLOOKUP($B1499,期貨未平倉口數!$A$4:$M$499,10,FALSE)</f>
        <v>#N/A</v>
      </c>
      <c r="Q1499" s="27" t="e">
        <f>VLOOKUP($B1499,期貨未平倉口數!$A$4:$M$499,11,FALSE)</f>
        <v>#N/A</v>
      </c>
      <c r="R1499" s="64" t="e">
        <f>VLOOKUP($B1499,選擇權未平倉餘額!$A$4:$I$500,6,FALSE)</f>
        <v>#N/A</v>
      </c>
      <c r="S1499" s="64" t="e">
        <f>VLOOKUP($B1499,選擇權未平倉餘額!$A$4:$I$500,7,FALSE)</f>
        <v>#N/A</v>
      </c>
      <c r="T1499" s="64" t="e">
        <f>VLOOKUP($B1499,選擇權未平倉餘額!$A$4:$I$500,8,FALSE)</f>
        <v>#N/A</v>
      </c>
      <c r="U1499" s="64" t="e">
        <f>VLOOKUP($B1499,選擇權未平倉餘額!$A$4:$I$500,9,FALSE)</f>
        <v>#N/A</v>
      </c>
      <c r="V1499" s="39" t="e">
        <f>VLOOKUP($B1499,臺指選擇權P_C_Ratios!$A$4:$C$500,3,FALSE)</f>
        <v>#N/A</v>
      </c>
      <c r="W1499" s="41" t="e">
        <f>VLOOKUP($B1499,散戶多空比!$A$6:$L$500,12,FALSE)</f>
        <v>#N/A</v>
      </c>
      <c r="X1499" s="40" t="e">
        <f>VLOOKUP($B1499,期貨大額交易人未沖銷部位!$A$4:$O$499,4,FALSE)</f>
        <v>#N/A</v>
      </c>
      <c r="Y1499" s="40" t="e">
        <f>VLOOKUP($B1499,期貨大額交易人未沖銷部位!$A$4:$O$499,7,FALSE)</f>
        <v>#N/A</v>
      </c>
      <c r="Z1499" s="40" t="e">
        <f>VLOOKUP($B1499,期貨大額交易人未沖銷部位!$A$4:$O$499,10,FALSE)</f>
        <v>#N/A</v>
      </c>
      <c r="AA1499" s="40" t="e">
        <f>VLOOKUP($B1499,期貨大額交易人未沖銷部位!$A$4:$O$499,13,FALSE)</f>
        <v>#N/A</v>
      </c>
      <c r="AB1499" s="40" t="e">
        <f>VLOOKUP($B1499,期貨大額交易人未沖銷部位!$A$4:$O$499,14,FALSE)</f>
        <v>#N/A</v>
      </c>
      <c r="AC1499" s="40" t="e">
        <f>VLOOKUP($B1499,期貨大額交易人未沖銷部位!$A$4:$O$499,15,FALSE)</f>
        <v>#N/A</v>
      </c>
      <c r="AD1499" s="33" t="e">
        <f>VLOOKUP($B1499,三大美股走勢!$A$4:$J$495,4,FALSE)</f>
        <v>#N/A</v>
      </c>
      <c r="AE1499" s="33" t="e">
        <f>VLOOKUP($B1499,三大美股走勢!$A$4:$J$495,7,FALSE)</f>
        <v>#N/A</v>
      </c>
      <c r="AF1499" s="33" t="e">
        <f>VLOOKUP($B1499,三大美股走勢!$A$4:$J$495,10,FALSE)</f>
        <v>#N/A</v>
      </c>
    </row>
    <row r="1500" spans="2:32">
      <c r="B1500" s="32">
        <v>44279</v>
      </c>
      <c r="C1500" s="33" t="e">
        <f>VLOOKUP($B1500,大盤與近月台指!$A$4:$I$499,2,FALSE)</f>
        <v>#N/A</v>
      </c>
      <c r="D1500" s="34" t="e">
        <f>VLOOKUP($B1500,大盤與近月台指!$A$4:$I$499,3,FALSE)</f>
        <v>#N/A</v>
      </c>
      <c r="E1500" s="35" t="e">
        <f>VLOOKUP($B1500,大盤與近月台指!$A$4:$I$499,4,FALSE)</f>
        <v>#N/A</v>
      </c>
      <c r="F1500" s="33" t="e">
        <f>VLOOKUP($B1500,大盤與近月台指!$A$4:$I$499,5,FALSE)</f>
        <v>#N/A</v>
      </c>
      <c r="G1500" s="49" t="e">
        <f>VLOOKUP($B1500,三大法人買賣超!$A$4:$I$500,3,FALSE)</f>
        <v>#N/A</v>
      </c>
      <c r="H1500" s="34" t="e">
        <f>VLOOKUP($B1500,三大法人買賣超!$A$4:$I$500,5,FALSE)</f>
        <v>#N/A</v>
      </c>
      <c r="I1500" s="27" t="e">
        <f>VLOOKUP($B1500,三大法人買賣超!$A$4:$I$500,7,FALSE)</f>
        <v>#N/A</v>
      </c>
      <c r="J1500" s="27" t="e">
        <f>VLOOKUP($B1500,三大法人買賣超!$A$4:$I$500,9,FALSE)</f>
        <v>#N/A</v>
      </c>
      <c r="K1500" s="37">
        <f>新台幣匯率美元指數!B1501</f>
        <v>0</v>
      </c>
      <c r="L1500" s="38">
        <f>新台幣匯率美元指數!C1501</f>
        <v>0</v>
      </c>
      <c r="M1500" s="39">
        <f>新台幣匯率美元指數!D1501</f>
        <v>0</v>
      </c>
      <c r="N1500" s="27" t="e">
        <f>VLOOKUP($B1500,期貨未平倉口數!$A$4:$M$499,4,FALSE)</f>
        <v>#N/A</v>
      </c>
      <c r="O1500" s="27" t="e">
        <f>VLOOKUP($B1500,期貨未平倉口數!$A$4:$M$499,9,FALSE)</f>
        <v>#N/A</v>
      </c>
      <c r="P1500" s="27" t="e">
        <f>VLOOKUP($B1500,期貨未平倉口數!$A$4:$M$499,10,FALSE)</f>
        <v>#N/A</v>
      </c>
      <c r="Q1500" s="27" t="e">
        <f>VLOOKUP($B1500,期貨未平倉口數!$A$4:$M$499,11,FALSE)</f>
        <v>#N/A</v>
      </c>
      <c r="R1500" s="64" t="e">
        <f>VLOOKUP($B1500,選擇權未平倉餘額!$A$4:$I$500,6,FALSE)</f>
        <v>#N/A</v>
      </c>
      <c r="S1500" s="64" t="e">
        <f>VLOOKUP($B1500,選擇權未平倉餘額!$A$4:$I$500,7,FALSE)</f>
        <v>#N/A</v>
      </c>
      <c r="T1500" s="64" t="e">
        <f>VLOOKUP($B1500,選擇權未平倉餘額!$A$4:$I$500,8,FALSE)</f>
        <v>#N/A</v>
      </c>
      <c r="U1500" s="64" t="e">
        <f>VLOOKUP($B1500,選擇權未平倉餘額!$A$4:$I$500,9,FALSE)</f>
        <v>#N/A</v>
      </c>
      <c r="V1500" s="39" t="e">
        <f>VLOOKUP($B1500,臺指選擇權P_C_Ratios!$A$4:$C$500,3,FALSE)</f>
        <v>#N/A</v>
      </c>
      <c r="W1500" s="41" t="e">
        <f>VLOOKUP($B1500,散戶多空比!$A$6:$L$500,12,FALSE)</f>
        <v>#N/A</v>
      </c>
      <c r="X1500" s="40" t="e">
        <f>VLOOKUP($B1500,期貨大額交易人未沖銷部位!$A$4:$O$499,4,FALSE)</f>
        <v>#N/A</v>
      </c>
      <c r="Y1500" s="40" t="e">
        <f>VLOOKUP($B1500,期貨大額交易人未沖銷部位!$A$4:$O$499,7,FALSE)</f>
        <v>#N/A</v>
      </c>
      <c r="Z1500" s="40" t="e">
        <f>VLOOKUP($B1500,期貨大額交易人未沖銷部位!$A$4:$O$499,10,FALSE)</f>
        <v>#N/A</v>
      </c>
      <c r="AA1500" s="40" t="e">
        <f>VLOOKUP($B1500,期貨大額交易人未沖銷部位!$A$4:$O$499,13,FALSE)</f>
        <v>#N/A</v>
      </c>
      <c r="AB1500" s="40" t="e">
        <f>VLOOKUP($B1500,期貨大額交易人未沖銷部位!$A$4:$O$499,14,FALSE)</f>
        <v>#N/A</v>
      </c>
      <c r="AC1500" s="40" t="e">
        <f>VLOOKUP($B1500,期貨大額交易人未沖銷部位!$A$4:$O$499,15,FALSE)</f>
        <v>#N/A</v>
      </c>
      <c r="AD1500" s="33" t="e">
        <f>VLOOKUP($B1500,三大美股走勢!$A$4:$J$495,4,FALSE)</f>
        <v>#N/A</v>
      </c>
      <c r="AE1500" s="33" t="e">
        <f>VLOOKUP($B1500,三大美股走勢!$A$4:$J$495,7,FALSE)</f>
        <v>#N/A</v>
      </c>
      <c r="AF1500" s="33" t="e">
        <f>VLOOKUP($B1500,三大美股走勢!$A$4:$J$495,10,FALSE)</f>
        <v>#N/A</v>
      </c>
    </row>
    <row r="1501" spans="2:32">
      <c r="B1501" s="32">
        <v>44280</v>
      </c>
      <c r="C1501" s="33" t="e">
        <f>VLOOKUP($B1501,大盤與近月台指!$A$4:$I$499,2,FALSE)</f>
        <v>#N/A</v>
      </c>
      <c r="D1501" s="34" t="e">
        <f>VLOOKUP($B1501,大盤與近月台指!$A$4:$I$499,3,FALSE)</f>
        <v>#N/A</v>
      </c>
      <c r="E1501" s="35" t="e">
        <f>VLOOKUP($B1501,大盤與近月台指!$A$4:$I$499,4,FALSE)</f>
        <v>#N/A</v>
      </c>
      <c r="F1501" s="33" t="e">
        <f>VLOOKUP($B1501,大盤與近月台指!$A$4:$I$499,5,FALSE)</f>
        <v>#N/A</v>
      </c>
      <c r="G1501" s="49" t="e">
        <f>VLOOKUP($B1501,三大法人買賣超!$A$4:$I$500,3,FALSE)</f>
        <v>#N/A</v>
      </c>
      <c r="H1501" s="34" t="e">
        <f>VLOOKUP($B1501,三大法人買賣超!$A$4:$I$500,5,FALSE)</f>
        <v>#N/A</v>
      </c>
      <c r="I1501" s="27" t="e">
        <f>VLOOKUP($B1501,三大法人買賣超!$A$4:$I$500,7,FALSE)</f>
        <v>#N/A</v>
      </c>
      <c r="J1501" s="27" t="e">
        <f>VLOOKUP($B1501,三大法人買賣超!$A$4:$I$500,9,FALSE)</f>
        <v>#N/A</v>
      </c>
      <c r="K1501" s="37">
        <f>新台幣匯率美元指數!B1502</f>
        <v>0</v>
      </c>
      <c r="L1501" s="38">
        <f>新台幣匯率美元指數!C1502</f>
        <v>0</v>
      </c>
      <c r="M1501" s="39">
        <f>新台幣匯率美元指數!D1502</f>
        <v>0</v>
      </c>
      <c r="N1501" s="27" t="e">
        <f>VLOOKUP($B1501,期貨未平倉口數!$A$4:$M$499,4,FALSE)</f>
        <v>#N/A</v>
      </c>
      <c r="O1501" s="27" t="e">
        <f>VLOOKUP($B1501,期貨未平倉口數!$A$4:$M$499,9,FALSE)</f>
        <v>#N/A</v>
      </c>
      <c r="P1501" s="27" t="e">
        <f>VLOOKUP($B1501,期貨未平倉口數!$A$4:$M$499,10,FALSE)</f>
        <v>#N/A</v>
      </c>
      <c r="Q1501" s="27" t="e">
        <f>VLOOKUP($B1501,期貨未平倉口數!$A$4:$M$499,11,FALSE)</f>
        <v>#N/A</v>
      </c>
      <c r="R1501" s="64" t="e">
        <f>VLOOKUP($B1501,選擇權未平倉餘額!$A$4:$I$500,6,FALSE)</f>
        <v>#N/A</v>
      </c>
      <c r="S1501" s="64" t="e">
        <f>VLOOKUP($B1501,選擇權未平倉餘額!$A$4:$I$500,7,FALSE)</f>
        <v>#N/A</v>
      </c>
      <c r="T1501" s="64" t="e">
        <f>VLOOKUP($B1501,選擇權未平倉餘額!$A$4:$I$500,8,FALSE)</f>
        <v>#N/A</v>
      </c>
      <c r="U1501" s="64" t="e">
        <f>VLOOKUP($B1501,選擇權未平倉餘額!$A$4:$I$500,9,FALSE)</f>
        <v>#N/A</v>
      </c>
      <c r="V1501" s="39" t="e">
        <f>VLOOKUP($B1501,臺指選擇權P_C_Ratios!$A$4:$C$500,3,FALSE)</f>
        <v>#N/A</v>
      </c>
      <c r="W1501" s="41" t="e">
        <f>VLOOKUP($B1501,散戶多空比!$A$6:$L$500,12,FALSE)</f>
        <v>#N/A</v>
      </c>
      <c r="X1501" s="40" t="e">
        <f>VLOOKUP($B1501,期貨大額交易人未沖銷部位!$A$4:$O$499,4,FALSE)</f>
        <v>#N/A</v>
      </c>
      <c r="Y1501" s="40" t="e">
        <f>VLOOKUP($B1501,期貨大額交易人未沖銷部位!$A$4:$O$499,7,FALSE)</f>
        <v>#N/A</v>
      </c>
      <c r="Z1501" s="40" t="e">
        <f>VLOOKUP($B1501,期貨大額交易人未沖銷部位!$A$4:$O$499,10,FALSE)</f>
        <v>#N/A</v>
      </c>
      <c r="AA1501" s="40" t="e">
        <f>VLOOKUP($B1501,期貨大額交易人未沖銷部位!$A$4:$O$499,13,FALSE)</f>
        <v>#N/A</v>
      </c>
      <c r="AB1501" s="40" t="e">
        <f>VLOOKUP($B1501,期貨大額交易人未沖銷部位!$A$4:$O$499,14,FALSE)</f>
        <v>#N/A</v>
      </c>
      <c r="AC1501" s="40" t="e">
        <f>VLOOKUP($B1501,期貨大額交易人未沖銷部位!$A$4:$O$499,15,FALSE)</f>
        <v>#N/A</v>
      </c>
      <c r="AD1501" s="33" t="e">
        <f>VLOOKUP($B1501,三大美股走勢!$A$4:$J$495,4,FALSE)</f>
        <v>#N/A</v>
      </c>
      <c r="AE1501" s="33" t="e">
        <f>VLOOKUP($B1501,三大美股走勢!$A$4:$J$495,7,FALSE)</f>
        <v>#N/A</v>
      </c>
      <c r="AF1501" s="33" t="e">
        <f>VLOOKUP($B1501,三大美股走勢!$A$4:$J$495,10,FALSE)</f>
        <v>#N/A</v>
      </c>
    </row>
    <row r="1502" spans="2:32">
      <c r="B1502" s="32">
        <v>44281</v>
      </c>
      <c r="C1502" s="33" t="e">
        <f>VLOOKUP($B1502,大盤與近月台指!$A$4:$I$499,2,FALSE)</f>
        <v>#N/A</v>
      </c>
      <c r="D1502" s="34" t="e">
        <f>VLOOKUP($B1502,大盤與近月台指!$A$4:$I$499,3,FALSE)</f>
        <v>#N/A</v>
      </c>
      <c r="E1502" s="35" t="e">
        <f>VLOOKUP($B1502,大盤與近月台指!$A$4:$I$499,4,FALSE)</f>
        <v>#N/A</v>
      </c>
      <c r="F1502" s="33" t="e">
        <f>VLOOKUP($B1502,大盤與近月台指!$A$4:$I$499,5,FALSE)</f>
        <v>#N/A</v>
      </c>
      <c r="G1502" s="49" t="e">
        <f>VLOOKUP($B1502,三大法人買賣超!$A$4:$I$500,3,FALSE)</f>
        <v>#N/A</v>
      </c>
      <c r="H1502" s="34" t="e">
        <f>VLOOKUP($B1502,三大法人買賣超!$A$4:$I$500,5,FALSE)</f>
        <v>#N/A</v>
      </c>
      <c r="I1502" s="27" t="e">
        <f>VLOOKUP($B1502,三大法人買賣超!$A$4:$I$500,7,FALSE)</f>
        <v>#N/A</v>
      </c>
      <c r="J1502" s="27" t="e">
        <f>VLOOKUP($B1502,三大法人買賣超!$A$4:$I$500,9,FALSE)</f>
        <v>#N/A</v>
      </c>
      <c r="K1502" s="37">
        <f>新台幣匯率美元指數!B1503</f>
        <v>0</v>
      </c>
      <c r="L1502" s="38">
        <f>新台幣匯率美元指數!C1503</f>
        <v>0</v>
      </c>
      <c r="M1502" s="39">
        <f>新台幣匯率美元指數!D1503</f>
        <v>0</v>
      </c>
      <c r="N1502" s="27" t="e">
        <f>VLOOKUP($B1502,期貨未平倉口數!$A$4:$M$499,4,FALSE)</f>
        <v>#N/A</v>
      </c>
      <c r="O1502" s="27" t="e">
        <f>VLOOKUP($B1502,期貨未平倉口數!$A$4:$M$499,9,FALSE)</f>
        <v>#N/A</v>
      </c>
      <c r="P1502" s="27" t="e">
        <f>VLOOKUP($B1502,期貨未平倉口數!$A$4:$M$499,10,FALSE)</f>
        <v>#N/A</v>
      </c>
      <c r="Q1502" s="27" t="e">
        <f>VLOOKUP($B1502,期貨未平倉口數!$A$4:$M$499,11,FALSE)</f>
        <v>#N/A</v>
      </c>
      <c r="R1502" s="64" t="e">
        <f>VLOOKUP($B1502,選擇權未平倉餘額!$A$4:$I$500,6,FALSE)</f>
        <v>#N/A</v>
      </c>
      <c r="S1502" s="64" t="e">
        <f>VLOOKUP($B1502,選擇權未平倉餘額!$A$4:$I$500,7,FALSE)</f>
        <v>#N/A</v>
      </c>
      <c r="T1502" s="64" t="e">
        <f>VLOOKUP($B1502,選擇權未平倉餘額!$A$4:$I$500,8,FALSE)</f>
        <v>#N/A</v>
      </c>
      <c r="U1502" s="64" t="e">
        <f>VLOOKUP($B1502,選擇權未平倉餘額!$A$4:$I$500,9,FALSE)</f>
        <v>#N/A</v>
      </c>
      <c r="V1502" s="39" t="e">
        <f>VLOOKUP($B1502,臺指選擇權P_C_Ratios!$A$4:$C$500,3,FALSE)</f>
        <v>#N/A</v>
      </c>
      <c r="W1502" s="41" t="e">
        <f>VLOOKUP($B1502,散戶多空比!$A$6:$L$500,12,FALSE)</f>
        <v>#N/A</v>
      </c>
      <c r="X1502" s="40" t="e">
        <f>VLOOKUP($B1502,期貨大額交易人未沖銷部位!$A$4:$O$499,4,FALSE)</f>
        <v>#N/A</v>
      </c>
      <c r="Y1502" s="40" t="e">
        <f>VLOOKUP($B1502,期貨大額交易人未沖銷部位!$A$4:$O$499,7,FALSE)</f>
        <v>#N/A</v>
      </c>
      <c r="Z1502" s="40" t="e">
        <f>VLOOKUP($B1502,期貨大額交易人未沖銷部位!$A$4:$O$499,10,FALSE)</f>
        <v>#N/A</v>
      </c>
      <c r="AA1502" s="40" t="e">
        <f>VLOOKUP($B1502,期貨大額交易人未沖銷部位!$A$4:$O$499,13,FALSE)</f>
        <v>#N/A</v>
      </c>
      <c r="AB1502" s="40" t="e">
        <f>VLOOKUP($B1502,期貨大額交易人未沖銷部位!$A$4:$O$499,14,FALSE)</f>
        <v>#N/A</v>
      </c>
      <c r="AC1502" s="40" t="e">
        <f>VLOOKUP($B1502,期貨大額交易人未沖銷部位!$A$4:$O$499,15,FALSE)</f>
        <v>#N/A</v>
      </c>
      <c r="AD1502" s="33" t="e">
        <f>VLOOKUP($B1502,三大美股走勢!$A$4:$J$495,4,FALSE)</f>
        <v>#N/A</v>
      </c>
      <c r="AE1502" s="33" t="e">
        <f>VLOOKUP($B1502,三大美股走勢!$A$4:$J$495,7,FALSE)</f>
        <v>#N/A</v>
      </c>
      <c r="AF1502" s="33" t="e">
        <f>VLOOKUP($B1502,三大美股走勢!$A$4:$J$495,10,FALSE)</f>
        <v>#N/A</v>
      </c>
    </row>
    <row r="1503" spans="2:32">
      <c r="B1503" s="32">
        <v>44282</v>
      </c>
      <c r="C1503" s="33" t="e">
        <f>VLOOKUP($B1503,大盤與近月台指!$A$4:$I$499,2,FALSE)</f>
        <v>#N/A</v>
      </c>
      <c r="D1503" s="34" t="e">
        <f>VLOOKUP($B1503,大盤與近月台指!$A$4:$I$499,3,FALSE)</f>
        <v>#N/A</v>
      </c>
      <c r="E1503" s="35" t="e">
        <f>VLOOKUP($B1503,大盤與近月台指!$A$4:$I$499,4,FALSE)</f>
        <v>#N/A</v>
      </c>
      <c r="F1503" s="33" t="e">
        <f>VLOOKUP($B1503,大盤與近月台指!$A$4:$I$499,5,FALSE)</f>
        <v>#N/A</v>
      </c>
      <c r="G1503" s="49" t="e">
        <f>VLOOKUP($B1503,三大法人買賣超!$A$4:$I$500,3,FALSE)</f>
        <v>#N/A</v>
      </c>
      <c r="H1503" s="34" t="e">
        <f>VLOOKUP($B1503,三大法人買賣超!$A$4:$I$500,5,FALSE)</f>
        <v>#N/A</v>
      </c>
      <c r="I1503" s="27" t="e">
        <f>VLOOKUP($B1503,三大法人買賣超!$A$4:$I$500,7,FALSE)</f>
        <v>#N/A</v>
      </c>
      <c r="J1503" s="27" t="e">
        <f>VLOOKUP($B1503,三大法人買賣超!$A$4:$I$500,9,FALSE)</f>
        <v>#N/A</v>
      </c>
      <c r="K1503" s="37">
        <f>新台幣匯率美元指數!B1504</f>
        <v>0</v>
      </c>
      <c r="L1503" s="38">
        <f>新台幣匯率美元指數!C1504</f>
        <v>0</v>
      </c>
      <c r="M1503" s="39">
        <f>新台幣匯率美元指數!D1504</f>
        <v>0</v>
      </c>
      <c r="N1503" s="27" t="e">
        <f>VLOOKUP($B1503,期貨未平倉口數!$A$4:$M$499,4,FALSE)</f>
        <v>#N/A</v>
      </c>
      <c r="O1503" s="27" t="e">
        <f>VLOOKUP($B1503,期貨未平倉口數!$A$4:$M$499,9,FALSE)</f>
        <v>#N/A</v>
      </c>
      <c r="P1503" s="27" t="e">
        <f>VLOOKUP($B1503,期貨未平倉口數!$A$4:$M$499,10,FALSE)</f>
        <v>#N/A</v>
      </c>
      <c r="Q1503" s="27" t="e">
        <f>VLOOKUP($B1503,期貨未平倉口數!$A$4:$M$499,11,FALSE)</f>
        <v>#N/A</v>
      </c>
      <c r="R1503" s="64" t="e">
        <f>VLOOKUP($B1503,選擇權未平倉餘額!$A$4:$I$500,6,FALSE)</f>
        <v>#N/A</v>
      </c>
      <c r="S1503" s="64" t="e">
        <f>VLOOKUP($B1503,選擇權未平倉餘額!$A$4:$I$500,7,FALSE)</f>
        <v>#N/A</v>
      </c>
      <c r="T1503" s="64" t="e">
        <f>VLOOKUP($B1503,選擇權未平倉餘額!$A$4:$I$500,8,FALSE)</f>
        <v>#N/A</v>
      </c>
      <c r="U1503" s="64" t="e">
        <f>VLOOKUP($B1503,選擇權未平倉餘額!$A$4:$I$500,9,FALSE)</f>
        <v>#N/A</v>
      </c>
      <c r="V1503" s="39" t="e">
        <f>VLOOKUP($B1503,臺指選擇權P_C_Ratios!$A$4:$C$500,3,FALSE)</f>
        <v>#N/A</v>
      </c>
      <c r="W1503" s="41" t="e">
        <f>VLOOKUP($B1503,散戶多空比!$A$6:$L$500,12,FALSE)</f>
        <v>#N/A</v>
      </c>
      <c r="X1503" s="40" t="e">
        <f>VLOOKUP($B1503,期貨大額交易人未沖銷部位!$A$4:$O$499,4,FALSE)</f>
        <v>#N/A</v>
      </c>
      <c r="Y1503" s="40" t="e">
        <f>VLOOKUP($B1503,期貨大額交易人未沖銷部位!$A$4:$O$499,7,FALSE)</f>
        <v>#N/A</v>
      </c>
      <c r="Z1503" s="40" t="e">
        <f>VLOOKUP($B1503,期貨大額交易人未沖銷部位!$A$4:$O$499,10,FALSE)</f>
        <v>#N/A</v>
      </c>
      <c r="AA1503" s="40" t="e">
        <f>VLOOKUP($B1503,期貨大額交易人未沖銷部位!$A$4:$O$499,13,FALSE)</f>
        <v>#N/A</v>
      </c>
      <c r="AB1503" s="40" t="e">
        <f>VLOOKUP($B1503,期貨大額交易人未沖銷部位!$A$4:$O$499,14,FALSE)</f>
        <v>#N/A</v>
      </c>
      <c r="AC1503" s="40" t="e">
        <f>VLOOKUP($B1503,期貨大額交易人未沖銷部位!$A$4:$O$499,15,FALSE)</f>
        <v>#N/A</v>
      </c>
      <c r="AD1503" s="33" t="e">
        <f>VLOOKUP($B1503,三大美股走勢!$A$4:$J$495,4,FALSE)</f>
        <v>#N/A</v>
      </c>
      <c r="AE1503" s="33" t="e">
        <f>VLOOKUP($B1503,三大美股走勢!$A$4:$J$495,7,FALSE)</f>
        <v>#N/A</v>
      </c>
      <c r="AF1503" s="33" t="e">
        <f>VLOOKUP($B1503,三大美股走勢!$A$4:$J$495,10,FALSE)</f>
        <v>#N/A</v>
      </c>
    </row>
    <row r="1504" spans="2:32">
      <c r="B1504" s="32">
        <v>44283</v>
      </c>
      <c r="C1504" s="33" t="e">
        <f>VLOOKUP($B1504,大盤與近月台指!$A$4:$I$499,2,FALSE)</f>
        <v>#N/A</v>
      </c>
      <c r="D1504" s="34" t="e">
        <f>VLOOKUP($B1504,大盤與近月台指!$A$4:$I$499,3,FALSE)</f>
        <v>#N/A</v>
      </c>
      <c r="E1504" s="35" t="e">
        <f>VLOOKUP($B1504,大盤與近月台指!$A$4:$I$499,4,FALSE)</f>
        <v>#N/A</v>
      </c>
      <c r="F1504" s="33" t="e">
        <f>VLOOKUP($B1504,大盤與近月台指!$A$4:$I$499,5,FALSE)</f>
        <v>#N/A</v>
      </c>
      <c r="G1504" s="49" t="e">
        <f>VLOOKUP($B1504,三大法人買賣超!$A$4:$I$500,3,FALSE)</f>
        <v>#N/A</v>
      </c>
      <c r="H1504" s="34" t="e">
        <f>VLOOKUP($B1504,三大法人買賣超!$A$4:$I$500,5,FALSE)</f>
        <v>#N/A</v>
      </c>
      <c r="I1504" s="27" t="e">
        <f>VLOOKUP($B1504,三大法人買賣超!$A$4:$I$500,7,FALSE)</f>
        <v>#N/A</v>
      </c>
      <c r="J1504" s="27" t="e">
        <f>VLOOKUP($B1504,三大法人買賣超!$A$4:$I$500,9,FALSE)</f>
        <v>#N/A</v>
      </c>
      <c r="K1504" s="37">
        <f>新台幣匯率美元指數!B1505</f>
        <v>0</v>
      </c>
      <c r="L1504" s="38">
        <f>新台幣匯率美元指數!C1505</f>
        <v>0</v>
      </c>
      <c r="M1504" s="39">
        <f>新台幣匯率美元指數!D1505</f>
        <v>0</v>
      </c>
      <c r="N1504" s="27" t="e">
        <f>VLOOKUP($B1504,期貨未平倉口數!$A$4:$M$499,4,FALSE)</f>
        <v>#N/A</v>
      </c>
      <c r="O1504" s="27" t="e">
        <f>VLOOKUP($B1504,期貨未平倉口數!$A$4:$M$499,9,FALSE)</f>
        <v>#N/A</v>
      </c>
      <c r="P1504" s="27" t="e">
        <f>VLOOKUP($B1504,期貨未平倉口數!$A$4:$M$499,10,FALSE)</f>
        <v>#N/A</v>
      </c>
      <c r="Q1504" s="27" t="e">
        <f>VLOOKUP($B1504,期貨未平倉口數!$A$4:$M$499,11,FALSE)</f>
        <v>#N/A</v>
      </c>
      <c r="R1504" s="64" t="e">
        <f>VLOOKUP($B1504,選擇權未平倉餘額!$A$4:$I$500,6,FALSE)</f>
        <v>#N/A</v>
      </c>
      <c r="S1504" s="64" t="e">
        <f>VLOOKUP($B1504,選擇權未平倉餘額!$A$4:$I$500,7,FALSE)</f>
        <v>#N/A</v>
      </c>
      <c r="T1504" s="64" t="e">
        <f>VLOOKUP($B1504,選擇權未平倉餘額!$A$4:$I$500,8,FALSE)</f>
        <v>#N/A</v>
      </c>
      <c r="U1504" s="64" t="e">
        <f>VLOOKUP($B1504,選擇權未平倉餘額!$A$4:$I$500,9,FALSE)</f>
        <v>#N/A</v>
      </c>
      <c r="V1504" s="39" t="e">
        <f>VLOOKUP($B1504,臺指選擇權P_C_Ratios!$A$4:$C$500,3,FALSE)</f>
        <v>#N/A</v>
      </c>
      <c r="W1504" s="41" t="e">
        <f>VLOOKUP($B1504,散戶多空比!$A$6:$L$500,12,FALSE)</f>
        <v>#N/A</v>
      </c>
      <c r="X1504" s="40" t="e">
        <f>VLOOKUP($B1504,期貨大額交易人未沖銷部位!$A$4:$O$499,4,FALSE)</f>
        <v>#N/A</v>
      </c>
      <c r="Y1504" s="40" t="e">
        <f>VLOOKUP($B1504,期貨大額交易人未沖銷部位!$A$4:$O$499,7,FALSE)</f>
        <v>#N/A</v>
      </c>
      <c r="Z1504" s="40" t="e">
        <f>VLOOKUP($B1504,期貨大額交易人未沖銷部位!$A$4:$O$499,10,FALSE)</f>
        <v>#N/A</v>
      </c>
      <c r="AA1504" s="40" t="e">
        <f>VLOOKUP($B1504,期貨大額交易人未沖銷部位!$A$4:$O$499,13,FALSE)</f>
        <v>#N/A</v>
      </c>
      <c r="AB1504" s="40" t="e">
        <f>VLOOKUP($B1504,期貨大額交易人未沖銷部位!$A$4:$O$499,14,FALSE)</f>
        <v>#N/A</v>
      </c>
      <c r="AC1504" s="40" t="e">
        <f>VLOOKUP($B1504,期貨大額交易人未沖銷部位!$A$4:$O$499,15,FALSE)</f>
        <v>#N/A</v>
      </c>
      <c r="AD1504" s="33" t="e">
        <f>VLOOKUP($B1504,三大美股走勢!$A$4:$J$495,4,FALSE)</f>
        <v>#N/A</v>
      </c>
      <c r="AE1504" s="33" t="e">
        <f>VLOOKUP($B1504,三大美股走勢!$A$4:$J$495,7,FALSE)</f>
        <v>#N/A</v>
      </c>
      <c r="AF1504" s="33" t="e">
        <f>VLOOKUP($B1504,三大美股走勢!$A$4:$J$495,10,FALSE)</f>
        <v>#N/A</v>
      </c>
    </row>
    <row r="1505" spans="2:32">
      <c r="B1505" s="32">
        <v>44284</v>
      </c>
      <c r="C1505" s="33" t="e">
        <f>VLOOKUP($B1505,大盤與近月台指!$A$4:$I$499,2,FALSE)</f>
        <v>#N/A</v>
      </c>
      <c r="D1505" s="34" t="e">
        <f>VLOOKUP($B1505,大盤與近月台指!$A$4:$I$499,3,FALSE)</f>
        <v>#N/A</v>
      </c>
      <c r="E1505" s="35" t="e">
        <f>VLOOKUP($B1505,大盤與近月台指!$A$4:$I$499,4,FALSE)</f>
        <v>#N/A</v>
      </c>
      <c r="F1505" s="33" t="e">
        <f>VLOOKUP($B1505,大盤與近月台指!$A$4:$I$499,5,FALSE)</f>
        <v>#N/A</v>
      </c>
      <c r="G1505" s="49" t="e">
        <f>VLOOKUP($B1505,三大法人買賣超!$A$4:$I$500,3,FALSE)</f>
        <v>#N/A</v>
      </c>
      <c r="H1505" s="34" t="e">
        <f>VLOOKUP($B1505,三大法人買賣超!$A$4:$I$500,5,FALSE)</f>
        <v>#N/A</v>
      </c>
      <c r="I1505" s="27" t="e">
        <f>VLOOKUP($B1505,三大法人買賣超!$A$4:$I$500,7,FALSE)</f>
        <v>#N/A</v>
      </c>
      <c r="J1505" s="27" t="e">
        <f>VLOOKUP($B1505,三大法人買賣超!$A$4:$I$500,9,FALSE)</f>
        <v>#N/A</v>
      </c>
      <c r="K1505" s="37">
        <f>新台幣匯率美元指數!B1506</f>
        <v>0</v>
      </c>
      <c r="L1505" s="38">
        <f>新台幣匯率美元指數!C1506</f>
        <v>0</v>
      </c>
      <c r="M1505" s="39">
        <f>新台幣匯率美元指數!D1506</f>
        <v>0</v>
      </c>
      <c r="N1505" s="27" t="e">
        <f>VLOOKUP($B1505,期貨未平倉口數!$A$4:$M$499,4,FALSE)</f>
        <v>#N/A</v>
      </c>
      <c r="O1505" s="27" t="e">
        <f>VLOOKUP($B1505,期貨未平倉口數!$A$4:$M$499,9,FALSE)</f>
        <v>#N/A</v>
      </c>
      <c r="P1505" s="27" t="e">
        <f>VLOOKUP($B1505,期貨未平倉口數!$A$4:$M$499,10,FALSE)</f>
        <v>#N/A</v>
      </c>
      <c r="Q1505" s="27" t="e">
        <f>VLOOKUP($B1505,期貨未平倉口數!$A$4:$M$499,11,FALSE)</f>
        <v>#N/A</v>
      </c>
      <c r="R1505" s="64" t="e">
        <f>VLOOKUP($B1505,選擇權未平倉餘額!$A$4:$I$500,6,FALSE)</f>
        <v>#N/A</v>
      </c>
      <c r="S1505" s="64" t="e">
        <f>VLOOKUP($B1505,選擇權未平倉餘額!$A$4:$I$500,7,FALSE)</f>
        <v>#N/A</v>
      </c>
      <c r="T1505" s="64" t="e">
        <f>VLOOKUP($B1505,選擇權未平倉餘額!$A$4:$I$500,8,FALSE)</f>
        <v>#N/A</v>
      </c>
      <c r="U1505" s="64" t="e">
        <f>VLOOKUP($B1505,選擇權未平倉餘額!$A$4:$I$500,9,FALSE)</f>
        <v>#N/A</v>
      </c>
      <c r="V1505" s="39" t="e">
        <f>VLOOKUP($B1505,臺指選擇權P_C_Ratios!$A$4:$C$500,3,FALSE)</f>
        <v>#N/A</v>
      </c>
      <c r="W1505" s="41" t="e">
        <f>VLOOKUP($B1505,散戶多空比!$A$6:$L$500,12,FALSE)</f>
        <v>#N/A</v>
      </c>
      <c r="X1505" s="40" t="e">
        <f>VLOOKUP($B1505,期貨大額交易人未沖銷部位!$A$4:$O$499,4,FALSE)</f>
        <v>#N/A</v>
      </c>
      <c r="Y1505" s="40" t="e">
        <f>VLOOKUP($B1505,期貨大額交易人未沖銷部位!$A$4:$O$499,7,FALSE)</f>
        <v>#N/A</v>
      </c>
      <c r="Z1505" s="40" t="e">
        <f>VLOOKUP($B1505,期貨大額交易人未沖銷部位!$A$4:$O$499,10,FALSE)</f>
        <v>#N/A</v>
      </c>
      <c r="AA1505" s="40" t="e">
        <f>VLOOKUP($B1505,期貨大額交易人未沖銷部位!$A$4:$O$499,13,FALSE)</f>
        <v>#N/A</v>
      </c>
      <c r="AB1505" s="40" t="e">
        <f>VLOOKUP($B1505,期貨大額交易人未沖銷部位!$A$4:$O$499,14,FALSE)</f>
        <v>#N/A</v>
      </c>
      <c r="AC1505" s="40" t="e">
        <f>VLOOKUP($B1505,期貨大額交易人未沖銷部位!$A$4:$O$499,15,FALSE)</f>
        <v>#N/A</v>
      </c>
      <c r="AD1505" s="33" t="e">
        <f>VLOOKUP($B1505,三大美股走勢!$A$4:$J$495,4,FALSE)</f>
        <v>#N/A</v>
      </c>
      <c r="AE1505" s="33" t="e">
        <f>VLOOKUP($B1505,三大美股走勢!$A$4:$J$495,7,FALSE)</f>
        <v>#N/A</v>
      </c>
      <c r="AF1505" s="33" t="e">
        <f>VLOOKUP($B1505,三大美股走勢!$A$4:$J$495,10,FALSE)</f>
        <v>#N/A</v>
      </c>
    </row>
    <row r="1506" spans="2:32">
      <c r="B1506" s="32">
        <v>44285</v>
      </c>
      <c r="C1506" s="33" t="e">
        <f>VLOOKUP($B1506,大盤與近月台指!$A$4:$I$499,2,FALSE)</f>
        <v>#N/A</v>
      </c>
      <c r="D1506" s="34" t="e">
        <f>VLOOKUP($B1506,大盤與近月台指!$A$4:$I$499,3,FALSE)</f>
        <v>#N/A</v>
      </c>
      <c r="E1506" s="35" t="e">
        <f>VLOOKUP($B1506,大盤與近月台指!$A$4:$I$499,4,FALSE)</f>
        <v>#N/A</v>
      </c>
      <c r="F1506" s="33" t="e">
        <f>VLOOKUP($B1506,大盤與近月台指!$A$4:$I$499,5,FALSE)</f>
        <v>#N/A</v>
      </c>
      <c r="G1506" s="49" t="e">
        <f>VLOOKUP($B1506,三大法人買賣超!$A$4:$I$500,3,FALSE)</f>
        <v>#N/A</v>
      </c>
      <c r="H1506" s="34" t="e">
        <f>VLOOKUP($B1506,三大法人買賣超!$A$4:$I$500,5,FALSE)</f>
        <v>#N/A</v>
      </c>
      <c r="I1506" s="27" t="e">
        <f>VLOOKUP($B1506,三大法人買賣超!$A$4:$I$500,7,FALSE)</f>
        <v>#N/A</v>
      </c>
      <c r="J1506" s="27" t="e">
        <f>VLOOKUP($B1506,三大法人買賣超!$A$4:$I$500,9,FALSE)</f>
        <v>#N/A</v>
      </c>
      <c r="K1506" s="37">
        <f>新台幣匯率美元指數!B1507</f>
        <v>0</v>
      </c>
      <c r="L1506" s="38">
        <f>新台幣匯率美元指數!C1507</f>
        <v>0</v>
      </c>
      <c r="M1506" s="39">
        <f>新台幣匯率美元指數!D1507</f>
        <v>0</v>
      </c>
      <c r="N1506" s="27" t="e">
        <f>VLOOKUP($B1506,期貨未平倉口數!$A$4:$M$499,4,FALSE)</f>
        <v>#N/A</v>
      </c>
      <c r="O1506" s="27" t="e">
        <f>VLOOKUP($B1506,期貨未平倉口數!$A$4:$M$499,9,FALSE)</f>
        <v>#N/A</v>
      </c>
      <c r="P1506" s="27" t="e">
        <f>VLOOKUP($B1506,期貨未平倉口數!$A$4:$M$499,10,FALSE)</f>
        <v>#N/A</v>
      </c>
      <c r="Q1506" s="27" t="e">
        <f>VLOOKUP($B1506,期貨未平倉口數!$A$4:$M$499,11,FALSE)</f>
        <v>#N/A</v>
      </c>
      <c r="R1506" s="64" t="e">
        <f>VLOOKUP($B1506,選擇權未平倉餘額!$A$4:$I$500,6,FALSE)</f>
        <v>#N/A</v>
      </c>
      <c r="S1506" s="64" t="e">
        <f>VLOOKUP($B1506,選擇權未平倉餘額!$A$4:$I$500,7,FALSE)</f>
        <v>#N/A</v>
      </c>
      <c r="T1506" s="64" t="e">
        <f>VLOOKUP($B1506,選擇權未平倉餘額!$A$4:$I$500,8,FALSE)</f>
        <v>#N/A</v>
      </c>
      <c r="U1506" s="64" t="e">
        <f>VLOOKUP($B1506,選擇權未平倉餘額!$A$4:$I$500,9,FALSE)</f>
        <v>#N/A</v>
      </c>
      <c r="V1506" s="39" t="e">
        <f>VLOOKUP($B1506,臺指選擇權P_C_Ratios!$A$4:$C$500,3,FALSE)</f>
        <v>#N/A</v>
      </c>
      <c r="W1506" s="41" t="e">
        <f>VLOOKUP($B1506,散戶多空比!$A$6:$L$500,12,FALSE)</f>
        <v>#N/A</v>
      </c>
      <c r="X1506" s="40" t="e">
        <f>VLOOKUP($B1506,期貨大額交易人未沖銷部位!$A$4:$O$499,4,FALSE)</f>
        <v>#N/A</v>
      </c>
      <c r="Y1506" s="40" t="e">
        <f>VLOOKUP($B1506,期貨大額交易人未沖銷部位!$A$4:$O$499,7,FALSE)</f>
        <v>#N/A</v>
      </c>
      <c r="Z1506" s="40" t="e">
        <f>VLOOKUP($B1506,期貨大額交易人未沖銷部位!$A$4:$O$499,10,FALSE)</f>
        <v>#N/A</v>
      </c>
      <c r="AA1506" s="40" t="e">
        <f>VLOOKUP($B1506,期貨大額交易人未沖銷部位!$A$4:$O$499,13,FALSE)</f>
        <v>#N/A</v>
      </c>
      <c r="AB1506" s="40" t="e">
        <f>VLOOKUP($B1506,期貨大額交易人未沖銷部位!$A$4:$O$499,14,FALSE)</f>
        <v>#N/A</v>
      </c>
      <c r="AC1506" s="40" t="e">
        <f>VLOOKUP($B1506,期貨大額交易人未沖銷部位!$A$4:$O$499,15,FALSE)</f>
        <v>#N/A</v>
      </c>
      <c r="AD1506" s="33" t="e">
        <f>VLOOKUP($B1506,三大美股走勢!$A$4:$J$495,4,FALSE)</f>
        <v>#N/A</v>
      </c>
      <c r="AE1506" s="33" t="e">
        <f>VLOOKUP($B1506,三大美股走勢!$A$4:$J$495,7,FALSE)</f>
        <v>#N/A</v>
      </c>
      <c r="AF1506" s="33" t="e">
        <f>VLOOKUP($B1506,三大美股走勢!$A$4:$J$495,10,FALSE)</f>
        <v>#N/A</v>
      </c>
    </row>
    <row r="1507" spans="2:32">
      <c r="B1507" s="32">
        <v>44286</v>
      </c>
      <c r="C1507" s="33" t="e">
        <f>VLOOKUP($B1507,大盤與近月台指!$A$4:$I$499,2,FALSE)</f>
        <v>#N/A</v>
      </c>
      <c r="D1507" s="34" t="e">
        <f>VLOOKUP($B1507,大盤與近月台指!$A$4:$I$499,3,FALSE)</f>
        <v>#N/A</v>
      </c>
      <c r="E1507" s="35" t="e">
        <f>VLOOKUP($B1507,大盤與近月台指!$A$4:$I$499,4,FALSE)</f>
        <v>#N/A</v>
      </c>
      <c r="F1507" s="33" t="e">
        <f>VLOOKUP($B1507,大盤與近月台指!$A$4:$I$499,5,FALSE)</f>
        <v>#N/A</v>
      </c>
      <c r="G1507" s="49" t="e">
        <f>VLOOKUP($B1507,三大法人買賣超!$A$4:$I$500,3,FALSE)</f>
        <v>#N/A</v>
      </c>
      <c r="H1507" s="34" t="e">
        <f>VLOOKUP($B1507,三大法人買賣超!$A$4:$I$500,5,FALSE)</f>
        <v>#N/A</v>
      </c>
      <c r="I1507" s="27" t="e">
        <f>VLOOKUP($B1507,三大法人買賣超!$A$4:$I$500,7,FALSE)</f>
        <v>#N/A</v>
      </c>
      <c r="J1507" s="27" t="e">
        <f>VLOOKUP($B1507,三大法人買賣超!$A$4:$I$500,9,FALSE)</f>
        <v>#N/A</v>
      </c>
      <c r="K1507" s="37">
        <f>新台幣匯率美元指數!B1508</f>
        <v>0</v>
      </c>
      <c r="L1507" s="38">
        <f>新台幣匯率美元指數!C1508</f>
        <v>0</v>
      </c>
      <c r="M1507" s="39">
        <f>新台幣匯率美元指數!D1508</f>
        <v>0</v>
      </c>
      <c r="N1507" s="27" t="e">
        <f>VLOOKUP($B1507,期貨未平倉口數!$A$4:$M$499,4,FALSE)</f>
        <v>#N/A</v>
      </c>
      <c r="O1507" s="27" t="e">
        <f>VLOOKUP($B1507,期貨未平倉口數!$A$4:$M$499,9,FALSE)</f>
        <v>#N/A</v>
      </c>
      <c r="P1507" s="27" t="e">
        <f>VLOOKUP($B1507,期貨未平倉口數!$A$4:$M$499,10,FALSE)</f>
        <v>#N/A</v>
      </c>
      <c r="Q1507" s="27" t="e">
        <f>VLOOKUP($B1507,期貨未平倉口數!$A$4:$M$499,11,FALSE)</f>
        <v>#N/A</v>
      </c>
      <c r="R1507" s="64" t="e">
        <f>VLOOKUP($B1507,選擇權未平倉餘額!$A$4:$I$500,6,FALSE)</f>
        <v>#N/A</v>
      </c>
      <c r="S1507" s="64" t="e">
        <f>VLOOKUP($B1507,選擇權未平倉餘額!$A$4:$I$500,7,FALSE)</f>
        <v>#N/A</v>
      </c>
      <c r="T1507" s="64" t="e">
        <f>VLOOKUP($B1507,選擇權未平倉餘額!$A$4:$I$500,8,FALSE)</f>
        <v>#N/A</v>
      </c>
      <c r="U1507" s="64" t="e">
        <f>VLOOKUP($B1507,選擇權未平倉餘額!$A$4:$I$500,9,FALSE)</f>
        <v>#N/A</v>
      </c>
      <c r="V1507" s="39" t="e">
        <f>VLOOKUP($B1507,臺指選擇權P_C_Ratios!$A$4:$C$500,3,FALSE)</f>
        <v>#N/A</v>
      </c>
      <c r="W1507" s="41" t="e">
        <f>VLOOKUP($B1507,散戶多空比!$A$6:$L$500,12,FALSE)</f>
        <v>#N/A</v>
      </c>
      <c r="X1507" s="40" t="e">
        <f>VLOOKUP($B1507,期貨大額交易人未沖銷部位!$A$4:$O$499,4,FALSE)</f>
        <v>#N/A</v>
      </c>
      <c r="Y1507" s="40" t="e">
        <f>VLOOKUP($B1507,期貨大額交易人未沖銷部位!$A$4:$O$499,7,FALSE)</f>
        <v>#N/A</v>
      </c>
      <c r="Z1507" s="40" t="e">
        <f>VLOOKUP($B1507,期貨大額交易人未沖銷部位!$A$4:$O$499,10,FALSE)</f>
        <v>#N/A</v>
      </c>
      <c r="AA1507" s="40" t="e">
        <f>VLOOKUP($B1507,期貨大額交易人未沖銷部位!$A$4:$O$499,13,FALSE)</f>
        <v>#N/A</v>
      </c>
      <c r="AB1507" s="40" t="e">
        <f>VLOOKUP($B1507,期貨大額交易人未沖銷部位!$A$4:$O$499,14,FALSE)</f>
        <v>#N/A</v>
      </c>
      <c r="AC1507" s="40" t="e">
        <f>VLOOKUP($B1507,期貨大額交易人未沖銷部位!$A$4:$O$499,15,FALSE)</f>
        <v>#N/A</v>
      </c>
      <c r="AD1507" s="33" t="e">
        <f>VLOOKUP($B1507,三大美股走勢!$A$4:$J$495,4,FALSE)</f>
        <v>#N/A</v>
      </c>
      <c r="AE1507" s="33" t="e">
        <f>VLOOKUP($B1507,三大美股走勢!$A$4:$J$495,7,FALSE)</f>
        <v>#N/A</v>
      </c>
      <c r="AF1507" s="33" t="e">
        <f>VLOOKUP($B1507,三大美股走勢!$A$4:$J$495,10,FALSE)</f>
        <v>#N/A</v>
      </c>
    </row>
    <row r="1508" spans="2:32">
      <c r="B1508" s="32">
        <v>44287</v>
      </c>
      <c r="C1508" s="33" t="e">
        <f>VLOOKUP($B1508,大盤與近月台指!$A$4:$I$499,2,FALSE)</f>
        <v>#N/A</v>
      </c>
      <c r="D1508" s="34" t="e">
        <f>VLOOKUP($B1508,大盤與近月台指!$A$4:$I$499,3,FALSE)</f>
        <v>#N/A</v>
      </c>
      <c r="E1508" s="35" t="e">
        <f>VLOOKUP($B1508,大盤與近月台指!$A$4:$I$499,4,FALSE)</f>
        <v>#N/A</v>
      </c>
      <c r="F1508" s="33" t="e">
        <f>VLOOKUP($B1508,大盤與近月台指!$A$4:$I$499,5,FALSE)</f>
        <v>#N/A</v>
      </c>
      <c r="G1508" s="49" t="e">
        <f>VLOOKUP($B1508,三大法人買賣超!$A$4:$I$500,3,FALSE)</f>
        <v>#N/A</v>
      </c>
      <c r="H1508" s="34" t="e">
        <f>VLOOKUP($B1508,三大法人買賣超!$A$4:$I$500,5,FALSE)</f>
        <v>#N/A</v>
      </c>
      <c r="I1508" s="27" t="e">
        <f>VLOOKUP($B1508,三大法人買賣超!$A$4:$I$500,7,FALSE)</f>
        <v>#N/A</v>
      </c>
      <c r="J1508" s="27" t="e">
        <f>VLOOKUP($B1508,三大法人買賣超!$A$4:$I$500,9,FALSE)</f>
        <v>#N/A</v>
      </c>
      <c r="K1508" s="37">
        <f>新台幣匯率美元指數!B1509</f>
        <v>0</v>
      </c>
      <c r="L1508" s="38">
        <f>新台幣匯率美元指數!C1509</f>
        <v>0</v>
      </c>
      <c r="M1508" s="39">
        <f>新台幣匯率美元指數!D1509</f>
        <v>0</v>
      </c>
      <c r="N1508" s="27" t="e">
        <f>VLOOKUP($B1508,期貨未平倉口數!$A$4:$M$499,4,FALSE)</f>
        <v>#N/A</v>
      </c>
      <c r="O1508" s="27" t="e">
        <f>VLOOKUP($B1508,期貨未平倉口數!$A$4:$M$499,9,FALSE)</f>
        <v>#N/A</v>
      </c>
      <c r="P1508" s="27" t="e">
        <f>VLOOKUP($B1508,期貨未平倉口數!$A$4:$M$499,10,FALSE)</f>
        <v>#N/A</v>
      </c>
      <c r="Q1508" s="27" t="e">
        <f>VLOOKUP($B1508,期貨未平倉口數!$A$4:$M$499,11,FALSE)</f>
        <v>#N/A</v>
      </c>
      <c r="R1508" s="64" t="e">
        <f>VLOOKUP($B1508,選擇權未平倉餘額!$A$4:$I$500,6,FALSE)</f>
        <v>#N/A</v>
      </c>
      <c r="S1508" s="64" t="e">
        <f>VLOOKUP($B1508,選擇權未平倉餘額!$A$4:$I$500,7,FALSE)</f>
        <v>#N/A</v>
      </c>
      <c r="T1508" s="64" t="e">
        <f>VLOOKUP($B1508,選擇權未平倉餘額!$A$4:$I$500,8,FALSE)</f>
        <v>#N/A</v>
      </c>
      <c r="U1508" s="64" t="e">
        <f>VLOOKUP($B1508,選擇權未平倉餘額!$A$4:$I$500,9,FALSE)</f>
        <v>#N/A</v>
      </c>
      <c r="V1508" s="39" t="e">
        <f>VLOOKUP($B1508,臺指選擇權P_C_Ratios!$A$4:$C$500,3,FALSE)</f>
        <v>#N/A</v>
      </c>
      <c r="W1508" s="41" t="e">
        <f>VLOOKUP($B1508,散戶多空比!$A$6:$L$500,12,FALSE)</f>
        <v>#N/A</v>
      </c>
      <c r="X1508" s="40" t="e">
        <f>VLOOKUP($B1508,期貨大額交易人未沖銷部位!$A$4:$O$499,4,FALSE)</f>
        <v>#N/A</v>
      </c>
      <c r="Y1508" s="40" t="e">
        <f>VLOOKUP($B1508,期貨大額交易人未沖銷部位!$A$4:$O$499,7,FALSE)</f>
        <v>#N/A</v>
      </c>
      <c r="Z1508" s="40" t="e">
        <f>VLOOKUP($B1508,期貨大額交易人未沖銷部位!$A$4:$O$499,10,FALSE)</f>
        <v>#N/A</v>
      </c>
      <c r="AA1508" s="40" t="e">
        <f>VLOOKUP($B1508,期貨大額交易人未沖銷部位!$A$4:$O$499,13,FALSE)</f>
        <v>#N/A</v>
      </c>
      <c r="AB1508" s="40" t="e">
        <f>VLOOKUP($B1508,期貨大額交易人未沖銷部位!$A$4:$O$499,14,FALSE)</f>
        <v>#N/A</v>
      </c>
      <c r="AC1508" s="40" t="e">
        <f>VLOOKUP($B1508,期貨大額交易人未沖銷部位!$A$4:$O$499,15,FALSE)</f>
        <v>#N/A</v>
      </c>
      <c r="AD1508" s="33" t="e">
        <f>VLOOKUP($B1508,三大美股走勢!$A$4:$J$495,4,FALSE)</f>
        <v>#N/A</v>
      </c>
      <c r="AE1508" s="33" t="e">
        <f>VLOOKUP($B1508,三大美股走勢!$A$4:$J$495,7,FALSE)</f>
        <v>#N/A</v>
      </c>
      <c r="AF1508" s="33" t="e">
        <f>VLOOKUP($B1508,三大美股走勢!$A$4:$J$495,10,FALSE)</f>
        <v>#N/A</v>
      </c>
    </row>
    <row r="1509" spans="2:32">
      <c r="B1509" s="32">
        <v>44288</v>
      </c>
      <c r="C1509" s="33" t="e">
        <f>VLOOKUP($B1509,大盤與近月台指!$A$4:$I$499,2,FALSE)</f>
        <v>#N/A</v>
      </c>
      <c r="D1509" s="34" t="e">
        <f>VLOOKUP($B1509,大盤與近月台指!$A$4:$I$499,3,FALSE)</f>
        <v>#N/A</v>
      </c>
      <c r="E1509" s="35" t="e">
        <f>VLOOKUP($B1509,大盤與近月台指!$A$4:$I$499,4,FALSE)</f>
        <v>#N/A</v>
      </c>
      <c r="F1509" s="33" t="e">
        <f>VLOOKUP($B1509,大盤與近月台指!$A$4:$I$499,5,FALSE)</f>
        <v>#N/A</v>
      </c>
      <c r="G1509" s="49" t="e">
        <f>VLOOKUP($B1509,三大法人買賣超!$A$4:$I$500,3,FALSE)</f>
        <v>#N/A</v>
      </c>
      <c r="H1509" s="34" t="e">
        <f>VLOOKUP($B1509,三大法人買賣超!$A$4:$I$500,5,FALSE)</f>
        <v>#N/A</v>
      </c>
      <c r="I1509" s="27" t="e">
        <f>VLOOKUP($B1509,三大法人買賣超!$A$4:$I$500,7,FALSE)</f>
        <v>#N/A</v>
      </c>
      <c r="J1509" s="27" t="e">
        <f>VLOOKUP($B1509,三大法人買賣超!$A$4:$I$500,9,FALSE)</f>
        <v>#N/A</v>
      </c>
      <c r="K1509" s="37">
        <f>新台幣匯率美元指數!B1510</f>
        <v>0</v>
      </c>
      <c r="L1509" s="38">
        <f>新台幣匯率美元指數!C1510</f>
        <v>0</v>
      </c>
      <c r="M1509" s="39">
        <f>新台幣匯率美元指數!D1510</f>
        <v>0</v>
      </c>
      <c r="N1509" s="27" t="e">
        <f>VLOOKUP($B1509,期貨未平倉口數!$A$4:$M$499,4,FALSE)</f>
        <v>#N/A</v>
      </c>
      <c r="O1509" s="27" t="e">
        <f>VLOOKUP($B1509,期貨未平倉口數!$A$4:$M$499,9,FALSE)</f>
        <v>#N/A</v>
      </c>
      <c r="P1509" s="27" t="e">
        <f>VLOOKUP($B1509,期貨未平倉口數!$A$4:$M$499,10,FALSE)</f>
        <v>#N/A</v>
      </c>
      <c r="Q1509" s="27" t="e">
        <f>VLOOKUP($B1509,期貨未平倉口數!$A$4:$M$499,11,FALSE)</f>
        <v>#N/A</v>
      </c>
      <c r="R1509" s="64" t="e">
        <f>VLOOKUP($B1509,選擇權未平倉餘額!$A$4:$I$500,6,FALSE)</f>
        <v>#N/A</v>
      </c>
      <c r="S1509" s="64" t="e">
        <f>VLOOKUP($B1509,選擇權未平倉餘額!$A$4:$I$500,7,FALSE)</f>
        <v>#N/A</v>
      </c>
      <c r="T1509" s="64" t="e">
        <f>VLOOKUP($B1509,選擇權未平倉餘額!$A$4:$I$500,8,FALSE)</f>
        <v>#N/A</v>
      </c>
      <c r="U1509" s="64" t="e">
        <f>VLOOKUP($B1509,選擇權未平倉餘額!$A$4:$I$500,9,FALSE)</f>
        <v>#N/A</v>
      </c>
      <c r="V1509" s="39" t="e">
        <f>VLOOKUP($B1509,臺指選擇權P_C_Ratios!$A$4:$C$500,3,FALSE)</f>
        <v>#N/A</v>
      </c>
      <c r="W1509" s="41" t="e">
        <f>VLOOKUP($B1509,散戶多空比!$A$6:$L$500,12,FALSE)</f>
        <v>#N/A</v>
      </c>
      <c r="X1509" s="40" t="e">
        <f>VLOOKUP($B1509,期貨大額交易人未沖銷部位!$A$4:$O$499,4,FALSE)</f>
        <v>#N/A</v>
      </c>
      <c r="Y1509" s="40" t="e">
        <f>VLOOKUP($B1509,期貨大額交易人未沖銷部位!$A$4:$O$499,7,FALSE)</f>
        <v>#N/A</v>
      </c>
      <c r="Z1509" s="40" t="e">
        <f>VLOOKUP($B1509,期貨大額交易人未沖銷部位!$A$4:$O$499,10,FALSE)</f>
        <v>#N/A</v>
      </c>
      <c r="AA1509" s="40" t="e">
        <f>VLOOKUP($B1509,期貨大額交易人未沖銷部位!$A$4:$O$499,13,FALSE)</f>
        <v>#N/A</v>
      </c>
      <c r="AB1509" s="40" t="e">
        <f>VLOOKUP($B1509,期貨大額交易人未沖銷部位!$A$4:$O$499,14,FALSE)</f>
        <v>#N/A</v>
      </c>
      <c r="AC1509" s="40" t="e">
        <f>VLOOKUP($B1509,期貨大額交易人未沖銷部位!$A$4:$O$499,15,FALSE)</f>
        <v>#N/A</v>
      </c>
      <c r="AD1509" s="33" t="e">
        <f>VLOOKUP($B1509,三大美股走勢!$A$4:$J$495,4,FALSE)</f>
        <v>#N/A</v>
      </c>
      <c r="AE1509" s="33" t="e">
        <f>VLOOKUP($B1509,三大美股走勢!$A$4:$J$495,7,FALSE)</f>
        <v>#N/A</v>
      </c>
      <c r="AF1509" s="33" t="e">
        <f>VLOOKUP($B1509,三大美股走勢!$A$4:$J$495,10,FALSE)</f>
        <v>#N/A</v>
      </c>
    </row>
    <row r="1510" spans="2:32">
      <c r="B1510" s="32">
        <v>44289</v>
      </c>
      <c r="C1510" s="33" t="e">
        <f>VLOOKUP($B1510,大盤與近月台指!$A$4:$I$499,2,FALSE)</f>
        <v>#N/A</v>
      </c>
      <c r="D1510" s="34" t="e">
        <f>VLOOKUP($B1510,大盤與近月台指!$A$4:$I$499,3,FALSE)</f>
        <v>#N/A</v>
      </c>
      <c r="E1510" s="35" t="e">
        <f>VLOOKUP($B1510,大盤與近月台指!$A$4:$I$499,4,FALSE)</f>
        <v>#N/A</v>
      </c>
      <c r="F1510" s="33" t="e">
        <f>VLOOKUP($B1510,大盤與近月台指!$A$4:$I$499,5,FALSE)</f>
        <v>#N/A</v>
      </c>
      <c r="G1510" s="49" t="e">
        <f>VLOOKUP($B1510,三大法人買賣超!$A$4:$I$500,3,FALSE)</f>
        <v>#N/A</v>
      </c>
      <c r="H1510" s="34" t="e">
        <f>VLOOKUP($B1510,三大法人買賣超!$A$4:$I$500,5,FALSE)</f>
        <v>#N/A</v>
      </c>
      <c r="I1510" s="27" t="e">
        <f>VLOOKUP($B1510,三大法人買賣超!$A$4:$I$500,7,FALSE)</f>
        <v>#N/A</v>
      </c>
      <c r="J1510" s="27" t="e">
        <f>VLOOKUP($B1510,三大法人買賣超!$A$4:$I$500,9,FALSE)</f>
        <v>#N/A</v>
      </c>
      <c r="K1510" s="37">
        <f>新台幣匯率美元指數!B1511</f>
        <v>0</v>
      </c>
      <c r="L1510" s="38">
        <f>新台幣匯率美元指數!C1511</f>
        <v>0</v>
      </c>
      <c r="M1510" s="39">
        <f>新台幣匯率美元指數!D1511</f>
        <v>0</v>
      </c>
      <c r="N1510" s="27" t="e">
        <f>VLOOKUP($B1510,期貨未平倉口數!$A$4:$M$499,4,FALSE)</f>
        <v>#N/A</v>
      </c>
      <c r="O1510" s="27" t="e">
        <f>VLOOKUP($B1510,期貨未平倉口數!$A$4:$M$499,9,FALSE)</f>
        <v>#N/A</v>
      </c>
      <c r="P1510" s="27" t="e">
        <f>VLOOKUP($B1510,期貨未平倉口數!$A$4:$M$499,10,FALSE)</f>
        <v>#N/A</v>
      </c>
      <c r="Q1510" s="27" t="e">
        <f>VLOOKUP($B1510,期貨未平倉口數!$A$4:$M$499,11,FALSE)</f>
        <v>#N/A</v>
      </c>
      <c r="R1510" s="64" t="e">
        <f>VLOOKUP($B1510,選擇權未平倉餘額!$A$4:$I$500,6,FALSE)</f>
        <v>#N/A</v>
      </c>
      <c r="S1510" s="64" t="e">
        <f>VLOOKUP($B1510,選擇權未平倉餘額!$A$4:$I$500,7,FALSE)</f>
        <v>#N/A</v>
      </c>
      <c r="T1510" s="64" t="e">
        <f>VLOOKUP($B1510,選擇權未平倉餘額!$A$4:$I$500,8,FALSE)</f>
        <v>#N/A</v>
      </c>
      <c r="U1510" s="64" t="e">
        <f>VLOOKUP($B1510,選擇權未平倉餘額!$A$4:$I$500,9,FALSE)</f>
        <v>#N/A</v>
      </c>
      <c r="V1510" s="39" t="e">
        <f>VLOOKUP($B1510,臺指選擇權P_C_Ratios!$A$4:$C$500,3,FALSE)</f>
        <v>#N/A</v>
      </c>
      <c r="W1510" s="41" t="e">
        <f>VLOOKUP($B1510,散戶多空比!$A$6:$L$500,12,FALSE)</f>
        <v>#N/A</v>
      </c>
      <c r="X1510" s="40" t="e">
        <f>VLOOKUP($B1510,期貨大額交易人未沖銷部位!$A$4:$O$499,4,FALSE)</f>
        <v>#N/A</v>
      </c>
      <c r="Y1510" s="40" t="e">
        <f>VLOOKUP($B1510,期貨大額交易人未沖銷部位!$A$4:$O$499,7,FALSE)</f>
        <v>#N/A</v>
      </c>
      <c r="Z1510" s="40" t="e">
        <f>VLOOKUP($B1510,期貨大額交易人未沖銷部位!$A$4:$O$499,10,FALSE)</f>
        <v>#N/A</v>
      </c>
      <c r="AA1510" s="40" t="e">
        <f>VLOOKUP($B1510,期貨大額交易人未沖銷部位!$A$4:$O$499,13,FALSE)</f>
        <v>#N/A</v>
      </c>
      <c r="AB1510" s="40" t="e">
        <f>VLOOKUP($B1510,期貨大額交易人未沖銷部位!$A$4:$O$499,14,FALSE)</f>
        <v>#N/A</v>
      </c>
      <c r="AC1510" s="40" t="e">
        <f>VLOOKUP($B1510,期貨大額交易人未沖銷部位!$A$4:$O$499,15,FALSE)</f>
        <v>#N/A</v>
      </c>
      <c r="AD1510" s="33" t="e">
        <f>VLOOKUP($B1510,三大美股走勢!$A$4:$J$495,4,FALSE)</f>
        <v>#N/A</v>
      </c>
      <c r="AE1510" s="33" t="e">
        <f>VLOOKUP($B1510,三大美股走勢!$A$4:$J$495,7,FALSE)</f>
        <v>#N/A</v>
      </c>
      <c r="AF1510" s="33" t="e">
        <f>VLOOKUP($B1510,三大美股走勢!$A$4:$J$495,10,FALSE)</f>
        <v>#N/A</v>
      </c>
    </row>
    <row r="1511" spans="2:32">
      <c r="B1511" s="32">
        <v>44290</v>
      </c>
      <c r="C1511" s="33" t="e">
        <f>VLOOKUP($B1511,大盤與近月台指!$A$4:$I$499,2,FALSE)</f>
        <v>#N/A</v>
      </c>
      <c r="D1511" s="34" t="e">
        <f>VLOOKUP($B1511,大盤與近月台指!$A$4:$I$499,3,FALSE)</f>
        <v>#N/A</v>
      </c>
      <c r="E1511" s="35" t="e">
        <f>VLOOKUP($B1511,大盤與近月台指!$A$4:$I$499,4,FALSE)</f>
        <v>#N/A</v>
      </c>
      <c r="F1511" s="33" t="e">
        <f>VLOOKUP($B1511,大盤與近月台指!$A$4:$I$499,5,FALSE)</f>
        <v>#N/A</v>
      </c>
      <c r="G1511" s="49" t="e">
        <f>VLOOKUP($B1511,三大法人買賣超!$A$4:$I$500,3,FALSE)</f>
        <v>#N/A</v>
      </c>
      <c r="H1511" s="34" t="e">
        <f>VLOOKUP($B1511,三大法人買賣超!$A$4:$I$500,5,FALSE)</f>
        <v>#N/A</v>
      </c>
      <c r="I1511" s="27" t="e">
        <f>VLOOKUP($B1511,三大法人買賣超!$A$4:$I$500,7,FALSE)</f>
        <v>#N/A</v>
      </c>
      <c r="J1511" s="27" t="e">
        <f>VLOOKUP($B1511,三大法人買賣超!$A$4:$I$500,9,FALSE)</f>
        <v>#N/A</v>
      </c>
      <c r="K1511" s="37">
        <f>新台幣匯率美元指數!B1512</f>
        <v>0</v>
      </c>
      <c r="L1511" s="38">
        <f>新台幣匯率美元指數!C1512</f>
        <v>0</v>
      </c>
      <c r="M1511" s="39">
        <f>新台幣匯率美元指數!D1512</f>
        <v>0</v>
      </c>
      <c r="N1511" s="27" t="e">
        <f>VLOOKUP($B1511,期貨未平倉口數!$A$4:$M$499,4,FALSE)</f>
        <v>#N/A</v>
      </c>
      <c r="O1511" s="27" t="e">
        <f>VLOOKUP($B1511,期貨未平倉口數!$A$4:$M$499,9,FALSE)</f>
        <v>#N/A</v>
      </c>
      <c r="P1511" s="27" t="e">
        <f>VLOOKUP($B1511,期貨未平倉口數!$A$4:$M$499,10,FALSE)</f>
        <v>#N/A</v>
      </c>
      <c r="Q1511" s="27" t="e">
        <f>VLOOKUP($B1511,期貨未平倉口數!$A$4:$M$499,11,FALSE)</f>
        <v>#N/A</v>
      </c>
      <c r="R1511" s="64" t="e">
        <f>VLOOKUP($B1511,選擇權未平倉餘額!$A$4:$I$500,6,FALSE)</f>
        <v>#N/A</v>
      </c>
      <c r="S1511" s="64" t="e">
        <f>VLOOKUP($B1511,選擇權未平倉餘額!$A$4:$I$500,7,FALSE)</f>
        <v>#N/A</v>
      </c>
      <c r="T1511" s="64" t="e">
        <f>VLOOKUP($B1511,選擇權未平倉餘額!$A$4:$I$500,8,FALSE)</f>
        <v>#N/A</v>
      </c>
      <c r="U1511" s="64" t="e">
        <f>VLOOKUP($B1511,選擇權未平倉餘額!$A$4:$I$500,9,FALSE)</f>
        <v>#N/A</v>
      </c>
      <c r="V1511" s="39" t="e">
        <f>VLOOKUP($B1511,臺指選擇權P_C_Ratios!$A$4:$C$500,3,FALSE)</f>
        <v>#N/A</v>
      </c>
      <c r="W1511" s="41" t="e">
        <f>VLOOKUP($B1511,散戶多空比!$A$6:$L$500,12,FALSE)</f>
        <v>#N/A</v>
      </c>
      <c r="X1511" s="40" t="e">
        <f>VLOOKUP($B1511,期貨大額交易人未沖銷部位!$A$4:$O$499,4,FALSE)</f>
        <v>#N/A</v>
      </c>
      <c r="Y1511" s="40" t="e">
        <f>VLOOKUP($B1511,期貨大額交易人未沖銷部位!$A$4:$O$499,7,FALSE)</f>
        <v>#N/A</v>
      </c>
      <c r="Z1511" s="40" t="e">
        <f>VLOOKUP($B1511,期貨大額交易人未沖銷部位!$A$4:$O$499,10,FALSE)</f>
        <v>#N/A</v>
      </c>
      <c r="AA1511" s="40" t="e">
        <f>VLOOKUP($B1511,期貨大額交易人未沖銷部位!$A$4:$O$499,13,FALSE)</f>
        <v>#N/A</v>
      </c>
      <c r="AB1511" s="40" t="e">
        <f>VLOOKUP($B1511,期貨大額交易人未沖銷部位!$A$4:$O$499,14,FALSE)</f>
        <v>#N/A</v>
      </c>
      <c r="AC1511" s="40" t="e">
        <f>VLOOKUP($B1511,期貨大額交易人未沖銷部位!$A$4:$O$499,15,FALSE)</f>
        <v>#N/A</v>
      </c>
      <c r="AD1511" s="33" t="e">
        <f>VLOOKUP($B1511,三大美股走勢!$A$4:$J$495,4,FALSE)</f>
        <v>#N/A</v>
      </c>
      <c r="AE1511" s="33" t="e">
        <f>VLOOKUP($B1511,三大美股走勢!$A$4:$J$495,7,FALSE)</f>
        <v>#N/A</v>
      </c>
      <c r="AF1511" s="33" t="e">
        <f>VLOOKUP($B1511,三大美股走勢!$A$4:$J$495,10,FALSE)</f>
        <v>#N/A</v>
      </c>
    </row>
    <row r="1512" spans="2:32">
      <c r="B1512" s="32">
        <v>44291</v>
      </c>
      <c r="C1512" s="33" t="e">
        <f>VLOOKUP($B1512,大盤與近月台指!$A$4:$I$499,2,FALSE)</f>
        <v>#N/A</v>
      </c>
      <c r="D1512" s="34" t="e">
        <f>VLOOKUP($B1512,大盤與近月台指!$A$4:$I$499,3,FALSE)</f>
        <v>#N/A</v>
      </c>
      <c r="E1512" s="35" t="e">
        <f>VLOOKUP($B1512,大盤與近月台指!$A$4:$I$499,4,FALSE)</f>
        <v>#N/A</v>
      </c>
      <c r="F1512" s="33" t="e">
        <f>VLOOKUP($B1512,大盤與近月台指!$A$4:$I$499,5,FALSE)</f>
        <v>#N/A</v>
      </c>
      <c r="G1512" s="49" t="e">
        <f>VLOOKUP($B1512,三大法人買賣超!$A$4:$I$500,3,FALSE)</f>
        <v>#N/A</v>
      </c>
      <c r="H1512" s="34" t="e">
        <f>VLOOKUP($B1512,三大法人買賣超!$A$4:$I$500,5,FALSE)</f>
        <v>#N/A</v>
      </c>
      <c r="I1512" s="27" t="e">
        <f>VLOOKUP($B1512,三大法人買賣超!$A$4:$I$500,7,FALSE)</f>
        <v>#N/A</v>
      </c>
      <c r="J1512" s="27" t="e">
        <f>VLOOKUP($B1512,三大法人買賣超!$A$4:$I$500,9,FALSE)</f>
        <v>#N/A</v>
      </c>
      <c r="K1512" s="37">
        <f>新台幣匯率美元指數!B1513</f>
        <v>0</v>
      </c>
      <c r="L1512" s="38">
        <f>新台幣匯率美元指數!C1513</f>
        <v>0</v>
      </c>
      <c r="M1512" s="39">
        <f>新台幣匯率美元指數!D1513</f>
        <v>0</v>
      </c>
      <c r="N1512" s="27" t="e">
        <f>VLOOKUP($B1512,期貨未平倉口數!$A$4:$M$499,4,FALSE)</f>
        <v>#N/A</v>
      </c>
      <c r="O1512" s="27" t="e">
        <f>VLOOKUP($B1512,期貨未平倉口數!$A$4:$M$499,9,FALSE)</f>
        <v>#N/A</v>
      </c>
      <c r="P1512" s="27" t="e">
        <f>VLOOKUP($B1512,期貨未平倉口數!$A$4:$M$499,10,FALSE)</f>
        <v>#N/A</v>
      </c>
      <c r="Q1512" s="27" t="e">
        <f>VLOOKUP($B1512,期貨未平倉口數!$A$4:$M$499,11,FALSE)</f>
        <v>#N/A</v>
      </c>
      <c r="R1512" s="64" t="e">
        <f>VLOOKUP($B1512,選擇權未平倉餘額!$A$4:$I$500,6,FALSE)</f>
        <v>#N/A</v>
      </c>
      <c r="S1512" s="64" t="e">
        <f>VLOOKUP($B1512,選擇權未平倉餘額!$A$4:$I$500,7,FALSE)</f>
        <v>#N/A</v>
      </c>
      <c r="T1512" s="64" t="e">
        <f>VLOOKUP($B1512,選擇權未平倉餘額!$A$4:$I$500,8,FALSE)</f>
        <v>#N/A</v>
      </c>
      <c r="U1512" s="64" t="e">
        <f>VLOOKUP($B1512,選擇權未平倉餘額!$A$4:$I$500,9,FALSE)</f>
        <v>#N/A</v>
      </c>
      <c r="V1512" s="39" t="e">
        <f>VLOOKUP($B1512,臺指選擇權P_C_Ratios!$A$4:$C$500,3,FALSE)</f>
        <v>#N/A</v>
      </c>
      <c r="W1512" s="41" t="e">
        <f>VLOOKUP($B1512,散戶多空比!$A$6:$L$500,12,FALSE)</f>
        <v>#N/A</v>
      </c>
      <c r="X1512" s="40" t="e">
        <f>VLOOKUP($B1512,期貨大額交易人未沖銷部位!$A$4:$O$499,4,FALSE)</f>
        <v>#N/A</v>
      </c>
      <c r="Y1512" s="40" t="e">
        <f>VLOOKUP($B1512,期貨大額交易人未沖銷部位!$A$4:$O$499,7,FALSE)</f>
        <v>#N/A</v>
      </c>
      <c r="Z1512" s="40" t="e">
        <f>VLOOKUP($B1512,期貨大額交易人未沖銷部位!$A$4:$O$499,10,FALSE)</f>
        <v>#N/A</v>
      </c>
      <c r="AA1512" s="40" t="e">
        <f>VLOOKUP($B1512,期貨大額交易人未沖銷部位!$A$4:$O$499,13,FALSE)</f>
        <v>#N/A</v>
      </c>
      <c r="AB1512" s="40" t="e">
        <f>VLOOKUP($B1512,期貨大額交易人未沖銷部位!$A$4:$O$499,14,FALSE)</f>
        <v>#N/A</v>
      </c>
      <c r="AC1512" s="40" t="e">
        <f>VLOOKUP($B1512,期貨大額交易人未沖銷部位!$A$4:$O$499,15,FALSE)</f>
        <v>#N/A</v>
      </c>
      <c r="AD1512" s="33" t="e">
        <f>VLOOKUP($B1512,三大美股走勢!$A$4:$J$495,4,FALSE)</f>
        <v>#N/A</v>
      </c>
      <c r="AE1512" s="33" t="e">
        <f>VLOOKUP($B1512,三大美股走勢!$A$4:$J$495,7,FALSE)</f>
        <v>#N/A</v>
      </c>
      <c r="AF1512" s="33" t="e">
        <f>VLOOKUP($B1512,三大美股走勢!$A$4:$J$495,10,FALSE)</f>
        <v>#N/A</v>
      </c>
    </row>
    <row r="1513" spans="2:32">
      <c r="B1513" s="32">
        <v>44292</v>
      </c>
      <c r="C1513" s="33" t="e">
        <f>VLOOKUP($B1513,大盤與近月台指!$A$4:$I$499,2,FALSE)</f>
        <v>#N/A</v>
      </c>
      <c r="D1513" s="34" t="e">
        <f>VLOOKUP($B1513,大盤與近月台指!$A$4:$I$499,3,FALSE)</f>
        <v>#N/A</v>
      </c>
      <c r="E1513" s="35" t="e">
        <f>VLOOKUP($B1513,大盤與近月台指!$A$4:$I$499,4,FALSE)</f>
        <v>#N/A</v>
      </c>
      <c r="F1513" s="33" t="e">
        <f>VLOOKUP($B1513,大盤與近月台指!$A$4:$I$499,5,FALSE)</f>
        <v>#N/A</v>
      </c>
      <c r="G1513" s="49" t="e">
        <f>VLOOKUP($B1513,三大法人買賣超!$A$4:$I$500,3,FALSE)</f>
        <v>#N/A</v>
      </c>
      <c r="H1513" s="34" t="e">
        <f>VLOOKUP($B1513,三大法人買賣超!$A$4:$I$500,5,FALSE)</f>
        <v>#N/A</v>
      </c>
      <c r="I1513" s="27" t="e">
        <f>VLOOKUP($B1513,三大法人買賣超!$A$4:$I$500,7,FALSE)</f>
        <v>#N/A</v>
      </c>
      <c r="J1513" s="27" t="e">
        <f>VLOOKUP($B1513,三大法人買賣超!$A$4:$I$500,9,FALSE)</f>
        <v>#N/A</v>
      </c>
      <c r="K1513" s="37">
        <f>新台幣匯率美元指數!B1514</f>
        <v>0</v>
      </c>
      <c r="L1513" s="38">
        <f>新台幣匯率美元指數!C1514</f>
        <v>0</v>
      </c>
      <c r="M1513" s="39">
        <f>新台幣匯率美元指數!D1514</f>
        <v>0</v>
      </c>
      <c r="N1513" s="27" t="e">
        <f>VLOOKUP($B1513,期貨未平倉口數!$A$4:$M$499,4,FALSE)</f>
        <v>#N/A</v>
      </c>
      <c r="O1513" s="27" t="e">
        <f>VLOOKUP($B1513,期貨未平倉口數!$A$4:$M$499,9,FALSE)</f>
        <v>#N/A</v>
      </c>
      <c r="P1513" s="27" t="e">
        <f>VLOOKUP($B1513,期貨未平倉口數!$A$4:$M$499,10,FALSE)</f>
        <v>#N/A</v>
      </c>
      <c r="Q1513" s="27" t="e">
        <f>VLOOKUP($B1513,期貨未平倉口數!$A$4:$M$499,11,FALSE)</f>
        <v>#N/A</v>
      </c>
      <c r="R1513" s="64" t="e">
        <f>VLOOKUP($B1513,選擇權未平倉餘額!$A$4:$I$500,6,FALSE)</f>
        <v>#N/A</v>
      </c>
      <c r="S1513" s="64" t="e">
        <f>VLOOKUP($B1513,選擇權未平倉餘額!$A$4:$I$500,7,FALSE)</f>
        <v>#N/A</v>
      </c>
      <c r="T1513" s="64" t="e">
        <f>VLOOKUP($B1513,選擇權未平倉餘額!$A$4:$I$500,8,FALSE)</f>
        <v>#N/A</v>
      </c>
      <c r="U1513" s="64" t="e">
        <f>VLOOKUP($B1513,選擇權未平倉餘額!$A$4:$I$500,9,FALSE)</f>
        <v>#N/A</v>
      </c>
      <c r="V1513" s="39" t="e">
        <f>VLOOKUP($B1513,臺指選擇權P_C_Ratios!$A$4:$C$500,3,FALSE)</f>
        <v>#N/A</v>
      </c>
      <c r="W1513" s="41" t="e">
        <f>VLOOKUP($B1513,散戶多空比!$A$6:$L$500,12,FALSE)</f>
        <v>#N/A</v>
      </c>
      <c r="X1513" s="40" t="e">
        <f>VLOOKUP($B1513,期貨大額交易人未沖銷部位!$A$4:$O$499,4,FALSE)</f>
        <v>#N/A</v>
      </c>
      <c r="Y1513" s="40" t="e">
        <f>VLOOKUP($B1513,期貨大額交易人未沖銷部位!$A$4:$O$499,7,FALSE)</f>
        <v>#N/A</v>
      </c>
      <c r="Z1513" s="40" t="e">
        <f>VLOOKUP($B1513,期貨大額交易人未沖銷部位!$A$4:$O$499,10,FALSE)</f>
        <v>#N/A</v>
      </c>
      <c r="AA1513" s="40" t="e">
        <f>VLOOKUP($B1513,期貨大額交易人未沖銷部位!$A$4:$O$499,13,FALSE)</f>
        <v>#N/A</v>
      </c>
      <c r="AB1513" s="40" t="e">
        <f>VLOOKUP($B1513,期貨大額交易人未沖銷部位!$A$4:$O$499,14,FALSE)</f>
        <v>#N/A</v>
      </c>
      <c r="AC1513" s="40" t="e">
        <f>VLOOKUP($B1513,期貨大額交易人未沖銷部位!$A$4:$O$499,15,FALSE)</f>
        <v>#N/A</v>
      </c>
      <c r="AD1513" s="33" t="e">
        <f>VLOOKUP($B1513,三大美股走勢!$A$4:$J$495,4,FALSE)</f>
        <v>#N/A</v>
      </c>
      <c r="AE1513" s="33" t="e">
        <f>VLOOKUP($B1513,三大美股走勢!$A$4:$J$495,7,FALSE)</f>
        <v>#N/A</v>
      </c>
      <c r="AF1513" s="33" t="e">
        <f>VLOOKUP($B1513,三大美股走勢!$A$4:$J$495,10,FALSE)</f>
        <v>#N/A</v>
      </c>
    </row>
    <row r="1514" spans="2:32">
      <c r="B1514" s="32">
        <v>44293</v>
      </c>
      <c r="C1514" s="33" t="e">
        <f>VLOOKUP($B1514,大盤與近月台指!$A$4:$I$499,2,FALSE)</f>
        <v>#N/A</v>
      </c>
      <c r="D1514" s="34" t="e">
        <f>VLOOKUP($B1514,大盤與近月台指!$A$4:$I$499,3,FALSE)</f>
        <v>#N/A</v>
      </c>
      <c r="E1514" s="35" t="e">
        <f>VLOOKUP($B1514,大盤與近月台指!$A$4:$I$499,4,FALSE)</f>
        <v>#N/A</v>
      </c>
      <c r="F1514" s="33" t="e">
        <f>VLOOKUP($B1514,大盤與近月台指!$A$4:$I$499,5,FALSE)</f>
        <v>#N/A</v>
      </c>
      <c r="G1514" s="49" t="e">
        <f>VLOOKUP($B1514,三大法人買賣超!$A$4:$I$500,3,FALSE)</f>
        <v>#N/A</v>
      </c>
      <c r="H1514" s="34" t="e">
        <f>VLOOKUP($B1514,三大法人買賣超!$A$4:$I$500,5,FALSE)</f>
        <v>#N/A</v>
      </c>
      <c r="I1514" s="27" t="e">
        <f>VLOOKUP($B1514,三大法人買賣超!$A$4:$I$500,7,FALSE)</f>
        <v>#N/A</v>
      </c>
      <c r="J1514" s="27" t="e">
        <f>VLOOKUP($B1514,三大法人買賣超!$A$4:$I$500,9,FALSE)</f>
        <v>#N/A</v>
      </c>
      <c r="K1514" s="37">
        <f>新台幣匯率美元指數!B1515</f>
        <v>0</v>
      </c>
      <c r="L1514" s="38">
        <f>新台幣匯率美元指數!C1515</f>
        <v>0</v>
      </c>
      <c r="M1514" s="39">
        <f>新台幣匯率美元指數!D1515</f>
        <v>0</v>
      </c>
      <c r="N1514" s="27" t="e">
        <f>VLOOKUP($B1514,期貨未平倉口數!$A$4:$M$499,4,FALSE)</f>
        <v>#N/A</v>
      </c>
      <c r="O1514" s="27" t="e">
        <f>VLOOKUP($B1514,期貨未平倉口數!$A$4:$M$499,9,FALSE)</f>
        <v>#N/A</v>
      </c>
      <c r="P1514" s="27" t="e">
        <f>VLOOKUP($B1514,期貨未平倉口數!$A$4:$M$499,10,FALSE)</f>
        <v>#N/A</v>
      </c>
      <c r="Q1514" s="27" t="e">
        <f>VLOOKUP($B1514,期貨未平倉口數!$A$4:$M$499,11,FALSE)</f>
        <v>#N/A</v>
      </c>
      <c r="R1514" s="64" t="e">
        <f>VLOOKUP($B1514,選擇權未平倉餘額!$A$4:$I$500,6,FALSE)</f>
        <v>#N/A</v>
      </c>
      <c r="S1514" s="64" t="e">
        <f>VLOOKUP($B1514,選擇權未平倉餘額!$A$4:$I$500,7,FALSE)</f>
        <v>#N/A</v>
      </c>
      <c r="T1514" s="64" t="e">
        <f>VLOOKUP($B1514,選擇權未平倉餘額!$A$4:$I$500,8,FALSE)</f>
        <v>#N/A</v>
      </c>
      <c r="U1514" s="64" t="e">
        <f>VLOOKUP($B1514,選擇權未平倉餘額!$A$4:$I$500,9,FALSE)</f>
        <v>#N/A</v>
      </c>
      <c r="V1514" s="39" t="e">
        <f>VLOOKUP($B1514,臺指選擇權P_C_Ratios!$A$4:$C$500,3,FALSE)</f>
        <v>#N/A</v>
      </c>
      <c r="W1514" s="41" t="e">
        <f>VLOOKUP($B1514,散戶多空比!$A$6:$L$500,12,FALSE)</f>
        <v>#N/A</v>
      </c>
      <c r="X1514" s="40" t="e">
        <f>VLOOKUP($B1514,期貨大額交易人未沖銷部位!$A$4:$O$499,4,FALSE)</f>
        <v>#N/A</v>
      </c>
      <c r="Y1514" s="40" t="e">
        <f>VLOOKUP($B1514,期貨大額交易人未沖銷部位!$A$4:$O$499,7,FALSE)</f>
        <v>#N/A</v>
      </c>
      <c r="Z1514" s="40" t="e">
        <f>VLOOKUP($B1514,期貨大額交易人未沖銷部位!$A$4:$O$499,10,FALSE)</f>
        <v>#N/A</v>
      </c>
      <c r="AA1514" s="40" t="e">
        <f>VLOOKUP($B1514,期貨大額交易人未沖銷部位!$A$4:$O$499,13,FALSE)</f>
        <v>#N/A</v>
      </c>
      <c r="AB1514" s="40" t="e">
        <f>VLOOKUP($B1514,期貨大額交易人未沖銷部位!$A$4:$O$499,14,FALSE)</f>
        <v>#N/A</v>
      </c>
      <c r="AC1514" s="40" t="e">
        <f>VLOOKUP($B1514,期貨大額交易人未沖銷部位!$A$4:$O$499,15,FALSE)</f>
        <v>#N/A</v>
      </c>
      <c r="AD1514" s="33" t="e">
        <f>VLOOKUP($B1514,三大美股走勢!$A$4:$J$495,4,FALSE)</f>
        <v>#N/A</v>
      </c>
      <c r="AE1514" s="33" t="e">
        <f>VLOOKUP($B1514,三大美股走勢!$A$4:$J$495,7,FALSE)</f>
        <v>#N/A</v>
      </c>
      <c r="AF1514" s="33" t="e">
        <f>VLOOKUP($B1514,三大美股走勢!$A$4:$J$495,10,FALSE)</f>
        <v>#N/A</v>
      </c>
    </row>
    <row r="1515" spans="2:32">
      <c r="B1515" s="32">
        <v>44294</v>
      </c>
      <c r="C1515" s="33" t="e">
        <f>VLOOKUP($B1515,大盤與近月台指!$A$4:$I$499,2,FALSE)</f>
        <v>#N/A</v>
      </c>
      <c r="D1515" s="34" t="e">
        <f>VLOOKUP($B1515,大盤與近月台指!$A$4:$I$499,3,FALSE)</f>
        <v>#N/A</v>
      </c>
      <c r="E1515" s="35" t="e">
        <f>VLOOKUP($B1515,大盤與近月台指!$A$4:$I$499,4,FALSE)</f>
        <v>#N/A</v>
      </c>
      <c r="F1515" s="33" t="e">
        <f>VLOOKUP($B1515,大盤與近月台指!$A$4:$I$499,5,FALSE)</f>
        <v>#N/A</v>
      </c>
      <c r="G1515" s="49" t="e">
        <f>VLOOKUP($B1515,三大法人買賣超!$A$4:$I$500,3,FALSE)</f>
        <v>#N/A</v>
      </c>
      <c r="H1515" s="34" t="e">
        <f>VLOOKUP($B1515,三大法人買賣超!$A$4:$I$500,5,FALSE)</f>
        <v>#N/A</v>
      </c>
      <c r="I1515" s="27" t="e">
        <f>VLOOKUP($B1515,三大法人買賣超!$A$4:$I$500,7,FALSE)</f>
        <v>#N/A</v>
      </c>
      <c r="J1515" s="27" t="e">
        <f>VLOOKUP($B1515,三大法人買賣超!$A$4:$I$500,9,FALSE)</f>
        <v>#N/A</v>
      </c>
      <c r="K1515" s="37">
        <f>新台幣匯率美元指數!B1516</f>
        <v>0</v>
      </c>
      <c r="L1515" s="38">
        <f>新台幣匯率美元指數!C1516</f>
        <v>0</v>
      </c>
      <c r="M1515" s="39">
        <f>新台幣匯率美元指數!D1516</f>
        <v>0</v>
      </c>
      <c r="N1515" s="27" t="e">
        <f>VLOOKUP($B1515,期貨未平倉口數!$A$4:$M$499,4,FALSE)</f>
        <v>#N/A</v>
      </c>
      <c r="O1515" s="27" t="e">
        <f>VLOOKUP($B1515,期貨未平倉口數!$A$4:$M$499,9,FALSE)</f>
        <v>#N/A</v>
      </c>
      <c r="P1515" s="27" t="e">
        <f>VLOOKUP($B1515,期貨未平倉口數!$A$4:$M$499,10,FALSE)</f>
        <v>#N/A</v>
      </c>
      <c r="Q1515" s="27" t="e">
        <f>VLOOKUP($B1515,期貨未平倉口數!$A$4:$M$499,11,FALSE)</f>
        <v>#N/A</v>
      </c>
      <c r="R1515" s="64" t="e">
        <f>VLOOKUP($B1515,選擇權未平倉餘額!$A$4:$I$500,6,FALSE)</f>
        <v>#N/A</v>
      </c>
      <c r="S1515" s="64" t="e">
        <f>VLOOKUP($B1515,選擇權未平倉餘額!$A$4:$I$500,7,FALSE)</f>
        <v>#N/A</v>
      </c>
      <c r="T1515" s="64" t="e">
        <f>VLOOKUP($B1515,選擇權未平倉餘額!$A$4:$I$500,8,FALSE)</f>
        <v>#N/A</v>
      </c>
      <c r="U1515" s="64" t="e">
        <f>VLOOKUP($B1515,選擇權未平倉餘額!$A$4:$I$500,9,FALSE)</f>
        <v>#N/A</v>
      </c>
      <c r="V1515" s="39" t="e">
        <f>VLOOKUP($B1515,臺指選擇權P_C_Ratios!$A$4:$C$500,3,FALSE)</f>
        <v>#N/A</v>
      </c>
      <c r="W1515" s="41" t="e">
        <f>VLOOKUP($B1515,散戶多空比!$A$6:$L$500,12,FALSE)</f>
        <v>#N/A</v>
      </c>
      <c r="X1515" s="40" t="e">
        <f>VLOOKUP($B1515,期貨大額交易人未沖銷部位!$A$4:$O$499,4,FALSE)</f>
        <v>#N/A</v>
      </c>
      <c r="Y1515" s="40" t="e">
        <f>VLOOKUP($B1515,期貨大額交易人未沖銷部位!$A$4:$O$499,7,FALSE)</f>
        <v>#N/A</v>
      </c>
      <c r="Z1515" s="40" t="e">
        <f>VLOOKUP($B1515,期貨大額交易人未沖銷部位!$A$4:$O$499,10,FALSE)</f>
        <v>#N/A</v>
      </c>
      <c r="AA1515" s="40" t="e">
        <f>VLOOKUP($B1515,期貨大額交易人未沖銷部位!$A$4:$O$499,13,FALSE)</f>
        <v>#N/A</v>
      </c>
      <c r="AB1515" s="40" t="e">
        <f>VLOOKUP($B1515,期貨大額交易人未沖銷部位!$A$4:$O$499,14,FALSE)</f>
        <v>#N/A</v>
      </c>
      <c r="AC1515" s="40" t="e">
        <f>VLOOKUP($B1515,期貨大額交易人未沖銷部位!$A$4:$O$499,15,FALSE)</f>
        <v>#N/A</v>
      </c>
      <c r="AD1515" s="33" t="e">
        <f>VLOOKUP($B1515,三大美股走勢!$A$4:$J$495,4,FALSE)</f>
        <v>#N/A</v>
      </c>
      <c r="AE1515" s="33" t="e">
        <f>VLOOKUP($B1515,三大美股走勢!$A$4:$J$495,7,FALSE)</f>
        <v>#N/A</v>
      </c>
      <c r="AF1515" s="33" t="e">
        <f>VLOOKUP($B1515,三大美股走勢!$A$4:$J$495,10,FALSE)</f>
        <v>#N/A</v>
      </c>
    </row>
    <row r="1516" spans="2:32">
      <c r="B1516" s="32">
        <v>44295</v>
      </c>
      <c r="C1516" s="33" t="e">
        <f>VLOOKUP($B1516,大盤與近月台指!$A$4:$I$499,2,FALSE)</f>
        <v>#N/A</v>
      </c>
      <c r="D1516" s="34" t="e">
        <f>VLOOKUP($B1516,大盤與近月台指!$A$4:$I$499,3,FALSE)</f>
        <v>#N/A</v>
      </c>
      <c r="E1516" s="35" t="e">
        <f>VLOOKUP($B1516,大盤與近月台指!$A$4:$I$499,4,FALSE)</f>
        <v>#N/A</v>
      </c>
      <c r="F1516" s="33" t="e">
        <f>VLOOKUP($B1516,大盤與近月台指!$A$4:$I$499,5,FALSE)</f>
        <v>#N/A</v>
      </c>
      <c r="G1516" s="49" t="e">
        <f>VLOOKUP($B1516,三大法人買賣超!$A$4:$I$500,3,FALSE)</f>
        <v>#N/A</v>
      </c>
      <c r="H1516" s="34" t="e">
        <f>VLOOKUP($B1516,三大法人買賣超!$A$4:$I$500,5,FALSE)</f>
        <v>#N/A</v>
      </c>
      <c r="I1516" s="27" t="e">
        <f>VLOOKUP($B1516,三大法人買賣超!$A$4:$I$500,7,FALSE)</f>
        <v>#N/A</v>
      </c>
      <c r="J1516" s="27" t="e">
        <f>VLOOKUP($B1516,三大法人買賣超!$A$4:$I$500,9,FALSE)</f>
        <v>#N/A</v>
      </c>
      <c r="K1516" s="37">
        <f>新台幣匯率美元指數!B1517</f>
        <v>0</v>
      </c>
      <c r="L1516" s="38">
        <f>新台幣匯率美元指數!C1517</f>
        <v>0</v>
      </c>
      <c r="M1516" s="39">
        <f>新台幣匯率美元指數!D1517</f>
        <v>0</v>
      </c>
      <c r="N1516" s="27" t="e">
        <f>VLOOKUP($B1516,期貨未平倉口數!$A$4:$M$499,4,FALSE)</f>
        <v>#N/A</v>
      </c>
      <c r="O1516" s="27" t="e">
        <f>VLOOKUP($B1516,期貨未平倉口數!$A$4:$M$499,9,FALSE)</f>
        <v>#N/A</v>
      </c>
      <c r="P1516" s="27" t="e">
        <f>VLOOKUP($B1516,期貨未平倉口數!$A$4:$M$499,10,FALSE)</f>
        <v>#N/A</v>
      </c>
      <c r="Q1516" s="27" t="e">
        <f>VLOOKUP($B1516,期貨未平倉口數!$A$4:$M$499,11,FALSE)</f>
        <v>#N/A</v>
      </c>
      <c r="R1516" s="64" t="e">
        <f>VLOOKUP($B1516,選擇權未平倉餘額!$A$4:$I$500,6,FALSE)</f>
        <v>#N/A</v>
      </c>
      <c r="S1516" s="64" t="e">
        <f>VLOOKUP($B1516,選擇權未平倉餘額!$A$4:$I$500,7,FALSE)</f>
        <v>#N/A</v>
      </c>
      <c r="T1516" s="64" t="e">
        <f>VLOOKUP($B1516,選擇權未平倉餘額!$A$4:$I$500,8,FALSE)</f>
        <v>#N/A</v>
      </c>
      <c r="U1516" s="64" t="e">
        <f>VLOOKUP($B1516,選擇權未平倉餘額!$A$4:$I$500,9,FALSE)</f>
        <v>#N/A</v>
      </c>
      <c r="V1516" s="39" t="e">
        <f>VLOOKUP($B1516,臺指選擇權P_C_Ratios!$A$4:$C$500,3,FALSE)</f>
        <v>#N/A</v>
      </c>
      <c r="W1516" s="41" t="e">
        <f>VLOOKUP($B1516,散戶多空比!$A$6:$L$500,12,FALSE)</f>
        <v>#N/A</v>
      </c>
      <c r="X1516" s="40" t="e">
        <f>VLOOKUP($B1516,期貨大額交易人未沖銷部位!$A$4:$O$499,4,FALSE)</f>
        <v>#N/A</v>
      </c>
      <c r="Y1516" s="40" t="e">
        <f>VLOOKUP($B1516,期貨大額交易人未沖銷部位!$A$4:$O$499,7,FALSE)</f>
        <v>#N/A</v>
      </c>
      <c r="Z1516" s="40" t="e">
        <f>VLOOKUP($B1516,期貨大額交易人未沖銷部位!$A$4:$O$499,10,FALSE)</f>
        <v>#N/A</v>
      </c>
      <c r="AA1516" s="40" t="e">
        <f>VLOOKUP($B1516,期貨大額交易人未沖銷部位!$A$4:$O$499,13,FALSE)</f>
        <v>#N/A</v>
      </c>
      <c r="AB1516" s="40" t="e">
        <f>VLOOKUP($B1516,期貨大額交易人未沖銷部位!$A$4:$O$499,14,FALSE)</f>
        <v>#N/A</v>
      </c>
      <c r="AC1516" s="40" t="e">
        <f>VLOOKUP($B1516,期貨大額交易人未沖銷部位!$A$4:$O$499,15,FALSE)</f>
        <v>#N/A</v>
      </c>
      <c r="AD1516" s="33" t="e">
        <f>VLOOKUP($B1516,三大美股走勢!$A$4:$J$495,4,FALSE)</f>
        <v>#N/A</v>
      </c>
      <c r="AE1516" s="33" t="e">
        <f>VLOOKUP($B1516,三大美股走勢!$A$4:$J$495,7,FALSE)</f>
        <v>#N/A</v>
      </c>
      <c r="AF1516" s="33" t="e">
        <f>VLOOKUP($B1516,三大美股走勢!$A$4:$J$495,10,FALSE)</f>
        <v>#N/A</v>
      </c>
    </row>
    <row r="1517" spans="2:32">
      <c r="B1517" s="32">
        <v>44296</v>
      </c>
      <c r="C1517" s="33" t="e">
        <f>VLOOKUP($B1517,大盤與近月台指!$A$4:$I$499,2,FALSE)</f>
        <v>#N/A</v>
      </c>
      <c r="D1517" s="34" t="e">
        <f>VLOOKUP($B1517,大盤與近月台指!$A$4:$I$499,3,FALSE)</f>
        <v>#N/A</v>
      </c>
      <c r="E1517" s="35" t="e">
        <f>VLOOKUP($B1517,大盤與近月台指!$A$4:$I$499,4,FALSE)</f>
        <v>#N/A</v>
      </c>
      <c r="F1517" s="33" t="e">
        <f>VLOOKUP($B1517,大盤與近月台指!$A$4:$I$499,5,FALSE)</f>
        <v>#N/A</v>
      </c>
      <c r="G1517" s="49" t="e">
        <f>VLOOKUP($B1517,三大法人買賣超!$A$4:$I$500,3,FALSE)</f>
        <v>#N/A</v>
      </c>
      <c r="H1517" s="34" t="e">
        <f>VLOOKUP($B1517,三大法人買賣超!$A$4:$I$500,5,FALSE)</f>
        <v>#N/A</v>
      </c>
      <c r="I1517" s="27" t="e">
        <f>VLOOKUP($B1517,三大法人買賣超!$A$4:$I$500,7,FALSE)</f>
        <v>#N/A</v>
      </c>
      <c r="J1517" s="27" t="e">
        <f>VLOOKUP($B1517,三大法人買賣超!$A$4:$I$500,9,FALSE)</f>
        <v>#N/A</v>
      </c>
      <c r="K1517" s="37">
        <f>新台幣匯率美元指數!B1518</f>
        <v>0</v>
      </c>
      <c r="L1517" s="38">
        <f>新台幣匯率美元指數!C1518</f>
        <v>0</v>
      </c>
      <c r="M1517" s="39">
        <f>新台幣匯率美元指數!D1518</f>
        <v>0</v>
      </c>
      <c r="N1517" s="27" t="e">
        <f>VLOOKUP($B1517,期貨未平倉口數!$A$4:$M$499,4,FALSE)</f>
        <v>#N/A</v>
      </c>
      <c r="O1517" s="27" t="e">
        <f>VLOOKUP($B1517,期貨未平倉口數!$A$4:$M$499,9,FALSE)</f>
        <v>#N/A</v>
      </c>
      <c r="P1517" s="27" t="e">
        <f>VLOOKUP($B1517,期貨未平倉口數!$A$4:$M$499,10,FALSE)</f>
        <v>#N/A</v>
      </c>
      <c r="Q1517" s="27" t="e">
        <f>VLOOKUP($B1517,期貨未平倉口數!$A$4:$M$499,11,FALSE)</f>
        <v>#N/A</v>
      </c>
      <c r="R1517" s="64" t="e">
        <f>VLOOKUP($B1517,選擇權未平倉餘額!$A$4:$I$500,6,FALSE)</f>
        <v>#N/A</v>
      </c>
      <c r="S1517" s="64" t="e">
        <f>VLOOKUP($B1517,選擇權未平倉餘額!$A$4:$I$500,7,FALSE)</f>
        <v>#N/A</v>
      </c>
      <c r="T1517" s="64" t="e">
        <f>VLOOKUP($B1517,選擇權未平倉餘額!$A$4:$I$500,8,FALSE)</f>
        <v>#N/A</v>
      </c>
      <c r="U1517" s="64" t="e">
        <f>VLOOKUP($B1517,選擇權未平倉餘額!$A$4:$I$500,9,FALSE)</f>
        <v>#N/A</v>
      </c>
      <c r="V1517" s="39" t="e">
        <f>VLOOKUP($B1517,臺指選擇權P_C_Ratios!$A$4:$C$500,3,FALSE)</f>
        <v>#N/A</v>
      </c>
      <c r="W1517" s="41" t="e">
        <f>VLOOKUP($B1517,散戶多空比!$A$6:$L$500,12,FALSE)</f>
        <v>#N/A</v>
      </c>
      <c r="X1517" s="40" t="e">
        <f>VLOOKUP($B1517,期貨大額交易人未沖銷部位!$A$4:$O$499,4,FALSE)</f>
        <v>#N/A</v>
      </c>
      <c r="Y1517" s="40" t="e">
        <f>VLOOKUP($B1517,期貨大額交易人未沖銷部位!$A$4:$O$499,7,FALSE)</f>
        <v>#N/A</v>
      </c>
      <c r="Z1517" s="40" t="e">
        <f>VLOOKUP($B1517,期貨大額交易人未沖銷部位!$A$4:$O$499,10,FALSE)</f>
        <v>#N/A</v>
      </c>
      <c r="AA1517" s="40" t="e">
        <f>VLOOKUP($B1517,期貨大額交易人未沖銷部位!$A$4:$O$499,13,FALSE)</f>
        <v>#N/A</v>
      </c>
      <c r="AB1517" s="40" t="e">
        <f>VLOOKUP($B1517,期貨大額交易人未沖銷部位!$A$4:$O$499,14,FALSE)</f>
        <v>#N/A</v>
      </c>
      <c r="AC1517" s="40" t="e">
        <f>VLOOKUP($B1517,期貨大額交易人未沖銷部位!$A$4:$O$499,15,FALSE)</f>
        <v>#N/A</v>
      </c>
      <c r="AD1517" s="33" t="e">
        <f>VLOOKUP($B1517,三大美股走勢!$A$4:$J$495,4,FALSE)</f>
        <v>#N/A</v>
      </c>
      <c r="AE1517" s="33" t="e">
        <f>VLOOKUP($B1517,三大美股走勢!$A$4:$J$495,7,FALSE)</f>
        <v>#N/A</v>
      </c>
      <c r="AF1517" s="33" t="e">
        <f>VLOOKUP($B1517,三大美股走勢!$A$4:$J$495,10,FALSE)</f>
        <v>#N/A</v>
      </c>
    </row>
    <row r="1518" spans="2:32">
      <c r="B1518" s="32">
        <v>44297</v>
      </c>
      <c r="C1518" s="33" t="e">
        <f>VLOOKUP($B1518,大盤與近月台指!$A$4:$I$499,2,FALSE)</f>
        <v>#N/A</v>
      </c>
      <c r="D1518" s="34" t="e">
        <f>VLOOKUP($B1518,大盤與近月台指!$A$4:$I$499,3,FALSE)</f>
        <v>#N/A</v>
      </c>
      <c r="E1518" s="35" t="e">
        <f>VLOOKUP($B1518,大盤與近月台指!$A$4:$I$499,4,FALSE)</f>
        <v>#N/A</v>
      </c>
      <c r="F1518" s="33" t="e">
        <f>VLOOKUP($B1518,大盤與近月台指!$A$4:$I$499,5,FALSE)</f>
        <v>#N/A</v>
      </c>
      <c r="G1518" s="49" t="e">
        <f>VLOOKUP($B1518,三大法人買賣超!$A$4:$I$500,3,FALSE)</f>
        <v>#N/A</v>
      </c>
      <c r="H1518" s="34" t="e">
        <f>VLOOKUP($B1518,三大法人買賣超!$A$4:$I$500,5,FALSE)</f>
        <v>#N/A</v>
      </c>
      <c r="I1518" s="27" t="e">
        <f>VLOOKUP($B1518,三大法人買賣超!$A$4:$I$500,7,FALSE)</f>
        <v>#N/A</v>
      </c>
      <c r="J1518" s="27" t="e">
        <f>VLOOKUP($B1518,三大法人買賣超!$A$4:$I$500,9,FALSE)</f>
        <v>#N/A</v>
      </c>
      <c r="K1518" s="37">
        <f>新台幣匯率美元指數!B1519</f>
        <v>0</v>
      </c>
      <c r="L1518" s="38">
        <f>新台幣匯率美元指數!C1519</f>
        <v>0</v>
      </c>
      <c r="M1518" s="39">
        <f>新台幣匯率美元指數!D1519</f>
        <v>0</v>
      </c>
      <c r="N1518" s="27" t="e">
        <f>VLOOKUP($B1518,期貨未平倉口數!$A$4:$M$499,4,FALSE)</f>
        <v>#N/A</v>
      </c>
      <c r="O1518" s="27" t="e">
        <f>VLOOKUP($B1518,期貨未平倉口數!$A$4:$M$499,9,FALSE)</f>
        <v>#N/A</v>
      </c>
      <c r="P1518" s="27" t="e">
        <f>VLOOKUP($B1518,期貨未平倉口數!$A$4:$M$499,10,FALSE)</f>
        <v>#N/A</v>
      </c>
      <c r="Q1518" s="27" t="e">
        <f>VLOOKUP($B1518,期貨未平倉口數!$A$4:$M$499,11,FALSE)</f>
        <v>#N/A</v>
      </c>
      <c r="R1518" s="64" t="e">
        <f>VLOOKUP($B1518,選擇權未平倉餘額!$A$4:$I$500,6,FALSE)</f>
        <v>#N/A</v>
      </c>
      <c r="S1518" s="64" t="e">
        <f>VLOOKUP($B1518,選擇權未平倉餘額!$A$4:$I$500,7,FALSE)</f>
        <v>#N/A</v>
      </c>
      <c r="T1518" s="64" t="e">
        <f>VLOOKUP($B1518,選擇權未平倉餘額!$A$4:$I$500,8,FALSE)</f>
        <v>#N/A</v>
      </c>
      <c r="U1518" s="64" t="e">
        <f>VLOOKUP($B1518,選擇權未平倉餘額!$A$4:$I$500,9,FALSE)</f>
        <v>#N/A</v>
      </c>
      <c r="V1518" s="39" t="e">
        <f>VLOOKUP($B1518,臺指選擇權P_C_Ratios!$A$4:$C$500,3,FALSE)</f>
        <v>#N/A</v>
      </c>
      <c r="W1518" s="41" t="e">
        <f>VLOOKUP($B1518,散戶多空比!$A$6:$L$500,12,FALSE)</f>
        <v>#N/A</v>
      </c>
      <c r="X1518" s="40" t="e">
        <f>VLOOKUP($B1518,期貨大額交易人未沖銷部位!$A$4:$O$499,4,FALSE)</f>
        <v>#N/A</v>
      </c>
      <c r="Y1518" s="40" t="e">
        <f>VLOOKUP($B1518,期貨大額交易人未沖銷部位!$A$4:$O$499,7,FALSE)</f>
        <v>#N/A</v>
      </c>
      <c r="Z1518" s="40" t="e">
        <f>VLOOKUP($B1518,期貨大額交易人未沖銷部位!$A$4:$O$499,10,FALSE)</f>
        <v>#N/A</v>
      </c>
      <c r="AA1518" s="40" t="e">
        <f>VLOOKUP($B1518,期貨大額交易人未沖銷部位!$A$4:$O$499,13,FALSE)</f>
        <v>#N/A</v>
      </c>
      <c r="AB1518" s="40" t="e">
        <f>VLOOKUP($B1518,期貨大額交易人未沖銷部位!$A$4:$O$499,14,FALSE)</f>
        <v>#N/A</v>
      </c>
      <c r="AC1518" s="40" t="e">
        <f>VLOOKUP($B1518,期貨大額交易人未沖銷部位!$A$4:$O$499,15,FALSE)</f>
        <v>#N/A</v>
      </c>
      <c r="AD1518" s="33" t="e">
        <f>VLOOKUP($B1518,三大美股走勢!$A$4:$J$495,4,FALSE)</f>
        <v>#N/A</v>
      </c>
      <c r="AE1518" s="33" t="e">
        <f>VLOOKUP($B1518,三大美股走勢!$A$4:$J$495,7,FALSE)</f>
        <v>#N/A</v>
      </c>
      <c r="AF1518" s="33" t="e">
        <f>VLOOKUP($B1518,三大美股走勢!$A$4:$J$495,10,FALSE)</f>
        <v>#N/A</v>
      </c>
    </row>
    <row r="1519" spans="2:32">
      <c r="B1519" s="32">
        <v>44298</v>
      </c>
      <c r="C1519" s="33" t="e">
        <f>VLOOKUP($B1519,大盤與近月台指!$A$4:$I$499,2,FALSE)</f>
        <v>#N/A</v>
      </c>
      <c r="D1519" s="34" t="e">
        <f>VLOOKUP($B1519,大盤與近月台指!$A$4:$I$499,3,FALSE)</f>
        <v>#N/A</v>
      </c>
      <c r="E1519" s="35" t="e">
        <f>VLOOKUP($B1519,大盤與近月台指!$A$4:$I$499,4,FALSE)</f>
        <v>#N/A</v>
      </c>
      <c r="F1519" s="33" t="e">
        <f>VLOOKUP($B1519,大盤與近月台指!$A$4:$I$499,5,FALSE)</f>
        <v>#N/A</v>
      </c>
      <c r="G1519" s="49" t="e">
        <f>VLOOKUP($B1519,三大法人買賣超!$A$4:$I$500,3,FALSE)</f>
        <v>#N/A</v>
      </c>
      <c r="H1519" s="34" t="e">
        <f>VLOOKUP($B1519,三大法人買賣超!$A$4:$I$500,5,FALSE)</f>
        <v>#N/A</v>
      </c>
      <c r="I1519" s="27" t="e">
        <f>VLOOKUP($B1519,三大法人買賣超!$A$4:$I$500,7,FALSE)</f>
        <v>#N/A</v>
      </c>
      <c r="J1519" s="27" t="e">
        <f>VLOOKUP($B1519,三大法人買賣超!$A$4:$I$500,9,FALSE)</f>
        <v>#N/A</v>
      </c>
      <c r="K1519" s="37">
        <f>新台幣匯率美元指數!B1520</f>
        <v>0</v>
      </c>
      <c r="L1519" s="38">
        <f>新台幣匯率美元指數!C1520</f>
        <v>0</v>
      </c>
      <c r="M1519" s="39">
        <f>新台幣匯率美元指數!D1520</f>
        <v>0</v>
      </c>
      <c r="N1519" s="27" t="e">
        <f>VLOOKUP($B1519,期貨未平倉口數!$A$4:$M$499,4,FALSE)</f>
        <v>#N/A</v>
      </c>
      <c r="O1519" s="27" t="e">
        <f>VLOOKUP($B1519,期貨未平倉口數!$A$4:$M$499,9,FALSE)</f>
        <v>#N/A</v>
      </c>
      <c r="P1519" s="27" t="e">
        <f>VLOOKUP($B1519,期貨未平倉口數!$A$4:$M$499,10,FALSE)</f>
        <v>#N/A</v>
      </c>
      <c r="Q1519" s="27" t="e">
        <f>VLOOKUP($B1519,期貨未平倉口數!$A$4:$M$499,11,FALSE)</f>
        <v>#N/A</v>
      </c>
      <c r="R1519" s="64" t="e">
        <f>VLOOKUP($B1519,選擇權未平倉餘額!$A$4:$I$500,6,FALSE)</f>
        <v>#N/A</v>
      </c>
      <c r="S1519" s="64" t="e">
        <f>VLOOKUP($B1519,選擇權未平倉餘額!$A$4:$I$500,7,FALSE)</f>
        <v>#N/A</v>
      </c>
      <c r="T1519" s="64" t="e">
        <f>VLOOKUP($B1519,選擇權未平倉餘額!$A$4:$I$500,8,FALSE)</f>
        <v>#N/A</v>
      </c>
      <c r="U1519" s="64" t="e">
        <f>VLOOKUP($B1519,選擇權未平倉餘額!$A$4:$I$500,9,FALSE)</f>
        <v>#N/A</v>
      </c>
      <c r="V1519" s="39" t="e">
        <f>VLOOKUP($B1519,臺指選擇權P_C_Ratios!$A$4:$C$500,3,FALSE)</f>
        <v>#N/A</v>
      </c>
      <c r="W1519" s="41" t="e">
        <f>VLOOKUP($B1519,散戶多空比!$A$6:$L$500,12,FALSE)</f>
        <v>#N/A</v>
      </c>
      <c r="X1519" s="40" t="e">
        <f>VLOOKUP($B1519,期貨大額交易人未沖銷部位!$A$4:$O$499,4,FALSE)</f>
        <v>#N/A</v>
      </c>
      <c r="Y1519" s="40" t="e">
        <f>VLOOKUP($B1519,期貨大額交易人未沖銷部位!$A$4:$O$499,7,FALSE)</f>
        <v>#N/A</v>
      </c>
      <c r="Z1519" s="40" t="e">
        <f>VLOOKUP($B1519,期貨大額交易人未沖銷部位!$A$4:$O$499,10,FALSE)</f>
        <v>#N/A</v>
      </c>
      <c r="AA1519" s="40" t="e">
        <f>VLOOKUP($B1519,期貨大額交易人未沖銷部位!$A$4:$O$499,13,FALSE)</f>
        <v>#N/A</v>
      </c>
      <c r="AB1519" s="40" t="e">
        <f>VLOOKUP($B1519,期貨大額交易人未沖銷部位!$A$4:$O$499,14,FALSE)</f>
        <v>#N/A</v>
      </c>
      <c r="AC1519" s="40" t="e">
        <f>VLOOKUP($B1519,期貨大額交易人未沖銷部位!$A$4:$O$499,15,FALSE)</f>
        <v>#N/A</v>
      </c>
      <c r="AD1519" s="33" t="e">
        <f>VLOOKUP($B1519,三大美股走勢!$A$4:$J$495,4,FALSE)</f>
        <v>#N/A</v>
      </c>
      <c r="AE1519" s="33" t="e">
        <f>VLOOKUP($B1519,三大美股走勢!$A$4:$J$495,7,FALSE)</f>
        <v>#N/A</v>
      </c>
      <c r="AF1519" s="33" t="e">
        <f>VLOOKUP($B1519,三大美股走勢!$A$4:$J$495,10,FALSE)</f>
        <v>#N/A</v>
      </c>
    </row>
    <row r="1520" spans="2:32">
      <c r="B1520" s="32">
        <v>44299</v>
      </c>
      <c r="C1520" s="33" t="e">
        <f>VLOOKUP($B1520,大盤與近月台指!$A$4:$I$499,2,FALSE)</f>
        <v>#N/A</v>
      </c>
      <c r="D1520" s="34" t="e">
        <f>VLOOKUP($B1520,大盤與近月台指!$A$4:$I$499,3,FALSE)</f>
        <v>#N/A</v>
      </c>
      <c r="E1520" s="35" t="e">
        <f>VLOOKUP($B1520,大盤與近月台指!$A$4:$I$499,4,FALSE)</f>
        <v>#N/A</v>
      </c>
      <c r="F1520" s="33" t="e">
        <f>VLOOKUP($B1520,大盤與近月台指!$A$4:$I$499,5,FALSE)</f>
        <v>#N/A</v>
      </c>
      <c r="G1520" s="49" t="e">
        <f>VLOOKUP($B1520,三大法人買賣超!$A$4:$I$500,3,FALSE)</f>
        <v>#N/A</v>
      </c>
      <c r="H1520" s="34" t="e">
        <f>VLOOKUP($B1520,三大法人買賣超!$A$4:$I$500,5,FALSE)</f>
        <v>#N/A</v>
      </c>
      <c r="I1520" s="27" t="e">
        <f>VLOOKUP($B1520,三大法人買賣超!$A$4:$I$500,7,FALSE)</f>
        <v>#N/A</v>
      </c>
      <c r="J1520" s="27" t="e">
        <f>VLOOKUP($B1520,三大法人買賣超!$A$4:$I$500,9,FALSE)</f>
        <v>#N/A</v>
      </c>
      <c r="K1520" s="37">
        <f>新台幣匯率美元指數!B1521</f>
        <v>0</v>
      </c>
      <c r="L1520" s="38">
        <f>新台幣匯率美元指數!C1521</f>
        <v>0</v>
      </c>
      <c r="M1520" s="39">
        <f>新台幣匯率美元指數!D1521</f>
        <v>0</v>
      </c>
      <c r="N1520" s="27" t="e">
        <f>VLOOKUP($B1520,期貨未平倉口數!$A$4:$M$499,4,FALSE)</f>
        <v>#N/A</v>
      </c>
      <c r="O1520" s="27" t="e">
        <f>VLOOKUP($B1520,期貨未平倉口數!$A$4:$M$499,9,FALSE)</f>
        <v>#N/A</v>
      </c>
      <c r="P1520" s="27" t="e">
        <f>VLOOKUP($B1520,期貨未平倉口數!$A$4:$M$499,10,FALSE)</f>
        <v>#N/A</v>
      </c>
      <c r="Q1520" s="27" t="e">
        <f>VLOOKUP($B1520,期貨未平倉口數!$A$4:$M$499,11,FALSE)</f>
        <v>#N/A</v>
      </c>
      <c r="R1520" s="64" t="e">
        <f>VLOOKUP($B1520,選擇權未平倉餘額!$A$4:$I$500,6,FALSE)</f>
        <v>#N/A</v>
      </c>
      <c r="S1520" s="64" t="e">
        <f>VLOOKUP($B1520,選擇權未平倉餘額!$A$4:$I$500,7,FALSE)</f>
        <v>#N/A</v>
      </c>
      <c r="T1520" s="64" t="e">
        <f>VLOOKUP($B1520,選擇權未平倉餘額!$A$4:$I$500,8,FALSE)</f>
        <v>#N/A</v>
      </c>
      <c r="U1520" s="64" t="e">
        <f>VLOOKUP($B1520,選擇權未平倉餘額!$A$4:$I$500,9,FALSE)</f>
        <v>#N/A</v>
      </c>
      <c r="V1520" s="39" t="e">
        <f>VLOOKUP($B1520,臺指選擇權P_C_Ratios!$A$4:$C$500,3,FALSE)</f>
        <v>#N/A</v>
      </c>
      <c r="W1520" s="41" t="e">
        <f>VLOOKUP($B1520,散戶多空比!$A$6:$L$500,12,FALSE)</f>
        <v>#N/A</v>
      </c>
      <c r="X1520" s="40" t="e">
        <f>VLOOKUP($B1520,期貨大額交易人未沖銷部位!$A$4:$O$499,4,FALSE)</f>
        <v>#N/A</v>
      </c>
      <c r="Y1520" s="40" t="e">
        <f>VLOOKUP($B1520,期貨大額交易人未沖銷部位!$A$4:$O$499,7,FALSE)</f>
        <v>#N/A</v>
      </c>
      <c r="Z1520" s="40" t="e">
        <f>VLOOKUP($B1520,期貨大額交易人未沖銷部位!$A$4:$O$499,10,FALSE)</f>
        <v>#N/A</v>
      </c>
      <c r="AA1520" s="40" t="e">
        <f>VLOOKUP($B1520,期貨大額交易人未沖銷部位!$A$4:$O$499,13,FALSE)</f>
        <v>#N/A</v>
      </c>
      <c r="AB1520" s="40" t="e">
        <f>VLOOKUP($B1520,期貨大額交易人未沖銷部位!$A$4:$O$499,14,FALSE)</f>
        <v>#N/A</v>
      </c>
      <c r="AC1520" s="40" t="e">
        <f>VLOOKUP($B1520,期貨大額交易人未沖銷部位!$A$4:$O$499,15,FALSE)</f>
        <v>#N/A</v>
      </c>
      <c r="AD1520" s="33" t="e">
        <f>VLOOKUP($B1520,三大美股走勢!$A$4:$J$495,4,FALSE)</f>
        <v>#N/A</v>
      </c>
      <c r="AE1520" s="33" t="e">
        <f>VLOOKUP($B1520,三大美股走勢!$A$4:$J$495,7,FALSE)</f>
        <v>#N/A</v>
      </c>
      <c r="AF1520" s="33" t="e">
        <f>VLOOKUP($B1520,三大美股走勢!$A$4:$J$495,10,FALSE)</f>
        <v>#N/A</v>
      </c>
    </row>
    <row r="1521" spans="2:32">
      <c r="B1521" s="32">
        <v>44300</v>
      </c>
      <c r="C1521" s="33" t="e">
        <f>VLOOKUP($B1521,大盤與近月台指!$A$4:$I$499,2,FALSE)</f>
        <v>#N/A</v>
      </c>
      <c r="D1521" s="34" t="e">
        <f>VLOOKUP($B1521,大盤與近月台指!$A$4:$I$499,3,FALSE)</f>
        <v>#N/A</v>
      </c>
      <c r="E1521" s="35" t="e">
        <f>VLOOKUP($B1521,大盤與近月台指!$A$4:$I$499,4,FALSE)</f>
        <v>#N/A</v>
      </c>
      <c r="F1521" s="33" t="e">
        <f>VLOOKUP($B1521,大盤與近月台指!$A$4:$I$499,5,FALSE)</f>
        <v>#N/A</v>
      </c>
      <c r="G1521" s="49" t="e">
        <f>VLOOKUP($B1521,三大法人買賣超!$A$4:$I$500,3,FALSE)</f>
        <v>#N/A</v>
      </c>
      <c r="H1521" s="34" t="e">
        <f>VLOOKUP($B1521,三大法人買賣超!$A$4:$I$500,5,FALSE)</f>
        <v>#N/A</v>
      </c>
      <c r="I1521" s="27" t="e">
        <f>VLOOKUP($B1521,三大法人買賣超!$A$4:$I$500,7,FALSE)</f>
        <v>#N/A</v>
      </c>
      <c r="J1521" s="27" t="e">
        <f>VLOOKUP($B1521,三大法人買賣超!$A$4:$I$500,9,FALSE)</f>
        <v>#N/A</v>
      </c>
      <c r="K1521" s="37">
        <f>新台幣匯率美元指數!B1522</f>
        <v>0</v>
      </c>
      <c r="L1521" s="38">
        <f>新台幣匯率美元指數!C1522</f>
        <v>0</v>
      </c>
      <c r="M1521" s="39">
        <f>新台幣匯率美元指數!D1522</f>
        <v>0</v>
      </c>
      <c r="N1521" s="27" t="e">
        <f>VLOOKUP($B1521,期貨未平倉口數!$A$4:$M$499,4,FALSE)</f>
        <v>#N/A</v>
      </c>
      <c r="O1521" s="27" t="e">
        <f>VLOOKUP($B1521,期貨未平倉口數!$A$4:$M$499,9,FALSE)</f>
        <v>#N/A</v>
      </c>
      <c r="P1521" s="27" t="e">
        <f>VLOOKUP($B1521,期貨未平倉口數!$A$4:$M$499,10,FALSE)</f>
        <v>#N/A</v>
      </c>
      <c r="Q1521" s="27" t="e">
        <f>VLOOKUP($B1521,期貨未平倉口數!$A$4:$M$499,11,FALSE)</f>
        <v>#N/A</v>
      </c>
      <c r="R1521" s="64" t="e">
        <f>VLOOKUP($B1521,選擇權未平倉餘額!$A$4:$I$500,6,FALSE)</f>
        <v>#N/A</v>
      </c>
      <c r="S1521" s="64" t="e">
        <f>VLOOKUP($B1521,選擇權未平倉餘額!$A$4:$I$500,7,FALSE)</f>
        <v>#N/A</v>
      </c>
      <c r="T1521" s="64" t="e">
        <f>VLOOKUP($B1521,選擇權未平倉餘額!$A$4:$I$500,8,FALSE)</f>
        <v>#N/A</v>
      </c>
      <c r="U1521" s="64" t="e">
        <f>VLOOKUP($B1521,選擇權未平倉餘額!$A$4:$I$500,9,FALSE)</f>
        <v>#N/A</v>
      </c>
      <c r="V1521" s="39" t="e">
        <f>VLOOKUP($B1521,臺指選擇權P_C_Ratios!$A$4:$C$500,3,FALSE)</f>
        <v>#N/A</v>
      </c>
      <c r="W1521" s="41" t="e">
        <f>VLOOKUP($B1521,散戶多空比!$A$6:$L$500,12,FALSE)</f>
        <v>#N/A</v>
      </c>
      <c r="X1521" s="40" t="e">
        <f>VLOOKUP($B1521,期貨大額交易人未沖銷部位!$A$4:$O$499,4,FALSE)</f>
        <v>#N/A</v>
      </c>
      <c r="Y1521" s="40" t="e">
        <f>VLOOKUP($B1521,期貨大額交易人未沖銷部位!$A$4:$O$499,7,FALSE)</f>
        <v>#N/A</v>
      </c>
      <c r="Z1521" s="40" t="e">
        <f>VLOOKUP($B1521,期貨大額交易人未沖銷部位!$A$4:$O$499,10,FALSE)</f>
        <v>#N/A</v>
      </c>
      <c r="AA1521" s="40" t="e">
        <f>VLOOKUP($B1521,期貨大額交易人未沖銷部位!$A$4:$O$499,13,FALSE)</f>
        <v>#N/A</v>
      </c>
      <c r="AB1521" s="40" t="e">
        <f>VLOOKUP($B1521,期貨大額交易人未沖銷部位!$A$4:$O$499,14,FALSE)</f>
        <v>#N/A</v>
      </c>
      <c r="AC1521" s="40" t="e">
        <f>VLOOKUP($B1521,期貨大額交易人未沖銷部位!$A$4:$O$499,15,FALSE)</f>
        <v>#N/A</v>
      </c>
      <c r="AD1521" s="33" t="e">
        <f>VLOOKUP($B1521,三大美股走勢!$A$4:$J$495,4,FALSE)</f>
        <v>#N/A</v>
      </c>
      <c r="AE1521" s="33" t="e">
        <f>VLOOKUP($B1521,三大美股走勢!$A$4:$J$495,7,FALSE)</f>
        <v>#N/A</v>
      </c>
      <c r="AF1521" s="33" t="e">
        <f>VLOOKUP($B1521,三大美股走勢!$A$4:$J$495,10,FALSE)</f>
        <v>#N/A</v>
      </c>
    </row>
    <row r="1522" spans="2:32">
      <c r="B1522" s="32">
        <v>44301</v>
      </c>
      <c r="C1522" s="33" t="e">
        <f>VLOOKUP($B1522,大盤與近月台指!$A$4:$I$499,2,FALSE)</f>
        <v>#N/A</v>
      </c>
      <c r="D1522" s="34" t="e">
        <f>VLOOKUP($B1522,大盤與近月台指!$A$4:$I$499,3,FALSE)</f>
        <v>#N/A</v>
      </c>
      <c r="E1522" s="35" t="e">
        <f>VLOOKUP($B1522,大盤與近月台指!$A$4:$I$499,4,FALSE)</f>
        <v>#N/A</v>
      </c>
      <c r="F1522" s="33" t="e">
        <f>VLOOKUP($B1522,大盤與近月台指!$A$4:$I$499,5,FALSE)</f>
        <v>#N/A</v>
      </c>
      <c r="G1522" s="49" t="e">
        <f>VLOOKUP($B1522,三大法人買賣超!$A$4:$I$500,3,FALSE)</f>
        <v>#N/A</v>
      </c>
      <c r="H1522" s="34" t="e">
        <f>VLOOKUP($B1522,三大法人買賣超!$A$4:$I$500,5,FALSE)</f>
        <v>#N/A</v>
      </c>
      <c r="I1522" s="27" t="e">
        <f>VLOOKUP($B1522,三大法人買賣超!$A$4:$I$500,7,FALSE)</f>
        <v>#N/A</v>
      </c>
      <c r="J1522" s="27" t="e">
        <f>VLOOKUP($B1522,三大法人買賣超!$A$4:$I$500,9,FALSE)</f>
        <v>#N/A</v>
      </c>
      <c r="K1522" s="37">
        <f>新台幣匯率美元指數!B1523</f>
        <v>0</v>
      </c>
      <c r="L1522" s="38">
        <f>新台幣匯率美元指數!C1523</f>
        <v>0</v>
      </c>
      <c r="M1522" s="39">
        <f>新台幣匯率美元指數!D1523</f>
        <v>0</v>
      </c>
      <c r="N1522" s="27" t="e">
        <f>VLOOKUP($B1522,期貨未平倉口數!$A$4:$M$499,4,FALSE)</f>
        <v>#N/A</v>
      </c>
      <c r="O1522" s="27" t="e">
        <f>VLOOKUP($B1522,期貨未平倉口數!$A$4:$M$499,9,FALSE)</f>
        <v>#N/A</v>
      </c>
      <c r="P1522" s="27" t="e">
        <f>VLOOKUP($B1522,期貨未平倉口數!$A$4:$M$499,10,FALSE)</f>
        <v>#N/A</v>
      </c>
      <c r="Q1522" s="27" t="e">
        <f>VLOOKUP($B1522,期貨未平倉口數!$A$4:$M$499,11,FALSE)</f>
        <v>#N/A</v>
      </c>
      <c r="R1522" s="64" t="e">
        <f>VLOOKUP($B1522,選擇權未平倉餘額!$A$4:$I$500,6,FALSE)</f>
        <v>#N/A</v>
      </c>
      <c r="S1522" s="64" t="e">
        <f>VLOOKUP($B1522,選擇權未平倉餘額!$A$4:$I$500,7,FALSE)</f>
        <v>#N/A</v>
      </c>
      <c r="T1522" s="64" t="e">
        <f>VLOOKUP($B1522,選擇權未平倉餘額!$A$4:$I$500,8,FALSE)</f>
        <v>#N/A</v>
      </c>
      <c r="U1522" s="64" t="e">
        <f>VLOOKUP($B1522,選擇權未平倉餘額!$A$4:$I$500,9,FALSE)</f>
        <v>#N/A</v>
      </c>
      <c r="V1522" s="39" t="e">
        <f>VLOOKUP($B1522,臺指選擇權P_C_Ratios!$A$4:$C$500,3,FALSE)</f>
        <v>#N/A</v>
      </c>
      <c r="W1522" s="41" t="e">
        <f>VLOOKUP($B1522,散戶多空比!$A$6:$L$500,12,FALSE)</f>
        <v>#N/A</v>
      </c>
      <c r="X1522" s="40" t="e">
        <f>VLOOKUP($B1522,期貨大額交易人未沖銷部位!$A$4:$O$499,4,FALSE)</f>
        <v>#N/A</v>
      </c>
      <c r="Y1522" s="40" t="e">
        <f>VLOOKUP($B1522,期貨大額交易人未沖銷部位!$A$4:$O$499,7,FALSE)</f>
        <v>#N/A</v>
      </c>
      <c r="Z1522" s="40" t="e">
        <f>VLOOKUP($B1522,期貨大額交易人未沖銷部位!$A$4:$O$499,10,FALSE)</f>
        <v>#N/A</v>
      </c>
      <c r="AA1522" s="40" t="e">
        <f>VLOOKUP($B1522,期貨大額交易人未沖銷部位!$A$4:$O$499,13,FALSE)</f>
        <v>#N/A</v>
      </c>
      <c r="AB1522" s="40" t="e">
        <f>VLOOKUP($B1522,期貨大額交易人未沖銷部位!$A$4:$O$499,14,FALSE)</f>
        <v>#N/A</v>
      </c>
      <c r="AC1522" s="40" t="e">
        <f>VLOOKUP($B1522,期貨大額交易人未沖銷部位!$A$4:$O$499,15,FALSE)</f>
        <v>#N/A</v>
      </c>
      <c r="AD1522" s="33" t="e">
        <f>VLOOKUP($B1522,三大美股走勢!$A$4:$J$495,4,FALSE)</f>
        <v>#N/A</v>
      </c>
      <c r="AE1522" s="33" t="e">
        <f>VLOOKUP($B1522,三大美股走勢!$A$4:$J$495,7,FALSE)</f>
        <v>#N/A</v>
      </c>
      <c r="AF1522" s="33" t="e">
        <f>VLOOKUP($B1522,三大美股走勢!$A$4:$J$495,10,FALSE)</f>
        <v>#N/A</v>
      </c>
    </row>
    <row r="1523" spans="2:32">
      <c r="B1523" s="32">
        <v>44302</v>
      </c>
      <c r="C1523" s="33" t="e">
        <f>VLOOKUP($B1523,大盤與近月台指!$A$4:$I$499,2,FALSE)</f>
        <v>#N/A</v>
      </c>
      <c r="D1523" s="34" t="e">
        <f>VLOOKUP($B1523,大盤與近月台指!$A$4:$I$499,3,FALSE)</f>
        <v>#N/A</v>
      </c>
      <c r="E1523" s="35" t="e">
        <f>VLOOKUP($B1523,大盤與近月台指!$A$4:$I$499,4,FALSE)</f>
        <v>#N/A</v>
      </c>
      <c r="F1523" s="33" t="e">
        <f>VLOOKUP($B1523,大盤與近月台指!$A$4:$I$499,5,FALSE)</f>
        <v>#N/A</v>
      </c>
      <c r="G1523" s="49" t="e">
        <f>VLOOKUP($B1523,三大法人買賣超!$A$4:$I$500,3,FALSE)</f>
        <v>#N/A</v>
      </c>
      <c r="H1523" s="34" t="e">
        <f>VLOOKUP($B1523,三大法人買賣超!$A$4:$I$500,5,FALSE)</f>
        <v>#N/A</v>
      </c>
      <c r="I1523" s="27" t="e">
        <f>VLOOKUP($B1523,三大法人買賣超!$A$4:$I$500,7,FALSE)</f>
        <v>#N/A</v>
      </c>
      <c r="J1523" s="27" t="e">
        <f>VLOOKUP($B1523,三大法人買賣超!$A$4:$I$500,9,FALSE)</f>
        <v>#N/A</v>
      </c>
      <c r="K1523" s="37">
        <f>新台幣匯率美元指數!B1524</f>
        <v>0</v>
      </c>
      <c r="L1523" s="38">
        <f>新台幣匯率美元指數!C1524</f>
        <v>0</v>
      </c>
      <c r="M1523" s="39">
        <f>新台幣匯率美元指數!D1524</f>
        <v>0</v>
      </c>
      <c r="N1523" s="27" t="e">
        <f>VLOOKUP($B1523,期貨未平倉口數!$A$4:$M$499,4,FALSE)</f>
        <v>#N/A</v>
      </c>
      <c r="O1523" s="27" t="e">
        <f>VLOOKUP($B1523,期貨未平倉口數!$A$4:$M$499,9,FALSE)</f>
        <v>#N/A</v>
      </c>
      <c r="P1523" s="27" t="e">
        <f>VLOOKUP($B1523,期貨未平倉口數!$A$4:$M$499,10,FALSE)</f>
        <v>#N/A</v>
      </c>
      <c r="Q1523" s="27" t="e">
        <f>VLOOKUP($B1523,期貨未平倉口數!$A$4:$M$499,11,FALSE)</f>
        <v>#N/A</v>
      </c>
      <c r="R1523" s="64" t="e">
        <f>VLOOKUP($B1523,選擇權未平倉餘額!$A$4:$I$500,6,FALSE)</f>
        <v>#N/A</v>
      </c>
      <c r="S1523" s="64" t="e">
        <f>VLOOKUP($B1523,選擇權未平倉餘額!$A$4:$I$500,7,FALSE)</f>
        <v>#N/A</v>
      </c>
      <c r="T1523" s="64" t="e">
        <f>VLOOKUP($B1523,選擇權未平倉餘額!$A$4:$I$500,8,FALSE)</f>
        <v>#N/A</v>
      </c>
      <c r="U1523" s="64" t="e">
        <f>VLOOKUP($B1523,選擇權未平倉餘額!$A$4:$I$500,9,FALSE)</f>
        <v>#N/A</v>
      </c>
      <c r="V1523" s="39" t="e">
        <f>VLOOKUP($B1523,臺指選擇權P_C_Ratios!$A$4:$C$500,3,FALSE)</f>
        <v>#N/A</v>
      </c>
      <c r="W1523" s="41" t="e">
        <f>VLOOKUP($B1523,散戶多空比!$A$6:$L$500,12,FALSE)</f>
        <v>#N/A</v>
      </c>
      <c r="X1523" s="40" t="e">
        <f>VLOOKUP($B1523,期貨大額交易人未沖銷部位!$A$4:$O$499,4,FALSE)</f>
        <v>#N/A</v>
      </c>
      <c r="Y1523" s="40" t="e">
        <f>VLOOKUP($B1523,期貨大額交易人未沖銷部位!$A$4:$O$499,7,FALSE)</f>
        <v>#N/A</v>
      </c>
      <c r="Z1523" s="40" t="e">
        <f>VLOOKUP($B1523,期貨大額交易人未沖銷部位!$A$4:$O$499,10,FALSE)</f>
        <v>#N/A</v>
      </c>
      <c r="AA1523" s="40" t="e">
        <f>VLOOKUP($B1523,期貨大額交易人未沖銷部位!$A$4:$O$499,13,FALSE)</f>
        <v>#N/A</v>
      </c>
      <c r="AB1523" s="40" t="e">
        <f>VLOOKUP($B1523,期貨大額交易人未沖銷部位!$A$4:$O$499,14,FALSE)</f>
        <v>#N/A</v>
      </c>
      <c r="AC1523" s="40" t="e">
        <f>VLOOKUP($B1523,期貨大額交易人未沖銷部位!$A$4:$O$499,15,FALSE)</f>
        <v>#N/A</v>
      </c>
      <c r="AD1523" s="33" t="e">
        <f>VLOOKUP($B1523,三大美股走勢!$A$4:$J$495,4,FALSE)</f>
        <v>#N/A</v>
      </c>
      <c r="AE1523" s="33" t="e">
        <f>VLOOKUP($B1523,三大美股走勢!$A$4:$J$495,7,FALSE)</f>
        <v>#N/A</v>
      </c>
      <c r="AF1523" s="33" t="e">
        <f>VLOOKUP($B1523,三大美股走勢!$A$4:$J$495,10,FALSE)</f>
        <v>#N/A</v>
      </c>
    </row>
    <row r="1524" spans="2:32">
      <c r="B1524" s="32">
        <v>44303</v>
      </c>
      <c r="C1524" s="33" t="e">
        <f>VLOOKUP($B1524,大盤與近月台指!$A$4:$I$499,2,FALSE)</f>
        <v>#N/A</v>
      </c>
      <c r="D1524" s="34" t="e">
        <f>VLOOKUP($B1524,大盤與近月台指!$A$4:$I$499,3,FALSE)</f>
        <v>#N/A</v>
      </c>
      <c r="E1524" s="35" t="e">
        <f>VLOOKUP($B1524,大盤與近月台指!$A$4:$I$499,4,FALSE)</f>
        <v>#N/A</v>
      </c>
      <c r="F1524" s="33" t="e">
        <f>VLOOKUP($B1524,大盤與近月台指!$A$4:$I$499,5,FALSE)</f>
        <v>#N/A</v>
      </c>
      <c r="G1524" s="49" t="e">
        <f>VLOOKUP($B1524,三大法人買賣超!$A$4:$I$500,3,FALSE)</f>
        <v>#N/A</v>
      </c>
      <c r="H1524" s="34" t="e">
        <f>VLOOKUP($B1524,三大法人買賣超!$A$4:$I$500,5,FALSE)</f>
        <v>#N/A</v>
      </c>
      <c r="I1524" s="27" t="e">
        <f>VLOOKUP($B1524,三大法人買賣超!$A$4:$I$500,7,FALSE)</f>
        <v>#N/A</v>
      </c>
      <c r="J1524" s="27" t="e">
        <f>VLOOKUP($B1524,三大法人買賣超!$A$4:$I$500,9,FALSE)</f>
        <v>#N/A</v>
      </c>
      <c r="K1524" s="37">
        <f>新台幣匯率美元指數!B1525</f>
        <v>0</v>
      </c>
      <c r="L1524" s="38">
        <f>新台幣匯率美元指數!C1525</f>
        <v>0</v>
      </c>
      <c r="M1524" s="39">
        <f>新台幣匯率美元指數!D1525</f>
        <v>0</v>
      </c>
      <c r="N1524" s="27" t="e">
        <f>VLOOKUP($B1524,期貨未平倉口數!$A$4:$M$499,4,FALSE)</f>
        <v>#N/A</v>
      </c>
      <c r="O1524" s="27" t="e">
        <f>VLOOKUP($B1524,期貨未平倉口數!$A$4:$M$499,9,FALSE)</f>
        <v>#N/A</v>
      </c>
      <c r="P1524" s="27" t="e">
        <f>VLOOKUP($B1524,期貨未平倉口數!$A$4:$M$499,10,FALSE)</f>
        <v>#N/A</v>
      </c>
      <c r="Q1524" s="27" t="e">
        <f>VLOOKUP($B1524,期貨未平倉口數!$A$4:$M$499,11,FALSE)</f>
        <v>#N/A</v>
      </c>
      <c r="R1524" s="64" t="e">
        <f>VLOOKUP($B1524,選擇權未平倉餘額!$A$4:$I$500,6,FALSE)</f>
        <v>#N/A</v>
      </c>
      <c r="S1524" s="64" t="e">
        <f>VLOOKUP($B1524,選擇權未平倉餘額!$A$4:$I$500,7,FALSE)</f>
        <v>#N/A</v>
      </c>
      <c r="T1524" s="64" t="e">
        <f>VLOOKUP($B1524,選擇權未平倉餘額!$A$4:$I$500,8,FALSE)</f>
        <v>#N/A</v>
      </c>
      <c r="U1524" s="64" t="e">
        <f>VLOOKUP($B1524,選擇權未平倉餘額!$A$4:$I$500,9,FALSE)</f>
        <v>#N/A</v>
      </c>
      <c r="V1524" s="39" t="e">
        <f>VLOOKUP($B1524,臺指選擇權P_C_Ratios!$A$4:$C$500,3,FALSE)</f>
        <v>#N/A</v>
      </c>
      <c r="W1524" s="41" t="e">
        <f>VLOOKUP($B1524,散戶多空比!$A$6:$L$500,12,FALSE)</f>
        <v>#N/A</v>
      </c>
      <c r="X1524" s="40" t="e">
        <f>VLOOKUP($B1524,期貨大額交易人未沖銷部位!$A$4:$O$499,4,FALSE)</f>
        <v>#N/A</v>
      </c>
      <c r="Y1524" s="40" t="e">
        <f>VLOOKUP($B1524,期貨大額交易人未沖銷部位!$A$4:$O$499,7,FALSE)</f>
        <v>#N/A</v>
      </c>
      <c r="Z1524" s="40" t="e">
        <f>VLOOKUP($B1524,期貨大額交易人未沖銷部位!$A$4:$O$499,10,FALSE)</f>
        <v>#N/A</v>
      </c>
      <c r="AA1524" s="40" t="e">
        <f>VLOOKUP($B1524,期貨大額交易人未沖銷部位!$A$4:$O$499,13,FALSE)</f>
        <v>#N/A</v>
      </c>
      <c r="AB1524" s="40" t="e">
        <f>VLOOKUP($B1524,期貨大額交易人未沖銷部位!$A$4:$O$499,14,FALSE)</f>
        <v>#N/A</v>
      </c>
      <c r="AC1524" s="40" t="e">
        <f>VLOOKUP($B1524,期貨大額交易人未沖銷部位!$A$4:$O$499,15,FALSE)</f>
        <v>#N/A</v>
      </c>
      <c r="AD1524" s="33" t="e">
        <f>VLOOKUP($B1524,三大美股走勢!$A$4:$J$495,4,FALSE)</f>
        <v>#N/A</v>
      </c>
      <c r="AE1524" s="33" t="e">
        <f>VLOOKUP($B1524,三大美股走勢!$A$4:$J$495,7,FALSE)</f>
        <v>#N/A</v>
      </c>
      <c r="AF1524" s="33" t="e">
        <f>VLOOKUP($B1524,三大美股走勢!$A$4:$J$495,10,FALSE)</f>
        <v>#N/A</v>
      </c>
    </row>
    <row r="1525" spans="2:32">
      <c r="B1525" s="32">
        <v>44304</v>
      </c>
      <c r="C1525" s="33" t="e">
        <f>VLOOKUP($B1525,大盤與近月台指!$A$4:$I$499,2,FALSE)</f>
        <v>#N/A</v>
      </c>
      <c r="D1525" s="34" t="e">
        <f>VLOOKUP($B1525,大盤與近月台指!$A$4:$I$499,3,FALSE)</f>
        <v>#N/A</v>
      </c>
      <c r="E1525" s="35" t="e">
        <f>VLOOKUP($B1525,大盤與近月台指!$A$4:$I$499,4,FALSE)</f>
        <v>#N/A</v>
      </c>
      <c r="F1525" s="33" t="e">
        <f>VLOOKUP($B1525,大盤與近月台指!$A$4:$I$499,5,FALSE)</f>
        <v>#N/A</v>
      </c>
      <c r="G1525" s="49" t="e">
        <f>VLOOKUP($B1525,三大法人買賣超!$A$4:$I$500,3,FALSE)</f>
        <v>#N/A</v>
      </c>
      <c r="H1525" s="34" t="e">
        <f>VLOOKUP($B1525,三大法人買賣超!$A$4:$I$500,5,FALSE)</f>
        <v>#N/A</v>
      </c>
      <c r="I1525" s="27" t="e">
        <f>VLOOKUP($B1525,三大法人買賣超!$A$4:$I$500,7,FALSE)</f>
        <v>#N/A</v>
      </c>
      <c r="J1525" s="27" t="e">
        <f>VLOOKUP($B1525,三大法人買賣超!$A$4:$I$500,9,FALSE)</f>
        <v>#N/A</v>
      </c>
      <c r="K1525" s="37">
        <f>新台幣匯率美元指數!B1526</f>
        <v>0</v>
      </c>
      <c r="L1525" s="38">
        <f>新台幣匯率美元指數!C1526</f>
        <v>0</v>
      </c>
      <c r="M1525" s="39">
        <f>新台幣匯率美元指數!D1526</f>
        <v>0</v>
      </c>
      <c r="N1525" s="27" t="e">
        <f>VLOOKUP($B1525,期貨未平倉口數!$A$4:$M$499,4,FALSE)</f>
        <v>#N/A</v>
      </c>
      <c r="O1525" s="27" t="e">
        <f>VLOOKUP($B1525,期貨未平倉口數!$A$4:$M$499,9,FALSE)</f>
        <v>#N/A</v>
      </c>
      <c r="P1525" s="27" t="e">
        <f>VLOOKUP($B1525,期貨未平倉口數!$A$4:$M$499,10,FALSE)</f>
        <v>#N/A</v>
      </c>
      <c r="Q1525" s="27" t="e">
        <f>VLOOKUP($B1525,期貨未平倉口數!$A$4:$M$499,11,FALSE)</f>
        <v>#N/A</v>
      </c>
      <c r="R1525" s="64" t="e">
        <f>VLOOKUP($B1525,選擇權未平倉餘額!$A$4:$I$500,6,FALSE)</f>
        <v>#N/A</v>
      </c>
      <c r="S1525" s="64" t="e">
        <f>VLOOKUP($B1525,選擇權未平倉餘額!$A$4:$I$500,7,FALSE)</f>
        <v>#N/A</v>
      </c>
      <c r="T1525" s="64" t="e">
        <f>VLOOKUP($B1525,選擇權未平倉餘額!$A$4:$I$500,8,FALSE)</f>
        <v>#N/A</v>
      </c>
      <c r="U1525" s="64" t="e">
        <f>VLOOKUP($B1525,選擇權未平倉餘額!$A$4:$I$500,9,FALSE)</f>
        <v>#N/A</v>
      </c>
      <c r="V1525" s="39" t="e">
        <f>VLOOKUP($B1525,臺指選擇權P_C_Ratios!$A$4:$C$500,3,FALSE)</f>
        <v>#N/A</v>
      </c>
      <c r="W1525" s="41" t="e">
        <f>VLOOKUP($B1525,散戶多空比!$A$6:$L$500,12,FALSE)</f>
        <v>#N/A</v>
      </c>
      <c r="X1525" s="40" t="e">
        <f>VLOOKUP($B1525,期貨大額交易人未沖銷部位!$A$4:$O$499,4,FALSE)</f>
        <v>#N/A</v>
      </c>
      <c r="Y1525" s="40" t="e">
        <f>VLOOKUP($B1525,期貨大額交易人未沖銷部位!$A$4:$O$499,7,FALSE)</f>
        <v>#N/A</v>
      </c>
      <c r="Z1525" s="40" t="e">
        <f>VLOOKUP($B1525,期貨大額交易人未沖銷部位!$A$4:$O$499,10,FALSE)</f>
        <v>#N/A</v>
      </c>
      <c r="AA1525" s="40" t="e">
        <f>VLOOKUP($B1525,期貨大額交易人未沖銷部位!$A$4:$O$499,13,FALSE)</f>
        <v>#N/A</v>
      </c>
      <c r="AB1525" s="40" t="e">
        <f>VLOOKUP($B1525,期貨大額交易人未沖銷部位!$A$4:$O$499,14,FALSE)</f>
        <v>#N/A</v>
      </c>
      <c r="AC1525" s="40" t="e">
        <f>VLOOKUP($B1525,期貨大額交易人未沖銷部位!$A$4:$O$499,15,FALSE)</f>
        <v>#N/A</v>
      </c>
      <c r="AD1525" s="33" t="e">
        <f>VLOOKUP($B1525,三大美股走勢!$A$4:$J$495,4,FALSE)</f>
        <v>#N/A</v>
      </c>
      <c r="AE1525" s="33" t="e">
        <f>VLOOKUP($B1525,三大美股走勢!$A$4:$J$495,7,FALSE)</f>
        <v>#N/A</v>
      </c>
      <c r="AF1525" s="33" t="e">
        <f>VLOOKUP($B1525,三大美股走勢!$A$4:$J$495,10,FALSE)</f>
        <v>#N/A</v>
      </c>
    </row>
    <row r="1526" spans="2:32">
      <c r="B1526" s="32">
        <v>44305</v>
      </c>
      <c r="C1526" s="33" t="e">
        <f>VLOOKUP($B1526,大盤與近月台指!$A$4:$I$499,2,FALSE)</f>
        <v>#N/A</v>
      </c>
      <c r="D1526" s="34" t="e">
        <f>VLOOKUP($B1526,大盤與近月台指!$A$4:$I$499,3,FALSE)</f>
        <v>#N/A</v>
      </c>
      <c r="E1526" s="35" t="e">
        <f>VLOOKUP($B1526,大盤與近月台指!$A$4:$I$499,4,FALSE)</f>
        <v>#N/A</v>
      </c>
      <c r="F1526" s="33" t="e">
        <f>VLOOKUP($B1526,大盤與近月台指!$A$4:$I$499,5,FALSE)</f>
        <v>#N/A</v>
      </c>
      <c r="G1526" s="49" t="e">
        <f>VLOOKUP($B1526,三大法人買賣超!$A$4:$I$500,3,FALSE)</f>
        <v>#N/A</v>
      </c>
      <c r="H1526" s="34" t="e">
        <f>VLOOKUP($B1526,三大法人買賣超!$A$4:$I$500,5,FALSE)</f>
        <v>#N/A</v>
      </c>
      <c r="I1526" s="27" t="e">
        <f>VLOOKUP($B1526,三大法人買賣超!$A$4:$I$500,7,FALSE)</f>
        <v>#N/A</v>
      </c>
      <c r="J1526" s="27" t="e">
        <f>VLOOKUP($B1526,三大法人買賣超!$A$4:$I$500,9,FALSE)</f>
        <v>#N/A</v>
      </c>
      <c r="K1526" s="37">
        <f>新台幣匯率美元指數!B1527</f>
        <v>0</v>
      </c>
      <c r="L1526" s="38">
        <f>新台幣匯率美元指數!C1527</f>
        <v>0</v>
      </c>
      <c r="M1526" s="39">
        <f>新台幣匯率美元指數!D1527</f>
        <v>0</v>
      </c>
      <c r="N1526" s="27" t="e">
        <f>VLOOKUP($B1526,期貨未平倉口數!$A$4:$M$499,4,FALSE)</f>
        <v>#N/A</v>
      </c>
      <c r="O1526" s="27" t="e">
        <f>VLOOKUP($B1526,期貨未平倉口數!$A$4:$M$499,9,FALSE)</f>
        <v>#N/A</v>
      </c>
      <c r="P1526" s="27" t="e">
        <f>VLOOKUP($B1526,期貨未平倉口數!$A$4:$M$499,10,FALSE)</f>
        <v>#N/A</v>
      </c>
      <c r="Q1526" s="27" t="e">
        <f>VLOOKUP($B1526,期貨未平倉口數!$A$4:$M$499,11,FALSE)</f>
        <v>#N/A</v>
      </c>
      <c r="R1526" s="64" t="e">
        <f>VLOOKUP($B1526,選擇權未平倉餘額!$A$4:$I$500,6,FALSE)</f>
        <v>#N/A</v>
      </c>
      <c r="S1526" s="64" t="e">
        <f>VLOOKUP($B1526,選擇權未平倉餘額!$A$4:$I$500,7,FALSE)</f>
        <v>#N/A</v>
      </c>
      <c r="T1526" s="64" t="e">
        <f>VLOOKUP($B1526,選擇權未平倉餘額!$A$4:$I$500,8,FALSE)</f>
        <v>#N/A</v>
      </c>
      <c r="U1526" s="64" t="e">
        <f>VLOOKUP($B1526,選擇權未平倉餘額!$A$4:$I$500,9,FALSE)</f>
        <v>#N/A</v>
      </c>
      <c r="V1526" s="39" t="e">
        <f>VLOOKUP($B1526,臺指選擇權P_C_Ratios!$A$4:$C$500,3,FALSE)</f>
        <v>#N/A</v>
      </c>
      <c r="W1526" s="41" t="e">
        <f>VLOOKUP($B1526,散戶多空比!$A$6:$L$500,12,FALSE)</f>
        <v>#N/A</v>
      </c>
      <c r="X1526" s="40" t="e">
        <f>VLOOKUP($B1526,期貨大額交易人未沖銷部位!$A$4:$O$499,4,FALSE)</f>
        <v>#N/A</v>
      </c>
      <c r="Y1526" s="40" t="e">
        <f>VLOOKUP($B1526,期貨大額交易人未沖銷部位!$A$4:$O$499,7,FALSE)</f>
        <v>#N/A</v>
      </c>
      <c r="Z1526" s="40" t="e">
        <f>VLOOKUP($B1526,期貨大額交易人未沖銷部位!$A$4:$O$499,10,FALSE)</f>
        <v>#N/A</v>
      </c>
      <c r="AA1526" s="40" t="e">
        <f>VLOOKUP($B1526,期貨大額交易人未沖銷部位!$A$4:$O$499,13,FALSE)</f>
        <v>#N/A</v>
      </c>
      <c r="AB1526" s="40" t="e">
        <f>VLOOKUP($B1526,期貨大額交易人未沖銷部位!$A$4:$O$499,14,FALSE)</f>
        <v>#N/A</v>
      </c>
      <c r="AC1526" s="40" t="e">
        <f>VLOOKUP($B1526,期貨大額交易人未沖銷部位!$A$4:$O$499,15,FALSE)</f>
        <v>#N/A</v>
      </c>
      <c r="AD1526" s="33" t="e">
        <f>VLOOKUP($B1526,三大美股走勢!$A$4:$J$495,4,FALSE)</f>
        <v>#N/A</v>
      </c>
      <c r="AE1526" s="33" t="e">
        <f>VLOOKUP($B1526,三大美股走勢!$A$4:$J$495,7,FALSE)</f>
        <v>#N/A</v>
      </c>
      <c r="AF1526" s="33" t="e">
        <f>VLOOKUP($B1526,三大美股走勢!$A$4:$J$495,10,FALSE)</f>
        <v>#N/A</v>
      </c>
    </row>
    <row r="1527" spans="2:32">
      <c r="B1527" s="32">
        <v>44306</v>
      </c>
      <c r="C1527" s="33" t="e">
        <f>VLOOKUP($B1527,大盤與近月台指!$A$4:$I$499,2,FALSE)</f>
        <v>#N/A</v>
      </c>
      <c r="D1527" s="34" t="e">
        <f>VLOOKUP($B1527,大盤與近月台指!$A$4:$I$499,3,FALSE)</f>
        <v>#N/A</v>
      </c>
      <c r="E1527" s="35" t="e">
        <f>VLOOKUP($B1527,大盤與近月台指!$A$4:$I$499,4,FALSE)</f>
        <v>#N/A</v>
      </c>
      <c r="F1527" s="33" t="e">
        <f>VLOOKUP($B1527,大盤與近月台指!$A$4:$I$499,5,FALSE)</f>
        <v>#N/A</v>
      </c>
      <c r="G1527" s="49" t="e">
        <f>VLOOKUP($B1527,三大法人買賣超!$A$4:$I$500,3,FALSE)</f>
        <v>#N/A</v>
      </c>
      <c r="H1527" s="34" t="e">
        <f>VLOOKUP($B1527,三大法人買賣超!$A$4:$I$500,5,FALSE)</f>
        <v>#N/A</v>
      </c>
      <c r="I1527" s="27" t="e">
        <f>VLOOKUP($B1527,三大法人買賣超!$A$4:$I$500,7,FALSE)</f>
        <v>#N/A</v>
      </c>
      <c r="J1527" s="27" t="e">
        <f>VLOOKUP($B1527,三大法人買賣超!$A$4:$I$500,9,FALSE)</f>
        <v>#N/A</v>
      </c>
      <c r="K1527" s="37">
        <f>新台幣匯率美元指數!B1528</f>
        <v>0</v>
      </c>
      <c r="L1527" s="38">
        <f>新台幣匯率美元指數!C1528</f>
        <v>0</v>
      </c>
      <c r="M1527" s="39">
        <f>新台幣匯率美元指數!D1528</f>
        <v>0</v>
      </c>
      <c r="N1527" s="27" t="e">
        <f>VLOOKUP($B1527,期貨未平倉口數!$A$4:$M$499,4,FALSE)</f>
        <v>#N/A</v>
      </c>
      <c r="O1527" s="27" t="e">
        <f>VLOOKUP($B1527,期貨未平倉口數!$A$4:$M$499,9,FALSE)</f>
        <v>#N/A</v>
      </c>
      <c r="P1527" s="27" t="e">
        <f>VLOOKUP($B1527,期貨未平倉口數!$A$4:$M$499,10,FALSE)</f>
        <v>#N/A</v>
      </c>
      <c r="Q1527" s="27" t="e">
        <f>VLOOKUP($B1527,期貨未平倉口數!$A$4:$M$499,11,FALSE)</f>
        <v>#N/A</v>
      </c>
      <c r="R1527" s="64" t="e">
        <f>VLOOKUP($B1527,選擇權未平倉餘額!$A$4:$I$500,6,FALSE)</f>
        <v>#N/A</v>
      </c>
      <c r="S1527" s="64" t="e">
        <f>VLOOKUP($B1527,選擇權未平倉餘額!$A$4:$I$500,7,FALSE)</f>
        <v>#N/A</v>
      </c>
      <c r="T1527" s="64" t="e">
        <f>VLOOKUP($B1527,選擇權未平倉餘額!$A$4:$I$500,8,FALSE)</f>
        <v>#N/A</v>
      </c>
      <c r="U1527" s="64" t="e">
        <f>VLOOKUP($B1527,選擇權未平倉餘額!$A$4:$I$500,9,FALSE)</f>
        <v>#N/A</v>
      </c>
      <c r="V1527" s="39" t="e">
        <f>VLOOKUP($B1527,臺指選擇權P_C_Ratios!$A$4:$C$500,3,FALSE)</f>
        <v>#N/A</v>
      </c>
      <c r="W1527" s="41" t="e">
        <f>VLOOKUP($B1527,散戶多空比!$A$6:$L$500,12,FALSE)</f>
        <v>#N/A</v>
      </c>
      <c r="X1527" s="40" t="e">
        <f>VLOOKUP($B1527,期貨大額交易人未沖銷部位!$A$4:$O$499,4,FALSE)</f>
        <v>#N/A</v>
      </c>
      <c r="Y1527" s="40" t="e">
        <f>VLOOKUP($B1527,期貨大額交易人未沖銷部位!$A$4:$O$499,7,FALSE)</f>
        <v>#N/A</v>
      </c>
      <c r="Z1527" s="40" t="e">
        <f>VLOOKUP($B1527,期貨大額交易人未沖銷部位!$A$4:$O$499,10,FALSE)</f>
        <v>#N/A</v>
      </c>
      <c r="AA1527" s="40" t="e">
        <f>VLOOKUP($B1527,期貨大額交易人未沖銷部位!$A$4:$O$499,13,FALSE)</f>
        <v>#N/A</v>
      </c>
      <c r="AB1527" s="40" t="e">
        <f>VLOOKUP($B1527,期貨大額交易人未沖銷部位!$A$4:$O$499,14,FALSE)</f>
        <v>#N/A</v>
      </c>
      <c r="AC1527" s="40" t="e">
        <f>VLOOKUP($B1527,期貨大額交易人未沖銷部位!$A$4:$O$499,15,FALSE)</f>
        <v>#N/A</v>
      </c>
      <c r="AD1527" s="33" t="e">
        <f>VLOOKUP($B1527,三大美股走勢!$A$4:$J$495,4,FALSE)</f>
        <v>#N/A</v>
      </c>
      <c r="AE1527" s="33" t="e">
        <f>VLOOKUP($B1527,三大美股走勢!$A$4:$J$495,7,FALSE)</f>
        <v>#N/A</v>
      </c>
      <c r="AF1527" s="33" t="e">
        <f>VLOOKUP($B1527,三大美股走勢!$A$4:$J$495,10,FALSE)</f>
        <v>#N/A</v>
      </c>
    </row>
    <row r="1528" spans="2:32">
      <c r="B1528" s="32">
        <v>44307</v>
      </c>
      <c r="C1528" s="33" t="e">
        <f>VLOOKUP($B1528,大盤與近月台指!$A$4:$I$499,2,FALSE)</f>
        <v>#N/A</v>
      </c>
      <c r="D1528" s="34" t="e">
        <f>VLOOKUP($B1528,大盤與近月台指!$A$4:$I$499,3,FALSE)</f>
        <v>#N/A</v>
      </c>
      <c r="E1528" s="35" t="e">
        <f>VLOOKUP($B1528,大盤與近月台指!$A$4:$I$499,4,FALSE)</f>
        <v>#N/A</v>
      </c>
      <c r="F1528" s="33" t="e">
        <f>VLOOKUP($B1528,大盤與近月台指!$A$4:$I$499,5,FALSE)</f>
        <v>#N/A</v>
      </c>
      <c r="G1528" s="49" t="e">
        <f>VLOOKUP($B1528,三大法人買賣超!$A$4:$I$500,3,FALSE)</f>
        <v>#N/A</v>
      </c>
      <c r="H1528" s="34" t="e">
        <f>VLOOKUP($B1528,三大法人買賣超!$A$4:$I$500,5,FALSE)</f>
        <v>#N/A</v>
      </c>
      <c r="I1528" s="27" t="e">
        <f>VLOOKUP($B1528,三大法人買賣超!$A$4:$I$500,7,FALSE)</f>
        <v>#N/A</v>
      </c>
      <c r="J1528" s="27" t="e">
        <f>VLOOKUP($B1528,三大法人買賣超!$A$4:$I$500,9,FALSE)</f>
        <v>#N/A</v>
      </c>
      <c r="K1528" s="37">
        <f>新台幣匯率美元指數!B1529</f>
        <v>0</v>
      </c>
      <c r="L1528" s="38">
        <f>新台幣匯率美元指數!C1529</f>
        <v>0</v>
      </c>
      <c r="M1528" s="39">
        <f>新台幣匯率美元指數!D1529</f>
        <v>0</v>
      </c>
      <c r="N1528" s="27" t="e">
        <f>VLOOKUP($B1528,期貨未平倉口數!$A$4:$M$499,4,FALSE)</f>
        <v>#N/A</v>
      </c>
      <c r="O1528" s="27" t="e">
        <f>VLOOKUP($B1528,期貨未平倉口數!$A$4:$M$499,9,FALSE)</f>
        <v>#N/A</v>
      </c>
      <c r="P1528" s="27" t="e">
        <f>VLOOKUP($B1528,期貨未平倉口數!$A$4:$M$499,10,FALSE)</f>
        <v>#N/A</v>
      </c>
      <c r="Q1528" s="27" t="e">
        <f>VLOOKUP($B1528,期貨未平倉口數!$A$4:$M$499,11,FALSE)</f>
        <v>#N/A</v>
      </c>
      <c r="R1528" s="64" t="e">
        <f>VLOOKUP($B1528,選擇權未平倉餘額!$A$4:$I$500,6,FALSE)</f>
        <v>#N/A</v>
      </c>
      <c r="S1528" s="64" t="e">
        <f>VLOOKUP($B1528,選擇權未平倉餘額!$A$4:$I$500,7,FALSE)</f>
        <v>#N/A</v>
      </c>
      <c r="T1528" s="64" t="e">
        <f>VLOOKUP($B1528,選擇權未平倉餘額!$A$4:$I$500,8,FALSE)</f>
        <v>#N/A</v>
      </c>
      <c r="U1528" s="64" t="e">
        <f>VLOOKUP($B1528,選擇權未平倉餘額!$A$4:$I$500,9,FALSE)</f>
        <v>#N/A</v>
      </c>
      <c r="V1528" s="39" t="e">
        <f>VLOOKUP($B1528,臺指選擇權P_C_Ratios!$A$4:$C$500,3,FALSE)</f>
        <v>#N/A</v>
      </c>
      <c r="W1528" s="41" t="e">
        <f>VLOOKUP($B1528,散戶多空比!$A$6:$L$500,12,FALSE)</f>
        <v>#N/A</v>
      </c>
      <c r="X1528" s="40" t="e">
        <f>VLOOKUP($B1528,期貨大額交易人未沖銷部位!$A$4:$O$499,4,FALSE)</f>
        <v>#N/A</v>
      </c>
      <c r="Y1528" s="40" t="e">
        <f>VLOOKUP($B1528,期貨大額交易人未沖銷部位!$A$4:$O$499,7,FALSE)</f>
        <v>#N/A</v>
      </c>
      <c r="Z1528" s="40" t="e">
        <f>VLOOKUP($B1528,期貨大額交易人未沖銷部位!$A$4:$O$499,10,FALSE)</f>
        <v>#N/A</v>
      </c>
      <c r="AA1528" s="40" t="e">
        <f>VLOOKUP($B1528,期貨大額交易人未沖銷部位!$A$4:$O$499,13,FALSE)</f>
        <v>#N/A</v>
      </c>
      <c r="AB1528" s="40" t="e">
        <f>VLOOKUP($B1528,期貨大額交易人未沖銷部位!$A$4:$O$499,14,FALSE)</f>
        <v>#N/A</v>
      </c>
      <c r="AC1528" s="40" t="e">
        <f>VLOOKUP($B1528,期貨大額交易人未沖銷部位!$A$4:$O$499,15,FALSE)</f>
        <v>#N/A</v>
      </c>
      <c r="AD1528" s="33" t="e">
        <f>VLOOKUP($B1528,三大美股走勢!$A$4:$J$495,4,FALSE)</f>
        <v>#N/A</v>
      </c>
      <c r="AE1528" s="33" t="e">
        <f>VLOOKUP($B1528,三大美股走勢!$A$4:$J$495,7,FALSE)</f>
        <v>#N/A</v>
      </c>
      <c r="AF1528" s="33" t="e">
        <f>VLOOKUP($B1528,三大美股走勢!$A$4:$J$495,10,FALSE)</f>
        <v>#N/A</v>
      </c>
    </row>
    <row r="1529" spans="2:32">
      <c r="B1529" s="32">
        <v>44308</v>
      </c>
      <c r="C1529" s="33" t="e">
        <f>VLOOKUP($B1529,大盤與近月台指!$A$4:$I$499,2,FALSE)</f>
        <v>#N/A</v>
      </c>
      <c r="D1529" s="34" t="e">
        <f>VLOOKUP($B1529,大盤與近月台指!$A$4:$I$499,3,FALSE)</f>
        <v>#N/A</v>
      </c>
      <c r="E1529" s="35" t="e">
        <f>VLOOKUP($B1529,大盤與近月台指!$A$4:$I$499,4,FALSE)</f>
        <v>#N/A</v>
      </c>
      <c r="F1529" s="33" t="e">
        <f>VLOOKUP($B1529,大盤與近月台指!$A$4:$I$499,5,FALSE)</f>
        <v>#N/A</v>
      </c>
      <c r="G1529" s="49" t="e">
        <f>VLOOKUP($B1529,三大法人買賣超!$A$4:$I$500,3,FALSE)</f>
        <v>#N/A</v>
      </c>
      <c r="H1529" s="34" t="e">
        <f>VLOOKUP($B1529,三大法人買賣超!$A$4:$I$500,5,FALSE)</f>
        <v>#N/A</v>
      </c>
      <c r="I1529" s="27" t="e">
        <f>VLOOKUP($B1529,三大法人買賣超!$A$4:$I$500,7,FALSE)</f>
        <v>#N/A</v>
      </c>
      <c r="J1529" s="27" t="e">
        <f>VLOOKUP($B1529,三大法人買賣超!$A$4:$I$500,9,FALSE)</f>
        <v>#N/A</v>
      </c>
      <c r="K1529" s="37">
        <f>新台幣匯率美元指數!B1530</f>
        <v>0</v>
      </c>
      <c r="L1529" s="38">
        <f>新台幣匯率美元指數!C1530</f>
        <v>0</v>
      </c>
      <c r="M1529" s="39">
        <f>新台幣匯率美元指數!D1530</f>
        <v>0</v>
      </c>
      <c r="N1529" s="27" t="e">
        <f>VLOOKUP($B1529,期貨未平倉口數!$A$4:$M$499,4,FALSE)</f>
        <v>#N/A</v>
      </c>
      <c r="O1529" s="27" t="e">
        <f>VLOOKUP($B1529,期貨未平倉口數!$A$4:$M$499,9,FALSE)</f>
        <v>#N/A</v>
      </c>
      <c r="P1529" s="27" t="e">
        <f>VLOOKUP($B1529,期貨未平倉口數!$A$4:$M$499,10,FALSE)</f>
        <v>#N/A</v>
      </c>
      <c r="Q1529" s="27" t="e">
        <f>VLOOKUP($B1529,期貨未平倉口數!$A$4:$M$499,11,FALSE)</f>
        <v>#N/A</v>
      </c>
      <c r="R1529" s="64" t="e">
        <f>VLOOKUP($B1529,選擇權未平倉餘額!$A$4:$I$500,6,FALSE)</f>
        <v>#N/A</v>
      </c>
      <c r="S1529" s="64" t="e">
        <f>VLOOKUP($B1529,選擇權未平倉餘額!$A$4:$I$500,7,FALSE)</f>
        <v>#N/A</v>
      </c>
      <c r="T1529" s="64" t="e">
        <f>VLOOKUP($B1529,選擇權未平倉餘額!$A$4:$I$500,8,FALSE)</f>
        <v>#N/A</v>
      </c>
      <c r="U1529" s="64" t="e">
        <f>VLOOKUP($B1529,選擇權未平倉餘額!$A$4:$I$500,9,FALSE)</f>
        <v>#N/A</v>
      </c>
      <c r="V1529" s="39" t="e">
        <f>VLOOKUP($B1529,臺指選擇權P_C_Ratios!$A$4:$C$500,3,FALSE)</f>
        <v>#N/A</v>
      </c>
      <c r="W1529" s="41" t="e">
        <f>VLOOKUP($B1529,散戶多空比!$A$6:$L$500,12,FALSE)</f>
        <v>#N/A</v>
      </c>
      <c r="X1529" s="40" t="e">
        <f>VLOOKUP($B1529,期貨大額交易人未沖銷部位!$A$4:$O$499,4,FALSE)</f>
        <v>#N/A</v>
      </c>
      <c r="Y1529" s="40" t="e">
        <f>VLOOKUP($B1529,期貨大額交易人未沖銷部位!$A$4:$O$499,7,FALSE)</f>
        <v>#N/A</v>
      </c>
      <c r="Z1529" s="40" t="e">
        <f>VLOOKUP($B1529,期貨大額交易人未沖銷部位!$A$4:$O$499,10,FALSE)</f>
        <v>#N/A</v>
      </c>
      <c r="AA1529" s="40" t="e">
        <f>VLOOKUP($B1529,期貨大額交易人未沖銷部位!$A$4:$O$499,13,FALSE)</f>
        <v>#N/A</v>
      </c>
      <c r="AB1529" s="40" t="e">
        <f>VLOOKUP($B1529,期貨大額交易人未沖銷部位!$A$4:$O$499,14,FALSE)</f>
        <v>#N/A</v>
      </c>
      <c r="AC1529" s="40" t="e">
        <f>VLOOKUP($B1529,期貨大額交易人未沖銷部位!$A$4:$O$499,15,FALSE)</f>
        <v>#N/A</v>
      </c>
      <c r="AD1529" s="33" t="e">
        <f>VLOOKUP($B1529,三大美股走勢!$A$4:$J$495,4,FALSE)</f>
        <v>#N/A</v>
      </c>
      <c r="AE1529" s="33" t="e">
        <f>VLOOKUP($B1529,三大美股走勢!$A$4:$J$495,7,FALSE)</f>
        <v>#N/A</v>
      </c>
      <c r="AF1529" s="33" t="e">
        <f>VLOOKUP($B1529,三大美股走勢!$A$4:$J$495,10,FALSE)</f>
        <v>#N/A</v>
      </c>
    </row>
    <row r="1530" spans="2:32">
      <c r="B1530" s="32">
        <v>44309</v>
      </c>
      <c r="C1530" s="33" t="e">
        <f>VLOOKUP($B1530,大盤與近月台指!$A$4:$I$499,2,FALSE)</f>
        <v>#N/A</v>
      </c>
      <c r="D1530" s="34" t="e">
        <f>VLOOKUP($B1530,大盤與近月台指!$A$4:$I$499,3,FALSE)</f>
        <v>#N/A</v>
      </c>
      <c r="E1530" s="35" t="e">
        <f>VLOOKUP($B1530,大盤與近月台指!$A$4:$I$499,4,FALSE)</f>
        <v>#N/A</v>
      </c>
      <c r="F1530" s="33" t="e">
        <f>VLOOKUP($B1530,大盤與近月台指!$A$4:$I$499,5,FALSE)</f>
        <v>#N/A</v>
      </c>
      <c r="G1530" s="49" t="e">
        <f>VLOOKUP($B1530,三大法人買賣超!$A$4:$I$500,3,FALSE)</f>
        <v>#N/A</v>
      </c>
      <c r="H1530" s="34" t="e">
        <f>VLOOKUP($B1530,三大法人買賣超!$A$4:$I$500,5,FALSE)</f>
        <v>#N/A</v>
      </c>
      <c r="I1530" s="27" t="e">
        <f>VLOOKUP($B1530,三大法人買賣超!$A$4:$I$500,7,FALSE)</f>
        <v>#N/A</v>
      </c>
      <c r="J1530" s="27" t="e">
        <f>VLOOKUP($B1530,三大法人買賣超!$A$4:$I$500,9,FALSE)</f>
        <v>#N/A</v>
      </c>
      <c r="K1530" s="37">
        <f>新台幣匯率美元指數!B1531</f>
        <v>0</v>
      </c>
      <c r="L1530" s="38">
        <f>新台幣匯率美元指數!C1531</f>
        <v>0</v>
      </c>
      <c r="M1530" s="39">
        <f>新台幣匯率美元指數!D1531</f>
        <v>0</v>
      </c>
      <c r="N1530" s="27" t="e">
        <f>VLOOKUP($B1530,期貨未平倉口數!$A$4:$M$499,4,FALSE)</f>
        <v>#N/A</v>
      </c>
      <c r="O1530" s="27" t="e">
        <f>VLOOKUP($B1530,期貨未平倉口數!$A$4:$M$499,9,FALSE)</f>
        <v>#N/A</v>
      </c>
      <c r="P1530" s="27" t="e">
        <f>VLOOKUP($B1530,期貨未平倉口數!$A$4:$M$499,10,FALSE)</f>
        <v>#N/A</v>
      </c>
      <c r="Q1530" s="27" t="e">
        <f>VLOOKUP($B1530,期貨未平倉口數!$A$4:$M$499,11,FALSE)</f>
        <v>#N/A</v>
      </c>
      <c r="R1530" s="64" t="e">
        <f>VLOOKUP($B1530,選擇權未平倉餘額!$A$4:$I$500,6,FALSE)</f>
        <v>#N/A</v>
      </c>
      <c r="S1530" s="64" t="e">
        <f>VLOOKUP($B1530,選擇權未平倉餘額!$A$4:$I$500,7,FALSE)</f>
        <v>#N/A</v>
      </c>
      <c r="T1530" s="64" t="e">
        <f>VLOOKUP($B1530,選擇權未平倉餘額!$A$4:$I$500,8,FALSE)</f>
        <v>#N/A</v>
      </c>
      <c r="U1530" s="64" t="e">
        <f>VLOOKUP($B1530,選擇權未平倉餘額!$A$4:$I$500,9,FALSE)</f>
        <v>#N/A</v>
      </c>
      <c r="V1530" s="39" t="e">
        <f>VLOOKUP($B1530,臺指選擇權P_C_Ratios!$A$4:$C$500,3,FALSE)</f>
        <v>#N/A</v>
      </c>
      <c r="W1530" s="41" t="e">
        <f>VLOOKUP($B1530,散戶多空比!$A$6:$L$500,12,FALSE)</f>
        <v>#N/A</v>
      </c>
      <c r="X1530" s="40" t="e">
        <f>VLOOKUP($B1530,期貨大額交易人未沖銷部位!$A$4:$O$499,4,FALSE)</f>
        <v>#N/A</v>
      </c>
      <c r="Y1530" s="40" t="e">
        <f>VLOOKUP($B1530,期貨大額交易人未沖銷部位!$A$4:$O$499,7,FALSE)</f>
        <v>#N/A</v>
      </c>
      <c r="Z1530" s="40" t="e">
        <f>VLOOKUP($B1530,期貨大額交易人未沖銷部位!$A$4:$O$499,10,FALSE)</f>
        <v>#N/A</v>
      </c>
      <c r="AA1530" s="40" t="e">
        <f>VLOOKUP($B1530,期貨大額交易人未沖銷部位!$A$4:$O$499,13,FALSE)</f>
        <v>#N/A</v>
      </c>
      <c r="AB1530" s="40" t="e">
        <f>VLOOKUP($B1530,期貨大額交易人未沖銷部位!$A$4:$O$499,14,FALSE)</f>
        <v>#N/A</v>
      </c>
      <c r="AC1530" s="40" t="e">
        <f>VLOOKUP($B1530,期貨大額交易人未沖銷部位!$A$4:$O$499,15,FALSE)</f>
        <v>#N/A</v>
      </c>
      <c r="AD1530" s="33" t="e">
        <f>VLOOKUP($B1530,三大美股走勢!$A$4:$J$495,4,FALSE)</f>
        <v>#N/A</v>
      </c>
      <c r="AE1530" s="33" t="e">
        <f>VLOOKUP($B1530,三大美股走勢!$A$4:$J$495,7,FALSE)</f>
        <v>#N/A</v>
      </c>
      <c r="AF1530" s="33" t="e">
        <f>VLOOKUP($B1530,三大美股走勢!$A$4:$J$495,10,FALSE)</f>
        <v>#N/A</v>
      </c>
    </row>
    <row r="1531" spans="2:32">
      <c r="B1531" s="32">
        <v>44310</v>
      </c>
      <c r="C1531" s="33" t="e">
        <f>VLOOKUP($B1531,大盤與近月台指!$A$4:$I$499,2,FALSE)</f>
        <v>#N/A</v>
      </c>
      <c r="D1531" s="34" t="e">
        <f>VLOOKUP($B1531,大盤與近月台指!$A$4:$I$499,3,FALSE)</f>
        <v>#N/A</v>
      </c>
      <c r="E1531" s="35" t="e">
        <f>VLOOKUP($B1531,大盤與近月台指!$A$4:$I$499,4,FALSE)</f>
        <v>#N/A</v>
      </c>
      <c r="F1531" s="33" t="e">
        <f>VLOOKUP($B1531,大盤與近月台指!$A$4:$I$499,5,FALSE)</f>
        <v>#N/A</v>
      </c>
      <c r="G1531" s="49" t="e">
        <f>VLOOKUP($B1531,三大法人買賣超!$A$4:$I$500,3,FALSE)</f>
        <v>#N/A</v>
      </c>
      <c r="H1531" s="34" t="e">
        <f>VLOOKUP($B1531,三大法人買賣超!$A$4:$I$500,5,FALSE)</f>
        <v>#N/A</v>
      </c>
      <c r="I1531" s="27" t="e">
        <f>VLOOKUP($B1531,三大法人買賣超!$A$4:$I$500,7,FALSE)</f>
        <v>#N/A</v>
      </c>
      <c r="J1531" s="27" t="e">
        <f>VLOOKUP($B1531,三大法人買賣超!$A$4:$I$500,9,FALSE)</f>
        <v>#N/A</v>
      </c>
      <c r="K1531" s="37">
        <f>新台幣匯率美元指數!B1532</f>
        <v>0</v>
      </c>
      <c r="L1531" s="38">
        <f>新台幣匯率美元指數!C1532</f>
        <v>0</v>
      </c>
      <c r="M1531" s="39">
        <f>新台幣匯率美元指數!D1532</f>
        <v>0</v>
      </c>
      <c r="N1531" s="27" t="e">
        <f>VLOOKUP($B1531,期貨未平倉口數!$A$4:$M$499,4,FALSE)</f>
        <v>#N/A</v>
      </c>
      <c r="O1531" s="27" t="e">
        <f>VLOOKUP($B1531,期貨未平倉口數!$A$4:$M$499,9,FALSE)</f>
        <v>#N/A</v>
      </c>
      <c r="P1531" s="27" t="e">
        <f>VLOOKUP($B1531,期貨未平倉口數!$A$4:$M$499,10,FALSE)</f>
        <v>#N/A</v>
      </c>
      <c r="Q1531" s="27" t="e">
        <f>VLOOKUP($B1531,期貨未平倉口數!$A$4:$M$499,11,FALSE)</f>
        <v>#N/A</v>
      </c>
      <c r="R1531" s="64" t="e">
        <f>VLOOKUP($B1531,選擇權未平倉餘額!$A$4:$I$500,6,FALSE)</f>
        <v>#N/A</v>
      </c>
      <c r="S1531" s="64" t="e">
        <f>VLOOKUP($B1531,選擇權未平倉餘額!$A$4:$I$500,7,FALSE)</f>
        <v>#N/A</v>
      </c>
      <c r="T1531" s="64" t="e">
        <f>VLOOKUP($B1531,選擇權未平倉餘額!$A$4:$I$500,8,FALSE)</f>
        <v>#N/A</v>
      </c>
      <c r="U1531" s="64" t="e">
        <f>VLOOKUP($B1531,選擇權未平倉餘額!$A$4:$I$500,9,FALSE)</f>
        <v>#N/A</v>
      </c>
      <c r="V1531" s="39" t="e">
        <f>VLOOKUP($B1531,臺指選擇權P_C_Ratios!$A$4:$C$500,3,FALSE)</f>
        <v>#N/A</v>
      </c>
      <c r="W1531" s="41" t="e">
        <f>VLOOKUP($B1531,散戶多空比!$A$6:$L$500,12,FALSE)</f>
        <v>#N/A</v>
      </c>
      <c r="X1531" s="40" t="e">
        <f>VLOOKUP($B1531,期貨大額交易人未沖銷部位!$A$4:$O$499,4,FALSE)</f>
        <v>#N/A</v>
      </c>
      <c r="Y1531" s="40" t="e">
        <f>VLOOKUP($B1531,期貨大額交易人未沖銷部位!$A$4:$O$499,7,FALSE)</f>
        <v>#N/A</v>
      </c>
      <c r="Z1531" s="40" t="e">
        <f>VLOOKUP($B1531,期貨大額交易人未沖銷部位!$A$4:$O$499,10,FALSE)</f>
        <v>#N/A</v>
      </c>
      <c r="AA1531" s="40" t="e">
        <f>VLOOKUP($B1531,期貨大額交易人未沖銷部位!$A$4:$O$499,13,FALSE)</f>
        <v>#N/A</v>
      </c>
      <c r="AB1531" s="40" t="e">
        <f>VLOOKUP($B1531,期貨大額交易人未沖銷部位!$A$4:$O$499,14,FALSE)</f>
        <v>#N/A</v>
      </c>
      <c r="AC1531" s="40" t="e">
        <f>VLOOKUP($B1531,期貨大額交易人未沖銷部位!$A$4:$O$499,15,FALSE)</f>
        <v>#N/A</v>
      </c>
      <c r="AD1531" s="33" t="e">
        <f>VLOOKUP($B1531,三大美股走勢!$A$4:$J$495,4,FALSE)</f>
        <v>#N/A</v>
      </c>
      <c r="AE1531" s="33" t="e">
        <f>VLOOKUP($B1531,三大美股走勢!$A$4:$J$495,7,FALSE)</f>
        <v>#N/A</v>
      </c>
      <c r="AF1531" s="33" t="e">
        <f>VLOOKUP($B1531,三大美股走勢!$A$4:$J$495,10,FALSE)</f>
        <v>#N/A</v>
      </c>
    </row>
    <row r="1532" spans="2:32">
      <c r="B1532" s="32">
        <v>44311</v>
      </c>
      <c r="C1532" s="33" t="e">
        <f>VLOOKUP($B1532,大盤與近月台指!$A$4:$I$499,2,FALSE)</f>
        <v>#N/A</v>
      </c>
      <c r="D1532" s="34" t="e">
        <f>VLOOKUP($B1532,大盤與近月台指!$A$4:$I$499,3,FALSE)</f>
        <v>#N/A</v>
      </c>
      <c r="E1532" s="35" t="e">
        <f>VLOOKUP($B1532,大盤與近月台指!$A$4:$I$499,4,FALSE)</f>
        <v>#N/A</v>
      </c>
      <c r="F1532" s="33" t="e">
        <f>VLOOKUP($B1532,大盤與近月台指!$A$4:$I$499,5,FALSE)</f>
        <v>#N/A</v>
      </c>
      <c r="G1532" s="49" t="e">
        <f>VLOOKUP($B1532,三大法人買賣超!$A$4:$I$500,3,FALSE)</f>
        <v>#N/A</v>
      </c>
      <c r="H1532" s="34" t="e">
        <f>VLOOKUP($B1532,三大法人買賣超!$A$4:$I$500,5,FALSE)</f>
        <v>#N/A</v>
      </c>
      <c r="I1532" s="27" t="e">
        <f>VLOOKUP($B1532,三大法人買賣超!$A$4:$I$500,7,FALSE)</f>
        <v>#N/A</v>
      </c>
      <c r="J1532" s="27" t="e">
        <f>VLOOKUP($B1532,三大法人買賣超!$A$4:$I$500,9,FALSE)</f>
        <v>#N/A</v>
      </c>
      <c r="K1532" s="37">
        <f>新台幣匯率美元指數!B1533</f>
        <v>0</v>
      </c>
      <c r="L1532" s="38">
        <f>新台幣匯率美元指數!C1533</f>
        <v>0</v>
      </c>
      <c r="M1532" s="39">
        <f>新台幣匯率美元指數!D1533</f>
        <v>0</v>
      </c>
      <c r="N1532" s="27" t="e">
        <f>VLOOKUP($B1532,期貨未平倉口數!$A$4:$M$499,4,FALSE)</f>
        <v>#N/A</v>
      </c>
      <c r="O1532" s="27" t="e">
        <f>VLOOKUP($B1532,期貨未平倉口數!$A$4:$M$499,9,FALSE)</f>
        <v>#N/A</v>
      </c>
      <c r="P1532" s="27" t="e">
        <f>VLOOKUP($B1532,期貨未平倉口數!$A$4:$M$499,10,FALSE)</f>
        <v>#N/A</v>
      </c>
      <c r="Q1532" s="27" t="e">
        <f>VLOOKUP($B1532,期貨未平倉口數!$A$4:$M$499,11,FALSE)</f>
        <v>#N/A</v>
      </c>
      <c r="R1532" s="64" t="e">
        <f>VLOOKUP($B1532,選擇權未平倉餘額!$A$4:$I$500,6,FALSE)</f>
        <v>#N/A</v>
      </c>
      <c r="S1532" s="64" t="e">
        <f>VLOOKUP($B1532,選擇權未平倉餘額!$A$4:$I$500,7,FALSE)</f>
        <v>#N/A</v>
      </c>
      <c r="T1532" s="64" t="e">
        <f>VLOOKUP($B1532,選擇權未平倉餘額!$A$4:$I$500,8,FALSE)</f>
        <v>#N/A</v>
      </c>
      <c r="U1532" s="64" t="e">
        <f>VLOOKUP($B1532,選擇權未平倉餘額!$A$4:$I$500,9,FALSE)</f>
        <v>#N/A</v>
      </c>
      <c r="V1532" s="39" t="e">
        <f>VLOOKUP($B1532,臺指選擇權P_C_Ratios!$A$4:$C$500,3,FALSE)</f>
        <v>#N/A</v>
      </c>
      <c r="W1532" s="41" t="e">
        <f>VLOOKUP($B1532,散戶多空比!$A$6:$L$500,12,FALSE)</f>
        <v>#N/A</v>
      </c>
      <c r="X1532" s="40" t="e">
        <f>VLOOKUP($B1532,期貨大額交易人未沖銷部位!$A$4:$O$499,4,FALSE)</f>
        <v>#N/A</v>
      </c>
      <c r="Y1532" s="40" t="e">
        <f>VLOOKUP($B1532,期貨大額交易人未沖銷部位!$A$4:$O$499,7,FALSE)</f>
        <v>#N/A</v>
      </c>
      <c r="Z1532" s="40" t="e">
        <f>VLOOKUP($B1532,期貨大額交易人未沖銷部位!$A$4:$O$499,10,FALSE)</f>
        <v>#N/A</v>
      </c>
      <c r="AA1532" s="40" t="e">
        <f>VLOOKUP($B1532,期貨大額交易人未沖銷部位!$A$4:$O$499,13,FALSE)</f>
        <v>#N/A</v>
      </c>
      <c r="AB1532" s="40" t="e">
        <f>VLOOKUP($B1532,期貨大額交易人未沖銷部位!$A$4:$O$499,14,FALSE)</f>
        <v>#N/A</v>
      </c>
      <c r="AC1532" s="40" t="e">
        <f>VLOOKUP($B1532,期貨大額交易人未沖銷部位!$A$4:$O$499,15,FALSE)</f>
        <v>#N/A</v>
      </c>
      <c r="AD1532" s="33" t="e">
        <f>VLOOKUP($B1532,三大美股走勢!$A$4:$J$495,4,FALSE)</f>
        <v>#N/A</v>
      </c>
      <c r="AE1532" s="33" t="e">
        <f>VLOOKUP($B1532,三大美股走勢!$A$4:$J$495,7,FALSE)</f>
        <v>#N/A</v>
      </c>
      <c r="AF1532" s="33" t="e">
        <f>VLOOKUP($B1532,三大美股走勢!$A$4:$J$495,10,FALSE)</f>
        <v>#N/A</v>
      </c>
    </row>
    <row r="1533" spans="2:32">
      <c r="B1533" s="32">
        <v>44312</v>
      </c>
      <c r="C1533" s="33" t="e">
        <f>VLOOKUP($B1533,大盤與近月台指!$A$4:$I$499,2,FALSE)</f>
        <v>#N/A</v>
      </c>
      <c r="D1533" s="34" t="e">
        <f>VLOOKUP($B1533,大盤與近月台指!$A$4:$I$499,3,FALSE)</f>
        <v>#N/A</v>
      </c>
      <c r="E1533" s="35" t="e">
        <f>VLOOKUP($B1533,大盤與近月台指!$A$4:$I$499,4,FALSE)</f>
        <v>#N/A</v>
      </c>
      <c r="F1533" s="33" t="e">
        <f>VLOOKUP($B1533,大盤與近月台指!$A$4:$I$499,5,FALSE)</f>
        <v>#N/A</v>
      </c>
      <c r="G1533" s="49" t="e">
        <f>VLOOKUP($B1533,三大法人買賣超!$A$4:$I$500,3,FALSE)</f>
        <v>#N/A</v>
      </c>
      <c r="H1533" s="34" t="e">
        <f>VLOOKUP($B1533,三大法人買賣超!$A$4:$I$500,5,FALSE)</f>
        <v>#N/A</v>
      </c>
      <c r="I1533" s="27" t="e">
        <f>VLOOKUP($B1533,三大法人買賣超!$A$4:$I$500,7,FALSE)</f>
        <v>#N/A</v>
      </c>
      <c r="J1533" s="27" t="e">
        <f>VLOOKUP($B1533,三大法人買賣超!$A$4:$I$500,9,FALSE)</f>
        <v>#N/A</v>
      </c>
      <c r="K1533" s="37">
        <f>新台幣匯率美元指數!B1534</f>
        <v>0</v>
      </c>
      <c r="L1533" s="38">
        <f>新台幣匯率美元指數!C1534</f>
        <v>0</v>
      </c>
      <c r="M1533" s="39">
        <f>新台幣匯率美元指數!D1534</f>
        <v>0</v>
      </c>
      <c r="N1533" s="27" t="e">
        <f>VLOOKUP($B1533,期貨未平倉口數!$A$4:$M$499,4,FALSE)</f>
        <v>#N/A</v>
      </c>
      <c r="O1533" s="27" t="e">
        <f>VLOOKUP($B1533,期貨未平倉口數!$A$4:$M$499,9,FALSE)</f>
        <v>#N/A</v>
      </c>
      <c r="P1533" s="27" t="e">
        <f>VLOOKUP($B1533,期貨未平倉口數!$A$4:$M$499,10,FALSE)</f>
        <v>#N/A</v>
      </c>
      <c r="Q1533" s="27" t="e">
        <f>VLOOKUP($B1533,期貨未平倉口數!$A$4:$M$499,11,FALSE)</f>
        <v>#N/A</v>
      </c>
      <c r="R1533" s="64" t="e">
        <f>VLOOKUP($B1533,選擇權未平倉餘額!$A$4:$I$500,6,FALSE)</f>
        <v>#N/A</v>
      </c>
      <c r="S1533" s="64" t="e">
        <f>VLOOKUP($B1533,選擇權未平倉餘額!$A$4:$I$500,7,FALSE)</f>
        <v>#N/A</v>
      </c>
      <c r="T1533" s="64" t="e">
        <f>VLOOKUP($B1533,選擇權未平倉餘額!$A$4:$I$500,8,FALSE)</f>
        <v>#N/A</v>
      </c>
      <c r="U1533" s="64" t="e">
        <f>VLOOKUP($B1533,選擇權未平倉餘額!$A$4:$I$500,9,FALSE)</f>
        <v>#N/A</v>
      </c>
      <c r="V1533" s="39" t="e">
        <f>VLOOKUP($B1533,臺指選擇權P_C_Ratios!$A$4:$C$500,3,FALSE)</f>
        <v>#N/A</v>
      </c>
      <c r="W1533" s="41" t="e">
        <f>VLOOKUP($B1533,散戶多空比!$A$6:$L$500,12,FALSE)</f>
        <v>#N/A</v>
      </c>
      <c r="X1533" s="40" t="e">
        <f>VLOOKUP($B1533,期貨大額交易人未沖銷部位!$A$4:$O$499,4,FALSE)</f>
        <v>#N/A</v>
      </c>
      <c r="Y1533" s="40" t="e">
        <f>VLOOKUP($B1533,期貨大額交易人未沖銷部位!$A$4:$O$499,7,FALSE)</f>
        <v>#N/A</v>
      </c>
      <c r="Z1533" s="40" t="e">
        <f>VLOOKUP($B1533,期貨大額交易人未沖銷部位!$A$4:$O$499,10,FALSE)</f>
        <v>#N/A</v>
      </c>
      <c r="AA1533" s="40" t="e">
        <f>VLOOKUP($B1533,期貨大額交易人未沖銷部位!$A$4:$O$499,13,FALSE)</f>
        <v>#N/A</v>
      </c>
      <c r="AB1533" s="40" t="e">
        <f>VLOOKUP($B1533,期貨大額交易人未沖銷部位!$A$4:$O$499,14,FALSE)</f>
        <v>#N/A</v>
      </c>
      <c r="AC1533" s="40" t="e">
        <f>VLOOKUP($B1533,期貨大額交易人未沖銷部位!$A$4:$O$499,15,FALSE)</f>
        <v>#N/A</v>
      </c>
      <c r="AD1533" s="33" t="e">
        <f>VLOOKUP($B1533,三大美股走勢!$A$4:$J$495,4,FALSE)</f>
        <v>#N/A</v>
      </c>
      <c r="AE1533" s="33" t="e">
        <f>VLOOKUP($B1533,三大美股走勢!$A$4:$J$495,7,FALSE)</f>
        <v>#N/A</v>
      </c>
      <c r="AF1533" s="33" t="e">
        <f>VLOOKUP($B1533,三大美股走勢!$A$4:$J$495,10,FALSE)</f>
        <v>#N/A</v>
      </c>
    </row>
    <row r="1534" spans="2:32">
      <c r="B1534" s="32">
        <v>44313</v>
      </c>
      <c r="C1534" s="33" t="e">
        <f>VLOOKUP($B1534,大盤與近月台指!$A$4:$I$499,2,FALSE)</f>
        <v>#N/A</v>
      </c>
      <c r="D1534" s="34" t="e">
        <f>VLOOKUP($B1534,大盤與近月台指!$A$4:$I$499,3,FALSE)</f>
        <v>#N/A</v>
      </c>
      <c r="E1534" s="35" t="e">
        <f>VLOOKUP($B1534,大盤與近月台指!$A$4:$I$499,4,FALSE)</f>
        <v>#N/A</v>
      </c>
      <c r="F1534" s="33" t="e">
        <f>VLOOKUP($B1534,大盤與近月台指!$A$4:$I$499,5,FALSE)</f>
        <v>#N/A</v>
      </c>
      <c r="G1534" s="49" t="e">
        <f>VLOOKUP($B1534,三大法人買賣超!$A$4:$I$500,3,FALSE)</f>
        <v>#N/A</v>
      </c>
      <c r="H1534" s="34" t="e">
        <f>VLOOKUP($B1534,三大法人買賣超!$A$4:$I$500,5,FALSE)</f>
        <v>#N/A</v>
      </c>
      <c r="I1534" s="27" t="e">
        <f>VLOOKUP($B1534,三大法人買賣超!$A$4:$I$500,7,FALSE)</f>
        <v>#N/A</v>
      </c>
      <c r="J1534" s="27" t="e">
        <f>VLOOKUP($B1534,三大法人買賣超!$A$4:$I$500,9,FALSE)</f>
        <v>#N/A</v>
      </c>
      <c r="K1534" s="37">
        <f>新台幣匯率美元指數!B1535</f>
        <v>0</v>
      </c>
      <c r="L1534" s="38">
        <f>新台幣匯率美元指數!C1535</f>
        <v>0</v>
      </c>
      <c r="M1534" s="39">
        <f>新台幣匯率美元指數!D1535</f>
        <v>0</v>
      </c>
      <c r="N1534" s="27" t="e">
        <f>VLOOKUP($B1534,期貨未平倉口數!$A$4:$M$499,4,FALSE)</f>
        <v>#N/A</v>
      </c>
      <c r="O1534" s="27" t="e">
        <f>VLOOKUP($B1534,期貨未平倉口數!$A$4:$M$499,9,FALSE)</f>
        <v>#N/A</v>
      </c>
      <c r="P1534" s="27" t="e">
        <f>VLOOKUP($B1534,期貨未平倉口數!$A$4:$M$499,10,FALSE)</f>
        <v>#N/A</v>
      </c>
      <c r="Q1534" s="27" t="e">
        <f>VLOOKUP($B1534,期貨未平倉口數!$A$4:$M$499,11,FALSE)</f>
        <v>#N/A</v>
      </c>
      <c r="R1534" s="64" t="e">
        <f>VLOOKUP($B1534,選擇權未平倉餘額!$A$4:$I$500,6,FALSE)</f>
        <v>#N/A</v>
      </c>
      <c r="S1534" s="64" t="e">
        <f>VLOOKUP($B1534,選擇權未平倉餘額!$A$4:$I$500,7,FALSE)</f>
        <v>#N/A</v>
      </c>
      <c r="T1534" s="64" t="e">
        <f>VLOOKUP($B1534,選擇權未平倉餘額!$A$4:$I$500,8,FALSE)</f>
        <v>#N/A</v>
      </c>
      <c r="U1534" s="64" t="e">
        <f>VLOOKUP($B1534,選擇權未平倉餘額!$A$4:$I$500,9,FALSE)</f>
        <v>#N/A</v>
      </c>
      <c r="V1534" s="39" t="e">
        <f>VLOOKUP($B1534,臺指選擇權P_C_Ratios!$A$4:$C$500,3,FALSE)</f>
        <v>#N/A</v>
      </c>
      <c r="W1534" s="41" t="e">
        <f>VLOOKUP($B1534,散戶多空比!$A$6:$L$500,12,FALSE)</f>
        <v>#N/A</v>
      </c>
      <c r="X1534" s="40" t="e">
        <f>VLOOKUP($B1534,期貨大額交易人未沖銷部位!$A$4:$O$499,4,FALSE)</f>
        <v>#N/A</v>
      </c>
      <c r="Y1534" s="40" t="e">
        <f>VLOOKUP($B1534,期貨大額交易人未沖銷部位!$A$4:$O$499,7,FALSE)</f>
        <v>#N/A</v>
      </c>
      <c r="Z1534" s="40" t="e">
        <f>VLOOKUP($B1534,期貨大額交易人未沖銷部位!$A$4:$O$499,10,FALSE)</f>
        <v>#N/A</v>
      </c>
      <c r="AA1534" s="40" t="e">
        <f>VLOOKUP($B1534,期貨大額交易人未沖銷部位!$A$4:$O$499,13,FALSE)</f>
        <v>#N/A</v>
      </c>
      <c r="AB1534" s="40" t="e">
        <f>VLOOKUP($B1534,期貨大額交易人未沖銷部位!$A$4:$O$499,14,FALSE)</f>
        <v>#N/A</v>
      </c>
      <c r="AC1534" s="40" t="e">
        <f>VLOOKUP($B1534,期貨大額交易人未沖銷部位!$A$4:$O$499,15,FALSE)</f>
        <v>#N/A</v>
      </c>
      <c r="AD1534" s="33" t="e">
        <f>VLOOKUP($B1534,三大美股走勢!$A$4:$J$495,4,FALSE)</f>
        <v>#N/A</v>
      </c>
      <c r="AE1534" s="33" t="e">
        <f>VLOOKUP($B1534,三大美股走勢!$A$4:$J$495,7,FALSE)</f>
        <v>#N/A</v>
      </c>
      <c r="AF1534" s="33" t="e">
        <f>VLOOKUP($B1534,三大美股走勢!$A$4:$J$495,10,FALSE)</f>
        <v>#N/A</v>
      </c>
    </row>
    <row r="1535" spans="2:32">
      <c r="B1535" s="32">
        <v>44314</v>
      </c>
      <c r="C1535" s="33" t="e">
        <f>VLOOKUP($B1535,大盤與近月台指!$A$4:$I$499,2,FALSE)</f>
        <v>#N/A</v>
      </c>
      <c r="D1535" s="34" t="e">
        <f>VLOOKUP($B1535,大盤與近月台指!$A$4:$I$499,3,FALSE)</f>
        <v>#N/A</v>
      </c>
      <c r="E1535" s="35" t="e">
        <f>VLOOKUP($B1535,大盤與近月台指!$A$4:$I$499,4,FALSE)</f>
        <v>#N/A</v>
      </c>
      <c r="F1535" s="33" t="e">
        <f>VLOOKUP($B1535,大盤與近月台指!$A$4:$I$499,5,FALSE)</f>
        <v>#N/A</v>
      </c>
      <c r="G1535" s="49" t="e">
        <f>VLOOKUP($B1535,三大法人買賣超!$A$4:$I$500,3,FALSE)</f>
        <v>#N/A</v>
      </c>
      <c r="H1535" s="34" t="e">
        <f>VLOOKUP($B1535,三大法人買賣超!$A$4:$I$500,5,FALSE)</f>
        <v>#N/A</v>
      </c>
      <c r="I1535" s="27" t="e">
        <f>VLOOKUP($B1535,三大法人買賣超!$A$4:$I$500,7,FALSE)</f>
        <v>#N/A</v>
      </c>
      <c r="J1535" s="27" t="e">
        <f>VLOOKUP($B1535,三大法人買賣超!$A$4:$I$500,9,FALSE)</f>
        <v>#N/A</v>
      </c>
      <c r="K1535" s="37">
        <f>新台幣匯率美元指數!B1536</f>
        <v>0</v>
      </c>
      <c r="L1535" s="38">
        <f>新台幣匯率美元指數!C1536</f>
        <v>0</v>
      </c>
      <c r="M1535" s="39">
        <f>新台幣匯率美元指數!D1536</f>
        <v>0</v>
      </c>
      <c r="N1535" s="27" t="e">
        <f>VLOOKUP($B1535,期貨未平倉口數!$A$4:$M$499,4,FALSE)</f>
        <v>#N/A</v>
      </c>
      <c r="O1535" s="27" t="e">
        <f>VLOOKUP($B1535,期貨未平倉口數!$A$4:$M$499,9,FALSE)</f>
        <v>#N/A</v>
      </c>
      <c r="P1535" s="27" t="e">
        <f>VLOOKUP($B1535,期貨未平倉口數!$A$4:$M$499,10,FALSE)</f>
        <v>#N/A</v>
      </c>
      <c r="Q1535" s="27" t="e">
        <f>VLOOKUP($B1535,期貨未平倉口數!$A$4:$M$499,11,FALSE)</f>
        <v>#N/A</v>
      </c>
      <c r="R1535" s="64" t="e">
        <f>VLOOKUP($B1535,選擇權未平倉餘額!$A$4:$I$500,6,FALSE)</f>
        <v>#N/A</v>
      </c>
      <c r="S1535" s="64" t="e">
        <f>VLOOKUP($B1535,選擇權未平倉餘額!$A$4:$I$500,7,FALSE)</f>
        <v>#N/A</v>
      </c>
      <c r="T1535" s="64" t="e">
        <f>VLOOKUP($B1535,選擇權未平倉餘額!$A$4:$I$500,8,FALSE)</f>
        <v>#N/A</v>
      </c>
      <c r="U1535" s="64" t="e">
        <f>VLOOKUP($B1535,選擇權未平倉餘額!$A$4:$I$500,9,FALSE)</f>
        <v>#N/A</v>
      </c>
      <c r="V1535" s="39" t="e">
        <f>VLOOKUP($B1535,臺指選擇權P_C_Ratios!$A$4:$C$500,3,FALSE)</f>
        <v>#N/A</v>
      </c>
      <c r="W1535" s="41" t="e">
        <f>VLOOKUP($B1535,散戶多空比!$A$6:$L$500,12,FALSE)</f>
        <v>#N/A</v>
      </c>
      <c r="X1535" s="40" t="e">
        <f>VLOOKUP($B1535,期貨大額交易人未沖銷部位!$A$4:$O$499,4,FALSE)</f>
        <v>#N/A</v>
      </c>
      <c r="Y1535" s="40" t="e">
        <f>VLOOKUP($B1535,期貨大額交易人未沖銷部位!$A$4:$O$499,7,FALSE)</f>
        <v>#N/A</v>
      </c>
      <c r="Z1535" s="40" t="e">
        <f>VLOOKUP($B1535,期貨大額交易人未沖銷部位!$A$4:$O$499,10,FALSE)</f>
        <v>#N/A</v>
      </c>
      <c r="AA1535" s="40" t="e">
        <f>VLOOKUP($B1535,期貨大額交易人未沖銷部位!$A$4:$O$499,13,FALSE)</f>
        <v>#N/A</v>
      </c>
      <c r="AB1535" s="40" t="e">
        <f>VLOOKUP($B1535,期貨大額交易人未沖銷部位!$A$4:$O$499,14,FALSE)</f>
        <v>#N/A</v>
      </c>
      <c r="AC1535" s="40" t="e">
        <f>VLOOKUP($B1535,期貨大額交易人未沖銷部位!$A$4:$O$499,15,FALSE)</f>
        <v>#N/A</v>
      </c>
      <c r="AD1535" s="33" t="e">
        <f>VLOOKUP($B1535,三大美股走勢!$A$4:$J$495,4,FALSE)</f>
        <v>#N/A</v>
      </c>
      <c r="AE1535" s="33" t="e">
        <f>VLOOKUP($B1535,三大美股走勢!$A$4:$J$495,7,FALSE)</f>
        <v>#N/A</v>
      </c>
      <c r="AF1535" s="33" t="e">
        <f>VLOOKUP($B1535,三大美股走勢!$A$4:$J$495,10,FALSE)</f>
        <v>#N/A</v>
      </c>
    </row>
    <row r="1536" spans="2:32">
      <c r="B1536" s="32">
        <v>44315</v>
      </c>
      <c r="C1536" s="33" t="e">
        <f>VLOOKUP($B1536,大盤與近月台指!$A$4:$I$499,2,FALSE)</f>
        <v>#N/A</v>
      </c>
      <c r="D1536" s="34" t="e">
        <f>VLOOKUP($B1536,大盤與近月台指!$A$4:$I$499,3,FALSE)</f>
        <v>#N/A</v>
      </c>
      <c r="E1536" s="35" t="e">
        <f>VLOOKUP($B1536,大盤與近月台指!$A$4:$I$499,4,FALSE)</f>
        <v>#N/A</v>
      </c>
      <c r="F1536" s="33" t="e">
        <f>VLOOKUP($B1536,大盤與近月台指!$A$4:$I$499,5,FALSE)</f>
        <v>#N/A</v>
      </c>
      <c r="G1536" s="49" t="e">
        <f>VLOOKUP($B1536,三大法人買賣超!$A$4:$I$500,3,FALSE)</f>
        <v>#N/A</v>
      </c>
      <c r="H1536" s="34" t="e">
        <f>VLOOKUP($B1536,三大法人買賣超!$A$4:$I$500,5,FALSE)</f>
        <v>#N/A</v>
      </c>
      <c r="I1536" s="27" t="e">
        <f>VLOOKUP($B1536,三大法人買賣超!$A$4:$I$500,7,FALSE)</f>
        <v>#N/A</v>
      </c>
      <c r="J1536" s="27" t="e">
        <f>VLOOKUP($B1536,三大法人買賣超!$A$4:$I$500,9,FALSE)</f>
        <v>#N/A</v>
      </c>
      <c r="K1536" s="37">
        <f>新台幣匯率美元指數!B1537</f>
        <v>0</v>
      </c>
      <c r="L1536" s="38">
        <f>新台幣匯率美元指數!C1537</f>
        <v>0</v>
      </c>
      <c r="M1536" s="39">
        <f>新台幣匯率美元指數!D1537</f>
        <v>0</v>
      </c>
      <c r="N1536" s="27" t="e">
        <f>VLOOKUP($B1536,期貨未平倉口數!$A$4:$M$499,4,FALSE)</f>
        <v>#N/A</v>
      </c>
      <c r="O1536" s="27" t="e">
        <f>VLOOKUP($B1536,期貨未平倉口數!$A$4:$M$499,9,FALSE)</f>
        <v>#N/A</v>
      </c>
      <c r="P1536" s="27" t="e">
        <f>VLOOKUP($B1536,期貨未平倉口數!$A$4:$M$499,10,FALSE)</f>
        <v>#N/A</v>
      </c>
      <c r="Q1536" s="27" t="e">
        <f>VLOOKUP($B1536,期貨未平倉口數!$A$4:$M$499,11,FALSE)</f>
        <v>#N/A</v>
      </c>
      <c r="R1536" s="64" t="e">
        <f>VLOOKUP($B1536,選擇權未平倉餘額!$A$4:$I$500,6,FALSE)</f>
        <v>#N/A</v>
      </c>
      <c r="S1536" s="64" t="e">
        <f>VLOOKUP($B1536,選擇權未平倉餘額!$A$4:$I$500,7,FALSE)</f>
        <v>#N/A</v>
      </c>
      <c r="T1536" s="64" t="e">
        <f>VLOOKUP($B1536,選擇權未平倉餘額!$A$4:$I$500,8,FALSE)</f>
        <v>#N/A</v>
      </c>
      <c r="U1536" s="64" t="e">
        <f>VLOOKUP($B1536,選擇權未平倉餘額!$A$4:$I$500,9,FALSE)</f>
        <v>#N/A</v>
      </c>
      <c r="V1536" s="39" t="e">
        <f>VLOOKUP($B1536,臺指選擇權P_C_Ratios!$A$4:$C$500,3,FALSE)</f>
        <v>#N/A</v>
      </c>
      <c r="W1536" s="41" t="e">
        <f>VLOOKUP($B1536,散戶多空比!$A$6:$L$500,12,FALSE)</f>
        <v>#N/A</v>
      </c>
      <c r="X1536" s="40" t="e">
        <f>VLOOKUP($B1536,期貨大額交易人未沖銷部位!$A$4:$O$499,4,FALSE)</f>
        <v>#N/A</v>
      </c>
      <c r="Y1536" s="40" t="e">
        <f>VLOOKUP($B1536,期貨大額交易人未沖銷部位!$A$4:$O$499,7,FALSE)</f>
        <v>#N/A</v>
      </c>
      <c r="Z1536" s="40" t="e">
        <f>VLOOKUP($B1536,期貨大額交易人未沖銷部位!$A$4:$O$499,10,FALSE)</f>
        <v>#N/A</v>
      </c>
      <c r="AA1536" s="40" t="e">
        <f>VLOOKUP($B1536,期貨大額交易人未沖銷部位!$A$4:$O$499,13,FALSE)</f>
        <v>#N/A</v>
      </c>
      <c r="AB1536" s="40" t="e">
        <f>VLOOKUP($B1536,期貨大額交易人未沖銷部位!$A$4:$O$499,14,FALSE)</f>
        <v>#N/A</v>
      </c>
      <c r="AC1536" s="40" t="e">
        <f>VLOOKUP($B1536,期貨大額交易人未沖銷部位!$A$4:$O$499,15,FALSE)</f>
        <v>#N/A</v>
      </c>
      <c r="AD1536" s="33" t="e">
        <f>VLOOKUP($B1536,三大美股走勢!$A$4:$J$495,4,FALSE)</f>
        <v>#N/A</v>
      </c>
      <c r="AE1536" s="33" t="e">
        <f>VLOOKUP($B1536,三大美股走勢!$A$4:$J$495,7,FALSE)</f>
        <v>#N/A</v>
      </c>
      <c r="AF1536" s="33" t="e">
        <f>VLOOKUP($B1536,三大美股走勢!$A$4:$J$495,10,FALSE)</f>
        <v>#N/A</v>
      </c>
    </row>
    <row r="1537" spans="2:32">
      <c r="B1537" s="32">
        <v>44316</v>
      </c>
      <c r="C1537" s="33" t="e">
        <f>VLOOKUP($B1537,大盤與近月台指!$A$4:$I$499,2,FALSE)</f>
        <v>#N/A</v>
      </c>
      <c r="D1537" s="34" t="e">
        <f>VLOOKUP($B1537,大盤與近月台指!$A$4:$I$499,3,FALSE)</f>
        <v>#N/A</v>
      </c>
      <c r="E1537" s="35" t="e">
        <f>VLOOKUP($B1537,大盤與近月台指!$A$4:$I$499,4,FALSE)</f>
        <v>#N/A</v>
      </c>
      <c r="F1537" s="33" t="e">
        <f>VLOOKUP($B1537,大盤與近月台指!$A$4:$I$499,5,FALSE)</f>
        <v>#N/A</v>
      </c>
      <c r="G1537" s="49" t="e">
        <f>VLOOKUP($B1537,三大法人買賣超!$A$4:$I$500,3,FALSE)</f>
        <v>#N/A</v>
      </c>
      <c r="H1537" s="34" t="e">
        <f>VLOOKUP($B1537,三大法人買賣超!$A$4:$I$500,5,FALSE)</f>
        <v>#N/A</v>
      </c>
      <c r="I1537" s="27" t="e">
        <f>VLOOKUP($B1537,三大法人買賣超!$A$4:$I$500,7,FALSE)</f>
        <v>#N/A</v>
      </c>
      <c r="J1537" s="27" t="e">
        <f>VLOOKUP($B1537,三大法人買賣超!$A$4:$I$500,9,FALSE)</f>
        <v>#N/A</v>
      </c>
      <c r="K1537" s="37">
        <f>新台幣匯率美元指數!B1538</f>
        <v>0</v>
      </c>
      <c r="L1537" s="38">
        <f>新台幣匯率美元指數!C1538</f>
        <v>0</v>
      </c>
      <c r="M1537" s="39">
        <f>新台幣匯率美元指數!D1538</f>
        <v>0</v>
      </c>
      <c r="N1537" s="27" t="e">
        <f>VLOOKUP($B1537,期貨未平倉口數!$A$4:$M$499,4,FALSE)</f>
        <v>#N/A</v>
      </c>
      <c r="O1537" s="27" t="e">
        <f>VLOOKUP($B1537,期貨未平倉口數!$A$4:$M$499,9,FALSE)</f>
        <v>#N/A</v>
      </c>
      <c r="P1537" s="27" t="e">
        <f>VLOOKUP($B1537,期貨未平倉口數!$A$4:$M$499,10,FALSE)</f>
        <v>#N/A</v>
      </c>
      <c r="Q1537" s="27" t="e">
        <f>VLOOKUP($B1537,期貨未平倉口數!$A$4:$M$499,11,FALSE)</f>
        <v>#N/A</v>
      </c>
      <c r="R1537" s="64" t="e">
        <f>VLOOKUP($B1537,選擇權未平倉餘額!$A$4:$I$500,6,FALSE)</f>
        <v>#N/A</v>
      </c>
      <c r="S1537" s="64" t="e">
        <f>VLOOKUP($B1537,選擇權未平倉餘額!$A$4:$I$500,7,FALSE)</f>
        <v>#N/A</v>
      </c>
      <c r="T1537" s="64" t="e">
        <f>VLOOKUP($B1537,選擇權未平倉餘額!$A$4:$I$500,8,FALSE)</f>
        <v>#N/A</v>
      </c>
      <c r="U1537" s="64" t="e">
        <f>VLOOKUP($B1537,選擇權未平倉餘額!$A$4:$I$500,9,FALSE)</f>
        <v>#N/A</v>
      </c>
      <c r="V1537" s="39" t="e">
        <f>VLOOKUP($B1537,臺指選擇權P_C_Ratios!$A$4:$C$500,3,FALSE)</f>
        <v>#N/A</v>
      </c>
      <c r="W1537" s="41" t="e">
        <f>VLOOKUP($B1537,散戶多空比!$A$6:$L$500,12,FALSE)</f>
        <v>#N/A</v>
      </c>
      <c r="X1537" s="40" t="e">
        <f>VLOOKUP($B1537,期貨大額交易人未沖銷部位!$A$4:$O$499,4,FALSE)</f>
        <v>#N/A</v>
      </c>
      <c r="Y1537" s="40" t="e">
        <f>VLOOKUP($B1537,期貨大額交易人未沖銷部位!$A$4:$O$499,7,FALSE)</f>
        <v>#N/A</v>
      </c>
      <c r="Z1537" s="40" t="e">
        <f>VLOOKUP($B1537,期貨大額交易人未沖銷部位!$A$4:$O$499,10,FALSE)</f>
        <v>#N/A</v>
      </c>
      <c r="AA1537" s="40" t="e">
        <f>VLOOKUP($B1537,期貨大額交易人未沖銷部位!$A$4:$O$499,13,FALSE)</f>
        <v>#N/A</v>
      </c>
      <c r="AB1537" s="40" t="e">
        <f>VLOOKUP($B1537,期貨大額交易人未沖銷部位!$A$4:$O$499,14,FALSE)</f>
        <v>#N/A</v>
      </c>
      <c r="AC1537" s="40" t="e">
        <f>VLOOKUP($B1537,期貨大額交易人未沖銷部位!$A$4:$O$499,15,FALSE)</f>
        <v>#N/A</v>
      </c>
      <c r="AD1537" s="33" t="e">
        <f>VLOOKUP($B1537,三大美股走勢!$A$4:$J$495,4,FALSE)</f>
        <v>#N/A</v>
      </c>
      <c r="AE1537" s="33" t="e">
        <f>VLOOKUP($B1537,三大美股走勢!$A$4:$J$495,7,FALSE)</f>
        <v>#N/A</v>
      </c>
      <c r="AF1537" s="33" t="e">
        <f>VLOOKUP($B1537,三大美股走勢!$A$4:$J$495,10,FALSE)</f>
        <v>#N/A</v>
      </c>
    </row>
    <row r="1538" spans="2:32">
      <c r="B1538" s="32">
        <v>44317</v>
      </c>
      <c r="C1538" s="33" t="e">
        <f>VLOOKUP($B1538,大盤與近月台指!$A$4:$I$499,2,FALSE)</f>
        <v>#N/A</v>
      </c>
      <c r="D1538" s="34" t="e">
        <f>VLOOKUP($B1538,大盤與近月台指!$A$4:$I$499,3,FALSE)</f>
        <v>#N/A</v>
      </c>
      <c r="E1538" s="35" t="e">
        <f>VLOOKUP($B1538,大盤與近月台指!$A$4:$I$499,4,FALSE)</f>
        <v>#N/A</v>
      </c>
      <c r="F1538" s="33" t="e">
        <f>VLOOKUP($B1538,大盤與近月台指!$A$4:$I$499,5,FALSE)</f>
        <v>#N/A</v>
      </c>
      <c r="G1538" s="49" t="e">
        <f>VLOOKUP($B1538,三大法人買賣超!$A$4:$I$500,3,FALSE)</f>
        <v>#N/A</v>
      </c>
      <c r="H1538" s="34" t="e">
        <f>VLOOKUP($B1538,三大法人買賣超!$A$4:$I$500,5,FALSE)</f>
        <v>#N/A</v>
      </c>
      <c r="I1538" s="27" t="e">
        <f>VLOOKUP($B1538,三大法人買賣超!$A$4:$I$500,7,FALSE)</f>
        <v>#N/A</v>
      </c>
      <c r="J1538" s="27" t="e">
        <f>VLOOKUP($B1538,三大法人買賣超!$A$4:$I$500,9,FALSE)</f>
        <v>#N/A</v>
      </c>
      <c r="K1538" s="37">
        <f>新台幣匯率美元指數!B1539</f>
        <v>0</v>
      </c>
      <c r="L1538" s="38">
        <f>新台幣匯率美元指數!C1539</f>
        <v>0</v>
      </c>
      <c r="M1538" s="39">
        <f>新台幣匯率美元指數!D1539</f>
        <v>0</v>
      </c>
      <c r="N1538" s="27" t="e">
        <f>VLOOKUP($B1538,期貨未平倉口數!$A$4:$M$499,4,FALSE)</f>
        <v>#N/A</v>
      </c>
      <c r="O1538" s="27" t="e">
        <f>VLOOKUP($B1538,期貨未平倉口數!$A$4:$M$499,9,FALSE)</f>
        <v>#N/A</v>
      </c>
      <c r="P1538" s="27" t="e">
        <f>VLOOKUP($B1538,期貨未平倉口數!$A$4:$M$499,10,FALSE)</f>
        <v>#N/A</v>
      </c>
      <c r="Q1538" s="27" t="e">
        <f>VLOOKUP($B1538,期貨未平倉口數!$A$4:$M$499,11,FALSE)</f>
        <v>#N/A</v>
      </c>
      <c r="R1538" s="64" t="e">
        <f>VLOOKUP($B1538,選擇權未平倉餘額!$A$4:$I$500,6,FALSE)</f>
        <v>#N/A</v>
      </c>
      <c r="S1538" s="64" t="e">
        <f>VLOOKUP($B1538,選擇權未平倉餘額!$A$4:$I$500,7,FALSE)</f>
        <v>#N/A</v>
      </c>
      <c r="T1538" s="64" t="e">
        <f>VLOOKUP($B1538,選擇權未平倉餘額!$A$4:$I$500,8,FALSE)</f>
        <v>#N/A</v>
      </c>
      <c r="U1538" s="64" t="e">
        <f>VLOOKUP($B1538,選擇權未平倉餘額!$A$4:$I$500,9,FALSE)</f>
        <v>#N/A</v>
      </c>
      <c r="V1538" s="39" t="e">
        <f>VLOOKUP($B1538,臺指選擇權P_C_Ratios!$A$4:$C$500,3,FALSE)</f>
        <v>#N/A</v>
      </c>
      <c r="W1538" s="41" t="e">
        <f>VLOOKUP($B1538,散戶多空比!$A$6:$L$500,12,FALSE)</f>
        <v>#N/A</v>
      </c>
      <c r="X1538" s="40" t="e">
        <f>VLOOKUP($B1538,期貨大額交易人未沖銷部位!$A$4:$O$499,4,FALSE)</f>
        <v>#N/A</v>
      </c>
      <c r="Y1538" s="40" t="e">
        <f>VLOOKUP($B1538,期貨大額交易人未沖銷部位!$A$4:$O$499,7,FALSE)</f>
        <v>#N/A</v>
      </c>
      <c r="Z1538" s="40" t="e">
        <f>VLOOKUP($B1538,期貨大額交易人未沖銷部位!$A$4:$O$499,10,FALSE)</f>
        <v>#N/A</v>
      </c>
      <c r="AA1538" s="40" t="e">
        <f>VLOOKUP($B1538,期貨大額交易人未沖銷部位!$A$4:$O$499,13,FALSE)</f>
        <v>#N/A</v>
      </c>
      <c r="AB1538" s="40" t="e">
        <f>VLOOKUP($B1538,期貨大額交易人未沖銷部位!$A$4:$O$499,14,FALSE)</f>
        <v>#N/A</v>
      </c>
      <c r="AC1538" s="40" t="e">
        <f>VLOOKUP($B1538,期貨大額交易人未沖銷部位!$A$4:$O$499,15,FALSE)</f>
        <v>#N/A</v>
      </c>
      <c r="AD1538" s="33" t="e">
        <f>VLOOKUP($B1538,三大美股走勢!$A$4:$J$495,4,FALSE)</f>
        <v>#N/A</v>
      </c>
      <c r="AE1538" s="33" t="e">
        <f>VLOOKUP($B1538,三大美股走勢!$A$4:$J$495,7,FALSE)</f>
        <v>#N/A</v>
      </c>
      <c r="AF1538" s="33" t="e">
        <f>VLOOKUP($B1538,三大美股走勢!$A$4:$J$495,10,FALSE)</f>
        <v>#N/A</v>
      </c>
    </row>
    <row r="1539" spans="2:32">
      <c r="B1539" s="32">
        <v>44318</v>
      </c>
      <c r="C1539" s="33" t="e">
        <f>VLOOKUP($B1539,大盤與近月台指!$A$4:$I$499,2,FALSE)</f>
        <v>#N/A</v>
      </c>
      <c r="D1539" s="34" t="e">
        <f>VLOOKUP($B1539,大盤與近月台指!$A$4:$I$499,3,FALSE)</f>
        <v>#N/A</v>
      </c>
      <c r="E1539" s="35" t="e">
        <f>VLOOKUP($B1539,大盤與近月台指!$A$4:$I$499,4,FALSE)</f>
        <v>#N/A</v>
      </c>
      <c r="F1539" s="33" t="e">
        <f>VLOOKUP($B1539,大盤與近月台指!$A$4:$I$499,5,FALSE)</f>
        <v>#N/A</v>
      </c>
      <c r="G1539" s="49" t="e">
        <f>VLOOKUP($B1539,三大法人買賣超!$A$4:$I$500,3,FALSE)</f>
        <v>#N/A</v>
      </c>
      <c r="H1539" s="34" t="e">
        <f>VLOOKUP($B1539,三大法人買賣超!$A$4:$I$500,5,FALSE)</f>
        <v>#N/A</v>
      </c>
      <c r="I1539" s="27" t="e">
        <f>VLOOKUP($B1539,三大法人買賣超!$A$4:$I$500,7,FALSE)</f>
        <v>#N/A</v>
      </c>
      <c r="J1539" s="27" t="e">
        <f>VLOOKUP($B1539,三大法人買賣超!$A$4:$I$500,9,FALSE)</f>
        <v>#N/A</v>
      </c>
      <c r="K1539" s="37">
        <f>新台幣匯率美元指數!B1540</f>
        <v>0</v>
      </c>
      <c r="L1539" s="38">
        <f>新台幣匯率美元指數!C1540</f>
        <v>0</v>
      </c>
      <c r="M1539" s="39">
        <f>新台幣匯率美元指數!D1540</f>
        <v>0</v>
      </c>
      <c r="N1539" s="27" t="e">
        <f>VLOOKUP($B1539,期貨未平倉口數!$A$4:$M$499,4,FALSE)</f>
        <v>#N/A</v>
      </c>
      <c r="O1539" s="27" t="e">
        <f>VLOOKUP($B1539,期貨未平倉口數!$A$4:$M$499,9,FALSE)</f>
        <v>#N/A</v>
      </c>
      <c r="P1539" s="27" t="e">
        <f>VLOOKUP($B1539,期貨未平倉口數!$A$4:$M$499,10,FALSE)</f>
        <v>#N/A</v>
      </c>
      <c r="Q1539" s="27" t="e">
        <f>VLOOKUP($B1539,期貨未平倉口數!$A$4:$M$499,11,FALSE)</f>
        <v>#N/A</v>
      </c>
      <c r="R1539" s="64" t="e">
        <f>VLOOKUP($B1539,選擇權未平倉餘額!$A$4:$I$500,6,FALSE)</f>
        <v>#N/A</v>
      </c>
      <c r="S1539" s="64" t="e">
        <f>VLOOKUP($B1539,選擇權未平倉餘額!$A$4:$I$500,7,FALSE)</f>
        <v>#N/A</v>
      </c>
      <c r="T1539" s="64" t="e">
        <f>VLOOKUP($B1539,選擇權未平倉餘額!$A$4:$I$500,8,FALSE)</f>
        <v>#N/A</v>
      </c>
      <c r="U1539" s="64" t="e">
        <f>VLOOKUP($B1539,選擇權未平倉餘額!$A$4:$I$500,9,FALSE)</f>
        <v>#N/A</v>
      </c>
      <c r="V1539" s="39" t="e">
        <f>VLOOKUP($B1539,臺指選擇權P_C_Ratios!$A$4:$C$500,3,FALSE)</f>
        <v>#N/A</v>
      </c>
      <c r="W1539" s="41" t="e">
        <f>VLOOKUP($B1539,散戶多空比!$A$6:$L$500,12,FALSE)</f>
        <v>#N/A</v>
      </c>
      <c r="X1539" s="40" t="e">
        <f>VLOOKUP($B1539,期貨大額交易人未沖銷部位!$A$4:$O$499,4,FALSE)</f>
        <v>#N/A</v>
      </c>
      <c r="Y1539" s="40" t="e">
        <f>VLOOKUP($B1539,期貨大額交易人未沖銷部位!$A$4:$O$499,7,FALSE)</f>
        <v>#N/A</v>
      </c>
      <c r="Z1539" s="40" t="e">
        <f>VLOOKUP($B1539,期貨大額交易人未沖銷部位!$A$4:$O$499,10,FALSE)</f>
        <v>#N/A</v>
      </c>
      <c r="AA1539" s="40" t="e">
        <f>VLOOKUP($B1539,期貨大額交易人未沖銷部位!$A$4:$O$499,13,FALSE)</f>
        <v>#N/A</v>
      </c>
      <c r="AB1539" s="40" t="e">
        <f>VLOOKUP($B1539,期貨大額交易人未沖銷部位!$A$4:$O$499,14,FALSE)</f>
        <v>#N/A</v>
      </c>
      <c r="AC1539" s="40" t="e">
        <f>VLOOKUP($B1539,期貨大額交易人未沖銷部位!$A$4:$O$499,15,FALSE)</f>
        <v>#N/A</v>
      </c>
      <c r="AD1539" s="33" t="e">
        <f>VLOOKUP($B1539,三大美股走勢!$A$4:$J$495,4,FALSE)</f>
        <v>#N/A</v>
      </c>
      <c r="AE1539" s="33" t="e">
        <f>VLOOKUP($B1539,三大美股走勢!$A$4:$J$495,7,FALSE)</f>
        <v>#N/A</v>
      </c>
      <c r="AF1539" s="33" t="e">
        <f>VLOOKUP($B1539,三大美股走勢!$A$4:$J$495,10,FALSE)</f>
        <v>#N/A</v>
      </c>
    </row>
    <row r="1540" spans="2:32">
      <c r="B1540" s="32">
        <v>44319</v>
      </c>
      <c r="C1540" s="33" t="e">
        <f>VLOOKUP($B1540,大盤與近月台指!$A$4:$I$499,2,FALSE)</f>
        <v>#N/A</v>
      </c>
      <c r="D1540" s="34" t="e">
        <f>VLOOKUP($B1540,大盤與近月台指!$A$4:$I$499,3,FALSE)</f>
        <v>#N/A</v>
      </c>
      <c r="E1540" s="35" t="e">
        <f>VLOOKUP($B1540,大盤與近月台指!$A$4:$I$499,4,FALSE)</f>
        <v>#N/A</v>
      </c>
      <c r="F1540" s="33" t="e">
        <f>VLOOKUP($B1540,大盤與近月台指!$A$4:$I$499,5,FALSE)</f>
        <v>#N/A</v>
      </c>
      <c r="G1540" s="49" t="e">
        <f>VLOOKUP($B1540,三大法人買賣超!$A$4:$I$500,3,FALSE)</f>
        <v>#N/A</v>
      </c>
      <c r="H1540" s="34" t="e">
        <f>VLOOKUP($B1540,三大法人買賣超!$A$4:$I$500,5,FALSE)</f>
        <v>#N/A</v>
      </c>
      <c r="I1540" s="27" t="e">
        <f>VLOOKUP($B1540,三大法人買賣超!$A$4:$I$500,7,FALSE)</f>
        <v>#N/A</v>
      </c>
      <c r="J1540" s="27" t="e">
        <f>VLOOKUP($B1540,三大法人買賣超!$A$4:$I$500,9,FALSE)</f>
        <v>#N/A</v>
      </c>
      <c r="K1540" s="37">
        <f>新台幣匯率美元指數!B1541</f>
        <v>0</v>
      </c>
      <c r="L1540" s="38">
        <f>新台幣匯率美元指數!C1541</f>
        <v>0</v>
      </c>
      <c r="M1540" s="39">
        <f>新台幣匯率美元指數!D1541</f>
        <v>0</v>
      </c>
      <c r="N1540" s="27" t="e">
        <f>VLOOKUP($B1540,期貨未平倉口數!$A$4:$M$499,4,FALSE)</f>
        <v>#N/A</v>
      </c>
      <c r="O1540" s="27" t="e">
        <f>VLOOKUP($B1540,期貨未平倉口數!$A$4:$M$499,9,FALSE)</f>
        <v>#N/A</v>
      </c>
      <c r="P1540" s="27" t="e">
        <f>VLOOKUP($B1540,期貨未平倉口數!$A$4:$M$499,10,FALSE)</f>
        <v>#N/A</v>
      </c>
      <c r="Q1540" s="27" t="e">
        <f>VLOOKUP($B1540,期貨未平倉口數!$A$4:$M$499,11,FALSE)</f>
        <v>#N/A</v>
      </c>
      <c r="R1540" s="64" t="e">
        <f>VLOOKUP($B1540,選擇權未平倉餘額!$A$4:$I$500,6,FALSE)</f>
        <v>#N/A</v>
      </c>
      <c r="S1540" s="64" t="e">
        <f>VLOOKUP($B1540,選擇權未平倉餘額!$A$4:$I$500,7,FALSE)</f>
        <v>#N/A</v>
      </c>
      <c r="T1540" s="64" t="e">
        <f>VLOOKUP($B1540,選擇權未平倉餘額!$A$4:$I$500,8,FALSE)</f>
        <v>#N/A</v>
      </c>
      <c r="U1540" s="64" t="e">
        <f>VLOOKUP($B1540,選擇權未平倉餘額!$A$4:$I$500,9,FALSE)</f>
        <v>#N/A</v>
      </c>
      <c r="V1540" s="39" t="e">
        <f>VLOOKUP($B1540,臺指選擇權P_C_Ratios!$A$4:$C$500,3,FALSE)</f>
        <v>#N/A</v>
      </c>
      <c r="W1540" s="41" t="e">
        <f>VLOOKUP($B1540,散戶多空比!$A$6:$L$500,12,FALSE)</f>
        <v>#N/A</v>
      </c>
      <c r="X1540" s="40" t="e">
        <f>VLOOKUP($B1540,期貨大額交易人未沖銷部位!$A$4:$O$499,4,FALSE)</f>
        <v>#N/A</v>
      </c>
      <c r="Y1540" s="40" t="e">
        <f>VLOOKUP($B1540,期貨大額交易人未沖銷部位!$A$4:$O$499,7,FALSE)</f>
        <v>#N/A</v>
      </c>
      <c r="Z1540" s="40" t="e">
        <f>VLOOKUP($B1540,期貨大額交易人未沖銷部位!$A$4:$O$499,10,FALSE)</f>
        <v>#N/A</v>
      </c>
      <c r="AA1540" s="40" t="e">
        <f>VLOOKUP($B1540,期貨大額交易人未沖銷部位!$A$4:$O$499,13,FALSE)</f>
        <v>#N/A</v>
      </c>
      <c r="AB1540" s="40" t="e">
        <f>VLOOKUP($B1540,期貨大額交易人未沖銷部位!$A$4:$O$499,14,FALSE)</f>
        <v>#N/A</v>
      </c>
      <c r="AC1540" s="40" t="e">
        <f>VLOOKUP($B1540,期貨大額交易人未沖銷部位!$A$4:$O$499,15,FALSE)</f>
        <v>#N/A</v>
      </c>
      <c r="AD1540" s="33" t="e">
        <f>VLOOKUP($B1540,三大美股走勢!$A$4:$J$495,4,FALSE)</f>
        <v>#N/A</v>
      </c>
      <c r="AE1540" s="33" t="e">
        <f>VLOOKUP($B1540,三大美股走勢!$A$4:$J$495,7,FALSE)</f>
        <v>#N/A</v>
      </c>
      <c r="AF1540" s="33" t="e">
        <f>VLOOKUP($B1540,三大美股走勢!$A$4:$J$495,10,FALSE)</f>
        <v>#N/A</v>
      </c>
    </row>
    <row r="1541" spans="2:32">
      <c r="B1541" s="32">
        <v>44320</v>
      </c>
      <c r="C1541" s="33" t="e">
        <f>VLOOKUP($B1541,大盤與近月台指!$A$4:$I$499,2,FALSE)</f>
        <v>#N/A</v>
      </c>
      <c r="D1541" s="34" t="e">
        <f>VLOOKUP($B1541,大盤與近月台指!$A$4:$I$499,3,FALSE)</f>
        <v>#N/A</v>
      </c>
      <c r="E1541" s="35" t="e">
        <f>VLOOKUP($B1541,大盤與近月台指!$A$4:$I$499,4,FALSE)</f>
        <v>#N/A</v>
      </c>
      <c r="F1541" s="33" t="e">
        <f>VLOOKUP($B1541,大盤與近月台指!$A$4:$I$499,5,FALSE)</f>
        <v>#N/A</v>
      </c>
      <c r="G1541" s="49" t="e">
        <f>VLOOKUP($B1541,三大法人買賣超!$A$4:$I$500,3,FALSE)</f>
        <v>#N/A</v>
      </c>
      <c r="H1541" s="34" t="e">
        <f>VLOOKUP($B1541,三大法人買賣超!$A$4:$I$500,5,FALSE)</f>
        <v>#N/A</v>
      </c>
      <c r="I1541" s="27" t="e">
        <f>VLOOKUP($B1541,三大法人買賣超!$A$4:$I$500,7,FALSE)</f>
        <v>#N/A</v>
      </c>
      <c r="J1541" s="27" t="e">
        <f>VLOOKUP($B1541,三大法人買賣超!$A$4:$I$500,9,FALSE)</f>
        <v>#N/A</v>
      </c>
      <c r="K1541" s="37">
        <f>新台幣匯率美元指數!B1542</f>
        <v>0</v>
      </c>
      <c r="L1541" s="38">
        <f>新台幣匯率美元指數!C1542</f>
        <v>0</v>
      </c>
      <c r="M1541" s="39">
        <f>新台幣匯率美元指數!D1542</f>
        <v>0</v>
      </c>
      <c r="N1541" s="27" t="e">
        <f>VLOOKUP($B1541,期貨未平倉口數!$A$4:$M$499,4,FALSE)</f>
        <v>#N/A</v>
      </c>
      <c r="O1541" s="27" t="e">
        <f>VLOOKUP($B1541,期貨未平倉口數!$A$4:$M$499,9,FALSE)</f>
        <v>#N/A</v>
      </c>
      <c r="P1541" s="27" t="e">
        <f>VLOOKUP($B1541,期貨未平倉口數!$A$4:$M$499,10,FALSE)</f>
        <v>#N/A</v>
      </c>
      <c r="Q1541" s="27" t="e">
        <f>VLOOKUP($B1541,期貨未平倉口數!$A$4:$M$499,11,FALSE)</f>
        <v>#N/A</v>
      </c>
      <c r="R1541" s="64" t="e">
        <f>VLOOKUP($B1541,選擇權未平倉餘額!$A$4:$I$500,6,FALSE)</f>
        <v>#N/A</v>
      </c>
      <c r="S1541" s="64" t="e">
        <f>VLOOKUP($B1541,選擇權未平倉餘額!$A$4:$I$500,7,FALSE)</f>
        <v>#N/A</v>
      </c>
      <c r="T1541" s="64" t="e">
        <f>VLOOKUP($B1541,選擇權未平倉餘額!$A$4:$I$500,8,FALSE)</f>
        <v>#N/A</v>
      </c>
      <c r="U1541" s="64" t="e">
        <f>VLOOKUP($B1541,選擇權未平倉餘額!$A$4:$I$500,9,FALSE)</f>
        <v>#N/A</v>
      </c>
      <c r="V1541" s="39" t="e">
        <f>VLOOKUP($B1541,臺指選擇權P_C_Ratios!$A$4:$C$500,3,FALSE)</f>
        <v>#N/A</v>
      </c>
      <c r="W1541" s="41" t="e">
        <f>VLOOKUP($B1541,散戶多空比!$A$6:$L$500,12,FALSE)</f>
        <v>#N/A</v>
      </c>
      <c r="X1541" s="40" t="e">
        <f>VLOOKUP($B1541,期貨大額交易人未沖銷部位!$A$4:$O$499,4,FALSE)</f>
        <v>#N/A</v>
      </c>
      <c r="Y1541" s="40" t="e">
        <f>VLOOKUP($B1541,期貨大額交易人未沖銷部位!$A$4:$O$499,7,FALSE)</f>
        <v>#N/A</v>
      </c>
      <c r="Z1541" s="40" t="e">
        <f>VLOOKUP($B1541,期貨大額交易人未沖銷部位!$A$4:$O$499,10,FALSE)</f>
        <v>#N/A</v>
      </c>
      <c r="AA1541" s="40" t="e">
        <f>VLOOKUP($B1541,期貨大額交易人未沖銷部位!$A$4:$O$499,13,FALSE)</f>
        <v>#N/A</v>
      </c>
      <c r="AB1541" s="40" t="e">
        <f>VLOOKUP($B1541,期貨大額交易人未沖銷部位!$A$4:$O$499,14,FALSE)</f>
        <v>#N/A</v>
      </c>
      <c r="AC1541" s="40" t="e">
        <f>VLOOKUP($B1541,期貨大額交易人未沖銷部位!$A$4:$O$499,15,FALSE)</f>
        <v>#N/A</v>
      </c>
      <c r="AD1541" s="33" t="e">
        <f>VLOOKUP($B1541,三大美股走勢!$A$4:$J$495,4,FALSE)</f>
        <v>#N/A</v>
      </c>
      <c r="AE1541" s="33" t="e">
        <f>VLOOKUP($B1541,三大美股走勢!$A$4:$J$495,7,FALSE)</f>
        <v>#N/A</v>
      </c>
      <c r="AF1541" s="33" t="e">
        <f>VLOOKUP($B1541,三大美股走勢!$A$4:$J$495,10,FALSE)</f>
        <v>#N/A</v>
      </c>
    </row>
    <row r="1542" spans="2:32">
      <c r="B1542" s="32">
        <v>44321</v>
      </c>
      <c r="C1542" s="33" t="e">
        <f>VLOOKUP($B1542,大盤與近月台指!$A$4:$I$499,2,FALSE)</f>
        <v>#N/A</v>
      </c>
      <c r="D1542" s="34" t="e">
        <f>VLOOKUP($B1542,大盤與近月台指!$A$4:$I$499,3,FALSE)</f>
        <v>#N/A</v>
      </c>
      <c r="E1542" s="35" t="e">
        <f>VLOOKUP($B1542,大盤與近月台指!$A$4:$I$499,4,FALSE)</f>
        <v>#N/A</v>
      </c>
      <c r="F1542" s="33" t="e">
        <f>VLOOKUP($B1542,大盤與近月台指!$A$4:$I$499,5,FALSE)</f>
        <v>#N/A</v>
      </c>
      <c r="G1542" s="49" t="e">
        <f>VLOOKUP($B1542,三大法人買賣超!$A$4:$I$500,3,FALSE)</f>
        <v>#N/A</v>
      </c>
      <c r="H1542" s="34" t="e">
        <f>VLOOKUP($B1542,三大法人買賣超!$A$4:$I$500,5,FALSE)</f>
        <v>#N/A</v>
      </c>
      <c r="I1542" s="27" t="e">
        <f>VLOOKUP($B1542,三大法人買賣超!$A$4:$I$500,7,FALSE)</f>
        <v>#N/A</v>
      </c>
      <c r="J1542" s="27" t="e">
        <f>VLOOKUP($B1542,三大法人買賣超!$A$4:$I$500,9,FALSE)</f>
        <v>#N/A</v>
      </c>
      <c r="K1542" s="37">
        <f>新台幣匯率美元指數!B1543</f>
        <v>0</v>
      </c>
      <c r="L1542" s="38">
        <f>新台幣匯率美元指數!C1543</f>
        <v>0</v>
      </c>
      <c r="M1542" s="39">
        <f>新台幣匯率美元指數!D1543</f>
        <v>0</v>
      </c>
      <c r="N1542" s="27" t="e">
        <f>VLOOKUP($B1542,期貨未平倉口數!$A$4:$M$499,4,FALSE)</f>
        <v>#N/A</v>
      </c>
      <c r="O1542" s="27" t="e">
        <f>VLOOKUP($B1542,期貨未平倉口數!$A$4:$M$499,9,FALSE)</f>
        <v>#N/A</v>
      </c>
      <c r="P1542" s="27" t="e">
        <f>VLOOKUP($B1542,期貨未平倉口數!$A$4:$M$499,10,FALSE)</f>
        <v>#N/A</v>
      </c>
      <c r="Q1542" s="27" t="e">
        <f>VLOOKUP($B1542,期貨未平倉口數!$A$4:$M$499,11,FALSE)</f>
        <v>#N/A</v>
      </c>
      <c r="R1542" s="64" t="e">
        <f>VLOOKUP($B1542,選擇權未平倉餘額!$A$4:$I$500,6,FALSE)</f>
        <v>#N/A</v>
      </c>
      <c r="S1542" s="64" t="e">
        <f>VLOOKUP($B1542,選擇權未平倉餘額!$A$4:$I$500,7,FALSE)</f>
        <v>#N/A</v>
      </c>
      <c r="T1542" s="64" t="e">
        <f>VLOOKUP($B1542,選擇權未平倉餘額!$A$4:$I$500,8,FALSE)</f>
        <v>#N/A</v>
      </c>
      <c r="U1542" s="64" t="e">
        <f>VLOOKUP($B1542,選擇權未平倉餘額!$A$4:$I$500,9,FALSE)</f>
        <v>#N/A</v>
      </c>
      <c r="V1542" s="39" t="e">
        <f>VLOOKUP($B1542,臺指選擇權P_C_Ratios!$A$4:$C$500,3,FALSE)</f>
        <v>#N/A</v>
      </c>
      <c r="W1542" s="41" t="e">
        <f>VLOOKUP($B1542,散戶多空比!$A$6:$L$500,12,FALSE)</f>
        <v>#N/A</v>
      </c>
      <c r="X1542" s="40" t="e">
        <f>VLOOKUP($B1542,期貨大額交易人未沖銷部位!$A$4:$O$499,4,FALSE)</f>
        <v>#N/A</v>
      </c>
      <c r="Y1542" s="40" t="e">
        <f>VLOOKUP($B1542,期貨大額交易人未沖銷部位!$A$4:$O$499,7,FALSE)</f>
        <v>#N/A</v>
      </c>
      <c r="Z1542" s="40" t="e">
        <f>VLOOKUP($B1542,期貨大額交易人未沖銷部位!$A$4:$O$499,10,FALSE)</f>
        <v>#N/A</v>
      </c>
      <c r="AA1542" s="40" t="e">
        <f>VLOOKUP($B1542,期貨大額交易人未沖銷部位!$A$4:$O$499,13,FALSE)</f>
        <v>#N/A</v>
      </c>
      <c r="AB1542" s="40" t="e">
        <f>VLOOKUP($B1542,期貨大額交易人未沖銷部位!$A$4:$O$499,14,FALSE)</f>
        <v>#N/A</v>
      </c>
      <c r="AC1542" s="40" t="e">
        <f>VLOOKUP($B1542,期貨大額交易人未沖銷部位!$A$4:$O$499,15,FALSE)</f>
        <v>#N/A</v>
      </c>
      <c r="AD1542" s="33" t="e">
        <f>VLOOKUP($B1542,三大美股走勢!$A$4:$J$495,4,FALSE)</f>
        <v>#N/A</v>
      </c>
      <c r="AE1542" s="33" t="e">
        <f>VLOOKUP($B1542,三大美股走勢!$A$4:$J$495,7,FALSE)</f>
        <v>#N/A</v>
      </c>
      <c r="AF1542" s="33" t="e">
        <f>VLOOKUP($B1542,三大美股走勢!$A$4:$J$495,10,FALSE)</f>
        <v>#N/A</v>
      </c>
    </row>
    <row r="1543" spans="2:32">
      <c r="B1543" s="32">
        <v>44322</v>
      </c>
      <c r="C1543" s="33" t="e">
        <f>VLOOKUP($B1543,大盤與近月台指!$A$4:$I$499,2,FALSE)</f>
        <v>#N/A</v>
      </c>
      <c r="D1543" s="34" t="e">
        <f>VLOOKUP($B1543,大盤與近月台指!$A$4:$I$499,3,FALSE)</f>
        <v>#N/A</v>
      </c>
      <c r="E1543" s="35" t="e">
        <f>VLOOKUP($B1543,大盤與近月台指!$A$4:$I$499,4,FALSE)</f>
        <v>#N/A</v>
      </c>
      <c r="F1543" s="33" t="e">
        <f>VLOOKUP($B1543,大盤與近月台指!$A$4:$I$499,5,FALSE)</f>
        <v>#N/A</v>
      </c>
      <c r="G1543" s="49" t="e">
        <f>VLOOKUP($B1543,三大法人買賣超!$A$4:$I$500,3,FALSE)</f>
        <v>#N/A</v>
      </c>
      <c r="H1543" s="34" t="e">
        <f>VLOOKUP($B1543,三大法人買賣超!$A$4:$I$500,5,FALSE)</f>
        <v>#N/A</v>
      </c>
      <c r="I1543" s="27" t="e">
        <f>VLOOKUP($B1543,三大法人買賣超!$A$4:$I$500,7,FALSE)</f>
        <v>#N/A</v>
      </c>
      <c r="J1543" s="27" t="e">
        <f>VLOOKUP($B1543,三大法人買賣超!$A$4:$I$500,9,FALSE)</f>
        <v>#N/A</v>
      </c>
      <c r="K1543" s="37">
        <f>新台幣匯率美元指數!B1544</f>
        <v>0</v>
      </c>
      <c r="L1543" s="38">
        <f>新台幣匯率美元指數!C1544</f>
        <v>0</v>
      </c>
      <c r="M1543" s="39">
        <f>新台幣匯率美元指數!D1544</f>
        <v>0</v>
      </c>
      <c r="N1543" s="27" t="e">
        <f>VLOOKUP($B1543,期貨未平倉口數!$A$4:$M$499,4,FALSE)</f>
        <v>#N/A</v>
      </c>
      <c r="O1543" s="27" t="e">
        <f>VLOOKUP($B1543,期貨未平倉口數!$A$4:$M$499,9,FALSE)</f>
        <v>#N/A</v>
      </c>
      <c r="P1543" s="27" t="e">
        <f>VLOOKUP($B1543,期貨未平倉口數!$A$4:$M$499,10,FALSE)</f>
        <v>#N/A</v>
      </c>
      <c r="Q1543" s="27" t="e">
        <f>VLOOKUP($B1543,期貨未平倉口數!$A$4:$M$499,11,FALSE)</f>
        <v>#N/A</v>
      </c>
      <c r="R1543" s="64" t="e">
        <f>VLOOKUP($B1543,選擇權未平倉餘額!$A$4:$I$500,6,FALSE)</f>
        <v>#N/A</v>
      </c>
      <c r="S1543" s="64" t="e">
        <f>VLOOKUP($B1543,選擇權未平倉餘額!$A$4:$I$500,7,FALSE)</f>
        <v>#N/A</v>
      </c>
      <c r="T1543" s="64" t="e">
        <f>VLOOKUP($B1543,選擇權未平倉餘額!$A$4:$I$500,8,FALSE)</f>
        <v>#N/A</v>
      </c>
      <c r="U1543" s="64" t="e">
        <f>VLOOKUP($B1543,選擇權未平倉餘額!$A$4:$I$500,9,FALSE)</f>
        <v>#N/A</v>
      </c>
      <c r="V1543" s="39" t="e">
        <f>VLOOKUP($B1543,臺指選擇權P_C_Ratios!$A$4:$C$500,3,FALSE)</f>
        <v>#N/A</v>
      </c>
      <c r="W1543" s="41" t="e">
        <f>VLOOKUP($B1543,散戶多空比!$A$6:$L$500,12,FALSE)</f>
        <v>#N/A</v>
      </c>
      <c r="X1543" s="40" t="e">
        <f>VLOOKUP($B1543,期貨大額交易人未沖銷部位!$A$4:$O$499,4,FALSE)</f>
        <v>#N/A</v>
      </c>
      <c r="Y1543" s="40" t="e">
        <f>VLOOKUP($B1543,期貨大額交易人未沖銷部位!$A$4:$O$499,7,FALSE)</f>
        <v>#N/A</v>
      </c>
      <c r="Z1543" s="40" t="e">
        <f>VLOOKUP($B1543,期貨大額交易人未沖銷部位!$A$4:$O$499,10,FALSE)</f>
        <v>#N/A</v>
      </c>
      <c r="AA1543" s="40" t="e">
        <f>VLOOKUP($B1543,期貨大額交易人未沖銷部位!$A$4:$O$499,13,FALSE)</f>
        <v>#N/A</v>
      </c>
      <c r="AB1543" s="40" t="e">
        <f>VLOOKUP($B1543,期貨大額交易人未沖銷部位!$A$4:$O$499,14,FALSE)</f>
        <v>#N/A</v>
      </c>
      <c r="AC1543" s="40" t="e">
        <f>VLOOKUP($B1543,期貨大額交易人未沖銷部位!$A$4:$O$499,15,FALSE)</f>
        <v>#N/A</v>
      </c>
      <c r="AD1543" s="33" t="e">
        <f>VLOOKUP($B1543,三大美股走勢!$A$4:$J$495,4,FALSE)</f>
        <v>#N/A</v>
      </c>
      <c r="AE1543" s="33" t="e">
        <f>VLOOKUP($B1543,三大美股走勢!$A$4:$J$495,7,FALSE)</f>
        <v>#N/A</v>
      </c>
      <c r="AF1543" s="33" t="e">
        <f>VLOOKUP($B1543,三大美股走勢!$A$4:$J$495,10,FALSE)</f>
        <v>#N/A</v>
      </c>
    </row>
    <row r="1544" spans="2:32">
      <c r="B1544" s="32">
        <v>44323</v>
      </c>
      <c r="C1544" s="33" t="e">
        <f>VLOOKUP($B1544,大盤與近月台指!$A$4:$I$499,2,FALSE)</f>
        <v>#N/A</v>
      </c>
      <c r="D1544" s="34" t="e">
        <f>VLOOKUP($B1544,大盤與近月台指!$A$4:$I$499,3,FALSE)</f>
        <v>#N/A</v>
      </c>
      <c r="E1544" s="35" t="e">
        <f>VLOOKUP($B1544,大盤與近月台指!$A$4:$I$499,4,FALSE)</f>
        <v>#N/A</v>
      </c>
      <c r="F1544" s="33" t="e">
        <f>VLOOKUP($B1544,大盤與近月台指!$A$4:$I$499,5,FALSE)</f>
        <v>#N/A</v>
      </c>
      <c r="G1544" s="49" t="e">
        <f>VLOOKUP($B1544,三大法人買賣超!$A$4:$I$500,3,FALSE)</f>
        <v>#N/A</v>
      </c>
      <c r="H1544" s="34" t="e">
        <f>VLOOKUP($B1544,三大法人買賣超!$A$4:$I$500,5,FALSE)</f>
        <v>#N/A</v>
      </c>
      <c r="I1544" s="27" t="e">
        <f>VLOOKUP($B1544,三大法人買賣超!$A$4:$I$500,7,FALSE)</f>
        <v>#N/A</v>
      </c>
      <c r="J1544" s="27" t="e">
        <f>VLOOKUP($B1544,三大法人買賣超!$A$4:$I$500,9,FALSE)</f>
        <v>#N/A</v>
      </c>
      <c r="K1544" s="37">
        <f>新台幣匯率美元指數!B1545</f>
        <v>0</v>
      </c>
      <c r="L1544" s="38">
        <f>新台幣匯率美元指數!C1545</f>
        <v>0</v>
      </c>
      <c r="M1544" s="39">
        <f>新台幣匯率美元指數!D1545</f>
        <v>0</v>
      </c>
      <c r="N1544" s="27" t="e">
        <f>VLOOKUP($B1544,期貨未平倉口數!$A$4:$M$499,4,FALSE)</f>
        <v>#N/A</v>
      </c>
      <c r="O1544" s="27" t="e">
        <f>VLOOKUP($B1544,期貨未平倉口數!$A$4:$M$499,9,FALSE)</f>
        <v>#N/A</v>
      </c>
      <c r="P1544" s="27" t="e">
        <f>VLOOKUP($B1544,期貨未平倉口數!$A$4:$M$499,10,FALSE)</f>
        <v>#N/A</v>
      </c>
      <c r="Q1544" s="27" t="e">
        <f>VLOOKUP($B1544,期貨未平倉口數!$A$4:$M$499,11,FALSE)</f>
        <v>#N/A</v>
      </c>
      <c r="R1544" s="64" t="e">
        <f>VLOOKUP($B1544,選擇權未平倉餘額!$A$4:$I$500,6,FALSE)</f>
        <v>#N/A</v>
      </c>
      <c r="S1544" s="64" t="e">
        <f>VLOOKUP($B1544,選擇權未平倉餘額!$A$4:$I$500,7,FALSE)</f>
        <v>#N/A</v>
      </c>
      <c r="T1544" s="64" t="e">
        <f>VLOOKUP($B1544,選擇權未平倉餘額!$A$4:$I$500,8,FALSE)</f>
        <v>#N/A</v>
      </c>
      <c r="U1544" s="64" t="e">
        <f>VLOOKUP($B1544,選擇權未平倉餘額!$A$4:$I$500,9,FALSE)</f>
        <v>#N/A</v>
      </c>
      <c r="V1544" s="39" t="e">
        <f>VLOOKUP($B1544,臺指選擇權P_C_Ratios!$A$4:$C$500,3,FALSE)</f>
        <v>#N/A</v>
      </c>
      <c r="W1544" s="41" t="e">
        <f>VLOOKUP($B1544,散戶多空比!$A$6:$L$500,12,FALSE)</f>
        <v>#N/A</v>
      </c>
      <c r="X1544" s="40" t="e">
        <f>VLOOKUP($B1544,期貨大額交易人未沖銷部位!$A$4:$O$499,4,FALSE)</f>
        <v>#N/A</v>
      </c>
      <c r="Y1544" s="40" t="e">
        <f>VLOOKUP($B1544,期貨大額交易人未沖銷部位!$A$4:$O$499,7,FALSE)</f>
        <v>#N/A</v>
      </c>
      <c r="Z1544" s="40" t="e">
        <f>VLOOKUP($B1544,期貨大額交易人未沖銷部位!$A$4:$O$499,10,FALSE)</f>
        <v>#N/A</v>
      </c>
      <c r="AA1544" s="40" t="e">
        <f>VLOOKUP($B1544,期貨大額交易人未沖銷部位!$A$4:$O$499,13,FALSE)</f>
        <v>#N/A</v>
      </c>
      <c r="AB1544" s="40" t="e">
        <f>VLOOKUP($B1544,期貨大額交易人未沖銷部位!$A$4:$O$499,14,FALSE)</f>
        <v>#N/A</v>
      </c>
      <c r="AC1544" s="40" t="e">
        <f>VLOOKUP($B1544,期貨大額交易人未沖銷部位!$A$4:$O$499,15,FALSE)</f>
        <v>#N/A</v>
      </c>
      <c r="AD1544" s="33" t="e">
        <f>VLOOKUP($B1544,三大美股走勢!$A$4:$J$495,4,FALSE)</f>
        <v>#N/A</v>
      </c>
      <c r="AE1544" s="33" t="e">
        <f>VLOOKUP($B1544,三大美股走勢!$A$4:$J$495,7,FALSE)</f>
        <v>#N/A</v>
      </c>
      <c r="AF1544" s="33" t="e">
        <f>VLOOKUP($B1544,三大美股走勢!$A$4:$J$495,10,FALSE)</f>
        <v>#N/A</v>
      </c>
    </row>
    <row r="1545" spans="2:32">
      <c r="B1545" s="32">
        <v>44324</v>
      </c>
      <c r="C1545" s="33" t="e">
        <f>VLOOKUP($B1545,大盤與近月台指!$A$4:$I$499,2,FALSE)</f>
        <v>#N/A</v>
      </c>
      <c r="D1545" s="34" t="e">
        <f>VLOOKUP($B1545,大盤與近月台指!$A$4:$I$499,3,FALSE)</f>
        <v>#N/A</v>
      </c>
      <c r="E1545" s="35" t="e">
        <f>VLOOKUP($B1545,大盤與近月台指!$A$4:$I$499,4,FALSE)</f>
        <v>#N/A</v>
      </c>
      <c r="F1545" s="33" t="e">
        <f>VLOOKUP($B1545,大盤與近月台指!$A$4:$I$499,5,FALSE)</f>
        <v>#N/A</v>
      </c>
      <c r="G1545" s="49" t="e">
        <f>VLOOKUP($B1545,三大法人買賣超!$A$4:$I$500,3,FALSE)</f>
        <v>#N/A</v>
      </c>
      <c r="H1545" s="34" t="e">
        <f>VLOOKUP($B1545,三大法人買賣超!$A$4:$I$500,5,FALSE)</f>
        <v>#N/A</v>
      </c>
      <c r="I1545" s="27" t="e">
        <f>VLOOKUP($B1545,三大法人買賣超!$A$4:$I$500,7,FALSE)</f>
        <v>#N/A</v>
      </c>
      <c r="J1545" s="27" t="e">
        <f>VLOOKUP($B1545,三大法人買賣超!$A$4:$I$500,9,FALSE)</f>
        <v>#N/A</v>
      </c>
      <c r="K1545" s="37">
        <f>新台幣匯率美元指數!B1546</f>
        <v>0</v>
      </c>
      <c r="L1545" s="38">
        <f>新台幣匯率美元指數!C1546</f>
        <v>0</v>
      </c>
      <c r="M1545" s="39">
        <f>新台幣匯率美元指數!D1546</f>
        <v>0</v>
      </c>
      <c r="N1545" s="27" t="e">
        <f>VLOOKUP($B1545,期貨未平倉口數!$A$4:$M$499,4,FALSE)</f>
        <v>#N/A</v>
      </c>
      <c r="O1545" s="27" t="e">
        <f>VLOOKUP($B1545,期貨未平倉口數!$A$4:$M$499,9,FALSE)</f>
        <v>#N/A</v>
      </c>
      <c r="P1545" s="27" t="e">
        <f>VLOOKUP($B1545,期貨未平倉口數!$A$4:$M$499,10,FALSE)</f>
        <v>#N/A</v>
      </c>
      <c r="Q1545" s="27" t="e">
        <f>VLOOKUP($B1545,期貨未平倉口數!$A$4:$M$499,11,FALSE)</f>
        <v>#N/A</v>
      </c>
      <c r="R1545" s="64" t="e">
        <f>VLOOKUP($B1545,選擇權未平倉餘額!$A$4:$I$500,6,FALSE)</f>
        <v>#N/A</v>
      </c>
      <c r="S1545" s="64" t="e">
        <f>VLOOKUP($B1545,選擇權未平倉餘額!$A$4:$I$500,7,FALSE)</f>
        <v>#N/A</v>
      </c>
      <c r="T1545" s="64" t="e">
        <f>VLOOKUP($B1545,選擇權未平倉餘額!$A$4:$I$500,8,FALSE)</f>
        <v>#N/A</v>
      </c>
      <c r="U1545" s="64" t="e">
        <f>VLOOKUP($B1545,選擇權未平倉餘額!$A$4:$I$500,9,FALSE)</f>
        <v>#N/A</v>
      </c>
      <c r="V1545" s="39" t="e">
        <f>VLOOKUP($B1545,臺指選擇權P_C_Ratios!$A$4:$C$500,3,FALSE)</f>
        <v>#N/A</v>
      </c>
      <c r="W1545" s="41" t="e">
        <f>VLOOKUP($B1545,散戶多空比!$A$6:$L$500,12,FALSE)</f>
        <v>#N/A</v>
      </c>
      <c r="X1545" s="40" t="e">
        <f>VLOOKUP($B1545,期貨大額交易人未沖銷部位!$A$4:$O$499,4,FALSE)</f>
        <v>#N/A</v>
      </c>
      <c r="Y1545" s="40" t="e">
        <f>VLOOKUP($B1545,期貨大額交易人未沖銷部位!$A$4:$O$499,7,FALSE)</f>
        <v>#N/A</v>
      </c>
      <c r="Z1545" s="40" t="e">
        <f>VLOOKUP($B1545,期貨大額交易人未沖銷部位!$A$4:$O$499,10,FALSE)</f>
        <v>#N/A</v>
      </c>
      <c r="AA1545" s="40" t="e">
        <f>VLOOKUP($B1545,期貨大額交易人未沖銷部位!$A$4:$O$499,13,FALSE)</f>
        <v>#N/A</v>
      </c>
      <c r="AB1545" s="40" t="e">
        <f>VLOOKUP($B1545,期貨大額交易人未沖銷部位!$A$4:$O$499,14,FALSE)</f>
        <v>#N/A</v>
      </c>
      <c r="AC1545" s="40" t="e">
        <f>VLOOKUP($B1545,期貨大額交易人未沖銷部位!$A$4:$O$499,15,FALSE)</f>
        <v>#N/A</v>
      </c>
      <c r="AD1545" s="33" t="e">
        <f>VLOOKUP($B1545,三大美股走勢!$A$4:$J$495,4,FALSE)</f>
        <v>#N/A</v>
      </c>
      <c r="AE1545" s="33" t="e">
        <f>VLOOKUP($B1545,三大美股走勢!$A$4:$J$495,7,FALSE)</f>
        <v>#N/A</v>
      </c>
      <c r="AF1545" s="33" t="e">
        <f>VLOOKUP($B1545,三大美股走勢!$A$4:$J$495,10,FALSE)</f>
        <v>#N/A</v>
      </c>
    </row>
    <row r="1546" spans="2:32">
      <c r="B1546" s="32">
        <v>44325</v>
      </c>
      <c r="C1546" s="33" t="e">
        <f>VLOOKUP($B1546,大盤與近月台指!$A$4:$I$499,2,FALSE)</f>
        <v>#N/A</v>
      </c>
      <c r="D1546" s="34" t="e">
        <f>VLOOKUP($B1546,大盤與近月台指!$A$4:$I$499,3,FALSE)</f>
        <v>#N/A</v>
      </c>
      <c r="E1546" s="35" t="e">
        <f>VLOOKUP($B1546,大盤與近月台指!$A$4:$I$499,4,FALSE)</f>
        <v>#N/A</v>
      </c>
      <c r="F1546" s="33" t="e">
        <f>VLOOKUP($B1546,大盤與近月台指!$A$4:$I$499,5,FALSE)</f>
        <v>#N/A</v>
      </c>
      <c r="G1546" s="49" t="e">
        <f>VLOOKUP($B1546,三大法人買賣超!$A$4:$I$500,3,FALSE)</f>
        <v>#N/A</v>
      </c>
      <c r="H1546" s="34" t="e">
        <f>VLOOKUP($B1546,三大法人買賣超!$A$4:$I$500,5,FALSE)</f>
        <v>#N/A</v>
      </c>
      <c r="I1546" s="27" t="e">
        <f>VLOOKUP($B1546,三大法人買賣超!$A$4:$I$500,7,FALSE)</f>
        <v>#N/A</v>
      </c>
      <c r="J1546" s="27" t="e">
        <f>VLOOKUP($B1546,三大法人買賣超!$A$4:$I$500,9,FALSE)</f>
        <v>#N/A</v>
      </c>
      <c r="K1546" s="37">
        <f>新台幣匯率美元指數!B1547</f>
        <v>0</v>
      </c>
      <c r="L1546" s="38">
        <f>新台幣匯率美元指數!C1547</f>
        <v>0</v>
      </c>
      <c r="M1546" s="39">
        <f>新台幣匯率美元指數!D1547</f>
        <v>0</v>
      </c>
      <c r="N1546" s="27" t="e">
        <f>VLOOKUP($B1546,期貨未平倉口數!$A$4:$M$499,4,FALSE)</f>
        <v>#N/A</v>
      </c>
      <c r="O1546" s="27" t="e">
        <f>VLOOKUP($B1546,期貨未平倉口數!$A$4:$M$499,9,FALSE)</f>
        <v>#N/A</v>
      </c>
      <c r="P1546" s="27" t="e">
        <f>VLOOKUP($B1546,期貨未平倉口數!$A$4:$M$499,10,FALSE)</f>
        <v>#N/A</v>
      </c>
      <c r="Q1546" s="27" t="e">
        <f>VLOOKUP($B1546,期貨未平倉口數!$A$4:$M$499,11,FALSE)</f>
        <v>#N/A</v>
      </c>
      <c r="R1546" s="64" t="e">
        <f>VLOOKUP($B1546,選擇權未平倉餘額!$A$4:$I$500,6,FALSE)</f>
        <v>#N/A</v>
      </c>
      <c r="S1546" s="64" t="e">
        <f>VLOOKUP($B1546,選擇權未平倉餘額!$A$4:$I$500,7,FALSE)</f>
        <v>#N/A</v>
      </c>
      <c r="T1546" s="64" t="e">
        <f>VLOOKUP($B1546,選擇權未平倉餘額!$A$4:$I$500,8,FALSE)</f>
        <v>#N/A</v>
      </c>
      <c r="U1546" s="64" t="e">
        <f>VLOOKUP($B1546,選擇權未平倉餘額!$A$4:$I$500,9,FALSE)</f>
        <v>#N/A</v>
      </c>
      <c r="V1546" s="39" t="e">
        <f>VLOOKUP($B1546,臺指選擇權P_C_Ratios!$A$4:$C$500,3,FALSE)</f>
        <v>#N/A</v>
      </c>
      <c r="W1546" s="41" t="e">
        <f>VLOOKUP($B1546,散戶多空比!$A$6:$L$500,12,FALSE)</f>
        <v>#N/A</v>
      </c>
      <c r="X1546" s="40" t="e">
        <f>VLOOKUP($B1546,期貨大額交易人未沖銷部位!$A$4:$O$499,4,FALSE)</f>
        <v>#N/A</v>
      </c>
      <c r="Y1546" s="40" t="e">
        <f>VLOOKUP($B1546,期貨大額交易人未沖銷部位!$A$4:$O$499,7,FALSE)</f>
        <v>#N/A</v>
      </c>
      <c r="Z1546" s="40" t="e">
        <f>VLOOKUP($B1546,期貨大額交易人未沖銷部位!$A$4:$O$499,10,FALSE)</f>
        <v>#N/A</v>
      </c>
      <c r="AA1546" s="40" t="e">
        <f>VLOOKUP($B1546,期貨大額交易人未沖銷部位!$A$4:$O$499,13,FALSE)</f>
        <v>#N/A</v>
      </c>
      <c r="AB1546" s="40" t="e">
        <f>VLOOKUP($B1546,期貨大額交易人未沖銷部位!$A$4:$O$499,14,FALSE)</f>
        <v>#N/A</v>
      </c>
      <c r="AC1546" s="40" t="e">
        <f>VLOOKUP($B1546,期貨大額交易人未沖銷部位!$A$4:$O$499,15,FALSE)</f>
        <v>#N/A</v>
      </c>
      <c r="AD1546" s="33" t="e">
        <f>VLOOKUP($B1546,三大美股走勢!$A$4:$J$495,4,FALSE)</f>
        <v>#N/A</v>
      </c>
      <c r="AE1546" s="33" t="e">
        <f>VLOOKUP($B1546,三大美股走勢!$A$4:$J$495,7,FALSE)</f>
        <v>#N/A</v>
      </c>
      <c r="AF1546" s="33" t="e">
        <f>VLOOKUP($B1546,三大美股走勢!$A$4:$J$495,10,FALSE)</f>
        <v>#N/A</v>
      </c>
    </row>
    <row r="1547" spans="2:32">
      <c r="B1547" s="32">
        <v>44326</v>
      </c>
      <c r="C1547" s="33" t="e">
        <f>VLOOKUP($B1547,大盤與近月台指!$A$4:$I$499,2,FALSE)</f>
        <v>#N/A</v>
      </c>
      <c r="D1547" s="34" t="e">
        <f>VLOOKUP($B1547,大盤與近月台指!$A$4:$I$499,3,FALSE)</f>
        <v>#N/A</v>
      </c>
      <c r="E1547" s="35" t="e">
        <f>VLOOKUP($B1547,大盤與近月台指!$A$4:$I$499,4,FALSE)</f>
        <v>#N/A</v>
      </c>
      <c r="F1547" s="33" t="e">
        <f>VLOOKUP($B1547,大盤與近月台指!$A$4:$I$499,5,FALSE)</f>
        <v>#N/A</v>
      </c>
      <c r="G1547" s="49" t="e">
        <f>VLOOKUP($B1547,三大法人買賣超!$A$4:$I$500,3,FALSE)</f>
        <v>#N/A</v>
      </c>
      <c r="H1547" s="34" t="e">
        <f>VLOOKUP($B1547,三大法人買賣超!$A$4:$I$500,5,FALSE)</f>
        <v>#N/A</v>
      </c>
      <c r="I1547" s="27" t="e">
        <f>VLOOKUP($B1547,三大法人買賣超!$A$4:$I$500,7,FALSE)</f>
        <v>#N/A</v>
      </c>
      <c r="J1547" s="27" t="e">
        <f>VLOOKUP($B1547,三大法人買賣超!$A$4:$I$500,9,FALSE)</f>
        <v>#N/A</v>
      </c>
      <c r="K1547" s="37">
        <f>新台幣匯率美元指數!B1548</f>
        <v>0</v>
      </c>
      <c r="L1547" s="38">
        <f>新台幣匯率美元指數!C1548</f>
        <v>0</v>
      </c>
      <c r="M1547" s="39">
        <f>新台幣匯率美元指數!D1548</f>
        <v>0</v>
      </c>
      <c r="N1547" s="27" t="e">
        <f>VLOOKUP($B1547,期貨未平倉口數!$A$4:$M$499,4,FALSE)</f>
        <v>#N/A</v>
      </c>
      <c r="O1547" s="27" t="e">
        <f>VLOOKUP($B1547,期貨未平倉口數!$A$4:$M$499,9,FALSE)</f>
        <v>#N/A</v>
      </c>
      <c r="P1547" s="27" t="e">
        <f>VLOOKUP($B1547,期貨未平倉口數!$A$4:$M$499,10,FALSE)</f>
        <v>#N/A</v>
      </c>
      <c r="Q1547" s="27" t="e">
        <f>VLOOKUP($B1547,期貨未平倉口數!$A$4:$M$499,11,FALSE)</f>
        <v>#N/A</v>
      </c>
      <c r="R1547" s="64" t="e">
        <f>VLOOKUP($B1547,選擇權未平倉餘額!$A$4:$I$500,6,FALSE)</f>
        <v>#N/A</v>
      </c>
      <c r="S1547" s="64" t="e">
        <f>VLOOKUP($B1547,選擇權未平倉餘額!$A$4:$I$500,7,FALSE)</f>
        <v>#N/A</v>
      </c>
      <c r="T1547" s="64" t="e">
        <f>VLOOKUP($B1547,選擇權未平倉餘額!$A$4:$I$500,8,FALSE)</f>
        <v>#N/A</v>
      </c>
      <c r="U1547" s="64" t="e">
        <f>VLOOKUP($B1547,選擇權未平倉餘額!$A$4:$I$500,9,FALSE)</f>
        <v>#N/A</v>
      </c>
      <c r="V1547" s="39" t="e">
        <f>VLOOKUP($B1547,臺指選擇權P_C_Ratios!$A$4:$C$500,3,FALSE)</f>
        <v>#N/A</v>
      </c>
      <c r="W1547" s="41" t="e">
        <f>VLOOKUP($B1547,散戶多空比!$A$6:$L$500,12,FALSE)</f>
        <v>#N/A</v>
      </c>
      <c r="X1547" s="40" t="e">
        <f>VLOOKUP($B1547,期貨大額交易人未沖銷部位!$A$4:$O$499,4,FALSE)</f>
        <v>#N/A</v>
      </c>
      <c r="Y1547" s="40" t="e">
        <f>VLOOKUP($B1547,期貨大額交易人未沖銷部位!$A$4:$O$499,7,FALSE)</f>
        <v>#N/A</v>
      </c>
      <c r="Z1547" s="40" t="e">
        <f>VLOOKUP($B1547,期貨大額交易人未沖銷部位!$A$4:$O$499,10,FALSE)</f>
        <v>#N/A</v>
      </c>
      <c r="AA1547" s="40" t="e">
        <f>VLOOKUP($B1547,期貨大額交易人未沖銷部位!$A$4:$O$499,13,FALSE)</f>
        <v>#N/A</v>
      </c>
      <c r="AB1547" s="40" t="e">
        <f>VLOOKUP($B1547,期貨大額交易人未沖銷部位!$A$4:$O$499,14,FALSE)</f>
        <v>#N/A</v>
      </c>
      <c r="AC1547" s="40" t="e">
        <f>VLOOKUP($B1547,期貨大額交易人未沖銷部位!$A$4:$O$499,15,FALSE)</f>
        <v>#N/A</v>
      </c>
      <c r="AD1547" s="33" t="e">
        <f>VLOOKUP($B1547,三大美股走勢!$A$4:$J$495,4,FALSE)</f>
        <v>#N/A</v>
      </c>
      <c r="AE1547" s="33" t="e">
        <f>VLOOKUP($B1547,三大美股走勢!$A$4:$J$495,7,FALSE)</f>
        <v>#N/A</v>
      </c>
      <c r="AF1547" s="33" t="e">
        <f>VLOOKUP($B1547,三大美股走勢!$A$4:$J$495,10,FALSE)</f>
        <v>#N/A</v>
      </c>
    </row>
    <row r="1548" spans="2:32">
      <c r="B1548" s="32">
        <v>44327</v>
      </c>
      <c r="C1548" s="33" t="e">
        <f>VLOOKUP($B1548,大盤與近月台指!$A$4:$I$499,2,FALSE)</f>
        <v>#N/A</v>
      </c>
      <c r="D1548" s="34" t="e">
        <f>VLOOKUP($B1548,大盤與近月台指!$A$4:$I$499,3,FALSE)</f>
        <v>#N/A</v>
      </c>
      <c r="E1548" s="35" t="e">
        <f>VLOOKUP($B1548,大盤與近月台指!$A$4:$I$499,4,FALSE)</f>
        <v>#N/A</v>
      </c>
      <c r="F1548" s="33" t="e">
        <f>VLOOKUP($B1548,大盤與近月台指!$A$4:$I$499,5,FALSE)</f>
        <v>#N/A</v>
      </c>
      <c r="G1548" s="49" t="e">
        <f>VLOOKUP($B1548,三大法人買賣超!$A$4:$I$500,3,FALSE)</f>
        <v>#N/A</v>
      </c>
      <c r="H1548" s="34" t="e">
        <f>VLOOKUP($B1548,三大法人買賣超!$A$4:$I$500,5,FALSE)</f>
        <v>#N/A</v>
      </c>
      <c r="I1548" s="27" t="e">
        <f>VLOOKUP($B1548,三大法人買賣超!$A$4:$I$500,7,FALSE)</f>
        <v>#N/A</v>
      </c>
      <c r="J1548" s="27" t="e">
        <f>VLOOKUP($B1548,三大法人買賣超!$A$4:$I$500,9,FALSE)</f>
        <v>#N/A</v>
      </c>
      <c r="K1548" s="37">
        <f>新台幣匯率美元指數!B1549</f>
        <v>0</v>
      </c>
      <c r="L1548" s="38">
        <f>新台幣匯率美元指數!C1549</f>
        <v>0</v>
      </c>
      <c r="M1548" s="39">
        <f>新台幣匯率美元指數!D1549</f>
        <v>0</v>
      </c>
      <c r="N1548" s="27" t="e">
        <f>VLOOKUP($B1548,期貨未平倉口數!$A$4:$M$499,4,FALSE)</f>
        <v>#N/A</v>
      </c>
      <c r="O1548" s="27" t="e">
        <f>VLOOKUP($B1548,期貨未平倉口數!$A$4:$M$499,9,FALSE)</f>
        <v>#N/A</v>
      </c>
      <c r="P1548" s="27" t="e">
        <f>VLOOKUP($B1548,期貨未平倉口數!$A$4:$M$499,10,FALSE)</f>
        <v>#N/A</v>
      </c>
      <c r="Q1548" s="27" t="e">
        <f>VLOOKUP($B1548,期貨未平倉口數!$A$4:$M$499,11,FALSE)</f>
        <v>#N/A</v>
      </c>
      <c r="R1548" s="64" t="e">
        <f>VLOOKUP($B1548,選擇權未平倉餘額!$A$4:$I$500,6,FALSE)</f>
        <v>#N/A</v>
      </c>
      <c r="S1548" s="64" t="e">
        <f>VLOOKUP($B1548,選擇權未平倉餘額!$A$4:$I$500,7,FALSE)</f>
        <v>#N/A</v>
      </c>
      <c r="T1548" s="64" t="e">
        <f>VLOOKUP($B1548,選擇權未平倉餘額!$A$4:$I$500,8,FALSE)</f>
        <v>#N/A</v>
      </c>
      <c r="U1548" s="64" t="e">
        <f>VLOOKUP($B1548,選擇權未平倉餘額!$A$4:$I$500,9,FALSE)</f>
        <v>#N/A</v>
      </c>
      <c r="V1548" s="39" t="e">
        <f>VLOOKUP($B1548,臺指選擇權P_C_Ratios!$A$4:$C$500,3,FALSE)</f>
        <v>#N/A</v>
      </c>
      <c r="W1548" s="41" t="e">
        <f>VLOOKUP($B1548,散戶多空比!$A$6:$L$500,12,FALSE)</f>
        <v>#N/A</v>
      </c>
      <c r="X1548" s="40" t="e">
        <f>VLOOKUP($B1548,期貨大額交易人未沖銷部位!$A$4:$O$499,4,FALSE)</f>
        <v>#N/A</v>
      </c>
      <c r="Y1548" s="40" t="e">
        <f>VLOOKUP($B1548,期貨大額交易人未沖銷部位!$A$4:$O$499,7,FALSE)</f>
        <v>#N/A</v>
      </c>
      <c r="Z1548" s="40" t="e">
        <f>VLOOKUP($B1548,期貨大額交易人未沖銷部位!$A$4:$O$499,10,FALSE)</f>
        <v>#N/A</v>
      </c>
      <c r="AA1548" s="40" t="e">
        <f>VLOOKUP($B1548,期貨大額交易人未沖銷部位!$A$4:$O$499,13,FALSE)</f>
        <v>#N/A</v>
      </c>
      <c r="AB1548" s="40" t="e">
        <f>VLOOKUP($B1548,期貨大額交易人未沖銷部位!$A$4:$O$499,14,FALSE)</f>
        <v>#N/A</v>
      </c>
      <c r="AC1548" s="40" t="e">
        <f>VLOOKUP($B1548,期貨大額交易人未沖銷部位!$A$4:$O$499,15,FALSE)</f>
        <v>#N/A</v>
      </c>
      <c r="AD1548" s="33" t="e">
        <f>VLOOKUP($B1548,三大美股走勢!$A$4:$J$495,4,FALSE)</f>
        <v>#N/A</v>
      </c>
      <c r="AE1548" s="33" t="e">
        <f>VLOOKUP($B1548,三大美股走勢!$A$4:$J$495,7,FALSE)</f>
        <v>#N/A</v>
      </c>
      <c r="AF1548" s="33" t="e">
        <f>VLOOKUP($B1548,三大美股走勢!$A$4:$J$495,10,FALSE)</f>
        <v>#N/A</v>
      </c>
    </row>
    <row r="1549" spans="2:32">
      <c r="B1549" s="32">
        <v>44328</v>
      </c>
      <c r="C1549" s="33" t="e">
        <f>VLOOKUP($B1549,大盤與近月台指!$A$4:$I$499,2,FALSE)</f>
        <v>#N/A</v>
      </c>
      <c r="D1549" s="34" t="e">
        <f>VLOOKUP($B1549,大盤與近月台指!$A$4:$I$499,3,FALSE)</f>
        <v>#N/A</v>
      </c>
      <c r="E1549" s="35" t="e">
        <f>VLOOKUP($B1549,大盤與近月台指!$A$4:$I$499,4,FALSE)</f>
        <v>#N/A</v>
      </c>
      <c r="F1549" s="33" t="e">
        <f>VLOOKUP($B1549,大盤與近月台指!$A$4:$I$499,5,FALSE)</f>
        <v>#N/A</v>
      </c>
      <c r="G1549" s="49" t="e">
        <f>VLOOKUP($B1549,三大法人買賣超!$A$4:$I$500,3,FALSE)</f>
        <v>#N/A</v>
      </c>
      <c r="H1549" s="34" t="e">
        <f>VLOOKUP($B1549,三大法人買賣超!$A$4:$I$500,5,FALSE)</f>
        <v>#N/A</v>
      </c>
      <c r="I1549" s="27" t="e">
        <f>VLOOKUP($B1549,三大法人買賣超!$A$4:$I$500,7,FALSE)</f>
        <v>#N/A</v>
      </c>
      <c r="J1549" s="27" t="e">
        <f>VLOOKUP($B1549,三大法人買賣超!$A$4:$I$500,9,FALSE)</f>
        <v>#N/A</v>
      </c>
      <c r="K1549" s="37">
        <f>新台幣匯率美元指數!B1550</f>
        <v>0</v>
      </c>
      <c r="L1549" s="38">
        <f>新台幣匯率美元指數!C1550</f>
        <v>0</v>
      </c>
      <c r="M1549" s="39">
        <f>新台幣匯率美元指數!D1550</f>
        <v>0</v>
      </c>
      <c r="N1549" s="27" t="e">
        <f>VLOOKUP($B1549,期貨未平倉口數!$A$4:$M$499,4,FALSE)</f>
        <v>#N/A</v>
      </c>
      <c r="O1549" s="27" t="e">
        <f>VLOOKUP($B1549,期貨未平倉口數!$A$4:$M$499,9,FALSE)</f>
        <v>#N/A</v>
      </c>
      <c r="P1549" s="27" t="e">
        <f>VLOOKUP($B1549,期貨未平倉口數!$A$4:$M$499,10,FALSE)</f>
        <v>#N/A</v>
      </c>
      <c r="Q1549" s="27" t="e">
        <f>VLOOKUP($B1549,期貨未平倉口數!$A$4:$M$499,11,FALSE)</f>
        <v>#N/A</v>
      </c>
      <c r="R1549" s="64" t="e">
        <f>VLOOKUP($B1549,選擇權未平倉餘額!$A$4:$I$500,6,FALSE)</f>
        <v>#N/A</v>
      </c>
      <c r="S1549" s="64" t="e">
        <f>VLOOKUP($B1549,選擇權未平倉餘額!$A$4:$I$500,7,FALSE)</f>
        <v>#N/A</v>
      </c>
      <c r="T1549" s="64" t="e">
        <f>VLOOKUP($B1549,選擇權未平倉餘額!$A$4:$I$500,8,FALSE)</f>
        <v>#N/A</v>
      </c>
      <c r="U1549" s="64" t="e">
        <f>VLOOKUP($B1549,選擇權未平倉餘額!$A$4:$I$500,9,FALSE)</f>
        <v>#N/A</v>
      </c>
      <c r="V1549" s="39" t="e">
        <f>VLOOKUP($B1549,臺指選擇權P_C_Ratios!$A$4:$C$500,3,FALSE)</f>
        <v>#N/A</v>
      </c>
      <c r="W1549" s="41" t="e">
        <f>VLOOKUP($B1549,散戶多空比!$A$6:$L$500,12,FALSE)</f>
        <v>#N/A</v>
      </c>
      <c r="X1549" s="40" t="e">
        <f>VLOOKUP($B1549,期貨大額交易人未沖銷部位!$A$4:$O$499,4,FALSE)</f>
        <v>#N/A</v>
      </c>
      <c r="Y1549" s="40" t="e">
        <f>VLOOKUP($B1549,期貨大額交易人未沖銷部位!$A$4:$O$499,7,FALSE)</f>
        <v>#N/A</v>
      </c>
      <c r="Z1549" s="40" t="e">
        <f>VLOOKUP($B1549,期貨大額交易人未沖銷部位!$A$4:$O$499,10,FALSE)</f>
        <v>#N/A</v>
      </c>
      <c r="AA1549" s="40" t="e">
        <f>VLOOKUP($B1549,期貨大額交易人未沖銷部位!$A$4:$O$499,13,FALSE)</f>
        <v>#N/A</v>
      </c>
      <c r="AB1549" s="40" t="e">
        <f>VLOOKUP($B1549,期貨大額交易人未沖銷部位!$A$4:$O$499,14,FALSE)</f>
        <v>#N/A</v>
      </c>
      <c r="AC1549" s="40" t="e">
        <f>VLOOKUP($B1549,期貨大額交易人未沖銷部位!$A$4:$O$499,15,FALSE)</f>
        <v>#N/A</v>
      </c>
      <c r="AD1549" s="33" t="e">
        <f>VLOOKUP($B1549,三大美股走勢!$A$4:$J$495,4,FALSE)</f>
        <v>#N/A</v>
      </c>
      <c r="AE1549" s="33" t="e">
        <f>VLOOKUP($B1549,三大美股走勢!$A$4:$J$495,7,FALSE)</f>
        <v>#N/A</v>
      </c>
      <c r="AF1549" s="33" t="e">
        <f>VLOOKUP($B1549,三大美股走勢!$A$4:$J$495,10,FALSE)</f>
        <v>#N/A</v>
      </c>
    </row>
    <row r="1550" spans="2:32">
      <c r="B1550" s="32">
        <v>44329</v>
      </c>
      <c r="C1550" s="33" t="e">
        <f>VLOOKUP($B1550,大盤與近月台指!$A$4:$I$499,2,FALSE)</f>
        <v>#N/A</v>
      </c>
      <c r="D1550" s="34" t="e">
        <f>VLOOKUP($B1550,大盤與近月台指!$A$4:$I$499,3,FALSE)</f>
        <v>#N/A</v>
      </c>
      <c r="E1550" s="35" t="e">
        <f>VLOOKUP($B1550,大盤與近月台指!$A$4:$I$499,4,FALSE)</f>
        <v>#N/A</v>
      </c>
      <c r="F1550" s="33" t="e">
        <f>VLOOKUP($B1550,大盤與近月台指!$A$4:$I$499,5,FALSE)</f>
        <v>#N/A</v>
      </c>
      <c r="G1550" s="49" t="e">
        <f>VLOOKUP($B1550,三大法人買賣超!$A$4:$I$500,3,FALSE)</f>
        <v>#N/A</v>
      </c>
      <c r="H1550" s="34" t="e">
        <f>VLOOKUP($B1550,三大法人買賣超!$A$4:$I$500,5,FALSE)</f>
        <v>#N/A</v>
      </c>
      <c r="I1550" s="27" t="e">
        <f>VLOOKUP($B1550,三大法人買賣超!$A$4:$I$500,7,FALSE)</f>
        <v>#N/A</v>
      </c>
      <c r="J1550" s="27" t="e">
        <f>VLOOKUP($B1550,三大法人買賣超!$A$4:$I$500,9,FALSE)</f>
        <v>#N/A</v>
      </c>
      <c r="K1550" s="37">
        <f>新台幣匯率美元指數!B1551</f>
        <v>0</v>
      </c>
      <c r="L1550" s="38">
        <f>新台幣匯率美元指數!C1551</f>
        <v>0</v>
      </c>
      <c r="M1550" s="39">
        <f>新台幣匯率美元指數!D1551</f>
        <v>0</v>
      </c>
      <c r="N1550" s="27" t="e">
        <f>VLOOKUP($B1550,期貨未平倉口數!$A$4:$M$499,4,FALSE)</f>
        <v>#N/A</v>
      </c>
      <c r="O1550" s="27" t="e">
        <f>VLOOKUP($B1550,期貨未平倉口數!$A$4:$M$499,9,FALSE)</f>
        <v>#N/A</v>
      </c>
      <c r="P1550" s="27" t="e">
        <f>VLOOKUP($B1550,期貨未平倉口數!$A$4:$M$499,10,FALSE)</f>
        <v>#N/A</v>
      </c>
      <c r="Q1550" s="27" t="e">
        <f>VLOOKUP($B1550,期貨未平倉口數!$A$4:$M$499,11,FALSE)</f>
        <v>#N/A</v>
      </c>
      <c r="R1550" s="64" t="e">
        <f>VLOOKUP($B1550,選擇權未平倉餘額!$A$4:$I$500,6,FALSE)</f>
        <v>#N/A</v>
      </c>
      <c r="S1550" s="64" t="e">
        <f>VLOOKUP($B1550,選擇權未平倉餘額!$A$4:$I$500,7,FALSE)</f>
        <v>#N/A</v>
      </c>
      <c r="T1550" s="64" t="e">
        <f>VLOOKUP($B1550,選擇權未平倉餘額!$A$4:$I$500,8,FALSE)</f>
        <v>#N/A</v>
      </c>
      <c r="U1550" s="64" t="e">
        <f>VLOOKUP($B1550,選擇權未平倉餘額!$A$4:$I$500,9,FALSE)</f>
        <v>#N/A</v>
      </c>
      <c r="V1550" s="39" t="e">
        <f>VLOOKUP($B1550,臺指選擇權P_C_Ratios!$A$4:$C$500,3,FALSE)</f>
        <v>#N/A</v>
      </c>
      <c r="W1550" s="41" t="e">
        <f>VLOOKUP($B1550,散戶多空比!$A$6:$L$500,12,FALSE)</f>
        <v>#N/A</v>
      </c>
      <c r="X1550" s="40" t="e">
        <f>VLOOKUP($B1550,期貨大額交易人未沖銷部位!$A$4:$O$499,4,FALSE)</f>
        <v>#N/A</v>
      </c>
      <c r="Y1550" s="40" t="e">
        <f>VLOOKUP($B1550,期貨大額交易人未沖銷部位!$A$4:$O$499,7,FALSE)</f>
        <v>#N/A</v>
      </c>
      <c r="Z1550" s="40" t="e">
        <f>VLOOKUP($B1550,期貨大額交易人未沖銷部位!$A$4:$O$499,10,FALSE)</f>
        <v>#N/A</v>
      </c>
      <c r="AA1550" s="40" t="e">
        <f>VLOOKUP($B1550,期貨大額交易人未沖銷部位!$A$4:$O$499,13,FALSE)</f>
        <v>#N/A</v>
      </c>
      <c r="AB1550" s="40" t="e">
        <f>VLOOKUP($B1550,期貨大額交易人未沖銷部位!$A$4:$O$499,14,FALSE)</f>
        <v>#N/A</v>
      </c>
      <c r="AC1550" s="40" t="e">
        <f>VLOOKUP($B1550,期貨大額交易人未沖銷部位!$A$4:$O$499,15,FALSE)</f>
        <v>#N/A</v>
      </c>
      <c r="AD1550" s="33" t="e">
        <f>VLOOKUP($B1550,三大美股走勢!$A$4:$J$495,4,FALSE)</f>
        <v>#N/A</v>
      </c>
      <c r="AE1550" s="33" t="e">
        <f>VLOOKUP($B1550,三大美股走勢!$A$4:$J$495,7,FALSE)</f>
        <v>#N/A</v>
      </c>
      <c r="AF1550" s="33" t="e">
        <f>VLOOKUP($B1550,三大美股走勢!$A$4:$J$495,10,FALSE)</f>
        <v>#N/A</v>
      </c>
    </row>
    <row r="1551" spans="2:32">
      <c r="B1551" s="32">
        <v>44330</v>
      </c>
      <c r="C1551" s="33" t="e">
        <f>VLOOKUP($B1551,大盤與近月台指!$A$4:$I$499,2,FALSE)</f>
        <v>#N/A</v>
      </c>
      <c r="D1551" s="34" t="e">
        <f>VLOOKUP($B1551,大盤與近月台指!$A$4:$I$499,3,FALSE)</f>
        <v>#N/A</v>
      </c>
      <c r="E1551" s="35" t="e">
        <f>VLOOKUP($B1551,大盤與近月台指!$A$4:$I$499,4,FALSE)</f>
        <v>#N/A</v>
      </c>
      <c r="F1551" s="33" t="e">
        <f>VLOOKUP($B1551,大盤與近月台指!$A$4:$I$499,5,FALSE)</f>
        <v>#N/A</v>
      </c>
      <c r="G1551" s="49" t="e">
        <f>VLOOKUP($B1551,三大法人買賣超!$A$4:$I$500,3,FALSE)</f>
        <v>#N/A</v>
      </c>
      <c r="H1551" s="34" t="e">
        <f>VLOOKUP($B1551,三大法人買賣超!$A$4:$I$500,5,FALSE)</f>
        <v>#N/A</v>
      </c>
      <c r="I1551" s="27" t="e">
        <f>VLOOKUP($B1551,三大法人買賣超!$A$4:$I$500,7,FALSE)</f>
        <v>#N/A</v>
      </c>
      <c r="J1551" s="27" t="e">
        <f>VLOOKUP($B1551,三大法人買賣超!$A$4:$I$500,9,FALSE)</f>
        <v>#N/A</v>
      </c>
      <c r="K1551" s="37">
        <f>新台幣匯率美元指數!B1552</f>
        <v>0</v>
      </c>
      <c r="L1551" s="38">
        <f>新台幣匯率美元指數!C1552</f>
        <v>0</v>
      </c>
      <c r="M1551" s="39">
        <f>新台幣匯率美元指數!D1552</f>
        <v>0</v>
      </c>
      <c r="N1551" s="27" t="e">
        <f>VLOOKUP($B1551,期貨未平倉口數!$A$4:$M$499,4,FALSE)</f>
        <v>#N/A</v>
      </c>
      <c r="O1551" s="27" t="e">
        <f>VLOOKUP($B1551,期貨未平倉口數!$A$4:$M$499,9,FALSE)</f>
        <v>#N/A</v>
      </c>
      <c r="P1551" s="27" t="e">
        <f>VLOOKUP($B1551,期貨未平倉口數!$A$4:$M$499,10,FALSE)</f>
        <v>#N/A</v>
      </c>
      <c r="Q1551" s="27" t="e">
        <f>VLOOKUP($B1551,期貨未平倉口數!$A$4:$M$499,11,FALSE)</f>
        <v>#N/A</v>
      </c>
      <c r="R1551" s="64" t="e">
        <f>VLOOKUP($B1551,選擇權未平倉餘額!$A$4:$I$500,6,FALSE)</f>
        <v>#N/A</v>
      </c>
      <c r="S1551" s="64" t="e">
        <f>VLOOKUP($B1551,選擇權未平倉餘額!$A$4:$I$500,7,FALSE)</f>
        <v>#N/A</v>
      </c>
      <c r="T1551" s="64" t="e">
        <f>VLOOKUP($B1551,選擇權未平倉餘額!$A$4:$I$500,8,FALSE)</f>
        <v>#N/A</v>
      </c>
      <c r="U1551" s="64" t="e">
        <f>VLOOKUP($B1551,選擇權未平倉餘額!$A$4:$I$500,9,FALSE)</f>
        <v>#N/A</v>
      </c>
      <c r="V1551" s="39" t="e">
        <f>VLOOKUP($B1551,臺指選擇權P_C_Ratios!$A$4:$C$500,3,FALSE)</f>
        <v>#N/A</v>
      </c>
      <c r="W1551" s="41" t="e">
        <f>VLOOKUP($B1551,散戶多空比!$A$6:$L$500,12,FALSE)</f>
        <v>#N/A</v>
      </c>
      <c r="X1551" s="40" t="e">
        <f>VLOOKUP($B1551,期貨大額交易人未沖銷部位!$A$4:$O$499,4,FALSE)</f>
        <v>#N/A</v>
      </c>
      <c r="Y1551" s="40" t="e">
        <f>VLOOKUP($B1551,期貨大額交易人未沖銷部位!$A$4:$O$499,7,FALSE)</f>
        <v>#N/A</v>
      </c>
      <c r="Z1551" s="40" t="e">
        <f>VLOOKUP($B1551,期貨大額交易人未沖銷部位!$A$4:$O$499,10,FALSE)</f>
        <v>#N/A</v>
      </c>
      <c r="AA1551" s="40" t="e">
        <f>VLOOKUP($B1551,期貨大額交易人未沖銷部位!$A$4:$O$499,13,FALSE)</f>
        <v>#N/A</v>
      </c>
      <c r="AB1551" s="40" t="e">
        <f>VLOOKUP($B1551,期貨大額交易人未沖銷部位!$A$4:$O$499,14,FALSE)</f>
        <v>#N/A</v>
      </c>
      <c r="AC1551" s="40" t="e">
        <f>VLOOKUP($B1551,期貨大額交易人未沖銷部位!$A$4:$O$499,15,FALSE)</f>
        <v>#N/A</v>
      </c>
      <c r="AD1551" s="33" t="e">
        <f>VLOOKUP($B1551,三大美股走勢!$A$4:$J$495,4,FALSE)</f>
        <v>#N/A</v>
      </c>
      <c r="AE1551" s="33" t="e">
        <f>VLOOKUP($B1551,三大美股走勢!$A$4:$J$495,7,FALSE)</f>
        <v>#N/A</v>
      </c>
      <c r="AF1551" s="33" t="e">
        <f>VLOOKUP($B1551,三大美股走勢!$A$4:$J$495,10,FALSE)</f>
        <v>#N/A</v>
      </c>
    </row>
    <row r="1552" spans="2:32">
      <c r="B1552" s="32">
        <v>44331</v>
      </c>
      <c r="C1552" s="33" t="e">
        <f>VLOOKUP($B1552,大盤與近月台指!$A$4:$I$499,2,FALSE)</f>
        <v>#N/A</v>
      </c>
      <c r="D1552" s="34" t="e">
        <f>VLOOKUP($B1552,大盤與近月台指!$A$4:$I$499,3,FALSE)</f>
        <v>#N/A</v>
      </c>
      <c r="E1552" s="35" t="e">
        <f>VLOOKUP($B1552,大盤與近月台指!$A$4:$I$499,4,FALSE)</f>
        <v>#N/A</v>
      </c>
      <c r="F1552" s="33" t="e">
        <f>VLOOKUP($B1552,大盤與近月台指!$A$4:$I$499,5,FALSE)</f>
        <v>#N/A</v>
      </c>
      <c r="G1552" s="49" t="e">
        <f>VLOOKUP($B1552,三大法人買賣超!$A$4:$I$500,3,FALSE)</f>
        <v>#N/A</v>
      </c>
      <c r="H1552" s="34" t="e">
        <f>VLOOKUP($B1552,三大法人買賣超!$A$4:$I$500,5,FALSE)</f>
        <v>#N/A</v>
      </c>
      <c r="I1552" s="27" t="e">
        <f>VLOOKUP($B1552,三大法人買賣超!$A$4:$I$500,7,FALSE)</f>
        <v>#N/A</v>
      </c>
      <c r="J1552" s="27" t="e">
        <f>VLOOKUP($B1552,三大法人買賣超!$A$4:$I$500,9,FALSE)</f>
        <v>#N/A</v>
      </c>
      <c r="K1552" s="37">
        <f>新台幣匯率美元指數!B1553</f>
        <v>0</v>
      </c>
      <c r="L1552" s="38">
        <f>新台幣匯率美元指數!C1553</f>
        <v>0</v>
      </c>
      <c r="M1552" s="39">
        <f>新台幣匯率美元指數!D1553</f>
        <v>0</v>
      </c>
      <c r="N1552" s="27" t="e">
        <f>VLOOKUP($B1552,期貨未平倉口數!$A$4:$M$499,4,FALSE)</f>
        <v>#N/A</v>
      </c>
      <c r="O1552" s="27" t="e">
        <f>VLOOKUP($B1552,期貨未平倉口數!$A$4:$M$499,9,FALSE)</f>
        <v>#N/A</v>
      </c>
      <c r="P1552" s="27" t="e">
        <f>VLOOKUP($B1552,期貨未平倉口數!$A$4:$M$499,10,FALSE)</f>
        <v>#N/A</v>
      </c>
      <c r="Q1552" s="27" t="e">
        <f>VLOOKUP($B1552,期貨未平倉口數!$A$4:$M$499,11,FALSE)</f>
        <v>#N/A</v>
      </c>
      <c r="R1552" s="64" t="e">
        <f>VLOOKUP($B1552,選擇權未平倉餘額!$A$4:$I$500,6,FALSE)</f>
        <v>#N/A</v>
      </c>
      <c r="S1552" s="64" t="e">
        <f>VLOOKUP($B1552,選擇權未平倉餘額!$A$4:$I$500,7,FALSE)</f>
        <v>#N/A</v>
      </c>
      <c r="T1552" s="64" t="e">
        <f>VLOOKUP($B1552,選擇權未平倉餘額!$A$4:$I$500,8,FALSE)</f>
        <v>#N/A</v>
      </c>
      <c r="U1552" s="64" t="e">
        <f>VLOOKUP($B1552,選擇權未平倉餘額!$A$4:$I$500,9,FALSE)</f>
        <v>#N/A</v>
      </c>
      <c r="V1552" s="39" t="e">
        <f>VLOOKUP($B1552,臺指選擇權P_C_Ratios!$A$4:$C$500,3,FALSE)</f>
        <v>#N/A</v>
      </c>
      <c r="W1552" s="41" t="e">
        <f>VLOOKUP($B1552,散戶多空比!$A$6:$L$500,12,FALSE)</f>
        <v>#N/A</v>
      </c>
      <c r="X1552" s="40" t="e">
        <f>VLOOKUP($B1552,期貨大額交易人未沖銷部位!$A$4:$O$499,4,FALSE)</f>
        <v>#N/A</v>
      </c>
      <c r="Y1552" s="40" t="e">
        <f>VLOOKUP($B1552,期貨大額交易人未沖銷部位!$A$4:$O$499,7,FALSE)</f>
        <v>#N/A</v>
      </c>
      <c r="Z1552" s="40" t="e">
        <f>VLOOKUP($B1552,期貨大額交易人未沖銷部位!$A$4:$O$499,10,FALSE)</f>
        <v>#N/A</v>
      </c>
      <c r="AA1552" s="40" t="e">
        <f>VLOOKUP($B1552,期貨大額交易人未沖銷部位!$A$4:$O$499,13,FALSE)</f>
        <v>#N/A</v>
      </c>
      <c r="AB1552" s="40" t="e">
        <f>VLOOKUP($B1552,期貨大額交易人未沖銷部位!$A$4:$O$499,14,FALSE)</f>
        <v>#N/A</v>
      </c>
      <c r="AC1552" s="40" t="e">
        <f>VLOOKUP($B1552,期貨大額交易人未沖銷部位!$A$4:$O$499,15,FALSE)</f>
        <v>#N/A</v>
      </c>
      <c r="AD1552" s="33" t="e">
        <f>VLOOKUP($B1552,三大美股走勢!$A$4:$J$495,4,FALSE)</f>
        <v>#N/A</v>
      </c>
      <c r="AE1552" s="33" t="e">
        <f>VLOOKUP($B1552,三大美股走勢!$A$4:$J$495,7,FALSE)</f>
        <v>#N/A</v>
      </c>
      <c r="AF1552" s="33" t="e">
        <f>VLOOKUP($B1552,三大美股走勢!$A$4:$J$495,10,FALSE)</f>
        <v>#N/A</v>
      </c>
    </row>
    <row r="1553" spans="2:32">
      <c r="B1553" s="32">
        <v>44332</v>
      </c>
      <c r="C1553" s="33" t="e">
        <f>VLOOKUP($B1553,大盤與近月台指!$A$4:$I$499,2,FALSE)</f>
        <v>#N/A</v>
      </c>
      <c r="D1553" s="34" t="e">
        <f>VLOOKUP($B1553,大盤與近月台指!$A$4:$I$499,3,FALSE)</f>
        <v>#N/A</v>
      </c>
      <c r="E1553" s="35" t="e">
        <f>VLOOKUP($B1553,大盤與近月台指!$A$4:$I$499,4,FALSE)</f>
        <v>#N/A</v>
      </c>
      <c r="F1553" s="33" t="e">
        <f>VLOOKUP($B1553,大盤與近月台指!$A$4:$I$499,5,FALSE)</f>
        <v>#N/A</v>
      </c>
      <c r="G1553" s="49" t="e">
        <f>VLOOKUP($B1553,三大法人買賣超!$A$4:$I$500,3,FALSE)</f>
        <v>#N/A</v>
      </c>
      <c r="H1553" s="34" t="e">
        <f>VLOOKUP($B1553,三大法人買賣超!$A$4:$I$500,5,FALSE)</f>
        <v>#N/A</v>
      </c>
      <c r="I1553" s="27" t="e">
        <f>VLOOKUP($B1553,三大法人買賣超!$A$4:$I$500,7,FALSE)</f>
        <v>#N/A</v>
      </c>
      <c r="J1553" s="27" t="e">
        <f>VLOOKUP($B1553,三大法人買賣超!$A$4:$I$500,9,FALSE)</f>
        <v>#N/A</v>
      </c>
      <c r="K1553" s="37">
        <f>新台幣匯率美元指數!B1554</f>
        <v>0</v>
      </c>
      <c r="L1553" s="38">
        <f>新台幣匯率美元指數!C1554</f>
        <v>0</v>
      </c>
      <c r="M1553" s="39">
        <f>新台幣匯率美元指數!D1554</f>
        <v>0</v>
      </c>
      <c r="N1553" s="27" t="e">
        <f>VLOOKUP($B1553,期貨未平倉口數!$A$4:$M$499,4,FALSE)</f>
        <v>#N/A</v>
      </c>
      <c r="O1553" s="27" t="e">
        <f>VLOOKUP($B1553,期貨未平倉口數!$A$4:$M$499,9,FALSE)</f>
        <v>#N/A</v>
      </c>
      <c r="P1553" s="27" t="e">
        <f>VLOOKUP($B1553,期貨未平倉口數!$A$4:$M$499,10,FALSE)</f>
        <v>#N/A</v>
      </c>
      <c r="Q1553" s="27" t="e">
        <f>VLOOKUP($B1553,期貨未平倉口數!$A$4:$M$499,11,FALSE)</f>
        <v>#N/A</v>
      </c>
      <c r="R1553" s="64" t="e">
        <f>VLOOKUP($B1553,選擇權未平倉餘額!$A$4:$I$500,6,FALSE)</f>
        <v>#N/A</v>
      </c>
      <c r="S1553" s="64" t="e">
        <f>VLOOKUP($B1553,選擇權未平倉餘額!$A$4:$I$500,7,FALSE)</f>
        <v>#N/A</v>
      </c>
      <c r="T1553" s="64" t="e">
        <f>VLOOKUP($B1553,選擇權未平倉餘額!$A$4:$I$500,8,FALSE)</f>
        <v>#N/A</v>
      </c>
      <c r="U1553" s="64" t="e">
        <f>VLOOKUP($B1553,選擇權未平倉餘額!$A$4:$I$500,9,FALSE)</f>
        <v>#N/A</v>
      </c>
      <c r="V1553" s="39" t="e">
        <f>VLOOKUP($B1553,臺指選擇權P_C_Ratios!$A$4:$C$500,3,FALSE)</f>
        <v>#N/A</v>
      </c>
      <c r="W1553" s="41" t="e">
        <f>VLOOKUP($B1553,散戶多空比!$A$6:$L$500,12,FALSE)</f>
        <v>#N/A</v>
      </c>
      <c r="X1553" s="40" t="e">
        <f>VLOOKUP($B1553,期貨大額交易人未沖銷部位!$A$4:$O$499,4,FALSE)</f>
        <v>#N/A</v>
      </c>
      <c r="Y1553" s="40" t="e">
        <f>VLOOKUP($B1553,期貨大額交易人未沖銷部位!$A$4:$O$499,7,FALSE)</f>
        <v>#N/A</v>
      </c>
      <c r="Z1553" s="40" t="e">
        <f>VLOOKUP($B1553,期貨大額交易人未沖銷部位!$A$4:$O$499,10,FALSE)</f>
        <v>#N/A</v>
      </c>
      <c r="AA1553" s="40" t="e">
        <f>VLOOKUP($B1553,期貨大額交易人未沖銷部位!$A$4:$O$499,13,FALSE)</f>
        <v>#N/A</v>
      </c>
      <c r="AB1553" s="40" t="e">
        <f>VLOOKUP($B1553,期貨大額交易人未沖銷部位!$A$4:$O$499,14,FALSE)</f>
        <v>#N/A</v>
      </c>
      <c r="AC1553" s="40" t="e">
        <f>VLOOKUP($B1553,期貨大額交易人未沖銷部位!$A$4:$O$499,15,FALSE)</f>
        <v>#N/A</v>
      </c>
      <c r="AD1553" s="33" t="e">
        <f>VLOOKUP($B1553,三大美股走勢!$A$4:$J$495,4,FALSE)</f>
        <v>#N/A</v>
      </c>
      <c r="AE1553" s="33" t="e">
        <f>VLOOKUP($B1553,三大美股走勢!$A$4:$J$495,7,FALSE)</f>
        <v>#N/A</v>
      </c>
      <c r="AF1553" s="33" t="e">
        <f>VLOOKUP($B1553,三大美股走勢!$A$4:$J$495,10,FALSE)</f>
        <v>#N/A</v>
      </c>
    </row>
    <row r="1554" spans="2:32">
      <c r="B1554" s="32">
        <v>44333</v>
      </c>
      <c r="C1554" s="33" t="e">
        <f>VLOOKUP($B1554,大盤與近月台指!$A$4:$I$499,2,FALSE)</f>
        <v>#N/A</v>
      </c>
      <c r="D1554" s="34" t="e">
        <f>VLOOKUP($B1554,大盤與近月台指!$A$4:$I$499,3,FALSE)</f>
        <v>#N/A</v>
      </c>
      <c r="E1554" s="35" t="e">
        <f>VLOOKUP($B1554,大盤與近月台指!$A$4:$I$499,4,FALSE)</f>
        <v>#N/A</v>
      </c>
      <c r="F1554" s="33" t="e">
        <f>VLOOKUP($B1554,大盤與近月台指!$A$4:$I$499,5,FALSE)</f>
        <v>#N/A</v>
      </c>
      <c r="G1554" s="49" t="e">
        <f>VLOOKUP($B1554,三大法人買賣超!$A$4:$I$500,3,FALSE)</f>
        <v>#N/A</v>
      </c>
      <c r="H1554" s="34" t="e">
        <f>VLOOKUP($B1554,三大法人買賣超!$A$4:$I$500,5,FALSE)</f>
        <v>#N/A</v>
      </c>
      <c r="I1554" s="27" t="e">
        <f>VLOOKUP($B1554,三大法人買賣超!$A$4:$I$500,7,FALSE)</f>
        <v>#N/A</v>
      </c>
      <c r="J1554" s="27" t="e">
        <f>VLOOKUP($B1554,三大法人買賣超!$A$4:$I$500,9,FALSE)</f>
        <v>#N/A</v>
      </c>
      <c r="K1554" s="37">
        <f>新台幣匯率美元指數!B1555</f>
        <v>0</v>
      </c>
      <c r="L1554" s="38">
        <f>新台幣匯率美元指數!C1555</f>
        <v>0</v>
      </c>
      <c r="M1554" s="39">
        <f>新台幣匯率美元指數!D1555</f>
        <v>0</v>
      </c>
      <c r="N1554" s="27" t="e">
        <f>VLOOKUP($B1554,期貨未平倉口數!$A$4:$M$499,4,FALSE)</f>
        <v>#N/A</v>
      </c>
      <c r="O1554" s="27" t="e">
        <f>VLOOKUP($B1554,期貨未平倉口數!$A$4:$M$499,9,FALSE)</f>
        <v>#N/A</v>
      </c>
      <c r="P1554" s="27" t="e">
        <f>VLOOKUP($B1554,期貨未平倉口數!$A$4:$M$499,10,FALSE)</f>
        <v>#N/A</v>
      </c>
      <c r="Q1554" s="27" t="e">
        <f>VLOOKUP($B1554,期貨未平倉口數!$A$4:$M$499,11,FALSE)</f>
        <v>#N/A</v>
      </c>
      <c r="R1554" s="64" t="e">
        <f>VLOOKUP($B1554,選擇權未平倉餘額!$A$4:$I$500,6,FALSE)</f>
        <v>#N/A</v>
      </c>
      <c r="S1554" s="64" t="e">
        <f>VLOOKUP($B1554,選擇權未平倉餘額!$A$4:$I$500,7,FALSE)</f>
        <v>#N/A</v>
      </c>
      <c r="T1554" s="64" t="e">
        <f>VLOOKUP($B1554,選擇權未平倉餘額!$A$4:$I$500,8,FALSE)</f>
        <v>#N/A</v>
      </c>
      <c r="U1554" s="64" t="e">
        <f>VLOOKUP($B1554,選擇權未平倉餘額!$A$4:$I$500,9,FALSE)</f>
        <v>#N/A</v>
      </c>
      <c r="V1554" s="39" t="e">
        <f>VLOOKUP($B1554,臺指選擇權P_C_Ratios!$A$4:$C$500,3,FALSE)</f>
        <v>#N/A</v>
      </c>
      <c r="W1554" s="41" t="e">
        <f>VLOOKUP($B1554,散戶多空比!$A$6:$L$500,12,FALSE)</f>
        <v>#N/A</v>
      </c>
      <c r="X1554" s="40" t="e">
        <f>VLOOKUP($B1554,期貨大額交易人未沖銷部位!$A$4:$O$499,4,FALSE)</f>
        <v>#N/A</v>
      </c>
      <c r="Y1554" s="40" t="e">
        <f>VLOOKUP($B1554,期貨大額交易人未沖銷部位!$A$4:$O$499,7,FALSE)</f>
        <v>#N/A</v>
      </c>
      <c r="Z1554" s="40" t="e">
        <f>VLOOKUP($B1554,期貨大額交易人未沖銷部位!$A$4:$O$499,10,FALSE)</f>
        <v>#N/A</v>
      </c>
      <c r="AA1554" s="40" t="e">
        <f>VLOOKUP($B1554,期貨大額交易人未沖銷部位!$A$4:$O$499,13,FALSE)</f>
        <v>#N/A</v>
      </c>
      <c r="AB1554" s="40" t="e">
        <f>VLOOKUP($B1554,期貨大額交易人未沖銷部位!$A$4:$O$499,14,FALSE)</f>
        <v>#N/A</v>
      </c>
      <c r="AC1554" s="40" t="e">
        <f>VLOOKUP($B1554,期貨大額交易人未沖銷部位!$A$4:$O$499,15,FALSE)</f>
        <v>#N/A</v>
      </c>
      <c r="AD1554" s="33" t="e">
        <f>VLOOKUP($B1554,三大美股走勢!$A$4:$J$495,4,FALSE)</f>
        <v>#N/A</v>
      </c>
      <c r="AE1554" s="33" t="e">
        <f>VLOOKUP($B1554,三大美股走勢!$A$4:$J$495,7,FALSE)</f>
        <v>#N/A</v>
      </c>
      <c r="AF1554" s="33" t="e">
        <f>VLOOKUP($B1554,三大美股走勢!$A$4:$J$495,10,FALSE)</f>
        <v>#N/A</v>
      </c>
    </row>
    <row r="1555" spans="2:32">
      <c r="B1555" s="32">
        <v>44334</v>
      </c>
      <c r="C1555" s="33" t="e">
        <f>VLOOKUP($B1555,大盤與近月台指!$A$4:$I$499,2,FALSE)</f>
        <v>#N/A</v>
      </c>
      <c r="D1555" s="34" t="e">
        <f>VLOOKUP($B1555,大盤與近月台指!$A$4:$I$499,3,FALSE)</f>
        <v>#N/A</v>
      </c>
      <c r="E1555" s="35" t="e">
        <f>VLOOKUP($B1555,大盤與近月台指!$A$4:$I$499,4,FALSE)</f>
        <v>#N/A</v>
      </c>
      <c r="F1555" s="33" t="e">
        <f>VLOOKUP($B1555,大盤與近月台指!$A$4:$I$499,5,FALSE)</f>
        <v>#N/A</v>
      </c>
      <c r="G1555" s="49" t="e">
        <f>VLOOKUP($B1555,三大法人買賣超!$A$4:$I$500,3,FALSE)</f>
        <v>#N/A</v>
      </c>
      <c r="H1555" s="34" t="e">
        <f>VLOOKUP($B1555,三大法人買賣超!$A$4:$I$500,5,FALSE)</f>
        <v>#N/A</v>
      </c>
      <c r="I1555" s="27" t="e">
        <f>VLOOKUP($B1555,三大法人買賣超!$A$4:$I$500,7,FALSE)</f>
        <v>#N/A</v>
      </c>
      <c r="J1555" s="27" t="e">
        <f>VLOOKUP($B1555,三大法人買賣超!$A$4:$I$500,9,FALSE)</f>
        <v>#N/A</v>
      </c>
      <c r="K1555" s="37">
        <f>新台幣匯率美元指數!B1556</f>
        <v>0</v>
      </c>
      <c r="L1555" s="38">
        <f>新台幣匯率美元指數!C1556</f>
        <v>0</v>
      </c>
      <c r="M1555" s="39">
        <f>新台幣匯率美元指數!D1556</f>
        <v>0</v>
      </c>
      <c r="N1555" s="27" t="e">
        <f>VLOOKUP($B1555,期貨未平倉口數!$A$4:$M$499,4,FALSE)</f>
        <v>#N/A</v>
      </c>
      <c r="O1555" s="27" t="e">
        <f>VLOOKUP($B1555,期貨未平倉口數!$A$4:$M$499,9,FALSE)</f>
        <v>#N/A</v>
      </c>
      <c r="P1555" s="27" t="e">
        <f>VLOOKUP($B1555,期貨未平倉口數!$A$4:$M$499,10,FALSE)</f>
        <v>#N/A</v>
      </c>
      <c r="Q1555" s="27" t="e">
        <f>VLOOKUP($B1555,期貨未平倉口數!$A$4:$M$499,11,FALSE)</f>
        <v>#N/A</v>
      </c>
      <c r="R1555" s="64" t="e">
        <f>VLOOKUP($B1555,選擇權未平倉餘額!$A$4:$I$500,6,FALSE)</f>
        <v>#N/A</v>
      </c>
      <c r="S1555" s="64" t="e">
        <f>VLOOKUP($B1555,選擇權未平倉餘額!$A$4:$I$500,7,FALSE)</f>
        <v>#N/A</v>
      </c>
      <c r="T1555" s="64" t="e">
        <f>VLOOKUP($B1555,選擇權未平倉餘額!$A$4:$I$500,8,FALSE)</f>
        <v>#N/A</v>
      </c>
      <c r="U1555" s="64" t="e">
        <f>VLOOKUP($B1555,選擇權未平倉餘額!$A$4:$I$500,9,FALSE)</f>
        <v>#N/A</v>
      </c>
      <c r="V1555" s="39" t="e">
        <f>VLOOKUP($B1555,臺指選擇權P_C_Ratios!$A$4:$C$500,3,FALSE)</f>
        <v>#N/A</v>
      </c>
      <c r="W1555" s="41" t="e">
        <f>VLOOKUP($B1555,散戶多空比!$A$6:$L$500,12,FALSE)</f>
        <v>#N/A</v>
      </c>
      <c r="X1555" s="40" t="e">
        <f>VLOOKUP($B1555,期貨大額交易人未沖銷部位!$A$4:$O$499,4,FALSE)</f>
        <v>#N/A</v>
      </c>
      <c r="Y1555" s="40" t="e">
        <f>VLOOKUP($B1555,期貨大額交易人未沖銷部位!$A$4:$O$499,7,FALSE)</f>
        <v>#N/A</v>
      </c>
      <c r="Z1555" s="40" t="e">
        <f>VLOOKUP($B1555,期貨大額交易人未沖銷部位!$A$4:$O$499,10,FALSE)</f>
        <v>#N/A</v>
      </c>
      <c r="AA1555" s="40" t="e">
        <f>VLOOKUP($B1555,期貨大額交易人未沖銷部位!$A$4:$O$499,13,FALSE)</f>
        <v>#N/A</v>
      </c>
      <c r="AB1555" s="40" t="e">
        <f>VLOOKUP($B1555,期貨大額交易人未沖銷部位!$A$4:$O$499,14,FALSE)</f>
        <v>#N/A</v>
      </c>
      <c r="AC1555" s="40" t="e">
        <f>VLOOKUP($B1555,期貨大額交易人未沖銷部位!$A$4:$O$499,15,FALSE)</f>
        <v>#N/A</v>
      </c>
      <c r="AD1555" s="33" t="e">
        <f>VLOOKUP($B1555,三大美股走勢!$A$4:$J$495,4,FALSE)</f>
        <v>#N/A</v>
      </c>
      <c r="AE1555" s="33" t="e">
        <f>VLOOKUP($B1555,三大美股走勢!$A$4:$J$495,7,FALSE)</f>
        <v>#N/A</v>
      </c>
      <c r="AF1555" s="33" t="e">
        <f>VLOOKUP($B1555,三大美股走勢!$A$4:$J$495,10,FALSE)</f>
        <v>#N/A</v>
      </c>
    </row>
    <row r="1556" spans="2:32">
      <c r="B1556" s="32">
        <v>44335</v>
      </c>
      <c r="C1556" s="33" t="e">
        <f>VLOOKUP($B1556,大盤與近月台指!$A$4:$I$499,2,FALSE)</f>
        <v>#N/A</v>
      </c>
      <c r="D1556" s="34" t="e">
        <f>VLOOKUP($B1556,大盤與近月台指!$A$4:$I$499,3,FALSE)</f>
        <v>#N/A</v>
      </c>
      <c r="E1556" s="35" t="e">
        <f>VLOOKUP($B1556,大盤與近月台指!$A$4:$I$499,4,FALSE)</f>
        <v>#N/A</v>
      </c>
      <c r="F1556" s="33" t="e">
        <f>VLOOKUP($B1556,大盤與近月台指!$A$4:$I$499,5,FALSE)</f>
        <v>#N/A</v>
      </c>
      <c r="G1556" s="49" t="e">
        <f>VLOOKUP($B1556,三大法人買賣超!$A$4:$I$500,3,FALSE)</f>
        <v>#N/A</v>
      </c>
      <c r="H1556" s="34" t="e">
        <f>VLOOKUP($B1556,三大法人買賣超!$A$4:$I$500,5,FALSE)</f>
        <v>#N/A</v>
      </c>
      <c r="I1556" s="27" t="e">
        <f>VLOOKUP($B1556,三大法人買賣超!$A$4:$I$500,7,FALSE)</f>
        <v>#N/A</v>
      </c>
      <c r="J1556" s="27" t="e">
        <f>VLOOKUP($B1556,三大法人買賣超!$A$4:$I$500,9,FALSE)</f>
        <v>#N/A</v>
      </c>
      <c r="K1556" s="37">
        <f>新台幣匯率美元指數!B1557</f>
        <v>0</v>
      </c>
      <c r="L1556" s="38">
        <f>新台幣匯率美元指數!C1557</f>
        <v>0</v>
      </c>
      <c r="M1556" s="39">
        <f>新台幣匯率美元指數!D1557</f>
        <v>0</v>
      </c>
      <c r="N1556" s="27" t="e">
        <f>VLOOKUP($B1556,期貨未平倉口數!$A$4:$M$499,4,FALSE)</f>
        <v>#N/A</v>
      </c>
      <c r="O1556" s="27" t="e">
        <f>VLOOKUP($B1556,期貨未平倉口數!$A$4:$M$499,9,FALSE)</f>
        <v>#N/A</v>
      </c>
      <c r="P1556" s="27" t="e">
        <f>VLOOKUP($B1556,期貨未平倉口數!$A$4:$M$499,10,FALSE)</f>
        <v>#N/A</v>
      </c>
      <c r="Q1556" s="27" t="e">
        <f>VLOOKUP($B1556,期貨未平倉口數!$A$4:$M$499,11,FALSE)</f>
        <v>#N/A</v>
      </c>
      <c r="R1556" s="64" t="e">
        <f>VLOOKUP($B1556,選擇權未平倉餘額!$A$4:$I$500,6,FALSE)</f>
        <v>#N/A</v>
      </c>
      <c r="S1556" s="64" t="e">
        <f>VLOOKUP($B1556,選擇權未平倉餘額!$A$4:$I$500,7,FALSE)</f>
        <v>#N/A</v>
      </c>
      <c r="T1556" s="64" t="e">
        <f>VLOOKUP($B1556,選擇權未平倉餘額!$A$4:$I$500,8,FALSE)</f>
        <v>#N/A</v>
      </c>
      <c r="U1556" s="64" t="e">
        <f>VLOOKUP($B1556,選擇權未平倉餘額!$A$4:$I$500,9,FALSE)</f>
        <v>#N/A</v>
      </c>
      <c r="V1556" s="39" t="e">
        <f>VLOOKUP($B1556,臺指選擇權P_C_Ratios!$A$4:$C$500,3,FALSE)</f>
        <v>#N/A</v>
      </c>
      <c r="W1556" s="41" t="e">
        <f>VLOOKUP($B1556,散戶多空比!$A$6:$L$500,12,FALSE)</f>
        <v>#N/A</v>
      </c>
      <c r="X1556" s="40" t="e">
        <f>VLOOKUP($B1556,期貨大額交易人未沖銷部位!$A$4:$O$499,4,FALSE)</f>
        <v>#N/A</v>
      </c>
      <c r="Y1556" s="40" t="e">
        <f>VLOOKUP($B1556,期貨大額交易人未沖銷部位!$A$4:$O$499,7,FALSE)</f>
        <v>#N/A</v>
      </c>
      <c r="Z1556" s="40" t="e">
        <f>VLOOKUP($B1556,期貨大額交易人未沖銷部位!$A$4:$O$499,10,FALSE)</f>
        <v>#N/A</v>
      </c>
      <c r="AA1556" s="40" t="e">
        <f>VLOOKUP($B1556,期貨大額交易人未沖銷部位!$A$4:$O$499,13,FALSE)</f>
        <v>#N/A</v>
      </c>
      <c r="AB1556" s="40" t="e">
        <f>VLOOKUP($B1556,期貨大額交易人未沖銷部位!$A$4:$O$499,14,FALSE)</f>
        <v>#N/A</v>
      </c>
      <c r="AC1556" s="40" t="e">
        <f>VLOOKUP($B1556,期貨大額交易人未沖銷部位!$A$4:$O$499,15,FALSE)</f>
        <v>#N/A</v>
      </c>
      <c r="AD1556" s="33" t="e">
        <f>VLOOKUP($B1556,三大美股走勢!$A$4:$J$495,4,FALSE)</f>
        <v>#N/A</v>
      </c>
      <c r="AE1556" s="33" t="e">
        <f>VLOOKUP($B1556,三大美股走勢!$A$4:$J$495,7,FALSE)</f>
        <v>#N/A</v>
      </c>
      <c r="AF1556" s="33" t="e">
        <f>VLOOKUP($B1556,三大美股走勢!$A$4:$J$495,10,FALSE)</f>
        <v>#N/A</v>
      </c>
    </row>
    <row r="1557" spans="2:32">
      <c r="B1557" s="32">
        <v>44336</v>
      </c>
      <c r="C1557" s="33" t="e">
        <f>VLOOKUP($B1557,大盤與近月台指!$A$4:$I$499,2,FALSE)</f>
        <v>#N/A</v>
      </c>
      <c r="D1557" s="34" t="e">
        <f>VLOOKUP($B1557,大盤與近月台指!$A$4:$I$499,3,FALSE)</f>
        <v>#N/A</v>
      </c>
      <c r="E1557" s="35" t="e">
        <f>VLOOKUP($B1557,大盤與近月台指!$A$4:$I$499,4,FALSE)</f>
        <v>#N/A</v>
      </c>
      <c r="F1557" s="33" t="e">
        <f>VLOOKUP($B1557,大盤與近月台指!$A$4:$I$499,5,FALSE)</f>
        <v>#N/A</v>
      </c>
      <c r="G1557" s="49" t="e">
        <f>VLOOKUP($B1557,三大法人買賣超!$A$4:$I$500,3,FALSE)</f>
        <v>#N/A</v>
      </c>
      <c r="H1557" s="34" t="e">
        <f>VLOOKUP($B1557,三大法人買賣超!$A$4:$I$500,5,FALSE)</f>
        <v>#N/A</v>
      </c>
      <c r="I1557" s="27" t="e">
        <f>VLOOKUP($B1557,三大法人買賣超!$A$4:$I$500,7,FALSE)</f>
        <v>#N/A</v>
      </c>
      <c r="J1557" s="27" t="e">
        <f>VLOOKUP($B1557,三大法人買賣超!$A$4:$I$500,9,FALSE)</f>
        <v>#N/A</v>
      </c>
      <c r="K1557" s="37">
        <f>新台幣匯率美元指數!B1558</f>
        <v>0</v>
      </c>
      <c r="L1557" s="38">
        <f>新台幣匯率美元指數!C1558</f>
        <v>0</v>
      </c>
      <c r="M1557" s="39">
        <f>新台幣匯率美元指數!D1558</f>
        <v>0</v>
      </c>
      <c r="N1557" s="27" t="e">
        <f>VLOOKUP($B1557,期貨未平倉口數!$A$4:$M$499,4,FALSE)</f>
        <v>#N/A</v>
      </c>
      <c r="O1557" s="27" t="e">
        <f>VLOOKUP($B1557,期貨未平倉口數!$A$4:$M$499,9,FALSE)</f>
        <v>#N/A</v>
      </c>
      <c r="P1557" s="27" t="e">
        <f>VLOOKUP($B1557,期貨未平倉口數!$A$4:$M$499,10,FALSE)</f>
        <v>#N/A</v>
      </c>
      <c r="Q1557" s="27" t="e">
        <f>VLOOKUP($B1557,期貨未平倉口數!$A$4:$M$499,11,FALSE)</f>
        <v>#N/A</v>
      </c>
      <c r="R1557" s="64" t="e">
        <f>VLOOKUP($B1557,選擇權未平倉餘額!$A$4:$I$500,6,FALSE)</f>
        <v>#N/A</v>
      </c>
      <c r="S1557" s="64" t="e">
        <f>VLOOKUP($B1557,選擇權未平倉餘額!$A$4:$I$500,7,FALSE)</f>
        <v>#N/A</v>
      </c>
      <c r="T1557" s="64" t="e">
        <f>VLOOKUP($B1557,選擇權未平倉餘額!$A$4:$I$500,8,FALSE)</f>
        <v>#N/A</v>
      </c>
      <c r="U1557" s="64" t="e">
        <f>VLOOKUP($B1557,選擇權未平倉餘額!$A$4:$I$500,9,FALSE)</f>
        <v>#N/A</v>
      </c>
      <c r="V1557" s="39" t="e">
        <f>VLOOKUP($B1557,臺指選擇權P_C_Ratios!$A$4:$C$500,3,FALSE)</f>
        <v>#N/A</v>
      </c>
      <c r="W1557" s="41" t="e">
        <f>VLOOKUP($B1557,散戶多空比!$A$6:$L$500,12,FALSE)</f>
        <v>#N/A</v>
      </c>
      <c r="X1557" s="40" t="e">
        <f>VLOOKUP($B1557,期貨大額交易人未沖銷部位!$A$4:$O$499,4,FALSE)</f>
        <v>#N/A</v>
      </c>
      <c r="Y1557" s="40" t="e">
        <f>VLOOKUP($B1557,期貨大額交易人未沖銷部位!$A$4:$O$499,7,FALSE)</f>
        <v>#N/A</v>
      </c>
      <c r="Z1557" s="40" t="e">
        <f>VLOOKUP($B1557,期貨大額交易人未沖銷部位!$A$4:$O$499,10,FALSE)</f>
        <v>#N/A</v>
      </c>
      <c r="AA1557" s="40" t="e">
        <f>VLOOKUP($B1557,期貨大額交易人未沖銷部位!$A$4:$O$499,13,FALSE)</f>
        <v>#N/A</v>
      </c>
      <c r="AB1557" s="40" t="e">
        <f>VLOOKUP($B1557,期貨大額交易人未沖銷部位!$A$4:$O$499,14,FALSE)</f>
        <v>#N/A</v>
      </c>
      <c r="AC1557" s="40" t="e">
        <f>VLOOKUP($B1557,期貨大額交易人未沖銷部位!$A$4:$O$499,15,FALSE)</f>
        <v>#N/A</v>
      </c>
      <c r="AD1557" s="33" t="e">
        <f>VLOOKUP($B1557,三大美股走勢!$A$4:$J$495,4,FALSE)</f>
        <v>#N/A</v>
      </c>
      <c r="AE1557" s="33" t="e">
        <f>VLOOKUP($B1557,三大美股走勢!$A$4:$J$495,7,FALSE)</f>
        <v>#N/A</v>
      </c>
      <c r="AF1557" s="33" t="e">
        <f>VLOOKUP($B1557,三大美股走勢!$A$4:$J$495,10,FALSE)</f>
        <v>#N/A</v>
      </c>
    </row>
    <row r="1558" spans="2:32">
      <c r="B1558" s="32">
        <v>44337</v>
      </c>
      <c r="C1558" s="33" t="e">
        <f>VLOOKUP($B1558,大盤與近月台指!$A$4:$I$499,2,FALSE)</f>
        <v>#N/A</v>
      </c>
      <c r="D1558" s="34" t="e">
        <f>VLOOKUP($B1558,大盤與近月台指!$A$4:$I$499,3,FALSE)</f>
        <v>#N/A</v>
      </c>
      <c r="E1558" s="35" t="e">
        <f>VLOOKUP($B1558,大盤與近月台指!$A$4:$I$499,4,FALSE)</f>
        <v>#N/A</v>
      </c>
      <c r="F1558" s="33" t="e">
        <f>VLOOKUP($B1558,大盤與近月台指!$A$4:$I$499,5,FALSE)</f>
        <v>#N/A</v>
      </c>
      <c r="G1558" s="49" t="e">
        <f>VLOOKUP($B1558,三大法人買賣超!$A$4:$I$500,3,FALSE)</f>
        <v>#N/A</v>
      </c>
      <c r="H1558" s="34" t="e">
        <f>VLOOKUP($B1558,三大法人買賣超!$A$4:$I$500,5,FALSE)</f>
        <v>#N/A</v>
      </c>
      <c r="I1558" s="27" t="e">
        <f>VLOOKUP($B1558,三大法人買賣超!$A$4:$I$500,7,FALSE)</f>
        <v>#N/A</v>
      </c>
      <c r="J1558" s="27" t="e">
        <f>VLOOKUP($B1558,三大法人買賣超!$A$4:$I$500,9,FALSE)</f>
        <v>#N/A</v>
      </c>
      <c r="K1558" s="37">
        <f>新台幣匯率美元指數!B1559</f>
        <v>0</v>
      </c>
      <c r="L1558" s="38">
        <f>新台幣匯率美元指數!C1559</f>
        <v>0</v>
      </c>
      <c r="M1558" s="39">
        <f>新台幣匯率美元指數!D1559</f>
        <v>0</v>
      </c>
      <c r="N1558" s="27" t="e">
        <f>VLOOKUP($B1558,期貨未平倉口數!$A$4:$M$499,4,FALSE)</f>
        <v>#N/A</v>
      </c>
      <c r="O1558" s="27" t="e">
        <f>VLOOKUP($B1558,期貨未平倉口數!$A$4:$M$499,9,FALSE)</f>
        <v>#N/A</v>
      </c>
      <c r="P1558" s="27" t="e">
        <f>VLOOKUP($B1558,期貨未平倉口數!$A$4:$M$499,10,FALSE)</f>
        <v>#N/A</v>
      </c>
      <c r="Q1558" s="27" t="e">
        <f>VLOOKUP($B1558,期貨未平倉口數!$A$4:$M$499,11,FALSE)</f>
        <v>#N/A</v>
      </c>
      <c r="R1558" s="64" t="e">
        <f>VLOOKUP($B1558,選擇權未平倉餘額!$A$4:$I$500,6,FALSE)</f>
        <v>#N/A</v>
      </c>
      <c r="S1558" s="64" t="e">
        <f>VLOOKUP($B1558,選擇權未平倉餘額!$A$4:$I$500,7,FALSE)</f>
        <v>#N/A</v>
      </c>
      <c r="T1558" s="64" t="e">
        <f>VLOOKUP($B1558,選擇權未平倉餘額!$A$4:$I$500,8,FALSE)</f>
        <v>#N/A</v>
      </c>
      <c r="U1558" s="64" t="e">
        <f>VLOOKUP($B1558,選擇權未平倉餘額!$A$4:$I$500,9,FALSE)</f>
        <v>#N/A</v>
      </c>
      <c r="V1558" s="39" t="e">
        <f>VLOOKUP($B1558,臺指選擇權P_C_Ratios!$A$4:$C$500,3,FALSE)</f>
        <v>#N/A</v>
      </c>
      <c r="W1558" s="41" t="e">
        <f>VLOOKUP($B1558,散戶多空比!$A$6:$L$500,12,FALSE)</f>
        <v>#N/A</v>
      </c>
      <c r="X1558" s="40" t="e">
        <f>VLOOKUP($B1558,期貨大額交易人未沖銷部位!$A$4:$O$499,4,FALSE)</f>
        <v>#N/A</v>
      </c>
      <c r="Y1558" s="40" t="e">
        <f>VLOOKUP($B1558,期貨大額交易人未沖銷部位!$A$4:$O$499,7,FALSE)</f>
        <v>#N/A</v>
      </c>
      <c r="Z1558" s="40" t="e">
        <f>VLOOKUP($B1558,期貨大額交易人未沖銷部位!$A$4:$O$499,10,FALSE)</f>
        <v>#N/A</v>
      </c>
      <c r="AA1558" s="40" t="e">
        <f>VLOOKUP($B1558,期貨大額交易人未沖銷部位!$A$4:$O$499,13,FALSE)</f>
        <v>#N/A</v>
      </c>
      <c r="AB1558" s="40" t="e">
        <f>VLOOKUP($B1558,期貨大額交易人未沖銷部位!$A$4:$O$499,14,FALSE)</f>
        <v>#N/A</v>
      </c>
      <c r="AC1558" s="40" t="e">
        <f>VLOOKUP($B1558,期貨大額交易人未沖銷部位!$A$4:$O$499,15,FALSE)</f>
        <v>#N/A</v>
      </c>
      <c r="AD1558" s="33" t="e">
        <f>VLOOKUP($B1558,三大美股走勢!$A$4:$J$495,4,FALSE)</f>
        <v>#N/A</v>
      </c>
      <c r="AE1558" s="33" t="e">
        <f>VLOOKUP($B1558,三大美股走勢!$A$4:$J$495,7,FALSE)</f>
        <v>#N/A</v>
      </c>
      <c r="AF1558" s="33" t="e">
        <f>VLOOKUP($B1558,三大美股走勢!$A$4:$J$495,10,FALSE)</f>
        <v>#N/A</v>
      </c>
    </row>
    <row r="1559" spans="2:32">
      <c r="B1559" s="32">
        <v>44338</v>
      </c>
      <c r="C1559" s="33" t="e">
        <f>VLOOKUP($B1559,大盤與近月台指!$A$4:$I$499,2,FALSE)</f>
        <v>#N/A</v>
      </c>
      <c r="D1559" s="34" t="e">
        <f>VLOOKUP($B1559,大盤與近月台指!$A$4:$I$499,3,FALSE)</f>
        <v>#N/A</v>
      </c>
      <c r="E1559" s="35" t="e">
        <f>VLOOKUP($B1559,大盤與近月台指!$A$4:$I$499,4,FALSE)</f>
        <v>#N/A</v>
      </c>
      <c r="F1559" s="33" t="e">
        <f>VLOOKUP($B1559,大盤與近月台指!$A$4:$I$499,5,FALSE)</f>
        <v>#N/A</v>
      </c>
      <c r="G1559" s="49" t="e">
        <f>VLOOKUP($B1559,三大法人買賣超!$A$4:$I$500,3,FALSE)</f>
        <v>#N/A</v>
      </c>
      <c r="H1559" s="34" t="e">
        <f>VLOOKUP($B1559,三大法人買賣超!$A$4:$I$500,5,FALSE)</f>
        <v>#N/A</v>
      </c>
      <c r="I1559" s="27" t="e">
        <f>VLOOKUP($B1559,三大法人買賣超!$A$4:$I$500,7,FALSE)</f>
        <v>#N/A</v>
      </c>
      <c r="J1559" s="27" t="e">
        <f>VLOOKUP($B1559,三大法人買賣超!$A$4:$I$500,9,FALSE)</f>
        <v>#N/A</v>
      </c>
      <c r="K1559" s="37">
        <f>新台幣匯率美元指數!B1560</f>
        <v>0</v>
      </c>
      <c r="L1559" s="38">
        <f>新台幣匯率美元指數!C1560</f>
        <v>0</v>
      </c>
      <c r="M1559" s="39">
        <f>新台幣匯率美元指數!D1560</f>
        <v>0</v>
      </c>
      <c r="N1559" s="27" t="e">
        <f>VLOOKUP($B1559,期貨未平倉口數!$A$4:$M$499,4,FALSE)</f>
        <v>#N/A</v>
      </c>
      <c r="O1559" s="27" t="e">
        <f>VLOOKUP($B1559,期貨未平倉口數!$A$4:$M$499,9,FALSE)</f>
        <v>#N/A</v>
      </c>
      <c r="P1559" s="27" t="e">
        <f>VLOOKUP($B1559,期貨未平倉口數!$A$4:$M$499,10,FALSE)</f>
        <v>#N/A</v>
      </c>
      <c r="Q1559" s="27" t="e">
        <f>VLOOKUP($B1559,期貨未平倉口數!$A$4:$M$499,11,FALSE)</f>
        <v>#N/A</v>
      </c>
      <c r="R1559" s="64" t="e">
        <f>VLOOKUP($B1559,選擇權未平倉餘額!$A$4:$I$500,6,FALSE)</f>
        <v>#N/A</v>
      </c>
      <c r="S1559" s="64" t="e">
        <f>VLOOKUP($B1559,選擇權未平倉餘額!$A$4:$I$500,7,FALSE)</f>
        <v>#N/A</v>
      </c>
      <c r="T1559" s="64" t="e">
        <f>VLOOKUP($B1559,選擇權未平倉餘額!$A$4:$I$500,8,FALSE)</f>
        <v>#N/A</v>
      </c>
      <c r="U1559" s="64" t="e">
        <f>VLOOKUP($B1559,選擇權未平倉餘額!$A$4:$I$500,9,FALSE)</f>
        <v>#N/A</v>
      </c>
      <c r="V1559" s="39" t="e">
        <f>VLOOKUP($B1559,臺指選擇權P_C_Ratios!$A$4:$C$500,3,FALSE)</f>
        <v>#N/A</v>
      </c>
      <c r="W1559" s="41" t="e">
        <f>VLOOKUP($B1559,散戶多空比!$A$6:$L$500,12,FALSE)</f>
        <v>#N/A</v>
      </c>
      <c r="X1559" s="40" t="e">
        <f>VLOOKUP($B1559,期貨大額交易人未沖銷部位!$A$4:$O$499,4,FALSE)</f>
        <v>#N/A</v>
      </c>
      <c r="Y1559" s="40" t="e">
        <f>VLOOKUP($B1559,期貨大額交易人未沖銷部位!$A$4:$O$499,7,FALSE)</f>
        <v>#N/A</v>
      </c>
      <c r="Z1559" s="40" t="e">
        <f>VLOOKUP($B1559,期貨大額交易人未沖銷部位!$A$4:$O$499,10,FALSE)</f>
        <v>#N/A</v>
      </c>
      <c r="AA1559" s="40" t="e">
        <f>VLOOKUP($B1559,期貨大額交易人未沖銷部位!$A$4:$O$499,13,FALSE)</f>
        <v>#N/A</v>
      </c>
      <c r="AB1559" s="40" t="e">
        <f>VLOOKUP($B1559,期貨大額交易人未沖銷部位!$A$4:$O$499,14,FALSE)</f>
        <v>#N/A</v>
      </c>
      <c r="AC1559" s="40" t="e">
        <f>VLOOKUP($B1559,期貨大額交易人未沖銷部位!$A$4:$O$499,15,FALSE)</f>
        <v>#N/A</v>
      </c>
      <c r="AD1559" s="33" t="e">
        <f>VLOOKUP($B1559,三大美股走勢!$A$4:$J$495,4,FALSE)</f>
        <v>#N/A</v>
      </c>
      <c r="AE1559" s="33" t="e">
        <f>VLOOKUP($B1559,三大美股走勢!$A$4:$J$495,7,FALSE)</f>
        <v>#N/A</v>
      </c>
      <c r="AF1559" s="33" t="e">
        <f>VLOOKUP($B1559,三大美股走勢!$A$4:$J$495,10,FALSE)</f>
        <v>#N/A</v>
      </c>
    </row>
    <row r="1560" spans="2:32">
      <c r="B1560" s="32">
        <v>44339</v>
      </c>
      <c r="C1560" s="33" t="e">
        <f>VLOOKUP($B1560,大盤與近月台指!$A$4:$I$499,2,FALSE)</f>
        <v>#N/A</v>
      </c>
      <c r="D1560" s="34" t="e">
        <f>VLOOKUP($B1560,大盤與近月台指!$A$4:$I$499,3,FALSE)</f>
        <v>#N/A</v>
      </c>
      <c r="E1560" s="35" t="e">
        <f>VLOOKUP($B1560,大盤與近月台指!$A$4:$I$499,4,FALSE)</f>
        <v>#N/A</v>
      </c>
      <c r="F1560" s="33" t="e">
        <f>VLOOKUP($B1560,大盤與近月台指!$A$4:$I$499,5,FALSE)</f>
        <v>#N/A</v>
      </c>
      <c r="G1560" s="49" t="e">
        <f>VLOOKUP($B1560,三大法人買賣超!$A$4:$I$500,3,FALSE)</f>
        <v>#N/A</v>
      </c>
      <c r="H1560" s="34" t="e">
        <f>VLOOKUP($B1560,三大法人買賣超!$A$4:$I$500,5,FALSE)</f>
        <v>#N/A</v>
      </c>
      <c r="I1560" s="27" t="e">
        <f>VLOOKUP($B1560,三大法人買賣超!$A$4:$I$500,7,FALSE)</f>
        <v>#N/A</v>
      </c>
      <c r="J1560" s="27" t="e">
        <f>VLOOKUP($B1560,三大法人買賣超!$A$4:$I$500,9,FALSE)</f>
        <v>#N/A</v>
      </c>
      <c r="K1560" s="37">
        <f>新台幣匯率美元指數!B1561</f>
        <v>0</v>
      </c>
      <c r="L1560" s="38">
        <f>新台幣匯率美元指數!C1561</f>
        <v>0</v>
      </c>
      <c r="M1560" s="39">
        <f>新台幣匯率美元指數!D1561</f>
        <v>0</v>
      </c>
      <c r="N1560" s="27" t="e">
        <f>VLOOKUP($B1560,期貨未平倉口數!$A$4:$M$499,4,FALSE)</f>
        <v>#N/A</v>
      </c>
      <c r="O1560" s="27" t="e">
        <f>VLOOKUP($B1560,期貨未平倉口數!$A$4:$M$499,9,FALSE)</f>
        <v>#N/A</v>
      </c>
      <c r="P1560" s="27" t="e">
        <f>VLOOKUP($B1560,期貨未平倉口數!$A$4:$M$499,10,FALSE)</f>
        <v>#N/A</v>
      </c>
      <c r="Q1560" s="27" t="e">
        <f>VLOOKUP($B1560,期貨未平倉口數!$A$4:$M$499,11,FALSE)</f>
        <v>#N/A</v>
      </c>
      <c r="R1560" s="64" t="e">
        <f>VLOOKUP($B1560,選擇權未平倉餘額!$A$4:$I$500,6,FALSE)</f>
        <v>#N/A</v>
      </c>
      <c r="S1560" s="64" t="e">
        <f>VLOOKUP($B1560,選擇權未平倉餘額!$A$4:$I$500,7,FALSE)</f>
        <v>#N/A</v>
      </c>
      <c r="T1560" s="64" t="e">
        <f>VLOOKUP($B1560,選擇權未平倉餘額!$A$4:$I$500,8,FALSE)</f>
        <v>#N/A</v>
      </c>
      <c r="U1560" s="64" t="e">
        <f>VLOOKUP($B1560,選擇權未平倉餘額!$A$4:$I$500,9,FALSE)</f>
        <v>#N/A</v>
      </c>
      <c r="V1560" s="39" t="e">
        <f>VLOOKUP($B1560,臺指選擇權P_C_Ratios!$A$4:$C$500,3,FALSE)</f>
        <v>#N/A</v>
      </c>
      <c r="W1560" s="41" t="e">
        <f>VLOOKUP($B1560,散戶多空比!$A$6:$L$500,12,FALSE)</f>
        <v>#N/A</v>
      </c>
      <c r="X1560" s="40" t="e">
        <f>VLOOKUP($B1560,期貨大額交易人未沖銷部位!$A$4:$O$499,4,FALSE)</f>
        <v>#N/A</v>
      </c>
      <c r="Y1560" s="40" t="e">
        <f>VLOOKUP($B1560,期貨大額交易人未沖銷部位!$A$4:$O$499,7,FALSE)</f>
        <v>#N/A</v>
      </c>
      <c r="Z1560" s="40" t="e">
        <f>VLOOKUP($B1560,期貨大額交易人未沖銷部位!$A$4:$O$499,10,FALSE)</f>
        <v>#N/A</v>
      </c>
      <c r="AA1560" s="40" t="e">
        <f>VLOOKUP($B1560,期貨大額交易人未沖銷部位!$A$4:$O$499,13,FALSE)</f>
        <v>#N/A</v>
      </c>
      <c r="AB1560" s="40" t="e">
        <f>VLOOKUP($B1560,期貨大額交易人未沖銷部位!$A$4:$O$499,14,FALSE)</f>
        <v>#N/A</v>
      </c>
      <c r="AC1560" s="40" t="e">
        <f>VLOOKUP($B1560,期貨大額交易人未沖銷部位!$A$4:$O$499,15,FALSE)</f>
        <v>#N/A</v>
      </c>
      <c r="AD1560" s="33" t="e">
        <f>VLOOKUP($B1560,三大美股走勢!$A$4:$J$495,4,FALSE)</f>
        <v>#N/A</v>
      </c>
      <c r="AE1560" s="33" t="e">
        <f>VLOOKUP($B1560,三大美股走勢!$A$4:$J$495,7,FALSE)</f>
        <v>#N/A</v>
      </c>
      <c r="AF1560" s="33" t="e">
        <f>VLOOKUP($B1560,三大美股走勢!$A$4:$J$495,10,FALSE)</f>
        <v>#N/A</v>
      </c>
    </row>
    <row r="1561" spans="2:32">
      <c r="B1561" s="32">
        <v>44340</v>
      </c>
      <c r="C1561" s="33" t="e">
        <f>VLOOKUP($B1561,大盤與近月台指!$A$4:$I$499,2,FALSE)</f>
        <v>#N/A</v>
      </c>
      <c r="D1561" s="34" t="e">
        <f>VLOOKUP($B1561,大盤與近月台指!$A$4:$I$499,3,FALSE)</f>
        <v>#N/A</v>
      </c>
      <c r="E1561" s="35" t="e">
        <f>VLOOKUP($B1561,大盤與近月台指!$A$4:$I$499,4,FALSE)</f>
        <v>#N/A</v>
      </c>
      <c r="F1561" s="33" t="e">
        <f>VLOOKUP($B1561,大盤與近月台指!$A$4:$I$499,5,FALSE)</f>
        <v>#N/A</v>
      </c>
      <c r="G1561" s="49" t="e">
        <f>VLOOKUP($B1561,三大法人買賣超!$A$4:$I$500,3,FALSE)</f>
        <v>#N/A</v>
      </c>
      <c r="H1561" s="34" t="e">
        <f>VLOOKUP($B1561,三大法人買賣超!$A$4:$I$500,5,FALSE)</f>
        <v>#N/A</v>
      </c>
      <c r="I1561" s="27" t="e">
        <f>VLOOKUP($B1561,三大法人買賣超!$A$4:$I$500,7,FALSE)</f>
        <v>#N/A</v>
      </c>
      <c r="J1561" s="27" t="e">
        <f>VLOOKUP($B1561,三大法人買賣超!$A$4:$I$500,9,FALSE)</f>
        <v>#N/A</v>
      </c>
      <c r="K1561" s="37">
        <f>新台幣匯率美元指數!B1562</f>
        <v>0</v>
      </c>
      <c r="L1561" s="38">
        <f>新台幣匯率美元指數!C1562</f>
        <v>0</v>
      </c>
      <c r="M1561" s="39">
        <f>新台幣匯率美元指數!D1562</f>
        <v>0</v>
      </c>
      <c r="N1561" s="27" t="e">
        <f>VLOOKUP($B1561,期貨未平倉口數!$A$4:$M$499,4,FALSE)</f>
        <v>#N/A</v>
      </c>
      <c r="O1561" s="27" t="e">
        <f>VLOOKUP($B1561,期貨未平倉口數!$A$4:$M$499,9,FALSE)</f>
        <v>#N/A</v>
      </c>
      <c r="P1561" s="27" t="e">
        <f>VLOOKUP($B1561,期貨未平倉口數!$A$4:$M$499,10,FALSE)</f>
        <v>#N/A</v>
      </c>
      <c r="Q1561" s="27" t="e">
        <f>VLOOKUP($B1561,期貨未平倉口數!$A$4:$M$499,11,FALSE)</f>
        <v>#N/A</v>
      </c>
      <c r="R1561" s="64" t="e">
        <f>VLOOKUP($B1561,選擇權未平倉餘額!$A$4:$I$500,6,FALSE)</f>
        <v>#N/A</v>
      </c>
      <c r="S1561" s="64" t="e">
        <f>VLOOKUP($B1561,選擇權未平倉餘額!$A$4:$I$500,7,FALSE)</f>
        <v>#N/A</v>
      </c>
      <c r="T1561" s="64" t="e">
        <f>VLOOKUP($B1561,選擇權未平倉餘額!$A$4:$I$500,8,FALSE)</f>
        <v>#N/A</v>
      </c>
      <c r="U1561" s="64" t="e">
        <f>VLOOKUP($B1561,選擇權未平倉餘額!$A$4:$I$500,9,FALSE)</f>
        <v>#N/A</v>
      </c>
      <c r="V1561" s="39" t="e">
        <f>VLOOKUP($B1561,臺指選擇權P_C_Ratios!$A$4:$C$500,3,FALSE)</f>
        <v>#N/A</v>
      </c>
      <c r="W1561" s="41" t="e">
        <f>VLOOKUP($B1561,散戶多空比!$A$6:$L$500,12,FALSE)</f>
        <v>#N/A</v>
      </c>
      <c r="X1561" s="40" t="e">
        <f>VLOOKUP($B1561,期貨大額交易人未沖銷部位!$A$4:$O$499,4,FALSE)</f>
        <v>#N/A</v>
      </c>
      <c r="Y1561" s="40" t="e">
        <f>VLOOKUP($B1561,期貨大額交易人未沖銷部位!$A$4:$O$499,7,FALSE)</f>
        <v>#N/A</v>
      </c>
      <c r="Z1561" s="40" t="e">
        <f>VLOOKUP($B1561,期貨大額交易人未沖銷部位!$A$4:$O$499,10,FALSE)</f>
        <v>#N/A</v>
      </c>
      <c r="AA1561" s="40" t="e">
        <f>VLOOKUP($B1561,期貨大額交易人未沖銷部位!$A$4:$O$499,13,FALSE)</f>
        <v>#N/A</v>
      </c>
      <c r="AB1561" s="40" t="e">
        <f>VLOOKUP($B1561,期貨大額交易人未沖銷部位!$A$4:$O$499,14,FALSE)</f>
        <v>#N/A</v>
      </c>
      <c r="AC1561" s="40" t="e">
        <f>VLOOKUP($B1561,期貨大額交易人未沖銷部位!$A$4:$O$499,15,FALSE)</f>
        <v>#N/A</v>
      </c>
      <c r="AD1561" s="33" t="e">
        <f>VLOOKUP($B1561,三大美股走勢!$A$4:$J$495,4,FALSE)</f>
        <v>#N/A</v>
      </c>
      <c r="AE1561" s="33" t="e">
        <f>VLOOKUP($B1561,三大美股走勢!$A$4:$J$495,7,FALSE)</f>
        <v>#N/A</v>
      </c>
      <c r="AF1561" s="33" t="e">
        <f>VLOOKUP($B1561,三大美股走勢!$A$4:$J$495,10,FALSE)</f>
        <v>#N/A</v>
      </c>
    </row>
    <row r="1562" spans="2:32">
      <c r="B1562" s="32">
        <v>44341</v>
      </c>
      <c r="C1562" s="33" t="e">
        <f>VLOOKUP($B1562,大盤與近月台指!$A$4:$I$499,2,FALSE)</f>
        <v>#N/A</v>
      </c>
      <c r="D1562" s="34" t="e">
        <f>VLOOKUP($B1562,大盤與近月台指!$A$4:$I$499,3,FALSE)</f>
        <v>#N/A</v>
      </c>
      <c r="E1562" s="35" t="e">
        <f>VLOOKUP($B1562,大盤與近月台指!$A$4:$I$499,4,FALSE)</f>
        <v>#N/A</v>
      </c>
      <c r="F1562" s="33" t="e">
        <f>VLOOKUP($B1562,大盤與近月台指!$A$4:$I$499,5,FALSE)</f>
        <v>#N/A</v>
      </c>
      <c r="G1562" s="49" t="e">
        <f>VLOOKUP($B1562,三大法人買賣超!$A$4:$I$500,3,FALSE)</f>
        <v>#N/A</v>
      </c>
      <c r="H1562" s="34" t="e">
        <f>VLOOKUP($B1562,三大法人買賣超!$A$4:$I$500,5,FALSE)</f>
        <v>#N/A</v>
      </c>
      <c r="I1562" s="27" t="e">
        <f>VLOOKUP($B1562,三大法人買賣超!$A$4:$I$500,7,FALSE)</f>
        <v>#N/A</v>
      </c>
      <c r="J1562" s="27" t="e">
        <f>VLOOKUP($B1562,三大法人買賣超!$A$4:$I$500,9,FALSE)</f>
        <v>#N/A</v>
      </c>
      <c r="K1562" s="37">
        <f>新台幣匯率美元指數!B1563</f>
        <v>0</v>
      </c>
      <c r="L1562" s="38">
        <f>新台幣匯率美元指數!C1563</f>
        <v>0</v>
      </c>
      <c r="M1562" s="39">
        <f>新台幣匯率美元指數!D1563</f>
        <v>0</v>
      </c>
      <c r="N1562" s="27" t="e">
        <f>VLOOKUP($B1562,期貨未平倉口數!$A$4:$M$499,4,FALSE)</f>
        <v>#N/A</v>
      </c>
      <c r="O1562" s="27" t="e">
        <f>VLOOKUP($B1562,期貨未平倉口數!$A$4:$M$499,9,FALSE)</f>
        <v>#N/A</v>
      </c>
      <c r="P1562" s="27" t="e">
        <f>VLOOKUP($B1562,期貨未平倉口數!$A$4:$M$499,10,FALSE)</f>
        <v>#N/A</v>
      </c>
      <c r="Q1562" s="27" t="e">
        <f>VLOOKUP($B1562,期貨未平倉口數!$A$4:$M$499,11,FALSE)</f>
        <v>#N/A</v>
      </c>
      <c r="R1562" s="64" t="e">
        <f>VLOOKUP($B1562,選擇權未平倉餘額!$A$4:$I$500,6,FALSE)</f>
        <v>#N/A</v>
      </c>
      <c r="S1562" s="64" t="e">
        <f>VLOOKUP($B1562,選擇權未平倉餘額!$A$4:$I$500,7,FALSE)</f>
        <v>#N/A</v>
      </c>
      <c r="T1562" s="64" t="e">
        <f>VLOOKUP($B1562,選擇權未平倉餘額!$A$4:$I$500,8,FALSE)</f>
        <v>#N/A</v>
      </c>
      <c r="U1562" s="64" t="e">
        <f>VLOOKUP($B1562,選擇權未平倉餘額!$A$4:$I$500,9,FALSE)</f>
        <v>#N/A</v>
      </c>
      <c r="V1562" s="39" t="e">
        <f>VLOOKUP($B1562,臺指選擇權P_C_Ratios!$A$4:$C$500,3,FALSE)</f>
        <v>#N/A</v>
      </c>
      <c r="W1562" s="41" t="e">
        <f>VLOOKUP($B1562,散戶多空比!$A$6:$L$500,12,FALSE)</f>
        <v>#N/A</v>
      </c>
      <c r="X1562" s="40" t="e">
        <f>VLOOKUP($B1562,期貨大額交易人未沖銷部位!$A$4:$O$499,4,FALSE)</f>
        <v>#N/A</v>
      </c>
      <c r="Y1562" s="40" t="e">
        <f>VLOOKUP($B1562,期貨大額交易人未沖銷部位!$A$4:$O$499,7,FALSE)</f>
        <v>#N/A</v>
      </c>
      <c r="Z1562" s="40" t="e">
        <f>VLOOKUP($B1562,期貨大額交易人未沖銷部位!$A$4:$O$499,10,FALSE)</f>
        <v>#N/A</v>
      </c>
      <c r="AA1562" s="40" t="e">
        <f>VLOOKUP($B1562,期貨大額交易人未沖銷部位!$A$4:$O$499,13,FALSE)</f>
        <v>#N/A</v>
      </c>
      <c r="AB1562" s="40" t="e">
        <f>VLOOKUP($B1562,期貨大額交易人未沖銷部位!$A$4:$O$499,14,FALSE)</f>
        <v>#N/A</v>
      </c>
      <c r="AC1562" s="40" t="e">
        <f>VLOOKUP($B1562,期貨大額交易人未沖銷部位!$A$4:$O$499,15,FALSE)</f>
        <v>#N/A</v>
      </c>
      <c r="AD1562" s="33" t="e">
        <f>VLOOKUP($B1562,三大美股走勢!$A$4:$J$495,4,FALSE)</f>
        <v>#N/A</v>
      </c>
      <c r="AE1562" s="33" t="e">
        <f>VLOOKUP($B1562,三大美股走勢!$A$4:$J$495,7,FALSE)</f>
        <v>#N/A</v>
      </c>
      <c r="AF1562" s="33" t="e">
        <f>VLOOKUP($B1562,三大美股走勢!$A$4:$J$495,10,FALSE)</f>
        <v>#N/A</v>
      </c>
    </row>
    <row r="1563" spans="2:32">
      <c r="B1563" s="32">
        <v>44342</v>
      </c>
      <c r="C1563" s="33" t="e">
        <f>VLOOKUP($B1563,大盤與近月台指!$A$4:$I$499,2,FALSE)</f>
        <v>#N/A</v>
      </c>
      <c r="D1563" s="34" t="e">
        <f>VLOOKUP($B1563,大盤與近月台指!$A$4:$I$499,3,FALSE)</f>
        <v>#N/A</v>
      </c>
      <c r="E1563" s="35" t="e">
        <f>VLOOKUP($B1563,大盤與近月台指!$A$4:$I$499,4,FALSE)</f>
        <v>#N/A</v>
      </c>
      <c r="F1563" s="33" t="e">
        <f>VLOOKUP($B1563,大盤與近月台指!$A$4:$I$499,5,FALSE)</f>
        <v>#N/A</v>
      </c>
      <c r="G1563" s="49" t="e">
        <f>VLOOKUP($B1563,三大法人買賣超!$A$4:$I$500,3,FALSE)</f>
        <v>#N/A</v>
      </c>
      <c r="H1563" s="34" t="e">
        <f>VLOOKUP($B1563,三大法人買賣超!$A$4:$I$500,5,FALSE)</f>
        <v>#N/A</v>
      </c>
      <c r="I1563" s="27" t="e">
        <f>VLOOKUP($B1563,三大法人買賣超!$A$4:$I$500,7,FALSE)</f>
        <v>#N/A</v>
      </c>
      <c r="J1563" s="27" t="e">
        <f>VLOOKUP($B1563,三大法人買賣超!$A$4:$I$500,9,FALSE)</f>
        <v>#N/A</v>
      </c>
      <c r="K1563" s="37">
        <f>新台幣匯率美元指數!B1564</f>
        <v>0</v>
      </c>
      <c r="L1563" s="38">
        <f>新台幣匯率美元指數!C1564</f>
        <v>0</v>
      </c>
      <c r="M1563" s="39">
        <f>新台幣匯率美元指數!D1564</f>
        <v>0</v>
      </c>
      <c r="N1563" s="27" t="e">
        <f>VLOOKUP($B1563,期貨未平倉口數!$A$4:$M$499,4,FALSE)</f>
        <v>#N/A</v>
      </c>
      <c r="O1563" s="27" t="e">
        <f>VLOOKUP($B1563,期貨未平倉口數!$A$4:$M$499,9,FALSE)</f>
        <v>#N/A</v>
      </c>
      <c r="P1563" s="27" t="e">
        <f>VLOOKUP($B1563,期貨未平倉口數!$A$4:$M$499,10,FALSE)</f>
        <v>#N/A</v>
      </c>
      <c r="Q1563" s="27" t="e">
        <f>VLOOKUP($B1563,期貨未平倉口數!$A$4:$M$499,11,FALSE)</f>
        <v>#N/A</v>
      </c>
      <c r="R1563" s="64" t="e">
        <f>VLOOKUP($B1563,選擇權未平倉餘額!$A$4:$I$500,6,FALSE)</f>
        <v>#N/A</v>
      </c>
      <c r="S1563" s="64" t="e">
        <f>VLOOKUP($B1563,選擇權未平倉餘額!$A$4:$I$500,7,FALSE)</f>
        <v>#N/A</v>
      </c>
      <c r="T1563" s="64" t="e">
        <f>VLOOKUP($B1563,選擇權未平倉餘額!$A$4:$I$500,8,FALSE)</f>
        <v>#N/A</v>
      </c>
      <c r="U1563" s="64" t="e">
        <f>VLOOKUP($B1563,選擇權未平倉餘額!$A$4:$I$500,9,FALSE)</f>
        <v>#N/A</v>
      </c>
      <c r="V1563" s="39" t="e">
        <f>VLOOKUP($B1563,臺指選擇權P_C_Ratios!$A$4:$C$500,3,FALSE)</f>
        <v>#N/A</v>
      </c>
      <c r="W1563" s="41" t="e">
        <f>VLOOKUP($B1563,散戶多空比!$A$6:$L$500,12,FALSE)</f>
        <v>#N/A</v>
      </c>
      <c r="X1563" s="40" t="e">
        <f>VLOOKUP($B1563,期貨大額交易人未沖銷部位!$A$4:$O$499,4,FALSE)</f>
        <v>#N/A</v>
      </c>
      <c r="Y1563" s="40" t="e">
        <f>VLOOKUP($B1563,期貨大額交易人未沖銷部位!$A$4:$O$499,7,FALSE)</f>
        <v>#N/A</v>
      </c>
      <c r="Z1563" s="40" t="e">
        <f>VLOOKUP($B1563,期貨大額交易人未沖銷部位!$A$4:$O$499,10,FALSE)</f>
        <v>#N/A</v>
      </c>
      <c r="AA1563" s="40" t="e">
        <f>VLOOKUP($B1563,期貨大額交易人未沖銷部位!$A$4:$O$499,13,FALSE)</f>
        <v>#N/A</v>
      </c>
      <c r="AB1563" s="40" t="e">
        <f>VLOOKUP($B1563,期貨大額交易人未沖銷部位!$A$4:$O$499,14,FALSE)</f>
        <v>#N/A</v>
      </c>
      <c r="AC1563" s="40" t="e">
        <f>VLOOKUP($B1563,期貨大額交易人未沖銷部位!$A$4:$O$499,15,FALSE)</f>
        <v>#N/A</v>
      </c>
      <c r="AD1563" s="33" t="e">
        <f>VLOOKUP($B1563,三大美股走勢!$A$4:$J$495,4,FALSE)</f>
        <v>#N/A</v>
      </c>
      <c r="AE1563" s="33" t="e">
        <f>VLOOKUP($B1563,三大美股走勢!$A$4:$J$495,7,FALSE)</f>
        <v>#N/A</v>
      </c>
      <c r="AF1563" s="33" t="e">
        <f>VLOOKUP($B1563,三大美股走勢!$A$4:$J$495,10,FALSE)</f>
        <v>#N/A</v>
      </c>
    </row>
    <row r="1564" spans="2:32">
      <c r="B1564" s="32">
        <v>44343</v>
      </c>
      <c r="C1564" s="33" t="e">
        <f>VLOOKUP($B1564,大盤與近月台指!$A$4:$I$499,2,FALSE)</f>
        <v>#N/A</v>
      </c>
      <c r="D1564" s="34" t="e">
        <f>VLOOKUP($B1564,大盤與近月台指!$A$4:$I$499,3,FALSE)</f>
        <v>#N/A</v>
      </c>
      <c r="E1564" s="35" t="e">
        <f>VLOOKUP($B1564,大盤與近月台指!$A$4:$I$499,4,FALSE)</f>
        <v>#N/A</v>
      </c>
      <c r="F1564" s="33" t="e">
        <f>VLOOKUP($B1564,大盤與近月台指!$A$4:$I$499,5,FALSE)</f>
        <v>#N/A</v>
      </c>
      <c r="G1564" s="49" t="e">
        <f>VLOOKUP($B1564,三大法人買賣超!$A$4:$I$500,3,FALSE)</f>
        <v>#N/A</v>
      </c>
      <c r="H1564" s="34" t="e">
        <f>VLOOKUP($B1564,三大法人買賣超!$A$4:$I$500,5,FALSE)</f>
        <v>#N/A</v>
      </c>
      <c r="I1564" s="27" t="e">
        <f>VLOOKUP($B1564,三大法人買賣超!$A$4:$I$500,7,FALSE)</f>
        <v>#N/A</v>
      </c>
      <c r="J1564" s="27" t="e">
        <f>VLOOKUP($B1564,三大法人買賣超!$A$4:$I$500,9,FALSE)</f>
        <v>#N/A</v>
      </c>
      <c r="K1564" s="37">
        <f>新台幣匯率美元指數!B1565</f>
        <v>0</v>
      </c>
      <c r="L1564" s="38">
        <f>新台幣匯率美元指數!C1565</f>
        <v>0</v>
      </c>
      <c r="M1564" s="39">
        <f>新台幣匯率美元指數!D1565</f>
        <v>0</v>
      </c>
      <c r="N1564" s="27" t="e">
        <f>VLOOKUP($B1564,期貨未平倉口數!$A$4:$M$499,4,FALSE)</f>
        <v>#N/A</v>
      </c>
      <c r="O1564" s="27" t="e">
        <f>VLOOKUP($B1564,期貨未平倉口數!$A$4:$M$499,9,FALSE)</f>
        <v>#N/A</v>
      </c>
      <c r="P1564" s="27" t="e">
        <f>VLOOKUP($B1564,期貨未平倉口數!$A$4:$M$499,10,FALSE)</f>
        <v>#N/A</v>
      </c>
      <c r="Q1564" s="27" t="e">
        <f>VLOOKUP($B1564,期貨未平倉口數!$A$4:$M$499,11,FALSE)</f>
        <v>#N/A</v>
      </c>
      <c r="R1564" s="64" t="e">
        <f>VLOOKUP($B1564,選擇權未平倉餘額!$A$4:$I$500,6,FALSE)</f>
        <v>#N/A</v>
      </c>
      <c r="S1564" s="64" t="e">
        <f>VLOOKUP($B1564,選擇權未平倉餘額!$A$4:$I$500,7,FALSE)</f>
        <v>#N/A</v>
      </c>
      <c r="T1564" s="64" t="e">
        <f>VLOOKUP($B1564,選擇權未平倉餘額!$A$4:$I$500,8,FALSE)</f>
        <v>#N/A</v>
      </c>
      <c r="U1564" s="64" t="e">
        <f>VLOOKUP($B1564,選擇權未平倉餘額!$A$4:$I$500,9,FALSE)</f>
        <v>#N/A</v>
      </c>
      <c r="V1564" s="39" t="e">
        <f>VLOOKUP($B1564,臺指選擇權P_C_Ratios!$A$4:$C$500,3,FALSE)</f>
        <v>#N/A</v>
      </c>
      <c r="W1564" s="41" t="e">
        <f>VLOOKUP($B1564,散戶多空比!$A$6:$L$500,12,FALSE)</f>
        <v>#N/A</v>
      </c>
      <c r="X1564" s="40" t="e">
        <f>VLOOKUP($B1564,期貨大額交易人未沖銷部位!$A$4:$O$499,4,FALSE)</f>
        <v>#N/A</v>
      </c>
      <c r="Y1564" s="40" t="e">
        <f>VLOOKUP($B1564,期貨大額交易人未沖銷部位!$A$4:$O$499,7,FALSE)</f>
        <v>#N/A</v>
      </c>
      <c r="Z1564" s="40" t="e">
        <f>VLOOKUP($B1564,期貨大額交易人未沖銷部位!$A$4:$O$499,10,FALSE)</f>
        <v>#N/A</v>
      </c>
      <c r="AA1564" s="40" t="e">
        <f>VLOOKUP($B1564,期貨大額交易人未沖銷部位!$A$4:$O$499,13,FALSE)</f>
        <v>#N/A</v>
      </c>
      <c r="AB1564" s="40" t="e">
        <f>VLOOKUP($B1564,期貨大額交易人未沖銷部位!$A$4:$O$499,14,FALSE)</f>
        <v>#N/A</v>
      </c>
      <c r="AC1564" s="40" t="e">
        <f>VLOOKUP($B1564,期貨大額交易人未沖銷部位!$A$4:$O$499,15,FALSE)</f>
        <v>#N/A</v>
      </c>
      <c r="AD1564" s="33" t="e">
        <f>VLOOKUP($B1564,三大美股走勢!$A$4:$J$495,4,FALSE)</f>
        <v>#N/A</v>
      </c>
      <c r="AE1564" s="33" t="e">
        <f>VLOOKUP($B1564,三大美股走勢!$A$4:$J$495,7,FALSE)</f>
        <v>#N/A</v>
      </c>
      <c r="AF1564" s="33" t="e">
        <f>VLOOKUP($B1564,三大美股走勢!$A$4:$J$495,10,FALSE)</f>
        <v>#N/A</v>
      </c>
    </row>
    <row r="1565" spans="2:32">
      <c r="B1565" s="32">
        <v>44344</v>
      </c>
      <c r="C1565" s="33" t="e">
        <f>VLOOKUP($B1565,大盤與近月台指!$A$4:$I$499,2,FALSE)</f>
        <v>#N/A</v>
      </c>
      <c r="D1565" s="34" t="e">
        <f>VLOOKUP($B1565,大盤與近月台指!$A$4:$I$499,3,FALSE)</f>
        <v>#N/A</v>
      </c>
      <c r="E1565" s="35" t="e">
        <f>VLOOKUP($B1565,大盤與近月台指!$A$4:$I$499,4,FALSE)</f>
        <v>#N/A</v>
      </c>
      <c r="F1565" s="33" t="e">
        <f>VLOOKUP($B1565,大盤與近月台指!$A$4:$I$499,5,FALSE)</f>
        <v>#N/A</v>
      </c>
      <c r="G1565" s="49" t="e">
        <f>VLOOKUP($B1565,三大法人買賣超!$A$4:$I$500,3,FALSE)</f>
        <v>#N/A</v>
      </c>
      <c r="H1565" s="34" t="e">
        <f>VLOOKUP($B1565,三大法人買賣超!$A$4:$I$500,5,FALSE)</f>
        <v>#N/A</v>
      </c>
      <c r="I1565" s="27" t="e">
        <f>VLOOKUP($B1565,三大法人買賣超!$A$4:$I$500,7,FALSE)</f>
        <v>#N/A</v>
      </c>
      <c r="J1565" s="27" t="e">
        <f>VLOOKUP($B1565,三大法人買賣超!$A$4:$I$500,9,FALSE)</f>
        <v>#N/A</v>
      </c>
      <c r="K1565" s="37">
        <f>新台幣匯率美元指數!B1566</f>
        <v>0</v>
      </c>
      <c r="L1565" s="38">
        <f>新台幣匯率美元指數!C1566</f>
        <v>0</v>
      </c>
      <c r="M1565" s="39">
        <f>新台幣匯率美元指數!D1566</f>
        <v>0</v>
      </c>
      <c r="N1565" s="27" t="e">
        <f>VLOOKUP($B1565,期貨未平倉口數!$A$4:$M$499,4,FALSE)</f>
        <v>#N/A</v>
      </c>
      <c r="O1565" s="27" t="e">
        <f>VLOOKUP($B1565,期貨未平倉口數!$A$4:$M$499,9,FALSE)</f>
        <v>#N/A</v>
      </c>
      <c r="P1565" s="27" t="e">
        <f>VLOOKUP($B1565,期貨未平倉口數!$A$4:$M$499,10,FALSE)</f>
        <v>#N/A</v>
      </c>
      <c r="Q1565" s="27" t="e">
        <f>VLOOKUP($B1565,期貨未平倉口數!$A$4:$M$499,11,FALSE)</f>
        <v>#N/A</v>
      </c>
      <c r="R1565" s="64" t="e">
        <f>VLOOKUP($B1565,選擇權未平倉餘額!$A$4:$I$500,6,FALSE)</f>
        <v>#N/A</v>
      </c>
      <c r="S1565" s="64" t="e">
        <f>VLOOKUP($B1565,選擇權未平倉餘額!$A$4:$I$500,7,FALSE)</f>
        <v>#N/A</v>
      </c>
      <c r="T1565" s="64" t="e">
        <f>VLOOKUP($B1565,選擇權未平倉餘額!$A$4:$I$500,8,FALSE)</f>
        <v>#N/A</v>
      </c>
      <c r="U1565" s="64" t="e">
        <f>VLOOKUP($B1565,選擇權未平倉餘額!$A$4:$I$500,9,FALSE)</f>
        <v>#N/A</v>
      </c>
      <c r="V1565" s="39" t="e">
        <f>VLOOKUP($B1565,臺指選擇權P_C_Ratios!$A$4:$C$500,3,FALSE)</f>
        <v>#N/A</v>
      </c>
      <c r="W1565" s="41" t="e">
        <f>VLOOKUP($B1565,散戶多空比!$A$6:$L$500,12,FALSE)</f>
        <v>#N/A</v>
      </c>
      <c r="X1565" s="40" t="e">
        <f>VLOOKUP($B1565,期貨大額交易人未沖銷部位!$A$4:$O$499,4,FALSE)</f>
        <v>#N/A</v>
      </c>
      <c r="Y1565" s="40" t="e">
        <f>VLOOKUP($B1565,期貨大額交易人未沖銷部位!$A$4:$O$499,7,FALSE)</f>
        <v>#N/A</v>
      </c>
      <c r="Z1565" s="40" t="e">
        <f>VLOOKUP($B1565,期貨大額交易人未沖銷部位!$A$4:$O$499,10,FALSE)</f>
        <v>#N/A</v>
      </c>
      <c r="AA1565" s="40" t="e">
        <f>VLOOKUP($B1565,期貨大額交易人未沖銷部位!$A$4:$O$499,13,FALSE)</f>
        <v>#N/A</v>
      </c>
      <c r="AB1565" s="40" t="e">
        <f>VLOOKUP($B1565,期貨大額交易人未沖銷部位!$A$4:$O$499,14,FALSE)</f>
        <v>#N/A</v>
      </c>
      <c r="AC1565" s="40" t="e">
        <f>VLOOKUP($B1565,期貨大額交易人未沖銷部位!$A$4:$O$499,15,FALSE)</f>
        <v>#N/A</v>
      </c>
      <c r="AD1565" s="33" t="e">
        <f>VLOOKUP($B1565,三大美股走勢!$A$4:$J$495,4,FALSE)</f>
        <v>#N/A</v>
      </c>
      <c r="AE1565" s="33" t="e">
        <f>VLOOKUP($B1565,三大美股走勢!$A$4:$J$495,7,FALSE)</f>
        <v>#N/A</v>
      </c>
      <c r="AF1565" s="33" t="e">
        <f>VLOOKUP($B1565,三大美股走勢!$A$4:$J$495,10,FALSE)</f>
        <v>#N/A</v>
      </c>
    </row>
    <row r="1566" spans="2:32">
      <c r="B1566" s="32">
        <v>44345</v>
      </c>
      <c r="C1566" s="33" t="e">
        <f>VLOOKUP($B1566,大盤與近月台指!$A$4:$I$499,2,FALSE)</f>
        <v>#N/A</v>
      </c>
      <c r="D1566" s="34" t="e">
        <f>VLOOKUP($B1566,大盤與近月台指!$A$4:$I$499,3,FALSE)</f>
        <v>#N/A</v>
      </c>
      <c r="E1566" s="35" t="e">
        <f>VLOOKUP($B1566,大盤與近月台指!$A$4:$I$499,4,FALSE)</f>
        <v>#N/A</v>
      </c>
      <c r="F1566" s="33" t="e">
        <f>VLOOKUP($B1566,大盤與近月台指!$A$4:$I$499,5,FALSE)</f>
        <v>#N/A</v>
      </c>
      <c r="G1566" s="49" t="e">
        <f>VLOOKUP($B1566,三大法人買賣超!$A$4:$I$500,3,FALSE)</f>
        <v>#N/A</v>
      </c>
      <c r="H1566" s="34" t="e">
        <f>VLOOKUP($B1566,三大法人買賣超!$A$4:$I$500,5,FALSE)</f>
        <v>#N/A</v>
      </c>
      <c r="I1566" s="27" t="e">
        <f>VLOOKUP($B1566,三大法人買賣超!$A$4:$I$500,7,FALSE)</f>
        <v>#N/A</v>
      </c>
      <c r="J1566" s="27" t="e">
        <f>VLOOKUP($B1566,三大法人買賣超!$A$4:$I$500,9,FALSE)</f>
        <v>#N/A</v>
      </c>
      <c r="K1566" s="37">
        <f>新台幣匯率美元指數!B1567</f>
        <v>0</v>
      </c>
      <c r="L1566" s="38">
        <f>新台幣匯率美元指數!C1567</f>
        <v>0</v>
      </c>
      <c r="M1566" s="39">
        <f>新台幣匯率美元指數!D1567</f>
        <v>0</v>
      </c>
      <c r="N1566" s="27" t="e">
        <f>VLOOKUP($B1566,期貨未平倉口數!$A$4:$M$499,4,FALSE)</f>
        <v>#N/A</v>
      </c>
      <c r="O1566" s="27" t="e">
        <f>VLOOKUP($B1566,期貨未平倉口數!$A$4:$M$499,9,FALSE)</f>
        <v>#N/A</v>
      </c>
      <c r="P1566" s="27" t="e">
        <f>VLOOKUP($B1566,期貨未平倉口數!$A$4:$M$499,10,FALSE)</f>
        <v>#N/A</v>
      </c>
      <c r="Q1566" s="27" t="e">
        <f>VLOOKUP($B1566,期貨未平倉口數!$A$4:$M$499,11,FALSE)</f>
        <v>#N/A</v>
      </c>
      <c r="R1566" s="64" t="e">
        <f>VLOOKUP($B1566,選擇權未平倉餘額!$A$4:$I$500,6,FALSE)</f>
        <v>#N/A</v>
      </c>
      <c r="S1566" s="64" t="e">
        <f>VLOOKUP($B1566,選擇權未平倉餘額!$A$4:$I$500,7,FALSE)</f>
        <v>#N/A</v>
      </c>
      <c r="T1566" s="64" t="e">
        <f>VLOOKUP($B1566,選擇權未平倉餘額!$A$4:$I$500,8,FALSE)</f>
        <v>#N/A</v>
      </c>
      <c r="U1566" s="64" t="e">
        <f>VLOOKUP($B1566,選擇權未平倉餘額!$A$4:$I$500,9,FALSE)</f>
        <v>#N/A</v>
      </c>
      <c r="V1566" s="39" t="e">
        <f>VLOOKUP($B1566,臺指選擇權P_C_Ratios!$A$4:$C$500,3,FALSE)</f>
        <v>#N/A</v>
      </c>
      <c r="W1566" s="41" t="e">
        <f>VLOOKUP($B1566,散戶多空比!$A$6:$L$500,12,FALSE)</f>
        <v>#N/A</v>
      </c>
      <c r="X1566" s="40" t="e">
        <f>VLOOKUP($B1566,期貨大額交易人未沖銷部位!$A$4:$O$499,4,FALSE)</f>
        <v>#N/A</v>
      </c>
      <c r="Y1566" s="40" t="e">
        <f>VLOOKUP($B1566,期貨大額交易人未沖銷部位!$A$4:$O$499,7,FALSE)</f>
        <v>#N/A</v>
      </c>
      <c r="Z1566" s="40" t="e">
        <f>VLOOKUP($B1566,期貨大額交易人未沖銷部位!$A$4:$O$499,10,FALSE)</f>
        <v>#N/A</v>
      </c>
      <c r="AA1566" s="40" t="e">
        <f>VLOOKUP($B1566,期貨大額交易人未沖銷部位!$A$4:$O$499,13,FALSE)</f>
        <v>#N/A</v>
      </c>
      <c r="AB1566" s="40" t="e">
        <f>VLOOKUP($B1566,期貨大額交易人未沖銷部位!$A$4:$O$499,14,FALSE)</f>
        <v>#N/A</v>
      </c>
      <c r="AC1566" s="40" t="e">
        <f>VLOOKUP($B1566,期貨大額交易人未沖銷部位!$A$4:$O$499,15,FALSE)</f>
        <v>#N/A</v>
      </c>
      <c r="AD1566" s="33" t="e">
        <f>VLOOKUP($B1566,三大美股走勢!$A$4:$J$495,4,FALSE)</f>
        <v>#N/A</v>
      </c>
      <c r="AE1566" s="33" t="e">
        <f>VLOOKUP($B1566,三大美股走勢!$A$4:$J$495,7,FALSE)</f>
        <v>#N/A</v>
      </c>
      <c r="AF1566" s="33" t="e">
        <f>VLOOKUP($B1566,三大美股走勢!$A$4:$J$495,10,FALSE)</f>
        <v>#N/A</v>
      </c>
    </row>
    <row r="1567" spans="2:32">
      <c r="B1567" s="32">
        <v>44346</v>
      </c>
      <c r="C1567" s="33" t="e">
        <f>VLOOKUP($B1567,大盤與近月台指!$A$4:$I$499,2,FALSE)</f>
        <v>#N/A</v>
      </c>
      <c r="D1567" s="34" t="e">
        <f>VLOOKUP($B1567,大盤與近月台指!$A$4:$I$499,3,FALSE)</f>
        <v>#N/A</v>
      </c>
      <c r="E1567" s="35" t="e">
        <f>VLOOKUP($B1567,大盤與近月台指!$A$4:$I$499,4,FALSE)</f>
        <v>#N/A</v>
      </c>
      <c r="F1567" s="33" t="e">
        <f>VLOOKUP($B1567,大盤與近月台指!$A$4:$I$499,5,FALSE)</f>
        <v>#N/A</v>
      </c>
      <c r="G1567" s="49" t="e">
        <f>VLOOKUP($B1567,三大法人買賣超!$A$4:$I$500,3,FALSE)</f>
        <v>#N/A</v>
      </c>
      <c r="H1567" s="34" t="e">
        <f>VLOOKUP($B1567,三大法人買賣超!$A$4:$I$500,5,FALSE)</f>
        <v>#N/A</v>
      </c>
      <c r="I1567" s="27" t="e">
        <f>VLOOKUP($B1567,三大法人買賣超!$A$4:$I$500,7,FALSE)</f>
        <v>#N/A</v>
      </c>
      <c r="J1567" s="27" t="e">
        <f>VLOOKUP($B1567,三大法人買賣超!$A$4:$I$500,9,FALSE)</f>
        <v>#N/A</v>
      </c>
      <c r="K1567" s="37">
        <f>新台幣匯率美元指數!B1568</f>
        <v>0</v>
      </c>
      <c r="L1567" s="38">
        <f>新台幣匯率美元指數!C1568</f>
        <v>0</v>
      </c>
      <c r="M1567" s="39">
        <f>新台幣匯率美元指數!D1568</f>
        <v>0</v>
      </c>
      <c r="N1567" s="27" t="e">
        <f>VLOOKUP($B1567,期貨未平倉口數!$A$4:$M$499,4,FALSE)</f>
        <v>#N/A</v>
      </c>
      <c r="O1567" s="27" t="e">
        <f>VLOOKUP($B1567,期貨未平倉口數!$A$4:$M$499,9,FALSE)</f>
        <v>#N/A</v>
      </c>
      <c r="P1567" s="27" t="e">
        <f>VLOOKUP($B1567,期貨未平倉口數!$A$4:$M$499,10,FALSE)</f>
        <v>#N/A</v>
      </c>
      <c r="Q1567" s="27" t="e">
        <f>VLOOKUP($B1567,期貨未平倉口數!$A$4:$M$499,11,FALSE)</f>
        <v>#N/A</v>
      </c>
      <c r="R1567" s="64" t="e">
        <f>VLOOKUP($B1567,選擇權未平倉餘額!$A$4:$I$500,6,FALSE)</f>
        <v>#N/A</v>
      </c>
      <c r="S1567" s="64" t="e">
        <f>VLOOKUP($B1567,選擇權未平倉餘額!$A$4:$I$500,7,FALSE)</f>
        <v>#N/A</v>
      </c>
      <c r="T1567" s="64" t="e">
        <f>VLOOKUP($B1567,選擇權未平倉餘額!$A$4:$I$500,8,FALSE)</f>
        <v>#N/A</v>
      </c>
      <c r="U1567" s="64" t="e">
        <f>VLOOKUP($B1567,選擇權未平倉餘額!$A$4:$I$500,9,FALSE)</f>
        <v>#N/A</v>
      </c>
      <c r="V1567" s="39" t="e">
        <f>VLOOKUP($B1567,臺指選擇權P_C_Ratios!$A$4:$C$500,3,FALSE)</f>
        <v>#N/A</v>
      </c>
      <c r="W1567" s="41" t="e">
        <f>VLOOKUP($B1567,散戶多空比!$A$6:$L$500,12,FALSE)</f>
        <v>#N/A</v>
      </c>
      <c r="X1567" s="40" t="e">
        <f>VLOOKUP($B1567,期貨大額交易人未沖銷部位!$A$4:$O$499,4,FALSE)</f>
        <v>#N/A</v>
      </c>
      <c r="Y1567" s="40" t="e">
        <f>VLOOKUP($B1567,期貨大額交易人未沖銷部位!$A$4:$O$499,7,FALSE)</f>
        <v>#N/A</v>
      </c>
      <c r="Z1567" s="40" t="e">
        <f>VLOOKUP($B1567,期貨大額交易人未沖銷部位!$A$4:$O$499,10,FALSE)</f>
        <v>#N/A</v>
      </c>
      <c r="AA1567" s="40" t="e">
        <f>VLOOKUP($B1567,期貨大額交易人未沖銷部位!$A$4:$O$499,13,FALSE)</f>
        <v>#N/A</v>
      </c>
      <c r="AB1567" s="40" t="e">
        <f>VLOOKUP($B1567,期貨大額交易人未沖銷部位!$A$4:$O$499,14,FALSE)</f>
        <v>#N/A</v>
      </c>
      <c r="AC1567" s="40" t="e">
        <f>VLOOKUP($B1567,期貨大額交易人未沖銷部位!$A$4:$O$499,15,FALSE)</f>
        <v>#N/A</v>
      </c>
      <c r="AD1567" s="33" t="e">
        <f>VLOOKUP($B1567,三大美股走勢!$A$4:$J$495,4,FALSE)</f>
        <v>#N/A</v>
      </c>
      <c r="AE1567" s="33" t="e">
        <f>VLOOKUP($B1567,三大美股走勢!$A$4:$J$495,7,FALSE)</f>
        <v>#N/A</v>
      </c>
      <c r="AF1567" s="33" t="e">
        <f>VLOOKUP($B1567,三大美股走勢!$A$4:$J$495,10,FALSE)</f>
        <v>#N/A</v>
      </c>
    </row>
    <row r="1568" spans="2:32">
      <c r="B1568" s="32">
        <v>44347</v>
      </c>
      <c r="C1568" s="33" t="e">
        <f>VLOOKUP($B1568,大盤與近月台指!$A$4:$I$499,2,FALSE)</f>
        <v>#N/A</v>
      </c>
      <c r="D1568" s="34" t="e">
        <f>VLOOKUP($B1568,大盤與近月台指!$A$4:$I$499,3,FALSE)</f>
        <v>#N/A</v>
      </c>
      <c r="E1568" s="35" t="e">
        <f>VLOOKUP($B1568,大盤與近月台指!$A$4:$I$499,4,FALSE)</f>
        <v>#N/A</v>
      </c>
      <c r="F1568" s="33" t="e">
        <f>VLOOKUP($B1568,大盤與近月台指!$A$4:$I$499,5,FALSE)</f>
        <v>#N/A</v>
      </c>
      <c r="G1568" s="49" t="e">
        <f>VLOOKUP($B1568,三大法人買賣超!$A$4:$I$500,3,FALSE)</f>
        <v>#N/A</v>
      </c>
      <c r="H1568" s="34" t="e">
        <f>VLOOKUP($B1568,三大法人買賣超!$A$4:$I$500,5,FALSE)</f>
        <v>#N/A</v>
      </c>
      <c r="I1568" s="27" t="e">
        <f>VLOOKUP($B1568,三大法人買賣超!$A$4:$I$500,7,FALSE)</f>
        <v>#N/A</v>
      </c>
      <c r="J1568" s="27" t="e">
        <f>VLOOKUP($B1568,三大法人買賣超!$A$4:$I$500,9,FALSE)</f>
        <v>#N/A</v>
      </c>
      <c r="K1568" s="37">
        <f>新台幣匯率美元指數!B1569</f>
        <v>0</v>
      </c>
      <c r="L1568" s="38">
        <f>新台幣匯率美元指數!C1569</f>
        <v>0</v>
      </c>
      <c r="M1568" s="39">
        <f>新台幣匯率美元指數!D1569</f>
        <v>0</v>
      </c>
      <c r="N1568" s="27" t="e">
        <f>VLOOKUP($B1568,期貨未平倉口數!$A$4:$M$499,4,FALSE)</f>
        <v>#N/A</v>
      </c>
      <c r="O1568" s="27" t="e">
        <f>VLOOKUP($B1568,期貨未平倉口數!$A$4:$M$499,9,FALSE)</f>
        <v>#N/A</v>
      </c>
      <c r="P1568" s="27" t="e">
        <f>VLOOKUP($B1568,期貨未平倉口數!$A$4:$M$499,10,FALSE)</f>
        <v>#N/A</v>
      </c>
      <c r="Q1568" s="27" t="e">
        <f>VLOOKUP($B1568,期貨未平倉口數!$A$4:$M$499,11,FALSE)</f>
        <v>#N/A</v>
      </c>
      <c r="R1568" s="64" t="e">
        <f>VLOOKUP($B1568,選擇權未平倉餘額!$A$4:$I$500,6,FALSE)</f>
        <v>#N/A</v>
      </c>
      <c r="S1568" s="64" t="e">
        <f>VLOOKUP($B1568,選擇權未平倉餘額!$A$4:$I$500,7,FALSE)</f>
        <v>#N/A</v>
      </c>
      <c r="T1568" s="64" t="e">
        <f>VLOOKUP($B1568,選擇權未平倉餘額!$A$4:$I$500,8,FALSE)</f>
        <v>#N/A</v>
      </c>
      <c r="U1568" s="64" t="e">
        <f>VLOOKUP($B1568,選擇權未平倉餘額!$A$4:$I$500,9,FALSE)</f>
        <v>#N/A</v>
      </c>
      <c r="V1568" s="39" t="e">
        <f>VLOOKUP($B1568,臺指選擇權P_C_Ratios!$A$4:$C$500,3,FALSE)</f>
        <v>#N/A</v>
      </c>
      <c r="W1568" s="41" t="e">
        <f>VLOOKUP($B1568,散戶多空比!$A$6:$L$500,12,FALSE)</f>
        <v>#N/A</v>
      </c>
      <c r="X1568" s="40" t="e">
        <f>VLOOKUP($B1568,期貨大額交易人未沖銷部位!$A$4:$O$499,4,FALSE)</f>
        <v>#N/A</v>
      </c>
      <c r="Y1568" s="40" t="e">
        <f>VLOOKUP($B1568,期貨大額交易人未沖銷部位!$A$4:$O$499,7,FALSE)</f>
        <v>#N/A</v>
      </c>
      <c r="Z1568" s="40" t="e">
        <f>VLOOKUP($B1568,期貨大額交易人未沖銷部位!$A$4:$O$499,10,FALSE)</f>
        <v>#N/A</v>
      </c>
      <c r="AA1568" s="40" t="e">
        <f>VLOOKUP($B1568,期貨大額交易人未沖銷部位!$A$4:$O$499,13,FALSE)</f>
        <v>#N/A</v>
      </c>
      <c r="AB1568" s="40" t="e">
        <f>VLOOKUP($B1568,期貨大額交易人未沖銷部位!$A$4:$O$499,14,FALSE)</f>
        <v>#N/A</v>
      </c>
      <c r="AC1568" s="40" t="e">
        <f>VLOOKUP($B1568,期貨大額交易人未沖銷部位!$A$4:$O$499,15,FALSE)</f>
        <v>#N/A</v>
      </c>
      <c r="AD1568" s="33" t="e">
        <f>VLOOKUP($B1568,三大美股走勢!$A$4:$J$495,4,FALSE)</f>
        <v>#N/A</v>
      </c>
      <c r="AE1568" s="33" t="e">
        <f>VLOOKUP($B1568,三大美股走勢!$A$4:$J$495,7,FALSE)</f>
        <v>#N/A</v>
      </c>
      <c r="AF1568" s="33" t="e">
        <f>VLOOKUP($B1568,三大美股走勢!$A$4:$J$495,10,FALSE)</f>
        <v>#N/A</v>
      </c>
    </row>
    <row r="1569" spans="2:32">
      <c r="B1569" s="32">
        <v>44348</v>
      </c>
      <c r="C1569" s="33" t="e">
        <f>VLOOKUP($B1569,大盤與近月台指!$A$4:$I$499,2,FALSE)</f>
        <v>#N/A</v>
      </c>
      <c r="D1569" s="34" t="e">
        <f>VLOOKUP($B1569,大盤與近月台指!$A$4:$I$499,3,FALSE)</f>
        <v>#N/A</v>
      </c>
      <c r="E1569" s="35" t="e">
        <f>VLOOKUP($B1569,大盤與近月台指!$A$4:$I$499,4,FALSE)</f>
        <v>#N/A</v>
      </c>
      <c r="F1569" s="33" t="e">
        <f>VLOOKUP($B1569,大盤與近月台指!$A$4:$I$499,5,FALSE)</f>
        <v>#N/A</v>
      </c>
      <c r="G1569" s="49" t="e">
        <f>VLOOKUP($B1569,三大法人買賣超!$A$4:$I$500,3,FALSE)</f>
        <v>#N/A</v>
      </c>
      <c r="H1569" s="34" t="e">
        <f>VLOOKUP($B1569,三大法人買賣超!$A$4:$I$500,5,FALSE)</f>
        <v>#N/A</v>
      </c>
      <c r="I1569" s="27" t="e">
        <f>VLOOKUP($B1569,三大法人買賣超!$A$4:$I$500,7,FALSE)</f>
        <v>#N/A</v>
      </c>
      <c r="J1569" s="27" t="e">
        <f>VLOOKUP($B1569,三大法人買賣超!$A$4:$I$500,9,FALSE)</f>
        <v>#N/A</v>
      </c>
      <c r="K1569" s="37">
        <f>新台幣匯率美元指數!B1570</f>
        <v>0</v>
      </c>
      <c r="L1569" s="38">
        <f>新台幣匯率美元指數!C1570</f>
        <v>0</v>
      </c>
      <c r="M1569" s="39">
        <f>新台幣匯率美元指數!D1570</f>
        <v>0</v>
      </c>
      <c r="N1569" s="27" t="e">
        <f>VLOOKUP($B1569,期貨未平倉口數!$A$4:$M$499,4,FALSE)</f>
        <v>#N/A</v>
      </c>
      <c r="O1569" s="27" t="e">
        <f>VLOOKUP($B1569,期貨未平倉口數!$A$4:$M$499,9,FALSE)</f>
        <v>#N/A</v>
      </c>
      <c r="P1569" s="27" t="e">
        <f>VLOOKUP($B1569,期貨未平倉口數!$A$4:$M$499,10,FALSE)</f>
        <v>#N/A</v>
      </c>
      <c r="Q1569" s="27" t="e">
        <f>VLOOKUP($B1569,期貨未平倉口數!$A$4:$M$499,11,FALSE)</f>
        <v>#N/A</v>
      </c>
      <c r="R1569" s="64" t="e">
        <f>VLOOKUP($B1569,選擇權未平倉餘額!$A$4:$I$500,6,FALSE)</f>
        <v>#N/A</v>
      </c>
      <c r="S1569" s="64" t="e">
        <f>VLOOKUP($B1569,選擇權未平倉餘額!$A$4:$I$500,7,FALSE)</f>
        <v>#N/A</v>
      </c>
      <c r="T1569" s="64" t="e">
        <f>VLOOKUP($B1569,選擇權未平倉餘額!$A$4:$I$500,8,FALSE)</f>
        <v>#N/A</v>
      </c>
      <c r="U1569" s="64" t="e">
        <f>VLOOKUP($B1569,選擇權未平倉餘額!$A$4:$I$500,9,FALSE)</f>
        <v>#N/A</v>
      </c>
      <c r="V1569" s="39" t="e">
        <f>VLOOKUP($B1569,臺指選擇權P_C_Ratios!$A$4:$C$500,3,FALSE)</f>
        <v>#N/A</v>
      </c>
      <c r="W1569" s="41" t="e">
        <f>VLOOKUP($B1569,散戶多空比!$A$6:$L$500,12,FALSE)</f>
        <v>#N/A</v>
      </c>
      <c r="X1569" s="40" t="e">
        <f>VLOOKUP($B1569,期貨大額交易人未沖銷部位!$A$4:$O$499,4,FALSE)</f>
        <v>#N/A</v>
      </c>
      <c r="Y1569" s="40" t="e">
        <f>VLOOKUP($B1569,期貨大額交易人未沖銷部位!$A$4:$O$499,7,FALSE)</f>
        <v>#N/A</v>
      </c>
      <c r="Z1569" s="40" t="e">
        <f>VLOOKUP($B1569,期貨大額交易人未沖銷部位!$A$4:$O$499,10,FALSE)</f>
        <v>#N/A</v>
      </c>
      <c r="AA1569" s="40" t="e">
        <f>VLOOKUP($B1569,期貨大額交易人未沖銷部位!$A$4:$O$499,13,FALSE)</f>
        <v>#N/A</v>
      </c>
      <c r="AB1569" s="40" t="e">
        <f>VLOOKUP($B1569,期貨大額交易人未沖銷部位!$A$4:$O$499,14,FALSE)</f>
        <v>#N/A</v>
      </c>
      <c r="AC1569" s="40" t="e">
        <f>VLOOKUP($B1569,期貨大額交易人未沖銷部位!$A$4:$O$499,15,FALSE)</f>
        <v>#N/A</v>
      </c>
      <c r="AD1569" s="33" t="e">
        <f>VLOOKUP($B1569,三大美股走勢!$A$4:$J$495,4,FALSE)</f>
        <v>#N/A</v>
      </c>
      <c r="AE1569" s="33" t="e">
        <f>VLOOKUP($B1569,三大美股走勢!$A$4:$J$495,7,FALSE)</f>
        <v>#N/A</v>
      </c>
      <c r="AF1569" s="33" t="e">
        <f>VLOOKUP($B1569,三大美股走勢!$A$4:$J$495,10,FALSE)</f>
        <v>#N/A</v>
      </c>
    </row>
    <row r="1570" spans="2:32">
      <c r="B1570" s="32">
        <v>44349</v>
      </c>
      <c r="C1570" s="33" t="e">
        <f>VLOOKUP($B1570,大盤與近月台指!$A$4:$I$499,2,FALSE)</f>
        <v>#N/A</v>
      </c>
      <c r="D1570" s="34" t="e">
        <f>VLOOKUP($B1570,大盤與近月台指!$A$4:$I$499,3,FALSE)</f>
        <v>#N/A</v>
      </c>
      <c r="E1570" s="35" t="e">
        <f>VLOOKUP($B1570,大盤與近月台指!$A$4:$I$499,4,FALSE)</f>
        <v>#N/A</v>
      </c>
      <c r="F1570" s="33" t="e">
        <f>VLOOKUP($B1570,大盤與近月台指!$A$4:$I$499,5,FALSE)</f>
        <v>#N/A</v>
      </c>
      <c r="G1570" s="49" t="e">
        <f>VLOOKUP($B1570,三大法人買賣超!$A$4:$I$500,3,FALSE)</f>
        <v>#N/A</v>
      </c>
      <c r="H1570" s="34" t="e">
        <f>VLOOKUP($B1570,三大法人買賣超!$A$4:$I$500,5,FALSE)</f>
        <v>#N/A</v>
      </c>
      <c r="I1570" s="27" t="e">
        <f>VLOOKUP($B1570,三大法人買賣超!$A$4:$I$500,7,FALSE)</f>
        <v>#N/A</v>
      </c>
      <c r="J1570" s="27" t="e">
        <f>VLOOKUP($B1570,三大法人買賣超!$A$4:$I$500,9,FALSE)</f>
        <v>#N/A</v>
      </c>
      <c r="K1570" s="37">
        <f>新台幣匯率美元指數!B1571</f>
        <v>0</v>
      </c>
      <c r="L1570" s="38">
        <f>新台幣匯率美元指數!C1571</f>
        <v>0</v>
      </c>
      <c r="M1570" s="39">
        <f>新台幣匯率美元指數!D1571</f>
        <v>0</v>
      </c>
      <c r="N1570" s="27" t="e">
        <f>VLOOKUP($B1570,期貨未平倉口數!$A$4:$M$499,4,FALSE)</f>
        <v>#N/A</v>
      </c>
      <c r="O1570" s="27" t="e">
        <f>VLOOKUP($B1570,期貨未平倉口數!$A$4:$M$499,9,FALSE)</f>
        <v>#N/A</v>
      </c>
      <c r="P1570" s="27" t="e">
        <f>VLOOKUP($B1570,期貨未平倉口數!$A$4:$M$499,10,FALSE)</f>
        <v>#N/A</v>
      </c>
      <c r="Q1570" s="27" t="e">
        <f>VLOOKUP($B1570,期貨未平倉口數!$A$4:$M$499,11,FALSE)</f>
        <v>#N/A</v>
      </c>
      <c r="R1570" s="64" t="e">
        <f>VLOOKUP($B1570,選擇權未平倉餘額!$A$4:$I$500,6,FALSE)</f>
        <v>#N/A</v>
      </c>
      <c r="S1570" s="64" t="e">
        <f>VLOOKUP($B1570,選擇權未平倉餘額!$A$4:$I$500,7,FALSE)</f>
        <v>#N/A</v>
      </c>
      <c r="T1570" s="64" t="e">
        <f>VLOOKUP($B1570,選擇權未平倉餘額!$A$4:$I$500,8,FALSE)</f>
        <v>#N/A</v>
      </c>
      <c r="U1570" s="64" t="e">
        <f>VLOOKUP($B1570,選擇權未平倉餘額!$A$4:$I$500,9,FALSE)</f>
        <v>#N/A</v>
      </c>
      <c r="V1570" s="39" t="e">
        <f>VLOOKUP($B1570,臺指選擇權P_C_Ratios!$A$4:$C$500,3,FALSE)</f>
        <v>#N/A</v>
      </c>
      <c r="W1570" s="41" t="e">
        <f>VLOOKUP($B1570,散戶多空比!$A$6:$L$500,12,FALSE)</f>
        <v>#N/A</v>
      </c>
      <c r="X1570" s="40" t="e">
        <f>VLOOKUP($B1570,期貨大額交易人未沖銷部位!$A$4:$O$499,4,FALSE)</f>
        <v>#N/A</v>
      </c>
      <c r="Y1570" s="40" t="e">
        <f>VLOOKUP($B1570,期貨大額交易人未沖銷部位!$A$4:$O$499,7,FALSE)</f>
        <v>#N/A</v>
      </c>
      <c r="Z1570" s="40" t="e">
        <f>VLOOKUP($B1570,期貨大額交易人未沖銷部位!$A$4:$O$499,10,FALSE)</f>
        <v>#N/A</v>
      </c>
      <c r="AA1570" s="40" t="e">
        <f>VLOOKUP($B1570,期貨大額交易人未沖銷部位!$A$4:$O$499,13,FALSE)</f>
        <v>#N/A</v>
      </c>
      <c r="AB1570" s="40" t="e">
        <f>VLOOKUP($B1570,期貨大額交易人未沖銷部位!$A$4:$O$499,14,FALSE)</f>
        <v>#N/A</v>
      </c>
      <c r="AC1570" s="40" t="e">
        <f>VLOOKUP($B1570,期貨大額交易人未沖銷部位!$A$4:$O$499,15,FALSE)</f>
        <v>#N/A</v>
      </c>
      <c r="AD1570" s="33" t="e">
        <f>VLOOKUP($B1570,三大美股走勢!$A$4:$J$495,4,FALSE)</f>
        <v>#N/A</v>
      </c>
      <c r="AE1570" s="33" t="e">
        <f>VLOOKUP($B1570,三大美股走勢!$A$4:$J$495,7,FALSE)</f>
        <v>#N/A</v>
      </c>
      <c r="AF1570" s="33" t="e">
        <f>VLOOKUP($B1570,三大美股走勢!$A$4:$J$495,10,FALSE)</f>
        <v>#N/A</v>
      </c>
    </row>
    <row r="1571" spans="2:32">
      <c r="B1571" s="32">
        <v>44350</v>
      </c>
      <c r="C1571" s="33" t="e">
        <f>VLOOKUP($B1571,大盤與近月台指!$A$4:$I$499,2,FALSE)</f>
        <v>#N/A</v>
      </c>
      <c r="D1571" s="34" t="e">
        <f>VLOOKUP($B1571,大盤與近月台指!$A$4:$I$499,3,FALSE)</f>
        <v>#N/A</v>
      </c>
      <c r="E1571" s="35" t="e">
        <f>VLOOKUP($B1571,大盤與近月台指!$A$4:$I$499,4,FALSE)</f>
        <v>#N/A</v>
      </c>
      <c r="F1571" s="33" t="e">
        <f>VLOOKUP($B1571,大盤與近月台指!$A$4:$I$499,5,FALSE)</f>
        <v>#N/A</v>
      </c>
      <c r="G1571" s="49" t="e">
        <f>VLOOKUP($B1571,三大法人買賣超!$A$4:$I$500,3,FALSE)</f>
        <v>#N/A</v>
      </c>
      <c r="H1571" s="34" t="e">
        <f>VLOOKUP($B1571,三大法人買賣超!$A$4:$I$500,5,FALSE)</f>
        <v>#N/A</v>
      </c>
      <c r="I1571" s="27" t="e">
        <f>VLOOKUP($B1571,三大法人買賣超!$A$4:$I$500,7,FALSE)</f>
        <v>#N/A</v>
      </c>
      <c r="J1571" s="27" t="e">
        <f>VLOOKUP($B1571,三大法人買賣超!$A$4:$I$500,9,FALSE)</f>
        <v>#N/A</v>
      </c>
      <c r="K1571" s="37">
        <f>新台幣匯率美元指數!B1572</f>
        <v>0</v>
      </c>
      <c r="L1571" s="38">
        <f>新台幣匯率美元指數!C1572</f>
        <v>0</v>
      </c>
      <c r="M1571" s="39">
        <f>新台幣匯率美元指數!D1572</f>
        <v>0</v>
      </c>
      <c r="N1571" s="27" t="e">
        <f>VLOOKUP($B1571,期貨未平倉口數!$A$4:$M$499,4,FALSE)</f>
        <v>#N/A</v>
      </c>
      <c r="O1571" s="27" t="e">
        <f>VLOOKUP($B1571,期貨未平倉口數!$A$4:$M$499,9,FALSE)</f>
        <v>#N/A</v>
      </c>
      <c r="P1571" s="27" t="e">
        <f>VLOOKUP($B1571,期貨未平倉口數!$A$4:$M$499,10,FALSE)</f>
        <v>#N/A</v>
      </c>
      <c r="Q1571" s="27" t="e">
        <f>VLOOKUP($B1571,期貨未平倉口數!$A$4:$M$499,11,FALSE)</f>
        <v>#N/A</v>
      </c>
      <c r="R1571" s="64" t="e">
        <f>VLOOKUP($B1571,選擇權未平倉餘額!$A$4:$I$500,6,FALSE)</f>
        <v>#N/A</v>
      </c>
      <c r="S1571" s="64" t="e">
        <f>VLOOKUP($B1571,選擇權未平倉餘額!$A$4:$I$500,7,FALSE)</f>
        <v>#N/A</v>
      </c>
      <c r="T1571" s="64" t="e">
        <f>VLOOKUP($B1571,選擇權未平倉餘額!$A$4:$I$500,8,FALSE)</f>
        <v>#N/A</v>
      </c>
      <c r="U1571" s="64" t="e">
        <f>VLOOKUP($B1571,選擇權未平倉餘額!$A$4:$I$500,9,FALSE)</f>
        <v>#N/A</v>
      </c>
      <c r="V1571" s="39" t="e">
        <f>VLOOKUP($B1571,臺指選擇權P_C_Ratios!$A$4:$C$500,3,FALSE)</f>
        <v>#N/A</v>
      </c>
      <c r="W1571" s="41" t="e">
        <f>VLOOKUP($B1571,散戶多空比!$A$6:$L$500,12,FALSE)</f>
        <v>#N/A</v>
      </c>
      <c r="X1571" s="40" t="e">
        <f>VLOOKUP($B1571,期貨大額交易人未沖銷部位!$A$4:$O$499,4,FALSE)</f>
        <v>#N/A</v>
      </c>
      <c r="Y1571" s="40" t="e">
        <f>VLOOKUP($B1571,期貨大額交易人未沖銷部位!$A$4:$O$499,7,FALSE)</f>
        <v>#N/A</v>
      </c>
      <c r="Z1571" s="40" t="e">
        <f>VLOOKUP($B1571,期貨大額交易人未沖銷部位!$A$4:$O$499,10,FALSE)</f>
        <v>#N/A</v>
      </c>
      <c r="AA1571" s="40" t="e">
        <f>VLOOKUP($B1571,期貨大額交易人未沖銷部位!$A$4:$O$499,13,FALSE)</f>
        <v>#N/A</v>
      </c>
      <c r="AB1571" s="40" t="e">
        <f>VLOOKUP($B1571,期貨大額交易人未沖銷部位!$A$4:$O$499,14,FALSE)</f>
        <v>#N/A</v>
      </c>
      <c r="AC1571" s="40" t="e">
        <f>VLOOKUP($B1571,期貨大額交易人未沖銷部位!$A$4:$O$499,15,FALSE)</f>
        <v>#N/A</v>
      </c>
      <c r="AD1571" s="33" t="e">
        <f>VLOOKUP($B1571,三大美股走勢!$A$4:$J$495,4,FALSE)</f>
        <v>#N/A</v>
      </c>
      <c r="AE1571" s="33" t="e">
        <f>VLOOKUP($B1571,三大美股走勢!$A$4:$J$495,7,FALSE)</f>
        <v>#N/A</v>
      </c>
      <c r="AF1571" s="33" t="e">
        <f>VLOOKUP($B1571,三大美股走勢!$A$4:$J$495,10,FALSE)</f>
        <v>#N/A</v>
      </c>
    </row>
    <row r="1572" spans="2:32">
      <c r="B1572" s="32">
        <v>44351</v>
      </c>
      <c r="C1572" s="33" t="e">
        <f>VLOOKUP($B1572,大盤與近月台指!$A$4:$I$499,2,FALSE)</f>
        <v>#N/A</v>
      </c>
      <c r="D1572" s="34" t="e">
        <f>VLOOKUP($B1572,大盤與近月台指!$A$4:$I$499,3,FALSE)</f>
        <v>#N/A</v>
      </c>
      <c r="E1572" s="35" t="e">
        <f>VLOOKUP($B1572,大盤與近月台指!$A$4:$I$499,4,FALSE)</f>
        <v>#N/A</v>
      </c>
      <c r="F1572" s="33" t="e">
        <f>VLOOKUP($B1572,大盤與近月台指!$A$4:$I$499,5,FALSE)</f>
        <v>#N/A</v>
      </c>
      <c r="G1572" s="49" t="e">
        <f>VLOOKUP($B1572,三大法人買賣超!$A$4:$I$500,3,FALSE)</f>
        <v>#N/A</v>
      </c>
      <c r="H1572" s="34" t="e">
        <f>VLOOKUP($B1572,三大法人買賣超!$A$4:$I$500,5,FALSE)</f>
        <v>#N/A</v>
      </c>
      <c r="I1572" s="27" t="e">
        <f>VLOOKUP($B1572,三大法人買賣超!$A$4:$I$500,7,FALSE)</f>
        <v>#N/A</v>
      </c>
      <c r="J1572" s="27" t="e">
        <f>VLOOKUP($B1572,三大法人買賣超!$A$4:$I$500,9,FALSE)</f>
        <v>#N/A</v>
      </c>
      <c r="K1572" s="37">
        <f>新台幣匯率美元指數!B1573</f>
        <v>0</v>
      </c>
      <c r="L1572" s="38">
        <f>新台幣匯率美元指數!C1573</f>
        <v>0</v>
      </c>
      <c r="M1572" s="39">
        <f>新台幣匯率美元指數!D1573</f>
        <v>0</v>
      </c>
      <c r="N1572" s="27" t="e">
        <f>VLOOKUP($B1572,期貨未平倉口數!$A$4:$M$499,4,FALSE)</f>
        <v>#N/A</v>
      </c>
      <c r="O1572" s="27" t="e">
        <f>VLOOKUP($B1572,期貨未平倉口數!$A$4:$M$499,9,FALSE)</f>
        <v>#N/A</v>
      </c>
      <c r="P1572" s="27" t="e">
        <f>VLOOKUP($B1572,期貨未平倉口數!$A$4:$M$499,10,FALSE)</f>
        <v>#N/A</v>
      </c>
      <c r="Q1572" s="27" t="e">
        <f>VLOOKUP($B1572,期貨未平倉口數!$A$4:$M$499,11,FALSE)</f>
        <v>#N/A</v>
      </c>
      <c r="R1572" s="64" t="e">
        <f>VLOOKUP($B1572,選擇權未平倉餘額!$A$4:$I$500,6,FALSE)</f>
        <v>#N/A</v>
      </c>
      <c r="S1572" s="64" t="e">
        <f>VLOOKUP($B1572,選擇權未平倉餘額!$A$4:$I$500,7,FALSE)</f>
        <v>#N/A</v>
      </c>
      <c r="T1572" s="64" t="e">
        <f>VLOOKUP($B1572,選擇權未平倉餘額!$A$4:$I$500,8,FALSE)</f>
        <v>#N/A</v>
      </c>
      <c r="U1572" s="64" t="e">
        <f>VLOOKUP($B1572,選擇權未平倉餘額!$A$4:$I$500,9,FALSE)</f>
        <v>#N/A</v>
      </c>
      <c r="V1572" s="39" t="e">
        <f>VLOOKUP($B1572,臺指選擇權P_C_Ratios!$A$4:$C$500,3,FALSE)</f>
        <v>#N/A</v>
      </c>
      <c r="W1572" s="41" t="e">
        <f>VLOOKUP($B1572,散戶多空比!$A$6:$L$500,12,FALSE)</f>
        <v>#N/A</v>
      </c>
      <c r="X1572" s="40" t="e">
        <f>VLOOKUP($B1572,期貨大額交易人未沖銷部位!$A$4:$O$499,4,FALSE)</f>
        <v>#N/A</v>
      </c>
      <c r="Y1572" s="40" t="e">
        <f>VLOOKUP($B1572,期貨大額交易人未沖銷部位!$A$4:$O$499,7,FALSE)</f>
        <v>#N/A</v>
      </c>
      <c r="Z1572" s="40" t="e">
        <f>VLOOKUP($B1572,期貨大額交易人未沖銷部位!$A$4:$O$499,10,FALSE)</f>
        <v>#N/A</v>
      </c>
      <c r="AA1572" s="40" t="e">
        <f>VLOOKUP($B1572,期貨大額交易人未沖銷部位!$A$4:$O$499,13,FALSE)</f>
        <v>#N/A</v>
      </c>
      <c r="AB1572" s="40" t="e">
        <f>VLOOKUP($B1572,期貨大額交易人未沖銷部位!$A$4:$O$499,14,FALSE)</f>
        <v>#N/A</v>
      </c>
      <c r="AC1572" s="40" t="e">
        <f>VLOOKUP($B1572,期貨大額交易人未沖銷部位!$A$4:$O$499,15,FALSE)</f>
        <v>#N/A</v>
      </c>
      <c r="AD1572" s="33" t="e">
        <f>VLOOKUP($B1572,三大美股走勢!$A$4:$J$495,4,FALSE)</f>
        <v>#N/A</v>
      </c>
      <c r="AE1572" s="33" t="e">
        <f>VLOOKUP($B1572,三大美股走勢!$A$4:$J$495,7,FALSE)</f>
        <v>#N/A</v>
      </c>
      <c r="AF1572" s="33" t="e">
        <f>VLOOKUP($B1572,三大美股走勢!$A$4:$J$495,10,FALSE)</f>
        <v>#N/A</v>
      </c>
    </row>
    <row r="1573" spans="2:32">
      <c r="B1573" s="32">
        <v>44352</v>
      </c>
      <c r="C1573" s="33" t="e">
        <f>VLOOKUP($B1573,大盤與近月台指!$A$4:$I$499,2,FALSE)</f>
        <v>#N/A</v>
      </c>
      <c r="D1573" s="34" t="e">
        <f>VLOOKUP($B1573,大盤與近月台指!$A$4:$I$499,3,FALSE)</f>
        <v>#N/A</v>
      </c>
      <c r="E1573" s="35" t="e">
        <f>VLOOKUP($B1573,大盤與近月台指!$A$4:$I$499,4,FALSE)</f>
        <v>#N/A</v>
      </c>
      <c r="F1573" s="33" t="e">
        <f>VLOOKUP($B1573,大盤與近月台指!$A$4:$I$499,5,FALSE)</f>
        <v>#N/A</v>
      </c>
      <c r="G1573" s="49" t="e">
        <f>VLOOKUP($B1573,三大法人買賣超!$A$4:$I$500,3,FALSE)</f>
        <v>#N/A</v>
      </c>
      <c r="H1573" s="34" t="e">
        <f>VLOOKUP($B1573,三大法人買賣超!$A$4:$I$500,5,FALSE)</f>
        <v>#N/A</v>
      </c>
      <c r="I1573" s="27" t="e">
        <f>VLOOKUP($B1573,三大法人買賣超!$A$4:$I$500,7,FALSE)</f>
        <v>#N/A</v>
      </c>
      <c r="J1573" s="27" t="e">
        <f>VLOOKUP($B1573,三大法人買賣超!$A$4:$I$500,9,FALSE)</f>
        <v>#N/A</v>
      </c>
      <c r="K1573" s="37">
        <f>新台幣匯率美元指數!B1574</f>
        <v>0</v>
      </c>
      <c r="L1573" s="38">
        <f>新台幣匯率美元指數!C1574</f>
        <v>0</v>
      </c>
      <c r="M1573" s="39">
        <f>新台幣匯率美元指數!D1574</f>
        <v>0</v>
      </c>
      <c r="N1573" s="27" t="e">
        <f>VLOOKUP($B1573,期貨未平倉口數!$A$4:$M$499,4,FALSE)</f>
        <v>#N/A</v>
      </c>
      <c r="O1573" s="27" t="e">
        <f>VLOOKUP($B1573,期貨未平倉口數!$A$4:$M$499,9,FALSE)</f>
        <v>#N/A</v>
      </c>
      <c r="P1573" s="27" t="e">
        <f>VLOOKUP($B1573,期貨未平倉口數!$A$4:$M$499,10,FALSE)</f>
        <v>#N/A</v>
      </c>
      <c r="Q1573" s="27" t="e">
        <f>VLOOKUP($B1573,期貨未平倉口數!$A$4:$M$499,11,FALSE)</f>
        <v>#N/A</v>
      </c>
      <c r="R1573" s="64" t="e">
        <f>VLOOKUP($B1573,選擇權未平倉餘額!$A$4:$I$500,6,FALSE)</f>
        <v>#N/A</v>
      </c>
      <c r="S1573" s="64" t="e">
        <f>VLOOKUP($B1573,選擇權未平倉餘額!$A$4:$I$500,7,FALSE)</f>
        <v>#N/A</v>
      </c>
      <c r="T1573" s="64" t="e">
        <f>VLOOKUP($B1573,選擇權未平倉餘額!$A$4:$I$500,8,FALSE)</f>
        <v>#N/A</v>
      </c>
      <c r="U1573" s="64" t="e">
        <f>VLOOKUP($B1573,選擇權未平倉餘額!$A$4:$I$500,9,FALSE)</f>
        <v>#N/A</v>
      </c>
      <c r="V1573" s="39" t="e">
        <f>VLOOKUP($B1573,臺指選擇權P_C_Ratios!$A$4:$C$500,3,FALSE)</f>
        <v>#N/A</v>
      </c>
      <c r="W1573" s="41" t="e">
        <f>VLOOKUP($B1573,散戶多空比!$A$6:$L$500,12,FALSE)</f>
        <v>#N/A</v>
      </c>
      <c r="X1573" s="40" t="e">
        <f>VLOOKUP($B1573,期貨大額交易人未沖銷部位!$A$4:$O$499,4,FALSE)</f>
        <v>#N/A</v>
      </c>
      <c r="Y1573" s="40" t="e">
        <f>VLOOKUP($B1573,期貨大額交易人未沖銷部位!$A$4:$O$499,7,FALSE)</f>
        <v>#N/A</v>
      </c>
      <c r="Z1573" s="40" t="e">
        <f>VLOOKUP($B1573,期貨大額交易人未沖銷部位!$A$4:$O$499,10,FALSE)</f>
        <v>#N/A</v>
      </c>
      <c r="AA1573" s="40" t="e">
        <f>VLOOKUP($B1573,期貨大額交易人未沖銷部位!$A$4:$O$499,13,FALSE)</f>
        <v>#N/A</v>
      </c>
      <c r="AB1573" s="40" t="e">
        <f>VLOOKUP($B1573,期貨大額交易人未沖銷部位!$A$4:$O$499,14,FALSE)</f>
        <v>#N/A</v>
      </c>
      <c r="AC1573" s="40" t="e">
        <f>VLOOKUP($B1573,期貨大額交易人未沖銷部位!$A$4:$O$499,15,FALSE)</f>
        <v>#N/A</v>
      </c>
      <c r="AD1573" s="33" t="e">
        <f>VLOOKUP($B1573,三大美股走勢!$A$4:$J$495,4,FALSE)</f>
        <v>#N/A</v>
      </c>
      <c r="AE1573" s="33" t="e">
        <f>VLOOKUP($B1573,三大美股走勢!$A$4:$J$495,7,FALSE)</f>
        <v>#N/A</v>
      </c>
      <c r="AF1573" s="33" t="e">
        <f>VLOOKUP($B1573,三大美股走勢!$A$4:$J$495,10,FALSE)</f>
        <v>#N/A</v>
      </c>
    </row>
    <row r="1574" spans="2:32">
      <c r="B1574" s="32">
        <v>44353</v>
      </c>
      <c r="C1574" s="33" t="e">
        <f>VLOOKUP($B1574,大盤與近月台指!$A$4:$I$499,2,FALSE)</f>
        <v>#N/A</v>
      </c>
      <c r="D1574" s="34" t="e">
        <f>VLOOKUP($B1574,大盤與近月台指!$A$4:$I$499,3,FALSE)</f>
        <v>#N/A</v>
      </c>
      <c r="E1574" s="35" t="e">
        <f>VLOOKUP($B1574,大盤與近月台指!$A$4:$I$499,4,FALSE)</f>
        <v>#N/A</v>
      </c>
      <c r="F1574" s="33" t="e">
        <f>VLOOKUP($B1574,大盤與近月台指!$A$4:$I$499,5,FALSE)</f>
        <v>#N/A</v>
      </c>
      <c r="G1574" s="49" t="e">
        <f>VLOOKUP($B1574,三大法人買賣超!$A$4:$I$500,3,FALSE)</f>
        <v>#N/A</v>
      </c>
      <c r="H1574" s="34" t="e">
        <f>VLOOKUP($B1574,三大法人買賣超!$A$4:$I$500,5,FALSE)</f>
        <v>#N/A</v>
      </c>
      <c r="I1574" s="27" t="e">
        <f>VLOOKUP($B1574,三大法人買賣超!$A$4:$I$500,7,FALSE)</f>
        <v>#N/A</v>
      </c>
      <c r="J1574" s="27" t="e">
        <f>VLOOKUP($B1574,三大法人買賣超!$A$4:$I$500,9,FALSE)</f>
        <v>#N/A</v>
      </c>
      <c r="K1574" s="37">
        <f>新台幣匯率美元指數!B1575</f>
        <v>0</v>
      </c>
      <c r="L1574" s="38">
        <f>新台幣匯率美元指數!C1575</f>
        <v>0</v>
      </c>
      <c r="M1574" s="39">
        <f>新台幣匯率美元指數!D1575</f>
        <v>0</v>
      </c>
      <c r="N1574" s="27" t="e">
        <f>VLOOKUP($B1574,期貨未平倉口數!$A$4:$M$499,4,FALSE)</f>
        <v>#N/A</v>
      </c>
      <c r="O1574" s="27" t="e">
        <f>VLOOKUP($B1574,期貨未平倉口數!$A$4:$M$499,9,FALSE)</f>
        <v>#N/A</v>
      </c>
      <c r="P1574" s="27" t="e">
        <f>VLOOKUP($B1574,期貨未平倉口數!$A$4:$M$499,10,FALSE)</f>
        <v>#N/A</v>
      </c>
      <c r="Q1574" s="27" t="e">
        <f>VLOOKUP($B1574,期貨未平倉口數!$A$4:$M$499,11,FALSE)</f>
        <v>#N/A</v>
      </c>
      <c r="R1574" s="64" t="e">
        <f>VLOOKUP($B1574,選擇權未平倉餘額!$A$4:$I$500,6,FALSE)</f>
        <v>#N/A</v>
      </c>
      <c r="S1574" s="64" t="e">
        <f>VLOOKUP($B1574,選擇權未平倉餘額!$A$4:$I$500,7,FALSE)</f>
        <v>#N/A</v>
      </c>
      <c r="T1574" s="64" t="e">
        <f>VLOOKUP($B1574,選擇權未平倉餘額!$A$4:$I$500,8,FALSE)</f>
        <v>#N/A</v>
      </c>
      <c r="U1574" s="64" t="e">
        <f>VLOOKUP($B1574,選擇權未平倉餘額!$A$4:$I$500,9,FALSE)</f>
        <v>#N/A</v>
      </c>
      <c r="V1574" s="39" t="e">
        <f>VLOOKUP($B1574,臺指選擇權P_C_Ratios!$A$4:$C$500,3,FALSE)</f>
        <v>#N/A</v>
      </c>
      <c r="W1574" s="41" t="e">
        <f>VLOOKUP($B1574,散戶多空比!$A$6:$L$500,12,FALSE)</f>
        <v>#N/A</v>
      </c>
      <c r="X1574" s="40" t="e">
        <f>VLOOKUP($B1574,期貨大額交易人未沖銷部位!$A$4:$O$499,4,FALSE)</f>
        <v>#N/A</v>
      </c>
      <c r="Y1574" s="40" t="e">
        <f>VLOOKUP($B1574,期貨大額交易人未沖銷部位!$A$4:$O$499,7,FALSE)</f>
        <v>#N/A</v>
      </c>
      <c r="Z1574" s="40" t="e">
        <f>VLOOKUP($B1574,期貨大額交易人未沖銷部位!$A$4:$O$499,10,FALSE)</f>
        <v>#N/A</v>
      </c>
      <c r="AA1574" s="40" t="e">
        <f>VLOOKUP($B1574,期貨大額交易人未沖銷部位!$A$4:$O$499,13,FALSE)</f>
        <v>#N/A</v>
      </c>
      <c r="AB1574" s="40" t="e">
        <f>VLOOKUP($B1574,期貨大額交易人未沖銷部位!$A$4:$O$499,14,FALSE)</f>
        <v>#N/A</v>
      </c>
      <c r="AC1574" s="40" t="e">
        <f>VLOOKUP($B1574,期貨大額交易人未沖銷部位!$A$4:$O$499,15,FALSE)</f>
        <v>#N/A</v>
      </c>
      <c r="AD1574" s="33" t="e">
        <f>VLOOKUP($B1574,三大美股走勢!$A$4:$J$495,4,FALSE)</f>
        <v>#N/A</v>
      </c>
      <c r="AE1574" s="33" t="e">
        <f>VLOOKUP($B1574,三大美股走勢!$A$4:$J$495,7,FALSE)</f>
        <v>#N/A</v>
      </c>
      <c r="AF1574" s="33" t="e">
        <f>VLOOKUP($B1574,三大美股走勢!$A$4:$J$495,10,FALSE)</f>
        <v>#N/A</v>
      </c>
    </row>
    <row r="1575" spans="2:32">
      <c r="B1575" s="32">
        <v>44354</v>
      </c>
      <c r="C1575" s="33" t="e">
        <f>VLOOKUP($B1575,大盤與近月台指!$A$4:$I$499,2,FALSE)</f>
        <v>#N/A</v>
      </c>
      <c r="D1575" s="34" t="e">
        <f>VLOOKUP($B1575,大盤與近月台指!$A$4:$I$499,3,FALSE)</f>
        <v>#N/A</v>
      </c>
      <c r="E1575" s="35" t="e">
        <f>VLOOKUP($B1575,大盤與近月台指!$A$4:$I$499,4,FALSE)</f>
        <v>#N/A</v>
      </c>
      <c r="F1575" s="33" t="e">
        <f>VLOOKUP($B1575,大盤與近月台指!$A$4:$I$499,5,FALSE)</f>
        <v>#N/A</v>
      </c>
      <c r="G1575" s="49" t="e">
        <f>VLOOKUP($B1575,三大法人買賣超!$A$4:$I$500,3,FALSE)</f>
        <v>#N/A</v>
      </c>
      <c r="H1575" s="34" t="e">
        <f>VLOOKUP($B1575,三大法人買賣超!$A$4:$I$500,5,FALSE)</f>
        <v>#N/A</v>
      </c>
      <c r="I1575" s="27" t="e">
        <f>VLOOKUP($B1575,三大法人買賣超!$A$4:$I$500,7,FALSE)</f>
        <v>#N/A</v>
      </c>
      <c r="J1575" s="27" t="e">
        <f>VLOOKUP($B1575,三大法人買賣超!$A$4:$I$500,9,FALSE)</f>
        <v>#N/A</v>
      </c>
      <c r="K1575" s="37">
        <f>新台幣匯率美元指數!B1576</f>
        <v>0</v>
      </c>
      <c r="L1575" s="38">
        <f>新台幣匯率美元指數!C1576</f>
        <v>0</v>
      </c>
      <c r="M1575" s="39">
        <f>新台幣匯率美元指數!D1576</f>
        <v>0</v>
      </c>
      <c r="N1575" s="27" t="e">
        <f>VLOOKUP($B1575,期貨未平倉口數!$A$4:$M$499,4,FALSE)</f>
        <v>#N/A</v>
      </c>
      <c r="O1575" s="27" t="e">
        <f>VLOOKUP($B1575,期貨未平倉口數!$A$4:$M$499,9,FALSE)</f>
        <v>#N/A</v>
      </c>
      <c r="P1575" s="27" t="e">
        <f>VLOOKUP($B1575,期貨未平倉口數!$A$4:$M$499,10,FALSE)</f>
        <v>#N/A</v>
      </c>
      <c r="Q1575" s="27" t="e">
        <f>VLOOKUP($B1575,期貨未平倉口數!$A$4:$M$499,11,FALSE)</f>
        <v>#N/A</v>
      </c>
      <c r="R1575" s="64" t="e">
        <f>VLOOKUP($B1575,選擇權未平倉餘額!$A$4:$I$500,6,FALSE)</f>
        <v>#N/A</v>
      </c>
      <c r="S1575" s="64" t="e">
        <f>VLOOKUP($B1575,選擇權未平倉餘額!$A$4:$I$500,7,FALSE)</f>
        <v>#N/A</v>
      </c>
      <c r="T1575" s="64" t="e">
        <f>VLOOKUP($B1575,選擇權未平倉餘額!$A$4:$I$500,8,FALSE)</f>
        <v>#N/A</v>
      </c>
      <c r="U1575" s="64" t="e">
        <f>VLOOKUP($B1575,選擇權未平倉餘額!$A$4:$I$500,9,FALSE)</f>
        <v>#N/A</v>
      </c>
      <c r="V1575" s="39" t="e">
        <f>VLOOKUP($B1575,臺指選擇權P_C_Ratios!$A$4:$C$500,3,FALSE)</f>
        <v>#N/A</v>
      </c>
      <c r="W1575" s="41" t="e">
        <f>VLOOKUP($B1575,散戶多空比!$A$6:$L$500,12,FALSE)</f>
        <v>#N/A</v>
      </c>
      <c r="X1575" s="40" t="e">
        <f>VLOOKUP($B1575,期貨大額交易人未沖銷部位!$A$4:$O$499,4,FALSE)</f>
        <v>#N/A</v>
      </c>
      <c r="Y1575" s="40" t="e">
        <f>VLOOKUP($B1575,期貨大額交易人未沖銷部位!$A$4:$O$499,7,FALSE)</f>
        <v>#N/A</v>
      </c>
      <c r="Z1575" s="40" t="e">
        <f>VLOOKUP($B1575,期貨大額交易人未沖銷部位!$A$4:$O$499,10,FALSE)</f>
        <v>#N/A</v>
      </c>
      <c r="AA1575" s="40" t="e">
        <f>VLOOKUP($B1575,期貨大額交易人未沖銷部位!$A$4:$O$499,13,FALSE)</f>
        <v>#N/A</v>
      </c>
      <c r="AB1575" s="40" t="e">
        <f>VLOOKUP($B1575,期貨大額交易人未沖銷部位!$A$4:$O$499,14,FALSE)</f>
        <v>#N/A</v>
      </c>
      <c r="AC1575" s="40" t="e">
        <f>VLOOKUP($B1575,期貨大額交易人未沖銷部位!$A$4:$O$499,15,FALSE)</f>
        <v>#N/A</v>
      </c>
      <c r="AD1575" s="33" t="e">
        <f>VLOOKUP($B1575,三大美股走勢!$A$4:$J$495,4,FALSE)</f>
        <v>#N/A</v>
      </c>
      <c r="AE1575" s="33" t="e">
        <f>VLOOKUP($B1575,三大美股走勢!$A$4:$J$495,7,FALSE)</f>
        <v>#N/A</v>
      </c>
      <c r="AF1575" s="33" t="e">
        <f>VLOOKUP($B1575,三大美股走勢!$A$4:$J$495,10,FALSE)</f>
        <v>#N/A</v>
      </c>
    </row>
    <row r="1576" spans="2:32">
      <c r="B1576" s="32">
        <v>44355</v>
      </c>
      <c r="C1576" s="33" t="e">
        <f>VLOOKUP($B1576,大盤與近月台指!$A$4:$I$499,2,FALSE)</f>
        <v>#N/A</v>
      </c>
      <c r="D1576" s="34" t="e">
        <f>VLOOKUP($B1576,大盤與近月台指!$A$4:$I$499,3,FALSE)</f>
        <v>#N/A</v>
      </c>
      <c r="E1576" s="35" t="e">
        <f>VLOOKUP($B1576,大盤與近月台指!$A$4:$I$499,4,FALSE)</f>
        <v>#N/A</v>
      </c>
      <c r="F1576" s="33" t="e">
        <f>VLOOKUP($B1576,大盤與近月台指!$A$4:$I$499,5,FALSE)</f>
        <v>#N/A</v>
      </c>
      <c r="G1576" s="49" t="e">
        <f>VLOOKUP($B1576,三大法人買賣超!$A$4:$I$500,3,FALSE)</f>
        <v>#N/A</v>
      </c>
      <c r="H1576" s="34" t="e">
        <f>VLOOKUP($B1576,三大法人買賣超!$A$4:$I$500,5,FALSE)</f>
        <v>#N/A</v>
      </c>
      <c r="I1576" s="27" t="e">
        <f>VLOOKUP($B1576,三大法人買賣超!$A$4:$I$500,7,FALSE)</f>
        <v>#N/A</v>
      </c>
      <c r="J1576" s="27" t="e">
        <f>VLOOKUP($B1576,三大法人買賣超!$A$4:$I$500,9,FALSE)</f>
        <v>#N/A</v>
      </c>
      <c r="K1576" s="37">
        <f>新台幣匯率美元指數!B1577</f>
        <v>0</v>
      </c>
      <c r="L1576" s="38">
        <f>新台幣匯率美元指數!C1577</f>
        <v>0</v>
      </c>
      <c r="M1576" s="39">
        <f>新台幣匯率美元指數!D1577</f>
        <v>0</v>
      </c>
      <c r="N1576" s="27" t="e">
        <f>VLOOKUP($B1576,期貨未平倉口數!$A$4:$M$499,4,FALSE)</f>
        <v>#N/A</v>
      </c>
      <c r="O1576" s="27" t="e">
        <f>VLOOKUP($B1576,期貨未平倉口數!$A$4:$M$499,9,FALSE)</f>
        <v>#N/A</v>
      </c>
      <c r="P1576" s="27" t="e">
        <f>VLOOKUP($B1576,期貨未平倉口數!$A$4:$M$499,10,FALSE)</f>
        <v>#N/A</v>
      </c>
      <c r="Q1576" s="27" t="e">
        <f>VLOOKUP($B1576,期貨未平倉口數!$A$4:$M$499,11,FALSE)</f>
        <v>#N/A</v>
      </c>
      <c r="R1576" s="64" t="e">
        <f>VLOOKUP($B1576,選擇權未平倉餘額!$A$4:$I$500,6,FALSE)</f>
        <v>#N/A</v>
      </c>
      <c r="S1576" s="64" t="e">
        <f>VLOOKUP($B1576,選擇權未平倉餘額!$A$4:$I$500,7,FALSE)</f>
        <v>#N/A</v>
      </c>
      <c r="T1576" s="64" t="e">
        <f>VLOOKUP($B1576,選擇權未平倉餘額!$A$4:$I$500,8,FALSE)</f>
        <v>#N/A</v>
      </c>
      <c r="U1576" s="64" t="e">
        <f>VLOOKUP($B1576,選擇權未平倉餘額!$A$4:$I$500,9,FALSE)</f>
        <v>#N/A</v>
      </c>
      <c r="V1576" s="39" t="e">
        <f>VLOOKUP($B1576,臺指選擇權P_C_Ratios!$A$4:$C$500,3,FALSE)</f>
        <v>#N/A</v>
      </c>
      <c r="W1576" s="41" t="e">
        <f>VLOOKUP($B1576,散戶多空比!$A$6:$L$500,12,FALSE)</f>
        <v>#N/A</v>
      </c>
      <c r="X1576" s="40" t="e">
        <f>VLOOKUP($B1576,期貨大額交易人未沖銷部位!$A$4:$O$499,4,FALSE)</f>
        <v>#N/A</v>
      </c>
      <c r="Y1576" s="40" t="e">
        <f>VLOOKUP($B1576,期貨大額交易人未沖銷部位!$A$4:$O$499,7,FALSE)</f>
        <v>#N/A</v>
      </c>
      <c r="Z1576" s="40" t="e">
        <f>VLOOKUP($B1576,期貨大額交易人未沖銷部位!$A$4:$O$499,10,FALSE)</f>
        <v>#N/A</v>
      </c>
      <c r="AA1576" s="40" t="e">
        <f>VLOOKUP($B1576,期貨大額交易人未沖銷部位!$A$4:$O$499,13,FALSE)</f>
        <v>#N/A</v>
      </c>
      <c r="AB1576" s="40" t="e">
        <f>VLOOKUP($B1576,期貨大額交易人未沖銷部位!$A$4:$O$499,14,FALSE)</f>
        <v>#N/A</v>
      </c>
      <c r="AC1576" s="40" t="e">
        <f>VLOOKUP($B1576,期貨大額交易人未沖銷部位!$A$4:$O$499,15,FALSE)</f>
        <v>#N/A</v>
      </c>
      <c r="AD1576" s="33" t="e">
        <f>VLOOKUP($B1576,三大美股走勢!$A$4:$J$495,4,FALSE)</f>
        <v>#N/A</v>
      </c>
      <c r="AE1576" s="33" t="e">
        <f>VLOOKUP($B1576,三大美股走勢!$A$4:$J$495,7,FALSE)</f>
        <v>#N/A</v>
      </c>
      <c r="AF1576" s="33" t="e">
        <f>VLOOKUP($B1576,三大美股走勢!$A$4:$J$495,10,FALSE)</f>
        <v>#N/A</v>
      </c>
    </row>
    <row r="1577" spans="2:32">
      <c r="B1577" s="32">
        <v>44356</v>
      </c>
      <c r="C1577" s="33" t="e">
        <f>VLOOKUP($B1577,大盤與近月台指!$A$4:$I$499,2,FALSE)</f>
        <v>#N/A</v>
      </c>
      <c r="D1577" s="34" t="e">
        <f>VLOOKUP($B1577,大盤與近月台指!$A$4:$I$499,3,FALSE)</f>
        <v>#N/A</v>
      </c>
      <c r="E1577" s="35" t="e">
        <f>VLOOKUP($B1577,大盤與近月台指!$A$4:$I$499,4,FALSE)</f>
        <v>#N/A</v>
      </c>
      <c r="F1577" s="33" t="e">
        <f>VLOOKUP($B1577,大盤與近月台指!$A$4:$I$499,5,FALSE)</f>
        <v>#N/A</v>
      </c>
      <c r="G1577" s="49" t="e">
        <f>VLOOKUP($B1577,三大法人買賣超!$A$4:$I$500,3,FALSE)</f>
        <v>#N/A</v>
      </c>
      <c r="H1577" s="34" t="e">
        <f>VLOOKUP($B1577,三大法人買賣超!$A$4:$I$500,5,FALSE)</f>
        <v>#N/A</v>
      </c>
      <c r="I1577" s="27" t="e">
        <f>VLOOKUP($B1577,三大法人買賣超!$A$4:$I$500,7,FALSE)</f>
        <v>#N/A</v>
      </c>
      <c r="J1577" s="27" t="e">
        <f>VLOOKUP($B1577,三大法人買賣超!$A$4:$I$500,9,FALSE)</f>
        <v>#N/A</v>
      </c>
      <c r="K1577" s="37">
        <f>新台幣匯率美元指數!B1578</f>
        <v>0</v>
      </c>
      <c r="L1577" s="38">
        <f>新台幣匯率美元指數!C1578</f>
        <v>0</v>
      </c>
      <c r="M1577" s="39">
        <f>新台幣匯率美元指數!D1578</f>
        <v>0</v>
      </c>
      <c r="N1577" s="27" t="e">
        <f>VLOOKUP($B1577,期貨未平倉口數!$A$4:$M$499,4,FALSE)</f>
        <v>#N/A</v>
      </c>
      <c r="O1577" s="27" t="e">
        <f>VLOOKUP($B1577,期貨未平倉口數!$A$4:$M$499,9,FALSE)</f>
        <v>#N/A</v>
      </c>
      <c r="P1577" s="27" t="e">
        <f>VLOOKUP($B1577,期貨未平倉口數!$A$4:$M$499,10,FALSE)</f>
        <v>#N/A</v>
      </c>
      <c r="Q1577" s="27" t="e">
        <f>VLOOKUP($B1577,期貨未平倉口數!$A$4:$M$499,11,FALSE)</f>
        <v>#N/A</v>
      </c>
      <c r="R1577" s="64" t="e">
        <f>VLOOKUP($B1577,選擇權未平倉餘額!$A$4:$I$500,6,FALSE)</f>
        <v>#N/A</v>
      </c>
      <c r="S1577" s="64" t="e">
        <f>VLOOKUP($B1577,選擇權未平倉餘額!$A$4:$I$500,7,FALSE)</f>
        <v>#N/A</v>
      </c>
      <c r="T1577" s="64" t="e">
        <f>VLOOKUP($B1577,選擇權未平倉餘額!$A$4:$I$500,8,FALSE)</f>
        <v>#N/A</v>
      </c>
      <c r="U1577" s="64" t="e">
        <f>VLOOKUP($B1577,選擇權未平倉餘額!$A$4:$I$500,9,FALSE)</f>
        <v>#N/A</v>
      </c>
      <c r="V1577" s="39" t="e">
        <f>VLOOKUP($B1577,臺指選擇權P_C_Ratios!$A$4:$C$500,3,FALSE)</f>
        <v>#N/A</v>
      </c>
      <c r="W1577" s="41" t="e">
        <f>VLOOKUP($B1577,散戶多空比!$A$6:$L$500,12,FALSE)</f>
        <v>#N/A</v>
      </c>
      <c r="X1577" s="40" t="e">
        <f>VLOOKUP($B1577,期貨大額交易人未沖銷部位!$A$4:$O$499,4,FALSE)</f>
        <v>#N/A</v>
      </c>
      <c r="Y1577" s="40" t="e">
        <f>VLOOKUP($B1577,期貨大額交易人未沖銷部位!$A$4:$O$499,7,FALSE)</f>
        <v>#N/A</v>
      </c>
      <c r="Z1577" s="40" t="e">
        <f>VLOOKUP($B1577,期貨大額交易人未沖銷部位!$A$4:$O$499,10,FALSE)</f>
        <v>#N/A</v>
      </c>
      <c r="AA1577" s="40" t="e">
        <f>VLOOKUP($B1577,期貨大額交易人未沖銷部位!$A$4:$O$499,13,FALSE)</f>
        <v>#N/A</v>
      </c>
      <c r="AB1577" s="40" t="e">
        <f>VLOOKUP($B1577,期貨大額交易人未沖銷部位!$A$4:$O$499,14,FALSE)</f>
        <v>#N/A</v>
      </c>
      <c r="AC1577" s="40" t="e">
        <f>VLOOKUP($B1577,期貨大額交易人未沖銷部位!$A$4:$O$499,15,FALSE)</f>
        <v>#N/A</v>
      </c>
      <c r="AD1577" s="33" t="e">
        <f>VLOOKUP($B1577,三大美股走勢!$A$4:$J$495,4,FALSE)</f>
        <v>#N/A</v>
      </c>
      <c r="AE1577" s="33" t="e">
        <f>VLOOKUP($B1577,三大美股走勢!$A$4:$J$495,7,FALSE)</f>
        <v>#N/A</v>
      </c>
      <c r="AF1577" s="33" t="e">
        <f>VLOOKUP($B1577,三大美股走勢!$A$4:$J$495,10,FALSE)</f>
        <v>#N/A</v>
      </c>
    </row>
    <row r="1578" spans="2:32">
      <c r="B1578" s="32">
        <v>44357</v>
      </c>
      <c r="C1578" s="33" t="e">
        <f>VLOOKUP($B1578,大盤與近月台指!$A$4:$I$499,2,FALSE)</f>
        <v>#N/A</v>
      </c>
      <c r="D1578" s="34" t="e">
        <f>VLOOKUP($B1578,大盤與近月台指!$A$4:$I$499,3,FALSE)</f>
        <v>#N/A</v>
      </c>
      <c r="E1578" s="35" t="e">
        <f>VLOOKUP($B1578,大盤與近月台指!$A$4:$I$499,4,FALSE)</f>
        <v>#N/A</v>
      </c>
      <c r="F1578" s="33" t="e">
        <f>VLOOKUP($B1578,大盤與近月台指!$A$4:$I$499,5,FALSE)</f>
        <v>#N/A</v>
      </c>
      <c r="G1578" s="49" t="e">
        <f>VLOOKUP($B1578,三大法人買賣超!$A$4:$I$500,3,FALSE)</f>
        <v>#N/A</v>
      </c>
      <c r="H1578" s="34" t="e">
        <f>VLOOKUP($B1578,三大法人買賣超!$A$4:$I$500,5,FALSE)</f>
        <v>#N/A</v>
      </c>
      <c r="I1578" s="27" t="e">
        <f>VLOOKUP($B1578,三大法人買賣超!$A$4:$I$500,7,FALSE)</f>
        <v>#N/A</v>
      </c>
      <c r="J1578" s="27" t="e">
        <f>VLOOKUP($B1578,三大法人買賣超!$A$4:$I$500,9,FALSE)</f>
        <v>#N/A</v>
      </c>
      <c r="K1578" s="37">
        <f>新台幣匯率美元指數!B1579</f>
        <v>0</v>
      </c>
      <c r="L1578" s="38">
        <f>新台幣匯率美元指數!C1579</f>
        <v>0</v>
      </c>
      <c r="M1578" s="39">
        <f>新台幣匯率美元指數!D1579</f>
        <v>0</v>
      </c>
      <c r="N1578" s="27" t="e">
        <f>VLOOKUP($B1578,期貨未平倉口數!$A$4:$M$499,4,FALSE)</f>
        <v>#N/A</v>
      </c>
      <c r="O1578" s="27" t="e">
        <f>VLOOKUP($B1578,期貨未平倉口數!$A$4:$M$499,9,FALSE)</f>
        <v>#N/A</v>
      </c>
      <c r="P1578" s="27" t="e">
        <f>VLOOKUP($B1578,期貨未平倉口數!$A$4:$M$499,10,FALSE)</f>
        <v>#N/A</v>
      </c>
      <c r="Q1578" s="27" t="e">
        <f>VLOOKUP($B1578,期貨未平倉口數!$A$4:$M$499,11,FALSE)</f>
        <v>#N/A</v>
      </c>
      <c r="R1578" s="64" t="e">
        <f>VLOOKUP($B1578,選擇權未平倉餘額!$A$4:$I$500,6,FALSE)</f>
        <v>#N/A</v>
      </c>
      <c r="S1578" s="64" t="e">
        <f>VLOOKUP($B1578,選擇權未平倉餘額!$A$4:$I$500,7,FALSE)</f>
        <v>#N/A</v>
      </c>
      <c r="T1578" s="64" t="e">
        <f>VLOOKUP($B1578,選擇權未平倉餘額!$A$4:$I$500,8,FALSE)</f>
        <v>#N/A</v>
      </c>
      <c r="U1578" s="64" t="e">
        <f>VLOOKUP($B1578,選擇權未平倉餘額!$A$4:$I$500,9,FALSE)</f>
        <v>#N/A</v>
      </c>
      <c r="V1578" s="39" t="e">
        <f>VLOOKUP($B1578,臺指選擇權P_C_Ratios!$A$4:$C$500,3,FALSE)</f>
        <v>#N/A</v>
      </c>
      <c r="W1578" s="41" t="e">
        <f>VLOOKUP($B1578,散戶多空比!$A$6:$L$500,12,FALSE)</f>
        <v>#N/A</v>
      </c>
      <c r="X1578" s="40" t="e">
        <f>VLOOKUP($B1578,期貨大額交易人未沖銷部位!$A$4:$O$499,4,FALSE)</f>
        <v>#N/A</v>
      </c>
      <c r="Y1578" s="40" t="e">
        <f>VLOOKUP($B1578,期貨大額交易人未沖銷部位!$A$4:$O$499,7,FALSE)</f>
        <v>#N/A</v>
      </c>
      <c r="Z1578" s="40" t="e">
        <f>VLOOKUP($B1578,期貨大額交易人未沖銷部位!$A$4:$O$499,10,FALSE)</f>
        <v>#N/A</v>
      </c>
      <c r="AA1578" s="40" t="e">
        <f>VLOOKUP($B1578,期貨大額交易人未沖銷部位!$A$4:$O$499,13,FALSE)</f>
        <v>#N/A</v>
      </c>
      <c r="AB1578" s="40" t="e">
        <f>VLOOKUP($B1578,期貨大額交易人未沖銷部位!$A$4:$O$499,14,FALSE)</f>
        <v>#N/A</v>
      </c>
      <c r="AC1578" s="40" t="e">
        <f>VLOOKUP($B1578,期貨大額交易人未沖銷部位!$A$4:$O$499,15,FALSE)</f>
        <v>#N/A</v>
      </c>
      <c r="AD1578" s="33" t="e">
        <f>VLOOKUP($B1578,三大美股走勢!$A$4:$J$495,4,FALSE)</f>
        <v>#N/A</v>
      </c>
      <c r="AE1578" s="33" t="e">
        <f>VLOOKUP($B1578,三大美股走勢!$A$4:$J$495,7,FALSE)</f>
        <v>#N/A</v>
      </c>
      <c r="AF1578" s="33" t="e">
        <f>VLOOKUP($B1578,三大美股走勢!$A$4:$J$495,10,FALSE)</f>
        <v>#N/A</v>
      </c>
    </row>
    <row r="1579" spans="2:32">
      <c r="B1579" s="32">
        <v>44358</v>
      </c>
      <c r="C1579" s="33" t="e">
        <f>VLOOKUP($B1579,大盤與近月台指!$A$4:$I$499,2,FALSE)</f>
        <v>#N/A</v>
      </c>
      <c r="D1579" s="34" t="e">
        <f>VLOOKUP($B1579,大盤與近月台指!$A$4:$I$499,3,FALSE)</f>
        <v>#N/A</v>
      </c>
      <c r="E1579" s="35" t="e">
        <f>VLOOKUP($B1579,大盤與近月台指!$A$4:$I$499,4,FALSE)</f>
        <v>#N/A</v>
      </c>
      <c r="F1579" s="33" t="e">
        <f>VLOOKUP($B1579,大盤與近月台指!$A$4:$I$499,5,FALSE)</f>
        <v>#N/A</v>
      </c>
      <c r="G1579" s="49" t="e">
        <f>VLOOKUP($B1579,三大法人買賣超!$A$4:$I$500,3,FALSE)</f>
        <v>#N/A</v>
      </c>
      <c r="H1579" s="34" t="e">
        <f>VLOOKUP($B1579,三大法人買賣超!$A$4:$I$500,5,FALSE)</f>
        <v>#N/A</v>
      </c>
      <c r="I1579" s="27" t="e">
        <f>VLOOKUP($B1579,三大法人買賣超!$A$4:$I$500,7,FALSE)</f>
        <v>#N/A</v>
      </c>
      <c r="J1579" s="27" t="e">
        <f>VLOOKUP($B1579,三大法人買賣超!$A$4:$I$500,9,FALSE)</f>
        <v>#N/A</v>
      </c>
      <c r="K1579" s="37">
        <f>新台幣匯率美元指數!B1580</f>
        <v>0</v>
      </c>
      <c r="L1579" s="38">
        <f>新台幣匯率美元指數!C1580</f>
        <v>0</v>
      </c>
      <c r="M1579" s="39">
        <f>新台幣匯率美元指數!D1580</f>
        <v>0</v>
      </c>
      <c r="N1579" s="27" t="e">
        <f>VLOOKUP($B1579,期貨未平倉口數!$A$4:$M$499,4,FALSE)</f>
        <v>#N/A</v>
      </c>
      <c r="O1579" s="27" t="e">
        <f>VLOOKUP($B1579,期貨未平倉口數!$A$4:$M$499,9,FALSE)</f>
        <v>#N/A</v>
      </c>
      <c r="P1579" s="27" t="e">
        <f>VLOOKUP($B1579,期貨未平倉口數!$A$4:$M$499,10,FALSE)</f>
        <v>#N/A</v>
      </c>
      <c r="Q1579" s="27" t="e">
        <f>VLOOKUP($B1579,期貨未平倉口數!$A$4:$M$499,11,FALSE)</f>
        <v>#N/A</v>
      </c>
      <c r="R1579" s="64" t="e">
        <f>VLOOKUP($B1579,選擇權未平倉餘額!$A$4:$I$500,6,FALSE)</f>
        <v>#N/A</v>
      </c>
      <c r="S1579" s="64" t="e">
        <f>VLOOKUP($B1579,選擇權未平倉餘額!$A$4:$I$500,7,FALSE)</f>
        <v>#N/A</v>
      </c>
      <c r="T1579" s="64" t="e">
        <f>VLOOKUP($B1579,選擇權未平倉餘額!$A$4:$I$500,8,FALSE)</f>
        <v>#N/A</v>
      </c>
      <c r="U1579" s="64" t="e">
        <f>VLOOKUP($B1579,選擇權未平倉餘額!$A$4:$I$500,9,FALSE)</f>
        <v>#N/A</v>
      </c>
      <c r="V1579" s="39" t="e">
        <f>VLOOKUP($B1579,臺指選擇權P_C_Ratios!$A$4:$C$500,3,FALSE)</f>
        <v>#N/A</v>
      </c>
      <c r="W1579" s="41" t="e">
        <f>VLOOKUP($B1579,散戶多空比!$A$6:$L$500,12,FALSE)</f>
        <v>#N/A</v>
      </c>
      <c r="X1579" s="40" t="e">
        <f>VLOOKUP($B1579,期貨大額交易人未沖銷部位!$A$4:$O$499,4,FALSE)</f>
        <v>#N/A</v>
      </c>
      <c r="Y1579" s="40" t="e">
        <f>VLOOKUP($B1579,期貨大額交易人未沖銷部位!$A$4:$O$499,7,FALSE)</f>
        <v>#N/A</v>
      </c>
      <c r="Z1579" s="40" t="e">
        <f>VLOOKUP($B1579,期貨大額交易人未沖銷部位!$A$4:$O$499,10,FALSE)</f>
        <v>#N/A</v>
      </c>
      <c r="AA1579" s="40" t="e">
        <f>VLOOKUP($B1579,期貨大額交易人未沖銷部位!$A$4:$O$499,13,FALSE)</f>
        <v>#N/A</v>
      </c>
      <c r="AB1579" s="40" t="e">
        <f>VLOOKUP($B1579,期貨大額交易人未沖銷部位!$A$4:$O$499,14,FALSE)</f>
        <v>#N/A</v>
      </c>
      <c r="AC1579" s="40" t="e">
        <f>VLOOKUP($B1579,期貨大額交易人未沖銷部位!$A$4:$O$499,15,FALSE)</f>
        <v>#N/A</v>
      </c>
      <c r="AD1579" s="33" t="e">
        <f>VLOOKUP($B1579,三大美股走勢!$A$4:$J$495,4,FALSE)</f>
        <v>#N/A</v>
      </c>
      <c r="AE1579" s="33" t="e">
        <f>VLOOKUP($B1579,三大美股走勢!$A$4:$J$495,7,FALSE)</f>
        <v>#N/A</v>
      </c>
      <c r="AF1579" s="33" t="e">
        <f>VLOOKUP($B1579,三大美股走勢!$A$4:$J$495,10,FALSE)</f>
        <v>#N/A</v>
      </c>
    </row>
    <row r="1580" spans="2:32">
      <c r="B1580" s="32">
        <v>44359</v>
      </c>
      <c r="C1580" s="33" t="e">
        <f>VLOOKUP($B1580,大盤與近月台指!$A$4:$I$499,2,FALSE)</f>
        <v>#N/A</v>
      </c>
      <c r="D1580" s="34" t="e">
        <f>VLOOKUP($B1580,大盤與近月台指!$A$4:$I$499,3,FALSE)</f>
        <v>#N/A</v>
      </c>
      <c r="E1580" s="35" t="e">
        <f>VLOOKUP($B1580,大盤與近月台指!$A$4:$I$499,4,FALSE)</f>
        <v>#N/A</v>
      </c>
      <c r="F1580" s="33" t="e">
        <f>VLOOKUP($B1580,大盤與近月台指!$A$4:$I$499,5,FALSE)</f>
        <v>#N/A</v>
      </c>
      <c r="G1580" s="49" t="e">
        <f>VLOOKUP($B1580,三大法人買賣超!$A$4:$I$500,3,FALSE)</f>
        <v>#N/A</v>
      </c>
      <c r="H1580" s="34" t="e">
        <f>VLOOKUP($B1580,三大法人買賣超!$A$4:$I$500,5,FALSE)</f>
        <v>#N/A</v>
      </c>
      <c r="I1580" s="27" t="e">
        <f>VLOOKUP($B1580,三大法人買賣超!$A$4:$I$500,7,FALSE)</f>
        <v>#N/A</v>
      </c>
      <c r="J1580" s="27" t="e">
        <f>VLOOKUP($B1580,三大法人買賣超!$A$4:$I$500,9,FALSE)</f>
        <v>#N/A</v>
      </c>
      <c r="K1580" s="37">
        <f>新台幣匯率美元指數!B1581</f>
        <v>0</v>
      </c>
      <c r="L1580" s="38">
        <f>新台幣匯率美元指數!C1581</f>
        <v>0</v>
      </c>
      <c r="M1580" s="39">
        <f>新台幣匯率美元指數!D1581</f>
        <v>0</v>
      </c>
      <c r="N1580" s="27" t="e">
        <f>VLOOKUP($B1580,期貨未平倉口數!$A$4:$M$499,4,FALSE)</f>
        <v>#N/A</v>
      </c>
      <c r="O1580" s="27" t="e">
        <f>VLOOKUP($B1580,期貨未平倉口數!$A$4:$M$499,9,FALSE)</f>
        <v>#N/A</v>
      </c>
      <c r="P1580" s="27" t="e">
        <f>VLOOKUP($B1580,期貨未平倉口數!$A$4:$M$499,10,FALSE)</f>
        <v>#N/A</v>
      </c>
      <c r="Q1580" s="27" t="e">
        <f>VLOOKUP($B1580,期貨未平倉口數!$A$4:$M$499,11,FALSE)</f>
        <v>#N/A</v>
      </c>
      <c r="R1580" s="64" t="e">
        <f>VLOOKUP($B1580,選擇權未平倉餘額!$A$4:$I$500,6,FALSE)</f>
        <v>#N/A</v>
      </c>
      <c r="S1580" s="64" t="e">
        <f>VLOOKUP($B1580,選擇權未平倉餘額!$A$4:$I$500,7,FALSE)</f>
        <v>#N/A</v>
      </c>
      <c r="T1580" s="64" t="e">
        <f>VLOOKUP($B1580,選擇權未平倉餘額!$A$4:$I$500,8,FALSE)</f>
        <v>#N/A</v>
      </c>
      <c r="U1580" s="64" t="e">
        <f>VLOOKUP($B1580,選擇權未平倉餘額!$A$4:$I$500,9,FALSE)</f>
        <v>#N/A</v>
      </c>
      <c r="V1580" s="39" t="e">
        <f>VLOOKUP($B1580,臺指選擇權P_C_Ratios!$A$4:$C$500,3,FALSE)</f>
        <v>#N/A</v>
      </c>
      <c r="W1580" s="41" t="e">
        <f>VLOOKUP($B1580,散戶多空比!$A$6:$L$500,12,FALSE)</f>
        <v>#N/A</v>
      </c>
      <c r="X1580" s="40" t="e">
        <f>VLOOKUP($B1580,期貨大額交易人未沖銷部位!$A$4:$O$499,4,FALSE)</f>
        <v>#N/A</v>
      </c>
      <c r="Y1580" s="40" t="e">
        <f>VLOOKUP($B1580,期貨大額交易人未沖銷部位!$A$4:$O$499,7,FALSE)</f>
        <v>#N/A</v>
      </c>
      <c r="Z1580" s="40" t="e">
        <f>VLOOKUP($B1580,期貨大額交易人未沖銷部位!$A$4:$O$499,10,FALSE)</f>
        <v>#N/A</v>
      </c>
      <c r="AA1580" s="40" t="e">
        <f>VLOOKUP($B1580,期貨大額交易人未沖銷部位!$A$4:$O$499,13,FALSE)</f>
        <v>#N/A</v>
      </c>
      <c r="AB1580" s="40" t="e">
        <f>VLOOKUP($B1580,期貨大額交易人未沖銷部位!$A$4:$O$499,14,FALSE)</f>
        <v>#N/A</v>
      </c>
      <c r="AC1580" s="40" t="e">
        <f>VLOOKUP($B1580,期貨大額交易人未沖銷部位!$A$4:$O$499,15,FALSE)</f>
        <v>#N/A</v>
      </c>
      <c r="AD1580" s="33" t="e">
        <f>VLOOKUP($B1580,三大美股走勢!$A$4:$J$495,4,FALSE)</f>
        <v>#N/A</v>
      </c>
      <c r="AE1580" s="33" t="e">
        <f>VLOOKUP($B1580,三大美股走勢!$A$4:$J$495,7,FALSE)</f>
        <v>#N/A</v>
      </c>
      <c r="AF1580" s="33" t="e">
        <f>VLOOKUP($B1580,三大美股走勢!$A$4:$J$495,10,FALSE)</f>
        <v>#N/A</v>
      </c>
    </row>
    <row r="1581" spans="2:32">
      <c r="B1581" s="32">
        <v>44360</v>
      </c>
      <c r="C1581" s="33" t="e">
        <f>VLOOKUP($B1581,大盤與近月台指!$A$4:$I$499,2,FALSE)</f>
        <v>#N/A</v>
      </c>
      <c r="D1581" s="34" t="e">
        <f>VLOOKUP($B1581,大盤與近月台指!$A$4:$I$499,3,FALSE)</f>
        <v>#N/A</v>
      </c>
      <c r="E1581" s="35" t="e">
        <f>VLOOKUP($B1581,大盤與近月台指!$A$4:$I$499,4,FALSE)</f>
        <v>#N/A</v>
      </c>
      <c r="F1581" s="33" t="e">
        <f>VLOOKUP($B1581,大盤與近月台指!$A$4:$I$499,5,FALSE)</f>
        <v>#N/A</v>
      </c>
      <c r="G1581" s="49" t="e">
        <f>VLOOKUP($B1581,三大法人買賣超!$A$4:$I$500,3,FALSE)</f>
        <v>#N/A</v>
      </c>
      <c r="H1581" s="34" t="e">
        <f>VLOOKUP($B1581,三大法人買賣超!$A$4:$I$500,5,FALSE)</f>
        <v>#N/A</v>
      </c>
      <c r="I1581" s="27" t="e">
        <f>VLOOKUP($B1581,三大法人買賣超!$A$4:$I$500,7,FALSE)</f>
        <v>#N/A</v>
      </c>
      <c r="J1581" s="27" t="e">
        <f>VLOOKUP($B1581,三大法人買賣超!$A$4:$I$500,9,FALSE)</f>
        <v>#N/A</v>
      </c>
      <c r="K1581" s="37">
        <f>新台幣匯率美元指數!B1582</f>
        <v>0</v>
      </c>
      <c r="L1581" s="38">
        <f>新台幣匯率美元指數!C1582</f>
        <v>0</v>
      </c>
      <c r="M1581" s="39">
        <f>新台幣匯率美元指數!D1582</f>
        <v>0</v>
      </c>
      <c r="N1581" s="27" t="e">
        <f>VLOOKUP($B1581,期貨未平倉口數!$A$4:$M$499,4,FALSE)</f>
        <v>#N/A</v>
      </c>
      <c r="O1581" s="27" t="e">
        <f>VLOOKUP($B1581,期貨未平倉口數!$A$4:$M$499,9,FALSE)</f>
        <v>#N/A</v>
      </c>
      <c r="P1581" s="27" t="e">
        <f>VLOOKUP($B1581,期貨未平倉口數!$A$4:$M$499,10,FALSE)</f>
        <v>#N/A</v>
      </c>
      <c r="Q1581" s="27" t="e">
        <f>VLOOKUP($B1581,期貨未平倉口數!$A$4:$M$499,11,FALSE)</f>
        <v>#N/A</v>
      </c>
      <c r="R1581" s="64" t="e">
        <f>VLOOKUP($B1581,選擇權未平倉餘額!$A$4:$I$500,6,FALSE)</f>
        <v>#N/A</v>
      </c>
      <c r="S1581" s="64" t="e">
        <f>VLOOKUP($B1581,選擇權未平倉餘額!$A$4:$I$500,7,FALSE)</f>
        <v>#N/A</v>
      </c>
      <c r="T1581" s="64" t="e">
        <f>VLOOKUP($B1581,選擇權未平倉餘額!$A$4:$I$500,8,FALSE)</f>
        <v>#N/A</v>
      </c>
      <c r="U1581" s="64" t="e">
        <f>VLOOKUP($B1581,選擇權未平倉餘額!$A$4:$I$500,9,FALSE)</f>
        <v>#N/A</v>
      </c>
      <c r="V1581" s="39" t="e">
        <f>VLOOKUP($B1581,臺指選擇權P_C_Ratios!$A$4:$C$500,3,FALSE)</f>
        <v>#N/A</v>
      </c>
      <c r="W1581" s="41" t="e">
        <f>VLOOKUP($B1581,散戶多空比!$A$6:$L$500,12,FALSE)</f>
        <v>#N/A</v>
      </c>
      <c r="X1581" s="40" t="e">
        <f>VLOOKUP($B1581,期貨大額交易人未沖銷部位!$A$4:$O$499,4,FALSE)</f>
        <v>#N/A</v>
      </c>
      <c r="Y1581" s="40" t="e">
        <f>VLOOKUP($B1581,期貨大額交易人未沖銷部位!$A$4:$O$499,7,FALSE)</f>
        <v>#N/A</v>
      </c>
      <c r="Z1581" s="40" t="e">
        <f>VLOOKUP($B1581,期貨大額交易人未沖銷部位!$A$4:$O$499,10,FALSE)</f>
        <v>#N/A</v>
      </c>
      <c r="AA1581" s="40" t="e">
        <f>VLOOKUP($B1581,期貨大額交易人未沖銷部位!$A$4:$O$499,13,FALSE)</f>
        <v>#N/A</v>
      </c>
      <c r="AB1581" s="40" t="e">
        <f>VLOOKUP($B1581,期貨大額交易人未沖銷部位!$A$4:$O$499,14,FALSE)</f>
        <v>#N/A</v>
      </c>
      <c r="AC1581" s="40" t="e">
        <f>VLOOKUP($B1581,期貨大額交易人未沖銷部位!$A$4:$O$499,15,FALSE)</f>
        <v>#N/A</v>
      </c>
      <c r="AD1581" s="33" t="e">
        <f>VLOOKUP($B1581,三大美股走勢!$A$4:$J$495,4,FALSE)</f>
        <v>#N/A</v>
      </c>
      <c r="AE1581" s="33" t="e">
        <f>VLOOKUP($B1581,三大美股走勢!$A$4:$J$495,7,FALSE)</f>
        <v>#N/A</v>
      </c>
      <c r="AF1581" s="33" t="e">
        <f>VLOOKUP($B1581,三大美股走勢!$A$4:$J$495,10,FALSE)</f>
        <v>#N/A</v>
      </c>
    </row>
    <row r="1582" spans="2:32">
      <c r="B1582" s="32">
        <v>44361</v>
      </c>
      <c r="C1582" s="33" t="e">
        <f>VLOOKUP($B1582,大盤與近月台指!$A$4:$I$499,2,FALSE)</f>
        <v>#N/A</v>
      </c>
      <c r="D1582" s="34" t="e">
        <f>VLOOKUP($B1582,大盤與近月台指!$A$4:$I$499,3,FALSE)</f>
        <v>#N/A</v>
      </c>
      <c r="E1582" s="35" t="e">
        <f>VLOOKUP($B1582,大盤與近月台指!$A$4:$I$499,4,FALSE)</f>
        <v>#N/A</v>
      </c>
      <c r="F1582" s="33" t="e">
        <f>VLOOKUP($B1582,大盤與近月台指!$A$4:$I$499,5,FALSE)</f>
        <v>#N/A</v>
      </c>
      <c r="G1582" s="49" t="e">
        <f>VLOOKUP($B1582,三大法人買賣超!$A$4:$I$500,3,FALSE)</f>
        <v>#N/A</v>
      </c>
      <c r="H1582" s="34" t="e">
        <f>VLOOKUP($B1582,三大法人買賣超!$A$4:$I$500,5,FALSE)</f>
        <v>#N/A</v>
      </c>
      <c r="I1582" s="27" t="e">
        <f>VLOOKUP($B1582,三大法人買賣超!$A$4:$I$500,7,FALSE)</f>
        <v>#N/A</v>
      </c>
      <c r="J1582" s="27" t="e">
        <f>VLOOKUP($B1582,三大法人買賣超!$A$4:$I$500,9,FALSE)</f>
        <v>#N/A</v>
      </c>
      <c r="K1582" s="37">
        <f>新台幣匯率美元指數!B1583</f>
        <v>0</v>
      </c>
      <c r="L1582" s="38">
        <f>新台幣匯率美元指數!C1583</f>
        <v>0</v>
      </c>
      <c r="M1582" s="39">
        <f>新台幣匯率美元指數!D1583</f>
        <v>0</v>
      </c>
      <c r="N1582" s="27" t="e">
        <f>VLOOKUP($B1582,期貨未平倉口數!$A$4:$M$499,4,FALSE)</f>
        <v>#N/A</v>
      </c>
      <c r="O1582" s="27" t="e">
        <f>VLOOKUP($B1582,期貨未平倉口數!$A$4:$M$499,9,FALSE)</f>
        <v>#N/A</v>
      </c>
      <c r="P1582" s="27" t="e">
        <f>VLOOKUP($B1582,期貨未平倉口數!$A$4:$M$499,10,FALSE)</f>
        <v>#N/A</v>
      </c>
      <c r="Q1582" s="27" t="e">
        <f>VLOOKUP($B1582,期貨未平倉口數!$A$4:$M$499,11,FALSE)</f>
        <v>#N/A</v>
      </c>
      <c r="R1582" s="64" t="e">
        <f>VLOOKUP($B1582,選擇權未平倉餘額!$A$4:$I$500,6,FALSE)</f>
        <v>#N/A</v>
      </c>
      <c r="S1582" s="64" t="e">
        <f>VLOOKUP($B1582,選擇權未平倉餘額!$A$4:$I$500,7,FALSE)</f>
        <v>#N/A</v>
      </c>
      <c r="T1582" s="64" t="e">
        <f>VLOOKUP($B1582,選擇權未平倉餘額!$A$4:$I$500,8,FALSE)</f>
        <v>#N/A</v>
      </c>
      <c r="U1582" s="64" t="e">
        <f>VLOOKUP($B1582,選擇權未平倉餘額!$A$4:$I$500,9,FALSE)</f>
        <v>#N/A</v>
      </c>
      <c r="V1582" s="39" t="e">
        <f>VLOOKUP($B1582,臺指選擇權P_C_Ratios!$A$4:$C$500,3,FALSE)</f>
        <v>#N/A</v>
      </c>
      <c r="W1582" s="41" t="e">
        <f>VLOOKUP($B1582,散戶多空比!$A$6:$L$500,12,FALSE)</f>
        <v>#N/A</v>
      </c>
      <c r="X1582" s="40" t="e">
        <f>VLOOKUP($B1582,期貨大額交易人未沖銷部位!$A$4:$O$499,4,FALSE)</f>
        <v>#N/A</v>
      </c>
      <c r="Y1582" s="40" t="e">
        <f>VLOOKUP($B1582,期貨大額交易人未沖銷部位!$A$4:$O$499,7,FALSE)</f>
        <v>#N/A</v>
      </c>
      <c r="Z1582" s="40" t="e">
        <f>VLOOKUP($B1582,期貨大額交易人未沖銷部位!$A$4:$O$499,10,FALSE)</f>
        <v>#N/A</v>
      </c>
      <c r="AA1582" s="40" t="e">
        <f>VLOOKUP($B1582,期貨大額交易人未沖銷部位!$A$4:$O$499,13,FALSE)</f>
        <v>#N/A</v>
      </c>
      <c r="AB1582" s="40" t="e">
        <f>VLOOKUP($B1582,期貨大額交易人未沖銷部位!$A$4:$O$499,14,FALSE)</f>
        <v>#N/A</v>
      </c>
      <c r="AC1582" s="40" t="e">
        <f>VLOOKUP($B1582,期貨大額交易人未沖銷部位!$A$4:$O$499,15,FALSE)</f>
        <v>#N/A</v>
      </c>
      <c r="AD1582" s="33" t="e">
        <f>VLOOKUP($B1582,三大美股走勢!$A$4:$J$495,4,FALSE)</f>
        <v>#N/A</v>
      </c>
      <c r="AE1582" s="33" t="e">
        <f>VLOOKUP($B1582,三大美股走勢!$A$4:$J$495,7,FALSE)</f>
        <v>#N/A</v>
      </c>
      <c r="AF1582" s="33" t="e">
        <f>VLOOKUP($B1582,三大美股走勢!$A$4:$J$495,10,FALSE)</f>
        <v>#N/A</v>
      </c>
    </row>
    <row r="1583" spans="2:32">
      <c r="B1583" s="32">
        <v>44362</v>
      </c>
      <c r="C1583" s="33" t="e">
        <f>VLOOKUP($B1583,大盤與近月台指!$A$4:$I$499,2,FALSE)</f>
        <v>#N/A</v>
      </c>
      <c r="D1583" s="34" t="e">
        <f>VLOOKUP($B1583,大盤與近月台指!$A$4:$I$499,3,FALSE)</f>
        <v>#N/A</v>
      </c>
      <c r="E1583" s="35" t="e">
        <f>VLOOKUP($B1583,大盤與近月台指!$A$4:$I$499,4,FALSE)</f>
        <v>#N/A</v>
      </c>
      <c r="F1583" s="33" t="e">
        <f>VLOOKUP($B1583,大盤與近月台指!$A$4:$I$499,5,FALSE)</f>
        <v>#N/A</v>
      </c>
      <c r="G1583" s="49" t="e">
        <f>VLOOKUP($B1583,三大法人買賣超!$A$4:$I$500,3,FALSE)</f>
        <v>#N/A</v>
      </c>
      <c r="H1583" s="34" t="e">
        <f>VLOOKUP($B1583,三大法人買賣超!$A$4:$I$500,5,FALSE)</f>
        <v>#N/A</v>
      </c>
      <c r="I1583" s="27" t="e">
        <f>VLOOKUP($B1583,三大法人買賣超!$A$4:$I$500,7,FALSE)</f>
        <v>#N/A</v>
      </c>
      <c r="J1583" s="27" t="e">
        <f>VLOOKUP($B1583,三大法人買賣超!$A$4:$I$500,9,FALSE)</f>
        <v>#N/A</v>
      </c>
      <c r="K1583" s="37">
        <f>新台幣匯率美元指數!B1584</f>
        <v>0</v>
      </c>
      <c r="L1583" s="38">
        <f>新台幣匯率美元指數!C1584</f>
        <v>0</v>
      </c>
      <c r="M1583" s="39">
        <f>新台幣匯率美元指數!D1584</f>
        <v>0</v>
      </c>
      <c r="N1583" s="27" t="e">
        <f>VLOOKUP($B1583,期貨未平倉口數!$A$4:$M$499,4,FALSE)</f>
        <v>#N/A</v>
      </c>
      <c r="O1583" s="27" t="e">
        <f>VLOOKUP($B1583,期貨未平倉口數!$A$4:$M$499,9,FALSE)</f>
        <v>#N/A</v>
      </c>
      <c r="P1583" s="27" t="e">
        <f>VLOOKUP($B1583,期貨未平倉口數!$A$4:$M$499,10,FALSE)</f>
        <v>#N/A</v>
      </c>
      <c r="Q1583" s="27" t="e">
        <f>VLOOKUP($B1583,期貨未平倉口數!$A$4:$M$499,11,FALSE)</f>
        <v>#N/A</v>
      </c>
      <c r="R1583" s="64" t="e">
        <f>VLOOKUP($B1583,選擇權未平倉餘額!$A$4:$I$500,6,FALSE)</f>
        <v>#N/A</v>
      </c>
      <c r="S1583" s="64" t="e">
        <f>VLOOKUP($B1583,選擇權未平倉餘額!$A$4:$I$500,7,FALSE)</f>
        <v>#N/A</v>
      </c>
      <c r="T1583" s="64" t="e">
        <f>VLOOKUP($B1583,選擇權未平倉餘額!$A$4:$I$500,8,FALSE)</f>
        <v>#N/A</v>
      </c>
      <c r="U1583" s="64" t="e">
        <f>VLOOKUP($B1583,選擇權未平倉餘額!$A$4:$I$500,9,FALSE)</f>
        <v>#N/A</v>
      </c>
      <c r="V1583" s="39" t="e">
        <f>VLOOKUP($B1583,臺指選擇權P_C_Ratios!$A$4:$C$500,3,FALSE)</f>
        <v>#N/A</v>
      </c>
      <c r="W1583" s="41" t="e">
        <f>VLOOKUP($B1583,散戶多空比!$A$6:$L$500,12,FALSE)</f>
        <v>#N/A</v>
      </c>
      <c r="X1583" s="40" t="e">
        <f>VLOOKUP($B1583,期貨大額交易人未沖銷部位!$A$4:$O$499,4,FALSE)</f>
        <v>#N/A</v>
      </c>
      <c r="Y1583" s="40" t="e">
        <f>VLOOKUP($B1583,期貨大額交易人未沖銷部位!$A$4:$O$499,7,FALSE)</f>
        <v>#N/A</v>
      </c>
      <c r="Z1583" s="40" t="e">
        <f>VLOOKUP($B1583,期貨大額交易人未沖銷部位!$A$4:$O$499,10,FALSE)</f>
        <v>#N/A</v>
      </c>
      <c r="AA1583" s="40" t="e">
        <f>VLOOKUP($B1583,期貨大額交易人未沖銷部位!$A$4:$O$499,13,FALSE)</f>
        <v>#N/A</v>
      </c>
      <c r="AB1583" s="40" t="e">
        <f>VLOOKUP($B1583,期貨大額交易人未沖銷部位!$A$4:$O$499,14,FALSE)</f>
        <v>#N/A</v>
      </c>
      <c r="AC1583" s="40" t="e">
        <f>VLOOKUP($B1583,期貨大額交易人未沖銷部位!$A$4:$O$499,15,FALSE)</f>
        <v>#N/A</v>
      </c>
      <c r="AD1583" s="33" t="e">
        <f>VLOOKUP($B1583,三大美股走勢!$A$4:$J$495,4,FALSE)</f>
        <v>#N/A</v>
      </c>
      <c r="AE1583" s="33" t="e">
        <f>VLOOKUP($B1583,三大美股走勢!$A$4:$J$495,7,FALSE)</f>
        <v>#N/A</v>
      </c>
      <c r="AF1583" s="33" t="e">
        <f>VLOOKUP($B1583,三大美股走勢!$A$4:$J$495,10,FALSE)</f>
        <v>#N/A</v>
      </c>
    </row>
    <row r="1584" spans="2:32">
      <c r="B1584" s="32">
        <v>44363</v>
      </c>
      <c r="C1584" s="33" t="e">
        <f>VLOOKUP($B1584,大盤與近月台指!$A$4:$I$499,2,FALSE)</f>
        <v>#N/A</v>
      </c>
      <c r="D1584" s="34" t="e">
        <f>VLOOKUP($B1584,大盤與近月台指!$A$4:$I$499,3,FALSE)</f>
        <v>#N/A</v>
      </c>
      <c r="E1584" s="35" t="e">
        <f>VLOOKUP($B1584,大盤與近月台指!$A$4:$I$499,4,FALSE)</f>
        <v>#N/A</v>
      </c>
      <c r="F1584" s="33" t="e">
        <f>VLOOKUP($B1584,大盤與近月台指!$A$4:$I$499,5,FALSE)</f>
        <v>#N/A</v>
      </c>
      <c r="G1584" s="49" t="e">
        <f>VLOOKUP($B1584,三大法人買賣超!$A$4:$I$500,3,FALSE)</f>
        <v>#N/A</v>
      </c>
      <c r="H1584" s="34" t="e">
        <f>VLOOKUP($B1584,三大法人買賣超!$A$4:$I$500,5,FALSE)</f>
        <v>#N/A</v>
      </c>
      <c r="I1584" s="27" t="e">
        <f>VLOOKUP($B1584,三大法人買賣超!$A$4:$I$500,7,FALSE)</f>
        <v>#N/A</v>
      </c>
      <c r="J1584" s="27" t="e">
        <f>VLOOKUP($B1584,三大法人買賣超!$A$4:$I$500,9,FALSE)</f>
        <v>#N/A</v>
      </c>
      <c r="K1584" s="37">
        <f>新台幣匯率美元指數!B1585</f>
        <v>0</v>
      </c>
      <c r="L1584" s="38">
        <f>新台幣匯率美元指數!C1585</f>
        <v>0</v>
      </c>
      <c r="M1584" s="39">
        <f>新台幣匯率美元指數!D1585</f>
        <v>0</v>
      </c>
      <c r="N1584" s="27" t="e">
        <f>VLOOKUP($B1584,期貨未平倉口數!$A$4:$M$499,4,FALSE)</f>
        <v>#N/A</v>
      </c>
      <c r="O1584" s="27" t="e">
        <f>VLOOKUP($B1584,期貨未平倉口數!$A$4:$M$499,9,FALSE)</f>
        <v>#N/A</v>
      </c>
      <c r="P1584" s="27" t="e">
        <f>VLOOKUP($B1584,期貨未平倉口數!$A$4:$M$499,10,FALSE)</f>
        <v>#N/A</v>
      </c>
      <c r="Q1584" s="27" t="e">
        <f>VLOOKUP($B1584,期貨未平倉口數!$A$4:$M$499,11,FALSE)</f>
        <v>#N/A</v>
      </c>
      <c r="R1584" s="64" t="e">
        <f>VLOOKUP($B1584,選擇權未平倉餘額!$A$4:$I$500,6,FALSE)</f>
        <v>#N/A</v>
      </c>
      <c r="S1584" s="64" t="e">
        <f>VLOOKUP($B1584,選擇權未平倉餘額!$A$4:$I$500,7,FALSE)</f>
        <v>#N/A</v>
      </c>
      <c r="T1584" s="64" t="e">
        <f>VLOOKUP($B1584,選擇權未平倉餘額!$A$4:$I$500,8,FALSE)</f>
        <v>#N/A</v>
      </c>
      <c r="U1584" s="64" t="e">
        <f>VLOOKUP($B1584,選擇權未平倉餘額!$A$4:$I$500,9,FALSE)</f>
        <v>#N/A</v>
      </c>
      <c r="V1584" s="39" t="e">
        <f>VLOOKUP($B1584,臺指選擇權P_C_Ratios!$A$4:$C$500,3,FALSE)</f>
        <v>#N/A</v>
      </c>
      <c r="W1584" s="41" t="e">
        <f>VLOOKUP($B1584,散戶多空比!$A$6:$L$500,12,FALSE)</f>
        <v>#N/A</v>
      </c>
      <c r="X1584" s="40" t="e">
        <f>VLOOKUP($B1584,期貨大額交易人未沖銷部位!$A$4:$O$499,4,FALSE)</f>
        <v>#N/A</v>
      </c>
      <c r="Y1584" s="40" t="e">
        <f>VLOOKUP($B1584,期貨大額交易人未沖銷部位!$A$4:$O$499,7,FALSE)</f>
        <v>#N/A</v>
      </c>
      <c r="Z1584" s="40" t="e">
        <f>VLOOKUP($B1584,期貨大額交易人未沖銷部位!$A$4:$O$499,10,FALSE)</f>
        <v>#N/A</v>
      </c>
      <c r="AA1584" s="40" t="e">
        <f>VLOOKUP($B1584,期貨大額交易人未沖銷部位!$A$4:$O$499,13,FALSE)</f>
        <v>#N/A</v>
      </c>
      <c r="AB1584" s="40" t="e">
        <f>VLOOKUP($B1584,期貨大額交易人未沖銷部位!$A$4:$O$499,14,FALSE)</f>
        <v>#N/A</v>
      </c>
      <c r="AC1584" s="40" t="e">
        <f>VLOOKUP($B1584,期貨大額交易人未沖銷部位!$A$4:$O$499,15,FALSE)</f>
        <v>#N/A</v>
      </c>
      <c r="AD1584" s="33" t="e">
        <f>VLOOKUP($B1584,三大美股走勢!$A$4:$J$495,4,FALSE)</f>
        <v>#N/A</v>
      </c>
      <c r="AE1584" s="33" t="e">
        <f>VLOOKUP($B1584,三大美股走勢!$A$4:$J$495,7,FALSE)</f>
        <v>#N/A</v>
      </c>
      <c r="AF1584" s="33" t="e">
        <f>VLOOKUP($B1584,三大美股走勢!$A$4:$J$495,10,FALSE)</f>
        <v>#N/A</v>
      </c>
    </row>
    <row r="1585" spans="2:32">
      <c r="B1585" s="32">
        <v>44364</v>
      </c>
      <c r="C1585" s="33" t="e">
        <f>VLOOKUP($B1585,大盤與近月台指!$A$4:$I$499,2,FALSE)</f>
        <v>#N/A</v>
      </c>
      <c r="D1585" s="34" t="e">
        <f>VLOOKUP($B1585,大盤與近月台指!$A$4:$I$499,3,FALSE)</f>
        <v>#N/A</v>
      </c>
      <c r="E1585" s="35" t="e">
        <f>VLOOKUP($B1585,大盤與近月台指!$A$4:$I$499,4,FALSE)</f>
        <v>#N/A</v>
      </c>
      <c r="F1585" s="33" t="e">
        <f>VLOOKUP($B1585,大盤與近月台指!$A$4:$I$499,5,FALSE)</f>
        <v>#N/A</v>
      </c>
      <c r="G1585" s="49" t="e">
        <f>VLOOKUP($B1585,三大法人買賣超!$A$4:$I$500,3,FALSE)</f>
        <v>#N/A</v>
      </c>
      <c r="H1585" s="34" t="e">
        <f>VLOOKUP($B1585,三大法人買賣超!$A$4:$I$500,5,FALSE)</f>
        <v>#N/A</v>
      </c>
      <c r="I1585" s="27" t="e">
        <f>VLOOKUP($B1585,三大法人買賣超!$A$4:$I$500,7,FALSE)</f>
        <v>#N/A</v>
      </c>
      <c r="J1585" s="27" t="e">
        <f>VLOOKUP($B1585,三大法人買賣超!$A$4:$I$500,9,FALSE)</f>
        <v>#N/A</v>
      </c>
      <c r="K1585" s="37">
        <f>新台幣匯率美元指數!B1586</f>
        <v>0</v>
      </c>
      <c r="L1585" s="38">
        <f>新台幣匯率美元指數!C1586</f>
        <v>0</v>
      </c>
      <c r="M1585" s="39">
        <f>新台幣匯率美元指數!D1586</f>
        <v>0</v>
      </c>
      <c r="N1585" s="27" t="e">
        <f>VLOOKUP($B1585,期貨未平倉口數!$A$4:$M$499,4,FALSE)</f>
        <v>#N/A</v>
      </c>
      <c r="O1585" s="27" t="e">
        <f>VLOOKUP($B1585,期貨未平倉口數!$A$4:$M$499,9,FALSE)</f>
        <v>#N/A</v>
      </c>
      <c r="P1585" s="27" t="e">
        <f>VLOOKUP($B1585,期貨未平倉口數!$A$4:$M$499,10,FALSE)</f>
        <v>#N/A</v>
      </c>
      <c r="Q1585" s="27" t="e">
        <f>VLOOKUP($B1585,期貨未平倉口數!$A$4:$M$499,11,FALSE)</f>
        <v>#N/A</v>
      </c>
      <c r="R1585" s="64" t="e">
        <f>VLOOKUP($B1585,選擇權未平倉餘額!$A$4:$I$500,6,FALSE)</f>
        <v>#N/A</v>
      </c>
      <c r="S1585" s="64" t="e">
        <f>VLOOKUP($B1585,選擇權未平倉餘額!$A$4:$I$500,7,FALSE)</f>
        <v>#N/A</v>
      </c>
      <c r="T1585" s="64" t="e">
        <f>VLOOKUP($B1585,選擇權未平倉餘額!$A$4:$I$500,8,FALSE)</f>
        <v>#N/A</v>
      </c>
      <c r="U1585" s="64" t="e">
        <f>VLOOKUP($B1585,選擇權未平倉餘額!$A$4:$I$500,9,FALSE)</f>
        <v>#N/A</v>
      </c>
      <c r="V1585" s="39" t="e">
        <f>VLOOKUP($B1585,臺指選擇權P_C_Ratios!$A$4:$C$500,3,FALSE)</f>
        <v>#N/A</v>
      </c>
      <c r="W1585" s="41" t="e">
        <f>VLOOKUP($B1585,散戶多空比!$A$6:$L$500,12,FALSE)</f>
        <v>#N/A</v>
      </c>
      <c r="X1585" s="40" t="e">
        <f>VLOOKUP($B1585,期貨大額交易人未沖銷部位!$A$4:$O$499,4,FALSE)</f>
        <v>#N/A</v>
      </c>
      <c r="Y1585" s="40" t="e">
        <f>VLOOKUP($B1585,期貨大額交易人未沖銷部位!$A$4:$O$499,7,FALSE)</f>
        <v>#N/A</v>
      </c>
      <c r="Z1585" s="40" t="e">
        <f>VLOOKUP($B1585,期貨大額交易人未沖銷部位!$A$4:$O$499,10,FALSE)</f>
        <v>#N/A</v>
      </c>
      <c r="AA1585" s="40" t="e">
        <f>VLOOKUP($B1585,期貨大額交易人未沖銷部位!$A$4:$O$499,13,FALSE)</f>
        <v>#N/A</v>
      </c>
      <c r="AB1585" s="40" t="e">
        <f>VLOOKUP($B1585,期貨大額交易人未沖銷部位!$A$4:$O$499,14,FALSE)</f>
        <v>#N/A</v>
      </c>
      <c r="AC1585" s="40" t="e">
        <f>VLOOKUP($B1585,期貨大額交易人未沖銷部位!$A$4:$O$499,15,FALSE)</f>
        <v>#N/A</v>
      </c>
      <c r="AD1585" s="33" t="e">
        <f>VLOOKUP($B1585,三大美股走勢!$A$4:$J$495,4,FALSE)</f>
        <v>#N/A</v>
      </c>
      <c r="AE1585" s="33" t="e">
        <f>VLOOKUP($B1585,三大美股走勢!$A$4:$J$495,7,FALSE)</f>
        <v>#N/A</v>
      </c>
      <c r="AF1585" s="33" t="e">
        <f>VLOOKUP($B1585,三大美股走勢!$A$4:$J$495,10,FALSE)</f>
        <v>#N/A</v>
      </c>
    </row>
    <row r="1586" spans="2:32">
      <c r="B1586" s="32">
        <v>44365</v>
      </c>
      <c r="C1586" s="33" t="e">
        <f>VLOOKUP($B1586,大盤與近月台指!$A$4:$I$499,2,FALSE)</f>
        <v>#N/A</v>
      </c>
      <c r="D1586" s="34" t="e">
        <f>VLOOKUP($B1586,大盤與近月台指!$A$4:$I$499,3,FALSE)</f>
        <v>#N/A</v>
      </c>
      <c r="E1586" s="35" t="e">
        <f>VLOOKUP($B1586,大盤與近月台指!$A$4:$I$499,4,FALSE)</f>
        <v>#N/A</v>
      </c>
      <c r="F1586" s="33" t="e">
        <f>VLOOKUP($B1586,大盤與近月台指!$A$4:$I$499,5,FALSE)</f>
        <v>#N/A</v>
      </c>
      <c r="G1586" s="49" t="e">
        <f>VLOOKUP($B1586,三大法人買賣超!$A$4:$I$500,3,FALSE)</f>
        <v>#N/A</v>
      </c>
      <c r="H1586" s="34" t="e">
        <f>VLOOKUP($B1586,三大法人買賣超!$A$4:$I$500,5,FALSE)</f>
        <v>#N/A</v>
      </c>
      <c r="I1586" s="27" t="e">
        <f>VLOOKUP($B1586,三大法人買賣超!$A$4:$I$500,7,FALSE)</f>
        <v>#N/A</v>
      </c>
      <c r="J1586" s="27" t="e">
        <f>VLOOKUP($B1586,三大法人買賣超!$A$4:$I$500,9,FALSE)</f>
        <v>#N/A</v>
      </c>
      <c r="K1586" s="37">
        <f>新台幣匯率美元指數!B1587</f>
        <v>0</v>
      </c>
      <c r="L1586" s="38">
        <f>新台幣匯率美元指數!C1587</f>
        <v>0</v>
      </c>
      <c r="M1586" s="39">
        <f>新台幣匯率美元指數!D1587</f>
        <v>0</v>
      </c>
      <c r="N1586" s="27" t="e">
        <f>VLOOKUP($B1586,期貨未平倉口數!$A$4:$M$499,4,FALSE)</f>
        <v>#N/A</v>
      </c>
      <c r="O1586" s="27" t="e">
        <f>VLOOKUP($B1586,期貨未平倉口數!$A$4:$M$499,9,FALSE)</f>
        <v>#N/A</v>
      </c>
      <c r="P1586" s="27" t="e">
        <f>VLOOKUP($B1586,期貨未平倉口數!$A$4:$M$499,10,FALSE)</f>
        <v>#N/A</v>
      </c>
      <c r="Q1586" s="27" t="e">
        <f>VLOOKUP($B1586,期貨未平倉口數!$A$4:$M$499,11,FALSE)</f>
        <v>#N/A</v>
      </c>
      <c r="R1586" s="64" t="e">
        <f>VLOOKUP($B1586,選擇權未平倉餘額!$A$4:$I$500,6,FALSE)</f>
        <v>#N/A</v>
      </c>
      <c r="S1586" s="64" t="e">
        <f>VLOOKUP($B1586,選擇權未平倉餘額!$A$4:$I$500,7,FALSE)</f>
        <v>#N/A</v>
      </c>
      <c r="T1586" s="64" t="e">
        <f>VLOOKUP($B1586,選擇權未平倉餘額!$A$4:$I$500,8,FALSE)</f>
        <v>#N/A</v>
      </c>
      <c r="U1586" s="64" t="e">
        <f>VLOOKUP($B1586,選擇權未平倉餘額!$A$4:$I$500,9,FALSE)</f>
        <v>#N/A</v>
      </c>
      <c r="V1586" s="39" t="e">
        <f>VLOOKUP($B1586,臺指選擇權P_C_Ratios!$A$4:$C$500,3,FALSE)</f>
        <v>#N/A</v>
      </c>
      <c r="W1586" s="41" t="e">
        <f>VLOOKUP($B1586,散戶多空比!$A$6:$L$500,12,FALSE)</f>
        <v>#N/A</v>
      </c>
      <c r="X1586" s="40" t="e">
        <f>VLOOKUP($B1586,期貨大額交易人未沖銷部位!$A$4:$O$499,4,FALSE)</f>
        <v>#N/A</v>
      </c>
      <c r="Y1586" s="40" t="e">
        <f>VLOOKUP($B1586,期貨大額交易人未沖銷部位!$A$4:$O$499,7,FALSE)</f>
        <v>#N/A</v>
      </c>
      <c r="Z1586" s="40" t="e">
        <f>VLOOKUP($B1586,期貨大額交易人未沖銷部位!$A$4:$O$499,10,FALSE)</f>
        <v>#N/A</v>
      </c>
      <c r="AA1586" s="40" t="e">
        <f>VLOOKUP($B1586,期貨大額交易人未沖銷部位!$A$4:$O$499,13,FALSE)</f>
        <v>#N/A</v>
      </c>
      <c r="AB1586" s="40" t="e">
        <f>VLOOKUP($B1586,期貨大額交易人未沖銷部位!$A$4:$O$499,14,FALSE)</f>
        <v>#N/A</v>
      </c>
      <c r="AC1586" s="40" t="e">
        <f>VLOOKUP($B1586,期貨大額交易人未沖銷部位!$A$4:$O$499,15,FALSE)</f>
        <v>#N/A</v>
      </c>
      <c r="AD1586" s="33" t="e">
        <f>VLOOKUP($B1586,三大美股走勢!$A$4:$J$495,4,FALSE)</f>
        <v>#N/A</v>
      </c>
      <c r="AE1586" s="33" t="e">
        <f>VLOOKUP($B1586,三大美股走勢!$A$4:$J$495,7,FALSE)</f>
        <v>#N/A</v>
      </c>
      <c r="AF1586" s="33" t="e">
        <f>VLOOKUP($B1586,三大美股走勢!$A$4:$J$495,10,FALSE)</f>
        <v>#N/A</v>
      </c>
    </row>
    <row r="1587" spans="2:32">
      <c r="B1587" s="32">
        <v>44366</v>
      </c>
      <c r="C1587" s="33" t="e">
        <f>VLOOKUP($B1587,大盤與近月台指!$A$4:$I$499,2,FALSE)</f>
        <v>#N/A</v>
      </c>
      <c r="D1587" s="34" t="e">
        <f>VLOOKUP($B1587,大盤與近月台指!$A$4:$I$499,3,FALSE)</f>
        <v>#N/A</v>
      </c>
      <c r="E1587" s="35" t="e">
        <f>VLOOKUP($B1587,大盤與近月台指!$A$4:$I$499,4,FALSE)</f>
        <v>#N/A</v>
      </c>
      <c r="F1587" s="33" t="e">
        <f>VLOOKUP($B1587,大盤與近月台指!$A$4:$I$499,5,FALSE)</f>
        <v>#N/A</v>
      </c>
      <c r="G1587" s="49" t="e">
        <f>VLOOKUP($B1587,三大法人買賣超!$A$4:$I$500,3,FALSE)</f>
        <v>#N/A</v>
      </c>
      <c r="H1587" s="34" t="e">
        <f>VLOOKUP($B1587,三大法人買賣超!$A$4:$I$500,5,FALSE)</f>
        <v>#N/A</v>
      </c>
      <c r="I1587" s="27" t="e">
        <f>VLOOKUP($B1587,三大法人買賣超!$A$4:$I$500,7,FALSE)</f>
        <v>#N/A</v>
      </c>
      <c r="J1587" s="27" t="e">
        <f>VLOOKUP($B1587,三大法人買賣超!$A$4:$I$500,9,FALSE)</f>
        <v>#N/A</v>
      </c>
      <c r="K1587" s="37">
        <f>新台幣匯率美元指數!B1588</f>
        <v>0</v>
      </c>
      <c r="L1587" s="38">
        <f>新台幣匯率美元指數!C1588</f>
        <v>0</v>
      </c>
      <c r="M1587" s="39">
        <f>新台幣匯率美元指數!D1588</f>
        <v>0</v>
      </c>
      <c r="N1587" s="27" t="e">
        <f>VLOOKUP($B1587,期貨未平倉口數!$A$4:$M$499,4,FALSE)</f>
        <v>#N/A</v>
      </c>
      <c r="O1587" s="27" t="e">
        <f>VLOOKUP($B1587,期貨未平倉口數!$A$4:$M$499,9,FALSE)</f>
        <v>#N/A</v>
      </c>
      <c r="P1587" s="27" t="e">
        <f>VLOOKUP($B1587,期貨未平倉口數!$A$4:$M$499,10,FALSE)</f>
        <v>#N/A</v>
      </c>
      <c r="Q1587" s="27" t="e">
        <f>VLOOKUP($B1587,期貨未平倉口數!$A$4:$M$499,11,FALSE)</f>
        <v>#N/A</v>
      </c>
      <c r="R1587" s="64" t="e">
        <f>VLOOKUP($B1587,選擇權未平倉餘額!$A$4:$I$500,6,FALSE)</f>
        <v>#N/A</v>
      </c>
      <c r="S1587" s="64" t="e">
        <f>VLOOKUP($B1587,選擇權未平倉餘額!$A$4:$I$500,7,FALSE)</f>
        <v>#N/A</v>
      </c>
      <c r="T1587" s="64" t="e">
        <f>VLOOKUP($B1587,選擇權未平倉餘額!$A$4:$I$500,8,FALSE)</f>
        <v>#N/A</v>
      </c>
      <c r="U1587" s="64" t="e">
        <f>VLOOKUP($B1587,選擇權未平倉餘額!$A$4:$I$500,9,FALSE)</f>
        <v>#N/A</v>
      </c>
      <c r="V1587" s="39" t="e">
        <f>VLOOKUP($B1587,臺指選擇權P_C_Ratios!$A$4:$C$500,3,FALSE)</f>
        <v>#N/A</v>
      </c>
      <c r="W1587" s="41" t="e">
        <f>VLOOKUP($B1587,散戶多空比!$A$6:$L$500,12,FALSE)</f>
        <v>#N/A</v>
      </c>
      <c r="X1587" s="40" t="e">
        <f>VLOOKUP($B1587,期貨大額交易人未沖銷部位!$A$4:$O$499,4,FALSE)</f>
        <v>#N/A</v>
      </c>
      <c r="Y1587" s="40" t="e">
        <f>VLOOKUP($B1587,期貨大額交易人未沖銷部位!$A$4:$O$499,7,FALSE)</f>
        <v>#N/A</v>
      </c>
      <c r="Z1587" s="40" t="e">
        <f>VLOOKUP($B1587,期貨大額交易人未沖銷部位!$A$4:$O$499,10,FALSE)</f>
        <v>#N/A</v>
      </c>
      <c r="AA1587" s="40" t="e">
        <f>VLOOKUP($B1587,期貨大額交易人未沖銷部位!$A$4:$O$499,13,FALSE)</f>
        <v>#N/A</v>
      </c>
      <c r="AB1587" s="40" t="e">
        <f>VLOOKUP($B1587,期貨大額交易人未沖銷部位!$A$4:$O$499,14,FALSE)</f>
        <v>#N/A</v>
      </c>
      <c r="AC1587" s="40" t="e">
        <f>VLOOKUP($B1587,期貨大額交易人未沖銷部位!$A$4:$O$499,15,FALSE)</f>
        <v>#N/A</v>
      </c>
      <c r="AD1587" s="33" t="e">
        <f>VLOOKUP($B1587,三大美股走勢!$A$4:$J$495,4,FALSE)</f>
        <v>#N/A</v>
      </c>
      <c r="AE1587" s="33" t="e">
        <f>VLOOKUP($B1587,三大美股走勢!$A$4:$J$495,7,FALSE)</f>
        <v>#N/A</v>
      </c>
      <c r="AF1587" s="33" t="e">
        <f>VLOOKUP($B1587,三大美股走勢!$A$4:$J$495,10,FALSE)</f>
        <v>#N/A</v>
      </c>
    </row>
    <row r="1588" spans="2:32">
      <c r="B1588" s="32">
        <v>44367</v>
      </c>
      <c r="C1588" s="33" t="e">
        <f>VLOOKUP($B1588,大盤與近月台指!$A$4:$I$499,2,FALSE)</f>
        <v>#N/A</v>
      </c>
      <c r="D1588" s="34" t="e">
        <f>VLOOKUP($B1588,大盤與近月台指!$A$4:$I$499,3,FALSE)</f>
        <v>#N/A</v>
      </c>
      <c r="E1588" s="35" t="e">
        <f>VLOOKUP($B1588,大盤與近月台指!$A$4:$I$499,4,FALSE)</f>
        <v>#N/A</v>
      </c>
      <c r="F1588" s="33" t="e">
        <f>VLOOKUP($B1588,大盤與近月台指!$A$4:$I$499,5,FALSE)</f>
        <v>#N/A</v>
      </c>
      <c r="G1588" s="49" t="e">
        <f>VLOOKUP($B1588,三大法人買賣超!$A$4:$I$500,3,FALSE)</f>
        <v>#N/A</v>
      </c>
      <c r="H1588" s="34" t="e">
        <f>VLOOKUP($B1588,三大法人買賣超!$A$4:$I$500,5,FALSE)</f>
        <v>#N/A</v>
      </c>
      <c r="I1588" s="27" t="e">
        <f>VLOOKUP($B1588,三大法人買賣超!$A$4:$I$500,7,FALSE)</f>
        <v>#N/A</v>
      </c>
      <c r="J1588" s="27" t="e">
        <f>VLOOKUP($B1588,三大法人買賣超!$A$4:$I$500,9,FALSE)</f>
        <v>#N/A</v>
      </c>
      <c r="K1588" s="37">
        <f>新台幣匯率美元指數!B1589</f>
        <v>0</v>
      </c>
      <c r="L1588" s="38">
        <f>新台幣匯率美元指數!C1589</f>
        <v>0</v>
      </c>
      <c r="M1588" s="39">
        <f>新台幣匯率美元指數!D1589</f>
        <v>0</v>
      </c>
      <c r="N1588" s="27" t="e">
        <f>VLOOKUP($B1588,期貨未平倉口數!$A$4:$M$499,4,FALSE)</f>
        <v>#N/A</v>
      </c>
      <c r="O1588" s="27" t="e">
        <f>VLOOKUP($B1588,期貨未平倉口數!$A$4:$M$499,9,FALSE)</f>
        <v>#N/A</v>
      </c>
      <c r="P1588" s="27" t="e">
        <f>VLOOKUP($B1588,期貨未平倉口數!$A$4:$M$499,10,FALSE)</f>
        <v>#N/A</v>
      </c>
      <c r="Q1588" s="27" t="e">
        <f>VLOOKUP($B1588,期貨未平倉口數!$A$4:$M$499,11,FALSE)</f>
        <v>#N/A</v>
      </c>
      <c r="R1588" s="64" t="e">
        <f>VLOOKUP($B1588,選擇權未平倉餘額!$A$4:$I$500,6,FALSE)</f>
        <v>#N/A</v>
      </c>
      <c r="S1588" s="64" t="e">
        <f>VLOOKUP($B1588,選擇權未平倉餘額!$A$4:$I$500,7,FALSE)</f>
        <v>#N/A</v>
      </c>
      <c r="T1588" s="64" t="e">
        <f>VLOOKUP($B1588,選擇權未平倉餘額!$A$4:$I$500,8,FALSE)</f>
        <v>#N/A</v>
      </c>
      <c r="U1588" s="64" t="e">
        <f>VLOOKUP($B1588,選擇權未平倉餘額!$A$4:$I$500,9,FALSE)</f>
        <v>#N/A</v>
      </c>
      <c r="V1588" s="39" t="e">
        <f>VLOOKUP($B1588,臺指選擇權P_C_Ratios!$A$4:$C$500,3,FALSE)</f>
        <v>#N/A</v>
      </c>
      <c r="W1588" s="41" t="e">
        <f>VLOOKUP($B1588,散戶多空比!$A$6:$L$500,12,FALSE)</f>
        <v>#N/A</v>
      </c>
      <c r="X1588" s="40" t="e">
        <f>VLOOKUP($B1588,期貨大額交易人未沖銷部位!$A$4:$O$499,4,FALSE)</f>
        <v>#N/A</v>
      </c>
      <c r="Y1588" s="40" t="e">
        <f>VLOOKUP($B1588,期貨大額交易人未沖銷部位!$A$4:$O$499,7,FALSE)</f>
        <v>#N/A</v>
      </c>
      <c r="Z1588" s="40" t="e">
        <f>VLOOKUP($B1588,期貨大額交易人未沖銷部位!$A$4:$O$499,10,FALSE)</f>
        <v>#N/A</v>
      </c>
      <c r="AA1588" s="40" t="e">
        <f>VLOOKUP($B1588,期貨大額交易人未沖銷部位!$A$4:$O$499,13,FALSE)</f>
        <v>#N/A</v>
      </c>
      <c r="AB1588" s="40" t="e">
        <f>VLOOKUP($B1588,期貨大額交易人未沖銷部位!$A$4:$O$499,14,FALSE)</f>
        <v>#N/A</v>
      </c>
      <c r="AC1588" s="40" t="e">
        <f>VLOOKUP($B1588,期貨大額交易人未沖銷部位!$A$4:$O$499,15,FALSE)</f>
        <v>#N/A</v>
      </c>
      <c r="AD1588" s="33" t="e">
        <f>VLOOKUP($B1588,三大美股走勢!$A$4:$J$495,4,FALSE)</f>
        <v>#N/A</v>
      </c>
      <c r="AE1588" s="33" t="e">
        <f>VLOOKUP($B1588,三大美股走勢!$A$4:$J$495,7,FALSE)</f>
        <v>#N/A</v>
      </c>
      <c r="AF1588" s="33" t="e">
        <f>VLOOKUP($B1588,三大美股走勢!$A$4:$J$495,10,FALSE)</f>
        <v>#N/A</v>
      </c>
    </row>
    <row r="1589" spans="2:32">
      <c r="B1589" s="32">
        <v>44368</v>
      </c>
      <c r="C1589" s="33" t="e">
        <f>VLOOKUP($B1589,大盤與近月台指!$A$4:$I$499,2,FALSE)</f>
        <v>#N/A</v>
      </c>
      <c r="D1589" s="34" t="e">
        <f>VLOOKUP($B1589,大盤與近月台指!$A$4:$I$499,3,FALSE)</f>
        <v>#N/A</v>
      </c>
      <c r="E1589" s="35" t="e">
        <f>VLOOKUP($B1589,大盤與近月台指!$A$4:$I$499,4,FALSE)</f>
        <v>#N/A</v>
      </c>
      <c r="F1589" s="33" t="e">
        <f>VLOOKUP($B1589,大盤與近月台指!$A$4:$I$499,5,FALSE)</f>
        <v>#N/A</v>
      </c>
      <c r="G1589" s="49" t="e">
        <f>VLOOKUP($B1589,三大法人買賣超!$A$4:$I$500,3,FALSE)</f>
        <v>#N/A</v>
      </c>
      <c r="H1589" s="34" t="e">
        <f>VLOOKUP($B1589,三大法人買賣超!$A$4:$I$500,5,FALSE)</f>
        <v>#N/A</v>
      </c>
      <c r="I1589" s="27" t="e">
        <f>VLOOKUP($B1589,三大法人買賣超!$A$4:$I$500,7,FALSE)</f>
        <v>#N/A</v>
      </c>
      <c r="J1589" s="27" t="e">
        <f>VLOOKUP($B1589,三大法人買賣超!$A$4:$I$500,9,FALSE)</f>
        <v>#N/A</v>
      </c>
      <c r="K1589" s="37">
        <f>新台幣匯率美元指數!B1590</f>
        <v>0</v>
      </c>
      <c r="L1589" s="38">
        <f>新台幣匯率美元指數!C1590</f>
        <v>0</v>
      </c>
      <c r="M1589" s="39">
        <f>新台幣匯率美元指數!D1590</f>
        <v>0</v>
      </c>
      <c r="N1589" s="27" t="e">
        <f>VLOOKUP($B1589,期貨未平倉口數!$A$4:$M$499,4,FALSE)</f>
        <v>#N/A</v>
      </c>
      <c r="O1589" s="27" t="e">
        <f>VLOOKUP($B1589,期貨未平倉口數!$A$4:$M$499,9,FALSE)</f>
        <v>#N/A</v>
      </c>
      <c r="P1589" s="27" t="e">
        <f>VLOOKUP($B1589,期貨未平倉口數!$A$4:$M$499,10,FALSE)</f>
        <v>#N/A</v>
      </c>
      <c r="Q1589" s="27" t="e">
        <f>VLOOKUP($B1589,期貨未平倉口數!$A$4:$M$499,11,FALSE)</f>
        <v>#N/A</v>
      </c>
      <c r="R1589" s="64" t="e">
        <f>VLOOKUP($B1589,選擇權未平倉餘額!$A$4:$I$500,6,FALSE)</f>
        <v>#N/A</v>
      </c>
      <c r="S1589" s="64" t="e">
        <f>VLOOKUP($B1589,選擇權未平倉餘額!$A$4:$I$500,7,FALSE)</f>
        <v>#N/A</v>
      </c>
      <c r="T1589" s="64" t="e">
        <f>VLOOKUP($B1589,選擇權未平倉餘額!$A$4:$I$500,8,FALSE)</f>
        <v>#N/A</v>
      </c>
      <c r="U1589" s="64" t="e">
        <f>VLOOKUP($B1589,選擇權未平倉餘額!$A$4:$I$500,9,FALSE)</f>
        <v>#N/A</v>
      </c>
      <c r="V1589" s="39" t="e">
        <f>VLOOKUP($B1589,臺指選擇權P_C_Ratios!$A$4:$C$500,3,FALSE)</f>
        <v>#N/A</v>
      </c>
      <c r="W1589" s="41" t="e">
        <f>VLOOKUP($B1589,散戶多空比!$A$6:$L$500,12,FALSE)</f>
        <v>#N/A</v>
      </c>
      <c r="X1589" s="40" t="e">
        <f>VLOOKUP($B1589,期貨大額交易人未沖銷部位!$A$4:$O$499,4,FALSE)</f>
        <v>#N/A</v>
      </c>
      <c r="Y1589" s="40" t="e">
        <f>VLOOKUP($B1589,期貨大額交易人未沖銷部位!$A$4:$O$499,7,FALSE)</f>
        <v>#N/A</v>
      </c>
      <c r="Z1589" s="40" t="e">
        <f>VLOOKUP($B1589,期貨大額交易人未沖銷部位!$A$4:$O$499,10,FALSE)</f>
        <v>#N/A</v>
      </c>
      <c r="AA1589" s="40" t="e">
        <f>VLOOKUP($B1589,期貨大額交易人未沖銷部位!$A$4:$O$499,13,FALSE)</f>
        <v>#N/A</v>
      </c>
      <c r="AB1589" s="40" t="e">
        <f>VLOOKUP($B1589,期貨大額交易人未沖銷部位!$A$4:$O$499,14,FALSE)</f>
        <v>#N/A</v>
      </c>
      <c r="AC1589" s="40" t="e">
        <f>VLOOKUP($B1589,期貨大額交易人未沖銷部位!$A$4:$O$499,15,FALSE)</f>
        <v>#N/A</v>
      </c>
      <c r="AD1589" s="33" t="e">
        <f>VLOOKUP($B1589,三大美股走勢!$A$4:$J$495,4,FALSE)</f>
        <v>#N/A</v>
      </c>
      <c r="AE1589" s="33" t="e">
        <f>VLOOKUP($B1589,三大美股走勢!$A$4:$J$495,7,FALSE)</f>
        <v>#N/A</v>
      </c>
      <c r="AF1589" s="33" t="e">
        <f>VLOOKUP($B1589,三大美股走勢!$A$4:$J$495,10,FALSE)</f>
        <v>#N/A</v>
      </c>
    </row>
    <row r="1590" spans="2:32">
      <c r="B1590" s="32">
        <v>44369</v>
      </c>
      <c r="C1590" s="33" t="e">
        <f>VLOOKUP($B1590,大盤與近月台指!$A$4:$I$499,2,FALSE)</f>
        <v>#N/A</v>
      </c>
      <c r="D1590" s="34" t="e">
        <f>VLOOKUP($B1590,大盤與近月台指!$A$4:$I$499,3,FALSE)</f>
        <v>#N/A</v>
      </c>
      <c r="E1590" s="35" t="e">
        <f>VLOOKUP($B1590,大盤與近月台指!$A$4:$I$499,4,FALSE)</f>
        <v>#N/A</v>
      </c>
      <c r="F1590" s="33" t="e">
        <f>VLOOKUP($B1590,大盤與近月台指!$A$4:$I$499,5,FALSE)</f>
        <v>#N/A</v>
      </c>
      <c r="G1590" s="49" t="e">
        <f>VLOOKUP($B1590,三大法人買賣超!$A$4:$I$500,3,FALSE)</f>
        <v>#N/A</v>
      </c>
      <c r="H1590" s="34" t="e">
        <f>VLOOKUP($B1590,三大法人買賣超!$A$4:$I$500,5,FALSE)</f>
        <v>#N/A</v>
      </c>
      <c r="I1590" s="27" t="e">
        <f>VLOOKUP($B1590,三大法人買賣超!$A$4:$I$500,7,FALSE)</f>
        <v>#N/A</v>
      </c>
      <c r="J1590" s="27" t="e">
        <f>VLOOKUP($B1590,三大法人買賣超!$A$4:$I$500,9,FALSE)</f>
        <v>#N/A</v>
      </c>
      <c r="K1590" s="37">
        <f>新台幣匯率美元指數!B1591</f>
        <v>0</v>
      </c>
      <c r="L1590" s="38">
        <f>新台幣匯率美元指數!C1591</f>
        <v>0</v>
      </c>
      <c r="M1590" s="39">
        <f>新台幣匯率美元指數!D1591</f>
        <v>0</v>
      </c>
      <c r="N1590" s="27" t="e">
        <f>VLOOKUP($B1590,期貨未平倉口數!$A$4:$M$499,4,FALSE)</f>
        <v>#N/A</v>
      </c>
      <c r="O1590" s="27" t="e">
        <f>VLOOKUP($B1590,期貨未平倉口數!$A$4:$M$499,9,FALSE)</f>
        <v>#N/A</v>
      </c>
      <c r="P1590" s="27" t="e">
        <f>VLOOKUP($B1590,期貨未平倉口數!$A$4:$M$499,10,FALSE)</f>
        <v>#N/A</v>
      </c>
      <c r="Q1590" s="27" t="e">
        <f>VLOOKUP($B1590,期貨未平倉口數!$A$4:$M$499,11,FALSE)</f>
        <v>#N/A</v>
      </c>
      <c r="R1590" s="64" t="e">
        <f>VLOOKUP($B1590,選擇權未平倉餘額!$A$4:$I$500,6,FALSE)</f>
        <v>#N/A</v>
      </c>
      <c r="S1590" s="64" t="e">
        <f>VLOOKUP($B1590,選擇權未平倉餘額!$A$4:$I$500,7,FALSE)</f>
        <v>#N/A</v>
      </c>
      <c r="T1590" s="64" t="e">
        <f>VLOOKUP($B1590,選擇權未平倉餘額!$A$4:$I$500,8,FALSE)</f>
        <v>#N/A</v>
      </c>
      <c r="U1590" s="64" t="e">
        <f>VLOOKUP($B1590,選擇權未平倉餘額!$A$4:$I$500,9,FALSE)</f>
        <v>#N/A</v>
      </c>
      <c r="V1590" s="39" t="e">
        <f>VLOOKUP($B1590,臺指選擇權P_C_Ratios!$A$4:$C$500,3,FALSE)</f>
        <v>#N/A</v>
      </c>
      <c r="W1590" s="41" t="e">
        <f>VLOOKUP($B1590,散戶多空比!$A$6:$L$500,12,FALSE)</f>
        <v>#N/A</v>
      </c>
      <c r="X1590" s="40" t="e">
        <f>VLOOKUP($B1590,期貨大額交易人未沖銷部位!$A$4:$O$499,4,FALSE)</f>
        <v>#N/A</v>
      </c>
      <c r="Y1590" s="40" t="e">
        <f>VLOOKUP($B1590,期貨大額交易人未沖銷部位!$A$4:$O$499,7,FALSE)</f>
        <v>#N/A</v>
      </c>
      <c r="Z1590" s="40" t="e">
        <f>VLOOKUP($B1590,期貨大額交易人未沖銷部位!$A$4:$O$499,10,FALSE)</f>
        <v>#N/A</v>
      </c>
      <c r="AA1590" s="40" t="e">
        <f>VLOOKUP($B1590,期貨大額交易人未沖銷部位!$A$4:$O$499,13,FALSE)</f>
        <v>#N/A</v>
      </c>
      <c r="AB1590" s="40" t="e">
        <f>VLOOKUP($B1590,期貨大額交易人未沖銷部位!$A$4:$O$499,14,FALSE)</f>
        <v>#N/A</v>
      </c>
      <c r="AC1590" s="40" t="e">
        <f>VLOOKUP($B1590,期貨大額交易人未沖銷部位!$A$4:$O$499,15,FALSE)</f>
        <v>#N/A</v>
      </c>
      <c r="AD1590" s="33" t="e">
        <f>VLOOKUP($B1590,三大美股走勢!$A$4:$J$495,4,FALSE)</f>
        <v>#N/A</v>
      </c>
      <c r="AE1590" s="33" t="e">
        <f>VLOOKUP($B1590,三大美股走勢!$A$4:$J$495,7,FALSE)</f>
        <v>#N/A</v>
      </c>
      <c r="AF1590" s="33" t="e">
        <f>VLOOKUP($B1590,三大美股走勢!$A$4:$J$495,10,FALSE)</f>
        <v>#N/A</v>
      </c>
    </row>
    <row r="1591" spans="2:32">
      <c r="B1591" s="32">
        <v>44370</v>
      </c>
      <c r="C1591" s="33" t="e">
        <f>VLOOKUP($B1591,大盤與近月台指!$A$4:$I$499,2,FALSE)</f>
        <v>#N/A</v>
      </c>
      <c r="D1591" s="34" t="e">
        <f>VLOOKUP($B1591,大盤與近月台指!$A$4:$I$499,3,FALSE)</f>
        <v>#N/A</v>
      </c>
      <c r="E1591" s="35" t="e">
        <f>VLOOKUP($B1591,大盤與近月台指!$A$4:$I$499,4,FALSE)</f>
        <v>#N/A</v>
      </c>
      <c r="F1591" s="33" t="e">
        <f>VLOOKUP($B1591,大盤與近月台指!$A$4:$I$499,5,FALSE)</f>
        <v>#N/A</v>
      </c>
      <c r="G1591" s="49" t="e">
        <f>VLOOKUP($B1591,三大法人買賣超!$A$4:$I$500,3,FALSE)</f>
        <v>#N/A</v>
      </c>
      <c r="H1591" s="34" t="e">
        <f>VLOOKUP($B1591,三大法人買賣超!$A$4:$I$500,5,FALSE)</f>
        <v>#N/A</v>
      </c>
      <c r="I1591" s="27" t="e">
        <f>VLOOKUP($B1591,三大法人買賣超!$A$4:$I$500,7,FALSE)</f>
        <v>#N/A</v>
      </c>
      <c r="J1591" s="27" t="e">
        <f>VLOOKUP($B1591,三大法人買賣超!$A$4:$I$500,9,FALSE)</f>
        <v>#N/A</v>
      </c>
      <c r="K1591" s="37">
        <f>新台幣匯率美元指數!B1592</f>
        <v>0</v>
      </c>
      <c r="L1591" s="38">
        <f>新台幣匯率美元指數!C1592</f>
        <v>0</v>
      </c>
      <c r="M1591" s="39">
        <f>新台幣匯率美元指數!D1592</f>
        <v>0</v>
      </c>
      <c r="N1591" s="27" t="e">
        <f>VLOOKUP($B1591,期貨未平倉口數!$A$4:$M$499,4,FALSE)</f>
        <v>#N/A</v>
      </c>
      <c r="O1591" s="27" t="e">
        <f>VLOOKUP($B1591,期貨未平倉口數!$A$4:$M$499,9,FALSE)</f>
        <v>#N/A</v>
      </c>
      <c r="P1591" s="27" t="e">
        <f>VLOOKUP($B1591,期貨未平倉口數!$A$4:$M$499,10,FALSE)</f>
        <v>#N/A</v>
      </c>
      <c r="Q1591" s="27" t="e">
        <f>VLOOKUP($B1591,期貨未平倉口數!$A$4:$M$499,11,FALSE)</f>
        <v>#N/A</v>
      </c>
      <c r="R1591" s="64" t="e">
        <f>VLOOKUP($B1591,選擇權未平倉餘額!$A$4:$I$500,6,FALSE)</f>
        <v>#N/A</v>
      </c>
      <c r="S1591" s="64" t="e">
        <f>VLOOKUP($B1591,選擇權未平倉餘額!$A$4:$I$500,7,FALSE)</f>
        <v>#N/A</v>
      </c>
      <c r="T1591" s="64" t="e">
        <f>VLOOKUP($B1591,選擇權未平倉餘額!$A$4:$I$500,8,FALSE)</f>
        <v>#N/A</v>
      </c>
      <c r="U1591" s="64" t="e">
        <f>VLOOKUP($B1591,選擇權未平倉餘額!$A$4:$I$500,9,FALSE)</f>
        <v>#N/A</v>
      </c>
      <c r="V1591" s="39" t="e">
        <f>VLOOKUP($B1591,臺指選擇權P_C_Ratios!$A$4:$C$500,3,FALSE)</f>
        <v>#N/A</v>
      </c>
      <c r="W1591" s="41" t="e">
        <f>VLOOKUP($B1591,散戶多空比!$A$6:$L$500,12,FALSE)</f>
        <v>#N/A</v>
      </c>
      <c r="X1591" s="40" t="e">
        <f>VLOOKUP($B1591,期貨大額交易人未沖銷部位!$A$4:$O$499,4,FALSE)</f>
        <v>#N/A</v>
      </c>
      <c r="Y1591" s="40" t="e">
        <f>VLOOKUP($B1591,期貨大額交易人未沖銷部位!$A$4:$O$499,7,FALSE)</f>
        <v>#N/A</v>
      </c>
      <c r="Z1591" s="40" t="e">
        <f>VLOOKUP($B1591,期貨大額交易人未沖銷部位!$A$4:$O$499,10,FALSE)</f>
        <v>#N/A</v>
      </c>
      <c r="AA1591" s="40" t="e">
        <f>VLOOKUP($B1591,期貨大額交易人未沖銷部位!$A$4:$O$499,13,FALSE)</f>
        <v>#N/A</v>
      </c>
      <c r="AB1591" s="40" t="e">
        <f>VLOOKUP($B1591,期貨大額交易人未沖銷部位!$A$4:$O$499,14,FALSE)</f>
        <v>#N/A</v>
      </c>
      <c r="AC1591" s="40" t="e">
        <f>VLOOKUP($B1591,期貨大額交易人未沖銷部位!$A$4:$O$499,15,FALSE)</f>
        <v>#N/A</v>
      </c>
      <c r="AD1591" s="33" t="e">
        <f>VLOOKUP($B1591,三大美股走勢!$A$4:$J$495,4,FALSE)</f>
        <v>#N/A</v>
      </c>
      <c r="AE1591" s="33" t="e">
        <f>VLOOKUP($B1591,三大美股走勢!$A$4:$J$495,7,FALSE)</f>
        <v>#N/A</v>
      </c>
      <c r="AF1591" s="33" t="e">
        <f>VLOOKUP($B1591,三大美股走勢!$A$4:$J$495,10,FALSE)</f>
        <v>#N/A</v>
      </c>
    </row>
    <row r="1592" spans="2:32">
      <c r="B1592" s="32">
        <v>44371</v>
      </c>
      <c r="C1592" s="33" t="e">
        <f>VLOOKUP($B1592,大盤與近月台指!$A$4:$I$499,2,FALSE)</f>
        <v>#N/A</v>
      </c>
      <c r="D1592" s="34" t="e">
        <f>VLOOKUP($B1592,大盤與近月台指!$A$4:$I$499,3,FALSE)</f>
        <v>#N/A</v>
      </c>
      <c r="E1592" s="35" t="e">
        <f>VLOOKUP($B1592,大盤與近月台指!$A$4:$I$499,4,FALSE)</f>
        <v>#N/A</v>
      </c>
      <c r="F1592" s="33" t="e">
        <f>VLOOKUP($B1592,大盤與近月台指!$A$4:$I$499,5,FALSE)</f>
        <v>#N/A</v>
      </c>
      <c r="G1592" s="49" t="e">
        <f>VLOOKUP($B1592,三大法人買賣超!$A$4:$I$500,3,FALSE)</f>
        <v>#N/A</v>
      </c>
      <c r="H1592" s="34" t="e">
        <f>VLOOKUP($B1592,三大法人買賣超!$A$4:$I$500,5,FALSE)</f>
        <v>#N/A</v>
      </c>
      <c r="I1592" s="27" t="e">
        <f>VLOOKUP($B1592,三大法人買賣超!$A$4:$I$500,7,FALSE)</f>
        <v>#N/A</v>
      </c>
      <c r="J1592" s="27" t="e">
        <f>VLOOKUP($B1592,三大法人買賣超!$A$4:$I$500,9,FALSE)</f>
        <v>#N/A</v>
      </c>
      <c r="K1592" s="37">
        <f>新台幣匯率美元指數!B1593</f>
        <v>0</v>
      </c>
      <c r="L1592" s="38">
        <f>新台幣匯率美元指數!C1593</f>
        <v>0</v>
      </c>
      <c r="M1592" s="39">
        <f>新台幣匯率美元指數!D1593</f>
        <v>0</v>
      </c>
      <c r="N1592" s="27" t="e">
        <f>VLOOKUP($B1592,期貨未平倉口數!$A$4:$M$499,4,FALSE)</f>
        <v>#N/A</v>
      </c>
      <c r="O1592" s="27" t="e">
        <f>VLOOKUP($B1592,期貨未平倉口數!$A$4:$M$499,9,FALSE)</f>
        <v>#N/A</v>
      </c>
      <c r="P1592" s="27" t="e">
        <f>VLOOKUP($B1592,期貨未平倉口數!$A$4:$M$499,10,FALSE)</f>
        <v>#N/A</v>
      </c>
      <c r="Q1592" s="27" t="e">
        <f>VLOOKUP($B1592,期貨未平倉口數!$A$4:$M$499,11,FALSE)</f>
        <v>#N/A</v>
      </c>
      <c r="R1592" s="64" t="e">
        <f>VLOOKUP($B1592,選擇權未平倉餘額!$A$4:$I$500,6,FALSE)</f>
        <v>#N/A</v>
      </c>
      <c r="S1592" s="64" t="e">
        <f>VLOOKUP($B1592,選擇權未平倉餘額!$A$4:$I$500,7,FALSE)</f>
        <v>#N/A</v>
      </c>
      <c r="T1592" s="64" t="e">
        <f>VLOOKUP($B1592,選擇權未平倉餘額!$A$4:$I$500,8,FALSE)</f>
        <v>#N/A</v>
      </c>
      <c r="U1592" s="64" t="e">
        <f>VLOOKUP($B1592,選擇權未平倉餘額!$A$4:$I$500,9,FALSE)</f>
        <v>#N/A</v>
      </c>
      <c r="V1592" s="39" t="e">
        <f>VLOOKUP($B1592,臺指選擇權P_C_Ratios!$A$4:$C$500,3,FALSE)</f>
        <v>#N/A</v>
      </c>
      <c r="W1592" s="41" t="e">
        <f>VLOOKUP($B1592,散戶多空比!$A$6:$L$500,12,FALSE)</f>
        <v>#N/A</v>
      </c>
      <c r="X1592" s="40" t="e">
        <f>VLOOKUP($B1592,期貨大額交易人未沖銷部位!$A$4:$O$499,4,FALSE)</f>
        <v>#N/A</v>
      </c>
      <c r="Y1592" s="40" t="e">
        <f>VLOOKUP($B1592,期貨大額交易人未沖銷部位!$A$4:$O$499,7,FALSE)</f>
        <v>#N/A</v>
      </c>
      <c r="Z1592" s="40" t="e">
        <f>VLOOKUP($B1592,期貨大額交易人未沖銷部位!$A$4:$O$499,10,FALSE)</f>
        <v>#N/A</v>
      </c>
      <c r="AA1592" s="40" t="e">
        <f>VLOOKUP($B1592,期貨大額交易人未沖銷部位!$A$4:$O$499,13,FALSE)</f>
        <v>#N/A</v>
      </c>
      <c r="AB1592" s="40" t="e">
        <f>VLOOKUP($B1592,期貨大額交易人未沖銷部位!$A$4:$O$499,14,FALSE)</f>
        <v>#N/A</v>
      </c>
      <c r="AC1592" s="40" t="e">
        <f>VLOOKUP($B1592,期貨大額交易人未沖銷部位!$A$4:$O$499,15,FALSE)</f>
        <v>#N/A</v>
      </c>
      <c r="AD1592" s="33" t="e">
        <f>VLOOKUP($B1592,三大美股走勢!$A$4:$J$495,4,FALSE)</f>
        <v>#N/A</v>
      </c>
      <c r="AE1592" s="33" t="e">
        <f>VLOOKUP($B1592,三大美股走勢!$A$4:$J$495,7,FALSE)</f>
        <v>#N/A</v>
      </c>
      <c r="AF1592" s="33" t="e">
        <f>VLOOKUP($B1592,三大美股走勢!$A$4:$J$495,10,FALSE)</f>
        <v>#N/A</v>
      </c>
    </row>
    <row r="1593" spans="2:32">
      <c r="B1593" s="32">
        <v>44372</v>
      </c>
      <c r="C1593" s="33" t="e">
        <f>VLOOKUP($B1593,大盤與近月台指!$A$4:$I$499,2,FALSE)</f>
        <v>#N/A</v>
      </c>
      <c r="D1593" s="34" t="e">
        <f>VLOOKUP($B1593,大盤與近月台指!$A$4:$I$499,3,FALSE)</f>
        <v>#N/A</v>
      </c>
      <c r="E1593" s="35" t="e">
        <f>VLOOKUP($B1593,大盤與近月台指!$A$4:$I$499,4,FALSE)</f>
        <v>#N/A</v>
      </c>
      <c r="F1593" s="33" t="e">
        <f>VLOOKUP($B1593,大盤與近月台指!$A$4:$I$499,5,FALSE)</f>
        <v>#N/A</v>
      </c>
      <c r="G1593" s="49" t="e">
        <f>VLOOKUP($B1593,三大法人買賣超!$A$4:$I$500,3,FALSE)</f>
        <v>#N/A</v>
      </c>
      <c r="H1593" s="34" t="e">
        <f>VLOOKUP($B1593,三大法人買賣超!$A$4:$I$500,5,FALSE)</f>
        <v>#N/A</v>
      </c>
      <c r="I1593" s="27" t="e">
        <f>VLOOKUP($B1593,三大法人買賣超!$A$4:$I$500,7,FALSE)</f>
        <v>#N/A</v>
      </c>
      <c r="J1593" s="27" t="e">
        <f>VLOOKUP($B1593,三大法人買賣超!$A$4:$I$500,9,FALSE)</f>
        <v>#N/A</v>
      </c>
      <c r="K1593" s="37">
        <f>新台幣匯率美元指數!B1594</f>
        <v>0</v>
      </c>
      <c r="L1593" s="38">
        <f>新台幣匯率美元指數!C1594</f>
        <v>0</v>
      </c>
      <c r="M1593" s="39">
        <f>新台幣匯率美元指數!D1594</f>
        <v>0</v>
      </c>
      <c r="N1593" s="27" t="e">
        <f>VLOOKUP($B1593,期貨未平倉口數!$A$4:$M$499,4,FALSE)</f>
        <v>#N/A</v>
      </c>
      <c r="O1593" s="27" t="e">
        <f>VLOOKUP($B1593,期貨未平倉口數!$A$4:$M$499,9,FALSE)</f>
        <v>#N/A</v>
      </c>
      <c r="P1593" s="27" t="e">
        <f>VLOOKUP($B1593,期貨未平倉口數!$A$4:$M$499,10,FALSE)</f>
        <v>#N/A</v>
      </c>
      <c r="Q1593" s="27" t="e">
        <f>VLOOKUP($B1593,期貨未平倉口數!$A$4:$M$499,11,FALSE)</f>
        <v>#N/A</v>
      </c>
      <c r="R1593" s="64" t="e">
        <f>VLOOKUP($B1593,選擇權未平倉餘額!$A$4:$I$500,6,FALSE)</f>
        <v>#N/A</v>
      </c>
      <c r="S1593" s="64" t="e">
        <f>VLOOKUP($B1593,選擇權未平倉餘額!$A$4:$I$500,7,FALSE)</f>
        <v>#N/A</v>
      </c>
      <c r="T1593" s="64" t="e">
        <f>VLOOKUP($B1593,選擇權未平倉餘額!$A$4:$I$500,8,FALSE)</f>
        <v>#N/A</v>
      </c>
      <c r="U1593" s="64" t="e">
        <f>VLOOKUP($B1593,選擇權未平倉餘額!$A$4:$I$500,9,FALSE)</f>
        <v>#N/A</v>
      </c>
      <c r="V1593" s="39" t="e">
        <f>VLOOKUP($B1593,臺指選擇權P_C_Ratios!$A$4:$C$500,3,FALSE)</f>
        <v>#N/A</v>
      </c>
      <c r="W1593" s="41" t="e">
        <f>VLOOKUP($B1593,散戶多空比!$A$6:$L$500,12,FALSE)</f>
        <v>#N/A</v>
      </c>
      <c r="X1593" s="40" t="e">
        <f>VLOOKUP($B1593,期貨大額交易人未沖銷部位!$A$4:$O$499,4,FALSE)</f>
        <v>#N/A</v>
      </c>
      <c r="Y1593" s="40" t="e">
        <f>VLOOKUP($B1593,期貨大額交易人未沖銷部位!$A$4:$O$499,7,FALSE)</f>
        <v>#N/A</v>
      </c>
      <c r="Z1593" s="40" t="e">
        <f>VLOOKUP($B1593,期貨大額交易人未沖銷部位!$A$4:$O$499,10,FALSE)</f>
        <v>#N/A</v>
      </c>
      <c r="AA1593" s="40" t="e">
        <f>VLOOKUP($B1593,期貨大額交易人未沖銷部位!$A$4:$O$499,13,FALSE)</f>
        <v>#N/A</v>
      </c>
      <c r="AB1593" s="40" t="e">
        <f>VLOOKUP($B1593,期貨大額交易人未沖銷部位!$A$4:$O$499,14,FALSE)</f>
        <v>#N/A</v>
      </c>
      <c r="AC1593" s="40" t="e">
        <f>VLOOKUP($B1593,期貨大額交易人未沖銷部位!$A$4:$O$499,15,FALSE)</f>
        <v>#N/A</v>
      </c>
      <c r="AD1593" s="33" t="e">
        <f>VLOOKUP($B1593,三大美股走勢!$A$4:$J$495,4,FALSE)</f>
        <v>#N/A</v>
      </c>
      <c r="AE1593" s="33" t="e">
        <f>VLOOKUP($B1593,三大美股走勢!$A$4:$J$495,7,FALSE)</f>
        <v>#N/A</v>
      </c>
      <c r="AF1593" s="33" t="e">
        <f>VLOOKUP($B1593,三大美股走勢!$A$4:$J$495,10,FALSE)</f>
        <v>#N/A</v>
      </c>
    </row>
    <row r="1594" spans="2:32">
      <c r="B1594" s="32">
        <v>44373</v>
      </c>
      <c r="C1594" s="33" t="e">
        <f>VLOOKUP($B1594,大盤與近月台指!$A$4:$I$499,2,FALSE)</f>
        <v>#N/A</v>
      </c>
      <c r="D1594" s="34" t="e">
        <f>VLOOKUP($B1594,大盤與近月台指!$A$4:$I$499,3,FALSE)</f>
        <v>#N/A</v>
      </c>
      <c r="E1594" s="35" t="e">
        <f>VLOOKUP($B1594,大盤與近月台指!$A$4:$I$499,4,FALSE)</f>
        <v>#N/A</v>
      </c>
      <c r="F1594" s="33" t="e">
        <f>VLOOKUP($B1594,大盤與近月台指!$A$4:$I$499,5,FALSE)</f>
        <v>#N/A</v>
      </c>
      <c r="G1594" s="49" t="e">
        <f>VLOOKUP($B1594,三大法人買賣超!$A$4:$I$500,3,FALSE)</f>
        <v>#N/A</v>
      </c>
      <c r="H1594" s="34" t="e">
        <f>VLOOKUP($B1594,三大法人買賣超!$A$4:$I$500,5,FALSE)</f>
        <v>#N/A</v>
      </c>
      <c r="I1594" s="27" t="e">
        <f>VLOOKUP($B1594,三大法人買賣超!$A$4:$I$500,7,FALSE)</f>
        <v>#N/A</v>
      </c>
      <c r="J1594" s="27" t="e">
        <f>VLOOKUP($B1594,三大法人買賣超!$A$4:$I$500,9,FALSE)</f>
        <v>#N/A</v>
      </c>
      <c r="K1594" s="37">
        <f>新台幣匯率美元指數!B1595</f>
        <v>0</v>
      </c>
      <c r="L1594" s="38">
        <f>新台幣匯率美元指數!C1595</f>
        <v>0</v>
      </c>
      <c r="M1594" s="39">
        <f>新台幣匯率美元指數!D1595</f>
        <v>0</v>
      </c>
      <c r="N1594" s="27" t="e">
        <f>VLOOKUP($B1594,期貨未平倉口數!$A$4:$M$499,4,FALSE)</f>
        <v>#N/A</v>
      </c>
      <c r="O1594" s="27" t="e">
        <f>VLOOKUP($B1594,期貨未平倉口數!$A$4:$M$499,9,FALSE)</f>
        <v>#N/A</v>
      </c>
      <c r="P1594" s="27" t="e">
        <f>VLOOKUP($B1594,期貨未平倉口數!$A$4:$M$499,10,FALSE)</f>
        <v>#N/A</v>
      </c>
      <c r="Q1594" s="27" t="e">
        <f>VLOOKUP($B1594,期貨未平倉口數!$A$4:$M$499,11,FALSE)</f>
        <v>#N/A</v>
      </c>
      <c r="R1594" s="64" t="e">
        <f>VLOOKUP($B1594,選擇權未平倉餘額!$A$4:$I$500,6,FALSE)</f>
        <v>#N/A</v>
      </c>
      <c r="S1594" s="64" t="e">
        <f>VLOOKUP($B1594,選擇權未平倉餘額!$A$4:$I$500,7,FALSE)</f>
        <v>#N/A</v>
      </c>
      <c r="T1594" s="64" t="e">
        <f>VLOOKUP($B1594,選擇權未平倉餘額!$A$4:$I$500,8,FALSE)</f>
        <v>#N/A</v>
      </c>
      <c r="U1594" s="64" t="e">
        <f>VLOOKUP($B1594,選擇權未平倉餘額!$A$4:$I$500,9,FALSE)</f>
        <v>#N/A</v>
      </c>
      <c r="V1594" s="39" t="e">
        <f>VLOOKUP($B1594,臺指選擇權P_C_Ratios!$A$4:$C$500,3,FALSE)</f>
        <v>#N/A</v>
      </c>
      <c r="W1594" s="41" t="e">
        <f>VLOOKUP($B1594,散戶多空比!$A$6:$L$500,12,FALSE)</f>
        <v>#N/A</v>
      </c>
      <c r="X1594" s="40" t="e">
        <f>VLOOKUP($B1594,期貨大額交易人未沖銷部位!$A$4:$O$499,4,FALSE)</f>
        <v>#N/A</v>
      </c>
      <c r="Y1594" s="40" t="e">
        <f>VLOOKUP($B1594,期貨大額交易人未沖銷部位!$A$4:$O$499,7,FALSE)</f>
        <v>#N/A</v>
      </c>
      <c r="Z1594" s="40" t="e">
        <f>VLOOKUP($B1594,期貨大額交易人未沖銷部位!$A$4:$O$499,10,FALSE)</f>
        <v>#N/A</v>
      </c>
      <c r="AA1594" s="40" t="e">
        <f>VLOOKUP($B1594,期貨大額交易人未沖銷部位!$A$4:$O$499,13,FALSE)</f>
        <v>#N/A</v>
      </c>
      <c r="AB1594" s="40" t="e">
        <f>VLOOKUP($B1594,期貨大額交易人未沖銷部位!$A$4:$O$499,14,FALSE)</f>
        <v>#N/A</v>
      </c>
      <c r="AC1594" s="40" t="e">
        <f>VLOOKUP($B1594,期貨大額交易人未沖銷部位!$A$4:$O$499,15,FALSE)</f>
        <v>#N/A</v>
      </c>
      <c r="AD1594" s="33" t="e">
        <f>VLOOKUP($B1594,三大美股走勢!$A$4:$J$495,4,FALSE)</f>
        <v>#N/A</v>
      </c>
      <c r="AE1594" s="33" t="e">
        <f>VLOOKUP($B1594,三大美股走勢!$A$4:$J$495,7,FALSE)</f>
        <v>#N/A</v>
      </c>
      <c r="AF1594" s="33" t="e">
        <f>VLOOKUP($B1594,三大美股走勢!$A$4:$J$495,10,FALSE)</f>
        <v>#N/A</v>
      </c>
    </row>
    <row r="1595" spans="2:32">
      <c r="B1595" s="32">
        <v>44374</v>
      </c>
      <c r="C1595" s="33" t="e">
        <f>VLOOKUP($B1595,大盤與近月台指!$A$4:$I$499,2,FALSE)</f>
        <v>#N/A</v>
      </c>
      <c r="D1595" s="34" t="e">
        <f>VLOOKUP($B1595,大盤與近月台指!$A$4:$I$499,3,FALSE)</f>
        <v>#N/A</v>
      </c>
      <c r="E1595" s="35" t="e">
        <f>VLOOKUP($B1595,大盤與近月台指!$A$4:$I$499,4,FALSE)</f>
        <v>#N/A</v>
      </c>
      <c r="F1595" s="33" t="e">
        <f>VLOOKUP($B1595,大盤與近月台指!$A$4:$I$499,5,FALSE)</f>
        <v>#N/A</v>
      </c>
      <c r="G1595" s="49" t="e">
        <f>VLOOKUP($B1595,三大法人買賣超!$A$4:$I$500,3,FALSE)</f>
        <v>#N/A</v>
      </c>
      <c r="H1595" s="34" t="e">
        <f>VLOOKUP($B1595,三大法人買賣超!$A$4:$I$500,5,FALSE)</f>
        <v>#N/A</v>
      </c>
      <c r="I1595" s="27" t="e">
        <f>VLOOKUP($B1595,三大法人買賣超!$A$4:$I$500,7,FALSE)</f>
        <v>#N/A</v>
      </c>
      <c r="J1595" s="27" t="e">
        <f>VLOOKUP($B1595,三大法人買賣超!$A$4:$I$500,9,FALSE)</f>
        <v>#N/A</v>
      </c>
      <c r="K1595" s="37">
        <f>新台幣匯率美元指數!B1596</f>
        <v>0</v>
      </c>
      <c r="L1595" s="38">
        <f>新台幣匯率美元指數!C1596</f>
        <v>0</v>
      </c>
      <c r="M1595" s="39">
        <f>新台幣匯率美元指數!D1596</f>
        <v>0</v>
      </c>
      <c r="N1595" s="27" t="e">
        <f>VLOOKUP($B1595,期貨未平倉口數!$A$4:$M$499,4,FALSE)</f>
        <v>#N/A</v>
      </c>
      <c r="O1595" s="27" t="e">
        <f>VLOOKUP($B1595,期貨未平倉口數!$A$4:$M$499,9,FALSE)</f>
        <v>#N/A</v>
      </c>
      <c r="P1595" s="27" t="e">
        <f>VLOOKUP($B1595,期貨未平倉口數!$A$4:$M$499,10,FALSE)</f>
        <v>#N/A</v>
      </c>
      <c r="Q1595" s="27" t="e">
        <f>VLOOKUP($B1595,期貨未平倉口數!$A$4:$M$499,11,FALSE)</f>
        <v>#N/A</v>
      </c>
      <c r="R1595" s="64" t="e">
        <f>VLOOKUP($B1595,選擇權未平倉餘額!$A$4:$I$500,6,FALSE)</f>
        <v>#N/A</v>
      </c>
      <c r="S1595" s="64" t="e">
        <f>VLOOKUP($B1595,選擇權未平倉餘額!$A$4:$I$500,7,FALSE)</f>
        <v>#N/A</v>
      </c>
      <c r="T1595" s="64" t="e">
        <f>VLOOKUP($B1595,選擇權未平倉餘額!$A$4:$I$500,8,FALSE)</f>
        <v>#N/A</v>
      </c>
      <c r="U1595" s="64" t="e">
        <f>VLOOKUP($B1595,選擇權未平倉餘額!$A$4:$I$500,9,FALSE)</f>
        <v>#N/A</v>
      </c>
      <c r="V1595" s="39" t="e">
        <f>VLOOKUP($B1595,臺指選擇權P_C_Ratios!$A$4:$C$500,3,FALSE)</f>
        <v>#N/A</v>
      </c>
      <c r="W1595" s="41" t="e">
        <f>VLOOKUP($B1595,散戶多空比!$A$6:$L$500,12,FALSE)</f>
        <v>#N/A</v>
      </c>
      <c r="X1595" s="40" t="e">
        <f>VLOOKUP($B1595,期貨大額交易人未沖銷部位!$A$4:$O$499,4,FALSE)</f>
        <v>#N/A</v>
      </c>
      <c r="Y1595" s="40" t="e">
        <f>VLOOKUP($B1595,期貨大額交易人未沖銷部位!$A$4:$O$499,7,FALSE)</f>
        <v>#N/A</v>
      </c>
      <c r="Z1595" s="40" t="e">
        <f>VLOOKUP($B1595,期貨大額交易人未沖銷部位!$A$4:$O$499,10,FALSE)</f>
        <v>#N/A</v>
      </c>
      <c r="AA1595" s="40" t="e">
        <f>VLOOKUP($B1595,期貨大額交易人未沖銷部位!$A$4:$O$499,13,FALSE)</f>
        <v>#N/A</v>
      </c>
      <c r="AB1595" s="40" t="e">
        <f>VLOOKUP($B1595,期貨大額交易人未沖銷部位!$A$4:$O$499,14,FALSE)</f>
        <v>#N/A</v>
      </c>
      <c r="AC1595" s="40" t="e">
        <f>VLOOKUP($B1595,期貨大額交易人未沖銷部位!$A$4:$O$499,15,FALSE)</f>
        <v>#N/A</v>
      </c>
      <c r="AD1595" s="33" t="e">
        <f>VLOOKUP($B1595,三大美股走勢!$A$4:$J$495,4,FALSE)</f>
        <v>#N/A</v>
      </c>
      <c r="AE1595" s="33" t="e">
        <f>VLOOKUP($B1595,三大美股走勢!$A$4:$J$495,7,FALSE)</f>
        <v>#N/A</v>
      </c>
      <c r="AF1595" s="33" t="e">
        <f>VLOOKUP($B1595,三大美股走勢!$A$4:$J$495,10,FALSE)</f>
        <v>#N/A</v>
      </c>
    </row>
    <row r="1596" spans="2:32">
      <c r="B1596" s="32">
        <v>44375</v>
      </c>
      <c r="C1596" s="33" t="e">
        <f>VLOOKUP($B1596,大盤與近月台指!$A$4:$I$499,2,FALSE)</f>
        <v>#N/A</v>
      </c>
      <c r="D1596" s="34" t="e">
        <f>VLOOKUP($B1596,大盤與近月台指!$A$4:$I$499,3,FALSE)</f>
        <v>#N/A</v>
      </c>
      <c r="E1596" s="35" t="e">
        <f>VLOOKUP($B1596,大盤與近月台指!$A$4:$I$499,4,FALSE)</f>
        <v>#N/A</v>
      </c>
      <c r="F1596" s="33" t="e">
        <f>VLOOKUP($B1596,大盤與近月台指!$A$4:$I$499,5,FALSE)</f>
        <v>#N/A</v>
      </c>
      <c r="G1596" s="49" t="e">
        <f>VLOOKUP($B1596,三大法人買賣超!$A$4:$I$500,3,FALSE)</f>
        <v>#N/A</v>
      </c>
      <c r="H1596" s="34" t="e">
        <f>VLOOKUP($B1596,三大法人買賣超!$A$4:$I$500,5,FALSE)</f>
        <v>#N/A</v>
      </c>
      <c r="I1596" s="27" t="e">
        <f>VLOOKUP($B1596,三大法人買賣超!$A$4:$I$500,7,FALSE)</f>
        <v>#N/A</v>
      </c>
      <c r="J1596" s="27" t="e">
        <f>VLOOKUP($B1596,三大法人買賣超!$A$4:$I$500,9,FALSE)</f>
        <v>#N/A</v>
      </c>
      <c r="K1596" s="37">
        <f>新台幣匯率美元指數!B1597</f>
        <v>0</v>
      </c>
      <c r="L1596" s="38">
        <f>新台幣匯率美元指數!C1597</f>
        <v>0</v>
      </c>
      <c r="M1596" s="39">
        <f>新台幣匯率美元指數!D1597</f>
        <v>0</v>
      </c>
      <c r="N1596" s="27" t="e">
        <f>VLOOKUP($B1596,期貨未平倉口數!$A$4:$M$499,4,FALSE)</f>
        <v>#N/A</v>
      </c>
      <c r="O1596" s="27" t="e">
        <f>VLOOKUP($B1596,期貨未平倉口數!$A$4:$M$499,9,FALSE)</f>
        <v>#N/A</v>
      </c>
      <c r="P1596" s="27" t="e">
        <f>VLOOKUP($B1596,期貨未平倉口數!$A$4:$M$499,10,FALSE)</f>
        <v>#N/A</v>
      </c>
      <c r="Q1596" s="27" t="e">
        <f>VLOOKUP($B1596,期貨未平倉口數!$A$4:$M$499,11,FALSE)</f>
        <v>#N/A</v>
      </c>
      <c r="R1596" s="64" t="e">
        <f>VLOOKUP($B1596,選擇權未平倉餘額!$A$4:$I$500,6,FALSE)</f>
        <v>#N/A</v>
      </c>
      <c r="S1596" s="64" t="e">
        <f>VLOOKUP($B1596,選擇權未平倉餘額!$A$4:$I$500,7,FALSE)</f>
        <v>#N/A</v>
      </c>
      <c r="T1596" s="64" t="e">
        <f>VLOOKUP($B1596,選擇權未平倉餘額!$A$4:$I$500,8,FALSE)</f>
        <v>#N/A</v>
      </c>
      <c r="U1596" s="64" t="e">
        <f>VLOOKUP($B1596,選擇權未平倉餘額!$A$4:$I$500,9,FALSE)</f>
        <v>#N/A</v>
      </c>
      <c r="V1596" s="39" t="e">
        <f>VLOOKUP($B1596,臺指選擇權P_C_Ratios!$A$4:$C$500,3,FALSE)</f>
        <v>#N/A</v>
      </c>
      <c r="W1596" s="41" t="e">
        <f>VLOOKUP($B1596,散戶多空比!$A$6:$L$500,12,FALSE)</f>
        <v>#N/A</v>
      </c>
      <c r="X1596" s="40" t="e">
        <f>VLOOKUP($B1596,期貨大額交易人未沖銷部位!$A$4:$O$499,4,FALSE)</f>
        <v>#N/A</v>
      </c>
      <c r="Y1596" s="40" t="e">
        <f>VLOOKUP($B1596,期貨大額交易人未沖銷部位!$A$4:$O$499,7,FALSE)</f>
        <v>#N/A</v>
      </c>
      <c r="Z1596" s="40" t="e">
        <f>VLOOKUP($B1596,期貨大額交易人未沖銷部位!$A$4:$O$499,10,FALSE)</f>
        <v>#N/A</v>
      </c>
      <c r="AA1596" s="40" t="e">
        <f>VLOOKUP($B1596,期貨大額交易人未沖銷部位!$A$4:$O$499,13,FALSE)</f>
        <v>#N/A</v>
      </c>
      <c r="AB1596" s="40" t="e">
        <f>VLOOKUP($B1596,期貨大額交易人未沖銷部位!$A$4:$O$499,14,FALSE)</f>
        <v>#N/A</v>
      </c>
      <c r="AC1596" s="40" t="e">
        <f>VLOOKUP($B1596,期貨大額交易人未沖銷部位!$A$4:$O$499,15,FALSE)</f>
        <v>#N/A</v>
      </c>
      <c r="AD1596" s="33" t="e">
        <f>VLOOKUP($B1596,三大美股走勢!$A$4:$J$495,4,FALSE)</f>
        <v>#N/A</v>
      </c>
      <c r="AE1596" s="33" t="e">
        <f>VLOOKUP($B1596,三大美股走勢!$A$4:$J$495,7,FALSE)</f>
        <v>#N/A</v>
      </c>
      <c r="AF1596" s="33" t="e">
        <f>VLOOKUP($B1596,三大美股走勢!$A$4:$J$495,10,FALSE)</f>
        <v>#N/A</v>
      </c>
    </row>
    <row r="1597" spans="2:32">
      <c r="B1597" s="32">
        <v>44376</v>
      </c>
      <c r="C1597" s="33" t="e">
        <f>VLOOKUP($B1597,大盤與近月台指!$A$4:$I$499,2,FALSE)</f>
        <v>#N/A</v>
      </c>
      <c r="D1597" s="34" t="e">
        <f>VLOOKUP($B1597,大盤與近月台指!$A$4:$I$499,3,FALSE)</f>
        <v>#N/A</v>
      </c>
      <c r="E1597" s="35" t="e">
        <f>VLOOKUP($B1597,大盤與近月台指!$A$4:$I$499,4,FALSE)</f>
        <v>#N/A</v>
      </c>
      <c r="F1597" s="33" t="e">
        <f>VLOOKUP($B1597,大盤與近月台指!$A$4:$I$499,5,FALSE)</f>
        <v>#N/A</v>
      </c>
      <c r="G1597" s="49" t="e">
        <f>VLOOKUP($B1597,三大法人買賣超!$A$4:$I$500,3,FALSE)</f>
        <v>#N/A</v>
      </c>
      <c r="H1597" s="34" t="e">
        <f>VLOOKUP($B1597,三大法人買賣超!$A$4:$I$500,5,FALSE)</f>
        <v>#N/A</v>
      </c>
      <c r="I1597" s="27" t="e">
        <f>VLOOKUP($B1597,三大法人買賣超!$A$4:$I$500,7,FALSE)</f>
        <v>#N/A</v>
      </c>
      <c r="J1597" s="27" t="e">
        <f>VLOOKUP($B1597,三大法人買賣超!$A$4:$I$500,9,FALSE)</f>
        <v>#N/A</v>
      </c>
      <c r="K1597" s="37">
        <f>新台幣匯率美元指數!B1598</f>
        <v>0</v>
      </c>
      <c r="L1597" s="38">
        <f>新台幣匯率美元指數!C1598</f>
        <v>0</v>
      </c>
      <c r="M1597" s="39">
        <f>新台幣匯率美元指數!D1598</f>
        <v>0</v>
      </c>
      <c r="N1597" s="27" t="e">
        <f>VLOOKUP($B1597,期貨未平倉口數!$A$4:$M$499,4,FALSE)</f>
        <v>#N/A</v>
      </c>
      <c r="O1597" s="27" t="e">
        <f>VLOOKUP($B1597,期貨未平倉口數!$A$4:$M$499,9,FALSE)</f>
        <v>#N/A</v>
      </c>
      <c r="P1597" s="27" t="e">
        <f>VLOOKUP($B1597,期貨未平倉口數!$A$4:$M$499,10,FALSE)</f>
        <v>#N/A</v>
      </c>
      <c r="Q1597" s="27" t="e">
        <f>VLOOKUP($B1597,期貨未平倉口數!$A$4:$M$499,11,FALSE)</f>
        <v>#N/A</v>
      </c>
      <c r="R1597" s="64" t="e">
        <f>VLOOKUP($B1597,選擇權未平倉餘額!$A$4:$I$500,6,FALSE)</f>
        <v>#N/A</v>
      </c>
      <c r="S1597" s="64" t="e">
        <f>VLOOKUP($B1597,選擇權未平倉餘額!$A$4:$I$500,7,FALSE)</f>
        <v>#N/A</v>
      </c>
      <c r="T1597" s="64" t="e">
        <f>VLOOKUP($B1597,選擇權未平倉餘額!$A$4:$I$500,8,FALSE)</f>
        <v>#N/A</v>
      </c>
      <c r="U1597" s="64" t="e">
        <f>VLOOKUP($B1597,選擇權未平倉餘額!$A$4:$I$500,9,FALSE)</f>
        <v>#N/A</v>
      </c>
      <c r="V1597" s="39" t="e">
        <f>VLOOKUP($B1597,臺指選擇權P_C_Ratios!$A$4:$C$500,3,FALSE)</f>
        <v>#N/A</v>
      </c>
      <c r="W1597" s="41" t="e">
        <f>VLOOKUP($B1597,散戶多空比!$A$6:$L$500,12,FALSE)</f>
        <v>#N/A</v>
      </c>
      <c r="X1597" s="40" t="e">
        <f>VLOOKUP($B1597,期貨大額交易人未沖銷部位!$A$4:$O$499,4,FALSE)</f>
        <v>#N/A</v>
      </c>
      <c r="Y1597" s="40" t="e">
        <f>VLOOKUP($B1597,期貨大額交易人未沖銷部位!$A$4:$O$499,7,FALSE)</f>
        <v>#N/A</v>
      </c>
      <c r="Z1597" s="40" t="e">
        <f>VLOOKUP($B1597,期貨大額交易人未沖銷部位!$A$4:$O$499,10,FALSE)</f>
        <v>#N/A</v>
      </c>
      <c r="AA1597" s="40" t="e">
        <f>VLOOKUP($B1597,期貨大額交易人未沖銷部位!$A$4:$O$499,13,FALSE)</f>
        <v>#N/A</v>
      </c>
      <c r="AB1597" s="40" t="e">
        <f>VLOOKUP($B1597,期貨大額交易人未沖銷部位!$A$4:$O$499,14,FALSE)</f>
        <v>#N/A</v>
      </c>
      <c r="AC1597" s="40" t="e">
        <f>VLOOKUP($B1597,期貨大額交易人未沖銷部位!$A$4:$O$499,15,FALSE)</f>
        <v>#N/A</v>
      </c>
      <c r="AD1597" s="33" t="e">
        <f>VLOOKUP($B1597,三大美股走勢!$A$4:$J$495,4,FALSE)</f>
        <v>#N/A</v>
      </c>
      <c r="AE1597" s="33" t="e">
        <f>VLOOKUP($B1597,三大美股走勢!$A$4:$J$495,7,FALSE)</f>
        <v>#N/A</v>
      </c>
      <c r="AF1597" s="33" t="e">
        <f>VLOOKUP($B1597,三大美股走勢!$A$4:$J$495,10,FALSE)</f>
        <v>#N/A</v>
      </c>
    </row>
    <row r="1598" spans="2:32">
      <c r="B1598" s="32">
        <v>44377</v>
      </c>
      <c r="C1598" s="33" t="e">
        <f>VLOOKUP($B1598,大盤與近月台指!$A$4:$I$499,2,FALSE)</f>
        <v>#N/A</v>
      </c>
      <c r="D1598" s="34" t="e">
        <f>VLOOKUP($B1598,大盤與近月台指!$A$4:$I$499,3,FALSE)</f>
        <v>#N/A</v>
      </c>
      <c r="E1598" s="35" t="e">
        <f>VLOOKUP($B1598,大盤與近月台指!$A$4:$I$499,4,FALSE)</f>
        <v>#N/A</v>
      </c>
      <c r="F1598" s="33" t="e">
        <f>VLOOKUP($B1598,大盤與近月台指!$A$4:$I$499,5,FALSE)</f>
        <v>#N/A</v>
      </c>
      <c r="G1598" s="49" t="e">
        <f>VLOOKUP($B1598,三大法人買賣超!$A$4:$I$500,3,FALSE)</f>
        <v>#N/A</v>
      </c>
      <c r="H1598" s="34" t="e">
        <f>VLOOKUP($B1598,三大法人買賣超!$A$4:$I$500,5,FALSE)</f>
        <v>#N/A</v>
      </c>
      <c r="I1598" s="27" t="e">
        <f>VLOOKUP($B1598,三大法人買賣超!$A$4:$I$500,7,FALSE)</f>
        <v>#N/A</v>
      </c>
      <c r="J1598" s="27" t="e">
        <f>VLOOKUP($B1598,三大法人買賣超!$A$4:$I$500,9,FALSE)</f>
        <v>#N/A</v>
      </c>
      <c r="K1598" s="37">
        <f>新台幣匯率美元指數!B1599</f>
        <v>0</v>
      </c>
      <c r="L1598" s="38">
        <f>新台幣匯率美元指數!C1599</f>
        <v>0</v>
      </c>
      <c r="M1598" s="39">
        <f>新台幣匯率美元指數!D1599</f>
        <v>0</v>
      </c>
      <c r="N1598" s="27" t="e">
        <f>VLOOKUP($B1598,期貨未平倉口數!$A$4:$M$499,4,FALSE)</f>
        <v>#N/A</v>
      </c>
      <c r="O1598" s="27" t="e">
        <f>VLOOKUP($B1598,期貨未平倉口數!$A$4:$M$499,9,FALSE)</f>
        <v>#N/A</v>
      </c>
      <c r="P1598" s="27" t="e">
        <f>VLOOKUP($B1598,期貨未平倉口數!$A$4:$M$499,10,FALSE)</f>
        <v>#N/A</v>
      </c>
      <c r="Q1598" s="27" t="e">
        <f>VLOOKUP($B1598,期貨未平倉口數!$A$4:$M$499,11,FALSE)</f>
        <v>#N/A</v>
      </c>
      <c r="R1598" s="64" t="e">
        <f>VLOOKUP($B1598,選擇權未平倉餘額!$A$4:$I$500,6,FALSE)</f>
        <v>#N/A</v>
      </c>
      <c r="S1598" s="64" t="e">
        <f>VLOOKUP($B1598,選擇權未平倉餘額!$A$4:$I$500,7,FALSE)</f>
        <v>#N/A</v>
      </c>
      <c r="T1598" s="64" t="e">
        <f>VLOOKUP($B1598,選擇權未平倉餘額!$A$4:$I$500,8,FALSE)</f>
        <v>#N/A</v>
      </c>
      <c r="U1598" s="64" t="e">
        <f>VLOOKUP($B1598,選擇權未平倉餘額!$A$4:$I$500,9,FALSE)</f>
        <v>#N/A</v>
      </c>
      <c r="V1598" s="39" t="e">
        <f>VLOOKUP($B1598,臺指選擇權P_C_Ratios!$A$4:$C$500,3,FALSE)</f>
        <v>#N/A</v>
      </c>
      <c r="W1598" s="41" t="e">
        <f>VLOOKUP($B1598,散戶多空比!$A$6:$L$500,12,FALSE)</f>
        <v>#N/A</v>
      </c>
      <c r="X1598" s="40" t="e">
        <f>VLOOKUP($B1598,期貨大額交易人未沖銷部位!$A$4:$O$499,4,FALSE)</f>
        <v>#N/A</v>
      </c>
      <c r="Y1598" s="40" t="e">
        <f>VLOOKUP($B1598,期貨大額交易人未沖銷部位!$A$4:$O$499,7,FALSE)</f>
        <v>#N/A</v>
      </c>
      <c r="Z1598" s="40" t="e">
        <f>VLOOKUP($B1598,期貨大額交易人未沖銷部位!$A$4:$O$499,10,FALSE)</f>
        <v>#N/A</v>
      </c>
      <c r="AA1598" s="40" t="e">
        <f>VLOOKUP($B1598,期貨大額交易人未沖銷部位!$A$4:$O$499,13,FALSE)</f>
        <v>#N/A</v>
      </c>
      <c r="AB1598" s="40" t="e">
        <f>VLOOKUP($B1598,期貨大額交易人未沖銷部位!$A$4:$O$499,14,FALSE)</f>
        <v>#N/A</v>
      </c>
      <c r="AC1598" s="40" t="e">
        <f>VLOOKUP($B1598,期貨大額交易人未沖銷部位!$A$4:$O$499,15,FALSE)</f>
        <v>#N/A</v>
      </c>
      <c r="AD1598" s="33" t="e">
        <f>VLOOKUP($B1598,三大美股走勢!$A$4:$J$495,4,FALSE)</f>
        <v>#N/A</v>
      </c>
      <c r="AE1598" s="33" t="e">
        <f>VLOOKUP($B1598,三大美股走勢!$A$4:$J$495,7,FALSE)</f>
        <v>#N/A</v>
      </c>
      <c r="AF1598" s="33" t="e">
        <f>VLOOKUP($B1598,三大美股走勢!$A$4:$J$495,10,FALSE)</f>
        <v>#N/A</v>
      </c>
    </row>
    <row r="1599" spans="2:32">
      <c r="B1599" s="32">
        <v>44378</v>
      </c>
      <c r="C1599" s="33" t="e">
        <f>VLOOKUP($B1599,大盤與近月台指!$A$4:$I$499,2,FALSE)</f>
        <v>#N/A</v>
      </c>
      <c r="D1599" s="34" t="e">
        <f>VLOOKUP($B1599,大盤與近月台指!$A$4:$I$499,3,FALSE)</f>
        <v>#N/A</v>
      </c>
      <c r="E1599" s="35" t="e">
        <f>VLOOKUP($B1599,大盤與近月台指!$A$4:$I$499,4,FALSE)</f>
        <v>#N/A</v>
      </c>
      <c r="F1599" s="33" t="e">
        <f>VLOOKUP($B1599,大盤與近月台指!$A$4:$I$499,5,FALSE)</f>
        <v>#N/A</v>
      </c>
      <c r="G1599" s="49" t="e">
        <f>VLOOKUP($B1599,三大法人買賣超!$A$4:$I$500,3,FALSE)</f>
        <v>#N/A</v>
      </c>
      <c r="H1599" s="34" t="e">
        <f>VLOOKUP($B1599,三大法人買賣超!$A$4:$I$500,5,FALSE)</f>
        <v>#N/A</v>
      </c>
      <c r="I1599" s="27" t="e">
        <f>VLOOKUP($B1599,三大法人買賣超!$A$4:$I$500,7,FALSE)</f>
        <v>#N/A</v>
      </c>
      <c r="J1599" s="27" t="e">
        <f>VLOOKUP($B1599,三大法人買賣超!$A$4:$I$500,9,FALSE)</f>
        <v>#N/A</v>
      </c>
      <c r="K1599" s="37">
        <f>新台幣匯率美元指數!B1600</f>
        <v>0</v>
      </c>
      <c r="L1599" s="38">
        <f>新台幣匯率美元指數!C1600</f>
        <v>0</v>
      </c>
      <c r="M1599" s="39">
        <f>新台幣匯率美元指數!D1600</f>
        <v>0</v>
      </c>
      <c r="N1599" s="27" t="e">
        <f>VLOOKUP($B1599,期貨未平倉口數!$A$4:$M$499,4,FALSE)</f>
        <v>#N/A</v>
      </c>
      <c r="O1599" s="27" t="e">
        <f>VLOOKUP($B1599,期貨未平倉口數!$A$4:$M$499,9,FALSE)</f>
        <v>#N/A</v>
      </c>
      <c r="P1599" s="27" t="e">
        <f>VLOOKUP($B1599,期貨未平倉口數!$A$4:$M$499,10,FALSE)</f>
        <v>#N/A</v>
      </c>
      <c r="Q1599" s="27" t="e">
        <f>VLOOKUP($B1599,期貨未平倉口數!$A$4:$M$499,11,FALSE)</f>
        <v>#N/A</v>
      </c>
      <c r="R1599" s="64" t="e">
        <f>VLOOKUP($B1599,選擇權未平倉餘額!$A$4:$I$500,6,FALSE)</f>
        <v>#N/A</v>
      </c>
      <c r="S1599" s="64" t="e">
        <f>VLOOKUP($B1599,選擇權未平倉餘額!$A$4:$I$500,7,FALSE)</f>
        <v>#N/A</v>
      </c>
      <c r="T1599" s="64" t="e">
        <f>VLOOKUP($B1599,選擇權未平倉餘額!$A$4:$I$500,8,FALSE)</f>
        <v>#N/A</v>
      </c>
      <c r="U1599" s="64" t="e">
        <f>VLOOKUP($B1599,選擇權未平倉餘額!$A$4:$I$500,9,FALSE)</f>
        <v>#N/A</v>
      </c>
      <c r="V1599" s="39" t="e">
        <f>VLOOKUP($B1599,臺指選擇權P_C_Ratios!$A$4:$C$500,3,FALSE)</f>
        <v>#N/A</v>
      </c>
      <c r="W1599" s="41" t="e">
        <f>VLOOKUP($B1599,散戶多空比!$A$6:$L$500,12,FALSE)</f>
        <v>#N/A</v>
      </c>
      <c r="X1599" s="40" t="e">
        <f>VLOOKUP($B1599,期貨大額交易人未沖銷部位!$A$4:$O$499,4,FALSE)</f>
        <v>#N/A</v>
      </c>
      <c r="Y1599" s="40" t="e">
        <f>VLOOKUP($B1599,期貨大額交易人未沖銷部位!$A$4:$O$499,7,FALSE)</f>
        <v>#N/A</v>
      </c>
      <c r="Z1599" s="40" t="e">
        <f>VLOOKUP($B1599,期貨大額交易人未沖銷部位!$A$4:$O$499,10,FALSE)</f>
        <v>#N/A</v>
      </c>
      <c r="AA1599" s="40" t="e">
        <f>VLOOKUP($B1599,期貨大額交易人未沖銷部位!$A$4:$O$499,13,FALSE)</f>
        <v>#N/A</v>
      </c>
      <c r="AB1599" s="40" t="e">
        <f>VLOOKUP($B1599,期貨大額交易人未沖銷部位!$A$4:$O$499,14,FALSE)</f>
        <v>#N/A</v>
      </c>
      <c r="AC1599" s="40" t="e">
        <f>VLOOKUP($B1599,期貨大額交易人未沖銷部位!$A$4:$O$499,15,FALSE)</f>
        <v>#N/A</v>
      </c>
      <c r="AD1599" s="33" t="e">
        <f>VLOOKUP($B1599,三大美股走勢!$A$4:$J$495,4,FALSE)</f>
        <v>#N/A</v>
      </c>
      <c r="AE1599" s="33" t="e">
        <f>VLOOKUP($B1599,三大美股走勢!$A$4:$J$495,7,FALSE)</f>
        <v>#N/A</v>
      </c>
      <c r="AF1599" s="33" t="e">
        <f>VLOOKUP($B1599,三大美股走勢!$A$4:$J$495,10,FALSE)</f>
        <v>#N/A</v>
      </c>
    </row>
    <row r="1600" spans="2:32">
      <c r="B1600" s="32">
        <v>44379</v>
      </c>
      <c r="C1600" s="33" t="e">
        <f>VLOOKUP($B1600,大盤與近月台指!$A$4:$I$499,2,FALSE)</f>
        <v>#N/A</v>
      </c>
      <c r="D1600" s="34" t="e">
        <f>VLOOKUP($B1600,大盤與近月台指!$A$4:$I$499,3,FALSE)</f>
        <v>#N/A</v>
      </c>
      <c r="E1600" s="35" t="e">
        <f>VLOOKUP($B1600,大盤與近月台指!$A$4:$I$499,4,FALSE)</f>
        <v>#N/A</v>
      </c>
      <c r="F1600" s="33" t="e">
        <f>VLOOKUP($B1600,大盤與近月台指!$A$4:$I$499,5,FALSE)</f>
        <v>#N/A</v>
      </c>
      <c r="G1600" s="49" t="e">
        <f>VLOOKUP($B1600,三大法人買賣超!$A$4:$I$500,3,FALSE)</f>
        <v>#N/A</v>
      </c>
      <c r="H1600" s="34" t="e">
        <f>VLOOKUP($B1600,三大法人買賣超!$A$4:$I$500,5,FALSE)</f>
        <v>#N/A</v>
      </c>
      <c r="I1600" s="27" t="e">
        <f>VLOOKUP($B1600,三大法人買賣超!$A$4:$I$500,7,FALSE)</f>
        <v>#N/A</v>
      </c>
      <c r="J1600" s="27" t="e">
        <f>VLOOKUP($B1600,三大法人買賣超!$A$4:$I$500,9,FALSE)</f>
        <v>#N/A</v>
      </c>
      <c r="K1600" s="37">
        <f>新台幣匯率美元指數!B1601</f>
        <v>0</v>
      </c>
      <c r="L1600" s="38">
        <f>新台幣匯率美元指數!C1601</f>
        <v>0</v>
      </c>
      <c r="M1600" s="39">
        <f>新台幣匯率美元指數!D1601</f>
        <v>0</v>
      </c>
      <c r="N1600" s="27" t="e">
        <f>VLOOKUP($B1600,期貨未平倉口數!$A$4:$M$499,4,FALSE)</f>
        <v>#N/A</v>
      </c>
      <c r="O1600" s="27" t="e">
        <f>VLOOKUP($B1600,期貨未平倉口數!$A$4:$M$499,9,FALSE)</f>
        <v>#N/A</v>
      </c>
      <c r="P1600" s="27" t="e">
        <f>VLOOKUP($B1600,期貨未平倉口數!$A$4:$M$499,10,FALSE)</f>
        <v>#N/A</v>
      </c>
      <c r="Q1600" s="27" t="e">
        <f>VLOOKUP($B1600,期貨未平倉口數!$A$4:$M$499,11,FALSE)</f>
        <v>#N/A</v>
      </c>
      <c r="R1600" s="64" t="e">
        <f>VLOOKUP($B1600,選擇權未平倉餘額!$A$4:$I$500,6,FALSE)</f>
        <v>#N/A</v>
      </c>
      <c r="S1600" s="64" t="e">
        <f>VLOOKUP($B1600,選擇權未平倉餘額!$A$4:$I$500,7,FALSE)</f>
        <v>#N/A</v>
      </c>
      <c r="T1600" s="64" t="e">
        <f>VLOOKUP($B1600,選擇權未平倉餘額!$A$4:$I$500,8,FALSE)</f>
        <v>#N/A</v>
      </c>
      <c r="U1600" s="64" t="e">
        <f>VLOOKUP($B1600,選擇權未平倉餘額!$A$4:$I$500,9,FALSE)</f>
        <v>#N/A</v>
      </c>
      <c r="V1600" s="39" t="e">
        <f>VLOOKUP($B1600,臺指選擇權P_C_Ratios!$A$4:$C$500,3,FALSE)</f>
        <v>#N/A</v>
      </c>
      <c r="W1600" s="41" t="e">
        <f>VLOOKUP($B1600,散戶多空比!$A$6:$L$500,12,FALSE)</f>
        <v>#N/A</v>
      </c>
      <c r="X1600" s="40" t="e">
        <f>VLOOKUP($B1600,期貨大額交易人未沖銷部位!$A$4:$O$499,4,FALSE)</f>
        <v>#N/A</v>
      </c>
      <c r="Y1600" s="40" t="e">
        <f>VLOOKUP($B1600,期貨大額交易人未沖銷部位!$A$4:$O$499,7,FALSE)</f>
        <v>#N/A</v>
      </c>
      <c r="Z1600" s="40" t="e">
        <f>VLOOKUP($B1600,期貨大額交易人未沖銷部位!$A$4:$O$499,10,FALSE)</f>
        <v>#N/A</v>
      </c>
      <c r="AA1600" s="40" t="e">
        <f>VLOOKUP($B1600,期貨大額交易人未沖銷部位!$A$4:$O$499,13,FALSE)</f>
        <v>#N/A</v>
      </c>
      <c r="AB1600" s="40" t="e">
        <f>VLOOKUP($B1600,期貨大額交易人未沖銷部位!$A$4:$O$499,14,FALSE)</f>
        <v>#N/A</v>
      </c>
      <c r="AC1600" s="40" t="e">
        <f>VLOOKUP($B1600,期貨大額交易人未沖銷部位!$A$4:$O$499,15,FALSE)</f>
        <v>#N/A</v>
      </c>
      <c r="AD1600" s="33" t="e">
        <f>VLOOKUP($B1600,三大美股走勢!$A$4:$J$495,4,FALSE)</f>
        <v>#N/A</v>
      </c>
      <c r="AE1600" s="33" t="e">
        <f>VLOOKUP($B1600,三大美股走勢!$A$4:$J$495,7,FALSE)</f>
        <v>#N/A</v>
      </c>
      <c r="AF1600" s="33" t="e">
        <f>VLOOKUP($B1600,三大美股走勢!$A$4:$J$495,10,FALSE)</f>
        <v>#N/A</v>
      </c>
    </row>
    <row r="1601" spans="2:32">
      <c r="B1601" s="32">
        <v>44380</v>
      </c>
      <c r="C1601" s="33" t="e">
        <f>VLOOKUP($B1601,大盤與近月台指!$A$4:$I$499,2,FALSE)</f>
        <v>#N/A</v>
      </c>
      <c r="D1601" s="34" t="e">
        <f>VLOOKUP($B1601,大盤與近月台指!$A$4:$I$499,3,FALSE)</f>
        <v>#N/A</v>
      </c>
      <c r="E1601" s="35" t="e">
        <f>VLOOKUP($B1601,大盤與近月台指!$A$4:$I$499,4,FALSE)</f>
        <v>#N/A</v>
      </c>
      <c r="F1601" s="33" t="e">
        <f>VLOOKUP($B1601,大盤與近月台指!$A$4:$I$499,5,FALSE)</f>
        <v>#N/A</v>
      </c>
      <c r="G1601" s="49" t="e">
        <f>VLOOKUP($B1601,三大法人買賣超!$A$4:$I$500,3,FALSE)</f>
        <v>#N/A</v>
      </c>
      <c r="H1601" s="34" t="e">
        <f>VLOOKUP($B1601,三大法人買賣超!$A$4:$I$500,5,FALSE)</f>
        <v>#N/A</v>
      </c>
      <c r="I1601" s="27" t="e">
        <f>VLOOKUP($B1601,三大法人買賣超!$A$4:$I$500,7,FALSE)</f>
        <v>#N/A</v>
      </c>
      <c r="J1601" s="27" t="e">
        <f>VLOOKUP($B1601,三大法人買賣超!$A$4:$I$500,9,FALSE)</f>
        <v>#N/A</v>
      </c>
      <c r="K1601" s="37">
        <f>新台幣匯率美元指數!B1602</f>
        <v>0</v>
      </c>
      <c r="L1601" s="38">
        <f>新台幣匯率美元指數!C1602</f>
        <v>0</v>
      </c>
      <c r="M1601" s="39">
        <f>新台幣匯率美元指數!D1602</f>
        <v>0</v>
      </c>
      <c r="N1601" s="27" t="e">
        <f>VLOOKUP($B1601,期貨未平倉口數!$A$4:$M$499,4,FALSE)</f>
        <v>#N/A</v>
      </c>
      <c r="O1601" s="27" t="e">
        <f>VLOOKUP($B1601,期貨未平倉口數!$A$4:$M$499,9,FALSE)</f>
        <v>#N/A</v>
      </c>
      <c r="P1601" s="27" t="e">
        <f>VLOOKUP($B1601,期貨未平倉口數!$A$4:$M$499,10,FALSE)</f>
        <v>#N/A</v>
      </c>
      <c r="Q1601" s="27" t="e">
        <f>VLOOKUP($B1601,期貨未平倉口數!$A$4:$M$499,11,FALSE)</f>
        <v>#N/A</v>
      </c>
      <c r="R1601" s="64" t="e">
        <f>VLOOKUP($B1601,選擇權未平倉餘額!$A$4:$I$500,6,FALSE)</f>
        <v>#N/A</v>
      </c>
      <c r="S1601" s="64" t="e">
        <f>VLOOKUP($B1601,選擇權未平倉餘額!$A$4:$I$500,7,FALSE)</f>
        <v>#N/A</v>
      </c>
      <c r="T1601" s="64" t="e">
        <f>VLOOKUP($B1601,選擇權未平倉餘額!$A$4:$I$500,8,FALSE)</f>
        <v>#N/A</v>
      </c>
      <c r="U1601" s="64" t="e">
        <f>VLOOKUP($B1601,選擇權未平倉餘額!$A$4:$I$500,9,FALSE)</f>
        <v>#N/A</v>
      </c>
      <c r="V1601" s="39" t="e">
        <f>VLOOKUP($B1601,臺指選擇權P_C_Ratios!$A$4:$C$500,3,FALSE)</f>
        <v>#N/A</v>
      </c>
      <c r="W1601" s="41" t="e">
        <f>VLOOKUP($B1601,散戶多空比!$A$6:$L$500,12,FALSE)</f>
        <v>#N/A</v>
      </c>
      <c r="X1601" s="40" t="e">
        <f>VLOOKUP($B1601,期貨大額交易人未沖銷部位!$A$4:$O$499,4,FALSE)</f>
        <v>#N/A</v>
      </c>
      <c r="Y1601" s="40" t="e">
        <f>VLOOKUP($B1601,期貨大額交易人未沖銷部位!$A$4:$O$499,7,FALSE)</f>
        <v>#N/A</v>
      </c>
      <c r="Z1601" s="40" t="e">
        <f>VLOOKUP($B1601,期貨大額交易人未沖銷部位!$A$4:$O$499,10,FALSE)</f>
        <v>#N/A</v>
      </c>
      <c r="AA1601" s="40" t="e">
        <f>VLOOKUP($B1601,期貨大額交易人未沖銷部位!$A$4:$O$499,13,FALSE)</f>
        <v>#N/A</v>
      </c>
      <c r="AB1601" s="40" t="e">
        <f>VLOOKUP($B1601,期貨大額交易人未沖銷部位!$A$4:$O$499,14,FALSE)</f>
        <v>#N/A</v>
      </c>
      <c r="AC1601" s="40" t="e">
        <f>VLOOKUP($B1601,期貨大額交易人未沖銷部位!$A$4:$O$499,15,FALSE)</f>
        <v>#N/A</v>
      </c>
      <c r="AD1601" s="33" t="e">
        <f>VLOOKUP($B1601,三大美股走勢!$A$4:$J$495,4,FALSE)</f>
        <v>#N/A</v>
      </c>
      <c r="AE1601" s="33" t="e">
        <f>VLOOKUP($B1601,三大美股走勢!$A$4:$J$495,7,FALSE)</f>
        <v>#N/A</v>
      </c>
      <c r="AF1601" s="33" t="e">
        <f>VLOOKUP($B1601,三大美股走勢!$A$4:$J$495,10,FALSE)</f>
        <v>#N/A</v>
      </c>
    </row>
    <row r="1602" spans="2:32">
      <c r="B1602" s="32">
        <v>44381</v>
      </c>
      <c r="C1602" s="33" t="e">
        <f>VLOOKUP($B1602,大盤與近月台指!$A$4:$I$499,2,FALSE)</f>
        <v>#N/A</v>
      </c>
      <c r="D1602" s="34" t="e">
        <f>VLOOKUP($B1602,大盤與近月台指!$A$4:$I$499,3,FALSE)</f>
        <v>#N/A</v>
      </c>
      <c r="E1602" s="35" t="e">
        <f>VLOOKUP($B1602,大盤與近月台指!$A$4:$I$499,4,FALSE)</f>
        <v>#N/A</v>
      </c>
      <c r="F1602" s="33" t="e">
        <f>VLOOKUP($B1602,大盤與近月台指!$A$4:$I$499,5,FALSE)</f>
        <v>#N/A</v>
      </c>
      <c r="G1602" s="49" t="e">
        <f>VLOOKUP($B1602,三大法人買賣超!$A$4:$I$500,3,FALSE)</f>
        <v>#N/A</v>
      </c>
      <c r="H1602" s="34" t="e">
        <f>VLOOKUP($B1602,三大法人買賣超!$A$4:$I$500,5,FALSE)</f>
        <v>#N/A</v>
      </c>
      <c r="I1602" s="27" t="e">
        <f>VLOOKUP($B1602,三大法人買賣超!$A$4:$I$500,7,FALSE)</f>
        <v>#N/A</v>
      </c>
      <c r="J1602" s="27" t="e">
        <f>VLOOKUP($B1602,三大法人買賣超!$A$4:$I$500,9,FALSE)</f>
        <v>#N/A</v>
      </c>
      <c r="K1602" s="37">
        <f>新台幣匯率美元指數!B1603</f>
        <v>0</v>
      </c>
      <c r="L1602" s="38">
        <f>新台幣匯率美元指數!C1603</f>
        <v>0</v>
      </c>
      <c r="M1602" s="39">
        <f>新台幣匯率美元指數!D1603</f>
        <v>0</v>
      </c>
      <c r="N1602" s="27" t="e">
        <f>VLOOKUP($B1602,期貨未平倉口數!$A$4:$M$499,4,FALSE)</f>
        <v>#N/A</v>
      </c>
      <c r="O1602" s="27" t="e">
        <f>VLOOKUP($B1602,期貨未平倉口數!$A$4:$M$499,9,FALSE)</f>
        <v>#N/A</v>
      </c>
      <c r="P1602" s="27" t="e">
        <f>VLOOKUP($B1602,期貨未平倉口數!$A$4:$M$499,10,FALSE)</f>
        <v>#N/A</v>
      </c>
      <c r="Q1602" s="27" t="e">
        <f>VLOOKUP($B1602,期貨未平倉口數!$A$4:$M$499,11,FALSE)</f>
        <v>#N/A</v>
      </c>
      <c r="R1602" s="64" t="e">
        <f>VLOOKUP($B1602,選擇權未平倉餘額!$A$4:$I$500,6,FALSE)</f>
        <v>#N/A</v>
      </c>
      <c r="S1602" s="64" t="e">
        <f>VLOOKUP($B1602,選擇權未平倉餘額!$A$4:$I$500,7,FALSE)</f>
        <v>#N/A</v>
      </c>
      <c r="T1602" s="64" t="e">
        <f>VLOOKUP($B1602,選擇權未平倉餘額!$A$4:$I$500,8,FALSE)</f>
        <v>#N/A</v>
      </c>
      <c r="U1602" s="64" t="e">
        <f>VLOOKUP($B1602,選擇權未平倉餘額!$A$4:$I$500,9,FALSE)</f>
        <v>#N/A</v>
      </c>
      <c r="V1602" s="39" t="e">
        <f>VLOOKUP($B1602,臺指選擇權P_C_Ratios!$A$4:$C$500,3,FALSE)</f>
        <v>#N/A</v>
      </c>
      <c r="W1602" s="41" t="e">
        <f>VLOOKUP($B1602,散戶多空比!$A$6:$L$500,12,FALSE)</f>
        <v>#N/A</v>
      </c>
      <c r="X1602" s="40" t="e">
        <f>VLOOKUP($B1602,期貨大額交易人未沖銷部位!$A$4:$O$499,4,FALSE)</f>
        <v>#N/A</v>
      </c>
      <c r="Y1602" s="40" t="e">
        <f>VLOOKUP($B1602,期貨大額交易人未沖銷部位!$A$4:$O$499,7,FALSE)</f>
        <v>#N/A</v>
      </c>
      <c r="Z1602" s="40" t="e">
        <f>VLOOKUP($B1602,期貨大額交易人未沖銷部位!$A$4:$O$499,10,FALSE)</f>
        <v>#N/A</v>
      </c>
      <c r="AA1602" s="40" t="e">
        <f>VLOOKUP($B1602,期貨大額交易人未沖銷部位!$A$4:$O$499,13,FALSE)</f>
        <v>#N/A</v>
      </c>
      <c r="AB1602" s="40" t="e">
        <f>VLOOKUP($B1602,期貨大額交易人未沖銷部位!$A$4:$O$499,14,FALSE)</f>
        <v>#N/A</v>
      </c>
      <c r="AC1602" s="40" t="e">
        <f>VLOOKUP($B1602,期貨大額交易人未沖銷部位!$A$4:$O$499,15,FALSE)</f>
        <v>#N/A</v>
      </c>
      <c r="AD1602" s="33" t="e">
        <f>VLOOKUP($B1602,三大美股走勢!$A$4:$J$495,4,FALSE)</f>
        <v>#N/A</v>
      </c>
      <c r="AE1602" s="33" t="e">
        <f>VLOOKUP($B1602,三大美股走勢!$A$4:$J$495,7,FALSE)</f>
        <v>#N/A</v>
      </c>
      <c r="AF1602" s="33" t="e">
        <f>VLOOKUP($B1602,三大美股走勢!$A$4:$J$495,10,FALSE)</f>
        <v>#N/A</v>
      </c>
    </row>
    <row r="1603" spans="2:32">
      <c r="B1603" s="32">
        <v>44382</v>
      </c>
      <c r="C1603" s="33" t="e">
        <f>VLOOKUP($B1603,大盤與近月台指!$A$4:$I$499,2,FALSE)</f>
        <v>#N/A</v>
      </c>
      <c r="D1603" s="34" t="e">
        <f>VLOOKUP($B1603,大盤與近月台指!$A$4:$I$499,3,FALSE)</f>
        <v>#N/A</v>
      </c>
      <c r="E1603" s="35" t="e">
        <f>VLOOKUP($B1603,大盤與近月台指!$A$4:$I$499,4,FALSE)</f>
        <v>#N/A</v>
      </c>
      <c r="F1603" s="33" t="e">
        <f>VLOOKUP($B1603,大盤與近月台指!$A$4:$I$499,5,FALSE)</f>
        <v>#N/A</v>
      </c>
      <c r="G1603" s="49" t="e">
        <f>VLOOKUP($B1603,三大法人買賣超!$A$4:$I$500,3,FALSE)</f>
        <v>#N/A</v>
      </c>
      <c r="H1603" s="34" t="e">
        <f>VLOOKUP($B1603,三大法人買賣超!$A$4:$I$500,5,FALSE)</f>
        <v>#N/A</v>
      </c>
      <c r="I1603" s="27" t="e">
        <f>VLOOKUP($B1603,三大法人買賣超!$A$4:$I$500,7,FALSE)</f>
        <v>#N/A</v>
      </c>
      <c r="J1603" s="27" t="e">
        <f>VLOOKUP($B1603,三大法人買賣超!$A$4:$I$500,9,FALSE)</f>
        <v>#N/A</v>
      </c>
      <c r="K1603" s="37">
        <f>新台幣匯率美元指數!B1604</f>
        <v>0</v>
      </c>
      <c r="L1603" s="38">
        <f>新台幣匯率美元指數!C1604</f>
        <v>0</v>
      </c>
      <c r="M1603" s="39">
        <f>新台幣匯率美元指數!D1604</f>
        <v>0</v>
      </c>
      <c r="N1603" s="27" t="e">
        <f>VLOOKUP($B1603,期貨未平倉口數!$A$4:$M$499,4,FALSE)</f>
        <v>#N/A</v>
      </c>
      <c r="O1603" s="27" t="e">
        <f>VLOOKUP($B1603,期貨未平倉口數!$A$4:$M$499,9,FALSE)</f>
        <v>#N/A</v>
      </c>
      <c r="P1603" s="27" t="e">
        <f>VLOOKUP($B1603,期貨未平倉口數!$A$4:$M$499,10,FALSE)</f>
        <v>#N/A</v>
      </c>
      <c r="Q1603" s="27" t="e">
        <f>VLOOKUP($B1603,期貨未平倉口數!$A$4:$M$499,11,FALSE)</f>
        <v>#N/A</v>
      </c>
      <c r="R1603" s="64" t="e">
        <f>VLOOKUP($B1603,選擇權未平倉餘額!$A$4:$I$500,6,FALSE)</f>
        <v>#N/A</v>
      </c>
      <c r="S1603" s="64" t="e">
        <f>VLOOKUP($B1603,選擇權未平倉餘額!$A$4:$I$500,7,FALSE)</f>
        <v>#N/A</v>
      </c>
      <c r="T1603" s="64" t="e">
        <f>VLOOKUP($B1603,選擇權未平倉餘額!$A$4:$I$500,8,FALSE)</f>
        <v>#N/A</v>
      </c>
      <c r="U1603" s="64" t="e">
        <f>VLOOKUP($B1603,選擇權未平倉餘額!$A$4:$I$500,9,FALSE)</f>
        <v>#N/A</v>
      </c>
      <c r="V1603" s="39" t="e">
        <f>VLOOKUP($B1603,臺指選擇權P_C_Ratios!$A$4:$C$500,3,FALSE)</f>
        <v>#N/A</v>
      </c>
      <c r="W1603" s="41" t="e">
        <f>VLOOKUP($B1603,散戶多空比!$A$6:$L$500,12,FALSE)</f>
        <v>#N/A</v>
      </c>
      <c r="X1603" s="40" t="e">
        <f>VLOOKUP($B1603,期貨大額交易人未沖銷部位!$A$4:$O$499,4,FALSE)</f>
        <v>#N/A</v>
      </c>
      <c r="Y1603" s="40" t="e">
        <f>VLOOKUP($B1603,期貨大額交易人未沖銷部位!$A$4:$O$499,7,FALSE)</f>
        <v>#N/A</v>
      </c>
      <c r="Z1603" s="40" t="e">
        <f>VLOOKUP($B1603,期貨大額交易人未沖銷部位!$A$4:$O$499,10,FALSE)</f>
        <v>#N/A</v>
      </c>
      <c r="AA1603" s="40" t="e">
        <f>VLOOKUP($B1603,期貨大額交易人未沖銷部位!$A$4:$O$499,13,FALSE)</f>
        <v>#N/A</v>
      </c>
      <c r="AB1603" s="40" t="e">
        <f>VLOOKUP($B1603,期貨大額交易人未沖銷部位!$A$4:$O$499,14,FALSE)</f>
        <v>#N/A</v>
      </c>
      <c r="AC1603" s="40" t="e">
        <f>VLOOKUP($B1603,期貨大額交易人未沖銷部位!$A$4:$O$499,15,FALSE)</f>
        <v>#N/A</v>
      </c>
      <c r="AD1603" s="33" t="e">
        <f>VLOOKUP($B1603,三大美股走勢!$A$4:$J$495,4,FALSE)</f>
        <v>#N/A</v>
      </c>
      <c r="AE1603" s="33" t="e">
        <f>VLOOKUP($B1603,三大美股走勢!$A$4:$J$495,7,FALSE)</f>
        <v>#N/A</v>
      </c>
      <c r="AF1603" s="33" t="e">
        <f>VLOOKUP($B1603,三大美股走勢!$A$4:$J$495,10,FALSE)</f>
        <v>#N/A</v>
      </c>
    </row>
    <row r="1604" spans="2:32">
      <c r="B1604" s="32">
        <v>44383</v>
      </c>
      <c r="C1604" s="33" t="e">
        <f>VLOOKUP($B1604,大盤與近月台指!$A$4:$I$499,2,FALSE)</f>
        <v>#N/A</v>
      </c>
      <c r="D1604" s="34" t="e">
        <f>VLOOKUP($B1604,大盤與近月台指!$A$4:$I$499,3,FALSE)</f>
        <v>#N/A</v>
      </c>
      <c r="E1604" s="35" t="e">
        <f>VLOOKUP($B1604,大盤與近月台指!$A$4:$I$499,4,FALSE)</f>
        <v>#N/A</v>
      </c>
      <c r="F1604" s="33" t="e">
        <f>VLOOKUP($B1604,大盤與近月台指!$A$4:$I$499,5,FALSE)</f>
        <v>#N/A</v>
      </c>
      <c r="G1604" s="49" t="e">
        <f>VLOOKUP($B1604,三大法人買賣超!$A$4:$I$500,3,FALSE)</f>
        <v>#N/A</v>
      </c>
      <c r="H1604" s="34" t="e">
        <f>VLOOKUP($B1604,三大法人買賣超!$A$4:$I$500,5,FALSE)</f>
        <v>#N/A</v>
      </c>
      <c r="I1604" s="27" t="e">
        <f>VLOOKUP($B1604,三大法人買賣超!$A$4:$I$500,7,FALSE)</f>
        <v>#N/A</v>
      </c>
      <c r="J1604" s="27" t="e">
        <f>VLOOKUP($B1604,三大法人買賣超!$A$4:$I$500,9,FALSE)</f>
        <v>#N/A</v>
      </c>
      <c r="K1604" s="37">
        <f>新台幣匯率美元指數!B1605</f>
        <v>0</v>
      </c>
      <c r="L1604" s="38">
        <f>新台幣匯率美元指數!C1605</f>
        <v>0</v>
      </c>
      <c r="M1604" s="39">
        <f>新台幣匯率美元指數!D1605</f>
        <v>0</v>
      </c>
      <c r="N1604" s="27" t="e">
        <f>VLOOKUP($B1604,期貨未平倉口數!$A$4:$M$499,4,FALSE)</f>
        <v>#N/A</v>
      </c>
      <c r="O1604" s="27" t="e">
        <f>VLOOKUP($B1604,期貨未平倉口數!$A$4:$M$499,9,FALSE)</f>
        <v>#N/A</v>
      </c>
      <c r="P1604" s="27" t="e">
        <f>VLOOKUP($B1604,期貨未平倉口數!$A$4:$M$499,10,FALSE)</f>
        <v>#N/A</v>
      </c>
      <c r="Q1604" s="27" t="e">
        <f>VLOOKUP($B1604,期貨未平倉口數!$A$4:$M$499,11,FALSE)</f>
        <v>#N/A</v>
      </c>
      <c r="R1604" s="64" t="e">
        <f>VLOOKUP($B1604,選擇權未平倉餘額!$A$4:$I$500,6,FALSE)</f>
        <v>#N/A</v>
      </c>
      <c r="S1604" s="64" t="e">
        <f>VLOOKUP($B1604,選擇權未平倉餘額!$A$4:$I$500,7,FALSE)</f>
        <v>#N/A</v>
      </c>
      <c r="T1604" s="64" t="e">
        <f>VLOOKUP($B1604,選擇權未平倉餘額!$A$4:$I$500,8,FALSE)</f>
        <v>#N/A</v>
      </c>
      <c r="U1604" s="64" t="e">
        <f>VLOOKUP($B1604,選擇權未平倉餘額!$A$4:$I$500,9,FALSE)</f>
        <v>#N/A</v>
      </c>
      <c r="V1604" s="39" t="e">
        <f>VLOOKUP($B1604,臺指選擇權P_C_Ratios!$A$4:$C$500,3,FALSE)</f>
        <v>#N/A</v>
      </c>
      <c r="W1604" s="41" t="e">
        <f>VLOOKUP($B1604,散戶多空比!$A$6:$L$500,12,FALSE)</f>
        <v>#N/A</v>
      </c>
      <c r="X1604" s="40" t="e">
        <f>VLOOKUP($B1604,期貨大額交易人未沖銷部位!$A$4:$O$499,4,FALSE)</f>
        <v>#N/A</v>
      </c>
      <c r="Y1604" s="40" t="e">
        <f>VLOOKUP($B1604,期貨大額交易人未沖銷部位!$A$4:$O$499,7,FALSE)</f>
        <v>#N/A</v>
      </c>
      <c r="Z1604" s="40" t="e">
        <f>VLOOKUP($B1604,期貨大額交易人未沖銷部位!$A$4:$O$499,10,FALSE)</f>
        <v>#N/A</v>
      </c>
      <c r="AA1604" s="40" t="e">
        <f>VLOOKUP($B1604,期貨大額交易人未沖銷部位!$A$4:$O$499,13,FALSE)</f>
        <v>#N/A</v>
      </c>
      <c r="AB1604" s="40" t="e">
        <f>VLOOKUP($B1604,期貨大額交易人未沖銷部位!$A$4:$O$499,14,FALSE)</f>
        <v>#N/A</v>
      </c>
      <c r="AC1604" s="40" t="e">
        <f>VLOOKUP($B1604,期貨大額交易人未沖銷部位!$A$4:$O$499,15,FALSE)</f>
        <v>#N/A</v>
      </c>
      <c r="AD1604" s="33" t="e">
        <f>VLOOKUP($B1604,三大美股走勢!$A$4:$J$495,4,FALSE)</f>
        <v>#N/A</v>
      </c>
      <c r="AE1604" s="33" t="e">
        <f>VLOOKUP($B1604,三大美股走勢!$A$4:$J$495,7,FALSE)</f>
        <v>#N/A</v>
      </c>
      <c r="AF1604" s="33" t="e">
        <f>VLOOKUP($B1604,三大美股走勢!$A$4:$J$495,10,FALSE)</f>
        <v>#N/A</v>
      </c>
    </row>
    <row r="1605" spans="2:32">
      <c r="B1605" s="32">
        <v>44384</v>
      </c>
      <c r="C1605" s="33" t="e">
        <f>VLOOKUP($B1605,大盤與近月台指!$A$4:$I$499,2,FALSE)</f>
        <v>#N/A</v>
      </c>
      <c r="D1605" s="34" t="e">
        <f>VLOOKUP($B1605,大盤與近月台指!$A$4:$I$499,3,FALSE)</f>
        <v>#N/A</v>
      </c>
      <c r="E1605" s="35" t="e">
        <f>VLOOKUP($B1605,大盤與近月台指!$A$4:$I$499,4,FALSE)</f>
        <v>#N/A</v>
      </c>
      <c r="F1605" s="33" t="e">
        <f>VLOOKUP($B1605,大盤與近月台指!$A$4:$I$499,5,FALSE)</f>
        <v>#N/A</v>
      </c>
      <c r="G1605" s="49" t="e">
        <f>VLOOKUP($B1605,三大法人買賣超!$A$4:$I$500,3,FALSE)</f>
        <v>#N/A</v>
      </c>
      <c r="H1605" s="34" t="e">
        <f>VLOOKUP($B1605,三大法人買賣超!$A$4:$I$500,5,FALSE)</f>
        <v>#N/A</v>
      </c>
      <c r="I1605" s="27" t="e">
        <f>VLOOKUP($B1605,三大法人買賣超!$A$4:$I$500,7,FALSE)</f>
        <v>#N/A</v>
      </c>
      <c r="J1605" s="27" t="e">
        <f>VLOOKUP($B1605,三大法人買賣超!$A$4:$I$500,9,FALSE)</f>
        <v>#N/A</v>
      </c>
      <c r="K1605" s="37">
        <f>新台幣匯率美元指數!B1606</f>
        <v>0</v>
      </c>
      <c r="L1605" s="38">
        <f>新台幣匯率美元指數!C1606</f>
        <v>0</v>
      </c>
      <c r="M1605" s="39">
        <f>新台幣匯率美元指數!D1606</f>
        <v>0</v>
      </c>
      <c r="N1605" s="27" t="e">
        <f>VLOOKUP($B1605,期貨未平倉口數!$A$4:$M$499,4,FALSE)</f>
        <v>#N/A</v>
      </c>
      <c r="O1605" s="27" t="e">
        <f>VLOOKUP($B1605,期貨未平倉口數!$A$4:$M$499,9,FALSE)</f>
        <v>#N/A</v>
      </c>
      <c r="P1605" s="27" t="e">
        <f>VLOOKUP($B1605,期貨未平倉口數!$A$4:$M$499,10,FALSE)</f>
        <v>#N/A</v>
      </c>
      <c r="Q1605" s="27" t="e">
        <f>VLOOKUP($B1605,期貨未平倉口數!$A$4:$M$499,11,FALSE)</f>
        <v>#N/A</v>
      </c>
      <c r="R1605" s="64" t="e">
        <f>VLOOKUP($B1605,選擇權未平倉餘額!$A$4:$I$500,6,FALSE)</f>
        <v>#N/A</v>
      </c>
      <c r="S1605" s="64" t="e">
        <f>VLOOKUP($B1605,選擇權未平倉餘額!$A$4:$I$500,7,FALSE)</f>
        <v>#N/A</v>
      </c>
      <c r="T1605" s="64" t="e">
        <f>VLOOKUP($B1605,選擇權未平倉餘額!$A$4:$I$500,8,FALSE)</f>
        <v>#N/A</v>
      </c>
      <c r="U1605" s="64" t="e">
        <f>VLOOKUP($B1605,選擇權未平倉餘額!$A$4:$I$500,9,FALSE)</f>
        <v>#N/A</v>
      </c>
      <c r="V1605" s="39" t="e">
        <f>VLOOKUP($B1605,臺指選擇權P_C_Ratios!$A$4:$C$500,3,FALSE)</f>
        <v>#N/A</v>
      </c>
      <c r="W1605" s="41" t="e">
        <f>VLOOKUP($B1605,散戶多空比!$A$6:$L$500,12,FALSE)</f>
        <v>#N/A</v>
      </c>
      <c r="X1605" s="40" t="e">
        <f>VLOOKUP($B1605,期貨大額交易人未沖銷部位!$A$4:$O$499,4,FALSE)</f>
        <v>#N/A</v>
      </c>
      <c r="Y1605" s="40" t="e">
        <f>VLOOKUP($B1605,期貨大額交易人未沖銷部位!$A$4:$O$499,7,FALSE)</f>
        <v>#N/A</v>
      </c>
      <c r="Z1605" s="40" t="e">
        <f>VLOOKUP($B1605,期貨大額交易人未沖銷部位!$A$4:$O$499,10,FALSE)</f>
        <v>#N/A</v>
      </c>
      <c r="AA1605" s="40" t="e">
        <f>VLOOKUP($B1605,期貨大額交易人未沖銷部位!$A$4:$O$499,13,FALSE)</f>
        <v>#N/A</v>
      </c>
      <c r="AB1605" s="40" t="e">
        <f>VLOOKUP($B1605,期貨大額交易人未沖銷部位!$A$4:$O$499,14,FALSE)</f>
        <v>#N/A</v>
      </c>
      <c r="AC1605" s="40" t="e">
        <f>VLOOKUP($B1605,期貨大額交易人未沖銷部位!$A$4:$O$499,15,FALSE)</f>
        <v>#N/A</v>
      </c>
      <c r="AD1605" s="33" t="e">
        <f>VLOOKUP($B1605,三大美股走勢!$A$4:$J$495,4,FALSE)</f>
        <v>#N/A</v>
      </c>
      <c r="AE1605" s="33" t="e">
        <f>VLOOKUP($B1605,三大美股走勢!$A$4:$J$495,7,FALSE)</f>
        <v>#N/A</v>
      </c>
      <c r="AF1605" s="33" t="e">
        <f>VLOOKUP($B1605,三大美股走勢!$A$4:$J$495,10,FALSE)</f>
        <v>#N/A</v>
      </c>
    </row>
    <row r="1606" spans="2:32">
      <c r="B1606" s="32">
        <v>44385</v>
      </c>
      <c r="C1606" s="33" t="e">
        <f>VLOOKUP($B1606,大盤與近月台指!$A$4:$I$499,2,FALSE)</f>
        <v>#N/A</v>
      </c>
      <c r="D1606" s="34" t="e">
        <f>VLOOKUP($B1606,大盤與近月台指!$A$4:$I$499,3,FALSE)</f>
        <v>#N/A</v>
      </c>
      <c r="E1606" s="35" t="e">
        <f>VLOOKUP($B1606,大盤與近月台指!$A$4:$I$499,4,FALSE)</f>
        <v>#N/A</v>
      </c>
      <c r="F1606" s="33" t="e">
        <f>VLOOKUP($B1606,大盤與近月台指!$A$4:$I$499,5,FALSE)</f>
        <v>#N/A</v>
      </c>
      <c r="G1606" s="49" t="e">
        <f>VLOOKUP($B1606,三大法人買賣超!$A$4:$I$500,3,FALSE)</f>
        <v>#N/A</v>
      </c>
      <c r="H1606" s="34" t="e">
        <f>VLOOKUP($B1606,三大法人買賣超!$A$4:$I$500,5,FALSE)</f>
        <v>#N/A</v>
      </c>
      <c r="I1606" s="27" t="e">
        <f>VLOOKUP($B1606,三大法人買賣超!$A$4:$I$500,7,FALSE)</f>
        <v>#N/A</v>
      </c>
      <c r="J1606" s="27" t="e">
        <f>VLOOKUP($B1606,三大法人買賣超!$A$4:$I$500,9,FALSE)</f>
        <v>#N/A</v>
      </c>
      <c r="K1606" s="37">
        <f>新台幣匯率美元指數!B1607</f>
        <v>0</v>
      </c>
      <c r="L1606" s="38">
        <f>新台幣匯率美元指數!C1607</f>
        <v>0</v>
      </c>
      <c r="M1606" s="39">
        <f>新台幣匯率美元指數!D1607</f>
        <v>0</v>
      </c>
      <c r="N1606" s="27" t="e">
        <f>VLOOKUP($B1606,期貨未平倉口數!$A$4:$M$499,4,FALSE)</f>
        <v>#N/A</v>
      </c>
      <c r="O1606" s="27" t="e">
        <f>VLOOKUP($B1606,期貨未平倉口數!$A$4:$M$499,9,FALSE)</f>
        <v>#N/A</v>
      </c>
      <c r="P1606" s="27" t="e">
        <f>VLOOKUP($B1606,期貨未平倉口數!$A$4:$M$499,10,FALSE)</f>
        <v>#N/A</v>
      </c>
      <c r="Q1606" s="27" t="e">
        <f>VLOOKUP($B1606,期貨未平倉口數!$A$4:$M$499,11,FALSE)</f>
        <v>#N/A</v>
      </c>
      <c r="R1606" s="64" t="e">
        <f>VLOOKUP($B1606,選擇權未平倉餘額!$A$4:$I$500,6,FALSE)</f>
        <v>#N/A</v>
      </c>
      <c r="S1606" s="64" t="e">
        <f>VLOOKUP($B1606,選擇權未平倉餘額!$A$4:$I$500,7,FALSE)</f>
        <v>#N/A</v>
      </c>
      <c r="T1606" s="64" t="e">
        <f>VLOOKUP($B1606,選擇權未平倉餘額!$A$4:$I$500,8,FALSE)</f>
        <v>#N/A</v>
      </c>
      <c r="U1606" s="64" t="e">
        <f>VLOOKUP($B1606,選擇權未平倉餘額!$A$4:$I$500,9,FALSE)</f>
        <v>#N/A</v>
      </c>
      <c r="V1606" s="39" t="e">
        <f>VLOOKUP($B1606,臺指選擇權P_C_Ratios!$A$4:$C$500,3,FALSE)</f>
        <v>#N/A</v>
      </c>
      <c r="W1606" s="41" t="e">
        <f>VLOOKUP($B1606,散戶多空比!$A$6:$L$500,12,FALSE)</f>
        <v>#N/A</v>
      </c>
      <c r="X1606" s="40" t="e">
        <f>VLOOKUP($B1606,期貨大額交易人未沖銷部位!$A$4:$O$499,4,FALSE)</f>
        <v>#N/A</v>
      </c>
      <c r="Y1606" s="40" t="e">
        <f>VLOOKUP($B1606,期貨大額交易人未沖銷部位!$A$4:$O$499,7,FALSE)</f>
        <v>#N/A</v>
      </c>
      <c r="Z1606" s="40" t="e">
        <f>VLOOKUP($B1606,期貨大額交易人未沖銷部位!$A$4:$O$499,10,FALSE)</f>
        <v>#N/A</v>
      </c>
      <c r="AA1606" s="40" t="e">
        <f>VLOOKUP($B1606,期貨大額交易人未沖銷部位!$A$4:$O$499,13,FALSE)</f>
        <v>#N/A</v>
      </c>
      <c r="AB1606" s="40" t="e">
        <f>VLOOKUP($B1606,期貨大額交易人未沖銷部位!$A$4:$O$499,14,FALSE)</f>
        <v>#N/A</v>
      </c>
      <c r="AC1606" s="40" t="e">
        <f>VLOOKUP($B1606,期貨大額交易人未沖銷部位!$A$4:$O$499,15,FALSE)</f>
        <v>#N/A</v>
      </c>
      <c r="AD1606" s="33" t="e">
        <f>VLOOKUP($B1606,三大美股走勢!$A$4:$J$495,4,FALSE)</f>
        <v>#N/A</v>
      </c>
      <c r="AE1606" s="33" t="e">
        <f>VLOOKUP($B1606,三大美股走勢!$A$4:$J$495,7,FALSE)</f>
        <v>#N/A</v>
      </c>
      <c r="AF1606" s="33" t="e">
        <f>VLOOKUP($B1606,三大美股走勢!$A$4:$J$495,10,FALSE)</f>
        <v>#N/A</v>
      </c>
    </row>
    <row r="1607" spans="2:32">
      <c r="B1607" s="32">
        <v>44386</v>
      </c>
      <c r="C1607" s="33" t="e">
        <f>VLOOKUP($B1607,大盤與近月台指!$A$4:$I$499,2,FALSE)</f>
        <v>#N/A</v>
      </c>
      <c r="D1607" s="34" t="e">
        <f>VLOOKUP($B1607,大盤與近月台指!$A$4:$I$499,3,FALSE)</f>
        <v>#N/A</v>
      </c>
      <c r="E1607" s="35" t="e">
        <f>VLOOKUP($B1607,大盤與近月台指!$A$4:$I$499,4,FALSE)</f>
        <v>#N/A</v>
      </c>
      <c r="F1607" s="33" t="e">
        <f>VLOOKUP($B1607,大盤與近月台指!$A$4:$I$499,5,FALSE)</f>
        <v>#N/A</v>
      </c>
      <c r="G1607" s="49" t="e">
        <f>VLOOKUP($B1607,三大法人買賣超!$A$4:$I$500,3,FALSE)</f>
        <v>#N/A</v>
      </c>
      <c r="H1607" s="34" t="e">
        <f>VLOOKUP($B1607,三大法人買賣超!$A$4:$I$500,5,FALSE)</f>
        <v>#N/A</v>
      </c>
      <c r="I1607" s="27" t="e">
        <f>VLOOKUP($B1607,三大法人買賣超!$A$4:$I$500,7,FALSE)</f>
        <v>#N/A</v>
      </c>
      <c r="J1607" s="27" t="e">
        <f>VLOOKUP($B1607,三大法人買賣超!$A$4:$I$500,9,FALSE)</f>
        <v>#N/A</v>
      </c>
      <c r="K1607" s="37">
        <f>新台幣匯率美元指數!B1608</f>
        <v>0</v>
      </c>
      <c r="L1607" s="38">
        <f>新台幣匯率美元指數!C1608</f>
        <v>0</v>
      </c>
      <c r="M1607" s="39">
        <f>新台幣匯率美元指數!D1608</f>
        <v>0</v>
      </c>
      <c r="N1607" s="27" t="e">
        <f>VLOOKUP($B1607,期貨未平倉口數!$A$4:$M$499,4,FALSE)</f>
        <v>#N/A</v>
      </c>
      <c r="O1607" s="27" t="e">
        <f>VLOOKUP($B1607,期貨未平倉口數!$A$4:$M$499,9,FALSE)</f>
        <v>#N/A</v>
      </c>
      <c r="P1607" s="27" t="e">
        <f>VLOOKUP($B1607,期貨未平倉口數!$A$4:$M$499,10,FALSE)</f>
        <v>#N/A</v>
      </c>
      <c r="Q1607" s="27" t="e">
        <f>VLOOKUP($B1607,期貨未平倉口數!$A$4:$M$499,11,FALSE)</f>
        <v>#N/A</v>
      </c>
      <c r="R1607" s="64" t="e">
        <f>VLOOKUP($B1607,選擇權未平倉餘額!$A$4:$I$500,6,FALSE)</f>
        <v>#N/A</v>
      </c>
      <c r="S1607" s="64" t="e">
        <f>VLOOKUP($B1607,選擇權未平倉餘額!$A$4:$I$500,7,FALSE)</f>
        <v>#N/A</v>
      </c>
      <c r="T1607" s="64" t="e">
        <f>VLOOKUP($B1607,選擇權未平倉餘額!$A$4:$I$500,8,FALSE)</f>
        <v>#N/A</v>
      </c>
      <c r="U1607" s="64" t="e">
        <f>VLOOKUP($B1607,選擇權未平倉餘額!$A$4:$I$500,9,FALSE)</f>
        <v>#N/A</v>
      </c>
      <c r="V1607" s="39" t="e">
        <f>VLOOKUP($B1607,臺指選擇權P_C_Ratios!$A$4:$C$500,3,FALSE)</f>
        <v>#N/A</v>
      </c>
      <c r="W1607" s="41" t="e">
        <f>VLOOKUP($B1607,散戶多空比!$A$6:$L$500,12,FALSE)</f>
        <v>#N/A</v>
      </c>
      <c r="X1607" s="40" t="e">
        <f>VLOOKUP($B1607,期貨大額交易人未沖銷部位!$A$4:$O$499,4,FALSE)</f>
        <v>#N/A</v>
      </c>
      <c r="Y1607" s="40" t="e">
        <f>VLOOKUP($B1607,期貨大額交易人未沖銷部位!$A$4:$O$499,7,FALSE)</f>
        <v>#N/A</v>
      </c>
      <c r="Z1607" s="40" t="e">
        <f>VLOOKUP($B1607,期貨大額交易人未沖銷部位!$A$4:$O$499,10,FALSE)</f>
        <v>#N/A</v>
      </c>
      <c r="AA1607" s="40" t="e">
        <f>VLOOKUP($B1607,期貨大額交易人未沖銷部位!$A$4:$O$499,13,FALSE)</f>
        <v>#N/A</v>
      </c>
      <c r="AB1607" s="40" t="e">
        <f>VLOOKUP($B1607,期貨大額交易人未沖銷部位!$A$4:$O$499,14,FALSE)</f>
        <v>#N/A</v>
      </c>
      <c r="AC1607" s="40" t="e">
        <f>VLOOKUP($B1607,期貨大額交易人未沖銷部位!$A$4:$O$499,15,FALSE)</f>
        <v>#N/A</v>
      </c>
      <c r="AD1607" s="33" t="e">
        <f>VLOOKUP($B1607,三大美股走勢!$A$4:$J$495,4,FALSE)</f>
        <v>#N/A</v>
      </c>
      <c r="AE1607" s="33" t="e">
        <f>VLOOKUP($B1607,三大美股走勢!$A$4:$J$495,7,FALSE)</f>
        <v>#N/A</v>
      </c>
      <c r="AF1607" s="33" t="e">
        <f>VLOOKUP($B1607,三大美股走勢!$A$4:$J$495,10,FALSE)</f>
        <v>#N/A</v>
      </c>
    </row>
    <row r="1608" spans="2:32">
      <c r="B1608" s="32">
        <v>44387</v>
      </c>
      <c r="C1608" s="33" t="e">
        <f>VLOOKUP($B1608,大盤與近月台指!$A$4:$I$499,2,FALSE)</f>
        <v>#N/A</v>
      </c>
      <c r="D1608" s="34" t="e">
        <f>VLOOKUP($B1608,大盤與近月台指!$A$4:$I$499,3,FALSE)</f>
        <v>#N/A</v>
      </c>
      <c r="E1608" s="35" t="e">
        <f>VLOOKUP($B1608,大盤與近月台指!$A$4:$I$499,4,FALSE)</f>
        <v>#N/A</v>
      </c>
      <c r="F1608" s="33" t="e">
        <f>VLOOKUP($B1608,大盤與近月台指!$A$4:$I$499,5,FALSE)</f>
        <v>#N/A</v>
      </c>
      <c r="G1608" s="49" t="e">
        <f>VLOOKUP($B1608,三大法人買賣超!$A$4:$I$500,3,FALSE)</f>
        <v>#N/A</v>
      </c>
      <c r="H1608" s="34" t="e">
        <f>VLOOKUP($B1608,三大法人買賣超!$A$4:$I$500,5,FALSE)</f>
        <v>#N/A</v>
      </c>
      <c r="I1608" s="27" t="e">
        <f>VLOOKUP($B1608,三大法人買賣超!$A$4:$I$500,7,FALSE)</f>
        <v>#N/A</v>
      </c>
      <c r="J1608" s="27" t="e">
        <f>VLOOKUP($B1608,三大法人買賣超!$A$4:$I$500,9,FALSE)</f>
        <v>#N/A</v>
      </c>
      <c r="K1608" s="37">
        <f>新台幣匯率美元指數!B1609</f>
        <v>0</v>
      </c>
      <c r="L1608" s="38">
        <f>新台幣匯率美元指數!C1609</f>
        <v>0</v>
      </c>
      <c r="M1608" s="39">
        <f>新台幣匯率美元指數!D1609</f>
        <v>0</v>
      </c>
      <c r="N1608" s="27" t="e">
        <f>VLOOKUP($B1608,期貨未平倉口數!$A$4:$M$499,4,FALSE)</f>
        <v>#N/A</v>
      </c>
      <c r="O1608" s="27" t="e">
        <f>VLOOKUP($B1608,期貨未平倉口數!$A$4:$M$499,9,FALSE)</f>
        <v>#N/A</v>
      </c>
      <c r="P1608" s="27" t="e">
        <f>VLOOKUP($B1608,期貨未平倉口數!$A$4:$M$499,10,FALSE)</f>
        <v>#N/A</v>
      </c>
      <c r="Q1608" s="27" t="e">
        <f>VLOOKUP($B1608,期貨未平倉口數!$A$4:$M$499,11,FALSE)</f>
        <v>#N/A</v>
      </c>
      <c r="R1608" s="64" t="e">
        <f>VLOOKUP($B1608,選擇權未平倉餘額!$A$4:$I$500,6,FALSE)</f>
        <v>#N/A</v>
      </c>
      <c r="S1608" s="64" t="e">
        <f>VLOOKUP($B1608,選擇權未平倉餘額!$A$4:$I$500,7,FALSE)</f>
        <v>#N/A</v>
      </c>
      <c r="T1608" s="64" t="e">
        <f>VLOOKUP($B1608,選擇權未平倉餘額!$A$4:$I$500,8,FALSE)</f>
        <v>#N/A</v>
      </c>
      <c r="U1608" s="64" t="e">
        <f>VLOOKUP($B1608,選擇權未平倉餘額!$A$4:$I$500,9,FALSE)</f>
        <v>#N/A</v>
      </c>
      <c r="V1608" s="39" t="e">
        <f>VLOOKUP($B1608,臺指選擇權P_C_Ratios!$A$4:$C$500,3,FALSE)</f>
        <v>#N/A</v>
      </c>
      <c r="W1608" s="41" t="e">
        <f>VLOOKUP($B1608,散戶多空比!$A$6:$L$500,12,FALSE)</f>
        <v>#N/A</v>
      </c>
      <c r="X1608" s="40" t="e">
        <f>VLOOKUP($B1608,期貨大額交易人未沖銷部位!$A$4:$O$499,4,FALSE)</f>
        <v>#N/A</v>
      </c>
      <c r="Y1608" s="40" t="e">
        <f>VLOOKUP($B1608,期貨大額交易人未沖銷部位!$A$4:$O$499,7,FALSE)</f>
        <v>#N/A</v>
      </c>
      <c r="Z1608" s="40" t="e">
        <f>VLOOKUP($B1608,期貨大額交易人未沖銷部位!$A$4:$O$499,10,FALSE)</f>
        <v>#N/A</v>
      </c>
      <c r="AA1608" s="40" t="e">
        <f>VLOOKUP($B1608,期貨大額交易人未沖銷部位!$A$4:$O$499,13,FALSE)</f>
        <v>#N/A</v>
      </c>
      <c r="AB1608" s="40" t="e">
        <f>VLOOKUP($B1608,期貨大額交易人未沖銷部位!$A$4:$O$499,14,FALSE)</f>
        <v>#N/A</v>
      </c>
      <c r="AC1608" s="40" t="e">
        <f>VLOOKUP($B1608,期貨大額交易人未沖銷部位!$A$4:$O$499,15,FALSE)</f>
        <v>#N/A</v>
      </c>
      <c r="AD1608" s="33" t="e">
        <f>VLOOKUP($B1608,三大美股走勢!$A$4:$J$495,4,FALSE)</f>
        <v>#N/A</v>
      </c>
      <c r="AE1608" s="33" t="e">
        <f>VLOOKUP($B1608,三大美股走勢!$A$4:$J$495,7,FALSE)</f>
        <v>#N/A</v>
      </c>
      <c r="AF1608" s="33" t="e">
        <f>VLOOKUP($B1608,三大美股走勢!$A$4:$J$495,10,FALSE)</f>
        <v>#N/A</v>
      </c>
    </row>
    <row r="1609" spans="2:32">
      <c r="B1609" s="32">
        <v>44388</v>
      </c>
      <c r="C1609" s="33" t="e">
        <f>VLOOKUP($B1609,大盤與近月台指!$A$4:$I$499,2,FALSE)</f>
        <v>#N/A</v>
      </c>
      <c r="D1609" s="34" t="e">
        <f>VLOOKUP($B1609,大盤與近月台指!$A$4:$I$499,3,FALSE)</f>
        <v>#N/A</v>
      </c>
      <c r="E1609" s="35" t="e">
        <f>VLOOKUP($B1609,大盤與近月台指!$A$4:$I$499,4,FALSE)</f>
        <v>#N/A</v>
      </c>
      <c r="F1609" s="33" t="e">
        <f>VLOOKUP($B1609,大盤與近月台指!$A$4:$I$499,5,FALSE)</f>
        <v>#N/A</v>
      </c>
      <c r="G1609" s="49" t="e">
        <f>VLOOKUP($B1609,三大法人買賣超!$A$4:$I$500,3,FALSE)</f>
        <v>#N/A</v>
      </c>
      <c r="H1609" s="34" t="e">
        <f>VLOOKUP($B1609,三大法人買賣超!$A$4:$I$500,5,FALSE)</f>
        <v>#N/A</v>
      </c>
      <c r="I1609" s="27" t="e">
        <f>VLOOKUP($B1609,三大法人買賣超!$A$4:$I$500,7,FALSE)</f>
        <v>#N/A</v>
      </c>
      <c r="J1609" s="27" t="e">
        <f>VLOOKUP($B1609,三大法人買賣超!$A$4:$I$500,9,FALSE)</f>
        <v>#N/A</v>
      </c>
      <c r="K1609" s="37">
        <f>新台幣匯率美元指數!B1610</f>
        <v>0</v>
      </c>
      <c r="L1609" s="38">
        <f>新台幣匯率美元指數!C1610</f>
        <v>0</v>
      </c>
      <c r="M1609" s="39">
        <f>新台幣匯率美元指數!D1610</f>
        <v>0</v>
      </c>
      <c r="N1609" s="27" t="e">
        <f>VLOOKUP($B1609,期貨未平倉口數!$A$4:$M$499,4,FALSE)</f>
        <v>#N/A</v>
      </c>
      <c r="O1609" s="27" t="e">
        <f>VLOOKUP($B1609,期貨未平倉口數!$A$4:$M$499,9,FALSE)</f>
        <v>#N/A</v>
      </c>
      <c r="P1609" s="27" t="e">
        <f>VLOOKUP($B1609,期貨未平倉口數!$A$4:$M$499,10,FALSE)</f>
        <v>#N/A</v>
      </c>
      <c r="Q1609" s="27" t="e">
        <f>VLOOKUP($B1609,期貨未平倉口數!$A$4:$M$499,11,FALSE)</f>
        <v>#N/A</v>
      </c>
      <c r="R1609" s="64" t="e">
        <f>VLOOKUP($B1609,選擇權未平倉餘額!$A$4:$I$500,6,FALSE)</f>
        <v>#N/A</v>
      </c>
      <c r="S1609" s="64" t="e">
        <f>VLOOKUP($B1609,選擇權未平倉餘額!$A$4:$I$500,7,FALSE)</f>
        <v>#N/A</v>
      </c>
      <c r="T1609" s="64" t="e">
        <f>VLOOKUP($B1609,選擇權未平倉餘額!$A$4:$I$500,8,FALSE)</f>
        <v>#N/A</v>
      </c>
      <c r="U1609" s="64" t="e">
        <f>VLOOKUP($B1609,選擇權未平倉餘額!$A$4:$I$500,9,FALSE)</f>
        <v>#N/A</v>
      </c>
      <c r="V1609" s="39" t="e">
        <f>VLOOKUP($B1609,臺指選擇權P_C_Ratios!$A$4:$C$500,3,FALSE)</f>
        <v>#N/A</v>
      </c>
      <c r="W1609" s="41" t="e">
        <f>VLOOKUP($B1609,散戶多空比!$A$6:$L$500,12,FALSE)</f>
        <v>#N/A</v>
      </c>
      <c r="X1609" s="40" t="e">
        <f>VLOOKUP($B1609,期貨大額交易人未沖銷部位!$A$4:$O$499,4,FALSE)</f>
        <v>#N/A</v>
      </c>
      <c r="Y1609" s="40" t="e">
        <f>VLOOKUP($B1609,期貨大額交易人未沖銷部位!$A$4:$O$499,7,FALSE)</f>
        <v>#N/A</v>
      </c>
      <c r="Z1609" s="40" t="e">
        <f>VLOOKUP($B1609,期貨大額交易人未沖銷部位!$A$4:$O$499,10,FALSE)</f>
        <v>#N/A</v>
      </c>
      <c r="AA1609" s="40" t="e">
        <f>VLOOKUP($B1609,期貨大額交易人未沖銷部位!$A$4:$O$499,13,FALSE)</f>
        <v>#N/A</v>
      </c>
      <c r="AB1609" s="40" t="e">
        <f>VLOOKUP($B1609,期貨大額交易人未沖銷部位!$A$4:$O$499,14,FALSE)</f>
        <v>#N/A</v>
      </c>
      <c r="AC1609" s="40" t="e">
        <f>VLOOKUP($B1609,期貨大額交易人未沖銷部位!$A$4:$O$499,15,FALSE)</f>
        <v>#N/A</v>
      </c>
      <c r="AD1609" s="33" t="e">
        <f>VLOOKUP($B1609,三大美股走勢!$A$4:$J$495,4,FALSE)</f>
        <v>#N/A</v>
      </c>
      <c r="AE1609" s="33" t="e">
        <f>VLOOKUP($B1609,三大美股走勢!$A$4:$J$495,7,FALSE)</f>
        <v>#N/A</v>
      </c>
      <c r="AF1609" s="33" t="e">
        <f>VLOOKUP($B1609,三大美股走勢!$A$4:$J$495,10,FALSE)</f>
        <v>#N/A</v>
      </c>
    </row>
    <row r="1610" spans="2:32">
      <c r="B1610" s="32">
        <v>44389</v>
      </c>
      <c r="C1610" s="33" t="e">
        <f>VLOOKUP($B1610,大盤與近月台指!$A$4:$I$499,2,FALSE)</f>
        <v>#N/A</v>
      </c>
      <c r="D1610" s="34" t="e">
        <f>VLOOKUP($B1610,大盤與近月台指!$A$4:$I$499,3,FALSE)</f>
        <v>#N/A</v>
      </c>
      <c r="E1610" s="35" t="e">
        <f>VLOOKUP($B1610,大盤與近月台指!$A$4:$I$499,4,FALSE)</f>
        <v>#N/A</v>
      </c>
      <c r="F1610" s="33" t="e">
        <f>VLOOKUP($B1610,大盤與近月台指!$A$4:$I$499,5,FALSE)</f>
        <v>#N/A</v>
      </c>
      <c r="G1610" s="49" t="e">
        <f>VLOOKUP($B1610,三大法人買賣超!$A$4:$I$500,3,FALSE)</f>
        <v>#N/A</v>
      </c>
      <c r="H1610" s="34" t="e">
        <f>VLOOKUP($B1610,三大法人買賣超!$A$4:$I$500,5,FALSE)</f>
        <v>#N/A</v>
      </c>
      <c r="I1610" s="27" t="e">
        <f>VLOOKUP($B1610,三大法人買賣超!$A$4:$I$500,7,FALSE)</f>
        <v>#N/A</v>
      </c>
      <c r="J1610" s="27" t="e">
        <f>VLOOKUP($B1610,三大法人買賣超!$A$4:$I$500,9,FALSE)</f>
        <v>#N/A</v>
      </c>
      <c r="K1610" s="37">
        <f>新台幣匯率美元指數!B1611</f>
        <v>0</v>
      </c>
      <c r="L1610" s="38">
        <f>新台幣匯率美元指數!C1611</f>
        <v>0</v>
      </c>
      <c r="M1610" s="39">
        <f>新台幣匯率美元指數!D1611</f>
        <v>0</v>
      </c>
      <c r="N1610" s="27" t="e">
        <f>VLOOKUP($B1610,期貨未平倉口數!$A$4:$M$499,4,FALSE)</f>
        <v>#N/A</v>
      </c>
      <c r="O1610" s="27" t="e">
        <f>VLOOKUP($B1610,期貨未平倉口數!$A$4:$M$499,9,FALSE)</f>
        <v>#N/A</v>
      </c>
      <c r="P1610" s="27" t="e">
        <f>VLOOKUP($B1610,期貨未平倉口數!$A$4:$M$499,10,FALSE)</f>
        <v>#N/A</v>
      </c>
      <c r="Q1610" s="27" t="e">
        <f>VLOOKUP($B1610,期貨未平倉口數!$A$4:$M$499,11,FALSE)</f>
        <v>#N/A</v>
      </c>
      <c r="R1610" s="64" t="e">
        <f>VLOOKUP($B1610,選擇權未平倉餘額!$A$4:$I$500,6,FALSE)</f>
        <v>#N/A</v>
      </c>
      <c r="S1610" s="64" t="e">
        <f>VLOOKUP($B1610,選擇權未平倉餘額!$A$4:$I$500,7,FALSE)</f>
        <v>#N/A</v>
      </c>
      <c r="T1610" s="64" t="e">
        <f>VLOOKUP($B1610,選擇權未平倉餘額!$A$4:$I$500,8,FALSE)</f>
        <v>#N/A</v>
      </c>
      <c r="U1610" s="64" t="e">
        <f>VLOOKUP($B1610,選擇權未平倉餘額!$A$4:$I$500,9,FALSE)</f>
        <v>#N/A</v>
      </c>
      <c r="V1610" s="39" t="e">
        <f>VLOOKUP($B1610,臺指選擇權P_C_Ratios!$A$4:$C$500,3,FALSE)</f>
        <v>#N/A</v>
      </c>
      <c r="W1610" s="41" t="e">
        <f>VLOOKUP($B1610,散戶多空比!$A$6:$L$500,12,FALSE)</f>
        <v>#N/A</v>
      </c>
      <c r="X1610" s="40" t="e">
        <f>VLOOKUP($B1610,期貨大額交易人未沖銷部位!$A$4:$O$499,4,FALSE)</f>
        <v>#N/A</v>
      </c>
      <c r="Y1610" s="40" t="e">
        <f>VLOOKUP($B1610,期貨大額交易人未沖銷部位!$A$4:$O$499,7,FALSE)</f>
        <v>#N/A</v>
      </c>
      <c r="Z1610" s="40" t="e">
        <f>VLOOKUP($B1610,期貨大額交易人未沖銷部位!$A$4:$O$499,10,FALSE)</f>
        <v>#N/A</v>
      </c>
      <c r="AA1610" s="40" t="e">
        <f>VLOOKUP($B1610,期貨大額交易人未沖銷部位!$A$4:$O$499,13,FALSE)</f>
        <v>#N/A</v>
      </c>
      <c r="AB1610" s="40" t="e">
        <f>VLOOKUP($B1610,期貨大額交易人未沖銷部位!$A$4:$O$499,14,FALSE)</f>
        <v>#N/A</v>
      </c>
      <c r="AC1610" s="40" t="e">
        <f>VLOOKUP($B1610,期貨大額交易人未沖銷部位!$A$4:$O$499,15,FALSE)</f>
        <v>#N/A</v>
      </c>
      <c r="AD1610" s="33" t="e">
        <f>VLOOKUP($B1610,三大美股走勢!$A$4:$J$495,4,FALSE)</f>
        <v>#N/A</v>
      </c>
      <c r="AE1610" s="33" t="e">
        <f>VLOOKUP($B1610,三大美股走勢!$A$4:$J$495,7,FALSE)</f>
        <v>#N/A</v>
      </c>
      <c r="AF1610" s="33" t="e">
        <f>VLOOKUP($B1610,三大美股走勢!$A$4:$J$495,10,FALSE)</f>
        <v>#N/A</v>
      </c>
    </row>
    <row r="1611" spans="2:32">
      <c r="B1611" s="32">
        <v>44390</v>
      </c>
      <c r="C1611" s="33" t="e">
        <f>VLOOKUP($B1611,大盤與近月台指!$A$4:$I$499,2,FALSE)</f>
        <v>#N/A</v>
      </c>
      <c r="D1611" s="34" t="e">
        <f>VLOOKUP($B1611,大盤與近月台指!$A$4:$I$499,3,FALSE)</f>
        <v>#N/A</v>
      </c>
      <c r="E1611" s="35" t="e">
        <f>VLOOKUP($B1611,大盤與近月台指!$A$4:$I$499,4,FALSE)</f>
        <v>#N/A</v>
      </c>
      <c r="F1611" s="33" t="e">
        <f>VLOOKUP($B1611,大盤與近月台指!$A$4:$I$499,5,FALSE)</f>
        <v>#N/A</v>
      </c>
      <c r="G1611" s="49" t="e">
        <f>VLOOKUP($B1611,三大法人買賣超!$A$4:$I$500,3,FALSE)</f>
        <v>#N/A</v>
      </c>
      <c r="H1611" s="34" t="e">
        <f>VLOOKUP($B1611,三大法人買賣超!$A$4:$I$500,5,FALSE)</f>
        <v>#N/A</v>
      </c>
      <c r="I1611" s="27" t="e">
        <f>VLOOKUP($B1611,三大法人買賣超!$A$4:$I$500,7,FALSE)</f>
        <v>#N/A</v>
      </c>
      <c r="J1611" s="27" t="e">
        <f>VLOOKUP($B1611,三大法人買賣超!$A$4:$I$500,9,FALSE)</f>
        <v>#N/A</v>
      </c>
      <c r="K1611" s="37">
        <f>新台幣匯率美元指數!B1612</f>
        <v>0</v>
      </c>
      <c r="L1611" s="38">
        <f>新台幣匯率美元指數!C1612</f>
        <v>0</v>
      </c>
      <c r="M1611" s="39">
        <f>新台幣匯率美元指數!D1612</f>
        <v>0</v>
      </c>
      <c r="N1611" s="27" t="e">
        <f>VLOOKUP($B1611,期貨未平倉口數!$A$4:$M$499,4,FALSE)</f>
        <v>#N/A</v>
      </c>
      <c r="O1611" s="27" t="e">
        <f>VLOOKUP($B1611,期貨未平倉口數!$A$4:$M$499,9,FALSE)</f>
        <v>#N/A</v>
      </c>
      <c r="P1611" s="27" t="e">
        <f>VLOOKUP($B1611,期貨未平倉口數!$A$4:$M$499,10,FALSE)</f>
        <v>#N/A</v>
      </c>
      <c r="Q1611" s="27" t="e">
        <f>VLOOKUP($B1611,期貨未平倉口數!$A$4:$M$499,11,FALSE)</f>
        <v>#N/A</v>
      </c>
      <c r="R1611" s="64" t="e">
        <f>VLOOKUP($B1611,選擇權未平倉餘額!$A$4:$I$500,6,FALSE)</f>
        <v>#N/A</v>
      </c>
      <c r="S1611" s="64" t="e">
        <f>VLOOKUP($B1611,選擇權未平倉餘額!$A$4:$I$500,7,FALSE)</f>
        <v>#N/A</v>
      </c>
      <c r="T1611" s="64" t="e">
        <f>VLOOKUP($B1611,選擇權未平倉餘額!$A$4:$I$500,8,FALSE)</f>
        <v>#N/A</v>
      </c>
      <c r="U1611" s="64" t="e">
        <f>VLOOKUP($B1611,選擇權未平倉餘額!$A$4:$I$500,9,FALSE)</f>
        <v>#N/A</v>
      </c>
      <c r="V1611" s="39" t="e">
        <f>VLOOKUP($B1611,臺指選擇權P_C_Ratios!$A$4:$C$500,3,FALSE)</f>
        <v>#N/A</v>
      </c>
      <c r="W1611" s="41" t="e">
        <f>VLOOKUP($B1611,散戶多空比!$A$6:$L$500,12,FALSE)</f>
        <v>#N/A</v>
      </c>
      <c r="X1611" s="40" t="e">
        <f>VLOOKUP($B1611,期貨大額交易人未沖銷部位!$A$4:$O$499,4,FALSE)</f>
        <v>#N/A</v>
      </c>
      <c r="Y1611" s="40" t="e">
        <f>VLOOKUP($B1611,期貨大額交易人未沖銷部位!$A$4:$O$499,7,FALSE)</f>
        <v>#N/A</v>
      </c>
      <c r="Z1611" s="40" t="e">
        <f>VLOOKUP($B1611,期貨大額交易人未沖銷部位!$A$4:$O$499,10,FALSE)</f>
        <v>#N/A</v>
      </c>
      <c r="AA1611" s="40" t="e">
        <f>VLOOKUP($B1611,期貨大額交易人未沖銷部位!$A$4:$O$499,13,FALSE)</f>
        <v>#N/A</v>
      </c>
      <c r="AB1611" s="40" t="e">
        <f>VLOOKUP($B1611,期貨大額交易人未沖銷部位!$A$4:$O$499,14,FALSE)</f>
        <v>#N/A</v>
      </c>
      <c r="AC1611" s="40" t="e">
        <f>VLOOKUP($B1611,期貨大額交易人未沖銷部位!$A$4:$O$499,15,FALSE)</f>
        <v>#N/A</v>
      </c>
      <c r="AD1611" s="33" t="e">
        <f>VLOOKUP($B1611,三大美股走勢!$A$4:$J$495,4,FALSE)</f>
        <v>#N/A</v>
      </c>
      <c r="AE1611" s="33" t="e">
        <f>VLOOKUP($B1611,三大美股走勢!$A$4:$J$495,7,FALSE)</f>
        <v>#N/A</v>
      </c>
      <c r="AF1611" s="33" t="e">
        <f>VLOOKUP($B1611,三大美股走勢!$A$4:$J$495,10,FALSE)</f>
        <v>#N/A</v>
      </c>
    </row>
    <row r="1612" spans="2:32">
      <c r="B1612" s="32">
        <v>44391</v>
      </c>
      <c r="C1612" s="33" t="e">
        <f>VLOOKUP($B1612,大盤與近月台指!$A$4:$I$499,2,FALSE)</f>
        <v>#N/A</v>
      </c>
      <c r="D1612" s="34" t="e">
        <f>VLOOKUP($B1612,大盤與近月台指!$A$4:$I$499,3,FALSE)</f>
        <v>#N/A</v>
      </c>
      <c r="E1612" s="35" t="e">
        <f>VLOOKUP($B1612,大盤與近月台指!$A$4:$I$499,4,FALSE)</f>
        <v>#N/A</v>
      </c>
      <c r="F1612" s="33" t="e">
        <f>VLOOKUP($B1612,大盤與近月台指!$A$4:$I$499,5,FALSE)</f>
        <v>#N/A</v>
      </c>
      <c r="G1612" s="49" t="e">
        <f>VLOOKUP($B1612,三大法人買賣超!$A$4:$I$500,3,FALSE)</f>
        <v>#N/A</v>
      </c>
      <c r="H1612" s="34" t="e">
        <f>VLOOKUP($B1612,三大法人買賣超!$A$4:$I$500,5,FALSE)</f>
        <v>#N/A</v>
      </c>
      <c r="I1612" s="27" t="e">
        <f>VLOOKUP($B1612,三大法人買賣超!$A$4:$I$500,7,FALSE)</f>
        <v>#N/A</v>
      </c>
      <c r="J1612" s="27" t="e">
        <f>VLOOKUP($B1612,三大法人買賣超!$A$4:$I$500,9,FALSE)</f>
        <v>#N/A</v>
      </c>
      <c r="K1612" s="37">
        <f>新台幣匯率美元指數!B1613</f>
        <v>0</v>
      </c>
      <c r="L1612" s="38">
        <f>新台幣匯率美元指數!C1613</f>
        <v>0</v>
      </c>
      <c r="M1612" s="39">
        <f>新台幣匯率美元指數!D1613</f>
        <v>0</v>
      </c>
      <c r="N1612" s="27" t="e">
        <f>VLOOKUP($B1612,期貨未平倉口數!$A$4:$M$499,4,FALSE)</f>
        <v>#N/A</v>
      </c>
      <c r="O1612" s="27" t="e">
        <f>VLOOKUP($B1612,期貨未平倉口數!$A$4:$M$499,9,FALSE)</f>
        <v>#N/A</v>
      </c>
      <c r="P1612" s="27" t="e">
        <f>VLOOKUP($B1612,期貨未平倉口數!$A$4:$M$499,10,FALSE)</f>
        <v>#N/A</v>
      </c>
      <c r="Q1612" s="27" t="e">
        <f>VLOOKUP($B1612,期貨未平倉口數!$A$4:$M$499,11,FALSE)</f>
        <v>#N/A</v>
      </c>
      <c r="R1612" s="64" t="e">
        <f>VLOOKUP($B1612,選擇權未平倉餘額!$A$4:$I$500,6,FALSE)</f>
        <v>#N/A</v>
      </c>
      <c r="S1612" s="64" t="e">
        <f>VLOOKUP($B1612,選擇權未平倉餘額!$A$4:$I$500,7,FALSE)</f>
        <v>#N/A</v>
      </c>
      <c r="T1612" s="64" t="e">
        <f>VLOOKUP($B1612,選擇權未平倉餘額!$A$4:$I$500,8,FALSE)</f>
        <v>#N/A</v>
      </c>
      <c r="U1612" s="64" t="e">
        <f>VLOOKUP($B1612,選擇權未平倉餘額!$A$4:$I$500,9,FALSE)</f>
        <v>#N/A</v>
      </c>
      <c r="V1612" s="39" t="e">
        <f>VLOOKUP($B1612,臺指選擇權P_C_Ratios!$A$4:$C$500,3,FALSE)</f>
        <v>#N/A</v>
      </c>
      <c r="W1612" s="41" t="e">
        <f>VLOOKUP($B1612,散戶多空比!$A$6:$L$500,12,FALSE)</f>
        <v>#N/A</v>
      </c>
      <c r="X1612" s="40" t="e">
        <f>VLOOKUP($B1612,期貨大額交易人未沖銷部位!$A$4:$O$499,4,FALSE)</f>
        <v>#N/A</v>
      </c>
      <c r="Y1612" s="40" t="e">
        <f>VLOOKUP($B1612,期貨大額交易人未沖銷部位!$A$4:$O$499,7,FALSE)</f>
        <v>#N/A</v>
      </c>
      <c r="Z1612" s="40" t="e">
        <f>VLOOKUP($B1612,期貨大額交易人未沖銷部位!$A$4:$O$499,10,FALSE)</f>
        <v>#N/A</v>
      </c>
      <c r="AA1612" s="40" t="e">
        <f>VLOOKUP($B1612,期貨大額交易人未沖銷部位!$A$4:$O$499,13,FALSE)</f>
        <v>#N/A</v>
      </c>
      <c r="AB1612" s="40" t="e">
        <f>VLOOKUP($B1612,期貨大額交易人未沖銷部位!$A$4:$O$499,14,FALSE)</f>
        <v>#N/A</v>
      </c>
      <c r="AC1612" s="40" t="e">
        <f>VLOOKUP($B1612,期貨大額交易人未沖銷部位!$A$4:$O$499,15,FALSE)</f>
        <v>#N/A</v>
      </c>
      <c r="AD1612" s="33" t="e">
        <f>VLOOKUP($B1612,三大美股走勢!$A$4:$J$495,4,FALSE)</f>
        <v>#N/A</v>
      </c>
      <c r="AE1612" s="33" t="e">
        <f>VLOOKUP($B1612,三大美股走勢!$A$4:$J$495,7,FALSE)</f>
        <v>#N/A</v>
      </c>
      <c r="AF1612" s="33" t="e">
        <f>VLOOKUP($B1612,三大美股走勢!$A$4:$J$495,10,FALSE)</f>
        <v>#N/A</v>
      </c>
    </row>
    <row r="1613" spans="2:32">
      <c r="B1613" s="32">
        <v>44392</v>
      </c>
      <c r="C1613" s="33" t="e">
        <f>VLOOKUP($B1613,大盤與近月台指!$A$4:$I$499,2,FALSE)</f>
        <v>#N/A</v>
      </c>
      <c r="D1613" s="34" t="e">
        <f>VLOOKUP($B1613,大盤與近月台指!$A$4:$I$499,3,FALSE)</f>
        <v>#N/A</v>
      </c>
      <c r="E1613" s="35" t="e">
        <f>VLOOKUP($B1613,大盤與近月台指!$A$4:$I$499,4,FALSE)</f>
        <v>#N/A</v>
      </c>
      <c r="F1613" s="33" t="e">
        <f>VLOOKUP($B1613,大盤與近月台指!$A$4:$I$499,5,FALSE)</f>
        <v>#N/A</v>
      </c>
      <c r="G1613" s="49" t="e">
        <f>VLOOKUP($B1613,三大法人買賣超!$A$4:$I$500,3,FALSE)</f>
        <v>#N/A</v>
      </c>
      <c r="H1613" s="34" t="e">
        <f>VLOOKUP($B1613,三大法人買賣超!$A$4:$I$500,5,FALSE)</f>
        <v>#N/A</v>
      </c>
      <c r="I1613" s="27" t="e">
        <f>VLOOKUP($B1613,三大法人買賣超!$A$4:$I$500,7,FALSE)</f>
        <v>#N/A</v>
      </c>
      <c r="J1613" s="27" t="e">
        <f>VLOOKUP($B1613,三大法人買賣超!$A$4:$I$500,9,FALSE)</f>
        <v>#N/A</v>
      </c>
      <c r="K1613" s="37">
        <f>新台幣匯率美元指數!B1614</f>
        <v>0</v>
      </c>
      <c r="L1613" s="38">
        <f>新台幣匯率美元指數!C1614</f>
        <v>0</v>
      </c>
      <c r="M1613" s="39">
        <f>新台幣匯率美元指數!D1614</f>
        <v>0</v>
      </c>
      <c r="N1613" s="27" t="e">
        <f>VLOOKUP($B1613,期貨未平倉口數!$A$4:$M$499,4,FALSE)</f>
        <v>#N/A</v>
      </c>
      <c r="O1613" s="27" t="e">
        <f>VLOOKUP($B1613,期貨未平倉口數!$A$4:$M$499,9,FALSE)</f>
        <v>#N/A</v>
      </c>
      <c r="P1613" s="27" t="e">
        <f>VLOOKUP($B1613,期貨未平倉口數!$A$4:$M$499,10,FALSE)</f>
        <v>#N/A</v>
      </c>
      <c r="Q1613" s="27" t="e">
        <f>VLOOKUP($B1613,期貨未平倉口數!$A$4:$M$499,11,FALSE)</f>
        <v>#N/A</v>
      </c>
      <c r="R1613" s="64" t="e">
        <f>VLOOKUP($B1613,選擇權未平倉餘額!$A$4:$I$500,6,FALSE)</f>
        <v>#N/A</v>
      </c>
      <c r="S1613" s="64" t="e">
        <f>VLOOKUP($B1613,選擇權未平倉餘額!$A$4:$I$500,7,FALSE)</f>
        <v>#N/A</v>
      </c>
      <c r="T1613" s="64" t="e">
        <f>VLOOKUP($B1613,選擇權未平倉餘額!$A$4:$I$500,8,FALSE)</f>
        <v>#N/A</v>
      </c>
      <c r="U1613" s="64" t="e">
        <f>VLOOKUP($B1613,選擇權未平倉餘額!$A$4:$I$500,9,FALSE)</f>
        <v>#N/A</v>
      </c>
      <c r="V1613" s="39" t="e">
        <f>VLOOKUP($B1613,臺指選擇權P_C_Ratios!$A$4:$C$500,3,FALSE)</f>
        <v>#N/A</v>
      </c>
      <c r="W1613" s="41" t="e">
        <f>VLOOKUP($B1613,散戶多空比!$A$6:$L$500,12,FALSE)</f>
        <v>#N/A</v>
      </c>
      <c r="X1613" s="40" t="e">
        <f>VLOOKUP($B1613,期貨大額交易人未沖銷部位!$A$4:$O$499,4,FALSE)</f>
        <v>#N/A</v>
      </c>
      <c r="Y1613" s="40" t="e">
        <f>VLOOKUP($B1613,期貨大額交易人未沖銷部位!$A$4:$O$499,7,FALSE)</f>
        <v>#N/A</v>
      </c>
      <c r="Z1613" s="40" t="e">
        <f>VLOOKUP($B1613,期貨大額交易人未沖銷部位!$A$4:$O$499,10,FALSE)</f>
        <v>#N/A</v>
      </c>
      <c r="AA1613" s="40" t="e">
        <f>VLOOKUP($B1613,期貨大額交易人未沖銷部位!$A$4:$O$499,13,FALSE)</f>
        <v>#N/A</v>
      </c>
      <c r="AB1613" s="40" t="e">
        <f>VLOOKUP($B1613,期貨大額交易人未沖銷部位!$A$4:$O$499,14,FALSE)</f>
        <v>#N/A</v>
      </c>
      <c r="AC1613" s="40" t="e">
        <f>VLOOKUP($B1613,期貨大額交易人未沖銷部位!$A$4:$O$499,15,FALSE)</f>
        <v>#N/A</v>
      </c>
      <c r="AD1613" s="33" t="e">
        <f>VLOOKUP($B1613,三大美股走勢!$A$4:$J$495,4,FALSE)</f>
        <v>#N/A</v>
      </c>
      <c r="AE1613" s="33" t="e">
        <f>VLOOKUP($B1613,三大美股走勢!$A$4:$J$495,7,FALSE)</f>
        <v>#N/A</v>
      </c>
      <c r="AF1613" s="33" t="e">
        <f>VLOOKUP($B1613,三大美股走勢!$A$4:$J$495,10,FALSE)</f>
        <v>#N/A</v>
      </c>
    </row>
    <row r="1614" spans="2:32">
      <c r="B1614" s="32">
        <v>44393</v>
      </c>
      <c r="C1614" s="33" t="e">
        <f>VLOOKUP($B1614,大盤與近月台指!$A$4:$I$499,2,FALSE)</f>
        <v>#N/A</v>
      </c>
      <c r="D1614" s="34" t="e">
        <f>VLOOKUP($B1614,大盤與近月台指!$A$4:$I$499,3,FALSE)</f>
        <v>#N/A</v>
      </c>
      <c r="E1614" s="35" t="e">
        <f>VLOOKUP($B1614,大盤與近月台指!$A$4:$I$499,4,FALSE)</f>
        <v>#N/A</v>
      </c>
      <c r="F1614" s="33" t="e">
        <f>VLOOKUP($B1614,大盤與近月台指!$A$4:$I$499,5,FALSE)</f>
        <v>#N/A</v>
      </c>
      <c r="G1614" s="49" t="e">
        <f>VLOOKUP($B1614,三大法人買賣超!$A$4:$I$500,3,FALSE)</f>
        <v>#N/A</v>
      </c>
      <c r="H1614" s="34" t="e">
        <f>VLOOKUP($B1614,三大法人買賣超!$A$4:$I$500,5,FALSE)</f>
        <v>#N/A</v>
      </c>
      <c r="I1614" s="27" t="e">
        <f>VLOOKUP($B1614,三大法人買賣超!$A$4:$I$500,7,FALSE)</f>
        <v>#N/A</v>
      </c>
      <c r="J1614" s="27" t="e">
        <f>VLOOKUP($B1614,三大法人買賣超!$A$4:$I$500,9,FALSE)</f>
        <v>#N/A</v>
      </c>
      <c r="K1614" s="37">
        <f>新台幣匯率美元指數!B1615</f>
        <v>0</v>
      </c>
      <c r="L1614" s="38">
        <f>新台幣匯率美元指數!C1615</f>
        <v>0</v>
      </c>
      <c r="M1614" s="39">
        <f>新台幣匯率美元指數!D1615</f>
        <v>0</v>
      </c>
      <c r="N1614" s="27" t="e">
        <f>VLOOKUP($B1614,期貨未平倉口數!$A$4:$M$499,4,FALSE)</f>
        <v>#N/A</v>
      </c>
      <c r="O1614" s="27" t="e">
        <f>VLOOKUP($B1614,期貨未平倉口數!$A$4:$M$499,9,FALSE)</f>
        <v>#N/A</v>
      </c>
      <c r="P1614" s="27" t="e">
        <f>VLOOKUP($B1614,期貨未平倉口數!$A$4:$M$499,10,FALSE)</f>
        <v>#N/A</v>
      </c>
      <c r="Q1614" s="27" t="e">
        <f>VLOOKUP($B1614,期貨未平倉口數!$A$4:$M$499,11,FALSE)</f>
        <v>#N/A</v>
      </c>
      <c r="R1614" s="64" t="e">
        <f>VLOOKUP($B1614,選擇權未平倉餘額!$A$4:$I$500,6,FALSE)</f>
        <v>#N/A</v>
      </c>
      <c r="S1614" s="64" t="e">
        <f>VLOOKUP($B1614,選擇權未平倉餘額!$A$4:$I$500,7,FALSE)</f>
        <v>#N/A</v>
      </c>
      <c r="T1614" s="64" t="e">
        <f>VLOOKUP($B1614,選擇權未平倉餘額!$A$4:$I$500,8,FALSE)</f>
        <v>#N/A</v>
      </c>
      <c r="U1614" s="64" t="e">
        <f>VLOOKUP($B1614,選擇權未平倉餘額!$A$4:$I$500,9,FALSE)</f>
        <v>#N/A</v>
      </c>
      <c r="V1614" s="39" t="e">
        <f>VLOOKUP($B1614,臺指選擇權P_C_Ratios!$A$4:$C$500,3,FALSE)</f>
        <v>#N/A</v>
      </c>
      <c r="W1614" s="41" t="e">
        <f>VLOOKUP($B1614,散戶多空比!$A$6:$L$500,12,FALSE)</f>
        <v>#N/A</v>
      </c>
      <c r="X1614" s="40" t="e">
        <f>VLOOKUP($B1614,期貨大額交易人未沖銷部位!$A$4:$O$499,4,FALSE)</f>
        <v>#N/A</v>
      </c>
      <c r="Y1614" s="40" t="e">
        <f>VLOOKUP($B1614,期貨大額交易人未沖銷部位!$A$4:$O$499,7,FALSE)</f>
        <v>#N/A</v>
      </c>
      <c r="Z1614" s="40" t="e">
        <f>VLOOKUP($B1614,期貨大額交易人未沖銷部位!$A$4:$O$499,10,FALSE)</f>
        <v>#N/A</v>
      </c>
      <c r="AA1614" s="40" t="e">
        <f>VLOOKUP($B1614,期貨大額交易人未沖銷部位!$A$4:$O$499,13,FALSE)</f>
        <v>#N/A</v>
      </c>
      <c r="AB1614" s="40" t="e">
        <f>VLOOKUP($B1614,期貨大額交易人未沖銷部位!$A$4:$O$499,14,FALSE)</f>
        <v>#N/A</v>
      </c>
      <c r="AC1614" s="40" t="e">
        <f>VLOOKUP($B1614,期貨大額交易人未沖銷部位!$A$4:$O$499,15,FALSE)</f>
        <v>#N/A</v>
      </c>
      <c r="AD1614" s="33" t="e">
        <f>VLOOKUP($B1614,三大美股走勢!$A$4:$J$495,4,FALSE)</f>
        <v>#N/A</v>
      </c>
      <c r="AE1614" s="33" t="e">
        <f>VLOOKUP($B1614,三大美股走勢!$A$4:$J$495,7,FALSE)</f>
        <v>#N/A</v>
      </c>
      <c r="AF1614" s="33" t="e">
        <f>VLOOKUP($B1614,三大美股走勢!$A$4:$J$495,10,FALSE)</f>
        <v>#N/A</v>
      </c>
    </row>
    <row r="1615" spans="2:32">
      <c r="B1615" s="32">
        <v>44394</v>
      </c>
      <c r="C1615" s="33" t="e">
        <f>VLOOKUP($B1615,大盤與近月台指!$A$4:$I$499,2,FALSE)</f>
        <v>#N/A</v>
      </c>
      <c r="D1615" s="34" t="e">
        <f>VLOOKUP($B1615,大盤與近月台指!$A$4:$I$499,3,FALSE)</f>
        <v>#N/A</v>
      </c>
      <c r="E1615" s="35" t="e">
        <f>VLOOKUP($B1615,大盤與近月台指!$A$4:$I$499,4,FALSE)</f>
        <v>#N/A</v>
      </c>
      <c r="F1615" s="33" t="e">
        <f>VLOOKUP($B1615,大盤與近月台指!$A$4:$I$499,5,FALSE)</f>
        <v>#N/A</v>
      </c>
      <c r="G1615" s="49" t="e">
        <f>VLOOKUP($B1615,三大法人買賣超!$A$4:$I$500,3,FALSE)</f>
        <v>#N/A</v>
      </c>
      <c r="H1615" s="34" t="e">
        <f>VLOOKUP($B1615,三大法人買賣超!$A$4:$I$500,5,FALSE)</f>
        <v>#N/A</v>
      </c>
      <c r="I1615" s="27" t="e">
        <f>VLOOKUP($B1615,三大法人買賣超!$A$4:$I$500,7,FALSE)</f>
        <v>#N/A</v>
      </c>
      <c r="J1615" s="27" t="e">
        <f>VLOOKUP($B1615,三大法人買賣超!$A$4:$I$500,9,FALSE)</f>
        <v>#N/A</v>
      </c>
      <c r="K1615" s="37">
        <f>新台幣匯率美元指數!B1616</f>
        <v>0</v>
      </c>
      <c r="L1615" s="38">
        <f>新台幣匯率美元指數!C1616</f>
        <v>0</v>
      </c>
      <c r="M1615" s="39">
        <f>新台幣匯率美元指數!D1616</f>
        <v>0</v>
      </c>
      <c r="N1615" s="27" t="e">
        <f>VLOOKUP($B1615,期貨未平倉口數!$A$4:$M$499,4,FALSE)</f>
        <v>#N/A</v>
      </c>
      <c r="O1615" s="27" t="e">
        <f>VLOOKUP($B1615,期貨未平倉口數!$A$4:$M$499,9,FALSE)</f>
        <v>#N/A</v>
      </c>
      <c r="P1615" s="27" t="e">
        <f>VLOOKUP($B1615,期貨未平倉口數!$A$4:$M$499,10,FALSE)</f>
        <v>#N/A</v>
      </c>
      <c r="Q1615" s="27" t="e">
        <f>VLOOKUP($B1615,期貨未平倉口數!$A$4:$M$499,11,FALSE)</f>
        <v>#N/A</v>
      </c>
      <c r="R1615" s="64" t="e">
        <f>VLOOKUP($B1615,選擇權未平倉餘額!$A$4:$I$500,6,FALSE)</f>
        <v>#N/A</v>
      </c>
      <c r="S1615" s="64" t="e">
        <f>VLOOKUP($B1615,選擇權未平倉餘額!$A$4:$I$500,7,FALSE)</f>
        <v>#N/A</v>
      </c>
      <c r="T1615" s="64" t="e">
        <f>VLOOKUP($B1615,選擇權未平倉餘額!$A$4:$I$500,8,FALSE)</f>
        <v>#N/A</v>
      </c>
      <c r="U1615" s="64" t="e">
        <f>VLOOKUP($B1615,選擇權未平倉餘額!$A$4:$I$500,9,FALSE)</f>
        <v>#N/A</v>
      </c>
      <c r="V1615" s="39" t="e">
        <f>VLOOKUP($B1615,臺指選擇權P_C_Ratios!$A$4:$C$500,3,FALSE)</f>
        <v>#N/A</v>
      </c>
      <c r="W1615" s="41" t="e">
        <f>VLOOKUP($B1615,散戶多空比!$A$6:$L$500,12,FALSE)</f>
        <v>#N/A</v>
      </c>
      <c r="X1615" s="40" t="e">
        <f>VLOOKUP($B1615,期貨大額交易人未沖銷部位!$A$4:$O$499,4,FALSE)</f>
        <v>#N/A</v>
      </c>
      <c r="Y1615" s="40" t="e">
        <f>VLOOKUP($B1615,期貨大額交易人未沖銷部位!$A$4:$O$499,7,FALSE)</f>
        <v>#N/A</v>
      </c>
      <c r="Z1615" s="40" t="e">
        <f>VLOOKUP($B1615,期貨大額交易人未沖銷部位!$A$4:$O$499,10,FALSE)</f>
        <v>#N/A</v>
      </c>
      <c r="AA1615" s="40" t="e">
        <f>VLOOKUP($B1615,期貨大額交易人未沖銷部位!$A$4:$O$499,13,FALSE)</f>
        <v>#N/A</v>
      </c>
      <c r="AB1615" s="40" t="e">
        <f>VLOOKUP($B1615,期貨大額交易人未沖銷部位!$A$4:$O$499,14,FALSE)</f>
        <v>#N/A</v>
      </c>
      <c r="AC1615" s="40" t="e">
        <f>VLOOKUP($B1615,期貨大額交易人未沖銷部位!$A$4:$O$499,15,FALSE)</f>
        <v>#N/A</v>
      </c>
      <c r="AD1615" s="33" t="e">
        <f>VLOOKUP($B1615,三大美股走勢!$A$4:$J$495,4,FALSE)</f>
        <v>#N/A</v>
      </c>
      <c r="AE1615" s="33" t="e">
        <f>VLOOKUP($B1615,三大美股走勢!$A$4:$J$495,7,FALSE)</f>
        <v>#N/A</v>
      </c>
      <c r="AF1615" s="33" t="e">
        <f>VLOOKUP($B1615,三大美股走勢!$A$4:$J$495,10,FALSE)</f>
        <v>#N/A</v>
      </c>
    </row>
    <row r="1616" spans="2:32">
      <c r="B1616" s="32">
        <v>44395</v>
      </c>
      <c r="C1616" s="33" t="e">
        <f>VLOOKUP($B1616,大盤與近月台指!$A$4:$I$499,2,FALSE)</f>
        <v>#N/A</v>
      </c>
      <c r="D1616" s="34" t="e">
        <f>VLOOKUP($B1616,大盤與近月台指!$A$4:$I$499,3,FALSE)</f>
        <v>#N/A</v>
      </c>
      <c r="E1616" s="35" t="e">
        <f>VLOOKUP($B1616,大盤與近月台指!$A$4:$I$499,4,FALSE)</f>
        <v>#N/A</v>
      </c>
      <c r="F1616" s="33" t="e">
        <f>VLOOKUP($B1616,大盤與近月台指!$A$4:$I$499,5,FALSE)</f>
        <v>#N/A</v>
      </c>
      <c r="G1616" s="49" t="e">
        <f>VLOOKUP($B1616,三大法人買賣超!$A$4:$I$500,3,FALSE)</f>
        <v>#N/A</v>
      </c>
      <c r="H1616" s="34" t="e">
        <f>VLOOKUP($B1616,三大法人買賣超!$A$4:$I$500,5,FALSE)</f>
        <v>#N/A</v>
      </c>
      <c r="I1616" s="27" t="e">
        <f>VLOOKUP($B1616,三大法人買賣超!$A$4:$I$500,7,FALSE)</f>
        <v>#N/A</v>
      </c>
      <c r="J1616" s="27" t="e">
        <f>VLOOKUP($B1616,三大法人買賣超!$A$4:$I$500,9,FALSE)</f>
        <v>#N/A</v>
      </c>
      <c r="K1616" s="37">
        <f>新台幣匯率美元指數!B1617</f>
        <v>0</v>
      </c>
      <c r="L1616" s="38">
        <f>新台幣匯率美元指數!C1617</f>
        <v>0</v>
      </c>
      <c r="M1616" s="39">
        <f>新台幣匯率美元指數!D1617</f>
        <v>0</v>
      </c>
      <c r="N1616" s="27" t="e">
        <f>VLOOKUP($B1616,期貨未平倉口數!$A$4:$M$499,4,FALSE)</f>
        <v>#N/A</v>
      </c>
      <c r="O1616" s="27" t="e">
        <f>VLOOKUP($B1616,期貨未平倉口數!$A$4:$M$499,9,FALSE)</f>
        <v>#N/A</v>
      </c>
      <c r="P1616" s="27" t="e">
        <f>VLOOKUP($B1616,期貨未平倉口數!$A$4:$M$499,10,FALSE)</f>
        <v>#N/A</v>
      </c>
      <c r="Q1616" s="27" t="e">
        <f>VLOOKUP($B1616,期貨未平倉口數!$A$4:$M$499,11,FALSE)</f>
        <v>#N/A</v>
      </c>
      <c r="R1616" s="64" t="e">
        <f>VLOOKUP($B1616,選擇權未平倉餘額!$A$4:$I$500,6,FALSE)</f>
        <v>#N/A</v>
      </c>
      <c r="S1616" s="64" t="e">
        <f>VLOOKUP($B1616,選擇權未平倉餘額!$A$4:$I$500,7,FALSE)</f>
        <v>#N/A</v>
      </c>
      <c r="T1616" s="64" t="e">
        <f>VLOOKUP($B1616,選擇權未平倉餘額!$A$4:$I$500,8,FALSE)</f>
        <v>#N/A</v>
      </c>
      <c r="U1616" s="64" t="e">
        <f>VLOOKUP($B1616,選擇權未平倉餘額!$A$4:$I$500,9,FALSE)</f>
        <v>#N/A</v>
      </c>
      <c r="V1616" s="39" t="e">
        <f>VLOOKUP($B1616,臺指選擇權P_C_Ratios!$A$4:$C$500,3,FALSE)</f>
        <v>#N/A</v>
      </c>
      <c r="W1616" s="41" t="e">
        <f>VLOOKUP($B1616,散戶多空比!$A$6:$L$500,12,FALSE)</f>
        <v>#N/A</v>
      </c>
      <c r="X1616" s="40" t="e">
        <f>VLOOKUP($B1616,期貨大額交易人未沖銷部位!$A$4:$O$499,4,FALSE)</f>
        <v>#N/A</v>
      </c>
      <c r="Y1616" s="40" t="e">
        <f>VLOOKUP($B1616,期貨大額交易人未沖銷部位!$A$4:$O$499,7,FALSE)</f>
        <v>#N/A</v>
      </c>
      <c r="Z1616" s="40" t="e">
        <f>VLOOKUP($B1616,期貨大額交易人未沖銷部位!$A$4:$O$499,10,FALSE)</f>
        <v>#N/A</v>
      </c>
      <c r="AA1616" s="40" t="e">
        <f>VLOOKUP($B1616,期貨大額交易人未沖銷部位!$A$4:$O$499,13,FALSE)</f>
        <v>#N/A</v>
      </c>
      <c r="AB1616" s="40" t="e">
        <f>VLOOKUP($B1616,期貨大額交易人未沖銷部位!$A$4:$O$499,14,FALSE)</f>
        <v>#N/A</v>
      </c>
      <c r="AC1616" s="40" t="e">
        <f>VLOOKUP($B1616,期貨大額交易人未沖銷部位!$A$4:$O$499,15,FALSE)</f>
        <v>#N/A</v>
      </c>
      <c r="AD1616" s="33" t="e">
        <f>VLOOKUP($B1616,三大美股走勢!$A$4:$J$495,4,FALSE)</f>
        <v>#N/A</v>
      </c>
      <c r="AE1616" s="33" t="e">
        <f>VLOOKUP($B1616,三大美股走勢!$A$4:$J$495,7,FALSE)</f>
        <v>#N/A</v>
      </c>
      <c r="AF1616" s="33" t="e">
        <f>VLOOKUP($B1616,三大美股走勢!$A$4:$J$495,10,FALSE)</f>
        <v>#N/A</v>
      </c>
    </row>
    <row r="1617" spans="2:32">
      <c r="B1617" s="32">
        <v>44396</v>
      </c>
      <c r="C1617" s="33" t="e">
        <f>VLOOKUP($B1617,大盤與近月台指!$A$4:$I$499,2,FALSE)</f>
        <v>#N/A</v>
      </c>
      <c r="D1617" s="34" t="e">
        <f>VLOOKUP($B1617,大盤與近月台指!$A$4:$I$499,3,FALSE)</f>
        <v>#N/A</v>
      </c>
      <c r="E1617" s="35" t="e">
        <f>VLOOKUP($B1617,大盤與近月台指!$A$4:$I$499,4,FALSE)</f>
        <v>#N/A</v>
      </c>
      <c r="F1617" s="33" t="e">
        <f>VLOOKUP($B1617,大盤與近月台指!$A$4:$I$499,5,FALSE)</f>
        <v>#N/A</v>
      </c>
      <c r="G1617" s="49" t="e">
        <f>VLOOKUP($B1617,三大法人買賣超!$A$4:$I$500,3,FALSE)</f>
        <v>#N/A</v>
      </c>
      <c r="H1617" s="34" t="e">
        <f>VLOOKUP($B1617,三大法人買賣超!$A$4:$I$500,5,FALSE)</f>
        <v>#N/A</v>
      </c>
      <c r="I1617" s="27" t="e">
        <f>VLOOKUP($B1617,三大法人買賣超!$A$4:$I$500,7,FALSE)</f>
        <v>#N/A</v>
      </c>
      <c r="J1617" s="27" t="e">
        <f>VLOOKUP($B1617,三大法人買賣超!$A$4:$I$500,9,FALSE)</f>
        <v>#N/A</v>
      </c>
      <c r="K1617" s="37">
        <f>新台幣匯率美元指數!B1618</f>
        <v>0</v>
      </c>
      <c r="L1617" s="38">
        <f>新台幣匯率美元指數!C1618</f>
        <v>0</v>
      </c>
      <c r="M1617" s="39">
        <f>新台幣匯率美元指數!D1618</f>
        <v>0</v>
      </c>
      <c r="N1617" s="27" t="e">
        <f>VLOOKUP($B1617,期貨未平倉口數!$A$4:$M$499,4,FALSE)</f>
        <v>#N/A</v>
      </c>
      <c r="O1617" s="27" t="e">
        <f>VLOOKUP($B1617,期貨未平倉口數!$A$4:$M$499,9,FALSE)</f>
        <v>#N/A</v>
      </c>
      <c r="P1617" s="27" t="e">
        <f>VLOOKUP($B1617,期貨未平倉口數!$A$4:$M$499,10,FALSE)</f>
        <v>#N/A</v>
      </c>
      <c r="Q1617" s="27" t="e">
        <f>VLOOKUP($B1617,期貨未平倉口數!$A$4:$M$499,11,FALSE)</f>
        <v>#N/A</v>
      </c>
      <c r="R1617" s="64" t="e">
        <f>VLOOKUP($B1617,選擇權未平倉餘額!$A$4:$I$500,6,FALSE)</f>
        <v>#N/A</v>
      </c>
      <c r="S1617" s="64" t="e">
        <f>VLOOKUP($B1617,選擇權未平倉餘額!$A$4:$I$500,7,FALSE)</f>
        <v>#N/A</v>
      </c>
      <c r="T1617" s="64" t="e">
        <f>VLOOKUP($B1617,選擇權未平倉餘額!$A$4:$I$500,8,FALSE)</f>
        <v>#N/A</v>
      </c>
      <c r="U1617" s="64" t="e">
        <f>VLOOKUP($B1617,選擇權未平倉餘額!$A$4:$I$500,9,FALSE)</f>
        <v>#N/A</v>
      </c>
      <c r="V1617" s="39" t="e">
        <f>VLOOKUP($B1617,臺指選擇權P_C_Ratios!$A$4:$C$500,3,FALSE)</f>
        <v>#N/A</v>
      </c>
      <c r="W1617" s="41" t="e">
        <f>VLOOKUP($B1617,散戶多空比!$A$6:$L$500,12,FALSE)</f>
        <v>#N/A</v>
      </c>
      <c r="X1617" s="40" t="e">
        <f>VLOOKUP($B1617,期貨大額交易人未沖銷部位!$A$4:$O$499,4,FALSE)</f>
        <v>#N/A</v>
      </c>
      <c r="Y1617" s="40" t="e">
        <f>VLOOKUP($B1617,期貨大額交易人未沖銷部位!$A$4:$O$499,7,FALSE)</f>
        <v>#N/A</v>
      </c>
      <c r="Z1617" s="40" t="e">
        <f>VLOOKUP($B1617,期貨大額交易人未沖銷部位!$A$4:$O$499,10,FALSE)</f>
        <v>#N/A</v>
      </c>
      <c r="AA1617" s="40" t="e">
        <f>VLOOKUP($B1617,期貨大額交易人未沖銷部位!$A$4:$O$499,13,FALSE)</f>
        <v>#N/A</v>
      </c>
      <c r="AB1617" s="40" t="e">
        <f>VLOOKUP($B1617,期貨大額交易人未沖銷部位!$A$4:$O$499,14,FALSE)</f>
        <v>#N/A</v>
      </c>
      <c r="AC1617" s="40" t="e">
        <f>VLOOKUP($B1617,期貨大額交易人未沖銷部位!$A$4:$O$499,15,FALSE)</f>
        <v>#N/A</v>
      </c>
      <c r="AD1617" s="33" t="e">
        <f>VLOOKUP($B1617,三大美股走勢!$A$4:$J$495,4,FALSE)</f>
        <v>#N/A</v>
      </c>
      <c r="AE1617" s="33" t="e">
        <f>VLOOKUP($B1617,三大美股走勢!$A$4:$J$495,7,FALSE)</f>
        <v>#N/A</v>
      </c>
      <c r="AF1617" s="33" t="e">
        <f>VLOOKUP($B1617,三大美股走勢!$A$4:$J$495,10,FALSE)</f>
        <v>#N/A</v>
      </c>
    </row>
    <row r="1618" spans="2:32">
      <c r="B1618" s="32">
        <v>44397</v>
      </c>
      <c r="C1618" s="33" t="e">
        <f>VLOOKUP($B1618,大盤與近月台指!$A$4:$I$499,2,FALSE)</f>
        <v>#N/A</v>
      </c>
      <c r="D1618" s="34" t="e">
        <f>VLOOKUP($B1618,大盤與近月台指!$A$4:$I$499,3,FALSE)</f>
        <v>#N/A</v>
      </c>
      <c r="E1618" s="35" t="e">
        <f>VLOOKUP($B1618,大盤與近月台指!$A$4:$I$499,4,FALSE)</f>
        <v>#N/A</v>
      </c>
      <c r="F1618" s="33" t="e">
        <f>VLOOKUP($B1618,大盤與近月台指!$A$4:$I$499,5,FALSE)</f>
        <v>#N/A</v>
      </c>
      <c r="G1618" s="49" t="e">
        <f>VLOOKUP($B1618,三大法人買賣超!$A$4:$I$500,3,FALSE)</f>
        <v>#N/A</v>
      </c>
      <c r="H1618" s="34" t="e">
        <f>VLOOKUP($B1618,三大法人買賣超!$A$4:$I$500,5,FALSE)</f>
        <v>#N/A</v>
      </c>
      <c r="I1618" s="27" t="e">
        <f>VLOOKUP($B1618,三大法人買賣超!$A$4:$I$500,7,FALSE)</f>
        <v>#N/A</v>
      </c>
      <c r="J1618" s="27" t="e">
        <f>VLOOKUP($B1618,三大法人買賣超!$A$4:$I$500,9,FALSE)</f>
        <v>#N/A</v>
      </c>
      <c r="K1618" s="37">
        <f>新台幣匯率美元指數!B1619</f>
        <v>0</v>
      </c>
      <c r="L1618" s="38">
        <f>新台幣匯率美元指數!C1619</f>
        <v>0</v>
      </c>
      <c r="M1618" s="39">
        <f>新台幣匯率美元指數!D1619</f>
        <v>0</v>
      </c>
      <c r="N1618" s="27" t="e">
        <f>VLOOKUP($B1618,期貨未平倉口數!$A$4:$M$499,4,FALSE)</f>
        <v>#N/A</v>
      </c>
      <c r="O1618" s="27" t="e">
        <f>VLOOKUP($B1618,期貨未平倉口數!$A$4:$M$499,9,FALSE)</f>
        <v>#N/A</v>
      </c>
      <c r="P1618" s="27" t="e">
        <f>VLOOKUP($B1618,期貨未平倉口數!$A$4:$M$499,10,FALSE)</f>
        <v>#N/A</v>
      </c>
      <c r="Q1618" s="27" t="e">
        <f>VLOOKUP($B1618,期貨未平倉口數!$A$4:$M$499,11,FALSE)</f>
        <v>#N/A</v>
      </c>
      <c r="R1618" s="64" t="e">
        <f>VLOOKUP($B1618,選擇權未平倉餘額!$A$4:$I$500,6,FALSE)</f>
        <v>#N/A</v>
      </c>
      <c r="S1618" s="64" t="e">
        <f>VLOOKUP($B1618,選擇權未平倉餘額!$A$4:$I$500,7,FALSE)</f>
        <v>#N/A</v>
      </c>
      <c r="T1618" s="64" t="e">
        <f>VLOOKUP($B1618,選擇權未平倉餘額!$A$4:$I$500,8,FALSE)</f>
        <v>#N/A</v>
      </c>
      <c r="U1618" s="64" t="e">
        <f>VLOOKUP($B1618,選擇權未平倉餘額!$A$4:$I$500,9,FALSE)</f>
        <v>#N/A</v>
      </c>
      <c r="V1618" s="39" t="e">
        <f>VLOOKUP($B1618,臺指選擇權P_C_Ratios!$A$4:$C$500,3,FALSE)</f>
        <v>#N/A</v>
      </c>
      <c r="W1618" s="41" t="e">
        <f>VLOOKUP($B1618,散戶多空比!$A$6:$L$500,12,FALSE)</f>
        <v>#N/A</v>
      </c>
      <c r="X1618" s="40" t="e">
        <f>VLOOKUP($B1618,期貨大額交易人未沖銷部位!$A$4:$O$499,4,FALSE)</f>
        <v>#N/A</v>
      </c>
      <c r="Y1618" s="40" t="e">
        <f>VLOOKUP($B1618,期貨大額交易人未沖銷部位!$A$4:$O$499,7,FALSE)</f>
        <v>#N/A</v>
      </c>
      <c r="Z1618" s="40" t="e">
        <f>VLOOKUP($B1618,期貨大額交易人未沖銷部位!$A$4:$O$499,10,FALSE)</f>
        <v>#N/A</v>
      </c>
      <c r="AA1618" s="40" t="e">
        <f>VLOOKUP($B1618,期貨大額交易人未沖銷部位!$A$4:$O$499,13,FALSE)</f>
        <v>#N/A</v>
      </c>
      <c r="AB1618" s="40" t="e">
        <f>VLOOKUP($B1618,期貨大額交易人未沖銷部位!$A$4:$O$499,14,FALSE)</f>
        <v>#N/A</v>
      </c>
      <c r="AC1618" s="40" t="e">
        <f>VLOOKUP($B1618,期貨大額交易人未沖銷部位!$A$4:$O$499,15,FALSE)</f>
        <v>#N/A</v>
      </c>
      <c r="AD1618" s="33" t="e">
        <f>VLOOKUP($B1618,三大美股走勢!$A$4:$J$495,4,FALSE)</f>
        <v>#N/A</v>
      </c>
      <c r="AE1618" s="33" t="e">
        <f>VLOOKUP($B1618,三大美股走勢!$A$4:$J$495,7,FALSE)</f>
        <v>#N/A</v>
      </c>
      <c r="AF1618" s="33" t="e">
        <f>VLOOKUP($B1618,三大美股走勢!$A$4:$J$495,10,FALSE)</f>
        <v>#N/A</v>
      </c>
    </row>
    <row r="1619" spans="2:32">
      <c r="B1619" s="32">
        <v>44398</v>
      </c>
      <c r="C1619" s="33" t="e">
        <f>VLOOKUP($B1619,大盤與近月台指!$A$4:$I$499,2,FALSE)</f>
        <v>#N/A</v>
      </c>
      <c r="D1619" s="34" t="e">
        <f>VLOOKUP($B1619,大盤與近月台指!$A$4:$I$499,3,FALSE)</f>
        <v>#N/A</v>
      </c>
      <c r="E1619" s="35" t="e">
        <f>VLOOKUP($B1619,大盤與近月台指!$A$4:$I$499,4,FALSE)</f>
        <v>#N/A</v>
      </c>
      <c r="F1619" s="33" t="e">
        <f>VLOOKUP($B1619,大盤與近月台指!$A$4:$I$499,5,FALSE)</f>
        <v>#N/A</v>
      </c>
      <c r="G1619" s="49" t="e">
        <f>VLOOKUP($B1619,三大法人買賣超!$A$4:$I$500,3,FALSE)</f>
        <v>#N/A</v>
      </c>
      <c r="H1619" s="34" t="e">
        <f>VLOOKUP($B1619,三大法人買賣超!$A$4:$I$500,5,FALSE)</f>
        <v>#N/A</v>
      </c>
      <c r="I1619" s="27" t="e">
        <f>VLOOKUP($B1619,三大法人買賣超!$A$4:$I$500,7,FALSE)</f>
        <v>#N/A</v>
      </c>
      <c r="J1619" s="27" t="e">
        <f>VLOOKUP($B1619,三大法人買賣超!$A$4:$I$500,9,FALSE)</f>
        <v>#N/A</v>
      </c>
      <c r="K1619" s="37">
        <f>新台幣匯率美元指數!B1620</f>
        <v>0</v>
      </c>
      <c r="L1619" s="38">
        <f>新台幣匯率美元指數!C1620</f>
        <v>0</v>
      </c>
      <c r="M1619" s="39">
        <f>新台幣匯率美元指數!D1620</f>
        <v>0</v>
      </c>
      <c r="N1619" s="27" t="e">
        <f>VLOOKUP($B1619,期貨未平倉口數!$A$4:$M$499,4,FALSE)</f>
        <v>#N/A</v>
      </c>
      <c r="O1619" s="27" t="e">
        <f>VLOOKUP($B1619,期貨未平倉口數!$A$4:$M$499,9,FALSE)</f>
        <v>#N/A</v>
      </c>
      <c r="P1619" s="27" t="e">
        <f>VLOOKUP($B1619,期貨未平倉口數!$A$4:$M$499,10,FALSE)</f>
        <v>#N/A</v>
      </c>
      <c r="Q1619" s="27" t="e">
        <f>VLOOKUP($B1619,期貨未平倉口數!$A$4:$M$499,11,FALSE)</f>
        <v>#N/A</v>
      </c>
      <c r="R1619" s="64" t="e">
        <f>VLOOKUP($B1619,選擇權未平倉餘額!$A$4:$I$500,6,FALSE)</f>
        <v>#N/A</v>
      </c>
      <c r="S1619" s="64" t="e">
        <f>VLOOKUP($B1619,選擇權未平倉餘額!$A$4:$I$500,7,FALSE)</f>
        <v>#N/A</v>
      </c>
      <c r="T1619" s="64" t="e">
        <f>VLOOKUP($B1619,選擇權未平倉餘額!$A$4:$I$500,8,FALSE)</f>
        <v>#N/A</v>
      </c>
      <c r="U1619" s="64" t="e">
        <f>VLOOKUP($B1619,選擇權未平倉餘額!$A$4:$I$500,9,FALSE)</f>
        <v>#N/A</v>
      </c>
      <c r="V1619" s="39" t="e">
        <f>VLOOKUP($B1619,臺指選擇權P_C_Ratios!$A$4:$C$500,3,FALSE)</f>
        <v>#N/A</v>
      </c>
      <c r="W1619" s="41" t="e">
        <f>VLOOKUP($B1619,散戶多空比!$A$6:$L$500,12,FALSE)</f>
        <v>#N/A</v>
      </c>
      <c r="X1619" s="40" t="e">
        <f>VLOOKUP($B1619,期貨大額交易人未沖銷部位!$A$4:$O$499,4,FALSE)</f>
        <v>#N/A</v>
      </c>
      <c r="Y1619" s="40" t="e">
        <f>VLOOKUP($B1619,期貨大額交易人未沖銷部位!$A$4:$O$499,7,FALSE)</f>
        <v>#N/A</v>
      </c>
      <c r="Z1619" s="40" t="e">
        <f>VLOOKUP($B1619,期貨大額交易人未沖銷部位!$A$4:$O$499,10,FALSE)</f>
        <v>#N/A</v>
      </c>
      <c r="AA1619" s="40" t="e">
        <f>VLOOKUP($B1619,期貨大額交易人未沖銷部位!$A$4:$O$499,13,FALSE)</f>
        <v>#N/A</v>
      </c>
      <c r="AB1619" s="40" t="e">
        <f>VLOOKUP($B1619,期貨大額交易人未沖銷部位!$A$4:$O$499,14,FALSE)</f>
        <v>#N/A</v>
      </c>
      <c r="AC1619" s="40" t="e">
        <f>VLOOKUP($B1619,期貨大額交易人未沖銷部位!$A$4:$O$499,15,FALSE)</f>
        <v>#N/A</v>
      </c>
      <c r="AD1619" s="33" t="e">
        <f>VLOOKUP($B1619,三大美股走勢!$A$4:$J$495,4,FALSE)</f>
        <v>#N/A</v>
      </c>
      <c r="AE1619" s="33" t="e">
        <f>VLOOKUP($B1619,三大美股走勢!$A$4:$J$495,7,FALSE)</f>
        <v>#N/A</v>
      </c>
      <c r="AF1619" s="33" t="e">
        <f>VLOOKUP($B1619,三大美股走勢!$A$4:$J$495,10,FALSE)</f>
        <v>#N/A</v>
      </c>
    </row>
    <row r="1620" spans="2:32">
      <c r="B1620" s="32">
        <v>44399</v>
      </c>
      <c r="C1620" s="33" t="e">
        <f>VLOOKUP($B1620,大盤與近月台指!$A$4:$I$499,2,FALSE)</f>
        <v>#N/A</v>
      </c>
      <c r="D1620" s="34" t="e">
        <f>VLOOKUP($B1620,大盤與近月台指!$A$4:$I$499,3,FALSE)</f>
        <v>#N/A</v>
      </c>
      <c r="E1620" s="35" t="e">
        <f>VLOOKUP($B1620,大盤與近月台指!$A$4:$I$499,4,FALSE)</f>
        <v>#N/A</v>
      </c>
      <c r="F1620" s="33" t="e">
        <f>VLOOKUP($B1620,大盤與近月台指!$A$4:$I$499,5,FALSE)</f>
        <v>#N/A</v>
      </c>
      <c r="G1620" s="49" t="e">
        <f>VLOOKUP($B1620,三大法人買賣超!$A$4:$I$500,3,FALSE)</f>
        <v>#N/A</v>
      </c>
      <c r="H1620" s="34" t="e">
        <f>VLOOKUP($B1620,三大法人買賣超!$A$4:$I$500,5,FALSE)</f>
        <v>#N/A</v>
      </c>
      <c r="I1620" s="27" t="e">
        <f>VLOOKUP($B1620,三大法人買賣超!$A$4:$I$500,7,FALSE)</f>
        <v>#N/A</v>
      </c>
      <c r="J1620" s="27" t="e">
        <f>VLOOKUP($B1620,三大法人買賣超!$A$4:$I$500,9,FALSE)</f>
        <v>#N/A</v>
      </c>
      <c r="K1620" s="37">
        <f>新台幣匯率美元指數!B1621</f>
        <v>0</v>
      </c>
      <c r="L1620" s="38">
        <f>新台幣匯率美元指數!C1621</f>
        <v>0</v>
      </c>
      <c r="M1620" s="39">
        <f>新台幣匯率美元指數!D1621</f>
        <v>0</v>
      </c>
      <c r="N1620" s="27" t="e">
        <f>VLOOKUP($B1620,期貨未平倉口數!$A$4:$M$499,4,FALSE)</f>
        <v>#N/A</v>
      </c>
      <c r="O1620" s="27" t="e">
        <f>VLOOKUP($B1620,期貨未平倉口數!$A$4:$M$499,9,FALSE)</f>
        <v>#N/A</v>
      </c>
      <c r="P1620" s="27" t="e">
        <f>VLOOKUP($B1620,期貨未平倉口數!$A$4:$M$499,10,FALSE)</f>
        <v>#N/A</v>
      </c>
      <c r="Q1620" s="27" t="e">
        <f>VLOOKUP($B1620,期貨未平倉口數!$A$4:$M$499,11,FALSE)</f>
        <v>#N/A</v>
      </c>
      <c r="R1620" s="64" t="e">
        <f>VLOOKUP($B1620,選擇權未平倉餘額!$A$4:$I$500,6,FALSE)</f>
        <v>#N/A</v>
      </c>
      <c r="S1620" s="64" t="e">
        <f>VLOOKUP($B1620,選擇權未平倉餘額!$A$4:$I$500,7,FALSE)</f>
        <v>#N/A</v>
      </c>
      <c r="T1620" s="64" t="e">
        <f>VLOOKUP($B1620,選擇權未平倉餘額!$A$4:$I$500,8,FALSE)</f>
        <v>#N/A</v>
      </c>
      <c r="U1620" s="64" t="e">
        <f>VLOOKUP($B1620,選擇權未平倉餘額!$A$4:$I$500,9,FALSE)</f>
        <v>#N/A</v>
      </c>
      <c r="V1620" s="39" t="e">
        <f>VLOOKUP($B1620,臺指選擇權P_C_Ratios!$A$4:$C$500,3,FALSE)</f>
        <v>#N/A</v>
      </c>
      <c r="W1620" s="41" t="e">
        <f>VLOOKUP($B1620,散戶多空比!$A$6:$L$500,12,FALSE)</f>
        <v>#N/A</v>
      </c>
      <c r="X1620" s="40" t="e">
        <f>VLOOKUP($B1620,期貨大額交易人未沖銷部位!$A$4:$O$499,4,FALSE)</f>
        <v>#N/A</v>
      </c>
      <c r="Y1620" s="40" t="e">
        <f>VLOOKUP($B1620,期貨大額交易人未沖銷部位!$A$4:$O$499,7,FALSE)</f>
        <v>#N/A</v>
      </c>
      <c r="Z1620" s="40" t="e">
        <f>VLOOKUP($B1620,期貨大額交易人未沖銷部位!$A$4:$O$499,10,FALSE)</f>
        <v>#N/A</v>
      </c>
      <c r="AA1620" s="40" t="e">
        <f>VLOOKUP($B1620,期貨大額交易人未沖銷部位!$A$4:$O$499,13,FALSE)</f>
        <v>#N/A</v>
      </c>
      <c r="AB1620" s="40" t="e">
        <f>VLOOKUP($B1620,期貨大額交易人未沖銷部位!$A$4:$O$499,14,FALSE)</f>
        <v>#N/A</v>
      </c>
      <c r="AC1620" s="40" t="e">
        <f>VLOOKUP($B1620,期貨大額交易人未沖銷部位!$A$4:$O$499,15,FALSE)</f>
        <v>#N/A</v>
      </c>
      <c r="AD1620" s="33" t="e">
        <f>VLOOKUP($B1620,三大美股走勢!$A$4:$J$495,4,FALSE)</f>
        <v>#N/A</v>
      </c>
      <c r="AE1620" s="33" t="e">
        <f>VLOOKUP($B1620,三大美股走勢!$A$4:$J$495,7,FALSE)</f>
        <v>#N/A</v>
      </c>
      <c r="AF1620" s="33" t="e">
        <f>VLOOKUP($B1620,三大美股走勢!$A$4:$J$495,10,FALSE)</f>
        <v>#N/A</v>
      </c>
    </row>
    <row r="1621" spans="2:32">
      <c r="B1621" s="32">
        <v>44400</v>
      </c>
      <c r="C1621" s="33" t="e">
        <f>VLOOKUP($B1621,大盤與近月台指!$A$4:$I$499,2,FALSE)</f>
        <v>#N/A</v>
      </c>
      <c r="D1621" s="34" t="e">
        <f>VLOOKUP($B1621,大盤與近月台指!$A$4:$I$499,3,FALSE)</f>
        <v>#N/A</v>
      </c>
      <c r="E1621" s="35" t="e">
        <f>VLOOKUP($B1621,大盤與近月台指!$A$4:$I$499,4,FALSE)</f>
        <v>#N/A</v>
      </c>
      <c r="F1621" s="33" t="e">
        <f>VLOOKUP($B1621,大盤與近月台指!$A$4:$I$499,5,FALSE)</f>
        <v>#N/A</v>
      </c>
      <c r="G1621" s="49" t="e">
        <f>VLOOKUP($B1621,三大法人買賣超!$A$4:$I$500,3,FALSE)</f>
        <v>#N/A</v>
      </c>
      <c r="H1621" s="34" t="e">
        <f>VLOOKUP($B1621,三大法人買賣超!$A$4:$I$500,5,FALSE)</f>
        <v>#N/A</v>
      </c>
      <c r="I1621" s="27" t="e">
        <f>VLOOKUP($B1621,三大法人買賣超!$A$4:$I$500,7,FALSE)</f>
        <v>#N/A</v>
      </c>
      <c r="J1621" s="27" t="e">
        <f>VLOOKUP($B1621,三大法人買賣超!$A$4:$I$500,9,FALSE)</f>
        <v>#N/A</v>
      </c>
      <c r="K1621" s="37">
        <f>新台幣匯率美元指數!B1622</f>
        <v>0</v>
      </c>
      <c r="L1621" s="38">
        <f>新台幣匯率美元指數!C1622</f>
        <v>0</v>
      </c>
      <c r="M1621" s="39">
        <f>新台幣匯率美元指數!D1622</f>
        <v>0</v>
      </c>
      <c r="N1621" s="27" t="e">
        <f>VLOOKUP($B1621,期貨未平倉口數!$A$4:$M$499,4,FALSE)</f>
        <v>#N/A</v>
      </c>
      <c r="O1621" s="27" t="e">
        <f>VLOOKUP($B1621,期貨未平倉口數!$A$4:$M$499,9,FALSE)</f>
        <v>#N/A</v>
      </c>
      <c r="P1621" s="27" t="e">
        <f>VLOOKUP($B1621,期貨未平倉口數!$A$4:$M$499,10,FALSE)</f>
        <v>#N/A</v>
      </c>
      <c r="Q1621" s="27" t="e">
        <f>VLOOKUP($B1621,期貨未平倉口數!$A$4:$M$499,11,FALSE)</f>
        <v>#N/A</v>
      </c>
      <c r="R1621" s="64" t="e">
        <f>VLOOKUP($B1621,選擇權未平倉餘額!$A$4:$I$500,6,FALSE)</f>
        <v>#N/A</v>
      </c>
      <c r="S1621" s="64" t="e">
        <f>VLOOKUP($B1621,選擇權未平倉餘額!$A$4:$I$500,7,FALSE)</f>
        <v>#N/A</v>
      </c>
      <c r="T1621" s="64" t="e">
        <f>VLOOKUP($B1621,選擇權未平倉餘額!$A$4:$I$500,8,FALSE)</f>
        <v>#N/A</v>
      </c>
      <c r="U1621" s="64" t="e">
        <f>VLOOKUP($B1621,選擇權未平倉餘額!$A$4:$I$500,9,FALSE)</f>
        <v>#N/A</v>
      </c>
      <c r="V1621" s="39" t="e">
        <f>VLOOKUP($B1621,臺指選擇權P_C_Ratios!$A$4:$C$500,3,FALSE)</f>
        <v>#N/A</v>
      </c>
      <c r="W1621" s="41" t="e">
        <f>VLOOKUP($B1621,散戶多空比!$A$6:$L$500,12,FALSE)</f>
        <v>#N/A</v>
      </c>
      <c r="X1621" s="40" t="e">
        <f>VLOOKUP($B1621,期貨大額交易人未沖銷部位!$A$4:$O$499,4,FALSE)</f>
        <v>#N/A</v>
      </c>
      <c r="Y1621" s="40" t="e">
        <f>VLOOKUP($B1621,期貨大額交易人未沖銷部位!$A$4:$O$499,7,FALSE)</f>
        <v>#N/A</v>
      </c>
      <c r="Z1621" s="40" t="e">
        <f>VLOOKUP($B1621,期貨大額交易人未沖銷部位!$A$4:$O$499,10,FALSE)</f>
        <v>#N/A</v>
      </c>
      <c r="AA1621" s="40" t="e">
        <f>VLOOKUP($B1621,期貨大額交易人未沖銷部位!$A$4:$O$499,13,FALSE)</f>
        <v>#N/A</v>
      </c>
      <c r="AB1621" s="40" t="e">
        <f>VLOOKUP($B1621,期貨大額交易人未沖銷部位!$A$4:$O$499,14,FALSE)</f>
        <v>#N/A</v>
      </c>
      <c r="AC1621" s="40" t="e">
        <f>VLOOKUP($B1621,期貨大額交易人未沖銷部位!$A$4:$O$499,15,FALSE)</f>
        <v>#N/A</v>
      </c>
      <c r="AD1621" s="33" t="e">
        <f>VLOOKUP($B1621,三大美股走勢!$A$4:$J$495,4,FALSE)</f>
        <v>#N/A</v>
      </c>
      <c r="AE1621" s="33" t="e">
        <f>VLOOKUP($B1621,三大美股走勢!$A$4:$J$495,7,FALSE)</f>
        <v>#N/A</v>
      </c>
      <c r="AF1621" s="33" t="e">
        <f>VLOOKUP($B1621,三大美股走勢!$A$4:$J$495,10,FALSE)</f>
        <v>#N/A</v>
      </c>
    </row>
    <row r="1622" spans="2:32">
      <c r="B1622" s="32">
        <v>44401</v>
      </c>
      <c r="C1622" s="33" t="e">
        <f>VLOOKUP($B1622,大盤與近月台指!$A$4:$I$499,2,FALSE)</f>
        <v>#N/A</v>
      </c>
      <c r="D1622" s="34" t="e">
        <f>VLOOKUP($B1622,大盤與近月台指!$A$4:$I$499,3,FALSE)</f>
        <v>#N/A</v>
      </c>
      <c r="E1622" s="35" t="e">
        <f>VLOOKUP($B1622,大盤與近月台指!$A$4:$I$499,4,FALSE)</f>
        <v>#N/A</v>
      </c>
      <c r="F1622" s="33" t="e">
        <f>VLOOKUP($B1622,大盤與近月台指!$A$4:$I$499,5,FALSE)</f>
        <v>#N/A</v>
      </c>
      <c r="G1622" s="49" t="e">
        <f>VLOOKUP($B1622,三大法人買賣超!$A$4:$I$500,3,FALSE)</f>
        <v>#N/A</v>
      </c>
      <c r="H1622" s="34" t="e">
        <f>VLOOKUP($B1622,三大法人買賣超!$A$4:$I$500,5,FALSE)</f>
        <v>#N/A</v>
      </c>
      <c r="I1622" s="27" t="e">
        <f>VLOOKUP($B1622,三大法人買賣超!$A$4:$I$500,7,FALSE)</f>
        <v>#N/A</v>
      </c>
      <c r="J1622" s="27" t="e">
        <f>VLOOKUP($B1622,三大法人買賣超!$A$4:$I$500,9,FALSE)</f>
        <v>#N/A</v>
      </c>
      <c r="K1622" s="37">
        <f>新台幣匯率美元指數!B1623</f>
        <v>0</v>
      </c>
      <c r="L1622" s="38">
        <f>新台幣匯率美元指數!C1623</f>
        <v>0</v>
      </c>
      <c r="M1622" s="39">
        <f>新台幣匯率美元指數!D1623</f>
        <v>0</v>
      </c>
      <c r="N1622" s="27" t="e">
        <f>VLOOKUP($B1622,期貨未平倉口數!$A$4:$M$499,4,FALSE)</f>
        <v>#N/A</v>
      </c>
      <c r="O1622" s="27" t="e">
        <f>VLOOKUP($B1622,期貨未平倉口數!$A$4:$M$499,9,FALSE)</f>
        <v>#N/A</v>
      </c>
      <c r="P1622" s="27" t="e">
        <f>VLOOKUP($B1622,期貨未平倉口數!$A$4:$M$499,10,FALSE)</f>
        <v>#N/A</v>
      </c>
      <c r="Q1622" s="27" t="e">
        <f>VLOOKUP($B1622,期貨未平倉口數!$A$4:$M$499,11,FALSE)</f>
        <v>#N/A</v>
      </c>
      <c r="R1622" s="64" t="e">
        <f>VLOOKUP($B1622,選擇權未平倉餘額!$A$4:$I$500,6,FALSE)</f>
        <v>#N/A</v>
      </c>
      <c r="S1622" s="64" t="e">
        <f>VLOOKUP($B1622,選擇權未平倉餘額!$A$4:$I$500,7,FALSE)</f>
        <v>#N/A</v>
      </c>
      <c r="T1622" s="64" t="e">
        <f>VLOOKUP($B1622,選擇權未平倉餘額!$A$4:$I$500,8,FALSE)</f>
        <v>#N/A</v>
      </c>
      <c r="U1622" s="64" t="e">
        <f>VLOOKUP($B1622,選擇權未平倉餘額!$A$4:$I$500,9,FALSE)</f>
        <v>#N/A</v>
      </c>
      <c r="V1622" s="39" t="e">
        <f>VLOOKUP($B1622,臺指選擇權P_C_Ratios!$A$4:$C$500,3,FALSE)</f>
        <v>#N/A</v>
      </c>
      <c r="W1622" s="41" t="e">
        <f>VLOOKUP($B1622,散戶多空比!$A$6:$L$500,12,FALSE)</f>
        <v>#N/A</v>
      </c>
      <c r="X1622" s="40" t="e">
        <f>VLOOKUP($B1622,期貨大額交易人未沖銷部位!$A$4:$O$499,4,FALSE)</f>
        <v>#N/A</v>
      </c>
      <c r="Y1622" s="40" t="e">
        <f>VLOOKUP($B1622,期貨大額交易人未沖銷部位!$A$4:$O$499,7,FALSE)</f>
        <v>#N/A</v>
      </c>
      <c r="Z1622" s="40" t="e">
        <f>VLOOKUP($B1622,期貨大額交易人未沖銷部位!$A$4:$O$499,10,FALSE)</f>
        <v>#N/A</v>
      </c>
      <c r="AA1622" s="40" t="e">
        <f>VLOOKUP($B1622,期貨大額交易人未沖銷部位!$A$4:$O$499,13,FALSE)</f>
        <v>#N/A</v>
      </c>
      <c r="AB1622" s="40" t="e">
        <f>VLOOKUP($B1622,期貨大額交易人未沖銷部位!$A$4:$O$499,14,FALSE)</f>
        <v>#N/A</v>
      </c>
      <c r="AC1622" s="40" t="e">
        <f>VLOOKUP($B1622,期貨大額交易人未沖銷部位!$A$4:$O$499,15,FALSE)</f>
        <v>#N/A</v>
      </c>
      <c r="AD1622" s="33" t="e">
        <f>VLOOKUP($B1622,三大美股走勢!$A$4:$J$495,4,FALSE)</f>
        <v>#N/A</v>
      </c>
      <c r="AE1622" s="33" t="e">
        <f>VLOOKUP($B1622,三大美股走勢!$A$4:$J$495,7,FALSE)</f>
        <v>#N/A</v>
      </c>
      <c r="AF1622" s="33" t="e">
        <f>VLOOKUP($B1622,三大美股走勢!$A$4:$J$495,10,FALSE)</f>
        <v>#N/A</v>
      </c>
    </row>
    <row r="1623" spans="2:32">
      <c r="B1623" s="32">
        <v>44402</v>
      </c>
      <c r="C1623" s="33" t="e">
        <f>VLOOKUP($B1623,大盤與近月台指!$A$4:$I$499,2,FALSE)</f>
        <v>#N/A</v>
      </c>
      <c r="D1623" s="34" t="e">
        <f>VLOOKUP($B1623,大盤與近月台指!$A$4:$I$499,3,FALSE)</f>
        <v>#N/A</v>
      </c>
      <c r="E1623" s="35" t="e">
        <f>VLOOKUP($B1623,大盤與近月台指!$A$4:$I$499,4,FALSE)</f>
        <v>#N/A</v>
      </c>
      <c r="F1623" s="33" t="e">
        <f>VLOOKUP($B1623,大盤與近月台指!$A$4:$I$499,5,FALSE)</f>
        <v>#N/A</v>
      </c>
      <c r="G1623" s="49" t="e">
        <f>VLOOKUP($B1623,三大法人買賣超!$A$4:$I$500,3,FALSE)</f>
        <v>#N/A</v>
      </c>
      <c r="H1623" s="34" t="e">
        <f>VLOOKUP($B1623,三大法人買賣超!$A$4:$I$500,5,FALSE)</f>
        <v>#N/A</v>
      </c>
      <c r="I1623" s="27" t="e">
        <f>VLOOKUP($B1623,三大法人買賣超!$A$4:$I$500,7,FALSE)</f>
        <v>#N/A</v>
      </c>
      <c r="J1623" s="27" t="e">
        <f>VLOOKUP($B1623,三大法人買賣超!$A$4:$I$500,9,FALSE)</f>
        <v>#N/A</v>
      </c>
      <c r="K1623" s="37">
        <f>新台幣匯率美元指數!B1624</f>
        <v>0</v>
      </c>
      <c r="L1623" s="38">
        <f>新台幣匯率美元指數!C1624</f>
        <v>0</v>
      </c>
      <c r="M1623" s="39">
        <f>新台幣匯率美元指數!D1624</f>
        <v>0</v>
      </c>
      <c r="N1623" s="27" t="e">
        <f>VLOOKUP($B1623,期貨未平倉口數!$A$4:$M$499,4,FALSE)</f>
        <v>#N/A</v>
      </c>
      <c r="O1623" s="27" t="e">
        <f>VLOOKUP($B1623,期貨未平倉口數!$A$4:$M$499,9,FALSE)</f>
        <v>#N/A</v>
      </c>
      <c r="P1623" s="27" t="e">
        <f>VLOOKUP($B1623,期貨未平倉口數!$A$4:$M$499,10,FALSE)</f>
        <v>#N/A</v>
      </c>
      <c r="Q1623" s="27" t="e">
        <f>VLOOKUP($B1623,期貨未平倉口數!$A$4:$M$499,11,FALSE)</f>
        <v>#N/A</v>
      </c>
      <c r="R1623" s="64" t="e">
        <f>VLOOKUP($B1623,選擇權未平倉餘額!$A$4:$I$500,6,FALSE)</f>
        <v>#N/A</v>
      </c>
      <c r="S1623" s="64" t="e">
        <f>VLOOKUP($B1623,選擇權未平倉餘額!$A$4:$I$500,7,FALSE)</f>
        <v>#N/A</v>
      </c>
      <c r="T1623" s="64" t="e">
        <f>VLOOKUP($B1623,選擇權未平倉餘額!$A$4:$I$500,8,FALSE)</f>
        <v>#N/A</v>
      </c>
      <c r="U1623" s="64" t="e">
        <f>VLOOKUP($B1623,選擇權未平倉餘額!$A$4:$I$500,9,FALSE)</f>
        <v>#N/A</v>
      </c>
      <c r="V1623" s="39" t="e">
        <f>VLOOKUP($B1623,臺指選擇權P_C_Ratios!$A$4:$C$500,3,FALSE)</f>
        <v>#N/A</v>
      </c>
      <c r="W1623" s="41" t="e">
        <f>VLOOKUP($B1623,散戶多空比!$A$6:$L$500,12,FALSE)</f>
        <v>#N/A</v>
      </c>
      <c r="X1623" s="40" t="e">
        <f>VLOOKUP($B1623,期貨大額交易人未沖銷部位!$A$4:$O$499,4,FALSE)</f>
        <v>#N/A</v>
      </c>
      <c r="Y1623" s="40" t="e">
        <f>VLOOKUP($B1623,期貨大額交易人未沖銷部位!$A$4:$O$499,7,FALSE)</f>
        <v>#N/A</v>
      </c>
      <c r="Z1623" s="40" t="e">
        <f>VLOOKUP($B1623,期貨大額交易人未沖銷部位!$A$4:$O$499,10,FALSE)</f>
        <v>#N/A</v>
      </c>
      <c r="AA1623" s="40" t="e">
        <f>VLOOKUP($B1623,期貨大額交易人未沖銷部位!$A$4:$O$499,13,FALSE)</f>
        <v>#N/A</v>
      </c>
      <c r="AB1623" s="40" t="e">
        <f>VLOOKUP($B1623,期貨大額交易人未沖銷部位!$A$4:$O$499,14,FALSE)</f>
        <v>#N/A</v>
      </c>
      <c r="AC1623" s="40" t="e">
        <f>VLOOKUP($B1623,期貨大額交易人未沖銷部位!$A$4:$O$499,15,FALSE)</f>
        <v>#N/A</v>
      </c>
      <c r="AD1623" s="33" t="e">
        <f>VLOOKUP($B1623,三大美股走勢!$A$4:$J$495,4,FALSE)</f>
        <v>#N/A</v>
      </c>
      <c r="AE1623" s="33" t="e">
        <f>VLOOKUP($B1623,三大美股走勢!$A$4:$J$495,7,FALSE)</f>
        <v>#N/A</v>
      </c>
      <c r="AF1623" s="33" t="e">
        <f>VLOOKUP($B1623,三大美股走勢!$A$4:$J$495,10,FALSE)</f>
        <v>#N/A</v>
      </c>
    </row>
    <row r="1624" spans="2:32">
      <c r="B1624" s="32">
        <v>44403</v>
      </c>
      <c r="C1624" s="33" t="e">
        <f>VLOOKUP($B1624,大盤與近月台指!$A$4:$I$499,2,FALSE)</f>
        <v>#N/A</v>
      </c>
      <c r="D1624" s="34" t="e">
        <f>VLOOKUP($B1624,大盤與近月台指!$A$4:$I$499,3,FALSE)</f>
        <v>#N/A</v>
      </c>
      <c r="E1624" s="35" t="e">
        <f>VLOOKUP($B1624,大盤與近月台指!$A$4:$I$499,4,FALSE)</f>
        <v>#N/A</v>
      </c>
      <c r="F1624" s="33" t="e">
        <f>VLOOKUP($B1624,大盤與近月台指!$A$4:$I$499,5,FALSE)</f>
        <v>#N/A</v>
      </c>
      <c r="G1624" s="49" t="e">
        <f>VLOOKUP($B1624,三大法人買賣超!$A$4:$I$500,3,FALSE)</f>
        <v>#N/A</v>
      </c>
      <c r="H1624" s="34" t="e">
        <f>VLOOKUP($B1624,三大法人買賣超!$A$4:$I$500,5,FALSE)</f>
        <v>#N/A</v>
      </c>
      <c r="I1624" s="27" t="e">
        <f>VLOOKUP($B1624,三大法人買賣超!$A$4:$I$500,7,FALSE)</f>
        <v>#N/A</v>
      </c>
      <c r="J1624" s="27" t="e">
        <f>VLOOKUP($B1624,三大法人買賣超!$A$4:$I$500,9,FALSE)</f>
        <v>#N/A</v>
      </c>
      <c r="K1624" s="37">
        <f>新台幣匯率美元指數!B1625</f>
        <v>0</v>
      </c>
      <c r="L1624" s="38">
        <f>新台幣匯率美元指數!C1625</f>
        <v>0</v>
      </c>
      <c r="M1624" s="39">
        <f>新台幣匯率美元指數!D1625</f>
        <v>0</v>
      </c>
      <c r="N1624" s="27" t="e">
        <f>VLOOKUP($B1624,期貨未平倉口數!$A$4:$M$499,4,FALSE)</f>
        <v>#N/A</v>
      </c>
      <c r="O1624" s="27" t="e">
        <f>VLOOKUP($B1624,期貨未平倉口數!$A$4:$M$499,9,FALSE)</f>
        <v>#N/A</v>
      </c>
      <c r="P1624" s="27" t="e">
        <f>VLOOKUP($B1624,期貨未平倉口數!$A$4:$M$499,10,FALSE)</f>
        <v>#N/A</v>
      </c>
      <c r="Q1624" s="27" t="e">
        <f>VLOOKUP($B1624,期貨未平倉口數!$A$4:$M$499,11,FALSE)</f>
        <v>#N/A</v>
      </c>
      <c r="R1624" s="64" t="e">
        <f>VLOOKUP($B1624,選擇權未平倉餘額!$A$4:$I$500,6,FALSE)</f>
        <v>#N/A</v>
      </c>
      <c r="S1624" s="64" t="e">
        <f>VLOOKUP($B1624,選擇權未平倉餘額!$A$4:$I$500,7,FALSE)</f>
        <v>#N/A</v>
      </c>
      <c r="T1624" s="64" t="e">
        <f>VLOOKUP($B1624,選擇權未平倉餘額!$A$4:$I$500,8,FALSE)</f>
        <v>#N/A</v>
      </c>
      <c r="U1624" s="64" t="e">
        <f>VLOOKUP($B1624,選擇權未平倉餘額!$A$4:$I$500,9,FALSE)</f>
        <v>#N/A</v>
      </c>
      <c r="V1624" s="39" t="e">
        <f>VLOOKUP($B1624,臺指選擇權P_C_Ratios!$A$4:$C$500,3,FALSE)</f>
        <v>#N/A</v>
      </c>
      <c r="W1624" s="41" t="e">
        <f>VLOOKUP($B1624,散戶多空比!$A$6:$L$500,12,FALSE)</f>
        <v>#N/A</v>
      </c>
      <c r="X1624" s="40" t="e">
        <f>VLOOKUP($B1624,期貨大額交易人未沖銷部位!$A$4:$O$499,4,FALSE)</f>
        <v>#N/A</v>
      </c>
      <c r="Y1624" s="40" t="e">
        <f>VLOOKUP($B1624,期貨大額交易人未沖銷部位!$A$4:$O$499,7,FALSE)</f>
        <v>#N/A</v>
      </c>
      <c r="Z1624" s="40" t="e">
        <f>VLOOKUP($B1624,期貨大額交易人未沖銷部位!$A$4:$O$499,10,FALSE)</f>
        <v>#N/A</v>
      </c>
      <c r="AA1624" s="40" t="e">
        <f>VLOOKUP($B1624,期貨大額交易人未沖銷部位!$A$4:$O$499,13,FALSE)</f>
        <v>#N/A</v>
      </c>
      <c r="AB1624" s="40" t="e">
        <f>VLOOKUP($B1624,期貨大額交易人未沖銷部位!$A$4:$O$499,14,FALSE)</f>
        <v>#N/A</v>
      </c>
      <c r="AC1624" s="40" t="e">
        <f>VLOOKUP($B1624,期貨大額交易人未沖銷部位!$A$4:$O$499,15,FALSE)</f>
        <v>#N/A</v>
      </c>
      <c r="AD1624" s="33" t="e">
        <f>VLOOKUP($B1624,三大美股走勢!$A$4:$J$495,4,FALSE)</f>
        <v>#N/A</v>
      </c>
      <c r="AE1624" s="33" t="e">
        <f>VLOOKUP($B1624,三大美股走勢!$A$4:$J$495,7,FALSE)</f>
        <v>#N/A</v>
      </c>
      <c r="AF1624" s="33" t="e">
        <f>VLOOKUP($B1624,三大美股走勢!$A$4:$J$495,10,FALSE)</f>
        <v>#N/A</v>
      </c>
    </row>
    <row r="1625" spans="2:32">
      <c r="B1625" s="32">
        <v>44404</v>
      </c>
      <c r="C1625" s="33" t="e">
        <f>VLOOKUP($B1625,大盤與近月台指!$A$4:$I$499,2,FALSE)</f>
        <v>#N/A</v>
      </c>
      <c r="D1625" s="34" t="e">
        <f>VLOOKUP($B1625,大盤與近月台指!$A$4:$I$499,3,FALSE)</f>
        <v>#N/A</v>
      </c>
      <c r="E1625" s="35" t="e">
        <f>VLOOKUP($B1625,大盤與近月台指!$A$4:$I$499,4,FALSE)</f>
        <v>#N/A</v>
      </c>
      <c r="F1625" s="33" t="e">
        <f>VLOOKUP($B1625,大盤與近月台指!$A$4:$I$499,5,FALSE)</f>
        <v>#N/A</v>
      </c>
      <c r="G1625" s="49" t="e">
        <f>VLOOKUP($B1625,三大法人買賣超!$A$4:$I$500,3,FALSE)</f>
        <v>#N/A</v>
      </c>
      <c r="H1625" s="34" t="e">
        <f>VLOOKUP($B1625,三大法人買賣超!$A$4:$I$500,5,FALSE)</f>
        <v>#N/A</v>
      </c>
      <c r="I1625" s="27" t="e">
        <f>VLOOKUP($B1625,三大法人買賣超!$A$4:$I$500,7,FALSE)</f>
        <v>#N/A</v>
      </c>
      <c r="J1625" s="27" t="e">
        <f>VLOOKUP($B1625,三大法人買賣超!$A$4:$I$500,9,FALSE)</f>
        <v>#N/A</v>
      </c>
      <c r="K1625" s="37">
        <f>新台幣匯率美元指數!B1626</f>
        <v>0</v>
      </c>
      <c r="L1625" s="38">
        <f>新台幣匯率美元指數!C1626</f>
        <v>0</v>
      </c>
      <c r="M1625" s="39">
        <f>新台幣匯率美元指數!D1626</f>
        <v>0</v>
      </c>
      <c r="N1625" s="27" t="e">
        <f>VLOOKUP($B1625,期貨未平倉口數!$A$4:$M$499,4,FALSE)</f>
        <v>#N/A</v>
      </c>
      <c r="O1625" s="27" t="e">
        <f>VLOOKUP($B1625,期貨未平倉口數!$A$4:$M$499,9,FALSE)</f>
        <v>#N/A</v>
      </c>
      <c r="P1625" s="27" t="e">
        <f>VLOOKUP($B1625,期貨未平倉口數!$A$4:$M$499,10,FALSE)</f>
        <v>#N/A</v>
      </c>
      <c r="Q1625" s="27" t="e">
        <f>VLOOKUP($B1625,期貨未平倉口數!$A$4:$M$499,11,FALSE)</f>
        <v>#N/A</v>
      </c>
      <c r="R1625" s="64" t="e">
        <f>VLOOKUP($B1625,選擇權未平倉餘額!$A$4:$I$500,6,FALSE)</f>
        <v>#N/A</v>
      </c>
      <c r="S1625" s="64" t="e">
        <f>VLOOKUP($B1625,選擇權未平倉餘額!$A$4:$I$500,7,FALSE)</f>
        <v>#N/A</v>
      </c>
      <c r="T1625" s="64" t="e">
        <f>VLOOKUP($B1625,選擇權未平倉餘額!$A$4:$I$500,8,FALSE)</f>
        <v>#N/A</v>
      </c>
      <c r="U1625" s="64" t="e">
        <f>VLOOKUP($B1625,選擇權未平倉餘額!$A$4:$I$500,9,FALSE)</f>
        <v>#N/A</v>
      </c>
      <c r="V1625" s="39" t="e">
        <f>VLOOKUP($B1625,臺指選擇權P_C_Ratios!$A$4:$C$500,3,FALSE)</f>
        <v>#N/A</v>
      </c>
      <c r="W1625" s="41" t="e">
        <f>VLOOKUP($B1625,散戶多空比!$A$6:$L$500,12,FALSE)</f>
        <v>#N/A</v>
      </c>
      <c r="X1625" s="40" t="e">
        <f>VLOOKUP($B1625,期貨大額交易人未沖銷部位!$A$4:$O$499,4,FALSE)</f>
        <v>#N/A</v>
      </c>
      <c r="Y1625" s="40" t="e">
        <f>VLOOKUP($B1625,期貨大額交易人未沖銷部位!$A$4:$O$499,7,FALSE)</f>
        <v>#N/A</v>
      </c>
      <c r="Z1625" s="40" t="e">
        <f>VLOOKUP($B1625,期貨大額交易人未沖銷部位!$A$4:$O$499,10,FALSE)</f>
        <v>#N/A</v>
      </c>
      <c r="AA1625" s="40" t="e">
        <f>VLOOKUP($B1625,期貨大額交易人未沖銷部位!$A$4:$O$499,13,FALSE)</f>
        <v>#N/A</v>
      </c>
      <c r="AB1625" s="40" t="e">
        <f>VLOOKUP($B1625,期貨大額交易人未沖銷部位!$A$4:$O$499,14,FALSE)</f>
        <v>#N/A</v>
      </c>
      <c r="AC1625" s="40" t="e">
        <f>VLOOKUP($B1625,期貨大額交易人未沖銷部位!$A$4:$O$499,15,FALSE)</f>
        <v>#N/A</v>
      </c>
      <c r="AD1625" s="33" t="e">
        <f>VLOOKUP($B1625,三大美股走勢!$A$4:$J$495,4,FALSE)</f>
        <v>#N/A</v>
      </c>
      <c r="AE1625" s="33" t="e">
        <f>VLOOKUP($B1625,三大美股走勢!$A$4:$J$495,7,FALSE)</f>
        <v>#N/A</v>
      </c>
      <c r="AF1625" s="33" t="e">
        <f>VLOOKUP($B1625,三大美股走勢!$A$4:$J$495,10,FALSE)</f>
        <v>#N/A</v>
      </c>
    </row>
    <row r="1626" spans="2:32">
      <c r="B1626" s="32">
        <v>44405</v>
      </c>
      <c r="C1626" s="33" t="e">
        <f>VLOOKUP($B1626,大盤與近月台指!$A$4:$I$499,2,FALSE)</f>
        <v>#N/A</v>
      </c>
      <c r="D1626" s="34" t="e">
        <f>VLOOKUP($B1626,大盤與近月台指!$A$4:$I$499,3,FALSE)</f>
        <v>#N/A</v>
      </c>
      <c r="E1626" s="35" t="e">
        <f>VLOOKUP($B1626,大盤與近月台指!$A$4:$I$499,4,FALSE)</f>
        <v>#N/A</v>
      </c>
      <c r="F1626" s="33" t="e">
        <f>VLOOKUP($B1626,大盤與近月台指!$A$4:$I$499,5,FALSE)</f>
        <v>#N/A</v>
      </c>
      <c r="G1626" s="49" t="e">
        <f>VLOOKUP($B1626,三大法人買賣超!$A$4:$I$500,3,FALSE)</f>
        <v>#N/A</v>
      </c>
      <c r="H1626" s="34" t="e">
        <f>VLOOKUP($B1626,三大法人買賣超!$A$4:$I$500,5,FALSE)</f>
        <v>#N/A</v>
      </c>
      <c r="I1626" s="27" t="e">
        <f>VLOOKUP($B1626,三大法人買賣超!$A$4:$I$500,7,FALSE)</f>
        <v>#N/A</v>
      </c>
      <c r="J1626" s="27" t="e">
        <f>VLOOKUP($B1626,三大法人買賣超!$A$4:$I$500,9,FALSE)</f>
        <v>#N/A</v>
      </c>
      <c r="K1626" s="37">
        <f>新台幣匯率美元指數!B1627</f>
        <v>0</v>
      </c>
      <c r="L1626" s="38">
        <f>新台幣匯率美元指數!C1627</f>
        <v>0</v>
      </c>
      <c r="M1626" s="39">
        <f>新台幣匯率美元指數!D1627</f>
        <v>0</v>
      </c>
      <c r="N1626" s="27" t="e">
        <f>VLOOKUP($B1626,期貨未平倉口數!$A$4:$M$499,4,FALSE)</f>
        <v>#N/A</v>
      </c>
      <c r="O1626" s="27" t="e">
        <f>VLOOKUP($B1626,期貨未平倉口數!$A$4:$M$499,9,FALSE)</f>
        <v>#N/A</v>
      </c>
      <c r="P1626" s="27" t="e">
        <f>VLOOKUP($B1626,期貨未平倉口數!$A$4:$M$499,10,FALSE)</f>
        <v>#N/A</v>
      </c>
      <c r="Q1626" s="27" t="e">
        <f>VLOOKUP($B1626,期貨未平倉口數!$A$4:$M$499,11,FALSE)</f>
        <v>#N/A</v>
      </c>
      <c r="R1626" s="64" t="e">
        <f>VLOOKUP($B1626,選擇權未平倉餘額!$A$4:$I$500,6,FALSE)</f>
        <v>#N/A</v>
      </c>
      <c r="S1626" s="64" t="e">
        <f>VLOOKUP($B1626,選擇權未平倉餘額!$A$4:$I$500,7,FALSE)</f>
        <v>#N/A</v>
      </c>
      <c r="T1626" s="64" t="e">
        <f>VLOOKUP($B1626,選擇權未平倉餘額!$A$4:$I$500,8,FALSE)</f>
        <v>#N/A</v>
      </c>
      <c r="U1626" s="64" t="e">
        <f>VLOOKUP($B1626,選擇權未平倉餘額!$A$4:$I$500,9,FALSE)</f>
        <v>#N/A</v>
      </c>
      <c r="V1626" s="39" t="e">
        <f>VLOOKUP($B1626,臺指選擇權P_C_Ratios!$A$4:$C$500,3,FALSE)</f>
        <v>#N/A</v>
      </c>
      <c r="W1626" s="41" t="e">
        <f>VLOOKUP($B1626,散戶多空比!$A$6:$L$500,12,FALSE)</f>
        <v>#N/A</v>
      </c>
      <c r="X1626" s="40" t="e">
        <f>VLOOKUP($B1626,期貨大額交易人未沖銷部位!$A$4:$O$499,4,FALSE)</f>
        <v>#N/A</v>
      </c>
      <c r="Y1626" s="40" t="e">
        <f>VLOOKUP($B1626,期貨大額交易人未沖銷部位!$A$4:$O$499,7,FALSE)</f>
        <v>#N/A</v>
      </c>
      <c r="Z1626" s="40" t="e">
        <f>VLOOKUP($B1626,期貨大額交易人未沖銷部位!$A$4:$O$499,10,FALSE)</f>
        <v>#N/A</v>
      </c>
      <c r="AA1626" s="40" t="e">
        <f>VLOOKUP($B1626,期貨大額交易人未沖銷部位!$A$4:$O$499,13,FALSE)</f>
        <v>#N/A</v>
      </c>
      <c r="AB1626" s="40" t="e">
        <f>VLOOKUP($B1626,期貨大額交易人未沖銷部位!$A$4:$O$499,14,FALSE)</f>
        <v>#N/A</v>
      </c>
      <c r="AC1626" s="40" t="e">
        <f>VLOOKUP($B1626,期貨大額交易人未沖銷部位!$A$4:$O$499,15,FALSE)</f>
        <v>#N/A</v>
      </c>
      <c r="AD1626" s="33" t="e">
        <f>VLOOKUP($B1626,三大美股走勢!$A$4:$J$495,4,FALSE)</f>
        <v>#N/A</v>
      </c>
      <c r="AE1626" s="33" t="e">
        <f>VLOOKUP($B1626,三大美股走勢!$A$4:$J$495,7,FALSE)</f>
        <v>#N/A</v>
      </c>
      <c r="AF1626" s="33" t="e">
        <f>VLOOKUP($B1626,三大美股走勢!$A$4:$J$495,10,FALSE)</f>
        <v>#N/A</v>
      </c>
    </row>
    <row r="1627" spans="2:32">
      <c r="B1627" s="32">
        <v>44406</v>
      </c>
      <c r="C1627" s="33" t="e">
        <f>VLOOKUP($B1627,大盤與近月台指!$A$4:$I$499,2,FALSE)</f>
        <v>#N/A</v>
      </c>
      <c r="D1627" s="34" t="e">
        <f>VLOOKUP($B1627,大盤與近月台指!$A$4:$I$499,3,FALSE)</f>
        <v>#N/A</v>
      </c>
      <c r="E1627" s="35" t="e">
        <f>VLOOKUP($B1627,大盤與近月台指!$A$4:$I$499,4,FALSE)</f>
        <v>#N/A</v>
      </c>
      <c r="F1627" s="33" t="e">
        <f>VLOOKUP($B1627,大盤與近月台指!$A$4:$I$499,5,FALSE)</f>
        <v>#N/A</v>
      </c>
      <c r="G1627" s="49" t="e">
        <f>VLOOKUP($B1627,三大法人買賣超!$A$4:$I$500,3,FALSE)</f>
        <v>#N/A</v>
      </c>
      <c r="H1627" s="34" t="e">
        <f>VLOOKUP($B1627,三大法人買賣超!$A$4:$I$500,5,FALSE)</f>
        <v>#N/A</v>
      </c>
      <c r="I1627" s="27" t="e">
        <f>VLOOKUP($B1627,三大法人買賣超!$A$4:$I$500,7,FALSE)</f>
        <v>#N/A</v>
      </c>
      <c r="J1627" s="27" t="e">
        <f>VLOOKUP($B1627,三大法人買賣超!$A$4:$I$500,9,FALSE)</f>
        <v>#N/A</v>
      </c>
      <c r="K1627" s="37">
        <f>新台幣匯率美元指數!B1628</f>
        <v>0</v>
      </c>
      <c r="L1627" s="38">
        <f>新台幣匯率美元指數!C1628</f>
        <v>0</v>
      </c>
      <c r="M1627" s="39">
        <f>新台幣匯率美元指數!D1628</f>
        <v>0</v>
      </c>
      <c r="N1627" s="27" t="e">
        <f>VLOOKUP($B1627,期貨未平倉口數!$A$4:$M$499,4,FALSE)</f>
        <v>#N/A</v>
      </c>
      <c r="O1627" s="27" t="e">
        <f>VLOOKUP($B1627,期貨未平倉口數!$A$4:$M$499,9,FALSE)</f>
        <v>#N/A</v>
      </c>
      <c r="P1627" s="27" t="e">
        <f>VLOOKUP($B1627,期貨未平倉口數!$A$4:$M$499,10,FALSE)</f>
        <v>#N/A</v>
      </c>
      <c r="Q1627" s="27" t="e">
        <f>VLOOKUP($B1627,期貨未平倉口數!$A$4:$M$499,11,FALSE)</f>
        <v>#N/A</v>
      </c>
      <c r="R1627" s="64" t="e">
        <f>VLOOKUP($B1627,選擇權未平倉餘額!$A$4:$I$500,6,FALSE)</f>
        <v>#N/A</v>
      </c>
      <c r="S1627" s="64" t="e">
        <f>VLOOKUP($B1627,選擇權未平倉餘額!$A$4:$I$500,7,FALSE)</f>
        <v>#N/A</v>
      </c>
      <c r="T1627" s="64" t="e">
        <f>VLOOKUP($B1627,選擇權未平倉餘額!$A$4:$I$500,8,FALSE)</f>
        <v>#N/A</v>
      </c>
      <c r="U1627" s="64" t="e">
        <f>VLOOKUP($B1627,選擇權未平倉餘額!$A$4:$I$500,9,FALSE)</f>
        <v>#N/A</v>
      </c>
      <c r="V1627" s="39" t="e">
        <f>VLOOKUP($B1627,臺指選擇權P_C_Ratios!$A$4:$C$500,3,FALSE)</f>
        <v>#N/A</v>
      </c>
      <c r="W1627" s="41" t="e">
        <f>VLOOKUP($B1627,散戶多空比!$A$6:$L$500,12,FALSE)</f>
        <v>#N/A</v>
      </c>
      <c r="X1627" s="40" t="e">
        <f>VLOOKUP($B1627,期貨大額交易人未沖銷部位!$A$4:$O$499,4,FALSE)</f>
        <v>#N/A</v>
      </c>
      <c r="Y1627" s="40" t="e">
        <f>VLOOKUP($B1627,期貨大額交易人未沖銷部位!$A$4:$O$499,7,FALSE)</f>
        <v>#N/A</v>
      </c>
      <c r="Z1627" s="40" t="e">
        <f>VLOOKUP($B1627,期貨大額交易人未沖銷部位!$A$4:$O$499,10,FALSE)</f>
        <v>#N/A</v>
      </c>
      <c r="AA1627" s="40" t="e">
        <f>VLOOKUP($B1627,期貨大額交易人未沖銷部位!$A$4:$O$499,13,FALSE)</f>
        <v>#N/A</v>
      </c>
      <c r="AB1627" s="40" t="e">
        <f>VLOOKUP($B1627,期貨大額交易人未沖銷部位!$A$4:$O$499,14,FALSE)</f>
        <v>#N/A</v>
      </c>
      <c r="AC1627" s="40" t="e">
        <f>VLOOKUP($B1627,期貨大額交易人未沖銷部位!$A$4:$O$499,15,FALSE)</f>
        <v>#N/A</v>
      </c>
      <c r="AD1627" s="33" t="e">
        <f>VLOOKUP($B1627,三大美股走勢!$A$4:$J$495,4,FALSE)</f>
        <v>#N/A</v>
      </c>
      <c r="AE1627" s="33" t="e">
        <f>VLOOKUP($B1627,三大美股走勢!$A$4:$J$495,7,FALSE)</f>
        <v>#N/A</v>
      </c>
      <c r="AF1627" s="33" t="e">
        <f>VLOOKUP($B1627,三大美股走勢!$A$4:$J$495,10,FALSE)</f>
        <v>#N/A</v>
      </c>
    </row>
    <row r="1628" spans="2:32">
      <c r="B1628" s="32">
        <v>44407</v>
      </c>
      <c r="C1628" s="33" t="e">
        <f>VLOOKUP($B1628,大盤與近月台指!$A$4:$I$499,2,FALSE)</f>
        <v>#N/A</v>
      </c>
      <c r="D1628" s="34" t="e">
        <f>VLOOKUP($B1628,大盤與近月台指!$A$4:$I$499,3,FALSE)</f>
        <v>#N/A</v>
      </c>
      <c r="E1628" s="35" t="e">
        <f>VLOOKUP($B1628,大盤與近月台指!$A$4:$I$499,4,FALSE)</f>
        <v>#N/A</v>
      </c>
      <c r="F1628" s="33" t="e">
        <f>VLOOKUP($B1628,大盤與近月台指!$A$4:$I$499,5,FALSE)</f>
        <v>#N/A</v>
      </c>
      <c r="G1628" s="49" t="e">
        <f>VLOOKUP($B1628,三大法人買賣超!$A$4:$I$500,3,FALSE)</f>
        <v>#N/A</v>
      </c>
      <c r="H1628" s="34" t="e">
        <f>VLOOKUP($B1628,三大法人買賣超!$A$4:$I$500,5,FALSE)</f>
        <v>#N/A</v>
      </c>
      <c r="I1628" s="27" t="e">
        <f>VLOOKUP($B1628,三大法人買賣超!$A$4:$I$500,7,FALSE)</f>
        <v>#N/A</v>
      </c>
      <c r="J1628" s="27" t="e">
        <f>VLOOKUP($B1628,三大法人買賣超!$A$4:$I$500,9,FALSE)</f>
        <v>#N/A</v>
      </c>
      <c r="K1628" s="37">
        <f>新台幣匯率美元指數!B1629</f>
        <v>0</v>
      </c>
      <c r="L1628" s="38">
        <f>新台幣匯率美元指數!C1629</f>
        <v>0</v>
      </c>
      <c r="M1628" s="39">
        <f>新台幣匯率美元指數!D1629</f>
        <v>0</v>
      </c>
      <c r="N1628" s="27" t="e">
        <f>VLOOKUP($B1628,期貨未平倉口數!$A$4:$M$499,4,FALSE)</f>
        <v>#N/A</v>
      </c>
      <c r="O1628" s="27" t="e">
        <f>VLOOKUP($B1628,期貨未平倉口數!$A$4:$M$499,9,FALSE)</f>
        <v>#N/A</v>
      </c>
      <c r="P1628" s="27" t="e">
        <f>VLOOKUP($B1628,期貨未平倉口數!$A$4:$M$499,10,FALSE)</f>
        <v>#N/A</v>
      </c>
      <c r="Q1628" s="27" t="e">
        <f>VLOOKUP($B1628,期貨未平倉口數!$A$4:$M$499,11,FALSE)</f>
        <v>#N/A</v>
      </c>
      <c r="R1628" s="64" t="e">
        <f>VLOOKUP($B1628,選擇權未平倉餘額!$A$4:$I$500,6,FALSE)</f>
        <v>#N/A</v>
      </c>
      <c r="S1628" s="64" t="e">
        <f>VLOOKUP($B1628,選擇權未平倉餘額!$A$4:$I$500,7,FALSE)</f>
        <v>#N/A</v>
      </c>
      <c r="T1628" s="64" t="e">
        <f>VLOOKUP($B1628,選擇權未平倉餘額!$A$4:$I$500,8,FALSE)</f>
        <v>#N/A</v>
      </c>
      <c r="U1628" s="64" t="e">
        <f>VLOOKUP($B1628,選擇權未平倉餘額!$A$4:$I$500,9,FALSE)</f>
        <v>#N/A</v>
      </c>
      <c r="V1628" s="39" t="e">
        <f>VLOOKUP($B1628,臺指選擇權P_C_Ratios!$A$4:$C$500,3,FALSE)</f>
        <v>#N/A</v>
      </c>
      <c r="W1628" s="41" t="e">
        <f>VLOOKUP($B1628,散戶多空比!$A$6:$L$500,12,FALSE)</f>
        <v>#N/A</v>
      </c>
      <c r="X1628" s="40" t="e">
        <f>VLOOKUP($B1628,期貨大額交易人未沖銷部位!$A$4:$O$499,4,FALSE)</f>
        <v>#N/A</v>
      </c>
      <c r="Y1628" s="40" t="e">
        <f>VLOOKUP($B1628,期貨大額交易人未沖銷部位!$A$4:$O$499,7,FALSE)</f>
        <v>#N/A</v>
      </c>
      <c r="Z1628" s="40" t="e">
        <f>VLOOKUP($B1628,期貨大額交易人未沖銷部位!$A$4:$O$499,10,FALSE)</f>
        <v>#N/A</v>
      </c>
      <c r="AA1628" s="40" t="e">
        <f>VLOOKUP($B1628,期貨大額交易人未沖銷部位!$A$4:$O$499,13,FALSE)</f>
        <v>#N/A</v>
      </c>
      <c r="AB1628" s="40" t="e">
        <f>VLOOKUP($B1628,期貨大額交易人未沖銷部位!$A$4:$O$499,14,FALSE)</f>
        <v>#N/A</v>
      </c>
      <c r="AC1628" s="40" t="e">
        <f>VLOOKUP($B1628,期貨大額交易人未沖銷部位!$A$4:$O$499,15,FALSE)</f>
        <v>#N/A</v>
      </c>
      <c r="AD1628" s="33" t="e">
        <f>VLOOKUP($B1628,三大美股走勢!$A$4:$J$495,4,FALSE)</f>
        <v>#N/A</v>
      </c>
      <c r="AE1628" s="33" t="e">
        <f>VLOOKUP($B1628,三大美股走勢!$A$4:$J$495,7,FALSE)</f>
        <v>#N/A</v>
      </c>
      <c r="AF1628" s="33" t="e">
        <f>VLOOKUP($B1628,三大美股走勢!$A$4:$J$495,10,FALSE)</f>
        <v>#N/A</v>
      </c>
    </row>
    <row r="1629" spans="2:32">
      <c r="B1629" s="32">
        <v>44408</v>
      </c>
      <c r="C1629" s="33" t="e">
        <f>VLOOKUP($B1629,大盤與近月台指!$A$4:$I$499,2,FALSE)</f>
        <v>#N/A</v>
      </c>
      <c r="D1629" s="34" t="e">
        <f>VLOOKUP($B1629,大盤與近月台指!$A$4:$I$499,3,FALSE)</f>
        <v>#N/A</v>
      </c>
      <c r="E1629" s="35" t="e">
        <f>VLOOKUP($B1629,大盤與近月台指!$A$4:$I$499,4,FALSE)</f>
        <v>#N/A</v>
      </c>
      <c r="F1629" s="33" t="e">
        <f>VLOOKUP($B1629,大盤與近月台指!$A$4:$I$499,5,FALSE)</f>
        <v>#N/A</v>
      </c>
      <c r="G1629" s="49" t="e">
        <f>VLOOKUP($B1629,三大法人買賣超!$A$4:$I$500,3,FALSE)</f>
        <v>#N/A</v>
      </c>
      <c r="H1629" s="34" t="e">
        <f>VLOOKUP($B1629,三大法人買賣超!$A$4:$I$500,5,FALSE)</f>
        <v>#N/A</v>
      </c>
      <c r="I1629" s="27" t="e">
        <f>VLOOKUP($B1629,三大法人買賣超!$A$4:$I$500,7,FALSE)</f>
        <v>#N/A</v>
      </c>
      <c r="J1629" s="27" t="e">
        <f>VLOOKUP($B1629,三大法人買賣超!$A$4:$I$500,9,FALSE)</f>
        <v>#N/A</v>
      </c>
      <c r="K1629" s="37">
        <f>新台幣匯率美元指數!B1630</f>
        <v>0</v>
      </c>
      <c r="L1629" s="38">
        <f>新台幣匯率美元指數!C1630</f>
        <v>0</v>
      </c>
      <c r="M1629" s="39">
        <f>新台幣匯率美元指數!D1630</f>
        <v>0</v>
      </c>
      <c r="N1629" s="27" t="e">
        <f>VLOOKUP($B1629,期貨未平倉口數!$A$4:$M$499,4,FALSE)</f>
        <v>#N/A</v>
      </c>
      <c r="O1629" s="27" t="e">
        <f>VLOOKUP($B1629,期貨未平倉口數!$A$4:$M$499,9,FALSE)</f>
        <v>#N/A</v>
      </c>
      <c r="P1629" s="27" t="e">
        <f>VLOOKUP($B1629,期貨未平倉口數!$A$4:$M$499,10,FALSE)</f>
        <v>#N/A</v>
      </c>
      <c r="Q1629" s="27" t="e">
        <f>VLOOKUP($B1629,期貨未平倉口數!$A$4:$M$499,11,FALSE)</f>
        <v>#N/A</v>
      </c>
      <c r="R1629" s="64" t="e">
        <f>VLOOKUP($B1629,選擇權未平倉餘額!$A$4:$I$500,6,FALSE)</f>
        <v>#N/A</v>
      </c>
      <c r="S1629" s="64" t="e">
        <f>VLOOKUP($B1629,選擇權未平倉餘額!$A$4:$I$500,7,FALSE)</f>
        <v>#N/A</v>
      </c>
      <c r="T1629" s="64" t="e">
        <f>VLOOKUP($B1629,選擇權未平倉餘額!$A$4:$I$500,8,FALSE)</f>
        <v>#N/A</v>
      </c>
      <c r="U1629" s="64" t="e">
        <f>VLOOKUP($B1629,選擇權未平倉餘額!$A$4:$I$500,9,FALSE)</f>
        <v>#N/A</v>
      </c>
      <c r="V1629" s="39" t="e">
        <f>VLOOKUP($B1629,臺指選擇權P_C_Ratios!$A$4:$C$500,3,FALSE)</f>
        <v>#N/A</v>
      </c>
      <c r="W1629" s="41" t="e">
        <f>VLOOKUP($B1629,散戶多空比!$A$6:$L$500,12,FALSE)</f>
        <v>#N/A</v>
      </c>
      <c r="X1629" s="40" t="e">
        <f>VLOOKUP($B1629,期貨大額交易人未沖銷部位!$A$4:$O$499,4,FALSE)</f>
        <v>#N/A</v>
      </c>
      <c r="Y1629" s="40" t="e">
        <f>VLOOKUP($B1629,期貨大額交易人未沖銷部位!$A$4:$O$499,7,FALSE)</f>
        <v>#N/A</v>
      </c>
      <c r="Z1629" s="40" t="e">
        <f>VLOOKUP($B1629,期貨大額交易人未沖銷部位!$A$4:$O$499,10,FALSE)</f>
        <v>#N/A</v>
      </c>
      <c r="AA1629" s="40" t="e">
        <f>VLOOKUP($B1629,期貨大額交易人未沖銷部位!$A$4:$O$499,13,FALSE)</f>
        <v>#N/A</v>
      </c>
      <c r="AB1629" s="40" t="e">
        <f>VLOOKUP($B1629,期貨大額交易人未沖銷部位!$A$4:$O$499,14,FALSE)</f>
        <v>#N/A</v>
      </c>
      <c r="AC1629" s="40" t="e">
        <f>VLOOKUP($B1629,期貨大額交易人未沖銷部位!$A$4:$O$499,15,FALSE)</f>
        <v>#N/A</v>
      </c>
      <c r="AD1629" s="33" t="e">
        <f>VLOOKUP($B1629,三大美股走勢!$A$4:$J$495,4,FALSE)</f>
        <v>#N/A</v>
      </c>
      <c r="AE1629" s="33" t="e">
        <f>VLOOKUP($B1629,三大美股走勢!$A$4:$J$495,7,FALSE)</f>
        <v>#N/A</v>
      </c>
      <c r="AF1629" s="33" t="e">
        <f>VLOOKUP($B1629,三大美股走勢!$A$4:$J$495,10,FALSE)</f>
        <v>#N/A</v>
      </c>
    </row>
    <row r="1630" spans="2:32">
      <c r="B1630" s="32">
        <v>44409</v>
      </c>
      <c r="C1630" s="33" t="e">
        <f>VLOOKUP($B1630,大盤與近月台指!$A$4:$I$499,2,FALSE)</f>
        <v>#N/A</v>
      </c>
      <c r="D1630" s="34" t="e">
        <f>VLOOKUP($B1630,大盤與近月台指!$A$4:$I$499,3,FALSE)</f>
        <v>#N/A</v>
      </c>
      <c r="E1630" s="35" t="e">
        <f>VLOOKUP($B1630,大盤與近月台指!$A$4:$I$499,4,FALSE)</f>
        <v>#N/A</v>
      </c>
      <c r="F1630" s="33" t="e">
        <f>VLOOKUP($B1630,大盤與近月台指!$A$4:$I$499,5,FALSE)</f>
        <v>#N/A</v>
      </c>
      <c r="G1630" s="49" t="e">
        <f>VLOOKUP($B1630,三大法人買賣超!$A$4:$I$500,3,FALSE)</f>
        <v>#N/A</v>
      </c>
      <c r="H1630" s="34" t="e">
        <f>VLOOKUP($B1630,三大法人買賣超!$A$4:$I$500,5,FALSE)</f>
        <v>#N/A</v>
      </c>
      <c r="I1630" s="27" t="e">
        <f>VLOOKUP($B1630,三大法人買賣超!$A$4:$I$500,7,FALSE)</f>
        <v>#N/A</v>
      </c>
      <c r="J1630" s="27" t="e">
        <f>VLOOKUP($B1630,三大法人買賣超!$A$4:$I$500,9,FALSE)</f>
        <v>#N/A</v>
      </c>
      <c r="K1630" s="37">
        <f>新台幣匯率美元指數!B1631</f>
        <v>0</v>
      </c>
      <c r="L1630" s="38">
        <f>新台幣匯率美元指數!C1631</f>
        <v>0</v>
      </c>
      <c r="M1630" s="39">
        <f>新台幣匯率美元指數!D1631</f>
        <v>0</v>
      </c>
      <c r="N1630" s="27" t="e">
        <f>VLOOKUP($B1630,期貨未平倉口數!$A$4:$M$499,4,FALSE)</f>
        <v>#N/A</v>
      </c>
      <c r="O1630" s="27" t="e">
        <f>VLOOKUP($B1630,期貨未平倉口數!$A$4:$M$499,9,FALSE)</f>
        <v>#N/A</v>
      </c>
      <c r="P1630" s="27" t="e">
        <f>VLOOKUP($B1630,期貨未平倉口數!$A$4:$M$499,10,FALSE)</f>
        <v>#N/A</v>
      </c>
      <c r="Q1630" s="27" t="e">
        <f>VLOOKUP($B1630,期貨未平倉口數!$A$4:$M$499,11,FALSE)</f>
        <v>#N/A</v>
      </c>
      <c r="R1630" s="64" t="e">
        <f>VLOOKUP($B1630,選擇權未平倉餘額!$A$4:$I$500,6,FALSE)</f>
        <v>#N/A</v>
      </c>
      <c r="S1630" s="64" t="e">
        <f>VLOOKUP($B1630,選擇權未平倉餘額!$A$4:$I$500,7,FALSE)</f>
        <v>#N/A</v>
      </c>
      <c r="T1630" s="64" t="e">
        <f>VLOOKUP($B1630,選擇權未平倉餘額!$A$4:$I$500,8,FALSE)</f>
        <v>#N/A</v>
      </c>
      <c r="U1630" s="64" t="e">
        <f>VLOOKUP($B1630,選擇權未平倉餘額!$A$4:$I$500,9,FALSE)</f>
        <v>#N/A</v>
      </c>
      <c r="V1630" s="39" t="e">
        <f>VLOOKUP($B1630,臺指選擇權P_C_Ratios!$A$4:$C$500,3,FALSE)</f>
        <v>#N/A</v>
      </c>
      <c r="W1630" s="41" t="e">
        <f>VLOOKUP($B1630,散戶多空比!$A$6:$L$500,12,FALSE)</f>
        <v>#N/A</v>
      </c>
      <c r="X1630" s="40" t="e">
        <f>VLOOKUP($B1630,期貨大額交易人未沖銷部位!$A$4:$O$499,4,FALSE)</f>
        <v>#N/A</v>
      </c>
      <c r="Y1630" s="40" t="e">
        <f>VLOOKUP($B1630,期貨大額交易人未沖銷部位!$A$4:$O$499,7,FALSE)</f>
        <v>#N/A</v>
      </c>
      <c r="Z1630" s="40" t="e">
        <f>VLOOKUP($B1630,期貨大額交易人未沖銷部位!$A$4:$O$499,10,FALSE)</f>
        <v>#N/A</v>
      </c>
      <c r="AA1630" s="40" t="e">
        <f>VLOOKUP($B1630,期貨大額交易人未沖銷部位!$A$4:$O$499,13,FALSE)</f>
        <v>#N/A</v>
      </c>
      <c r="AB1630" s="40" t="e">
        <f>VLOOKUP($B1630,期貨大額交易人未沖銷部位!$A$4:$O$499,14,FALSE)</f>
        <v>#N/A</v>
      </c>
      <c r="AC1630" s="40" t="e">
        <f>VLOOKUP($B1630,期貨大額交易人未沖銷部位!$A$4:$O$499,15,FALSE)</f>
        <v>#N/A</v>
      </c>
      <c r="AD1630" s="33" t="e">
        <f>VLOOKUP($B1630,三大美股走勢!$A$4:$J$495,4,FALSE)</f>
        <v>#N/A</v>
      </c>
      <c r="AE1630" s="33" t="e">
        <f>VLOOKUP($B1630,三大美股走勢!$A$4:$J$495,7,FALSE)</f>
        <v>#N/A</v>
      </c>
      <c r="AF1630" s="33" t="e">
        <f>VLOOKUP($B1630,三大美股走勢!$A$4:$J$495,10,FALSE)</f>
        <v>#N/A</v>
      </c>
    </row>
    <row r="1631" spans="2:32">
      <c r="B1631" s="32">
        <v>44410</v>
      </c>
      <c r="C1631" s="33" t="e">
        <f>VLOOKUP($B1631,大盤與近月台指!$A$4:$I$499,2,FALSE)</f>
        <v>#N/A</v>
      </c>
      <c r="D1631" s="34" t="e">
        <f>VLOOKUP($B1631,大盤與近月台指!$A$4:$I$499,3,FALSE)</f>
        <v>#N/A</v>
      </c>
      <c r="E1631" s="35" t="e">
        <f>VLOOKUP($B1631,大盤與近月台指!$A$4:$I$499,4,FALSE)</f>
        <v>#N/A</v>
      </c>
      <c r="F1631" s="33" t="e">
        <f>VLOOKUP($B1631,大盤與近月台指!$A$4:$I$499,5,FALSE)</f>
        <v>#N/A</v>
      </c>
      <c r="G1631" s="49" t="e">
        <f>VLOOKUP($B1631,三大法人買賣超!$A$4:$I$500,3,FALSE)</f>
        <v>#N/A</v>
      </c>
      <c r="H1631" s="34" t="e">
        <f>VLOOKUP($B1631,三大法人買賣超!$A$4:$I$500,5,FALSE)</f>
        <v>#N/A</v>
      </c>
      <c r="I1631" s="27" t="e">
        <f>VLOOKUP($B1631,三大法人買賣超!$A$4:$I$500,7,FALSE)</f>
        <v>#N/A</v>
      </c>
      <c r="J1631" s="27" t="e">
        <f>VLOOKUP($B1631,三大法人買賣超!$A$4:$I$500,9,FALSE)</f>
        <v>#N/A</v>
      </c>
      <c r="K1631" s="37">
        <f>新台幣匯率美元指數!B1632</f>
        <v>0</v>
      </c>
      <c r="L1631" s="38">
        <f>新台幣匯率美元指數!C1632</f>
        <v>0</v>
      </c>
      <c r="M1631" s="39">
        <f>新台幣匯率美元指數!D1632</f>
        <v>0</v>
      </c>
      <c r="N1631" s="27" t="e">
        <f>VLOOKUP($B1631,期貨未平倉口數!$A$4:$M$499,4,FALSE)</f>
        <v>#N/A</v>
      </c>
      <c r="O1631" s="27" t="e">
        <f>VLOOKUP($B1631,期貨未平倉口數!$A$4:$M$499,9,FALSE)</f>
        <v>#N/A</v>
      </c>
      <c r="P1631" s="27" t="e">
        <f>VLOOKUP($B1631,期貨未平倉口數!$A$4:$M$499,10,FALSE)</f>
        <v>#N/A</v>
      </c>
      <c r="Q1631" s="27" t="e">
        <f>VLOOKUP($B1631,期貨未平倉口數!$A$4:$M$499,11,FALSE)</f>
        <v>#N/A</v>
      </c>
      <c r="R1631" s="64" t="e">
        <f>VLOOKUP($B1631,選擇權未平倉餘額!$A$4:$I$500,6,FALSE)</f>
        <v>#N/A</v>
      </c>
      <c r="S1631" s="64" t="e">
        <f>VLOOKUP($B1631,選擇權未平倉餘額!$A$4:$I$500,7,FALSE)</f>
        <v>#N/A</v>
      </c>
      <c r="T1631" s="64" t="e">
        <f>VLOOKUP($B1631,選擇權未平倉餘額!$A$4:$I$500,8,FALSE)</f>
        <v>#N/A</v>
      </c>
      <c r="U1631" s="64" t="e">
        <f>VLOOKUP($B1631,選擇權未平倉餘額!$A$4:$I$500,9,FALSE)</f>
        <v>#N/A</v>
      </c>
      <c r="V1631" s="39" t="e">
        <f>VLOOKUP($B1631,臺指選擇權P_C_Ratios!$A$4:$C$500,3,FALSE)</f>
        <v>#N/A</v>
      </c>
      <c r="W1631" s="41" t="e">
        <f>VLOOKUP($B1631,散戶多空比!$A$6:$L$500,12,FALSE)</f>
        <v>#N/A</v>
      </c>
      <c r="X1631" s="40" t="e">
        <f>VLOOKUP($B1631,期貨大額交易人未沖銷部位!$A$4:$O$499,4,FALSE)</f>
        <v>#N/A</v>
      </c>
      <c r="Y1631" s="40" t="e">
        <f>VLOOKUP($B1631,期貨大額交易人未沖銷部位!$A$4:$O$499,7,FALSE)</f>
        <v>#N/A</v>
      </c>
      <c r="Z1631" s="40" t="e">
        <f>VLOOKUP($B1631,期貨大額交易人未沖銷部位!$A$4:$O$499,10,FALSE)</f>
        <v>#N/A</v>
      </c>
      <c r="AA1631" s="40" t="e">
        <f>VLOOKUP($B1631,期貨大額交易人未沖銷部位!$A$4:$O$499,13,FALSE)</f>
        <v>#N/A</v>
      </c>
      <c r="AB1631" s="40" t="e">
        <f>VLOOKUP($B1631,期貨大額交易人未沖銷部位!$A$4:$O$499,14,FALSE)</f>
        <v>#N/A</v>
      </c>
      <c r="AC1631" s="40" t="e">
        <f>VLOOKUP($B1631,期貨大額交易人未沖銷部位!$A$4:$O$499,15,FALSE)</f>
        <v>#N/A</v>
      </c>
      <c r="AD1631" s="33" t="e">
        <f>VLOOKUP($B1631,三大美股走勢!$A$4:$J$495,4,FALSE)</f>
        <v>#N/A</v>
      </c>
      <c r="AE1631" s="33" t="e">
        <f>VLOOKUP($B1631,三大美股走勢!$A$4:$J$495,7,FALSE)</f>
        <v>#N/A</v>
      </c>
      <c r="AF1631" s="33" t="e">
        <f>VLOOKUP($B1631,三大美股走勢!$A$4:$J$495,10,FALSE)</f>
        <v>#N/A</v>
      </c>
    </row>
    <row r="1632" spans="2:32">
      <c r="B1632" s="32">
        <v>44411</v>
      </c>
      <c r="C1632" s="33" t="e">
        <f>VLOOKUP($B1632,大盤與近月台指!$A$4:$I$499,2,FALSE)</f>
        <v>#N/A</v>
      </c>
      <c r="D1632" s="34" t="e">
        <f>VLOOKUP($B1632,大盤與近月台指!$A$4:$I$499,3,FALSE)</f>
        <v>#N/A</v>
      </c>
      <c r="E1632" s="35" t="e">
        <f>VLOOKUP($B1632,大盤與近月台指!$A$4:$I$499,4,FALSE)</f>
        <v>#N/A</v>
      </c>
      <c r="F1632" s="33" t="e">
        <f>VLOOKUP($B1632,大盤與近月台指!$A$4:$I$499,5,FALSE)</f>
        <v>#N/A</v>
      </c>
      <c r="G1632" s="49" t="e">
        <f>VLOOKUP($B1632,三大法人買賣超!$A$4:$I$500,3,FALSE)</f>
        <v>#N/A</v>
      </c>
      <c r="H1632" s="34" t="e">
        <f>VLOOKUP($B1632,三大法人買賣超!$A$4:$I$500,5,FALSE)</f>
        <v>#N/A</v>
      </c>
      <c r="I1632" s="27" t="e">
        <f>VLOOKUP($B1632,三大法人買賣超!$A$4:$I$500,7,FALSE)</f>
        <v>#N/A</v>
      </c>
      <c r="J1632" s="27" t="e">
        <f>VLOOKUP($B1632,三大法人買賣超!$A$4:$I$500,9,FALSE)</f>
        <v>#N/A</v>
      </c>
      <c r="K1632" s="37">
        <f>新台幣匯率美元指數!B1633</f>
        <v>0</v>
      </c>
      <c r="L1632" s="38">
        <f>新台幣匯率美元指數!C1633</f>
        <v>0</v>
      </c>
      <c r="M1632" s="39">
        <f>新台幣匯率美元指數!D1633</f>
        <v>0</v>
      </c>
      <c r="N1632" s="27" t="e">
        <f>VLOOKUP($B1632,期貨未平倉口數!$A$4:$M$499,4,FALSE)</f>
        <v>#N/A</v>
      </c>
      <c r="O1632" s="27" t="e">
        <f>VLOOKUP($B1632,期貨未平倉口數!$A$4:$M$499,9,FALSE)</f>
        <v>#N/A</v>
      </c>
      <c r="P1632" s="27" t="e">
        <f>VLOOKUP($B1632,期貨未平倉口數!$A$4:$M$499,10,FALSE)</f>
        <v>#N/A</v>
      </c>
      <c r="Q1632" s="27" t="e">
        <f>VLOOKUP($B1632,期貨未平倉口數!$A$4:$M$499,11,FALSE)</f>
        <v>#N/A</v>
      </c>
      <c r="R1632" s="64" t="e">
        <f>VLOOKUP($B1632,選擇權未平倉餘額!$A$4:$I$500,6,FALSE)</f>
        <v>#N/A</v>
      </c>
      <c r="S1632" s="64" t="e">
        <f>VLOOKUP($B1632,選擇權未平倉餘額!$A$4:$I$500,7,FALSE)</f>
        <v>#N/A</v>
      </c>
      <c r="T1632" s="64" t="e">
        <f>VLOOKUP($B1632,選擇權未平倉餘額!$A$4:$I$500,8,FALSE)</f>
        <v>#N/A</v>
      </c>
      <c r="U1632" s="64" t="e">
        <f>VLOOKUP($B1632,選擇權未平倉餘額!$A$4:$I$500,9,FALSE)</f>
        <v>#N/A</v>
      </c>
      <c r="V1632" s="39" t="e">
        <f>VLOOKUP($B1632,臺指選擇權P_C_Ratios!$A$4:$C$500,3,FALSE)</f>
        <v>#N/A</v>
      </c>
      <c r="W1632" s="41" t="e">
        <f>VLOOKUP($B1632,散戶多空比!$A$6:$L$500,12,FALSE)</f>
        <v>#N/A</v>
      </c>
      <c r="X1632" s="40" t="e">
        <f>VLOOKUP($B1632,期貨大額交易人未沖銷部位!$A$4:$O$499,4,FALSE)</f>
        <v>#N/A</v>
      </c>
      <c r="Y1632" s="40" t="e">
        <f>VLOOKUP($B1632,期貨大額交易人未沖銷部位!$A$4:$O$499,7,FALSE)</f>
        <v>#N/A</v>
      </c>
      <c r="Z1632" s="40" t="e">
        <f>VLOOKUP($B1632,期貨大額交易人未沖銷部位!$A$4:$O$499,10,FALSE)</f>
        <v>#N/A</v>
      </c>
      <c r="AA1632" s="40" t="e">
        <f>VLOOKUP($B1632,期貨大額交易人未沖銷部位!$A$4:$O$499,13,FALSE)</f>
        <v>#N/A</v>
      </c>
      <c r="AB1632" s="40" t="e">
        <f>VLOOKUP($B1632,期貨大額交易人未沖銷部位!$A$4:$O$499,14,FALSE)</f>
        <v>#N/A</v>
      </c>
      <c r="AC1632" s="40" t="e">
        <f>VLOOKUP($B1632,期貨大額交易人未沖銷部位!$A$4:$O$499,15,FALSE)</f>
        <v>#N/A</v>
      </c>
      <c r="AD1632" s="33" t="e">
        <f>VLOOKUP($B1632,三大美股走勢!$A$4:$J$495,4,FALSE)</f>
        <v>#N/A</v>
      </c>
      <c r="AE1632" s="33" t="e">
        <f>VLOOKUP($B1632,三大美股走勢!$A$4:$J$495,7,FALSE)</f>
        <v>#N/A</v>
      </c>
      <c r="AF1632" s="33" t="e">
        <f>VLOOKUP($B1632,三大美股走勢!$A$4:$J$495,10,FALSE)</f>
        <v>#N/A</v>
      </c>
    </row>
    <row r="1633" spans="2:32">
      <c r="B1633" s="32">
        <v>44412</v>
      </c>
      <c r="C1633" s="33" t="e">
        <f>VLOOKUP($B1633,大盤與近月台指!$A$4:$I$499,2,FALSE)</f>
        <v>#N/A</v>
      </c>
      <c r="D1633" s="34" t="e">
        <f>VLOOKUP($B1633,大盤與近月台指!$A$4:$I$499,3,FALSE)</f>
        <v>#N/A</v>
      </c>
      <c r="E1633" s="35" t="e">
        <f>VLOOKUP($B1633,大盤與近月台指!$A$4:$I$499,4,FALSE)</f>
        <v>#N/A</v>
      </c>
      <c r="F1633" s="33" t="e">
        <f>VLOOKUP($B1633,大盤與近月台指!$A$4:$I$499,5,FALSE)</f>
        <v>#N/A</v>
      </c>
      <c r="G1633" s="49" t="e">
        <f>VLOOKUP($B1633,三大法人買賣超!$A$4:$I$500,3,FALSE)</f>
        <v>#N/A</v>
      </c>
      <c r="H1633" s="34" t="e">
        <f>VLOOKUP($B1633,三大法人買賣超!$A$4:$I$500,5,FALSE)</f>
        <v>#N/A</v>
      </c>
      <c r="I1633" s="27" t="e">
        <f>VLOOKUP($B1633,三大法人買賣超!$A$4:$I$500,7,FALSE)</f>
        <v>#N/A</v>
      </c>
      <c r="J1633" s="27" t="e">
        <f>VLOOKUP($B1633,三大法人買賣超!$A$4:$I$500,9,FALSE)</f>
        <v>#N/A</v>
      </c>
      <c r="K1633" s="37">
        <f>新台幣匯率美元指數!B1634</f>
        <v>0</v>
      </c>
      <c r="L1633" s="38">
        <f>新台幣匯率美元指數!C1634</f>
        <v>0</v>
      </c>
      <c r="M1633" s="39">
        <f>新台幣匯率美元指數!D1634</f>
        <v>0</v>
      </c>
      <c r="N1633" s="27" t="e">
        <f>VLOOKUP($B1633,期貨未平倉口數!$A$4:$M$499,4,FALSE)</f>
        <v>#N/A</v>
      </c>
      <c r="O1633" s="27" t="e">
        <f>VLOOKUP($B1633,期貨未平倉口數!$A$4:$M$499,9,FALSE)</f>
        <v>#N/A</v>
      </c>
      <c r="P1633" s="27" t="e">
        <f>VLOOKUP($B1633,期貨未平倉口數!$A$4:$M$499,10,FALSE)</f>
        <v>#N/A</v>
      </c>
      <c r="Q1633" s="27" t="e">
        <f>VLOOKUP($B1633,期貨未平倉口數!$A$4:$M$499,11,FALSE)</f>
        <v>#N/A</v>
      </c>
      <c r="R1633" s="64" t="e">
        <f>VLOOKUP($B1633,選擇權未平倉餘額!$A$4:$I$500,6,FALSE)</f>
        <v>#N/A</v>
      </c>
      <c r="S1633" s="64" t="e">
        <f>VLOOKUP($B1633,選擇權未平倉餘額!$A$4:$I$500,7,FALSE)</f>
        <v>#N/A</v>
      </c>
      <c r="T1633" s="64" t="e">
        <f>VLOOKUP($B1633,選擇權未平倉餘額!$A$4:$I$500,8,FALSE)</f>
        <v>#N/A</v>
      </c>
      <c r="U1633" s="64" t="e">
        <f>VLOOKUP($B1633,選擇權未平倉餘額!$A$4:$I$500,9,FALSE)</f>
        <v>#N/A</v>
      </c>
      <c r="V1633" s="39" t="e">
        <f>VLOOKUP($B1633,臺指選擇權P_C_Ratios!$A$4:$C$500,3,FALSE)</f>
        <v>#N/A</v>
      </c>
      <c r="W1633" s="41" t="e">
        <f>VLOOKUP($B1633,散戶多空比!$A$6:$L$500,12,FALSE)</f>
        <v>#N/A</v>
      </c>
      <c r="X1633" s="40" t="e">
        <f>VLOOKUP($B1633,期貨大額交易人未沖銷部位!$A$4:$O$499,4,FALSE)</f>
        <v>#N/A</v>
      </c>
      <c r="Y1633" s="40" t="e">
        <f>VLOOKUP($B1633,期貨大額交易人未沖銷部位!$A$4:$O$499,7,FALSE)</f>
        <v>#N/A</v>
      </c>
      <c r="Z1633" s="40" t="e">
        <f>VLOOKUP($B1633,期貨大額交易人未沖銷部位!$A$4:$O$499,10,FALSE)</f>
        <v>#N/A</v>
      </c>
      <c r="AA1633" s="40" t="e">
        <f>VLOOKUP($B1633,期貨大額交易人未沖銷部位!$A$4:$O$499,13,FALSE)</f>
        <v>#N/A</v>
      </c>
      <c r="AB1633" s="40" t="e">
        <f>VLOOKUP($B1633,期貨大額交易人未沖銷部位!$A$4:$O$499,14,FALSE)</f>
        <v>#N/A</v>
      </c>
      <c r="AC1633" s="40" t="e">
        <f>VLOOKUP($B1633,期貨大額交易人未沖銷部位!$A$4:$O$499,15,FALSE)</f>
        <v>#N/A</v>
      </c>
      <c r="AD1633" s="33" t="e">
        <f>VLOOKUP($B1633,三大美股走勢!$A$4:$J$495,4,FALSE)</f>
        <v>#N/A</v>
      </c>
      <c r="AE1633" s="33" t="e">
        <f>VLOOKUP($B1633,三大美股走勢!$A$4:$J$495,7,FALSE)</f>
        <v>#N/A</v>
      </c>
      <c r="AF1633" s="33" t="e">
        <f>VLOOKUP($B1633,三大美股走勢!$A$4:$J$495,10,FALSE)</f>
        <v>#N/A</v>
      </c>
    </row>
    <row r="1634" spans="2:32">
      <c r="B1634" s="32">
        <v>44413</v>
      </c>
      <c r="C1634" s="33" t="e">
        <f>VLOOKUP($B1634,大盤與近月台指!$A$4:$I$499,2,FALSE)</f>
        <v>#N/A</v>
      </c>
      <c r="D1634" s="34" t="e">
        <f>VLOOKUP($B1634,大盤與近月台指!$A$4:$I$499,3,FALSE)</f>
        <v>#N/A</v>
      </c>
      <c r="E1634" s="35" t="e">
        <f>VLOOKUP($B1634,大盤與近月台指!$A$4:$I$499,4,FALSE)</f>
        <v>#N/A</v>
      </c>
      <c r="F1634" s="33" t="e">
        <f>VLOOKUP($B1634,大盤與近月台指!$A$4:$I$499,5,FALSE)</f>
        <v>#N/A</v>
      </c>
      <c r="G1634" s="49" t="e">
        <f>VLOOKUP($B1634,三大法人買賣超!$A$4:$I$500,3,FALSE)</f>
        <v>#N/A</v>
      </c>
      <c r="H1634" s="34" t="e">
        <f>VLOOKUP($B1634,三大法人買賣超!$A$4:$I$500,5,FALSE)</f>
        <v>#N/A</v>
      </c>
      <c r="I1634" s="27" t="e">
        <f>VLOOKUP($B1634,三大法人買賣超!$A$4:$I$500,7,FALSE)</f>
        <v>#N/A</v>
      </c>
      <c r="J1634" s="27" t="e">
        <f>VLOOKUP($B1634,三大法人買賣超!$A$4:$I$500,9,FALSE)</f>
        <v>#N/A</v>
      </c>
      <c r="K1634" s="37">
        <f>新台幣匯率美元指數!B1635</f>
        <v>0</v>
      </c>
      <c r="L1634" s="38">
        <f>新台幣匯率美元指數!C1635</f>
        <v>0</v>
      </c>
      <c r="M1634" s="39">
        <f>新台幣匯率美元指數!D1635</f>
        <v>0</v>
      </c>
      <c r="N1634" s="27" t="e">
        <f>VLOOKUP($B1634,期貨未平倉口數!$A$4:$M$499,4,FALSE)</f>
        <v>#N/A</v>
      </c>
      <c r="O1634" s="27" t="e">
        <f>VLOOKUP($B1634,期貨未平倉口數!$A$4:$M$499,9,FALSE)</f>
        <v>#N/A</v>
      </c>
      <c r="P1634" s="27" t="e">
        <f>VLOOKUP($B1634,期貨未平倉口數!$A$4:$M$499,10,FALSE)</f>
        <v>#N/A</v>
      </c>
      <c r="Q1634" s="27" t="e">
        <f>VLOOKUP($B1634,期貨未平倉口數!$A$4:$M$499,11,FALSE)</f>
        <v>#N/A</v>
      </c>
      <c r="R1634" s="64" t="e">
        <f>VLOOKUP($B1634,選擇權未平倉餘額!$A$4:$I$500,6,FALSE)</f>
        <v>#N/A</v>
      </c>
      <c r="S1634" s="64" t="e">
        <f>VLOOKUP($B1634,選擇權未平倉餘額!$A$4:$I$500,7,FALSE)</f>
        <v>#N/A</v>
      </c>
      <c r="T1634" s="64" t="e">
        <f>VLOOKUP($B1634,選擇權未平倉餘額!$A$4:$I$500,8,FALSE)</f>
        <v>#N/A</v>
      </c>
      <c r="U1634" s="64" t="e">
        <f>VLOOKUP($B1634,選擇權未平倉餘額!$A$4:$I$500,9,FALSE)</f>
        <v>#N/A</v>
      </c>
      <c r="V1634" s="39" t="e">
        <f>VLOOKUP($B1634,臺指選擇權P_C_Ratios!$A$4:$C$500,3,FALSE)</f>
        <v>#N/A</v>
      </c>
      <c r="W1634" s="41" t="e">
        <f>VLOOKUP($B1634,散戶多空比!$A$6:$L$500,12,FALSE)</f>
        <v>#N/A</v>
      </c>
      <c r="X1634" s="40" t="e">
        <f>VLOOKUP($B1634,期貨大額交易人未沖銷部位!$A$4:$O$499,4,FALSE)</f>
        <v>#N/A</v>
      </c>
      <c r="Y1634" s="40" t="e">
        <f>VLOOKUP($B1634,期貨大額交易人未沖銷部位!$A$4:$O$499,7,FALSE)</f>
        <v>#N/A</v>
      </c>
      <c r="Z1634" s="40" t="e">
        <f>VLOOKUP($B1634,期貨大額交易人未沖銷部位!$A$4:$O$499,10,FALSE)</f>
        <v>#N/A</v>
      </c>
      <c r="AA1634" s="40" t="e">
        <f>VLOOKUP($B1634,期貨大額交易人未沖銷部位!$A$4:$O$499,13,FALSE)</f>
        <v>#N/A</v>
      </c>
      <c r="AB1634" s="40" t="e">
        <f>VLOOKUP($B1634,期貨大額交易人未沖銷部位!$A$4:$O$499,14,FALSE)</f>
        <v>#N/A</v>
      </c>
      <c r="AC1634" s="40" t="e">
        <f>VLOOKUP($B1634,期貨大額交易人未沖銷部位!$A$4:$O$499,15,FALSE)</f>
        <v>#N/A</v>
      </c>
      <c r="AD1634" s="33" t="e">
        <f>VLOOKUP($B1634,三大美股走勢!$A$4:$J$495,4,FALSE)</f>
        <v>#N/A</v>
      </c>
      <c r="AE1634" s="33" t="e">
        <f>VLOOKUP($B1634,三大美股走勢!$A$4:$J$495,7,FALSE)</f>
        <v>#N/A</v>
      </c>
      <c r="AF1634" s="33" t="e">
        <f>VLOOKUP($B1634,三大美股走勢!$A$4:$J$495,10,FALSE)</f>
        <v>#N/A</v>
      </c>
    </row>
    <row r="1635" spans="2:32">
      <c r="B1635" s="32">
        <v>44414</v>
      </c>
      <c r="C1635" s="33" t="e">
        <f>VLOOKUP($B1635,大盤與近月台指!$A$4:$I$499,2,FALSE)</f>
        <v>#N/A</v>
      </c>
      <c r="D1635" s="34" t="e">
        <f>VLOOKUP($B1635,大盤與近月台指!$A$4:$I$499,3,FALSE)</f>
        <v>#N/A</v>
      </c>
      <c r="E1635" s="35" t="e">
        <f>VLOOKUP($B1635,大盤與近月台指!$A$4:$I$499,4,FALSE)</f>
        <v>#N/A</v>
      </c>
      <c r="F1635" s="33" t="e">
        <f>VLOOKUP($B1635,大盤與近月台指!$A$4:$I$499,5,FALSE)</f>
        <v>#N/A</v>
      </c>
      <c r="G1635" s="49" t="e">
        <f>VLOOKUP($B1635,三大法人買賣超!$A$4:$I$500,3,FALSE)</f>
        <v>#N/A</v>
      </c>
      <c r="H1635" s="34" t="e">
        <f>VLOOKUP($B1635,三大法人買賣超!$A$4:$I$500,5,FALSE)</f>
        <v>#N/A</v>
      </c>
      <c r="I1635" s="27" t="e">
        <f>VLOOKUP($B1635,三大法人買賣超!$A$4:$I$500,7,FALSE)</f>
        <v>#N/A</v>
      </c>
      <c r="J1635" s="27" t="e">
        <f>VLOOKUP($B1635,三大法人買賣超!$A$4:$I$500,9,FALSE)</f>
        <v>#N/A</v>
      </c>
      <c r="K1635" s="37">
        <f>新台幣匯率美元指數!B1636</f>
        <v>0</v>
      </c>
      <c r="L1635" s="38">
        <f>新台幣匯率美元指數!C1636</f>
        <v>0</v>
      </c>
      <c r="M1635" s="39">
        <f>新台幣匯率美元指數!D1636</f>
        <v>0</v>
      </c>
      <c r="N1635" s="27" t="e">
        <f>VLOOKUP($B1635,期貨未平倉口數!$A$4:$M$499,4,FALSE)</f>
        <v>#N/A</v>
      </c>
      <c r="O1635" s="27" t="e">
        <f>VLOOKUP($B1635,期貨未平倉口數!$A$4:$M$499,9,FALSE)</f>
        <v>#N/A</v>
      </c>
      <c r="P1635" s="27" t="e">
        <f>VLOOKUP($B1635,期貨未平倉口數!$A$4:$M$499,10,FALSE)</f>
        <v>#N/A</v>
      </c>
      <c r="Q1635" s="27" t="e">
        <f>VLOOKUP($B1635,期貨未平倉口數!$A$4:$M$499,11,FALSE)</f>
        <v>#N/A</v>
      </c>
      <c r="R1635" s="64" t="e">
        <f>VLOOKUP($B1635,選擇權未平倉餘額!$A$4:$I$500,6,FALSE)</f>
        <v>#N/A</v>
      </c>
      <c r="S1635" s="64" t="e">
        <f>VLOOKUP($B1635,選擇權未平倉餘額!$A$4:$I$500,7,FALSE)</f>
        <v>#N/A</v>
      </c>
      <c r="T1635" s="64" t="e">
        <f>VLOOKUP($B1635,選擇權未平倉餘額!$A$4:$I$500,8,FALSE)</f>
        <v>#N/A</v>
      </c>
      <c r="U1635" s="64" t="e">
        <f>VLOOKUP($B1635,選擇權未平倉餘額!$A$4:$I$500,9,FALSE)</f>
        <v>#N/A</v>
      </c>
      <c r="V1635" s="39" t="e">
        <f>VLOOKUP($B1635,臺指選擇權P_C_Ratios!$A$4:$C$500,3,FALSE)</f>
        <v>#N/A</v>
      </c>
      <c r="W1635" s="41" t="e">
        <f>VLOOKUP($B1635,散戶多空比!$A$6:$L$500,12,FALSE)</f>
        <v>#N/A</v>
      </c>
      <c r="X1635" s="40" t="e">
        <f>VLOOKUP($B1635,期貨大額交易人未沖銷部位!$A$4:$O$499,4,FALSE)</f>
        <v>#N/A</v>
      </c>
      <c r="Y1635" s="40" t="e">
        <f>VLOOKUP($B1635,期貨大額交易人未沖銷部位!$A$4:$O$499,7,FALSE)</f>
        <v>#N/A</v>
      </c>
      <c r="Z1635" s="40" t="e">
        <f>VLOOKUP($B1635,期貨大額交易人未沖銷部位!$A$4:$O$499,10,FALSE)</f>
        <v>#N/A</v>
      </c>
      <c r="AA1635" s="40" t="e">
        <f>VLOOKUP($B1635,期貨大額交易人未沖銷部位!$A$4:$O$499,13,FALSE)</f>
        <v>#N/A</v>
      </c>
      <c r="AB1635" s="40" t="e">
        <f>VLOOKUP($B1635,期貨大額交易人未沖銷部位!$A$4:$O$499,14,FALSE)</f>
        <v>#N/A</v>
      </c>
      <c r="AC1635" s="40" t="e">
        <f>VLOOKUP($B1635,期貨大額交易人未沖銷部位!$A$4:$O$499,15,FALSE)</f>
        <v>#N/A</v>
      </c>
      <c r="AD1635" s="33" t="e">
        <f>VLOOKUP($B1635,三大美股走勢!$A$4:$J$495,4,FALSE)</f>
        <v>#N/A</v>
      </c>
      <c r="AE1635" s="33" t="e">
        <f>VLOOKUP($B1635,三大美股走勢!$A$4:$J$495,7,FALSE)</f>
        <v>#N/A</v>
      </c>
      <c r="AF1635" s="33" t="e">
        <f>VLOOKUP($B1635,三大美股走勢!$A$4:$J$495,10,FALSE)</f>
        <v>#N/A</v>
      </c>
    </row>
    <row r="1636" spans="2:32">
      <c r="B1636" s="32">
        <v>44415</v>
      </c>
      <c r="C1636" s="33" t="e">
        <f>VLOOKUP($B1636,大盤與近月台指!$A$4:$I$499,2,FALSE)</f>
        <v>#N/A</v>
      </c>
      <c r="D1636" s="34" t="e">
        <f>VLOOKUP($B1636,大盤與近月台指!$A$4:$I$499,3,FALSE)</f>
        <v>#N/A</v>
      </c>
      <c r="E1636" s="35" t="e">
        <f>VLOOKUP($B1636,大盤與近月台指!$A$4:$I$499,4,FALSE)</f>
        <v>#N/A</v>
      </c>
      <c r="F1636" s="33" t="e">
        <f>VLOOKUP($B1636,大盤與近月台指!$A$4:$I$499,5,FALSE)</f>
        <v>#N/A</v>
      </c>
      <c r="G1636" s="49" t="e">
        <f>VLOOKUP($B1636,三大法人買賣超!$A$4:$I$500,3,FALSE)</f>
        <v>#N/A</v>
      </c>
      <c r="H1636" s="34" t="e">
        <f>VLOOKUP($B1636,三大法人買賣超!$A$4:$I$500,5,FALSE)</f>
        <v>#N/A</v>
      </c>
      <c r="I1636" s="27" t="e">
        <f>VLOOKUP($B1636,三大法人買賣超!$A$4:$I$500,7,FALSE)</f>
        <v>#N/A</v>
      </c>
      <c r="J1636" s="27" t="e">
        <f>VLOOKUP($B1636,三大法人買賣超!$A$4:$I$500,9,FALSE)</f>
        <v>#N/A</v>
      </c>
      <c r="K1636" s="37">
        <f>新台幣匯率美元指數!B1637</f>
        <v>0</v>
      </c>
      <c r="L1636" s="38">
        <f>新台幣匯率美元指數!C1637</f>
        <v>0</v>
      </c>
      <c r="M1636" s="39">
        <f>新台幣匯率美元指數!D1637</f>
        <v>0</v>
      </c>
      <c r="N1636" s="27" t="e">
        <f>VLOOKUP($B1636,期貨未平倉口數!$A$4:$M$499,4,FALSE)</f>
        <v>#N/A</v>
      </c>
      <c r="O1636" s="27" t="e">
        <f>VLOOKUP($B1636,期貨未平倉口數!$A$4:$M$499,9,FALSE)</f>
        <v>#N/A</v>
      </c>
      <c r="P1636" s="27" t="e">
        <f>VLOOKUP($B1636,期貨未平倉口數!$A$4:$M$499,10,FALSE)</f>
        <v>#N/A</v>
      </c>
      <c r="Q1636" s="27" t="e">
        <f>VLOOKUP($B1636,期貨未平倉口數!$A$4:$M$499,11,FALSE)</f>
        <v>#N/A</v>
      </c>
      <c r="R1636" s="64" t="e">
        <f>VLOOKUP($B1636,選擇權未平倉餘額!$A$4:$I$500,6,FALSE)</f>
        <v>#N/A</v>
      </c>
      <c r="S1636" s="64" t="e">
        <f>VLOOKUP($B1636,選擇權未平倉餘額!$A$4:$I$500,7,FALSE)</f>
        <v>#N/A</v>
      </c>
      <c r="T1636" s="64" t="e">
        <f>VLOOKUP($B1636,選擇權未平倉餘額!$A$4:$I$500,8,FALSE)</f>
        <v>#N/A</v>
      </c>
      <c r="U1636" s="64" t="e">
        <f>VLOOKUP($B1636,選擇權未平倉餘額!$A$4:$I$500,9,FALSE)</f>
        <v>#N/A</v>
      </c>
      <c r="V1636" s="39" t="e">
        <f>VLOOKUP($B1636,臺指選擇權P_C_Ratios!$A$4:$C$500,3,FALSE)</f>
        <v>#N/A</v>
      </c>
      <c r="W1636" s="41" t="e">
        <f>VLOOKUP($B1636,散戶多空比!$A$6:$L$500,12,FALSE)</f>
        <v>#N/A</v>
      </c>
      <c r="X1636" s="40" t="e">
        <f>VLOOKUP($B1636,期貨大額交易人未沖銷部位!$A$4:$O$499,4,FALSE)</f>
        <v>#N/A</v>
      </c>
      <c r="Y1636" s="40" t="e">
        <f>VLOOKUP($B1636,期貨大額交易人未沖銷部位!$A$4:$O$499,7,FALSE)</f>
        <v>#N/A</v>
      </c>
      <c r="Z1636" s="40" t="e">
        <f>VLOOKUP($B1636,期貨大額交易人未沖銷部位!$A$4:$O$499,10,FALSE)</f>
        <v>#N/A</v>
      </c>
      <c r="AA1636" s="40" t="e">
        <f>VLOOKUP($B1636,期貨大額交易人未沖銷部位!$A$4:$O$499,13,FALSE)</f>
        <v>#N/A</v>
      </c>
      <c r="AB1636" s="40" t="e">
        <f>VLOOKUP($B1636,期貨大額交易人未沖銷部位!$A$4:$O$499,14,FALSE)</f>
        <v>#N/A</v>
      </c>
      <c r="AC1636" s="40" t="e">
        <f>VLOOKUP($B1636,期貨大額交易人未沖銷部位!$A$4:$O$499,15,FALSE)</f>
        <v>#N/A</v>
      </c>
      <c r="AD1636" s="33" t="e">
        <f>VLOOKUP($B1636,三大美股走勢!$A$4:$J$495,4,FALSE)</f>
        <v>#N/A</v>
      </c>
      <c r="AE1636" s="33" t="e">
        <f>VLOOKUP($B1636,三大美股走勢!$A$4:$J$495,7,FALSE)</f>
        <v>#N/A</v>
      </c>
      <c r="AF1636" s="33" t="e">
        <f>VLOOKUP($B1636,三大美股走勢!$A$4:$J$495,10,FALSE)</f>
        <v>#N/A</v>
      </c>
    </row>
    <row r="1637" spans="2:32">
      <c r="B1637" s="32">
        <v>44416</v>
      </c>
      <c r="C1637" s="33" t="e">
        <f>VLOOKUP($B1637,大盤與近月台指!$A$4:$I$499,2,FALSE)</f>
        <v>#N/A</v>
      </c>
      <c r="D1637" s="34" t="e">
        <f>VLOOKUP($B1637,大盤與近月台指!$A$4:$I$499,3,FALSE)</f>
        <v>#N/A</v>
      </c>
      <c r="E1637" s="35" t="e">
        <f>VLOOKUP($B1637,大盤與近月台指!$A$4:$I$499,4,FALSE)</f>
        <v>#N/A</v>
      </c>
      <c r="F1637" s="33" t="e">
        <f>VLOOKUP($B1637,大盤與近月台指!$A$4:$I$499,5,FALSE)</f>
        <v>#N/A</v>
      </c>
      <c r="G1637" s="49" t="e">
        <f>VLOOKUP($B1637,三大法人買賣超!$A$4:$I$500,3,FALSE)</f>
        <v>#N/A</v>
      </c>
      <c r="H1637" s="34" t="e">
        <f>VLOOKUP($B1637,三大法人買賣超!$A$4:$I$500,5,FALSE)</f>
        <v>#N/A</v>
      </c>
      <c r="I1637" s="27" t="e">
        <f>VLOOKUP($B1637,三大法人買賣超!$A$4:$I$500,7,FALSE)</f>
        <v>#N/A</v>
      </c>
      <c r="J1637" s="27" t="e">
        <f>VLOOKUP($B1637,三大法人買賣超!$A$4:$I$500,9,FALSE)</f>
        <v>#N/A</v>
      </c>
      <c r="K1637" s="37">
        <f>新台幣匯率美元指數!B1638</f>
        <v>0</v>
      </c>
      <c r="L1637" s="38">
        <f>新台幣匯率美元指數!C1638</f>
        <v>0</v>
      </c>
      <c r="M1637" s="39">
        <f>新台幣匯率美元指數!D1638</f>
        <v>0</v>
      </c>
      <c r="N1637" s="27" t="e">
        <f>VLOOKUP($B1637,期貨未平倉口數!$A$4:$M$499,4,FALSE)</f>
        <v>#N/A</v>
      </c>
      <c r="O1637" s="27" t="e">
        <f>VLOOKUP($B1637,期貨未平倉口數!$A$4:$M$499,9,FALSE)</f>
        <v>#N/A</v>
      </c>
      <c r="P1637" s="27" t="e">
        <f>VLOOKUP($B1637,期貨未平倉口數!$A$4:$M$499,10,FALSE)</f>
        <v>#N/A</v>
      </c>
      <c r="Q1637" s="27" t="e">
        <f>VLOOKUP($B1637,期貨未平倉口數!$A$4:$M$499,11,FALSE)</f>
        <v>#N/A</v>
      </c>
      <c r="R1637" s="64" t="e">
        <f>VLOOKUP($B1637,選擇權未平倉餘額!$A$4:$I$500,6,FALSE)</f>
        <v>#N/A</v>
      </c>
      <c r="S1637" s="64" t="e">
        <f>VLOOKUP($B1637,選擇權未平倉餘額!$A$4:$I$500,7,FALSE)</f>
        <v>#N/A</v>
      </c>
      <c r="T1637" s="64" t="e">
        <f>VLOOKUP($B1637,選擇權未平倉餘額!$A$4:$I$500,8,FALSE)</f>
        <v>#N/A</v>
      </c>
      <c r="U1637" s="64" t="e">
        <f>VLOOKUP($B1637,選擇權未平倉餘額!$A$4:$I$500,9,FALSE)</f>
        <v>#N/A</v>
      </c>
      <c r="V1637" s="39" t="e">
        <f>VLOOKUP($B1637,臺指選擇權P_C_Ratios!$A$4:$C$500,3,FALSE)</f>
        <v>#N/A</v>
      </c>
      <c r="W1637" s="41" t="e">
        <f>VLOOKUP($B1637,散戶多空比!$A$6:$L$500,12,FALSE)</f>
        <v>#N/A</v>
      </c>
      <c r="X1637" s="40" t="e">
        <f>VLOOKUP($B1637,期貨大額交易人未沖銷部位!$A$4:$O$499,4,FALSE)</f>
        <v>#N/A</v>
      </c>
      <c r="Y1637" s="40" t="e">
        <f>VLOOKUP($B1637,期貨大額交易人未沖銷部位!$A$4:$O$499,7,FALSE)</f>
        <v>#N/A</v>
      </c>
      <c r="Z1637" s="40" t="e">
        <f>VLOOKUP($B1637,期貨大額交易人未沖銷部位!$A$4:$O$499,10,FALSE)</f>
        <v>#N/A</v>
      </c>
      <c r="AA1637" s="40" t="e">
        <f>VLOOKUP($B1637,期貨大額交易人未沖銷部位!$A$4:$O$499,13,FALSE)</f>
        <v>#N/A</v>
      </c>
      <c r="AB1637" s="40" t="e">
        <f>VLOOKUP($B1637,期貨大額交易人未沖銷部位!$A$4:$O$499,14,FALSE)</f>
        <v>#N/A</v>
      </c>
      <c r="AC1637" s="40" t="e">
        <f>VLOOKUP($B1637,期貨大額交易人未沖銷部位!$A$4:$O$499,15,FALSE)</f>
        <v>#N/A</v>
      </c>
      <c r="AD1637" s="33" t="e">
        <f>VLOOKUP($B1637,三大美股走勢!$A$4:$J$495,4,FALSE)</f>
        <v>#N/A</v>
      </c>
      <c r="AE1637" s="33" t="e">
        <f>VLOOKUP($B1637,三大美股走勢!$A$4:$J$495,7,FALSE)</f>
        <v>#N/A</v>
      </c>
      <c r="AF1637" s="33" t="e">
        <f>VLOOKUP($B1637,三大美股走勢!$A$4:$J$495,10,FALSE)</f>
        <v>#N/A</v>
      </c>
    </row>
    <row r="1638" spans="2:32">
      <c r="B1638" s="32">
        <v>44417</v>
      </c>
      <c r="C1638" s="33" t="e">
        <f>VLOOKUP($B1638,大盤與近月台指!$A$4:$I$499,2,FALSE)</f>
        <v>#N/A</v>
      </c>
      <c r="D1638" s="34" t="e">
        <f>VLOOKUP($B1638,大盤與近月台指!$A$4:$I$499,3,FALSE)</f>
        <v>#N/A</v>
      </c>
      <c r="E1638" s="35" t="e">
        <f>VLOOKUP($B1638,大盤與近月台指!$A$4:$I$499,4,FALSE)</f>
        <v>#N/A</v>
      </c>
      <c r="F1638" s="33" t="e">
        <f>VLOOKUP($B1638,大盤與近月台指!$A$4:$I$499,5,FALSE)</f>
        <v>#N/A</v>
      </c>
      <c r="G1638" s="49" t="e">
        <f>VLOOKUP($B1638,三大法人買賣超!$A$4:$I$500,3,FALSE)</f>
        <v>#N/A</v>
      </c>
      <c r="H1638" s="34" t="e">
        <f>VLOOKUP($B1638,三大法人買賣超!$A$4:$I$500,5,FALSE)</f>
        <v>#N/A</v>
      </c>
      <c r="I1638" s="27" t="e">
        <f>VLOOKUP($B1638,三大法人買賣超!$A$4:$I$500,7,FALSE)</f>
        <v>#N/A</v>
      </c>
      <c r="J1638" s="27" t="e">
        <f>VLOOKUP($B1638,三大法人買賣超!$A$4:$I$500,9,FALSE)</f>
        <v>#N/A</v>
      </c>
      <c r="K1638" s="37">
        <f>新台幣匯率美元指數!B1639</f>
        <v>0</v>
      </c>
      <c r="L1638" s="38">
        <f>新台幣匯率美元指數!C1639</f>
        <v>0</v>
      </c>
      <c r="M1638" s="39">
        <f>新台幣匯率美元指數!D1639</f>
        <v>0</v>
      </c>
      <c r="N1638" s="27" t="e">
        <f>VLOOKUP($B1638,期貨未平倉口數!$A$4:$M$499,4,FALSE)</f>
        <v>#N/A</v>
      </c>
      <c r="O1638" s="27" t="e">
        <f>VLOOKUP($B1638,期貨未平倉口數!$A$4:$M$499,9,FALSE)</f>
        <v>#N/A</v>
      </c>
      <c r="P1638" s="27" t="e">
        <f>VLOOKUP($B1638,期貨未平倉口數!$A$4:$M$499,10,FALSE)</f>
        <v>#N/A</v>
      </c>
      <c r="Q1638" s="27" t="e">
        <f>VLOOKUP($B1638,期貨未平倉口數!$A$4:$M$499,11,FALSE)</f>
        <v>#N/A</v>
      </c>
      <c r="R1638" s="64" t="e">
        <f>VLOOKUP($B1638,選擇權未平倉餘額!$A$4:$I$500,6,FALSE)</f>
        <v>#N/A</v>
      </c>
      <c r="S1638" s="64" t="e">
        <f>VLOOKUP($B1638,選擇權未平倉餘額!$A$4:$I$500,7,FALSE)</f>
        <v>#N/A</v>
      </c>
      <c r="T1638" s="64" t="e">
        <f>VLOOKUP($B1638,選擇權未平倉餘額!$A$4:$I$500,8,FALSE)</f>
        <v>#N/A</v>
      </c>
      <c r="U1638" s="64" t="e">
        <f>VLOOKUP($B1638,選擇權未平倉餘額!$A$4:$I$500,9,FALSE)</f>
        <v>#N/A</v>
      </c>
      <c r="V1638" s="39" t="e">
        <f>VLOOKUP($B1638,臺指選擇權P_C_Ratios!$A$4:$C$500,3,FALSE)</f>
        <v>#N/A</v>
      </c>
      <c r="W1638" s="41" t="e">
        <f>VLOOKUP($B1638,散戶多空比!$A$6:$L$500,12,FALSE)</f>
        <v>#N/A</v>
      </c>
      <c r="X1638" s="40" t="e">
        <f>VLOOKUP($B1638,期貨大額交易人未沖銷部位!$A$4:$O$499,4,FALSE)</f>
        <v>#N/A</v>
      </c>
      <c r="Y1638" s="40" t="e">
        <f>VLOOKUP($B1638,期貨大額交易人未沖銷部位!$A$4:$O$499,7,FALSE)</f>
        <v>#N/A</v>
      </c>
      <c r="Z1638" s="40" t="e">
        <f>VLOOKUP($B1638,期貨大額交易人未沖銷部位!$A$4:$O$499,10,FALSE)</f>
        <v>#N/A</v>
      </c>
      <c r="AA1638" s="40" t="e">
        <f>VLOOKUP($B1638,期貨大額交易人未沖銷部位!$A$4:$O$499,13,FALSE)</f>
        <v>#N/A</v>
      </c>
      <c r="AB1638" s="40" t="e">
        <f>VLOOKUP($B1638,期貨大額交易人未沖銷部位!$A$4:$O$499,14,FALSE)</f>
        <v>#N/A</v>
      </c>
      <c r="AC1638" s="40" t="e">
        <f>VLOOKUP($B1638,期貨大額交易人未沖銷部位!$A$4:$O$499,15,FALSE)</f>
        <v>#N/A</v>
      </c>
      <c r="AD1638" s="33" t="e">
        <f>VLOOKUP($B1638,三大美股走勢!$A$4:$J$495,4,FALSE)</f>
        <v>#N/A</v>
      </c>
      <c r="AE1638" s="33" t="e">
        <f>VLOOKUP($B1638,三大美股走勢!$A$4:$J$495,7,FALSE)</f>
        <v>#N/A</v>
      </c>
      <c r="AF1638" s="33" t="e">
        <f>VLOOKUP($B1638,三大美股走勢!$A$4:$J$495,10,FALSE)</f>
        <v>#N/A</v>
      </c>
    </row>
    <row r="1639" spans="2:32">
      <c r="B1639" s="32">
        <v>44418</v>
      </c>
      <c r="C1639" s="33" t="e">
        <f>VLOOKUP($B1639,大盤與近月台指!$A$4:$I$499,2,FALSE)</f>
        <v>#N/A</v>
      </c>
      <c r="D1639" s="34" t="e">
        <f>VLOOKUP($B1639,大盤與近月台指!$A$4:$I$499,3,FALSE)</f>
        <v>#N/A</v>
      </c>
      <c r="E1639" s="35" t="e">
        <f>VLOOKUP($B1639,大盤與近月台指!$A$4:$I$499,4,FALSE)</f>
        <v>#N/A</v>
      </c>
      <c r="F1639" s="33" t="e">
        <f>VLOOKUP($B1639,大盤與近月台指!$A$4:$I$499,5,FALSE)</f>
        <v>#N/A</v>
      </c>
      <c r="G1639" s="49" t="e">
        <f>VLOOKUP($B1639,三大法人買賣超!$A$4:$I$500,3,FALSE)</f>
        <v>#N/A</v>
      </c>
      <c r="H1639" s="34" t="e">
        <f>VLOOKUP($B1639,三大法人買賣超!$A$4:$I$500,5,FALSE)</f>
        <v>#N/A</v>
      </c>
      <c r="I1639" s="27" t="e">
        <f>VLOOKUP($B1639,三大法人買賣超!$A$4:$I$500,7,FALSE)</f>
        <v>#N/A</v>
      </c>
      <c r="J1639" s="27" t="e">
        <f>VLOOKUP($B1639,三大法人買賣超!$A$4:$I$500,9,FALSE)</f>
        <v>#N/A</v>
      </c>
      <c r="K1639" s="37">
        <f>新台幣匯率美元指數!B1640</f>
        <v>0</v>
      </c>
      <c r="L1639" s="38">
        <f>新台幣匯率美元指數!C1640</f>
        <v>0</v>
      </c>
      <c r="M1639" s="39">
        <f>新台幣匯率美元指數!D1640</f>
        <v>0</v>
      </c>
      <c r="N1639" s="27" t="e">
        <f>VLOOKUP($B1639,期貨未平倉口數!$A$4:$M$499,4,FALSE)</f>
        <v>#N/A</v>
      </c>
      <c r="O1639" s="27" t="e">
        <f>VLOOKUP($B1639,期貨未平倉口數!$A$4:$M$499,9,FALSE)</f>
        <v>#N/A</v>
      </c>
      <c r="P1639" s="27" t="e">
        <f>VLOOKUP($B1639,期貨未平倉口數!$A$4:$M$499,10,FALSE)</f>
        <v>#N/A</v>
      </c>
      <c r="Q1639" s="27" t="e">
        <f>VLOOKUP($B1639,期貨未平倉口數!$A$4:$M$499,11,FALSE)</f>
        <v>#N/A</v>
      </c>
      <c r="R1639" s="64" t="e">
        <f>VLOOKUP($B1639,選擇權未平倉餘額!$A$4:$I$500,6,FALSE)</f>
        <v>#N/A</v>
      </c>
      <c r="S1639" s="64" t="e">
        <f>VLOOKUP($B1639,選擇權未平倉餘額!$A$4:$I$500,7,FALSE)</f>
        <v>#N/A</v>
      </c>
      <c r="T1639" s="64" t="e">
        <f>VLOOKUP($B1639,選擇權未平倉餘額!$A$4:$I$500,8,FALSE)</f>
        <v>#N/A</v>
      </c>
      <c r="U1639" s="64" t="e">
        <f>VLOOKUP($B1639,選擇權未平倉餘額!$A$4:$I$500,9,FALSE)</f>
        <v>#N/A</v>
      </c>
      <c r="V1639" s="39" t="e">
        <f>VLOOKUP($B1639,臺指選擇權P_C_Ratios!$A$4:$C$500,3,FALSE)</f>
        <v>#N/A</v>
      </c>
      <c r="W1639" s="41" t="e">
        <f>VLOOKUP($B1639,散戶多空比!$A$6:$L$500,12,FALSE)</f>
        <v>#N/A</v>
      </c>
      <c r="X1639" s="40" t="e">
        <f>VLOOKUP($B1639,期貨大額交易人未沖銷部位!$A$4:$O$499,4,FALSE)</f>
        <v>#N/A</v>
      </c>
      <c r="Y1639" s="40" t="e">
        <f>VLOOKUP($B1639,期貨大額交易人未沖銷部位!$A$4:$O$499,7,FALSE)</f>
        <v>#N/A</v>
      </c>
      <c r="Z1639" s="40" t="e">
        <f>VLOOKUP($B1639,期貨大額交易人未沖銷部位!$A$4:$O$499,10,FALSE)</f>
        <v>#N/A</v>
      </c>
      <c r="AA1639" s="40" t="e">
        <f>VLOOKUP($B1639,期貨大額交易人未沖銷部位!$A$4:$O$499,13,FALSE)</f>
        <v>#N/A</v>
      </c>
      <c r="AB1639" s="40" t="e">
        <f>VLOOKUP($B1639,期貨大額交易人未沖銷部位!$A$4:$O$499,14,FALSE)</f>
        <v>#N/A</v>
      </c>
      <c r="AC1639" s="40" t="e">
        <f>VLOOKUP($B1639,期貨大額交易人未沖銷部位!$A$4:$O$499,15,FALSE)</f>
        <v>#N/A</v>
      </c>
      <c r="AD1639" s="33" t="e">
        <f>VLOOKUP($B1639,三大美股走勢!$A$4:$J$495,4,FALSE)</f>
        <v>#N/A</v>
      </c>
      <c r="AE1639" s="33" t="e">
        <f>VLOOKUP($B1639,三大美股走勢!$A$4:$J$495,7,FALSE)</f>
        <v>#N/A</v>
      </c>
      <c r="AF1639" s="33" t="e">
        <f>VLOOKUP($B1639,三大美股走勢!$A$4:$J$495,10,FALSE)</f>
        <v>#N/A</v>
      </c>
    </row>
    <row r="1640" spans="2:32">
      <c r="B1640" s="32">
        <v>44419</v>
      </c>
      <c r="C1640" s="33" t="e">
        <f>VLOOKUP($B1640,大盤與近月台指!$A$4:$I$499,2,FALSE)</f>
        <v>#N/A</v>
      </c>
      <c r="D1640" s="34" t="e">
        <f>VLOOKUP($B1640,大盤與近月台指!$A$4:$I$499,3,FALSE)</f>
        <v>#N/A</v>
      </c>
      <c r="E1640" s="35" t="e">
        <f>VLOOKUP($B1640,大盤與近月台指!$A$4:$I$499,4,FALSE)</f>
        <v>#N/A</v>
      </c>
      <c r="F1640" s="33" t="e">
        <f>VLOOKUP($B1640,大盤與近月台指!$A$4:$I$499,5,FALSE)</f>
        <v>#N/A</v>
      </c>
      <c r="G1640" s="49" t="e">
        <f>VLOOKUP($B1640,三大法人買賣超!$A$4:$I$500,3,FALSE)</f>
        <v>#N/A</v>
      </c>
      <c r="H1640" s="34" t="e">
        <f>VLOOKUP($B1640,三大法人買賣超!$A$4:$I$500,5,FALSE)</f>
        <v>#N/A</v>
      </c>
      <c r="I1640" s="27" t="e">
        <f>VLOOKUP($B1640,三大法人買賣超!$A$4:$I$500,7,FALSE)</f>
        <v>#N/A</v>
      </c>
      <c r="J1640" s="27" t="e">
        <f>VLOOKUP($B1640,三大法人買賣超!$A$4:$I$500,9,FALSE)</f>
        <v>#N/A</v>
      </c>
      <c r="K1640" s="37">
        <f>新台幣匯率美元指數!B1641</f>
        <v>0</v>
      </c>
      <c r="L1640" s="38">
        <f>新台幣匯率美元指數!C1641</f>
        <v>0</v>
      </c>
      <c r="M1640" s="39">
        <f>新台幣匯率美元指數!D1641</f>
        <v>0</v>
      </c>
      <c r="N1640" s="27" t="e">
        <f>VLOOKUP($B1640,期貨未平倉口數!$A$4:$M$499,4,FALSE)</f>
        <v>#N/A</v>
      </c>
      <c r="O1640" s="27" t="e">
        <f>VLOOKUP($B1640,期貨未平倉口數!$A$4:$M$499,9,FALSE)</f>
        <v>#N/A</v>
      </c>
      <c r="P1640" s="27" t="e">
        <f>VLOOKUP($B1640,期貨未平倉口數!$A$4:$M$499,10,FALSE)</f>
        <v>#N/A</v>
      </c>
      <c r="Q1640" s="27" t="e">
        <f>VLOOKUP($B1640,期貨未平倉口數!$A$4:$M$499,11,FALSE)</f>
        <v>#N/A</v>
      </c>
      <c r="R1640" s="64" t="e">
        <f>VLOOKUP($B1640,選擇權未平倉餘額!$A$4:$I$500,6,FALSE)</f>
        <v>#N/A</v>
      </c>
      <c r="S1640" s="64" t="e">
        <f>VLOOKUP($B1640,選擇權未平倉餘額!$A$4:$I$500,7,FALSE)</f>
        <v>#N/A</v>
      </c>
      <c r="T1640" s="64" t="e">
        <f>VLOOKUP($B1640,選擇權未平倉餘額!$A$4:$I$500,8,FALSE)</f>
        <v>#N/A</v>
      </c>
      <c r="U1640" s="64" t="e">
        <f>VLOOKUP($B1640,選擇權未平倉餘額!$A$4:$I$500,9,FALSE)</f>
        <v>#N/A</v>
      </c>
      <c r="V1640" s="39" t="e">
        <f>VLOOKUP($B1640,臺指選擇權P_C_Ratios!$A$4:$C$500,3,FALSE)</f>
        <v>#N/A</v>
      </c>
      <c r="W1640" s="41" t="e">
        <f>VLOOKUP($B1640,散戶多空比!$A$6:$L$500,12,FALSE)</f>
        <v>#N/A</v>
      </c>
      <c r="X1640" s="40" t="e">
        <f>VLOOKUP($B1640,期貨大額交易人未沖銷部位!$A$4:$O$499,4,FALSE)</f>
        <v>#N/A</v>
      </c>
      <c r="Y1640" s="40" t="e">
        <f>VLOOKUP($B1640,期貨大額交易人未沖銷部位!$A$4:$O$499,7,FALSE)</f>
        <v>#N/A</v>
      </c>
      <c r="Z1640" s="40" t="e">
        <f>VLOOKUP($B1640,期貨大額交易人未沖銷部位!$A$4:$O$499,10,FALSE)</f>
        <v>#N/A</v>
      </c>
      <c r="AA1640" s="40" t="e">
        <f>VLOOKUP($B1640,期貨大額交易人未沖銷部位!$A$4:$O$499,13,FALSE)</f>
        <v>#N/A</v>
      </c>
      <c r="AB1640" s="40" t="e">
        <f>VLOOKUP($B1640,期貨大額交易人未沖銷部位!$A$4:$O$499,14,FALSE)</f>
        <v>#N/A</v>
      </c>
      <c r="AC1640" s="40" t="e">
        <f>VLOOKUP($B1640,期貨大額交易人未沖銷部位!$A$4:$O$499,15,FALSE)</f>
        <v>#N/A</v>
      </c>
      <c r="AD1640" s="33" t="e">
        <f>VLOOKUP($B1640,三大美股走勢!$A$4:$J$495,4,FALSE)</f>
        <v>#N/A</v>
      </c>
      <c r="AE1640" s="33" t="e">
        <f>VLOOKUP($B1640,三大美股走勢!$A$4:$J$495,7,FALSE)</f>
        <v>#N/A</v>
      </c>
      <c r="AF1640" s="33" t="e">
        <f>VLOOKUP($B1640,三大美股走勢!$A$4:$J$495,10,FALSE)</f>
        <v>#N/A</v>
      </c>
    </row>
    <row r="1641" spans="2:32">
      <c r="B1641" s="32">
        <v>44420</v>
      </c>
      <c r="C1641" s="33" t="e">
        <f>VLOOKUP($B1641,大盤與近月台指!$A$4:$I$499,2,FALSE)</f>
        <v>#N/A</v>
      </c>
      <c r="D1641" s="34" t="e">
        <f>VLOOKUP($B1641,大盤與近月台指!$A$4:$I$499,3,FALSE)</f>
        <v>#N/A</v>
      </c>
      <c r="E1641" s="35" t="e">
        <f>VLOOKUP($B1641,大盤與近月台指!$A$4:$I$499,4,FALSE)</f>
        <v>#N/A</v>
      </c>
      <c r="F1641" s="33" t="e">
        <f>VLOOKUP($B1641,大盤與近月台指!$A$4:$I$499,5,FALSE)</f>
        <v>#N/A</v>
      </c>
      <c r="G1641" s="49" t="e">
        <f>VLOOKUP($B1641,三大法人買賣超!$A$4:$I$500,3,FALSE)</f>
        <v>#N/A</v>
      </c>
      <c r="H1641" s="34" t="e">
        <f>VLOOKUP($B1641,三大法人買賣超!$A$4:$I$500,5,FALSE)</f>
        <v>#N/A</v>
      </c>
      <c r="I1641" s="27" t="e">
        <f>VLOOKUP($B1641,三大法人買賣超!$A$4:$I$500,7,FALSE)</f>
        <v>#N/A</v>
      </c>
      <c r="J1641" s="27" t="e">
        <f>VLOOKUP($B1641,三大法人買賣超!$A$4:$I$500,9,FALSE)</f>
        <v>#N/A</v>
      </c>
      <c r="K1641" s="37">
        <f>新台幣匯率美元指數!B1642</f>
        <v>0</v>
      </c>
      <c r="L1641" s="38">
        <f>新台幣匯率美元指數!C1642</f>
        <v>0</v>
      </c>
      <c r="M1641" s="39">
        <f>新台幣匯率美元指數!D1642</f>
        <v>0</v>
      </c>
      <c r="N1641" s="27" t="e">
        <f>VLOOKUP($B1641,期貨未平倉口數!$A$4:$M$499,4,FALSE)</f>
        <v>#N/A</v>
      </c>
      <c r="O1641" s="27" t="e">
        <f>VLOOKUP($B1641,期貨未平倉口數!$A$4:$M$499,9,FALSE)</f>
        <v>#N/A</v>
      </c>
      <c r="P1641" s="27" t="e">
        <f>VLOOKUP($B1641,期貨未平倉口數!$A$4:$M$499,10,FALSE)</f>
        <v>#N/A</v>
      </c>
      <c r="Q1641" s="27" t="e">
        <f>VLOOKUP($B1641,期貨未平倉口數!$A$4:$M$499,11,FALSE)</f>
        <v>#N/A</v>
      </c>
      <c r="R1641" s="64" t="e">
        <f>VLOOKUP($B1641,選擇權未平倉餘額!$A$4:$I$500,6,FALSE)</f>
        <v>#N/A</v>
      </c>
      <c r="S1641" s="64" t="e">
        <f>VLOOKUP($B1641,選擇權未平倉餘額!$A$4:$I$500,7,FALSE)</f>
        <v>#N/A</v>
      </c>
      <c r="T1641" s="64" t="e">
        <f>VLOOKUP($B1641,選擇權未平倉餘額!$A$4:$I$500,8,FALSE)</f>
        <v>#N/A</v>
      </c>
      <c r="U1641" s="64" t="e">
        <f>VLOOKUP($B1641,選擇權未平倉餘額!$A$4:$I$500,9,FALSE)</f>
        <v>#N/A</v>
      </c>
      <c r="V1641" s="39" t="e">
        <f>VLOOKUP($B1641,臺指選擇權P_C_Ratios!$A$4:$C$500,3,FALSE)</f>
        <v>#N/A</v>
      </c>
      <c r="W1641" s="41" t="e">
        <f>VLOOKUP($B1641,散戶多空比!$A$6:$L$500,12,FALSE)</f>
        <v>#N/A</v>
      </c>
      <c r="X1641" s="40" t="e">
        <f>VLOOKUP($B1641,期貨大額交易人未沖銷部位!$A$4:$O$499,4,FALSE)</f>
        <v>#N/A</v>
      </c>
      <c r="Y1641" s="40" t="e">
        <f>VLOOKUP($B1641,期貨大額交易人未沖銷部位!$A$4:$O$499,7,FALSE)</f>
        <v>#N/A</v>
      </c>
      <c r="Z1641" s="40" t="e">
        <f>VLOOKUP($B1641,期貨大額交易人未沖銷部位!$A$4:$O$499,10,FALSE)</f>
        <v>#N/A</v>
      </c>
      <c r="AA1641" s="40" t="e">
        <f>VLOOKUP($B1641,期貨大額交易人未沖銷部位!$A$4:$O$499,13,FALSE)</f>
        <v>#N/A</v>
      </c>
      <c r="AB1641" s="40" t="e">
        <f>VLOOKUP($B1641,期貨大額交易人未沖銷部位!$A$4:$O$499,14,FALSE)</f>
        <v>#N/A</v>
      </c>
      <c r="AC1641" s="40" t="e">
        <f>VLOOKUP($B1641,期貨大額交易人未沖銷部位!$A$4:$O$499,15,FALSE)</f>
        <v>#N/A</v>
      </c>
      <c r="AD1641" s="33" t="e">
        <f>VLOOKUP($B1641,三大美股走勢!$A$4:$J$495,4,FALSE)</f>
        <v>#N/A</v>
      </c>
      <c r="AE1641" s="33" t="e">
        <f>VLOOKUP($B1641,三大美股走勢!$A$4:$J$495,7,FALSE)</f>
        <v>#N/A</v>
      </c>
      <c r="AF1641" s="33" t="e">
        <f>VLOOKUP($B1641,三大美股走勢!$A$4:$J$495,10,FALSE)</f>
        <v>#N/A</v>
      </c>
    </row>
    <row r="1642" spans="2:32">
      <c r="B1642" s="32">
        <v>44421</v>
      </c>
      <c r="C1642" s="33" t="e">
        <f>VLOOKUP($B1642,大盤與近月台指!$A$4:$I$499,2,FALSE)</f>
        <v>#N/A</v>
      </c>
      <c r="D1642" s="34" t="e">
        <f>VLOOKUP($B1642,大盤與近月台指!$A$4:$I$499,3,FALSE)</f>
        <v>#N/A</v>
      </c>
      <c r="E1642" s="35" t="e">
        <f>VLOOKUP($B1642,大盤與近月台指!$A$4:$I$499,4,FALSE)</f>
        <v>#N/A</v>
      </c>
      <c r="F1642" s="33" t="e">
        <f>VLOOKUP($B1642,大盤與近月台指!$A$4:$I$499,5,FALSE)</f>
        <v>#N/A</v>
      </c>
      <c r="G1642" s="49" t="e">
        <f>VLOOKUP($B1642,三大法人買賣超!$A$4:$I$500,3,FALSE)</f>
        <v>#N/A</v>
      </c>
      <c r="H1642" s="34" t="e">
        <f>VLOOKUP($B1642,三大法人買賣超!$A$4:$I$500,5,FALSE)</f>
        <v>#N/A</v>
      </c>
      <c r="I1642" s="27" t="e">
        <f>VLOOKUP($B1642,三大法人買賣超!$A$4:$I$500,7,FALSE)</f>
        <v>#N/A</v>
      </c>
      <c r="J1642" s="27" t="e">
        <f>VLOOKUP($B1642,三大法人買賣超!$A$4:$I$500,9,FALSE)</f>
        <v>#N/A</v>
      </c>
      <c r="K1642" s="37">
        <f>新台幣匯率美元指數!B1643</f>
        <v>0</v>
      </c>
      <c r="L1642" s="38">
        <f>新台幣匯率美元指數!C1643</f>
        <v>0</v>
      </c>
      <c r="M1642" s="39">
        <f>新台幣匯率美元指數!D1643</f>
        <v>0</v>
      </c>
      <c r="N1642" s="27" t="e">
        <f>VLOOKUP($B1642,期貨未平倉口數!$A$4:$M$499,4,FALSE)</f>
        <v>#N/A</v>
      </c>
      <c r="O1642" s="27" t="e">
        <f>VLOOKUP($B1642,期貨未平倉口數!$A$4:$M$499,9,FALSE)</f>
        <v>#N/A</v>
      </c>
      <c r="P1642" s="27" t="e">
        <f>VLOOKUP($B1642,期貨未平倉口數!$A$4:$M$499,10,FALSE)</f>
        <v>#N/A</v>
      </c>
      <c r="Q1642" s="27" t="e">
        <f>VLOOKUP($B1642,期貨未平倉口數!$A$4:$M$499,11,FALSE)</f>
        <v>#N/A</v>
      </c>
      <c r="R1642" s="64" t="e">
        <f>VLOOKUP($B1642,選擇權未平倉餘額!$A$4:$I$500,6,FALSE)</f>
        <v>#N/A</v>
      </c>
      <c r="S1642" s="64" t="e">
        <f>VLOOKUP($B1642,選擇權未平倉餘額!$A$4:$I$500,7,FALSE)</f>
        <v>#N/A</v>
      </c>
      <c r="T1642" s="64" t="e">
        <f>VLOOKUP($B1642,選擇權未平倉餘額!$A$4:$I$500,8,FALSE)</f>
        <v>#N/A</v>
      </c>
      <c r="U1642" s="64" t="e">
        <f>VLOOKUP($B1642,選擇權未平倉餘額!$A$4:$I$500,9,FALSE)</f>
        <v>#N/A</v>
      </c>
      <c r="V1642" s="39" t="e">
        <f>VLOOKUP($B1642,臺指選擇權P_C_Ratios!$A$4:$C$500,3,FALSE)</f>
        <v>#N/A</v>
      </c>
      <c r="W1642" s="41" t="e">
        <f>VLOOKUP($B1642,散戶多空比!$A$6:$L$500,12,FALSE)</f>
        <v>#N/A</v>
      </c>
      <c r="X1642" s="40" t="e">
        <f>VLOOKUP($B1642,期貨大額交易人未沖銷部位!$A$4:$O$499,4,FALSE)</f>
        <v>#N/A</v>
      </c>
      <c r="Y1642" s="40" t="e">
        <f>VLOOKUP($B1642,期貨大額交易人未沖銷部位!$A$4:$O$499,7,FALSE)</f>
        <v>#N/A</v>
      </c>
      <c r="Z1642" s="40" t="e">
        <f>VLOOKUP($B1642,期貨大額交易人未沖銷部位!$A$4:$O$499,10,FALSE)</f>
        <v>#N/A</v>
      </c>
      <c r="AA1642" s="40" t="e">
        <f>VLOOKUP($B1642,期貨大額交易人未沖銷部位!$A$4:$O$499,13,FALSE)</f>
        <v>#N/A</v>
      </c>
      <c r="AB1642" s="40" t="e">
        <f>VLOOKUP($B1642,期貨大額交易人未沖銷部位!$A$4:$O$499,14,FALSE)</f>
        <v>#N/A</v>
      </c>
      <c r="AC1642" s="40" t="e">
        <f>VLOOKUP($B1642,期貨大額交易人未沖銷部位!$A$4:$O$499,15,FALSE)</f>
        <v>#N/A</v>
      </c>
      <c r="AD1642" s="33" t="e">
        <f>VLOOKUP($B1642,三大美股走勢!$A$4:$J$495,4,FALSE)</f>
        <v>#N/A</v>
      </c>
      <c r="AE1642" s="33" t="e">
        <f>VLOOKUP($B1642,三大美股走勢!$A$4:$J$495,7,FALSE)</f>
        <v>#N/A</v>
      </c>
      <c r="AF1642" s="33" t="e">
        <f>VLOOKUP($B1642,三大美股走勢!$A$4:$J$495,10,FALSE)</f>
        <v>#N/A</v>
      </c>
    </row>
    <row r="1643" spans="2:32">
      <c r="B1643" s="32">
        <v>44422</v>
      </c>
      <c r="C1643" s="33" t="e">
        <f>VLOOKUP($B1643,大盤與近月台指!$A$4:$I$499,2,FALSE)</f>
        <v>#N/A</v>
      </c>
      <c r="D1643" s="34" t="e">
        <f>VLOOKUP($B1643,大盤與近月台指!$A$4:$I$499,3,FALSE)</f>
        <v>#N/A</v>
      </c>
      <c r="E1643" s="35" t="e">
        <f>VLOOKUP($B1643,大盤與近月台指!$A$4:$I$499,4,FALSE)</f>
        <v>#N/A</v>
      </c>
      <c r="F1643" s="33" t="e">
        <f>VLOOKUP($B1643,大盤與近月台指!$A$4:$I$499,5,FALSE)</f>
        <v>#N/A</v>
      </c>
      <c r="G1643" s="49" t="e">
        <f>VLOOKUP($B1643,三大法人買賣超!$A$4:$I$500,3,FALSE)</f>
        <v>#N/A</v>
      </c>
      <c r="H1643" s="34" t="e">
        <f>VLOOKUP($B1643,三大法人買賣超!$A$4:$I$500,5,FALSE)</f>
        <v>#N/A</v>
      </c>
      <c r="I1643" s="27" t="e">
        <f>VLOOKUP($B1643,三大法人買賣超!$A$4:$I$500,7,FALSE)</f>
        <v>#N/A</v>
      </c>
      <c r="J1643" s="27" t="e">
        <f>VLOOKUP($B1643,三大法人買賣超!$A$4:$I$500,9,FALSE)</f>
        <v>#N/A</v>
      </c>
      <c r="K1643" s="37">
        <f>新台幣匯率美元指數!B1644</f>
        <v>0</v>
      </c>
      <c r="L1643" s="38">
        <f>新台幣匯率美元指數!C1644</f>
        <v>0</v>
      </c>
      <c r="M1643" s="39">
        <f>新台幣匯率美元指數!D1644</f>
        <v>0</v>
      </c>
      <c r="N1643" s="27" t="e">
        <f>VLOOKUP($B1643,期貨未平倉口數!$A$4:$M$499,4,FALSE)</f>
        <v>#N/A</v>
      </c>
      <c r="O1643" s="27" t="e">
        <f>VLOOKUP($B1643,期貨未平倉口數!$A$4:$M$499,9,FALSE)</f>
        <v>#N/A</v>
      </c>
      <c r="P1643" s="27" t="e">
        <f>VLOOKUP($B1643,期貨未平倉口數!$A$4:$M$499,10,FALSE)</f>
        <v>#N/A</v>
      </c>
      <c r="Q1643" s="27" t="e">
        <f>VLOOKUP($B1643,期貨未平倉口數!$A$4:$M$499,11,FALSE)</f>
        <v>#N/A</v>
      </c>
      <c r="R1643" s="64" t="e">
        <f>VLOOKUP($B1643,選擇權未平倉餘額!$A$4:$I$500,6,FALSE)</f>
        <v>#N/A</v>
      </c>
      <c r="S1643" s="64" t="e">
        <f>VLOOKUP($B1643,選擇權未平倉餘額!$A$4:$I$500,7,FALSE)</f>
        <v>#N/A</v>
      </c>
      <c r="T1643" s="64" t="e">
        <f>VLOOKUP($B1643,選擇權未平倉餘額!$A$4:$I$500,8,FALSE)</f>
        <v>#N/A</v>
      </c>
      <c r="U1643" s="64" t="e">
        <f>VLOOKUP($B1643,選擇權未平倉餘額!$A$4:$I$500,9,FALSE)</f>
        <v>#N/A</v>
      </c>
      <c r="V1643" s="39" t="e">
        <f>VLOOKUP($B1643,臺指選擇權P_C_Ratios!$A$4:$C$500,3,FALSE)</f>
        <v>#N/A</v>
      </c>
      <c r="W1643" s="41" t="e">
        <f>VLOOKUP($B1643,散戶多空比!$A$6:$L$500,12,FALSE)</f>
        <v>#N/A</v>
      </c>
      <c r="X1643" s="40" t="e">
        <f>VLOOKUP($B1643,期貨大額交易人未沖銷部位!$A$4:$O$499,4,FALSE)</f>
        <v>#N/A</v>
      </c>
      <c r="Y1643" s="40" t="e">
        <f>VLOOKUP($B1643,期貨大額交易人未沖銷部位!$A$4:$O$499,7,FALSE)</f>
        <v>#N/A</v>
      </c>
      <c r="Z1643" s="40" t="e">
        <f>VLOOKUP($B1643,期貨大額交易人未沖銷部位!$A$4:$O$499,10,FALSE)</f>
        <v>#N/A</v>
      </c>
      <c r="AA1643" s="40" t="e">
        <f>VLOOKUP($B1643,期貨大額交易人未沖銷部位!$A$4:$O$499,13,FALSE)</f>
        <v>#N/A</v>
      </c>
      <c r="AB1643" s="40" t="e">
        <f>VLOOKUP($B1643,期貨大額交易人未沖銷部位!$A$4:$O$499,14,FALSE)</f>
        <v>#N/A</v>
      </c>
      <c r="AC1643" s="40" t="e">
        <f>VLOOKUP($B1643,期貨大額交易人未沖銷部位!$A$4:$O$499,15,FALSE)</f>
        <v>#N/A</v>
      </c>
      <c r="AD1643" s="33" t="e">
        <f>VLOOKUP($B1643,三大美股走勢!$A$4:$J$495,4,FALSE)</f>
        <v>#N/A</v>
      </c>
      <c r="AE1643" s="33" t="e">
        <f>VLOOKUP($B1643,三大美股走勢!$A$4:$J$495,7,FALSE)</f>
        <v>#N/A</v>
      </c>
      <c r="AF1643" s="33" t="e">
        <f>VLOOKUP($B1643,三大美股走勢!$A$4:$J$495,10,FALSE)</f>
        <v>#N/A</v>
      </c>
    </row>
    <row r="1644" spans="2:32">
      <c r="B1644" s="32">
        <v>44423</v>
      </c>
      <c r="C1644" s="33" t="e">
        <f>VLOOKUP($B1644,大盤與近月台指!$A$4:$I$499,2,FALSE)</f>
        <v>#N/A</v>
      </c>
      <c r="D1644" s="34" t="e">
        <f>VLOOKUP($B1644,大盤與近月台指!$A$4:$I$499,3,FALSE)</f>
        <v>#N/A</v>
      </c>
      <c r="E1644" s="35" t="e">
        <f>VLOOKUP($B1644,大盤與近月台指!$A$4:$I$499,4,FALSE)</f>
        <v>#N/A</v>
      </c>
      <c r="F1644" s="33" t="e">
        <f>VLOOKUP($B1644,大盤與近月台指!$A$4:$I$499,5,FALSE)</f>
        <v>#N/A</v>
      </c>
      <c r="G1644" s="49" t="e">
        <f>VLOOKUP($B1644,三大法人買賣超!$A$4:$I$500,3,FALSE)</f>
        <v>#N/A</v>
      </c>
      <c r="H1644" s="34" t="e">
        <f>VLOOKUP($B1644,三大法人買賣超!$A$4:$I$500,5,FALSE)</f>
        <v>#N/A</v>
      </c>
      <c r="I1644" s="27" t="e">
        <f>VLOOKUP($B1644,三大法人買賣超!$A$4:$I$500,7,FALSE)</f>
        <v>#N/A</v>
      </c>
      <c r="J1644" s="27" t="e">
        <f>VLOOKUP($B1644,三大法人買賣超!$A$4:$I$500,9,FALSE)</f>
        <v>#N/A</v>
      </c>
      <c r="K1644" s="37">
        <f>新台幣匯率美元指數!B1645</f>
        <v>0</v>
      </c>
      <c r="L1644" s="38">
        <f>新台幣匯率美元指數!C1645</f>
        <v>0</v>
      </c>
      <c r="M1644" s="39">
        <f>新台幣匯率美元指數!D1645</f>
        <v>0</v>
      </c>
      <c r="N1644" s="27" t="e">
        <f>VLOOKUP($B1644,期貨未平倉口數!$A$4:$M$499,4,FALSE)</f>
        <v>#N/A</v>
      </c>
      <c r="O1644" s="27" t="e">
        <f>VLOOKUP($B1644,期貨未平倉口數!$A$4:$M$499,9,FALSE)</f>
        <v>#N/A</v>
      </c>
      <c r="P1644" s="27" t="e">
        <f>VLOOKUP($B1644,期貨未平倉口數!$A$4:$M$499,10,FALSE)</f>
        <v>#N/A</v>
      </c>
      <c r="Q1644" s="27" t="e">
        <f>VLOOKUP($B1644,期貨未平倉口數!$A$4:$M$499,11,FALSE)</f>
        <v>#N/A</v>
      </c>
      <c r="R1644" s="64" t="e">
        <f>VLOOKUP($B1644,選擇權未平倉餘額!$A$4:$I$500,6,FALSE)</f>
        <v>#N/A</v>
      </c>
      <c r="S1644" s="64" t="e">
        <f>VLOOKUP($B1644,選擇權未平倉餘額!$A$4:$I$500,7,FALSE)</f>
        <v>#N/A</v>
      </c>
      <c r="T1644" s="64" t="e">
        <f>VLOOKUP($B1644,選擇權未平倉餘額!$A$4:$I$500,8,FALSE)</f>
        <v>#N/A</v>
      </c>
      <c r="U1644" s="64" t="e">
        <f>VLOOKUP($B1644,選擇權未平倉餘額!$A$4:$I$500,9,FALSE)</f>
        <v>#N/A</v>
      </c>
      <c r="V1644" s="39" t="e">
        <f>VLOOKUP($B1644,臺指選擇權P_C_Ratios!$A$4:$C$500,3,FALSE)</f>
        <v>#N/A</v>
      </c>
      <c r="W1644" s="41" t="e">
        <f>VLOOKUP($B1644,散戶多空比!$A$6:$L$500,12,FALSE)</f>
        <v>#N/A</v>
      </c>
      <c r="X1644" s="40" t="e">
        <f>VLOOKUP($B1644,期貨大額交易人未沖銷部位!$A$4:$O$499,4,FALSE)</f>
        <v>#N/A</v>
      </c>
      <c r="Y1644" s="40" t="e">
        <f>VLOOKUP($B1644,期貨大額交易人未沖銷部位!$A$4:$O$499,7,FALSE)</f>
        <v>#N/A</v>
      </c>
      <c r="Z1644" s="40" t="e">
        <f>VLOOKUP($B1644,期貨大額交易人未沖銷部位!$A$4:$O$499,10,FALSE)</f>
        <v>#N/A</v>
      </c>
      <c r="AA1644" s="40" t="e">
        <f>VLOOKUP($B1644,期貨大額交易人未沖銷部位!$A$4:$O$499,13,FALSE)</f>
        <v>#N/A</v>
      </c>
      <c r="AB1644" s="40" t="e">
        <f>VLOOKUP($B1644,期貨大額交易人未沖銷部位!$A$4:$O$499,14,FALSE)</f>
        <v>#N/A</v>
      </c>
      <c r="AC1644" s="40" t="e">
        <f>VLOOKUP($B1644,期貨大額交易人未沖銷部位!$A$4:$O$499,15,FALSE)</f>
        <v>#N/A</v>
      </c>
      <c r="AD1644" s="33" t="e">
        <f>VLOOKUP($B1644,三大美股走勢!$A$4:$J$495,4,FALSE)</f>
        <v>#N/A</v>
      </c>
      <c r="AE1644" s="33" t="e">
        <f>VLOOKUP($B1644,三大美股走勢!$A$4:$J$495,7,FALSE)</f>
        <v>#N/A</v>
      </c>
      <c r="AF1644" s="33" t="e">
        <f>VLOOKUP($B1644,三大美股走勢!$A$4:$J$495,10,FALSE)</f>
        <v>#N/A</v>
      </c>
    </row>
    <row r="1645" spans="2:32">
      <c r="B1645" s="32">
        <v>44424</v>
      </c>
      <c r="C1645" s="33" t="e">
        <f>VLOOKUP($B1645,大盤與近月台指!$A$4:$I$499,2,FALSE)</f>
        <v>#N/A</v>
      </c>
      <c r="D1645" s="34" t="e">
        <f>VLOOKUP($B1645,大盤與近月台指!$A$4:$I$499,3,FALSE)</f>
        <v>#N/A</v>
      </c>
      <c r="E1645" s="35" t="e">
        <f>VLOOKUP($B1645,大盤與近月台指!$A$4:$I$499,4,FALSE)</f>
        <v>#N/A</v>
      </c>
      <c r="F1645" s="33" t="e">
        <f>VLOOKUP($B1645,大盤與近月台指!$A$4:$I$499,5,FALSE)</f>
        <v>#N/A</v>
      </c>
      <c r="G1645" s="49" t="e">
        <f>VLOOKUP($B1645,三大法人買賣超!$A$4:$I$500,3,FALSE)</f>
        <v>#N/A</v>
      </c>
      <c r="H1645" s="34" t="e">
        <f>VLOOKUP($B1645,三大法人買賣超!$A$4:$I$500,5,FALSE)</f>
        <v>#N/A</v>
      </c>
      <c r="I1645" s="27" t="e">
        <f>VLOOKUP($B1645,三大法人買賣超!$A$4:$I$500,7,FALSE)</f>
        <v>#N/A</v>
      </c>
      <c r="J1645" s="27" t="e">
        <f>VLOOKUP($B1645,三大法人買賣超!$A$4:$I$500,9,FALSE)</f>
        <v>#N/A</v>
      </c>
      <c r="K1645" s="37">
        <f>新台幣匯率美元指數!B1646</f>
        <v>0</v>
      </c>
      <c r="L1645" s="38">
        <f>新台幣匯率美元指數!C1646</f>
        <v>0</v>
      </c>
      <c r="M1645" s="39">
        <f>新台幣匯率美元指數!D1646</f>
        <v>0</v>
      </c>
      <c r="N1645" s="27" t="e">
        <f>VLOOKUP($B1645,期貨未平倉口數!$A$4:$M$499,4,FALSE)</f>
        <v>#N/A</v>
      </c>
      <c r="O1645" s="27" t="e">
        <f>VLOOKUP($B1645,期貨未平倉口數!$A$4:$M$499,9,FALSE)</f>
        <v>#N/A</v>
      </c>
      <c r="P1645" s="27" t="e">
        <f>VLOOKUP($B1645,期貨未平倉口數!$A$4:$M$499,10,FALSE)</f>
        <v>#N/A</v>
      </c>
      <c r="Q1645" s="27" t="e">
        <f>VLOOKUP($B1645,期貨未平倉口數!$A$4:$M$499,11,FALSE)</f>
        <v>#N/A</v>
      </c>
      <c r="R1645" s="64" t="e">
        <f>VLOOKUP($B1645,選擇權未平倉餘額!$A$4:$I$500,6,FALSE)</f>
        <v>#N/A</v>
      </c>
      <c r="S1645" s="64" t="e">
        <f>VLOOKUP($B1645,選擇權未平倉餘額!$A$4:$I$500,7,FALSE)</f>
        <v>#N/A</v>
      </c>
      <c r="T1645" s="64" t="e">
        <f>VLOOKUP($B1645,選擇權未平倉餘額!$A$4:$I$500,8,FALSE)</f>
        <v>#N/A</v>
      </c>
      <c r="U1645" s="64" t="e">
        <f>VLOOKUP($B1645,選擇權未平倉餘額!$A$4:$I$500,9,FALSE)</f>
        <v>#N/A</v>
      </c>
      <c r="V1645" s="39" t="e">
        <f>VLOOKUP($B1645,臺指選擇權P_C_Ratios!$A$4:$C$500,3,FALSE)</f>
        <v>#N/A</v>
      </c>
      <c r="W1645" s="41" t="e">
        <f>VLOOKUP($B1645,散戶多空比!$A$6:$L$500,12,FALSE)</f>
        <v>#N/A</v>
      </c>
      <c r="X1645" s="40" t="e">
        <f>VLOOKUP($B1645,期貨大額交易人未沖銷部位!$A$4:$O$499,4,FALSE)</f>
        <v>#N/A</v>
      </c>
      <c r="Y1645" s="40" t="e">
        <f>VLOOKUP($B1645,期貨大額交易人未沖銷部位!$A$4:$O$499,7,FALSE)</f>
        <v>#N/A</v>
      </c>
      <c r="Z1645" s="40" t="e">
        <f>VLOOKUP($B1645,期貨大額交易人未沖銷部位!$A$4:$O$499,10,FALSE)</f>
        <v>#N/A</v>
      </c>
      <c r="AA1645" s="40" t="e">
        <f>VLOOKUP($B1645,期貨大額交易人未沖銷部位!$A$4:$O$499,13,FALSE)</f>
        <v>#N/A</v>
      </c>
      <c r="AB1645" s="40" t="e">
        <f>VLOOKUP($B1645,期貨大額交易人未沖銷部位!$A$4:$O$499,14,FALSE)</f>
        <v>#N/A</v>
      </c>
      <c r="AC1645" s="40" t="e">
        <f>VLOOKUP($B1645,期貨大額交易人未沖銷部位!$A$4:$O$499,15,FALSE)</f>
        <v>#N/A</v>
      </c>
      <c r="AD1645" s="33" t="e">
        <f>VLOOKUP($B1645,三大美股走勢!$A$4:$J$495,4,FALSE)</f>
        <v>#N/A</v>
      </c>
      <c r="AE1645" s="33" t="e">
        <f>VLOOKUP($B1645,三大美股走勢!$A$4:$J$495,7,FALSE)</f>
        <v>#N/A</v>
      </c>
      <c r="AF1645" s="33" t="e">
        <f>VLOOKUP($B1645,三大美股走勢!$A$4:$J$495,10,FALSE)</f>
        <v>#N/A</v>
      </c>
    </row>
    <row r="1646" spans="2:32">
      <c r="B1646" s="32">
        <v>44425</v>
      </c>
      <c r="C1646" s="33" t="e">
        <f>VLOOKUP($B1646,大盤與近月台指!$A$4:$I$499,2,FALSE)</f>
        <v>#N/A</v>
      </c>
      <c r="D1646" s="34" t="e">
        <f>VLOOKUP($B1646,大盤與近月台指!$A$4:$I$499,3,FALSE)</f>
        <v>#N/A</v>
      </c>
      <c r="E1646" s="35" t="e">
        <f>VLOOKUP($B1646,大盤與近月台指!$A$4:$I$499,4,FALSE)</f>
        <v>#N/A</v>
      </c>
      <c r="F1646" s="33" t="e">
        <f>VLOOKUP($B1646,大盤與近月台指!$A$4:$I$499,5,FALSE)</f>
        <v>#N/A</v>
      </c>
      <c r="G1646" s="49" t="e">
        <f>VLOOKUP($B1646,三大法人買賣超!$A$4:$I$500,3,FALSE)</f>
        <v>#N/A</v>
      </c>
      <c r="H1646" s="34" t="e">
        <f>VLOOKUP($B1646,三大法人買賣超!$A$4:$I$500,5,FALSE)</f>
        <v>#N/A</v>
      </c>
      <c r="I1646" s="27" t="e">
        <f>VLOOKUP($B1646,三大法人買賣超!$A$4:$I$500,7,FALSE)</f>
        <v>#N/A</v>
      </c>
      <c r="J1646" s="27" t="e">
        <f>VLOOKUP($B1646,三大法人買賣超!$A$4:$I$500,9,FALSE)</f>
        <v>#N/A</v>
      </c>
      <c r="K1646" s="37">
        <f>新台幣匯率美元指數!B1647</f>
        <v>0</v>
      </c>
      <c r="L1646" s="38">
        <f>新台幣匯率美元指數!C1647</f>
        <v>0</v>
      </c>
      <c r="M1646" s="39">
        <f>新台幣匯率美元指數!D1647</f>
        <v>0</v>
      </c>
      <c r="N1646" s="27" t="e">
        <f>VLOOKUP($B1646,期貨未平倉口數!$A$4:$M$499,4,FALSE)</f>
        <v>#N/A</v>
      </c>
      <c r="O1646" s="27" t="e">
        <f>VLOOKUP($B1646,期貨未平倉口數!$A$4:$M$499,9,FALSE)</f>
        <v>#N/A</v>
      </c>
      <c r="P1646" s="27" t="e">
        <f>VLOOKUP($B1646,期貨未平倉口數!$A$4:$M$499,10,FALSE)</f>
        <v>#N/A</v>
      </c>
      <c r="Q1646" s="27" t="e">
        <f>VLOOKUP($B1646,期貨未平倉口數!$A$4:$M$499,11,FALSE)</f>
        <v>#N/A</v>
      </c>
      <c r="R1646" s="64" t="e">
        <f>VLOOKUP($B1646,選擇權未平倉餘額!$A$4:$I$500,6,FALSE)</f>
        <v>#N/A</v>
      </c>
      <c r="S1646" s="64" t="e">
        <f>VLOOKUP($B1646,選擇權未平倉餘額!$A$4:$I$500,7,FALSE)</f>
        <v>#N/A</v>
      </c>
      <c r="T1646" s="64" t="e">
        <f>VLOOKUP($B1646,選擇權未平倉餘額!$A$4:$I$500,8,FALSE)</f>
        <v>#N/A</v>
      </c>
      <c r="U1646" s="64" t="e">
        <f>VLOOKUP($B1646,選擇權未平倉餘額!$A$4:$I$500,9,FALSE)</f>
        <v>#N/A</v>
      </c>
      <c r="V1646" s="39" t="e">
        <f>VLOOKUP($B1646,臺指選擇權P_C_Ratios!$A$4:$C$500,3,FALSE)</f>
        <v>#N/A</v>
      </c>
      <c r="W1646" s="41" t="e">
        <f>VLOOKUP($B1646,散戶多空比!$A$6:$L$500,12,FALSE)</f>
        <v>#N/A</v>
      </c>
      <c r="X1646" s="40" t="e">
        <f>VLOOKUP($B1646,期貨大額交易人未沖銷部位!$A$4:$O$499,4,FALSE)</f>
        <v>#N/A</v>
      </c>
      <c r="Y1646" s="40" t="e">
        <f>VLOOKUP($B1646,期貨大額交易人未沖銷部位!$A$4:$O$499,7,FALSE)</f>
        <v>#N/A</v>
      </c>
      <c r="Z1646" s="40" t="e">
        <f>VLOOKUP($B1646,期貨大額交易人未沖銷部位!$A$4:$O$499,10,FALSE)</f>
        <v>#N/A</v>
      </c>
      <c r="AA1646" s="40" t="e">
        <f>VLOOKUP($B1646,期貨大額交易人未沖銷部位!$A$4:$O$499,13,FALSE)</f>
        <v>#N/A</v>
      </c>
      <c r="AB1646" s="40" t="e">
        <f>VLOOKUP($B1646,期貨大額交易人未沖銷部位!$A$4:$O$499,14,FALSE)</f>
        <v>#N/A</v>
      </c>
      <c r="AC1646" s="40" t="e">
        <f>VLOOKUP($B1646,期貨大額交易人未沖銷部位!$A$4:$O$499,15,FALSE)</f>
        <v>#N/A</v>
      </c>
      <c r="AD1646" s="33" t="e">
        <f>VLOOKUP($B1646,三大美股走勢!$A$4:$J$495,4,FALSE)</f>
        <v>#N/A</v>
      </c>
      <c r="AE1646" s="33" t="e">
        <f>VLOOKUP($B1646,三大美股走勢!$A$4:$J$495,7,FALSE)</f>
        <v>#N/A</v>
      </c>
      <c r="AF1646" s="33" t="e">
        <f>VLOOKUP($B1646,三大美股走勢!$A$4:$J$495,10,FALSE)</f>
        <v>#N/A</v>
      </c>
    </row>
    <row r="1647" spans="2:32">
      <c r="B1647" s="32">
        <v>44426</v>
      </c>
      <c r="C1647" s="33" t="e">
        <f>VLOOKUP($B1647,大盤與近月台指!$A$4:$I$499,2,FALSE)</f>
        <v>#N/A</v>
      </c>
      <c r="D1647" s="34" t="e">
        <f>VLOOKUP($B1647,大盤與近月台指!$A$4:$I$499,3,FALSE)</f>
        <v>#N/A</v>
      </c>
      <c r="E1647" s="35" t="e">
        <f>VLOOKUP($B1647,大盤與近月台指!$A$4:$I$499,4,FALSE)</f>
        <v>#N/A</v>
      </c>
      <c r="F1647" s="33" t="e">
        <f>VLOOKUP($B1647,大盤與近月台指!$A$4:$I$499,5,FALSE)</f>
        <v>#N/A</v>
      </c>
      <c r="G1647" s="49" t="e">
        <f>VLOOKUP($B1647,三大法人買賣超!$A$4:$I$500,3,FALSE)</f>
        <v>#N/A</v>
      </c>
      <c r="H1647" s="34" t="e">
        <f>VLOOKUP($B1647,三大法人買賣超!$A$4:$I$500,5,FALSE)</f>
        <v>#N/A</v>
      </c>
      <c r="I1647" s="27" t="e">
        <f>VLOOKUP($B1647,三大法人買賣超!$A$4:$I$500,7,FALSE)</f>
        <v>#N/A</v>
      </c>
      <c r="J1647" s="27" t="e">
        <f>VLOOKUP($B1647,三大法人買賣超!$A$4:$I$500,9,FALSE)</f>
        <v>#N/A</v>
      </c>
      <c r="K1647" s="37">
        <f>新台幣匯率美元指數!B1648</f>
        <v>0</v>
      </c>
      <c r="L1647" s="38">
        <f>新台幣匯率美元指數!C1648</f>
        <v>0</v>
      </c>
      <c r="M1647" s="39">
        <f>新台幣匯率美元指數!D1648</f>
        <v>0</v>
      </c>
      <c r="N1647" s="27" t="e">
        <f>VLOOKUP($B1647,期貨未平倉口數!$A$4:$M$499,4,FALSE)</f>
        <v>#N/A</v>
      </c>
      <c r="O1647" s="27" t="e">
        <f>VLOOKUP($B1647,期貨未平倉口數!$A$4:$M$499,9,FALSE)</f>
        <v>#N/A</v>
      </c>
      <c r="P1647" s="27" t="e">
        <f>VLOOKUP($B1647,期貨未平倉口數!$A$4:$M$499,10,FALSE)</f>
        <v>#N/A</v>
      </c>
      <c r="Q1647" s="27" t="e">
        <f>VLOOKUP($B1647,期貨未平倉口數!$A$4:$M$499,11,FALSE)</f>
        <v>#N/A</v>
      </c>
      <c r="R1647" s="64" t="e">
        <f>VLOOKUP($B1647,選擇權未平倉餘額!$A$4:$I$500,6,FALSE)</f>
        <v>#N/A</v>
      </c>
      <c r="S1647" s="64" t="e">
        <f>VLOOKUP($B1647,選擇權未平倉餘額!$A$4:$I$500,7,FALSE)</f>
        <v>#N/A</v>
      </c>
      <c r="T1647" s="64" t="e">
        <f>VLOOKUP($B1647,選擇權未平倉餘額!$A$4:$I$500,8,FALSE)</f>
        <v>#N/A</v>
      </c>
      <c r="U1647" s="64" t="e">
        <f>VLOOKUP($B1647,選擇權未平倉餘額!$A$4:$I$500,9,FALSE)</f>
        <v>#N/A</v>
      </c>
      <c r="V1647" s="39" t="e">
        <f>VLOOKUP($B1647,臺指選擇權P_C_Ratios!$A$4:$C$500,3,FALSE)</f>
        <v>#N/A</v>
      </c>
      <c r="W1647" s="41" t="e">
        <f>VLOOKUP($B1647,散戶多空比!$A$6:$L$500,12,FALSE)</f>
        <v>#N/A</v>
      </c>
      <c r="X1647" s="40" t="e">
        <f>VLOOKUP($B1647,期貨大額交易人未沖銷部位!$A$4:$O$499,4,FALSE)</f>
        <v>#N/A</v>
      </c>
      <c r="Y1647" s="40" t="e">
        <f>VLOOKUP($B1647,期貨大額交易人未沖銷部位!$A$4:$O$499,7,FALSE)</f>
        <v>#N/A</v>
      </c>
      <c r="Z1647" s="40" t="e">
        <f>VLOOKUP($B1647,期貨大額交易人未沖銷部位!$A$4:$O$499,10,FALSE)</f>
        <v>#N/A</v>
      </c>
      <c r="AA1647" s="40" t="e">
        <f>VLOOKUP($B1647,期貨大額交易人未沖銷部位!$A$4:$O$499,13,FALSE)</f>
        <v>#N/A</v>
      </c>
      <c r="AB1647" s="40" t="e">
        <f>VLOOKUP($B1647,期貨大額交易人未沖銷部位!$A$4:$O$499,14,FALSE)</f>
        <v>#N/A</v>
      </c>
      <c r="AC1647" s="40" t="e">
        <f>VLOOKUP($B1647,期貨大額交易人未沖銷部位!$A$4:$O$499,15,FALSE)</f>
        <v>#N/A</v>
      </c>
      <c r="AD1647" s="33" t="e">
        <f>VLOOKUP($B1647,三大美股走勢!$A$4:$J$495,4,FALSE)</f>
        <v>#N/A</v>
      </c>
      <c r="AE1647" s="33" t="e">
        <f>VLOOKUP($B1647,三大美股走勢!$A$4:$J$495,7,FALSE)</f>
        <v>#N/A</v>
      </c>
      <c r="AF1647" s="33" t="e">
        <f>VLOOKUP($B1647,三大美股走勢!$A$4:$J$495,10,FALSE)</f>
        <v>#N/A</v>
      </c>
    </row>
    <row r="1648" spans="2:32">
      <c r="B1648" s="32">
        <v>44427</v>
      </c>
      <c r="C1648" s="33" t="e">
        <f>VLOOKUP($B1648,大盤與近月台指!$A$4:$I$499,2,FALSE)</f>
        <v>#N/A</v>
      </c>
      <c r="D1648" s="34" t="e">
        <f>VLOOKUP($B1648,大盤與近月台指!$A$4:$I$499,3,FALSE)</f>
        <v>#N/A</v>
      </c>
      <c r="E1648" s="35" t="e">
        <f>VLOOKUP($B1648,大盤與近月台指!$A$4:$I$499,4,FALSE)</f>
        <v>#N/A</v>
      </c>
      <c r="F1648" s="33" t="e">
        <f>VLOOKUP($B1648,大盤與近月台指!$A$4:$I$499,5,FALSE)</f>
        <v>#N/A</v>
      </c>
      <c r="G1648" s="49" t="e">
        <f>VLOOKUP($B1648,三大法人買賣超!$A$4:$I$500,3,FALSE)</f>
        <v>#N/A</v>
      </c>
      <c r="H1648" s="34" t="e">
        <f>VLOOKUP($B1648,三大法人買賣超!$A$4:$I$500,5,FALSE)</f>
        <v>#N/A</v>
      </c>
      <c r="I1648" s="27" t="e">
        <f>VLOOKUP($B1648,三大法人買賣超!$A$4:$I$500,7,FALSE)</f>
        <v>#N/A</v>
      </c>
      <c r="J1648" s="27" t="e">
        <f>VLOOKUP($B1648,三大法人買賣超!$A$4:$I$500,9,FALSE)</f>
        <v>#N/A</v>
      </c>
      <c r="K1648" s="37">
        <f>新台幣匯率美元指數!B1649</f>
        <v>0</v>
      </c>
      <c r="L1648" s="38">
        <f>新台幣匯率美元指數!C1649</f>
        <v>0</v>
      </c>
      <c r="M1648" s="39">
        <f>新台幣匯率美元指數!D1649</f>
        <v>0</v>
      </c>
      <c r="N1648" s="27" t="e">
        <f>VLOOKUP($B1648,期貨未平倉口數!$A$4:$M$499,4,FALSE)</f>
        <v>#N/A</v>
      </c>
      <c r="O1648" s="27" t="e">
        <f>VLOOKUP($B1648,期貨未平倉口數!$A$4:$M$499,9,FALSE)</f>
        <v>#N/A</v>
      </c>
      <c r="P1648" s="27" t="e">
        <f>VLOOKUP($B1648,期貨未平倉口數!$A$4:$M$499,10,FALSE)</f>
        <v>#N/A</v>
      </c>
      <c r="Q1648" s="27" t="e">
        <f>VLOOKUP($B1648,期貨未平倉口數!$A$4:$M$499,11,FALSE)</f>
        <v>#N/A</v>
      </c>
      <c r="R1648" s="64" t="e">
        <f>VLOOKUP($B1648,選擇權未平倉餘額!$A$4:$I$500,6,FALSE)</f>
        <v>#N/A</v>
      </c>
      <c r="S1648" s="64" t="e">
        <f>VLOOKUP($B1648,選擇權未平倉餘額!$A$4:$I$500,7,FALSE)</f>
        <v>#N/A</v>
      </c>
      <c r="T1648" s="64" t="e">
        <f>VLOOKUP($B1648,選擇權未平倉餘額!$A$4:$I$500,8,FALSE)</f>
        <v>#N/A</v>
      </c>
      <c r="U1648" s="64" t="e">
        <f>VLOOKUP($B1648,選擇權未平倉餘額!$A$4:$I$500,9,FALSE)</f>
        <v>#N/A</v>
      </c>
      <c r="V1648" s="39" t="e">
        <f>VLOOKUP($B1648,臺指選擇權P_C_Ratios!$A$4:$C$500,3,FALSE)</f>
        <v>#N/A</v>
      </c>
      <c r="W1648" s="41" t="e">
        <f>VLOOKUP($B1648,散戶多空比!$A$6:$L$500,12,FALSE)</f>
        <v>#N/A</v>
      </c>
      <c r="X1648" s="40" t="e">
        <f>VLOOKUP($B1648,期貨大額交易人未沖銷部位!$A$4:$O$499,4,FALSE)</f>
        <v>#N/A</v>
      </c>
      <c r="Y1648" s="40" t="e">
        <f>VLOOKUP($B1648,期貨大額交易人未沖銷部位!$A$4:$O$499,7,FALSE)</f>
        <v>#N/A</v>
      </c>
      <c r="Z1648" s="40" t="e">
        <f>VLOOKUP($B1648,期貨大額交易人未沖銷部位!$A$4:$O$499,10,FALSE)</f>
        <v>#N/A</v>
      </c>
      <c r="AA1648" s="40" t="e">
        <f>VLOOKUP($B1648,期貨大額交易人未沖銷部位!$A$4:$O$499,13,FALSE)</f>
        <v>#N/A</v>
      </c>
      <c r="AB1648" s="40" t="e">
        <f>VLOOKUP($B1648,期貨大額交易人未沖銷部位!$A$4:$O$499,14,FALSE)</f>
        <v>#N/A</v>
      </c>
      <c r="AC1648" s="40" t="e">
        <f>VLOOKUP($B1648,期貨大額交易人未沖銷部位!$A$4:$O$499,15,FALSE)</f>
        <v>#N/A</v>
      </c>
      <c r="AD1648" s="33" t="e">
        <f>VLOOKUP($B1648,三大美股走勢!$A$4:$J$495,4,FALSE)</f>
        <v>#N/A</v>
      </c>
      <c r="AE1648" s="33" t="e">
        <f>VLOOKUP($B1648,三大美股走勢!$A$4:$J$495,7,FALSE)</f>
        <v>#N/A</v>
      </c>
      <c r="AF1648" s="33" t="e">
        <f>VLOOKUP($B1648,三大美股走勢!$A$4:$J$495,10,FALSE)</f>
        <v>#N/A</v>
      </c>
    </row>
    <row r="1649" spans="2:32">
      <c r="B1649" s="32">
        <v>44428</v>
      </c>
      <c r="C1649" s="33" t="e">
        <f>VLOOKUP($B1649,大盤與近月台指!$A$4:$I$499,2,FALSE)</f>
        <v>#N/A</v>
      </c>
      <c r="D1649" s="34" t="e">
        <f>VLOOKUP($B1649,大盤與近月台指!$A$4:$I$499,3,FALSE)</f>
        <v>#N/A</v>
      </c>
      <c r="E1649" s="35" t="e">
        <f>VLOOKUP($B1649,大盤與近月台指!$A$4:$I$499,4,FALSE)</f>
        <v>#N/A</v>
      </c>
      <c r="F1649" s="33" t="e">
        <f>VLOOKUP($B1649,大盤與近月台指!$A$4:$I$499,5,FALSE)</f>
        <v>#N/A</v>
      </c>
      <c r="G1649" s="49" t="e">
        <f>VLOOKUP($B1649,三大法人買賣超!$A$4:$I$500,3,FALSE)</f>
        <v>#N/A</v>
      </c>
      <c r="H1649" s="34" t="e">
        <f>VLOOKUP($B1649,三大法人買賣超!$A$4:$I$500,5,FALSE)</f>
        <v>#N/A</v>
      </c>
      <c r="I1649" s="27" t="e">
        <f>VLOOKUP($B1649,三大法人買賣超!$A$4:$I$500,7,FALSE)</f>
        <v>#N/A</v>
      </c>
      <c r="J1649" s="27" t="e">
        <f>VLOOKUP($B1649,三大法人買賣超!$A$4:$I$500,9,FALSE)</f>
        <v>#N/A</v>
      </c>
      <c r="K1649" s="37">
        <f>新台幣匯率美元指數!B1650</f>
        <v>0</v>
      </c>
      <c r="L1649" s="38">
        <f>新台幣匯率美元指數!C1650</f>
        <v>0</v>
      </c>
      <c r="M1649" s="39">
        <f>新台幣匯率美元指數!D1650</f>
        <v>0</v>
      </c>
      <c r="N1649" s="27" t="e">
        <f>VLOOKUP($B1649,期貨未平倉口數!$A$4:$M$499,4,FALSE)</f>
        <v>#N/A</v>
      </c>
      <c r="O1649" s="27" t="e">
        <f>VLOOKUP($B1649,期貨未平倉口數!$A$4:$M$499,9,FALSE)</f>
        <v>#N/A</v>
      </c>
      <c r="P1649" s="27" t="e">
        <f>VLOOKUP($B1649,期貨未平倉口數!$A$4:$M$499,10,FALSE)</f>
        <v>#N/A</v>
      </c>
      <c r="Q1649" s="27" t="e">
        <f>VLOOKUP($B1649,期貨未平倉口數!$A$4:$M$499,11,FALSE)</f>
        <v>#N/A</v>
      </c>
      <c r="R1649" s="64" t="e">
        <f>VLOOKUP($B1649,選擇權未平倉餘額!$A$4:$I$500,6,FALSE)</f>
        <v>#N/A</v>
      </c>
      <c r="S1649" s="64" t="e">
        <f>VLOOKUP($B1649,選擇權未平倉餘額!$A$4:$I$500,7,FALSE)</f>
        <v>#N/A</v>
      </c>
      <c r="T1649" s="64" t="e">
        <f>VLOOKUP($B1649,選擇權未平倉餘額!$A$4:$I$500,8,FALSE)</f>
        <v>#N/A</v>
      </c>
      <c r="U1649" s="64" t="e">
        <f>VLOOKUP($B1649,選擇權未平倉餘額!$A$4:$I$500,9,FALSE)</f>
        <v>#N/A</v>
      </c>
      <c r="V1649" s="39" t="e">
        <f>VLOOKUP($B1649,臺指選擇權P_C_Ratios!$A$4:$C$500,3,FALSE)</f>
        <v>#N/A</v>
      </c>
      <c r="W1649" s="41" t="e">
        <f>VLOOKUP($B1649,散戶多空比!$A$6:$L$500,12,FALSE)</f>
        <v>#N/A</v>
      </c>
      <c r="X1649" s="40" t="e">
        <f>VLOOKUP($B1649,期貨大額交易人未沖銷部位!$A$4:$O$499,4,FALSE)</f>
        <v>#N/A</v>
      </c>
      <c r="Y1649" s="40" t="e">
        <f>VLOOKUP($B1649,期貨大額交易人未沖銷部位!$A$4:$O$499,7,FALSE)</f>
        <v>#N/A</v>
      </c>
      <c r="Z1649" s="40" t="e">
        <f>VLOOKUP($B1649,期貨大額交易人未沖銷部位!$A$4:$O$499,10,FALSE)</f>
        <v>#N/A</v>
      </c>
      <c r="AA1649" s="40" t="e">
        <f>VLOOKUP($B1649,期貨大額交易人未沖銷部位!$A$4:$O$499,13,FALSE)</f>
        <v>#N/A</v>
      </c>
      <c r="AB1649" s="40" t="e">
        <f>VLOOKUP($B1649,期貨大額交易人未沖銷部位!$A$4:$O$499,14,FALSE)</f>
        <v>#N/A</v>
      </c>
      <c r="AC1649" s="40" t="e">
        <f>VLOOKUP($B1649,期貨大額交易人未沖銷部位!$A$4:$O$499,15,FALSE)</f>
        <v>#N/A</v>
      </c>
      <c r="AD1649" s="33" t="e">
        <f>VLOOKUP($B1649,三大美股走勢!$A$4:$J$495,4,FALSE)</f>
        <v>#N/A</v>
      </c>
      <c r="AE1649" s="33" t="e">
        <f>VLOOKUP($B1649,三大美股走勢!$A$4:$J$495,7,FALSE)</f>
        <v>#N/A</v>
      </c>
      <c r="AF1649" s="33" t="e">
        <f>VLOOKUP($B1649,三大美股走勢!$A$4:$J$495,10,FALSE)</f>
        <v>#N/A</v>
      </c>
    </row>
    <row r="1650" spans="2:32">
      <c r="B1650" s="32">
        <v>44429</v>
      </c>
      <c r="C1650" s="33" t="e">
        <f>VLOOKUP($B1650,大盤與近月台指!$A$4:$I$499,2,FALSE)</f>
        <v>#N/A</v>
      </c>
      <c r="D1650" s="34" t="e">
        <f>VLOOKUP($B1650,大盤與近月台指!$A$4:$I$499,3,FALSE)</f>
        <v>#N/A</v>
      </c>
      <c r="E1650" s="35" t="e">
        <f>VLOOKUP($B1650,大盤與近月台指!$A$4:$I$499,4,FALSE)</f>
        <v>#N/A</v>
      </c>
      <c r="F1650" s="33" t="e">
        <f>VLOOKUP($B1650,大盤與近月台指!$A$4:$I$499,5,FALSE)</f>
        <v>#N/A</v>
      </c>
      <c r="G1650" s="49" t="e">
        <f>VLOOKUP($B1650,三大法人買賣超!$A$4:$I$500,3,FALSE)</f>
        <v>#N/A</v>
      </c>
      <c r="H1650" s="34" t="e">
        <f>VLOOKUP($B1650,三大法人買賣超!$A$4:$I$500,5,FALSE)</f>
        <v>#N/A</v>
      </c>
      <c r="I1650" s="27" t="e">
        <f>VLOOKUP($B1650,三大法人買賣超!$A$4:$I$500,7,FALSE)</f>
        <v>#N/A</v>
      </c>
      <c r="J1650" s="27" t="e">
        <f>VLOOKUP($B1650,三大法人買賣超!$A$4:$I$500,9,FALSE)</f>
        <v>#N/A</v>
      </c>
      <c r="K1650" s="37">
        <f>新台幣匯率美元指數!B1651</f>
        <v>0</v>
      </c>
      <c r="L1650" s="38">
        <f>新台幣匯率美元指數!C1651</f>
        <v>0</v>
      </c>
      <c r="M1650" s="39">
        <f>新台幣匯率美元指數!D1651</f>
        <v>0</v>
      </c>
      <c r="N1650" s="27" t="e">
        <f>VLOOKUP($B1650,期貨未平倉口數!$A$4:$M$499,4,FALSE)</f>
        <v>#N/A</v>
      </c>
      <c r="O1650" s="27" t="e">
        <f>VLOOKUP($B1650,期貨未平倉口數!$A$4:$M$499,9,FALSE)</f>
        <v>#N/A</v>
      </c>
      <c r="P1650" s="27" t="e">
        <f>VLOOKUP($B1650,期貨未平倉口數!$A$4:$M$499,10,FALSE)</f>
        <v>#N/A</v>
      </c>
      <c r="Q1650" s="27" t="e">
        <f>VLOOKUP($B1650,期貨未平倉口數!$A$4:$M$499,11,FALSE)</f>
        <v>#N/A</v>
      </c>
      <c r="R1650" s="64" t="e">
        <f>VLOOKUP($B1650,選擇權未平倉餘額!$A$4:$I$500,6,FALSE)</f>
        <v>#N/A</v>
      </c>
      <c r="S1650" s="64" t="e">
        <f>VLOOKUP($B1650,選擇權未平倉餘額!$A$4:$I$500,7,FALSE)</f>
        <v>#N/A</v>
      </c>
      <c r="T1650" s="64" t="e">
        <f>VLOOKUP($B1650,選擇權未平倉餘額!$A$4:$I$500,8,FALSE)</f>
        <v>#N/A</v>
      </c>
      <c r="U1650" s="64" t="e">
        <f>VLOOKUP($B1650,選擇權未平倉餘額!$A$4:$I$500,9,FALSE)</f>
        <v>#N/A</v>
      </c>
      <c r="V1650" s="39" t="e">
        <f>VLOOKUP($B1650,臺指選擇權P_C_Ratios!$A$4:$C$500,3,FALSE)</f>
        <v>#N/A</v>
      </c>
      <c r="W1650" s="41" t="e">
        <f>VLOOKUP($B1650,散戶多空比!$A$6:$L$500,12,FALSE)</f>
        <v>#N/A</v>
      </c>
      <c r="X1650" s="40" t="e">
        <f>VLOOKUP($B1650,期貨大額交易人未沖銷部位!$A$4:$O$499,4,FALSE)</f>
        <v>#N/A</v>
      </c>
      <c r="Y1650" s="40" t="e">
        <f>VLOOKUP($B1650,期貨大額交易人未沖銷部位!$A$4:$O$499,7,FALSE)</f>
        <v>#N/A</v>
      </c>
      <c r="Z1650" s="40" t="e">
        <f>VLOOKUP($B1650,期貨大額交易人未沖銷部位!$A$4:$O$499,10,FALSE)</f>
        <v>#N/A</v>
      </c>
      <c r="AA1650" s="40" t="e">
        <f>VLOOKUP($B1650,期貨大額交易人未沖銷部位!$A$4:$O$499,13,FALSE)</f>
        <v>#N/A</v>
      </c>
      <c r="AB1650" s="40" t="e">
        <f>VLOOKUP($B1650,期貨大額交易人未沖銷部位!$A$4:$O$499,14,FALSE)</f>
        <v>#N/A</v>
      </c>
      <c r="AC1650" s="40" t="e">
        <f>VLOOKUP($B1650,期貨大額交易人未沖銷部位!$A$4:$O$499,15,FALSE)</f>
        <v>#N/A</v>
      </c>
      <c r="AD1650" s="33" t="e">
        <f>VLOOKUP($B1650,三大美股走勢!$A$4:$J$495,4,FALSE)</f>
        <v>#N/A</v>
      </c>
      <c r="AE1650" s="33" t="e">
        <f>VLOOKUP($B1650,三大美股走勢!$A$4:$J$495,7,FALSE)</f>
        <v>#N/A</v>
      </c>
      <c r="AF1650" s="33" t="e">
        <f>VLOOKUP($B1650,三大美股走勢!$A$4:$J$495,10,FALSE)</f>
        <v>#N/A</v>
      </c>
    </row>
    <row r="1651" spans="2:32">
      <c r="B1651" s="32">
        <v>44430</v>
      </c>
      <c r="C1651" s="33" t="e">
        <f>VLOOKUP($B1651,大盤與近月台指!$A$4:$I$499,2,FALSE)</f>
        <v>#N/A</v>
      </c>
      <c r="D1651" s="34" t="e">
        <f>VLOOKUP($B1651,大盤與近月台指!$A$4:$I$499,3,FALSE)</f>
        <v>#N/A</v>
      </c>
      <c r="E1651" s="35" t="e">
        <f>VLOOKUP($B1651,大盤與近月台指!$A$4:$I$499,4,FALSE)</f>
        <v>#N/A</v>
      </c>
      <c r="F1651" s="33" t="e">
        <f>VLOOKUP($B1651,大盤與近月台指!$A$4:$I$499,5,FALSE)</f>
        <v>#N/A</v>
      </c>
      <c r="G1651" s="49" t="e">
        <f>VLOOKUP($B1651,三大法人買賣超!$A$4:$I$500,3,FALSE)</f>
        <v>#N/A</v>
      </c>
      <c r="H1651" s="34" t="e">
        <f>VLOOKUP($B1651,三大法人買賣超!$A$4:$I$500,5,FALSE)</f>
        <v>#N/A</v>
      </c>
      <c r="I1651" s="27" t="e">
        <f>VLOOKUP($B1651,三大法人買賣超!$A$4:$I$500,7,FALSE)</f>
        <v>#N/A</v>
      </c>
      <c r="J1651" s="27" t="e">
        <f>VLOOKUP($B1651,三大法人買賣超!$A$4:$I$500,9,FALSE)</f>
        <v>#N/A</v>
      </c>
      <c r="K1651" s="37">
        <f>新台幣匯率美元指數!B1652</f>
        <v>0</v>
      </c>
      <c r="L1651" s="38">
        <f>新台幣匯率美元指數!C1652</f>
        <v>0</v>
      </c>
      <c r="M1651" s="39">
        <f>新台幣匯率美元指數!D1652</f>
        <v>0</v>
      </c>
      <c r="N1651" s="27" t="e">
        <f>VLOOKUP($B1651,期貨未平倉口數!$A$4:$M$499,4,FALSE)</f>
        <v>#N/A</v>
      </c>
      <c r="O1651" s="27" t="e">
        <f>VLOOKUP($B1651,期貨未平倉口數!$A$4:$M$499,9,FALSE)</f>
        <v>#N/A</v>
      </c>
      <c r="P1651" s="27" t="e">
        <f>VLOOKUP($B1651,期貨未平倉口數!$A$4:$M$499,10,FALSE)</f>
        <v>#N/A</v>
      </c>
      <c r="Q1651" s="27" t="e">
        <f>VLOOKUP($B1651,期貨未平倉口數!$A$4:$M$499,11,FALSE)</f>
        <v>#N/A</v>
      </c>
      <c r="R1651" s="64" t="e">
        <f>VLOOKUP($B1651,選擇權未平倉餘額!$A$4:$I$500,6,FALSE)</f>
        <v>#N/A</v>
      </c>
      <c r="S1651" s="64" t="e">
        <f>VLOOKUP($B1651,選擇權未平倉餘額!$A$4:$I$500,7,FALSE)</f>
        <v>#N/A</v>
      </c>
      <c r="T1651" s="64" t="e">
        <f>VLOOKUP($B1651,選擇權未平倉餘額!$A$4:$I$500,8,FALSE)</f>
        <v>#N/A</v>
      </c>
      <c r="U1651" s="64" t="e">
        <f>VLOOKUP($B1651,選擇權未平倉餘額!$A$4:$I$500,9,FALSE)</f>
        <v>#N/A</v>
      </c>
      <c r="V1651" s="39" t="e">
        <f>VLOOKUP($B1651,臺指選擇權P_C_Ratios!$A$4:$C$500,3,FALSE)</f>
        <v>#N/A</v>
      </c>
      <c r="W1651" s="41" t="e">
        <f>VLOOKUP($B1651,散戶多空比!$A$6:$L$500,12,FALSE)</f>
        <v>#N/A</v>
      </c>
      <c r="X1651" s="40" t="e">
        <f>VLOOKUP($B1651,期貨大額交易人未沖銷部位!$A$4:$O$499,4,FALSE)</f>
        <v>#N/A</v>
      </c>
      <c r="Y1651" s="40" t="e">
        <f>VLOOKUP($B1651,期貨大額交易人未沖銷部位!$A$4:$O$499,7,FALSE)</f>
        <v>#N/A</v>
      </c>
      <c r="Z1651" s="40" t="e">
        <f>VLOOKUP($B1651,期貨大額交易人未沖銷部位!$A$4:$O$499,10,FALSE)</f>
        <v>#N/A</v>
      </c>
      <c r="AA1651" s="40" t="e">
        <f>VLOOKUP($B1651,期貨大額交易人未沖銷部位!$A$4:$O$499,13,FALSE)</f>
        <v>#N/A</v>
      </c>
      <c r="AB1651" s="40" t="e">
        <f>VLOOKUP($B1651,期貨大額交易人未沖銷部位!$A$4:$O$499,14,FALSE)</f>
        <v>#N/A</v>
      </c>
      <c r="AC1651" s="40" t="e">
        <f>VLOOKUP($B1651,期貨大額交易人未沖銷部位!$A$4:$O$499,15,FALSE)</f>
        <v>#N/A</v>
      </c>
      <c r="AD1651" s="33" t="e">
        <f>VLOOKUP($B1651,三大美股走勢!$A$4:$J$495,4,FALSE)</f>
        <v>#N/A</v>
      </c>
      <c r="AE1651" s="33" t="e">
        <f>VLOOKUP($B1651,三大美股走勢!$A$4:$J$495,7,FALSE)</f>
        <v>#N/A</v>
      </c>
      <c r="AF1651" s="33" t="e">
        <f>VLOOKUP($B1651,三大美股走勢!$A$4:$J$495,10,FALSE)</f>
        <v>#N/A</v>
      </c>
    </row>
    <row r="1652" spans="2:32">
      <c r="B1652" s="32">
        <v>44431</v>
      </c>
      <c r="C1652" s="33" t="e">
        <f>VLOOKUP($B1652,大盤與近月台指!$A$4:$I$499,2,FALSE)</f>
        <v>#N/A</v>
      </c>
      <c r="D1652" s="34" t="e">
        <f>VLOOKUP($B1652,大盤與近月台指!$A$4:$I$499,3,FALSE)</f>
        <v>#N/A</v>
      </c>
      <c r="E1652" s="35" t="e">
        <f>VLOOKUP($B1652,大盤與近月台指!$A$4:$I$499,4,FALSE)</f>
        <v>#N/A</v>
      </c>
      <c r="F1652" s="33" t="e">
        <f>VLOOKUP($B1652,大盤與近月台指!$A$4:$I$499,5,FALSE)</f>
        <v>#N/A</v>
      </c>
      <c r="G1652" s="49" t="e">
        <f>VLOOKUP($B1652,三大法人買賣超!$A$4:$I$500,3,FALSE)</f>
        <v>#N/A</v>
      </c>
      <c r="H1652" s="34" t="e">
        <f>VLOOKUP($B1652,三大法人買賣超!$A$4:$I$500,5,FALSE)</f>
        <v>#N/A</v>
      </c>
      <c r="I1652" s="27" t="e">
        <f>VLOOKUP($B1652,三大法人買賣超!$A$4:$I$500,7,FALSE)</f>
        <v>#N/A</v>
      </c>
      <c r="J1652" s="27" t="e">
        <f>VLOOKUP($B1652,三大法人買賣超!$A$4:$I$500,9,FALSE)</f>
        <v>#N/A</v>
      </c>
      <c r="K1652" s="37">
        <f>新台幣匯率美元指數!B1653</f>
        <v>0</v>
      </c>
      <c r="L1652" s="38">
        <f>新台幣匯率美元指數!C1653</f>
        <v>0</v>
      </c>
      <c r="M1652" s="39">
        <f>新台幣匯率美元指數!D1653</f>
        <v>0</v>
      </c>
      <c r="N1652" s="27" t="e">
        <f>VLOOKUP($B1652,期貨未平倉口數!$A$4:$M$499,4,FALSE)</f>
        <v>#N/A</v>
      </c>
      <c r="O1652" s="27" t="e">
        <f>VLOOKUP($B1652,期貨未平倉口數!$A$4:$M$499,9,FALSE)</f>
        <v>#N/A</v>
      </c>
      <c r="P1652" s="27" t="e">
        <f>VLOOKUP($B1652,期貨未平倉口數!$A$4:$M$499,10,FALSE)</f>
        <v>#N/A</v>
      </c>
      <c r="Q1652" s="27" t="e">
        <f>VLOOKUP($B1652,期貨未平倉口數!$A$4:$M$499,11,FALSE)</f>
        <v>#N/A</v>
      </c>
      <c r="R1652" s="64" t="e">
        <f>VLOOKUP($B1652,選擇權未平倉餘額!$A$4:$I$500,6,FALSE)</f>
        <v>#N/A</v>
      </c>
      <c r="S1652" s="64" t="e">
        <f>VLOOKUP($B1652,選擇權未平倉餘額!$A$4:$I$500,7,FALSE)</f>
        <v>#N/A</v>
      </c>
      <c r="T1652" s="64" t="e">
        <f>VLOOKUP($B1652,選擇權未平倉餘額!$A$4:$I$500,8,FALSE)</f>
        <v>#N/A</v>
      </c>
      <c r="U1652" s="64" t="e">
        <f>VLOOKUP($B1652,選擇權未平倉餘額!$A$4:$I$500,9,FALSE)</f>
        <v>#N/A</v>
      </c>
      <c r="V1652" s="39" t="e">
        <f>VLOOKUP($B1652,臺指選擇權P_C_Ratios!$A$4:$C$500,3,FALSE)</f>
        <v>#N/A</v>
      </c>
      <c r="W1652" s="41" t="e">
        <f>VLOOKUP($B1652,散戶多空比!$A$6:$L$500,12,FALSE)</f>
        <v>#N/A</v>
      </c>
      <c r="X1652" s="40" t="e">
        <f>VLOOKUP($B1652,期貨大額交易人未沖銷部位!$A$4:$O$499,4,FALSE)</f>
        <v>#N/A</v>
      </c>
      <c r="Y1652" s="40" t="e">
        <f>VLOOKUP($B1652,期貨大額交易人未沖銷部位!$A$4:$O$499,7,FALSE)</f>
        <v>#N/A</v>
      </c>
      <c r="Z1652" s="40" t="e">
        <f>VLOOKUP($B1652,期貨大額交易人未沖銷部位!$A$4:$O$499,10,FALSE)</f>
        <v>#N/A</v>
      </c>
      <c r="AA1652" s="40" t="e">
        <f>VLOOKUP($B1652,期貨大額交易人未沖銷部位!$A$4:$O$499,13,FALSE)</f>
        <v>#N/A</v>
      </c>
      <c r="AB1652" s="40" t="e">
        <f>VLOOKUP($B1652,期貨大額交易人未沖銷部位!$A$4:$O$499,14,FALSE)</f>
        <v>#N/A</v>
      </c>
      <c r="AC1652" s="40" t="e">
        <f>VLOOKUP($B1652,期貨大額交易人未沖銷部位!$A$4:$O$499,15,FALSE)</f>
        <v>#N/A</v>
      </c>
      <c r="AD1652" s="33" t="e">
        <f>VLOOKUP($B1652,三大美股走勢!$A$4:$J$495,4,FALSE)</f>
        <v>#N/A</v>
      </c>
      <c r="AE1652" s="33" t="e">
        <f>VLOOKUP($B1652,三大美股走勢!$A$4:$J$495,7,FALSE)</f>
        <v>#N/A</v>
      </c>
      <c r="AF1652" s="33" t="e">
        <f>VLOOKUP($B1652,三大美股走勢!$A$4:$J$495,10,FALSE)</f>
        <v>#N/A</v>
      </c>
    </row>
    <row r="1653" spans="2:32">
      <c r="B1653" s="32">
        <v>44432</v>
      </c>
      <c r="C1653" s="33" t="e">
        <f>VLOOKUP($B1653,大盤與近月台指!$A$4:$I$499,2,FALSE)</f>
        <v>#N/A</v>
      </c>
      <c r="D1653" s="34" t="e">
        <f>VLOOKUP($B1653,大盤與近月台指!$A$4:$I$499,3,FALSE)</f>
        <v>#N/A</v>
      </c>
      <c r="E1653" s="35" t="e">
        <f>VLOOKUP($B1653,大盤與近月台指!$A$4:$I$499,4,FALSE)</f>
        <v>#N/A</v>
      </c>
      <c r="F1653" s="33" t="e">
        <f>VLOOKUP($B1653,大盤與近月台指!$A$4:$I$499,5,FALSE)</f>
        <v>#N/A</v>
      </c>
      <c r="G1653" s="49" t="e">
        <f>VLOOKUP($B1653,三大法人買賣超!$A$4:$I$500,3,FALSE)</f>
        <v>#N/A</v>
      </c>
      <c r="H1653" s="34" t="e">
        <f>VLOOKUP($B1653,三大法人買賣超!$A$4:$I$500,5,FALSE)</f>
        <v>#N/A</v>
      </c>
      <c r="I1653" s="27" t="e">
        <f>VLOOKUP($B1653,三大法人買賣超!$A$4:$I$500,7,FALSE)</f>
        <v>#N/A</v>
      </c>
      <c r="J1653" s="27" t="e">
        <f>VLOOKUP($B1653,三大法人買賣超!$A$4:$I$500,9,FALSE)</f>
        <v>#N/A</v>
      </c>
      <c r="K1653" s="37">
        <f>新台幣匯率美元指數!B1654</f>
        <v>0</v>
      </c>
      <c r="L1653" s="38">
        <f>新台幣匯率美元指數!C1654</f>
        <v>0</v>
      </c>
      <c r="M1653" s="39">
        <f>新台幣匯率美元指數!D1654</f>
        <v>0</v>
      </c>
      <c r="N1653" s="27" t="e">
        <f>VLOOKUP($B1653,期貨未平倉口數!$A$4:$M$499,4,FALSE)</f>
        <v>#N/A</v>
      </c>
      <c r="O1653" s="27" t="e">
        <f>VLOOKUP($B1653,期貨未平倉口數!$A$4:$M$499,9,FALSE)</f>
        <v>#N/A</v>
      </c>
      <c r="P1653" s="27" t="e">
        <f>VLOOKUP($B1653,期貨未平倉口數!$A$4:$M$499,10,FALSE)</f>
        <v>#N/A</v>
      </c>
      <c r="Q1653" s="27" t="e">
        <f>VLOOKUP($B1653,期貨未平倉口數!$A$4:$M$499,11,FALSE)</f>
        <v>#N/A</v>
      </c>
      <c r="R1653" s="64" t="e">
        <f>VLOOKUP($B1653,選擇權未平倉餘額!$A$4:$I$500,6,FALSE)</f>
        <v>#N/A</v>
      </c>
      <c r="S1653" s="64" t="e">
        <f>VLOOKUP($B1653,選擇權未平倉餘額!$A$4:$I$500,7,FALSE)</f>
        <v>#N/A</v>
      </c>
      <c r="T1653" s="64" t="e">
        <f>VLOOKUP($B1653,選擇權未平倉餘額!$A$4:$I$500,8,FALSE)</f>
        <v>#N/A</v>
      </c>
      <c r="U1653" s="64" t="e">
        <f>VLOOKUP($B1653,選擇權未平倉餘額!$A$4:$I$500,9,FALSE)</f>
        <v>#N/A</v>
      </c>
      <c r="V1653" s="39" t="e">
        <f>VLOOKUP($B1653,臺指選擇權P_C_Ratios!$A$4:$C$500,3,FALSE)</f>
        <v>#N/A</v>
      </c>
      <c r="W1653" s="41" t="e">
        <f>VLOOKUP($B1653,散戶多空比!$A$6:$L$500,12,FALSE)</f>
        <v>#N/A</v>
      </c>
      <c r="X1653" s="40" t="e">
        <f>VLOOKUP($B1653,期貨大額交易人未沖銷部位!$A$4:$O$499,4,FALSE)</f>
        <v>#N/A</v>
      </c>
      <c r="Y1653" s="40" t="e">
        <f>VLOOKUP($B1653,期貨大額交易人未沖銷部位!$A$4:$O$499,7,FALSE)</f>
        <v>#N/A</v>
      </c>
      <c r="Z1653" s="40" t="e">
        <f>VLOOKUP($B1653,期貨大額交易人未沖銷部位!$A$4:$O$499,10,FALSE)</f>
        <v>#N/A</v>
      </c>
      <c r="AA1653" s="40" t="e">
        <f>VLOOKUP($B1653,期貨大額交易人未沖銷部位!$A$4:$O$499,13,FALSE)</f>
        <v>#N/A</v>
      </c>
      <c r="AB1653" s="40" t="e">
        <f>VLOOKUP($B1653,期貨大額交易人未沖銷部位!$A$4:$O$499,14,FALSE)</f>
        <v>#N/A</v>
      </c>
      <c r="AC1653" s="40" t="e">
        <f>VLOOKUP($B1653,期貨大額交易人未沖銷部位!$A$4:$O$499,15,FALSE)</f>
        <v>#N/A</v>
      </c>
      <c r="AD1653" s="33" t="e">
        <f>VLOOKUP($B1653,三大美股走勢!$A$4:$J$495,4,FALSE)</f>
        <v>#N/A</v>
      </c>
      <c r="AE1653" s="33" t="e">
        <f>VLOOKUP($B1653,三大美股走勢!$A$4:$J$495,7,FALSE)</f>
        <v>#N/A</v>
      </c>
      <c r="AF1653" s="33" t="e">
        <f>VLOOKUP($B1653,三大美股走勢!$A$4:$J$495,10,FALSE)</f>
        <v>#N/A</v>
      </c>
    </row>
    <row r="1654" spans="2:32">
      <c r="B1654" s="32">
        <v>44433</v>
      </c>
      <c r="C1654" s="33" t="e">
        <f>VLOOKUP($B1654,大盤與近月台指!$A$4:$I$499,2,FALSE)</f>
        <v>#N/A</v>
      </c>
      <c r="D1654" s="34" t="e">
        <f>VLOOKUP($B1654,大盤與近月台指!$A$4:$I$499,3,FALSE)</f>
        <v>#N/A</v>
      </c>
      <c r="E1654" s="35" t="e">
        <f>VLOOKUP($B1654,大盤與近月台指!$A$4:$I$499,4,FALSE)</f>
        <v>#N/A</v>
      </c>
      <c r="F1654" s="33" t="e">
        <f>VLOOKUP($B1654,大盤與近月台指!$A$4:$I$499,5,FALSE)</f>
        <v>#N/A</v>
      </c>
      <c r="G1654" s="49" t="e">
        <f>VLOOKUP($B1654,三大法人買賣超!$A$4:$I$500,3,FALSE)</f>
        <v>#N/A</v>
      </c>
      <c r="H1654" s="34" t="e">
        <f>VLOOKUP($B1654,三大法人買賣超!$A$4:$I$500,5,FALSE)</f>
        <v>#N/A</v>
      </c>
      <c r="I1654" s="27" t="e">
        <f>VLOOKUP($B1654,三大法人買賣超!$A$4:$I$500,7,FALSE)</f>
        <v>#N/A</v>
      </c>
      <c r="J1654" s="27" t="e">
        <f>VLOOKUP($B1654,三大法人買賣超!$A$4:$I$500,9,FALSE)</f>
        <v>#N/A</v>
      </c>
      <c r="K1654" s="37">
        <f>新台幣匯率美元指數!B1655</f>
        <v>0</v>
      </c>
      <c r="L1654" s="38">
        <f>新台幣匯率美元指數!C1655</f>
        <v>0</v>
      </c>
      <c r="M1654" s="39">
        <f>新台幣匯率美元指數!D1655</f>
        <v>0</v>
      </c>
      <c r="N1654" s="27" t="e">
        <f>VLOOKUP($B1654,期貨未平倉口數!$A$4:$M$499,4,FALSE)</f>
        <v>#N/A</v>
      </c>
      <c r="O1654" s="27" t="e">
        <f>VLOOKUP($B1654,期貨未平倉口數!$A$4:$M$499,9,FALSE)</f>
        <v>#N/A</v>
      </c>
      <c r="P1654" s="27" t="e">
        <f>VLOOKUP($B1654,期貨未平倉口數!$A$4:$M$499,10,FALSE)</f>
        <v>#N/A</v>
      </c>
      <c r="Q1654" s="27" t="e">
        <f>VLOOKUP($B1654,期貨未平倉口數!$A$4:$M$499,11,FALSE)</f>
        <v>#N/A</v>
      </c>
      <c r="R1654" s="64" t="e">
        <f>VLOOKUP($B1654,選擇權未平倉餘額!$A$4:$I$500,6,FALSE)</f>
        <v>#N/A</v>
      </c>
      <c r="S1654" s="64" t="e">
        <f>VLOOKUP($B1654,選擇權未平倉餘額!$A$4:$I$500,7,FALSE)</f>
        <v>#N/A</v>
      </c>
      <c r="T1654" s="64" t="e">
        <f>VLOOKUP($B1654,選擇權未平倉餘額!$A$4:$I$500,8,FALSE)</f>
        <v>#N/A</v>
      </c>
      <c r="U1654" s="64" t="e">
        <f>VLOOKUP($B1654,選擇權未平倉餘額!$A$4:$I$500,9,FALSE)</f>
        <v>#N/A</v>
      </c>
      <c r="V1654" s="39" t="e">
        <f>VLOOKUP($B1654,臺指選擇權P_C_Ratios!$A$4:$C$500,3,FALSE)</f>
        <v>#N/A</v>
      </c>
      <c r="W1654" s="41" t="e">
        <f>VLOOKUP($B1654,散戶多空比!$A$6:$L$500,12,FALSE)</f>
        <v>#N/A</v>
      </c>
      <c r="X1654" s="40" t="e">
        <f>VLOOKUP($B1654,期貨大額交易人未沖銷部位!$A$4:$O$499,4,FALSE)</f>
        <v>#N/A</v>
      </c>
      <c r="Y1654" s="40" t="e">
        <f>VLOOKUP($B1654,期貨大額交易人未沖銷部位!$A$4:$O$499,7,FALSE)</f>
        <v>#N/A</v>
      </c>
      <c r="Z1654" s="40" t="e">
        <f>VLOOKUP($B1654,期貨大額交易人未沖銷部位!$A$4:$O$499,10,FALSE)</f>
        <v>#N/A</v>
      </c>
      <c r="AA1654" s="40" t="e">
        <f>VLOOKUP($B1654,期貨大額交易人未沖銷部位!$A$4:$O$499,13,FALSE)</f>
        <v>#N/A</v>
      </c>
      <c r="AB1654" s="40" t="e">
        <f>VLOOKUP($B1654,期貨大額交易人未沖銷部位!$A$4:$O$499,14,FALSE)</f>
        <v>#N/A</v>
      </c>
      <c r="AC1654" s="40" t="e">
        <f>VLOOKUP($B1654,期貨大額交易人未沖銷部位!$A$4:$O$499,15,FALSE)</f>
        <v>#N/A</v>
      </c>
      <c r="AD1654" s="33" t="e">
        <f>VLOOKUP($B1654,三大美股走勢!$A$4:$J$495,4,FALSE)</f>
        <v>#N/A</v>
      </c>
      <c r="AE1654" s="33" t="e">
        <f>VLOOKUP($B1654,三大美股走勢!$A$4:$J$495,7,FALSE)</f>
        <v>#N/A</v>
      </c>
      <c r="AF1654" s="33" t="e">
        <f>VLOOKUP($B1654,三大美股走勢!$A$4:$J$495,10,FALSE)</f>
        <v>#N/A</v>
      </c>
    </row>
    <row r="1655" spans="2:32">
      <c r="B1655" s="32">
        <v>44434</v>
      </c>
      <c r="C1655" s="33" t="e">
        <f>VLOOKUP($B1655,大盤與近月台指!$A$4:$I$499,2,FALSE)</f>
        <v>#N/A</v>
      </c>
      <c r="D1655" s="34" t="e">
        <f>VLOOKUP($B1655,大盤與近月台指!$A$4:$I$499,3,FALSE)</f>
        <v>#N/A</v>
      </c>
      <c r="E1655" s="35" t="e">
        <f>VLOOKUP($B1655,大盤與近月台指!$A$4:$I$499,4,FALSE)</f>
        <v>#N/A</v>
      </c>
      <c r="F1655" s="33" t="e">
        <f>VLOOKUP($B1655,大盤與近月台指!$A$4:$I$499,5,FALSE)</f>
        <v>#N/A</v>
      </c>
      <c r="G1655" s="49" t="e">
        <f>VLOOKUP($B1655,三大法人買賣超!$A$4:$I$500,3,FALSE)</f>
        <v>#N/A</v>
      </c>
      <c r="H1655" s="34" t="e">
        <f>VLOOKUP($B1655,三大法人買賣超!$A$4:$I$500,5,FALSE)</f>
        <v>#N/A</v>
      </c>
      <c r="I1655" s="27" t="e">
        <f>VLOOKUP($B1655,三大法人買賣超!$A$4:$I$500,7,FALSE)</f>
        <v>#N/A</v>
      </c>
      <c r="J1655" s="27" t="e">
        <f>VLOOKUP($B1655,三大法人買賣超!$A$4:$I$500,9,FALSE)</f>
        <v>#N/A</v>
      </c>
      <c r="K1655" s="37">
        <f>新台幣匯率美元指數!B1656</f>
        <v>0</v>
      </c>
      <c r="L1655" s="38">
        <f>新台幣匯率美元指數!C1656</f>
        <v>0</v>
      </c>
      <c r="M1655" s="39">
        <f>新台幣匯率美元指數!D1656</f>
        <v>0</v>
      </c>
      <c r="N1655" s="27" t="e">
        <f>VLOOKUP($B1655,期貨未平倉口數!$A$4:$M$499,4,FALSE)</f>
        <v>#N/A</v>
      </c>
      <c r="O1655" s="27" t="e">
        <f>VLOOKUP($B1655,期貨未平倉口數!$A$4:$M$499,9,FALSE)</f>
        <v>#N/A</v>
      </c>
      <c r="P1655" s="27" t="e">
        <f>VLOOKUP($B1655,期貨未平倉口數!$A$4:$M$499,10,FALSE)</f>
        <v>#N/A</v>
      </c>
      <c r="Q1655" s="27" t="e">
        <f>VLOOKUP($B1655,期貨未平倉口數!$A$4:$M$499,11,FALSE)</f>
        <v>#N/A</v>
      </c>
      <c r="R1655" s="64" t="e">
        <f>VLOOKUP($B1655,選擇權未平倉餘額!$A$4:$I$500,6,FALSE)</f>
        <v>#N/A</v>
      </c>
      <c r="S1655" s="64" t="e">
        <f>VLOOKUP($B1655,選擇權未平倉餘額!$A$4:$I$500,7,FALSE)</f>
        <v>#N/A</v>
      </c>
      <c r="T1655" s="64" t="e">
        <f>VLOOKUP($B1655,選擇權未平倉餘額!$A$4:$I$500,8,FALSE)</f>
        <v>#N/A</v>
      </c>
      <c r="U1655" s="64" t="e">
        <f>VLOOKUP($B1655,選擇權未平倉餘額!$A$4:$I$500,9,FALSE)</f>
        <v>#N/A</v>
      </c>
      <c r="V1655" s="39" t="e">
        <f>VLOOKUP($B1655,臺指選擇權P_C_Ratios!$A$4:$C$500,3,FALSE)</f>
        <v>#N/A</v>
      </c>
      <c r="W1655" s="41" t="e">
        <f>VLOOKUP($B1655,散戶多空比!$A$6:$L$500,12,FALSE)</f>
        <v>#N/A</v>
      </c>
      <c r="X1655" s="40" t="e">
        <f>VLOOKUP($B1655,期貨大額交易人未沖銷部位!$A$4:$O$499,4,FALSE)</f>
        <v>#N/A</v>
      </c>
      <c r="Y1655" s="40" t="e">
        <f>VLOOKUP($B1655,期貨大額交易人未沖銷部位!$A$4:$O$499,7,FALSE)</f>
        <v>#N/A</v>
      </c>
      <c r="Z1655" s="40" t="e">
        <f>VLOOKUP($B1655,期貨大額交易人未沖銷部位!$A$4:$O$499,10,FALSE)</f>
        <v>#N/A</v>
      </c>
      <c r="AA1655" s="40" t="e">
        <f>VLOOKUP($B1655,期貨大額交易人未沖銷部位!$A$4:$O$499,13,FALSE)</f>
        <v>#N/A</v>
      </c>
      <c r="AB1655" s="40" t="e">
        <f>VLOOKUP($B1655,期貨大額交易人未沖銷部位!$A$4:$O$499,14,FALSE)</f>
        <v>#N/A</v>
      </c>
      <c r="AC1655" s="40" t="e">
        <f>VLOOKUP($B1655,期貨大額交易人未沖銷部位!$A$4:$O$499,15,FALSE)</f>
        <v>#N/A</v>
      </c>
      <c r="AD1655" s="33" t="e">
        <f>VLOOKUP($B1655,三大美股走勢!$A$4:$J$495,4,FALSE)</f>
        <v>#N/A</v>
      </c>
      <c r="AE1655" s="33" t="e">
        <f>VLOOKUP($B1655,三大美股走勢!$A$4:$J$495,7,FALSE)</f>
        <v>#N/A</v>
      </c>
      <c r="AF1655" s="33" t="e">
        <f>VLOOKUP($B1655,三大美股走勢!$A$4:$J$495,10,FALSE)</f>
        <v>#N/A</v>
      </c>
    </row>
    <row r="1656" spans="2:32">
      <c r="B1656" s="32">
        <v>44435</v>
      </c>
      <c r="C1656" s="33" t="e">
        <f>VLOOKUP($B1656,大盤與近月台指!$A$4:$I$499,2,FALSE)</f>
        <v>#N/A</v>
      </c>
      <c r="D1656" s="34" t="e">
        <f>VLOOKUP($B1656,大盤與近月台指!$A$4:$I$499,3,FALSE)</f>
        <v>#N/A</v>
      </c>
      <c r="E1656" s="35" t="e">
        <f>VLOOKUP($B1656,大盤與近月台指!$A$4:$I$499,4,FALSE)</f>
        <v>#N/A</v>
      </c>
      <c r="F1656" s="33" t="e">
        <f>VLOOKUP($B1656,大盤與近月台指!$A$4:$I$499,5,FALSE)</f>
        <v>#N/A</v>
      </c>
      <c r="G1656" s="49" t="e">
        <f>VLOOKUP($B1656,三大法人買賣超!$A$4:$I$500,3,FALSE)</f>
        <v>#N/A</v>
      </c>
      <c r="H1656" s="34" t="e">
        <f>VLOOKUP($B1656,三大法人買賣超!$A$4:$I$500,5,FALSE)</f>
        <v>#N/A</v>
      </c>
      <c r="I1656" s="27" t="e">
        <f>VLOOKUP($B1656,三大法人買賣超!$A$4:$I$500,7,FALSE)</f>
        <v>#N/A</v>
      </c>
      <c r="J1656" s="27" t="e">
        <f>VLOOKUP($B1656,三大法人買賣超!$A$4:$I$500,9,FALSE)</f>
        <v>#N/A</v>
      </c>
      <c r="K1656" s="37">
        <f>新台幣匯率美元指數!B1657</f>
        <v>0</v>
      </c>
      <c r="L1656" s="38">
        <f>新台幣匯率美元指數!C1657</f>
        <v>0</v>
      </c>
      <c r="M1656" s="39">
        <f>新台幣匯率美元指數!D1657</f>
        <v>0</v>
      </c>
      <c r="N1656" s="27" t="e">
        <f>VLOOKUP($B1656,期貨未平倉口數!$A$4:$M$499,4,FALSE)</f>
        <v>#N/A</v>
      </c>
      <c r="O1656" s="27" t="e">
        <f>VLOOKUP($B1656,期貨未平倉口數!$A$4:$M$499,9,FALSE)</f>
        <v>#N/A</v>
      </c>
      <c r="P1656" s="27" t="e">
        <f>VLOOKUP($B1656,期貨未平倉口數!$A$4:$M$499,10,FALSE)</f>
        <v>#N/A</v>
      </c>
      <c r="Q1656" s="27" t="e">
        <f>VLOOKUP($B1656,期貨未平倉口數!$A$4:$M$499,11,FALSE)</f>
        <v>#N/A</v>
      </c>
      <c r="R1656" s="64" t="e">
        <f>VLOOKUP($B1656,選擇權未平倉餘額!$A$4:$I$500,6,FALSE)</f>
        <v>#N/A</v>
      </c>
      <c r="S1656" s="64" t="e">
        <f>VLOOKUP($B1656,選擇權未平倉餘額!$A$4:$I$500,7,FALSE)</f>
        <v>#N/A</v>
      </c>
      <c r="T1656" s="64" t="e">
        <f>VLOOKUP($B1656,選擇權未平倉餘額!$A$4:$I$500,8,FALSE)</f>
        <v>#N/A</v>
      </c>
      <c r="U1656" s="64" t="e">
        <f>VLOOKUP($B1656,選擇權未平倉餘額!$A$4:$I$500,9,FALSE)</f>
        <v>#N/A</v>
      </c>
      <c r="V1656" s="39" t="e">
        <f>VLOOKUP($B1656,臺指選擇權P_C_Ratios!$A$4:$C$500,3,FALSE)</f>
        <v>#N/A</v>
      </c>
      <c r="W1656" s="41" t="e">
        <f>VLOOKUP($B1656,散戶多空比!$A$6:$L$500,12,FALSE)</f>
        <v>#N/A</v>
      </c>
      <c r="X1656" s="40" t="e">
        <f>VLOOKUP($B1656,期貨大額交易人未沖銷部位!$A$4:$O$499,4,FALSE)</f>
        <v>#N/A</v>
      </c>
      <c r="Y1656" s="40" t="e">
        <f>VLOOKUP($B1656,期貨大額交易人未沖銷部位!$A$4:$O$499,7,FALSE)</f>
        <v>#N/A</v>
      </c>
      <c r="Z1656" s="40" t="e">
        <f>VLOOKUP($B1656,期貨大額交易人未沖銷部位!$A$4:$O$499,10,FALSE)</f>
        <v>#N/A</v>
      </c>
      <c r="AA1656" s="40" t="e">
        <f>VLOOKUP($B1656,期貨大額交易人未沖銷部位!$A$4:$O$499,13,FALSE)</f>
        <v>#N/A</v>
      </c>
      <c r="AB1656" s="40" t="e">
        <f>VLOOKUP($B1656,期貨大額交易人未沖銷部位!$A$4:$O$499,14,FALSE)</f>
        <v>#N/A</v>
      </c>
      <c r="AC1656" s="40" t="e">
        <f>VLOOKUP($B1656,期貨大額交易人未沖銷部位!$A$4:$O$499,15,FALSE)</f>
        <v>#N/A</v>
      </c>
      <c r="AD1656" s="33" t="e">
        <f>VLOOKUP($B1656,三大美股走勢!$A$4:$J$495,4,FALSE)</f>
        <v>#N/A</v>
      </c>
      <c r="AE1656" s="33" t="e">
        <f>VLOOKUP($B1656,三大美股走勢!$A$4:$J$495,7,FALSE)</f>
        <v>#N/A</v>
      </c>
      <c r="AF1656" s="33" t="e">
        <f>VLOOKUP($B1656,三大美股走勢!$A$4:$J$495,10,FALSE)</f>
        <v>#N/A</v>
      </c>
    </row>
    <row r="1657" spans="2:32">
      <c r="B1657" s="32">
        <v>44436</v>
      </c>
      <c r="C1657" s="33" t="e">
        <f>VLOOKUP($B1657,大盤與近月台指!$A$4:$I$499,2,FALSE)</f>
        <v>#N/A</v>
      </c>
      <c r="D1657" s="34" t="e">
        <f>VLOOKUP($B1657,大盤與近月台指!$A$4:$I$499,3,FALSE)</f>
        <v>#N/A</v>
      </c>
      <c r="E1657" s="35" t="e">
        <f>VLOOKUP($B1657,大盤與近月台指!$A$4:$I$499,4,FALSE)</f>
        <v>#N/A</v>
      </c>
      <c r="F1657" s="33" t="e">
        <f>VLOOKUP($B1657,大盤與近月台指!$A$4:$I$499,5,FALSE)</f>
        <v>#N/A</v>
      </c>
      <c r="G1657" s="49" t="e">
        <f>VLOOKUP($B1657,三大法人買賣超!$A$4:$I$500,3,FALSE)</f>
        <v>#N/A</v>
      </c>
      <c r="H1657" s="34" t="e">
        <f>VLOOKUP($B1657,三大法人買賣超!$A$4:$I$500,5,FALSE)</f>
        <v>#N/A</v>
      </c>
      <c r="I1657" s="27" t="e">
        <f>VLOOKUP($B1657,三大法人買賣超!$A$4:$I$500,7,FALSE)</f>
        <v>#N/A</v>
      </c>
      <c r="J1657" s="27" t="e">
        <f>VLOOKUP($B1657,三大法人買賣超!$A$4:$I$500,9,FALSE)</f>
        <v>#N/A</v>
      </c>
      <c r="K1657" s="37">
        <f>新台幣匯率美元指數!B1658</f>
        <v>0</v>
      </c>
      <c r="L1657" s="38">
        <f>新台幣匯率美元指數!C1658</f>
        <v>0</v>
      </c>
      <c r="M1657" s="39">
        <f>新台幣匯率美元指數!D1658</f>
        <v>0</v>
      </c>
      <c r="N1657" s="27" t="e">
        <f>VLOOKUP($B1657,期貨未平倉口數!$A$4:$M$499,4,FALSE)</f>
        <v>#N/A</v>
      </c>
      <c r="O1657" s="27" t="e">
        <f>VLOOKUP($B1657,期貨未平倉口數!$A$4:$M$499,9,FALSE)</f>
        <v>#N/A</v>
      </c>
      <c r="P1657" s="27" t="e">
        <f>VLOOKUP($B1657,期貨未平倉口數!$A$4:$M$499,10,FALSE)</f>
        <v>#N/A</v>
      </c>
      <c r="Q1657" s="27" t="e">
        <f>VLOOKUP($B1657,期貨未平倉口數!$A$4:$M$499,11,FALSE)</f>
        <v>#N/A</v>
      </c>
      <c r="R1657" s="64" t="e">
        <f>VLOOKUP($B1657,選擇權未平倉餘額!$A$4:$I$500,6,FALSE)</f>
        <v>#N/A</v>
      </c>
      <c r="S1657" s="64" t="e">
        <f>VLOOKUP($B1657,選擇權未平倉餘額!$A$4:$I$500,7,FALSE)</f>
        <v>#N/A</v>
      </c>
      <c r="T1657" s="64" t="e">
        <f>VLOOKUP($B1657,選擇權未平倉餘額!$A$4:$I$500,8,FALSE)</f>
        <v>#N/A</v>
      </c>
      <c r="U1657" s="64" t="e">
        <f>VLOOKUP($B1657,選擇權未平倉餘額!$A$4:$I$500,9,FALSE)</f>
        <v>#N/A</v>
      </c>
      <c r="V1657" s="39" t="e">
        <f>VLOOKUP($B1657,臺指選擇權P_C_Ratios!$A$4:$C$500,3,FALSE)</f>
        <v>#N/A</v>
      </c>
      <c r="W1657" s="41" t="e">
        <f>VLOOKUP($B1657,散戶多空比!$A$6:$L$500,12,FALSE)</f>
        <v>#N/A</v>
      </c>
      <c r="X1657" s="40" t="e">
        <f>VLOOKUP($B1657,期貨大額交易人未沖銷部位!$A$4:$O$499,4,FALSE)</f>
        <v>#N/A</v>
      </c>
      <c r="Y1657" s="40" t="e">
        <f>VLOOKUP($B1657,期貨大額交易人未沖銷部位!$A$4:$O$499,7,FALSE)</f>
        <v>#N/A</v>
      </c>
      <c r="Z1657" s="40" t="e">
        <f>VLOOKUP($B1657,期貨大額交易人未沖銷部位!$A$4:$O$499,10,FALSE)</f>
        <v>#N/A</v>
      </c>
      <c r="AA1657" s="40" t="e">
        <f>VLOOKUP($B1657,期貨大額交易人未沖銷部位!$A$4:$O$499,13,FALSE)</f>
        <v>#N/A</v>
      </c>
      <c r="AB1657" s="40" t="e">
        <f>VLOOKUP($B1657,期貨大額交易人未沖銷部位!$A$4:$O$499,14,FALSE)</f>
        <v>#N/A</v>
      </c>
      <c r="AC1657" s="40" t="e">
        <f>VLOOKUP($B1657,期貨大額交易人未沖銷部位!$A$4:$O$499,15,FALSE)</f>
        <v>#N/A</v>
      </c>
      <c r="AD1657" s="33" t="e">
        <f>VLOOKUP($B1657,三大美股走勢!$A$4:$J$495,4,FALSE)</f>
        <v>#N/A</v>
      </c>
      <c r="AE1657" s="33" t="e">
        <f>VLOOKUP($B1657,三大美股走勢!$A$4:$J$495,7,FALSE)</f>
        <v>#N/A</v>
      </c>
      <c r="AF1657" s="33" t="e">
        <f>VLOOKUP($B1657,三大美股走勢!$A$4:$J$495,10,FALSE)</f>
        <v>#N/A</v>
      </c>
    </row>
    <row r="1658" spans="2:32">
      <c r="B1658" s="32">
        <v>44437</v>
      </c>
      <c r="C1658" s="33" t="e">
        <f>VLOOKUP($B1658,大盤與近月台指!$A$4:$I$499,2,FALSE)</f>
        <v>#N/A</v>
      </c>
      <c r="D1658" s="34" t="e">
        <f>VLOOKUP($B1658,大盤與近月台指!$A$4:$I$499,3,FALSE)</f>
        <v>#N/A</v>
      </c>
      <c r="E1658" s="35" t="e">
        <f>VLOOKUP($B1658,大盤與近月台指!$A$4:$I$499,4,FALSE)</f>
        <v>#N/A</v>
      </c>
      <c r="F1658" s="33" t="e">
        <f>VLOOKUP($B1658,大盤與近月台指!$A$4:$I$499,5,FALSE)</f>
        <v>#N/A</v>
      </c>
      <c r="G1658" s="49" t="e">
        <f>VLOOKUP($B1658,三大法人買賣超!$A$4:$I$500,3,FALSE)</f>
        <v>#N/A</v>
      </c>
      <c r="H1658" s="34" t="e">
        <f>VLOOKUP($B1658,三大法人買賣超!$A$4:$I$500,5,FALSE)</f>
        <v>#N/A</v>
      </c>
      <c r="I1658" s="27" t="e">
        <f>VLOOKUP($B1658,三大法人買賣超!$A$4:$I$500,7,FALSE)</f>
        <v>#N/A</v>
      </c>
      <c r="J1658" s="27" t="e">
        <f>VLOOKUP($B1658,三大法人買賣超!$A$4:$I$500,9,FALSE)</f>
        <v>#N/A</v>
      </c>
      <c r="K1658" s="37">
        <f>新台幣匯率美元指數!B1659</f>
        <v>0</v>
      </c>
      <c r="L1658" s="38">
        <f>新台幣匯率美元指數!C1659</f>
        <v>0</v>
      </c>
      <c r="M1658" s="39">
        <f>新台幣匯率美元指數!D1659</f>
        <v>0</v>
      </c>
      <c r="N1658" s="27" t="e">
        <f>VLOOKUP($B1658,期貨未平倉口數!$A$4:$M$499,4,FALSE)</f>
        <v>#N/A</v>
      </c>
      <c r="O1658" s="27" t="e">
        <f>VLOOKUP($B1658,期貨未平倉口數!$A$4:$M$499,9,FALSE)</f>
        <v>#N/A</v>
      </c>
      <c r="P1658" s="27" t="e">
        <f>VLOOKUP($B1658,期貨未平倉口數!$A$4:$M$499,10,FALSE)</f>
        <v>#N/A</v>
      </c>
      <c r="Q1658" s="27" t="e">
        <f>VLOOKUP($B1658,期貨未平倉口數!$A$4:$M$499,11,FALSE)</f>
        <v>#N/A</v>
      </c>
      <c r="R1658" s="64" t="e">
        <f>VLOOKUP($B1658,選擇權未平倉餘額!$A$4:$I$500,6,FALSE)</f>
        <v>#N/A</v>
      </c>
      <c r="S1658" s="64" t="e">
        <f>VLOOKUP($B1658,選擇權未平倉餘額!$A$4:$I$500,7,FALSE)</f>
        <v>#N/A</v>
      </c>
      <c r="T1658" s="64" t="e">
        <f>VLOOKUP($B1658,選擇權未平倉餘額!$A$4:$I$500,8,FALSE)</f>
        <v>#N/A</v>
      </c>
      <c r="U1658" s="64" t="e">
        <f>VLOOKUP($B1658,選擇權未平倉餘額!$A$4:$I$500,9,FALSE)</f>
        <v>#N/A</v>
      </c>
      <c r="V1658" s="39" t="e">
        <f>VLOOKUP($B1658,臺指選擇權P_C_Ratios!$A$4:$C$500,3,FALSE)</f>
        <v>#N/A</v>
      </c>
      <c r="W1658" s="41" t="e">
        <f>VLOOKUP($B1658,散戶多空比!$A$6:$L$500,12,FALSE)</f>
        <v>#N/A</v>
      </c>
      <c r="X1658" s="40" t="e">
        <f>VLOOKUP($B1658,期貨大額交易人未沖銷部位!$A$4:$O$499,4,FALSE)</f>
        <v>#N/A</v>
      </c>
      <c r="Y1658" s="40" t="e">
        <f>VLOOKUP($B1658,期貨大額交易人未沖銷部位!$A$4:$O$499,7,FALSE)</f>
        <v>#N/A</v>
      </c>
      <c r="Z1658" s="40" t="e">
        <f>VLOOKUP($B1658,期貨大額交易人未沖銷部位!$A$4:$O$499,10,FALSE)</f>
        <v>#N/A</v>
      </c>
      <c r="AA1658" s="40" t="e">
        <f>VLOOKUP($B1658,期貨大額交易人未沖銷部位!$A$4:$O$499,13,FALSE)</f>
        <v>#N/A</v>
      </c>
      <c r="AB1658" s="40" t="e">
        <f>VLOOKUP($B1658,期貨大額交易人未沖銷部位!$A$4:$O$499,14,FALSE)</f>
        <v>#N/A</v>
      </c>
      <c r="AC1658" s="40" t="e">
        <f>VLOOKUP($B1658,期貨大額交易人未沖銷部位!$A$4:$O$499,15,FALSE)</f>
        <v>#N/A</v>
      </c>
      <c r="AD1658" s="33" t="e">
        <f>VLOOKUP($B1658,三大美股走勢!$A$4:$J$495,4,FALSE)</f>
        <v>#N/A</v>
      </c>
      <c r="AE1658" s="33" t="e">
        <f>VLOOKUP($B1658,三大美股走勢!$A$4:$J$495,7,FALSE)</f>
        <v>#N/A</v>
      </c>
      <c r="AF1658" s="33" t="e">
        <f>VLOOKUP($B1658,三大美股走勢!$A$4:$J$495,10,FALSE)</f>
        <v>#N/A</v>
      </c>
    </row>
    <row r="1659" spans="2:32">
      <c r="B1659" s="32">
        <v>44438</v>
      </c>
      <c r="C1659" s="33" t="e">
        <f>VLOOKUP($B1659,大盤與近月台指!$A$4:$I$499,2,FALSE)</f>
        <v>#N/A</v>
      </c>
      <c r="D1659" s="34" t="e">
        <f>VLOOKUP($B1659,大盤與近月台指!$A$4:$I$499,3,FALSE)</f>
        <v>#N/A</v>
      </c>
      <c r="E1659" s="35" t="e">
        <f>VLOOKUP($B1659,大盤與近月台指!$A$4:$I$499,4,FALSE)</f>
        <v>#N/A</v>
      </c>
      <c r="F1659" s="33" t="e">
        <f>VLOOKUP($B1659,大盤與近月台指!$A$4:$I$499,5,FALSE)</f>
        <v>#N/A</v>
      </c>
      <c r="G1659" s="49" t="e">
        <f>VLOOKUP($B1659,三大法人買賣超!$A$4:$I$500,3,FALSE)</f>
        <v>#N/A</v>
      </c>
      <c r="H1659" s="34" t="e">
        <f>VLOOKUP($B1659,三大法人買賣超!$A$4:$I$500,5,FALSE)</f>
        <v>#N/A</v>
      </c>
      <c r="I1659" s="27" t="e">
        <f>VLOOKUP($B1659,三大法人買賣超!$A$4:$I$500,7,FALSE)</f>
        <v>#N/A</v>
      </c>
      <c r="J1659" s="27" t="e">
        <f>VLOOKUP($B1659,三大法人買賣超!$A$4:$I$500,9,FALSE)</f>
        <v>#N/A</v>
      </c>
      <c r="K1659" s="37">
        <f>新台幣匯率美元指數!B1660</f>
        <v>0</v>
      </c>
      <c r="L1659" s="38">
        <f>新台幣匯率美元指數!C1660</f>
        <v>0</v>
      </c>
      <c r="M1659" s="39">
        <f>新台幣匯率美元指數!D1660</f>
        <v>0</v>
      </c>
      <c r="N1659" s="27" t="e">
        <f>VLOOKUP($B1659,期貨未平倉口數!$A$4:$M$499,4,FALSE)</f>
        <v>#N/A</v>
      </c>
      <c r="O1659" s="27" t="e">
        <f>VLOOKUP($B1659,期貨未平倉口數!$A$4:$M$499,9,FALSE)</f>
        <v>#N/A</v>
      </c>
      <c r="P1659" s="27" t="e">
        <f>VLOOKUP($B1659,期貨未平倉口數!$A$4:$M$499,10,FALSE)</f>
        <v>#N/A</v>
      </c>
      <c r="Q1659" s="27" t="e">
        <f>VLOOKUP($B1659,期貨未平倉口數!$A$4:$M$499,11,FALSE)</f>
        <v>#N/A</v>
      </c>
      <c r="R1659" s="64" t="e">
        <f>VLOOKUP($B1659,選擇權未平倉餘額!$A$4:$I$500,6,FALSE)</f>
        <v>#N/A</v>
      </c>
      <c r="S1659" s="64" t="e">
        <f>VLOOKUP($B1659,選擇權未平倉餘額!$A$4:$I$500,7,FALSE)</f>
        <v>#N/A</v>
      </c>
      <c r="T1659" s="64" t="e">
        <f>VLOOKUP($B1659,選擇權未平倉餘額!$A$4:$I$500,8,FALSE)</f>
        <v>#N/A</v>
      </c>
      <c r="U1659" s="64" t="e">
        <f>VLOOKUP($B1659,選擇權未平倉餘額!$A$4:$I$500,9,FALSE)</f>
        <v>#N/A</v>
      </c>
      <c r="V1659" s="39" t="e">
        <f>VLOOKUP($B1659,臺指選擇權P_C_Ratios!$A$4:$C$500,3,FALSE)</f>
        <v>#N/A</v>
      </c>
      <c r="W1659" s="41" t="e">
        <f>VLOOKUP($B1659,散戶多空比!$A$6:$L$500,12,FALSE)</f>
        <v>#N/A</v>
      </c>
      <c r="X1659" s="40" t="e">
        <f>VLOOKUP($B1659,期貨大額交易人未沖銷部位!$A$4:$O$499,4,FALSE)</f>
        <v>#N/A</v>
      </c>
      <c r="Y1659" s="40" t="e">
        <f>VLOOKUP($B1659,期貨大額交易人未沖銷部位!$A$4:$O$499,7,FALSE)</f>
        <v>#N/A</v>
      </c>
      <c r="Z1659" s="40" t="e">
        <f>VLOOKUP($B1659,期貨大額交易人未沖銷部位!$A$4:$O$499,10,FALSE)</f>
        <v>#N/A</v>
      </c>
      <c r="AA1659" s="40" t="e">
        <f>VLOOKUP($B1659,期貨大額交易人未沖銷部位!$A$4:$O$499,13,FALSE)</f>
        <v>#N/A</v>
      </c>
      <c r="AB1659" s="40" t="e">
        <f>VLOOKUP($B1659,期貨大額交易人未沖銷部位!$A$4:$O$499,14,FALSE)</f>
        <v>#N/A</v>
      </c>
      <c r="AC1659" s="40" t="e">
        <f>VLOOKUP($B1659,期貨大額交易人未沖銷部位!$A$4:$O$499,15,FALSE)</f>
        <v>#N/A</v>
      </c>
      <c r="AD1659" s="33" t="e">
        <f>VLOOKUP($B1659,三大美股走勢!$A$4:$J$495,4,FALSE)</f>
        <v>#N/A</v>
      </c>
      <c r="AE1659" s="33" t="e">
        <f>VLOOKUP($B1659,三大美股走勢!$A$4:$J$495,7,FALSE)</f>
        <v>#N/A</v>
      </c>
      <c r="AF1659" s="33" t="e">
        <f>VLOOKUP($B1659,三大美股走勢!$A$4:$J$495,10,FALSE)</f>
        <v>#N/A</v>
      </c>
    </row>
    <row r="1660" spans="2:32">
      <c r="B1660" s="32">
        <v>44439</v>
      </c>
      <c r="C1660" s="33" t="e">
        <f>VLOOKUP($B1660,大盤與近月台指!$A$4:$I$499,2,FALSE)</f>
        <v>#N/A</v>
      </c>
      <c r="D1660" s="34" t="e">
        <f>VLOOKUP($B1660,大盤與近月台指!$A$4:$I$499,3,FALSE)</f>
        <v>#N/A</v>
      </c>
      <c r="E1660" s="35" t="e">
        <f>VLOOKUP($B1660,大盤與近月台指!$A$4:$I$499,4,FALSE)</f>
        <v>#N/A</v>
      </c>
      <c r="F1660" s="33" t="e">
        <f>VLOOKUP($B1660,大盤與近月台指!$A$4:$I$499,5,FALSE)</f>
        <v>#N/A</v>
      </c>
      <c r="G1660" s="49" t="e">
        <f>VLOOKUP($B1660,三大法人買賣超!$A$4:$I$500,3,FALSE)</f>
        <v>#N/A</v>
      </c>
      <c r="H1660" s="34" t="e">
        <f>VLOOKUP($B1660,三大法人買賣超!$A$4:$I$500,5,FALSE)</f>
        <v>#N/A</v>
      </c>
      <c r="I1660" s="27" t="e">
        <f>VLOOKUP($B1660,三大法人買賣超!$A$4:$I$500,7,FALSE)</f>
        <v>#N/A</v>
      </c>
      <c r="J1660" s="27" t="e">
        <f>VLOOKUP($B1660,三大法人買賣超!$A$4:$I$500,9,FALSE)</f>
        <v>#N/A</v>
      </c>
      <c r="K1660" s="37">
        <f>新台幣匯率美元指數!B1661</f>
        <v>0</v>
      </c>
      <c r="L1660" s="38">
        <f>新台幣匯率美元指數!C1661</f>
        <v>0</v>
      </c>
      <c r="M1660" s="39">
        <f>新台幣匯率美元指數!D1661</f>
        <v>0</v>
      </c>
      <c r="N1660" s="27" t="e">
        <f>VLOOKUP($B1660,期貨未平倉口數!$A$4:$M$499,4,FALSE)</f>
        <v>#N/A</v>
      </c>
      <c r="O1660" s="27" t="e">
        <f>VLOOKUP($B1660,期貨未平倉口數!$A$4:$M$499,9,FALSE)</f>
        <v>#N/A</v>
      </c>
      <c r="P1660" s="27" t="e">
        <f>VLOOKUP($B1660,期貨未平倉口數!$A$4:$M$499,10,FALSE)</f>
        <v>#N/A</v>
      </c>
      <c r="Q1660" s="27" t="e">
        <f>VLOOKUP($B1660,期貨未平倉口數!$A$4:$M$499,11,FALSE)</f>
        <v>#N/A</v>
      </c>
      <c r="R1660" s="64" t="e">
        <f>VLOOKUP($B1660,選擇權未平倉餘額!$A$4:$I$500,6,FALSE)</f>
        <v>#N/A</v>
      </c>
      <c r="S1660" s="64" t="e">
        <f>VLOOKUP($B1660,選擇權未平倉餘額!$A$4:$I$500,7,FALSE)</f>
        <v>#N/A</v>
      </c>
      <c r="T1660" s="64" t="e">
        <f>VLOOKUP($B1660,選擇權未平倉餘額!$A$4:$I$500,8,FALSE)</f>
        <v>#N/A</v>
      </c>
      <c r="U1660" s="64" t="e">
        <f>VLOOKUP($B1660,選擇權未平倉餘額!$A$4:$I$500,9,FALSE)</f>
        <v>#N/A</v>
      </c>
      <c r="V1660" s="39" t="e">
        <f>VLOOKUP($B1660,臺指選擇權P_C_Ratios!$A$4:$C$500,3,FALSE)</f>
        <v>#N/A</v>
      </c>
      <c r="W1660" s="41" t="e">
        <f>VLOOKUP($B1660,散戶多空比!$A$6:$L$500,12,FALSE)</f>
        <v>#N/A</v>
      </c>
      <c r="X1660" s="40" t="e">
        <f>VLOOKUP($B1660,期貨大額交易人未沖銷部位!$A$4:$O$499,4,FALSE)</f>
        <v>#N/A</v>
      </c>
      <c r="Y1660" s="40" t="e">
        <f>VLOOKUP($B1660,期貨大額交易人未沖銷部位!$A$4:$O$499,7,FALSE)</f>
        <v>#N/A</v>
      </c>
      <c r="Z1660" s="40" t="e">
        <f>VLOOKUP($B1660,期貨大額交易人未沖銷部位!$A$4:$O$499,10,FALSE)</f>
        <v>#N/A</v>
      </c>
      <c r="AA1660" s="40" t="e">
        <f>VLOOKUP($B1660,期貨大額交易人未沖銷部位!$A$4:$O$499,13,FALSE)</f>
        <v>#N/A</v>
      </c>
      <c r="AB1660" s="40" t="e">
        <f>VLOOKUP($B1660,期貨大額交易人未沖銷部位!$A$4:$O$499,14,FALSE)</f>
        <v>#N/A</v>
      </c>
      <c r="AC1660" s="40" t="e">
        <f>VLOOKUP($B1660,期貨大額交易人未沖銷部位!$A$4:$O$499,15,FALSE)</f>
        <v>#N/A</v>
      </c>
      <c r="AD1660" s="33" t="e">
        <f>VLOOKUP($B1660,三大美股走勢!$A$4:$J$495,4,FALSE)</f>
        <v>#N/A</v>
      </c>
      <c r="AE1660" s="33" t="e">
        <f>VLOOKUP($B1660,三大美股走勢!$A$4:$J$495,7,FALSE)</f>
        <v>#N/A</v>
      </c>
      <c r="AF1660" s="33" t="e">
        <f>VLOOKUP($B1660,三大美股走勢!$A$4:$J$495,10,FALSE)</f>
        <v>#N/A</v>
      </c>
    </row>
    <row r="1661" spans="2:32">
      <c r="B1661" s="32">
        <v>44440</v>
      </c>
      <c r="C1661" s="33" t="e">
        <f>VLOOKUP($B1661,大盤與近月台指!$A$4:$I$499,2,FALSE)</f>
        <v>#N/A</v>
      </c>
      <c r="D1661" s="34" t="e">
        <f>VLOOKUP($B1661,大盤與近月台指!$A$4:$I$499,3,FALSE)</f>
        <v>#N/A</v>
      </c>
      <c r="E1661" s="35" t="e">
        <f>VLOOKUP($B1661,大盤與近月台指!$A$4:$I$499,4,FALSE)</f>
        <v>#N/A</v>
      </c>
      <c r="F1661" s="33" t="e">
        <f>VLOOKUP($B1661,大盤與近月台指!$A$4:$I$499,5,FALSE)</f>
        <v>#N/A</v>
      </c>
      <c r="G1661" s="49" t="e">
        <f>VLOOKUP($B1661,三大法人買賣超!$A$4:$I$500,3,FALSE)</f>
        <v>#N/A</v>
      </c>
      <c r="H1661" s="34" t="e">
        <f>VLOOKUP($B1661,三大法人買賣超!$A$4:$I$500,5,FALSE)</f>
        <v>#N/A</v>
      </c>
      <c r="I1661" s="27" t="e">
        <f>VLOOKUP($B1661,三大法人買賣超!$A$4:$I$500,7,FALSE)</f>
        <v>#N/A</v>
      </c>
      <c r="J1661" s="27" t="e">
        <f>VLOOKUP($B1661,三大法人買賣超!$A$4:$I$500,9,FALSE)</f>
        <v>#N/A</v>
      </c>
      <c r="K1661" s="37">
        <f>新台幣匯率美元指數!B1662</f>
        <v>0</v>
      </c>
      <c r="L1661" s="38">
        <f>新台幣匯率美元指數!C1662</f>
        <v>0</v>
      </c>
      <c r="M1661" s="39">
        <f>新台幣匯率美元指數!D1662</f>
        <v>0</v>
      </c>
      <c r="N1661" s="27" t="e">
        <f>VLOOKUP($B1661,期貨未平倉口數!$A$4:$M$499,4,FALSE)</f>
        <v>#N/A</v>
      </c>
      <c r="O1661" s="27" t="e">
        <f>VLOOKUP($B1661,期貨未平倉口數!$A$4:$M$499,9,FALSE)</f>
        <v>#N/A</v>
      </c>
      <c r="P1661" s="27" t="e">
        <f>VLOOKUP($B1661,期貨未平倉口數!$A$4:$M$499,10,FALSE)</f>
        <v>#N/A</v>
      </c>
      <c r="Q1661" s="27" t="e">
        <f>VLOOKUP($B1661,期貨未平倉口數!$A$4:$M$499,11,FALSE)</f>
        <v>#N/A</v>
      </c>
      <c r="R1661" s="64" t="e">
        <f>VLOOKUP($B1661,選擇權未平倉餘額!$A$4:$I$500,6,FALSE)</f>
        <v>#N/A</v>
      </c>
      <c r="S1661" s="64" t="e">
        <f>VLOOKUP($B1661,選擇權未平倉餘額!$A$4:$I$500,7,FALSE)</f>
        <v>#N/A</v>
      </c>
      <c r="T1661" s="64" t="e">
        <f>VLOOKUP($B1661,選擇權未平倉餘額!$A$4:$I$500,8,FALSE)</f>
        <v>#N/A</v>
      </c>
      <c r="U1661" s="64" t="e">
        <f>VLOOKUP($B1661,選擇權未平倉餘額!$A$4:$I$500,9,FALSE)</f>
        <v>#N/A</v>
      </c>
      <c r="V1661" s="39" t="e">
        <f>VLOOKUP($B1661,臺指選擇權P_C_Ratios!$A$4:$C$500,3,FALSE)</f>
        <v>#N/A</v>
      </c>
      <c r="W1661" s="41" t="e">
        <f>VLOOKUP($B1661,散戶多空比!$A$6:$L$500,12,FALSE)</f>
        <v>#N/A</v>
      </c>
      <c r="X1661" s="40" t="e">
        <f>VLOOKUP($B1661,期貨大額交易人未沖銷部位!$A$4:$O$499,4,FALSE)</f>
        <v>#N/A</v>
      </c>
      <c r="Y1661" s="40" t="e">
        <f>VLOOKUP($B1661,期貨大額交易人未沖銷部位!$A$4:$O$499,7,FALSE)</f>
        <v>#N/A</v>
      </c>
      <c r="Z1661" s="40" t="e">
        <f>VLOOKUP($B1661,期貨大額交易人未沖銷部位!$A$4:$O$499,10,FALSE)</f>
        <v>#N/A</v>
      </c>
      <c r="AA1661" s="40" t="e">
        <f>VLOOKUP($B1661,期貨大額交易人未沖銷部位!$A$4:$O$499,13,FALSE)</f>
        <v>#N/A</v>
      </c>
      <c r="AB1661" s="40" t="e">
        <f>VLOOKUP($B1661,期貨大額交易人未沖銷部位!$A$4:$O$499,14,FALSE)</f>
        <v>#N/A</v>
      </c>
      <c r="AC1661" s="40" t="e">
        <f>VLOOKUP($B1661,期貨大額交易人未沖銷部位!$A$4:$O$499,15,FALSE)</f>
        <v>#N/A</v>
      </c>
      <c r="AD1661" s="33" t="e">
        <f>VLOOKUP($B1661,三大美股走勢!$A$4:$J$495,4,FALSE)</f>
        <v>#N/A</v>
      </c>
      <c r="AE1661" s="33" t="e">
        <f>VLOOKUP($B1661,三大美股走勢!$A$4:$J$495,7,FALSE)</f>
        <v>#N/A</v>
      </c>
      <c r="AF1661" s="33" t="e">
        <f>VLOOKUP($B1661,三大美股走勢!$A$4:$J$495,10,FALSE)</f>
        <v>#N/A</v>
      </c>
    </row>
    <row r="1662" spans="2:32">
      <c r="B1662" s="32">
        <v>44441</v>
      </c>
      <c r="C1662" s="33" t="e">
        <f>VLOOKUP($B1662,大盤與近月台指!$A$4:$I$499,2,FALSE)</f>
        <v>#N/A</v>
      </c>
      <c r="D1662" s="34" t="e">
        <f>VLOOKUP($B1662,大盤與近月台指!$A$4:$I$499,3,FALSE)</f>
        <v>#N/A</v>
      </c>
      <c r="E1662" s="35" t="e">
        <f>VLOOKUP($B1662,大盤與近月台指!$A$4:$I$499,4,FALSE)</f>
        <v>#N/A</v>
      </c>
      <c r="F1662" s="33" t="e">
        <f>VLOOKUP($B1662,大盤與近月台指!$A$4:$I$499,5,FALSE)</f>
        <v>#N/A</v>
      </c>
      <c r="G1662" s="49" t="e">
        <f>VLOOKUP($B1662,三大法人買賣超!$A$4:$I$500,3,FALSE)</f>
        <v>#N/A</v>
      </c>
      <c r="H1662" s="34" t="e">
        <f>VLOOKUP($B1662,三大法人買賣超!$A$4:$I$500,5,FALSE)</f>
        <v>#N/A</v>
      </c>
      <c r="I1662" s="27" t="e">
        <f>VLOOKUP($B1662,三大法人買賣超!$A$4:$I$500,7,FALSE)</f>
        <v>#N/A</v>
      </c>
      <c r="J1662" s="27" t="e">
        <f>VLOOKUP($B1662,三大法人買賣超!$A$4:$I$500,9,FALSE)</f>
        <v>#N/A</v>
      </c>
      <c r="K1662" s="37">
        <f>新台幣匯率美元指數!B1663</f>
        <v>0</v>
      </c>
      <c r="L1662" s="38">
        <f>新台幣匯率美元指數!C1663</f>
        <v>0</v>
      </c>
      <c r="M1662" s="39">
        <f>新台幣匯率美元指數!D1663</f>
        <v>0</v>
      </c>
      <c r="N1662" s="27" t="e">
        <f>VLOOKUP($B1662,期貨未平倉口數!$A$4:$M$499,4,FALSE)</f>
        <v>#N/A</v>
      </c>
      <c r="O1662" s="27" t="e">
        <f>VLOOKUP($B1662,期貨未平倉口數!$A$4:$M$499,9,FALSE)</f>
        <v>#N/A</v>
      </c>
      <c r="P1662" s="27" t="e">
        <f>VLOOKUP($B1662,期貨未平倉口數!$A$4:$M$499,10,FALSE)</f>
        <v>#N/A</v>
      </c>
      <c r="Q1662" s="27" t="e">
        <f>VLOOKUP($B1662,期貨未平倉口數!$A$4:$M$499,11,FALSE)</f>
        <v>#N/A</v>
      </c>
      <c r="R1662" s="64" t="e">
        <f>VLOOKUP($B1662,選擇權未平倉餘額!$A$4:$I$500,6,FALSE)</f>
        <v>#N/A</v>
      </c>
      <c r="S1662" s="64" t="e">
        <f>VLOOKUP($B1662,選擇權未平倉餘額!$A$4:$I$500,7,FALSE)</f>
        <v>#N/A</v>
      </c>
      <c r="T1662" s="64" t="e">
        <f>VLOOKUP($B1662,選擇權未平倉餘額!$A$4:$I$500,8,FALSE)</f>
        <v>#N/A</v>
      </c>
      <c r="U1662" s="64" t="e">
        <f>VLOOKUP($B1662,選擇權未平倉餘額!$A$4:$I$500,9,FALSE)</f>
        <v>#N/A</v>
      </c>
      <c r="V1662" s="39" t="e">
        <f>VLOOKUP($B1662,臺指選擇權P_C_Ratios!$A$4:$C$500,3,FALSE)</f>
        <v>#N/A</v>
      </c>
      <c r="W1662" s="41" t="e">
        <f>VLOOKUP($B1662,散戶多空比!$A$6:$L$500,12,FALSE)</f>
        <v>#N/A</v>
      </c>
      <c r="X1662" s="40" t="e">
        <f>VLOOKUP($B1662,期貨大額交易人未沖銷部位!$A$4:$O$499,4,FALSE)</f>
        <v>#N/A</v>
      </c>
      <c r="Y1662" s="40" t="e">
        <f>VLOOKUP($B1662,期貨大額交易人未沖銷部位!$A$4:$O$499,7,FALSE)</f>
        <v>#N/A</v>
      </c>
      <c r="Z1662" s="40" t="e">
        <f>VLOOKUP($B1662,期貨大額交易人未沖銷部位!$A$4:$O$499,10,FALSE)</f>
        <v>#N/A</v>
      </c>
      <c r="AA1662" s="40" t="e">
        <f>VLOOKUP($B1662,期貨大額交易人未沖銷部位!$A$4:$O$499,13,FALSE)</f>
        <v>#N/A</v>
      </c>
      <c r="AB1662" s="40" t="e">
        <f>VLOOKUP($B1662,期貨大額交易人未沖銷部位!$A$4:$O$499,14,FALSE)</f>
        <v>#N/A</v>
      </c>
      <c r="AC1662" s="40" t="e">
        <f>VLOOKUP($B1662,期貨大額交易人未沖銷部位!$A$4:$O$499,15,FALSE)</f>
        <v>#N/A</v>
      </c>
      <c r="AD1662" s="33" t="e">
        <f>VLOOKUP($B1662,三大美股走勢!$A$4:$J$495,4,FALSE)</f>
        <v>#N/A</v>
      </c>
      <c r="AE1662" s="33" t="e">
        <f>VLOOKUP($B1662,三大美股走勢!$A$4:$J$495,7,FALSE)</f>
        <v>#N/A</v>
      </c>
      <c r="AF1662" s="33" t="e">
        <f>VLOOKUP($B1662,三大美股走勢!$A$4:$J$495,10,FALSE)</f>
        <v>#N/A</v>
      </c>
    </row>
    <row r="1663" spans="2:32">
      <c r="B1663" s="32">
        <v>44442</v>
      </c>
      <c r="C1663" s="33" t="e">
        <f>VLOOKUP($B1663,大盤與近月台指!$A$4:$I$499,2,FALSE)</f>
        <v>#N/A</v>
      </c>
      <c r="D1663" s="34" t="e">
        <f>VLOOKUP($B1663,大盤與近月台指!$A$4:$I$499,3,FALSE)</f>
        <v>#N/A</v>
      </c>
      <c r="E1663" s="35" t="e">
        <f>VLOOKUP($B1663,大盤與近月台指!$A$4:$I$499,4,FALSE)</f>
        <v>#N/A</v>
      </c>
      <c r="F1663" s="33" t="e">
        <f>VLOOKUP($B1663,大盤與近月台指!$A$4:$I$499,5,FALSE)</f>
        <v>#N/A</v>
      </c>
      <c r="G1663" s="49" t="e">
        <f>VLOOKUP($B1663,三大法人買賣超!$A$4:$I$500,3,FALSE)</f>
        <v>#N/A</v>
      </c>
      <c r="H1663" s="34" t="e">
        <f>VLOOKUP($B1663,三大法人買賣超!$A$4:$I$500,5,FALSE)</f>
        <v>#N/A</v>
      </c>
      <c r="I1663" s="27" t="e">
        <f>VLOOKUP($B1663,三大法人買賣超!$A$4:$I$500,7,FALSE)</f>
        <v>#N/A</v>
      </c>
      <c r="J1663" s="27" t="e">
        <f>VLOOKUP($B1663,三大法人買賣超!$A$4:$I$500,9,FALSE)</f>
        <v>#N/A</v>
      </c>
      <c r="K1663" s="37">
        <f>新台幣匯率美元指數!B1664</f>
        <v>0</v>
      </c>
      <c r="L1663" s="38">
        <f>新台幣匯率美元指數!C1664</f>
        <v>0</v>
      </c>
      <c r="M1663" s="39">
        <f>新台幣匯率美元指數!D1664</f>
        <v>0</v>
      </c>
      <c r="N1663" s="27" t="e">
        <f>VLOOKUP($B1663,期貨未平倉口數!$A$4:$M$499,4,FALSE)</f>
        <v>#N/A</v>
      </c>
      <c r="O1663" s="27" t="e">
        <f>VLOOKUP($B1663,期貨未平倉口數!$A$4:$M$499,9,FALSE)</f>
        <v>#N/A</v>
      </c>
      <c r="P1663" s="27" t="e">
        <f>VLOOKUP($B1663,期貨未平倉口數!$A$4:$M$499,10,FALSE)</f>
        <v>#N/A</v>
      </c>
      <c r="Q1663" s="27" t="e">
        <f>VLOOKUP($B1663,期貨未平倉口數!$A$4:$M$499,11,FALSE)</f>
        <v>#N/A</v>
      </c>
      <c r="R1663" s="64" t="e">
        <f>VLOOKUP($B1663,選擇權未平倉餘額!$A$4:$I$500,6,FALSE)</f>
        <v>#N/A</v>
      </c>
      <c r="S1663" s="64" t="e">
        <f>VLOOKUP($B1663,選擇權未平倉餘額!$A$4:$I$500,7,FALSE)</f>
        <v>#N/A</v>
      </c>
      <c r="T1663" s="64" t="e">
        <f>VLOOKUP($B1663,選擇權未平倉餘額!$A$4:$I$500,8,FALSE)</f>
        <v>#N/A</v>
      </c>
      <c r="U1663" s="64" t="e">
        <f>VLOOKUP($B1663,選擇權未平倉餘額!$A$4:$I$500,9,FALSE)</f>
        <v>#N/A</v>
      </c>
      <c r="V1663" s="39" t="e">
        <f>VLOOKUP($B1663,臺指選擇權P_C_Ratios!$A$4:$C$500,3,FALSE)</f>
        <v>#N/A</v>
      </c>
      <c r="W1663" s="41" t="e">
        <f>VLOOKUP($B1663,散戶多空比!$A$6:$L$500,12,FALSE)</f>
        <v>#N/A</v>
      </c>
      <c r="X1663" s="40" t="e">
        <f>VLOOKUP($B1663,期貨大額交易人未沖銷部位!$A$4:$O$499,4,FALSE)</f>
        <v>#N/A</v>
      </c>
      <c r="Y1663" s="40" t="e">
        <f>VLOOKUP($B1663,期貨大額交易人未沖銷部位!$A$4:$O$499,7,FALSE)</f>
        <v>#N/A</v>
      </c>
      <c r="Z1663" s="40" t="e">
        <f>VLOOKUP($B1663,期貨大額交易人未沖銷部位!$A$4:$O$499,10,FALSE)</f>
        <v>#N/A</v>
      </c>
      <c r="AA1663" s="40" t="e">
        <f>VLOOKUP($B1663,期貨大額交易人未沖銷部位!$A$4:$O$499,13,FALSE)</f>
        <v>#N/A</v>
      </c>
      <c r="AB1663" s="40" t="e">
        <f>VLOOKUP($B1663,期貨大額交易人未沖銷部位!$A$4:$O$499,14,FALSE)</f>
        <v>#N/A</v>
      </c>
      <c r="AC1663" s="40" t="e">
        <f>VLOOKUP($B1663,期貨大額交易人未沖銷部位!$A$4:$O$499,15,FALSE)</f>
        <v>#N/A</v>
      </c>
      <c r="AD1663" s="33" t="e">
        <f>VLOOKUP($B1663,三大美股走勢!$A$4:$J$495,4,FALSE)</f>
        <v>#N/A</v>
      </c>
      <c r="AE1663" s="33" t="e">
        <f>VLOOKUP($B1663,三大美股走勢!$A$4:$J$495,7,FALSE)</f>
        <v>#N/A</v>
      </c>
      <c r="AF1663" s="33" t="e">
        <f>VLOOKUP($B1663,三大美股走勢!$A$4:$J$495,10,FALSE)</f>
        <v>#N/A</v>
      </c>
    </row>
    <row r="1664" spans="2:32">
      <c r="B1664" s="32">
        <v>44443</v>
      </c>
      <c r="C1664" s="33" t="e">
        <f>VLOOKUP($B1664,大盤與近月台指!$A$4:$I$499,2,FALSE)</f>
        <v>#N/A</v>
      </c>
      <c r="D1664" s="34" t="e">
        <f>VLOOKUP($B1664,大盤與近月台指!$A$4:$I$499,3,FALSE)</f>
        <v>#N/A</v>
      </c>
      <c r="E1664" s="35" t="e">
        <f>VLOOKUP($B1664,大盤與近月台指!$A$4:$I$499,4,FALSE)</f>
        <v>#N/A</v>
      </c>
      <c r="F1664" s="33" t="e">
        <f>VLOOKUP($B1664,大盤與近月台指!$A$4:$I$499,5,FALSE)</f>
        <v>#N/A</v>
      </c>
      <c r="G1664" s="49" t="e">
        <f>VLOOKUP($B1664,三大法人買賣超!$A$4:$I$500,3,FALSE)</f>
        <v>#N/A</v>
      </c>
      <c r="H1664" s="34" t="e">
        <f>VLOOKUP($B1664,三大法人買賣超!$A$4:$I$500,5,FALSE)</f>
        <v>#N/A</v>
      </c>
      <c r="I1664" s="27" t="e">
        <f>VLOOKUP($B1664,三大法人買賣超!$A$4:$I$500,7,FALSE)</f>
        <v>#N/A</v>
      </c>
      <c r="J1664" s="27" t="e">
        <f>VLOOKUP($B1664,三大法人買賣超!$A$4:$I$500,9,FALSE)</f>
        <v>#N/A</v>
      </c>
      <c r="K1664" s="37">
        <f>新台幣匯率美元指數!B1665</f>
        <v>0</v>
      </c>
      <c r="L1664" s="38">
        <f>新台幣匯率美元指數!C1665</f>
        <v>0</v>
      </c>
      <c r="M1664" s="39">
        <f>新台幣匯率美元指數!D1665</f>
        <v>0</v>
      </c>
      <c r="N1664" s="27" t="e">
        <f>VLOOKUP($B1664,期貨未平倉口數!$A$4:$M$499,4,FALSE)</f>
        <v>#N/A</v>
      </c>
      <c r="O1664" s="27" t="e">
        <f>VLOOKUP($B1664,期貨未平倉口數!$A$4:$M$499,9,FALSE)</f>
        <v>#N/A</v>
      </c>
      <c r="P1664" s="27" t="e">
        <f>VLOOKUP($B1664,期貨未平倉口數!$A$4:$M$499,10,FALSE)</f>
        <v>#N/A</v>
      </c>
      <c r="Q1664" s="27" t="e">
        <f>VLOOKUP($B1664,期貨未平倉口數!$A$4:$M$499,11,FALSE)</f>
        <v>#N/A</v>
      </c>
      <c r="R1664" s="64" t="e">
        <f>VLOOKUP($B1664,選擇權未平倉餘額!$A$4:$I$500,6,FALSE)</f>
        <v>#N/A</v>
      </c>
      <c r="S1664" s="64" t="e">
        <f>VLOOKUP($B1664,選擇權未平倉餘額!$A$4:$I$500,7,FALSE)</f>
        <v>#N/A</v>
      </c>
      <c r="T1664" s="64" t="e">
        <f>VLOOKUP($B1664,選擇權未平倉餘額!$A$4:$I$500,8,FALSE)</f>
        <v>#N/A</v>
      </c>
      <c r="U1664" s="64" t="e">
        <f>VLOOKUP($B1664,選擇權未平倉餘額!$A$4:$I$500,9,FALSE)</f>
        <v>#N/A</v>
      </c>
      <c r="V1664" s="39" t="e">
        <f>VLOOKUP($B1664,臺指選擇權P_C_Ratios!$A$4:$C$500,3,FALSE)</f>
        <v>#N/A</v>
      </c>
      <c r="W1664" s="41" t="e">
        <f>VLOOKUP($B1664,散戶多空比!$A$6:$L$500,12,FALSE)</f>
        <v>#N/A</v>
      </c>
      <c r="X1664" s="40" t="e">
        <f>VLOOKUP($B1664,期貨大額交易人未沖銷部位!$A$4:$O$499,4,FALSE)</f>
        <v>#N/A</v>
      </c>
      <c r="Y1664" s="40" t="e">
        <f>VLOOKUP($B1664,期貨大額交易人未沖銷部位!$A$4:$O$499,7,FALSE)</f>
        <v>#N/A</v>
      </c>
      <c r="Z1664" s="40" t="e">
        <f>VLOOKUP($B1664,期貨大額交易人未沖銷部位!$A$4:$O$499,10,FALSE)</f>
        <v>#N/A</v>
      </c>
      <c r="AA1664" s="40" t="e">
        <f>VLOOKUP($B1664,期貨大額交易人未沖銷部位!$A$4:$O$499,13,FALSE)</f>
        <v>#N/A</v>
      </c>
      <c r="AB1664" s="40" t="e">
        <f>VLOOKUP($B1664,期貨大額交易人未沖銷部位!$A$4:$O$499,14,FALSE)</f>
        <v>#N/A</v>
      </c>
      <c r="AC1664" s="40" t="e">
        <f>VLOOKUP($B1664,期貨大額交易人未沖銷部位!$A$4:$O$499,15,FALSE)</f>
        <v>#N/A</v>
      </c>
      <c r="AD1664" s="33" t="e">
        <f>VLOOKUP($B1664,三大美股走勢!$A$4:$J$495,4,FALSE)</f>
        <v>#N/A</v>
      </c>
      <c r="AE1664" s="33" t="e">
        <f>VLOOKUP($B1664,三大美股走勢!$A$4:$J$495,7,FALSE)</f>
        <v>#N/A</v>
      </c>
      <c r="AF1664" s="33" t="e">
        <f>VLOOKUP($B1664,三大美股走勢!$A$4:$J$495,10,FALSE)</f>
        <v>#N/A</v>
      </c>
    </row>
    <row r="1665" spans="2:32">
      <c r="B1665" s="32">
        <v>44444</v>
      </c>
      <c r="C1665" s="33" t="e">
        <f>VLOOKUP($B1665,大盤與近月台指!$A$4:$I$499,2,FALSE)</f>
        <v>#N/A</v>
      </c>
      <c r="D1665" s="34" t="e">
        <f>VLOOKUP($B1665,大盤與近月台指!$A$4:$I$499,3,FALSE)</f>
        <v>#N/A</v>
      </c>
      <c r="E1665" s="35" t="e">
        <f>VLOOKUP($B1665,大盤與近月台指!$A$4:$I$499,4,FALSE)</f>
        <v>#N/A</v>
      </c>
      <c r="F1665" s="33" t="e">
        <f>VLOOKUP($B1665,大盤與近月台指!$A$4:$I$499,5,FALSE)</f>
        <v>#N/A</v>
      </c>
      <c r="G1665" s="49" t="e">
        <f>VLOOKUP($B1665,三大法人買賣超!$A$4:$I$500,3,FALSE)</f>
        <v>#N/A</v>
      </c>
      <c r="H1665" s="34" t="e">
        <f>VLOOKUP($B1665,三大法人買賣超!$A$4:$I$500,5,FALSE)</f>
        <v>#N/A</v>
      </c>
      <c r="I1665" s="27" t="e">
        <f>VLOOKUP($B1665,三大法人買賣超!$A$4:$I$500,7,FALSE)</f>
        <v>#N/A</v>
      </c>
      <c r="J1665" s="27" t="e">
        <f>VLOOKUP($B1665,三大法人買賣超!$A$4:$I$500,9,FALSE)</f>
        <v>#N/A</v>
      </c>
      <c r="K1665" s="37">
        <f>新台幣匯率美元指數!B1666</f>
        <v>0</v>
      </c>
      <c r="L1665" s="38">
        <f>新台幣匯率美元指數!C1666</f>
        <v>0</v>
      </c>
      <c r="M1665" s="39">
        <f>新台幣匯率美元指數!D1666</f>
        <v>0</v>
      </c>
      <c r="N1665" s="27" t="e">
        <f>VLOOKUP($B1665,期貨未平倉口數!$A$4:$M$499,4,FALSE)</f>
        <v>#N/A</v>
      </c>
      <c r="O1665" s="27" t="e">
        <f>VLOOKUP($B1665,期貨未平倉口數!$A$4:$M$499,9,FALSE)</f>
        <v>#N/A</v>
      </c>
      <c r="P1665" s="27" t="e">
        <f>VLOOKUP($B1665,期貨未平倉口數!$A$4:$M$499,10,FALSE)</f>
        <v>#N/A</v>
      </c>
      <c r="Q1665" s="27" t="e">
        <f>VLOOKUP($B1665,期貨未平倉口數!$A$4:$M$499,11,FALSE)</f>
        <v>#N/A</v>
      </c>
      <c r="R1665" s="64" t="e">
        <f>VLOOKUP($B1665,選擇權未平倉餘額!$A$4:$I$500,6,FALSE)</f>
        <v>#N/A</v>
      </c>
      <c r="S1665" s="64" t="e">
        <f>VLOOKUP($B1665,選擇權未平倉餘額!$A$4:$I$500,7,FALSE)</f>
        <v>#N/A</v>
      </c>
      <c r="T1665" s="64" t="e">
        <f>VLOOKUP($B1665,選擇權未平倉餘額!$A$4:$I$500,8,FALSE)</f>
        <v>#N/A</v>
      </c>
      <c r="U1665" s="64" t="e">
        <f>VLOOKUP($B1665,選擇權未平倉餘額!$A$4:$I$500,9,FALSE)</f>
        <v>#N/A</v>
      </c>
      <c r="V1665" s="39" t="e">
        <f>VLOOKUP($B1665,臺指選擇權P_C_Ratios!$A$4:$C$500,3,FALSE)</f>
        <v>#N/A</v>
      </c>
      <c r="W1665" s="41" t="e">
        <f>VLOOKUP($B1665,散戶多空比!$A$6:$L$500,12,FALSE)</f>
        <v>#N/A</v>
      </c>
      <c r="X1665" s="40" t="e">
        <f>VLOOKUP($B1665,期貨大額交易人未沖銷部位!$A$4:$O$499,4,FALSE)</f>
        <v>#N/A</v>
      </c>
      <c r="Y1665" s="40" t="e">
        <f>VLOOKUP($B1665,期貨大額交易人未沖銷部位!$A$4:$O$499,7,FALSE)</f>
        <v>#N/A</v>
      </c>
      <c r="Z1665" s="40" t="e">
        <f>VLOOKUP($B1665,期貨大額交易人未沖銷部位!$A$4:$O$499,10,FALSE)</f>
        <v>#N/A</v>
      </c>
      <c r="AA1665" s="40" t="e">
        <f>VLOOKUP($B1665,期貨大額交易人未沖銷部位!$A$4:$O$499,13,FALSE)</f>
        <v>#N/A</v>
      </c>
      <c r="AB1665" s="40" t="e">
        <f>VLOOKUP($B1665,期貨大額交易人未沖銷部位!$A$4:$O$499,14,FALSE)</f>
        <v>#N/A</v>
      </c>
      <c r="AC1665" s="40" t="e">
        <f>VLOOKUP($B1665,期貨大額交易人未沖銷部位!$A$4:$O$499,15,FALSE)</f>
        <v>#N/A</v>
      </c>
      <c r="AD1665" s="33" t="e">
        <f>VLOOKUP($B1665,三大美股走勢!$A$4:$J$495,4,FALSE)</f>
        <v>#N/A</v>
      </c>
      <c r="AE1665" s="33" t="e">
        <f>VLOOKUP($B1665,三大美股走勢!$A$4:$J$495,7,FALSE)</f>
        <v>#N/A</v>
      </c>
      <c r="AF1665" s="33" t="e">
        <f>VLOOKUP($B1665,三大美股走勢!$A$4:$J$495,10,FALSE)</f>
        <v>#N/A</v>
      </c>
    </row>
    <row r="1666" spans="2:32">
      <c r="B1666" s="32">
        <v>44445</v>
      </c>
      <c r="C1666" s="33" t="e">
        <f>VLOOKUP($B1666,大盤與近月台指!$A$4:$I$499,2,FALSE)</f>
        <v>#N/A</v>
      </c>
      <c r="D1666" s="34" t="e">
        <f>VLOOKUP($B1666,大盤與近月台指!$A$4:$I$499,3,FALSE)</f>
        <v>#N/A</v>
      </c>
      <c r="E1666" s="35" t="e">
        <f>VLOOKUP($B1666,大盤與近月台指!$A$4:$I$499,4,FALSE)</f>
        <v>#N/A</v>
      </c>
      <c r="F1666" s="33" t="e">
        <f>VLOOKUP($B1666,大盤與近月台指!$A$4:$I$499,5,FALSE)</f>
        <v>#N/A</v>
      </c>
      <c r="G1666" s="49" t="e">
        <f>VLOOKUP($B1666,三大法人買賣超!$A$4:$I$500,3,FALSE)</f>
        <v>#N/A</v>
      </c>
      <c r="H1666" s="34" t="e">
        <f>VLOOKUP($B1666,三大法人買賣超!$A$4:$I$500,5,FALSE)</f>
        <v>#N/A</v>
      </c>
      <c r="I1666" s="27" t="e">
        <f>VLOOKUP($B1666,三大法人買賣超!$A$4:$I$500,7,FALSE)</f>
        <v>#N/A</v>
      </c>
      <c r="J1666" s="27" t="e">
        <f>VLOOKUP($B1666,三大法人買賣超!$A$4:$I$500,9,FALSE)</f>
        <v>#N/A</v>
      </c>
      <c r="K1666" s="37">
        <f>新台幣匯率美元指數!B1667</f>
        <v>0</v>
      </c>
      <c r="L1666" s="38">
        <f>新台幣匯率美元指數!C1667</f>
        <v>0</v>
      </c>
      <c r="M1666" s="39">
        <f>新台幣匯率美元指數!D1667</f>
        <v>0</v>
      </c>
      <c r="N1666" s="27" t="e">
        <f>VLOOKUP($B1666,期貨未平倉口數!$A$4:$M$499,4,FALSE)</f>
        <v>#N/A</v>
      </c>
      <c r="O1666" s="27" t="e">
        <f>VLOOKUP($B1666,期貨未平倉口數!$A$4:$M$499,9,FALSE)</f>
        <v>#N/A</v>
      </c>
      <c r="P1666" s="27" t="e">
        <f>VLOOKUP($B1666,期貨未平倉口數!$A$4:$M$499,10,FALSE)</f>
        <v>#N/A</v>
      </c>
      <c r="Q1666" s="27" t="e">
        <f>VLOOKUP($B1666,期貨未平倉口數!$A$4:$M$499,11,FALSE)</f>
        <v>#N/A</v>
      </c>
      <c r="R1666" s="64" t="e">
        <f>VLOOKUP($B1666,選擇權未平倉餘額!$A$4:$I$500,6,FALSE)</f>
        <v>#N/A</v>
      </c>
      <c r="S1666" s="64" t="e">
        <f>VLOOKUP($B1666,選擇權未平倉餘額!$A$4:$I$500,7,FALSE)</f>
        <v>#N/A</v>
      </c>
      <c r="T1666" s="64" t="e">
        <f>VLOOKUP($B1666,選擇權未平倉餘額!$A$4:$I$500,8,FALSE)</f>
        <v>#N/A</v>
      </c>
      <c r="U1666" s="64" t="e">
        <f>VLOOKUP($B1666,選擇權未平倉餘額!$A$4:$I$500,9,FALSE)</f>
        <v>#N/A</v>
      </c>
      <c r="V1666" s="39" t="e">
        <f>VLOOKUP($B1666,臺指選擇權P_C_Ratios!$A$4:$C$500,3,FALSE)</f>
        <v>#N/A</v>
      </c>
      <c r="W1666" s="41" t="e">
        <f>VLOOKUP($B1666,散戶多空比!$A$6:$L$500,12,FALSE)</f>
        <v>#N/A</v>
      </c>
      <c r="X1666" s="40" t="e">
        <f>VLOOKUP($B1666,期貨大額交易人未沖銷部位!$A$4:$O$499,4,FALSE)</f>
        <v>#N/A</v>
      </c>
      <c r="Y1666" s="40" t="e">
        <f>VLOOKUP($B1666,期貨大額交易人未沖銷部位!$A$4:$O$499,7,FALSE)</f>
        <v>#N/A</v>
      </c>
      <c r="Z1666" s="40" t="e">
        <f>VLOOKUP($B1666,期貨大額交易人未沖銷部位!$A$4:$O$499,10,FALSE)</f>
        <v>#N/A</v>
      </c>
      <c r="AA1666" s="40" t="e">
        <f>VLOOKUP($B1666,期貨大額交易人未沖銷部位!$A$4:$O$499,13,FALSE)</f>
        <v>#N/A</v>
      </c>
      <c r="AB1666" s="40" t="e">
        <f>VLOOKUP($B1666,期貨大額交易人未沖銷部位!$A$4:$O$499,14,FALSE)</f>
        <v>#N/A</v>
      </c>
      <c r="AC1666" s="40" t="e">
        <f>VLOOKUP($B1666,期貨大額交易人未沖銷部位!$A$4:$O$499,15,FALSE)</f>
        <v>#N/A</v>
      </c>
      <c r="AD1666" s="33" t="e">
        <f>VLOOKUP($B1666,三大美股走勢!$A$4:$J$495,4,FALSE)</f>
        <v>#N/A</v>
      </c>
      <c r="AE1666" s="33" t="e">
        <f>VLOOKUP($B1666,三大美股走勢!$A$4:$J$495,7,FALSE)</f>
        <v>#N/A</v>
      </c>
      <c r="AF1666" s="33" t="e">
        <f>VLOOKUP($B1666,三大美股走勢!$A$4:$J$495,10,FALSE)</f>
        <v>#N/A</v>
      </c>
    </row>
    <row r="1667" spans="2:32">
      <c r="B1667" s="32">
        <v>44446</v>
      </c>
      <c r="C1667" s="33" t="e">
        <f>VLOOKUP($B1667,大盤與近月台指!$A$4:$I$499,2,FALSE)</f>
        <v>#N/A</v>
      </c>
      <c r="D1667" s="34" t="e">
        <f>VLOOKUP($B1667,大盤與近月台指!$A$4:$I$499,3,FALSE)</f>
        <v>#N/A</v>
      </c>
      <c r="E1667" s="35" t="e">
        <f>VLOOKUP($B1667,大盤與近月台指!$A$4:$I$499,4,FALSE)</f>
        <v>#N/A</v>
      </c>
      <c r="F1667" s="33" t="e">
        <f>VLOOKUP($B1667,大盤與近月台指!$A$4:$I$499,5,FALSE)</f>
        <v>#N/A</v>
      </c>
      <c r="G1667" s="49" t="e">
        <f>VLOOKUP($B1667,三大法人買賣超!$A$4:$I$500,3,FALSE)</f>
        <v>#N/A</v>
      </c>
      <c r="H1667" s="34" t="e">
        <f>VLOOKUP($B1667,三大法人買賣超!$A$4:$I$500,5,FALSE)</f>
        <v>#N/A</v>
      </c>
      <c r="I1667" s="27" t="e">
        <f>VLOOKUP($B1667,三大法人買賣超!$A$4:$I$500,7,FALSE)</f>
        <v>#N/A</v>
      </c>
      <c r="J1667" s="27" t="e">
        <f>VLOOKUP($B1667,三大法人買賣超!$A$4:$I$500,9,FALSE)</f>
        <v>#N/A</v>
      </c>
      <c r="K1667" s="37">
        <f>新台幣匯率美元指數!B1668</f>
        <v>0</v>
      </c>
      <c r="L1667" s="38">
        <f>新台幣匯率美元指數!C1668</f>
        <v>0</v>
      </c>
      <c r="M1667" s="39">
        <f>新台幣匯率美元指數!D1668</f>
        <v>0</v>
      </c>
      <c r="N1667" s="27" t="e">
        <f>VLOOKUP($B1667,期貨未平倉口數!$A$4:$M$499,4,FALSE)</f>
        <v>#N/A</v>
      </c>
      <c r="O1667" s="27" t="e">
        <f>VLOOKUP($B1667,期貨未平倉口數!$A$4:$M$499,9,FALSE)</f>
        <v>#N/A</v>
      </c>
      <c r="P1667" s="27" t="e">
        <f>VLOOKUP($B1667,期貨未平倉口數!$A$4:$M$499,10,FALSE)</f>
        <v>#N/A</v>
      </c>
      <c r="Q1667" s="27" t="e">
        <f>VLOOKUP($B1667,期貨未平倉口數!$A$4:$M$499,11,FALSE)</f>
        <v>#N/A</v>
      </c>
      <c r="R1667" s="64" t="e">
        <f>VLOOKUP($B1667,選擇權未平倉餘額!$A$4:$I$500,6,FALSE)</f>
        <v>#N/A</v>
      </c>
      <c r="S1667" s="64" t="e">
        <f>VLOOKUP($B1667,選擇權未平倉餘額!$A$4:$I$500,7,FALSE)</f>
        <v>#N/A</v>
      </c>
      <c r="T1667" s="64" t="e">
        <f>VLOOKUP($B1667,選擇權未平倉餘額!$A$4:$I$500,8,FALSE)</f>
        <v>#N/A</v>
      </c>
      <c r="U1667" s="64" t="e">
        <f>VLOOKUP($B1667,選擇權未平倉餘額!$A$4:$I$500,9,FALSE)</f>
        <v>#N/A</v>
      </c>
      <c r="V1667" s="39" t="e">
        <f>VLOOKUP($B1667,臺指選擇權P_C_Ratios!$A$4:$C$500,3,FALSE)</f>
        <v>#N/A</v>
      </c>
      <c r="W1667" s="41" t="e">
        <f>VLOOKUP($B1667,散戶多空比!$A$6:$L$500,12,FALSE)</f>
        <v>#N/A</v>
      </c>
      <c r="X1667" s="40" t="e">
        <f>VLOOKUP($B1667,期貨大額交易人未沖銷部位!$A$4:$O$499,4,FALSE)</f>
        <v>#N/A</v>
      </c>
      <c r="Y1667" s="40" t="e">
        <f>VLOOKUP($B1667,期貨大額交易人未沖銷部位!$A$4:$O$499,7,FALSE)</f>
        <v>#N/A</v>
      </c>
      <c r="Z1667" s="40" t="e">
        <f>VLOOKUP($B1667,期貨大額交易人未沖銷部位!$A$4:$O$499,10,FALSE)</f>
        <v>#N/A</v>
      </c>
      <c r="AA1667" s="40" t="e">
        <f>VLOOKUP($B1667,期貨大額交易人未沖銷部位!$A$4:$O$499,13,FALSE)</f>
        <v>#N/A</v>
      </c>
      <c r="AB1667" s="40" t="e">
        <f>VLOOKUP($B1667,期貨大額交易人未沖銷部位!$A$4:$O$499,14,FALSE)</f>
        <v>#N/A</v>
      </c>
      <c r="AC1667" s="40" t="e">
        <f>VLOOKUP($B1667,期貨大額交易人未沖銷部位!$A$4:$O$499,15,FALSE)</f>
        <v>#N/A</v>
      </c>
      <c r="AD1667" s="33" t="e">
        <f>VLOOKUP($B1667,三大美股走勢!$A$4:$J$495,4,FALSE)</f>
        <v>#N/A</v>
      </c>
      <c r="AE1667" s="33" t="e">
        <f>VLOOKUP($B1667,三大美股走勢!$A$4:$J$495,7,FALSE)</f>
        <v>#N/A</v>
      </c>
      <c r="AF1667" s="33" t="e">
        <f>VLOOKUP($B1667,三大美股走勢!$A$4:$J$495,10,FALSE)</f>
        <v>#N/A</v>
      </c>
    </row>
    <row r="1668" spans="2:32">
      <c r="B1668" s="32">
        <v>44447</v>
      </c>
      <c r="C1668" s="33" t="e">
        <f>VLOOKUP($B1668,大盤與近月台指!$A$4:$I$499,2,FALSE)</f>
        <v>#N/A</v>
      </c>
      <c r="D1668" s="34" t="e">
        <f>VLOOKUP($B1668,大盤與近月台指!$A$4:$I$499,3,FALSE)</f>
        <v>#N/A</v>
      </c>
      <c r="E1668" s="35" t="e">
        <f>VLOOKUP($B1668,大盤與近月台指!$A$4:$I$499,4,FALSE)</f>
        <v>#N/A</v>
      </c>
      <c r="F1668" s="33" t="e">
        <f>VLOOKUP($B1668,大盤與近月台指!$A$4:$I$499,5,FALSE)</f>
        <v>#N/A</v>
      </c>
      <c r="G1668" s="49" t="e">
        <f>VLOOKUP($B1668,三大法人買賣超!$A$4:$I$500,3,FALSE)</f>
        <v>#N/A</v>
      </c>
      <c r="H1668" s="34" t="e">
        <f>VLOOKUP($B1668,三大法人買賣超!$A$4:$I$500,5,FALSE)</f>
        <v>#N/A</v>
      </c>
      <c r="I1668" s="27" t="e">
        <f>VLOOKUP($B1668,三大法人買賣超!$A$4:$I$500,7,FALSE)</f>
        <v>#N/A</v>
      </c>
      <c r="J1668" s="27" t="e">
        <f>VLOOKUP($B1668,三大法人買賣超!$A$4:$I$500,9,FALSE)</f>
        <v>#N/A</v>
      </c>
      <c r="K1668" s="37">
        <f>新台幣匯率美元指數!B1669</f>
        <v>0</v>
      </c>
      <c r="L1668" s="38">
        <f>新台幣匯率美元指數!C1669</f>
        <v>0</v>
      </c>
      <c r="M1668" s="39">
        <f>新台幣匯率美元指數!D1669</f>
        <v>0</v>
      </c>
      <c r="N1668" s="27" t="e">
        <f>VLOOKUP($B1668,期貨未平倉口數!$A$4:$M$499,4,FALSE)</f>
        <v>#N/A</v>
      </c>
      <c r="O1668" s="27" t="e">
        <f>VLOOKUP($B1668,期貨未平倉口數!$A$4:$M$499,9,FALSE)</f>
        <v>#N/A</v>
      </c>
      <c r="P1668" s="27" t="e">
        <f>VLOOKUP($B1668,期貨未平倉口數!$A$4:$M$499,10,FALSE)</f>
        <v>#N/A</v>
      </c>
      <c r="Q1668" s="27" t="e">
        <f>VLOOKUP($B1668,期貨未平倉口數!$A$4:$M$499,11,FALSE)</f>
        <v>#N/A</v>
      </c>
      <c r="R1668" s="64" t="e">
        <f>VLOOKUP($B1668,選擇權未平倉餘額!$A$4:$I$500,6,FALSE)</f>
        <v>#N/A</v>
      </c>
      <c r="S1668" s="64" t="e">
        <f>VLOOKUP($B1668,選擇權未平倉餘額!$A$4:$I$500,7,FALSE)</f>
        <v>#N/A</v>
      </c>
      <c r="T1668" s="64" t="e">
        <f>VLOOKUP($B1668,選擇權未平倉餘額!$A$4:$I$500,8,FALSE)</f>
        <v>#N/A</v>
      </c>
      <c r="U1668" s="64" t="e">
        <f>VLOOKUP($B1668,選擇權未平倉餘額!$A$4:$I$500,9,FALSE)</f>
        <v>#N/A</v>
      </c>
      <c r="V1668" s="39" t="e">
        <f>VLOOKUP($B1668,臺指選擇權P_C_Ratios!$A$4:$C$500,3,FALSE)</f>
        <v>#N/A</v>
      </c>
      <c r="W1668" s="41" t="e">
        <f>VLOOKUP($B1668,散戶多空比!$A$6:$L$500,12,FALSE)</f>
        <v>#N/A</v>
      </c>
      <c r="X1668" s="40" t="e">
        <f>VLOOKUP($B1668,期貨大額交易人未沖銷部位!$A$4:$O$499,4,FALSE)</f>
        <v>#N/A</v>
      </c>
      <c r="Y1668" s="40" t="e">
        <f>VLOOKUP($B1668,期貨大額交易人未沖銷部位!$A$4:$O$499,7,FALSE)</f>
        <v>#N/A</v>
      </c>
      <c r="Z1668" s="40" t="e">
        <f>VLOOKUP($B1668,期貨大額交易人未沖銷部位!$A$4:$O$499,10,FALSE)</f>
        <v>#N/A</v>
      </c>
      <c r="AA1668" s="40" t="e">
        <f>VLOOKUP($B1668,期貨大額交易人未沖銷部位!$A$4:$O$499,13,FALSE)</f>
        <v>#N/A</v>
      </c>
      <c r="AB1668" s="40" t="e">
        <f>VLOOKUP($B1668,期貨大額交易人未沖銷部位!$A$4:$O$499,14,FALSE)</f>
        <v>#N/A</v>
      </c>
      <c r="AC1668" s="40" t="e">
        <f>VLOOKUP($B1668,期貨大額交易人未沖銷部位!$A$4:$O$499,15,FALSE)</f>
        <v>#N/A</v>
      </c>
      <c r="AD1668" s="33" t="e">
        <f>VLOOKUP($B1668,三大美股走勢!$A$4:$J$495,4,FALSE)</f>
        <v>#N/A</v>
      </c>
      <c r="AE1668" s="33" t="e">
        <f>VLOOKUP($B1668,三大美股走勢!$A$4:$J$495,7,FALSE)</f>
        <v>#N/A</v>
      </c>
      <c r="AF1668" s="33" t="e">
        <f>VLOOKUP($B1668,三大美股走勢!$A$4:$J$495,10,FALSE)</f>
        <v>#N/A</v>
      </c>
    </row>
    <row r="1669" spans="2:32">
      <c r="B1669" s="32">
        <v>44448</v>
      </c>
      <c r="C1669" s="33" t="e">
        <f>VLOOKUP($B1669,大盤與近月台指!$A$4:$I$499,2,FALSE)</f>
        <v>#N/A</v>
      </c>
      <c r="D1669" s="34" t="e">
        <f>VLOOKUP($B1669,大盤與近月台指!$A$4:$I$499,3,FALSE)</f>
        <v>#N/A</v>
      </c>
      <c r="E1669" s="35" t="e">
        <f>VLOOKUP($B1669,大盤與近月台指!$A$4:$I$499,4,FALSE)</f>
        <v>#N/A</v>
      </c>
      <c r="F1669" s="33" t="e">
        <f>VLOOKUP($B1669,大盤與近月台指!$A$4:$I$499,5,FALSE)</f>
        <v>#N/A</v>
      </c>
      <c r="G1669" s="49" t="e">
        <f>VLOOKUP($B1669,三大法人買賣超!$A$4:$I$500,3,FALSE)</f>
        <v>#N/A</v>
      </c>
      <c r="H1669" s="34" t="e">
        <f>VLOOKUP($B1669,三大法人買賣超!$A$4:$I$500,5,FALSE)</f>
        <v>#N/A</v>
      </c>
      <c r="I1669" s="27" t="e">
        <f>VLOOKUP($B1669,三大法人買賣超!$A$4:$I$500,7,FALSE)</f>
        <v>#N/A</v>
      </c>
      <c r="J1669" s="27" t="e">
        <f>VLOOKUP($B1669,三大法人買賣超!$A$4:$I$500,9,FALSE)</f>
        <v>#N/A</v>
      </c>
      <c r="K1669" s="37">
        <f>新台幣匯率美元指數!B1670</f>
        <v>0</v>
      </c>
      <c r="L1669" s="38">
        <f>新台幣匯率美元指數!C1670</f>
        <v>0</v>
      </c>
      <c r="M1669" s="39">
        <f>新台幣匯率美元指數!D1670</f>
        <v>0</v>
      </c>
      <c r="N1669" s="27" t="e">
        <f>VLOOKUP($B1669,期貨未平倉口數!$A$4:$M$499,4,FALSE)</f>
        <v>#N/A</v>
      </c>
      <c r="O1669" s="27" t="e">
        <f>VLOOKUP($B1669,期貨未平倉口數!$A$4:$M$499,9,FALSE)</f>
        <v>#N/A</v>
      </c>
      <c r="P1669" s="27" t="e">
        <f>VLOOKUP($B1669,期貨未平倉口數!$A$4:$M$499,10,FALSE)</f>
        <v>#N/A</v>
      </c>
      <c r="Q1669" s="27" t="e">
        <f>VLOOKUP($B1669,期貨未平倉口數!$A$4:$M$499,11,FALSE)</f>
        <v>#N/A</v>
      </c>
      <c r="R1669" s="64" t="e">
        <f>VLOOKUP($B1669,選擇權未平倉餘額!$A$4:$I$500,6,FALSE)</f>
        <v>#N/A</v>
      </c>
      <c r="S1669" s="64" t="e">
        <f>VLOOKUP($B1669,選擇權未平倉餘額!$A$4:$I$500,7,FALSE)</f>
        <v>#N/A</v>
      </c>
      <c r="T1669" s="64" t="e">
        <f>VLOOKUP($B1669,選擇權未平倉餘額!$A$4:$I$500,8,FALSE)</f>
        <v>#N/A</v>
      </c>
      <c r="U1669" s="64" t="e">
        <f>VLOOKUP($B1669,選擇權未平倉餘額!$A$4:$I$500,9,FALSE)</f>
        <v>#N/A</v>
      </c>
      <c r="V1669" s="39" t="e">
        <f>VLOOKUP($B1669,臺指選擇權P_C_Ratios!$A$4:$C$500,3,FALSE)</f>
        <v>#N/A</v>
      </c>
      <c r="W1669" s="41" t="e">
        <f>VLOOKUP($B1669,散戶多空比!$A$6:$L$500,12,FALSE)</f>
        <v>#N/A</v>
      </c>
      <c r="X1669" s="40" t="e">
        <f>VLOOKUP($B1669,期貨大額交易人未沖銷部位!$A$4:$O$499,4,FALSE)</f>
        <v>#N/A</v>
      </c>
      <c r="Y1669" s="40" t="e">
        <f>VLOOKUP($B1669,期貨大額交易人未沖銷部位!$A$4:$O$499,7,FALSE)</f>
        <v>#N/A</v>
      </c>
      <c r="Z1669" s="40" t="e">
        <f>VLOOKUP($B1669,期貨大額交易人未沖銷部位!$A$4:$O$499,10,FALSE)</f>
        <v>#N/A</v>
      </c>
      <c r="AA1669" s="40" t="e">
        <f>VLOOKUP($B1669,期貨大額交易人未沖銷部位!$A$4:$O$499,13,FALSE)</f>
        <v>#N/A</v>
      </c>
      <c r="AB1669" s="40" t="e">
        <f>VLOOKUP($B1669,期貨大額交易人未沖銷部位!$A$4:$O$499,14,FALSE)</f>
        <v>#N/A</v>
      </c>
      <c r="AC1669" s="40" t="e">
        <f>VLOOKUP($B1669,期貨大額交易人未沖銷部位!$A$4:$O$499,15,FALSE)</f>
        <v>#N/A</v>
      </c>
      <c r="AD1669" s="33" t="e">
        <f>VLOOKUP($B1669,三大美股走勢!$A$4:$J$495,4,FALSE)</f>
        <v>#N/A</v>
      </c>
      <c r="AE1669" s="33" t="e">
        <f>VLOOKUP($B1669,三大美股走勢!$A$4:$J$495,7,FALSE)</f>
        <v>#N/A</v>
      </c>
      <c r="AF1669" s="33" t="e">
        <f>VLOOKUP($B1669,三大美股走勢!$A$4:$J$495,10,FALSE)</f>
        <v>#N/A</v>
      </c>
    </row>
    <row r="1670" spans="2:32">
      <c r="B1670" s="32">
        <v>44449</v>
      </c>
      <c r="C1670" s="33" t="e">
        <f>VLOOKUP($B1670,大盤與近月台指!$A$4:$I$499,2,FALSE)</f>
        <v>#N/A</v>
      </c>
      <c r="D1670" s="34" t="e">
        <f>VLOOKUP($B1670,大盤與近月台指!$A$4:$I$499,3,FALSE)</f>
        <v>#N/A</v>
      </c>
      <c r="E1670" s="35" t="e">
        <f>VLOOKUP($B1670,大盤與近月台指!$A$4:$I$499,4,FALSE)</f>
        <v>#N/A</v>
      </c>
      <c r="F1670" s="33" t="e">
        <f>VLOOKUP($B1670,大盤與近月台指!$A$4:$I$499,5,FALSE)</f>
        <v>#N/A</v>
      </c>
      <c r="G1670" s="49" t="e">
        <f>VLOOKUP($B1670,三大法人買賣超!$A$4:$I$500,3,FALSE)</f>
        <v>#N/A</v>
      </c>
      <c r="H1670" s="34" t="e">
        <f>VLOOKUP($B1670,三大法人買賣超!$A$4:$I$500,5,FALSE)</f>
        <v>#N/A</v>
      </c>
      <c r="I1670" s="27" t="e">
        <f>VLOOKUP($B1670,三大法人買賣超!$A$4:$I$500,7,FALSE)</f>
        <v>#N/A</v>
      </c>
      <c r="J1670" s="27" t="e">
        <f>VLOOKUP($B1670,三大法人買賣超!$A$4:$I$500,9,FALSE)</f>
        <v>#N/A</v>
      </c>
      <c r="K1670" s="37">
        <f>新台幣匯率美元指數!B1671</f>
        <v>0</v>
      </c>
      <c r="L1670" s="38">
        <f>新台幣匯率美元指數!C1671</f>
        <v>0</v>
      </c>
      <c r="M1670" s="39">
        <f>新台幣匯率美元指數!D1671</f>
        <v>0</v>
      </c>
      <c r="N1670" s="27" t="e">
        <f>VLOOKUP($B1670,期貨未平倉口數!$A$4:$M$499,4,FALSE)</f>
        <v>#N/A</v>
      </c>
      <c r="O1670" s="27" t="e">
        <f>VLOOKUP($B1670,期貨未平倉口數!$A$4:$M$499,9,FALSE)</f>
        <v>#N/A</v>
      </c>
      <c r="P1670" s="27" t="e">
        <f>VLOOKUP($B1670,期貨未平倉口數!$A$4:$M$499,10,FALSE)</f>
        <v>#N/A</v>
      </c>
      <c r="Q1670" s="27" t="e">
        <f>VLOOKUP($B1670,期貨未平倉口數!$A$4:$M$499,11,FALSE)</f>
        <v>#N/A</v>
      </c>
      <c r="R1670" s="64" t="e">
        <f>VLOOKUP($B1670,選擇權未平倉餘額!$A$4:$I$500,6,FALSE)</f>
        <v>#N/A</v>
      </c>
      <c r="S1670" s="64" t="e">
        <f>VLOOKUP($B1670,選擇權未平倉餘額!$A$4:$I$500,7,FALSE)</f>
        <v>#N/A</v>
      </c>
      <c r="T1670" s="64" t="e">
        <f>VLOOKUP($B1670,選擇權未平倉餘額!$A$4:$I$500,8,FALSE)</f>
        <v>#N/A</v>
      </c>
      <c r="U1670" s="64" t="e">
        <f>VLOOKUP($B1670,選擇權未平倉餘額!$A$4:$I$500,9,FALSE)</f>
        <v>#N/A</v>
      </c>
      <c r="V1670" s="39" t="e">
        <f>VLOOKUP($B1670,臺指選擇權P_C_Ratios!$A$4:$C$500,3,FALSE)</f>
        <v>#N/A</v>
      </c>
      <c r="W1670" s="41" t="e">
        <f>VLOOKUP($B1670,散戶多空比!$A$6:$L$500,12,FALSE)</f>
        <v>#N/A</v>
      </c>
      <c r="X1670" s="40" t="e">
        <f>VLOOKUP($B1670,期貨大額交易人未沖銷部位!$A$4:$O$499,4,FALSE)</f>
        <v>#N/A</v>
      </c>
      <c r="Y1670" s="40" t="e">
        <f>VLOOKUP($B1670,期貨大額交易人未沖銷部位!$A$4:$O$499,7,FALSE)</f>
        <v>#N/A</v>
      </c>
      <c r="Z1670" s="40" t="e">
        <f>VLOOKUP($B1670,期貨大額交易人未沖銷部位!$A$4:$O$499,10,FALSE)</f>
        <v>#N/A</v>
      </c>
      <c r="AA1670" s="40" t="e">
        <f>VLOOKUP($B1670,期貨大額交易人未沖銷部位!$A$4:$O$499,13,FALSE)</f>
        <v>#N/A</v>
      </c>
      <c r="AB1670" s="40" t="e">
        <f>VLOOKUP($B1670,期貨大額交易人未沖銷部位!$A$4:$O$499,14,FALSE)</f>
        <v>#N/A</v>
      </c>
      <c r="AC1670" s="40" t="e">
        <f>VLOOKUP($B1670,期貨大額交易人未沖銷部位!$A$4:$O$499,15,FALSE)</f>
        <v>#N/A</v>
      </c>
      <c r="AD1670" s="33" t="e">
        <f>VLOOKUP($B1670,三大美股走勢!$A$4:$J$495,4,FALSE)</f>
        <v>#N/A</v>
      </c>
      <c r="AE1670" s="33" t="e">
        <f>VLOOKUP($B1670,三大美股走勢!$A$4:$J$495,7,FALSE)</f>
        <v>#N/A</v>
      </c>
      <c r="AF1670" s="33" t="e">
        <f>VLOOKUP($B1670,三大美股走勢!$A$4:$J$495,10,FALSE)</f>
        <v>#N/A</v>
      </c>
    </row>
    <row r="1671" spans="2:32">
      <c r="B1671" s="32">
        <v>44450</v>
      </c>
      <c r="C1671" s="33" t="e">
        <f>VLOOKUP($B1671,大盤與近月台指!$A$4:$I$499,2,FALSE)</f>
        <v>#N/A</v>
      </c>
      <c r="D1671" s="34" t="e">
        <f>VLOOKUP($B1671,大盤與近月台指!$A$4:$I$499,3,FALSE)</f>
        <v>#N/A</v>
      </c>
      <c r="E1671" s="35" t="e">
        <f>VLOOKUP($B1671,大盤與近月台指!$A$4:$I$499,4,FALSE)</f>
        <v>#N/A</v>
      </c>
      <c r="F1671" s="33" t="e">
        <f>VLOOKUP($B1671,大盤與近月台指!$A$4:$I$499,5,FALSE)</f>
        <v>#N/A</v>
      </c>
      <c r="G1671" s="49" t="e">
        <f>VLOOKUP($B1671,三大法人買賣超!$A$4:$I$500,3,FALSE)</f>
        <v>#N/A</v>
      </c>
      <c r="H1671" s="34" t="e">
        <f>VLOOKUP($B1671,三大法人買賣超!$A$4:$I$500,5,FALSE)</f>
        <v>#N/A</v>
      </c>
      <c r="I1671" s="27" t="e">
        <f>VLOOKUP($B1671,三大法人買賣超!$A$4:$I$500,7,FALSE)</f>
        <v>#N/A</v>
      </c>
      <c r="J1671" s="27" t="e">
        <f>VLOOKUP($B1671,三大法人買賣超!$A$4:$I$500,9,FALSE)</f>
        <v>#N/A</v>
      </c>
      <c r="K1671" s="37">
        <f>新台幣匯率美元指數!B1672</f>
        <v>0</v>
      </c>
      <c r="L1671" s="38">
        <f>新台幣匯率美元指數!C1672</f>
        <v>0</v>
      </c>
      <c r="M1671" s="39">
        <f>新台幣匯率美元指數!D1672</f>
        <v>0</v>
      </c>
      <c r="N1671" s="27" t="e">
        <f>VLOOKUP($B1671,期貨未平倉口數!$A$4:$M$499,4,FALSE)</f>
        <v>#N/A</v>
      </c>
      <c r="O1671" s="27" t="e">
        <f>VLOOKUP($B1671,期貨未平倉口數!$A$4:$M$499,9,FALSE)</f>
        <v>#N/A</v>
      </c>
      <c r="P1671" s="27" t="e">
        <f>VLOOKUP($B1671,期貨未平倉口數!$A$4:$M$499,10,FALSE)</f>
        <v>#N/A</v>
      </c>
      <c r="Q1671" s="27" t="e">
        <f>VLOOKUP($B1671,期貨未平倉口數!$A$4:$M$499,11,FALSE)</f>
        <v>#N/A</v>
      </c>
      <c r="R1671" s="64" t="e">
        <f>VLOOKUP($B1671,選擇權未平倉餘額!$A$4:$I$500,6,FALSE)</f>
        <v>#N/A</v>
      </c>
      <c r="S1671" s="64" t="e">
        <f>VLOOKUP($B1671,選擇權未平倉餘額!$A$4:$I$500,7,FALSE)</f>
        <v>#N/A</v>
      </c>
      <c r="T1671" s="64" t="e">
        <f>VLOOKUP($B1671,選擇權未平倉餘額!$A$4:$I$500,8,FALSE)</f>
        <v>#N/A</v>
      </c>
      <c r="U1671" s="64" t="e">
        <f>VLOOKUP($B1671,選擇權未平倉餘額!$A$4:$I$500,9,FALSE)</f>
        <v>#N/A</v>
      </c>
      <c r="V1671" s="39" t="e">
        <f>VLOOKUP($B1671,臺指選擇權P_C_Ratios!$A$4:$C$500,3,FALSE)</f>
        <v>#N/A</v>
      </c>
      <c r="W1671" s="41" t="e">
        <f>VLOOKUP($B1671,散戶多空比!$A$6:$L$500,12,FALSE)</f>
        <v>#N/A</v>
      </c>
      <c r="X1671" s="40" t="e">
        <f>VLOOKUP($B1671,期貨大額交易人未沖銷部位!$A$4:$O$499,4,FALSE)</f>
        <v>#N/A</v>
      </c>
      <c r="Y1671" s="40" t="e">
        <f>VLOOKUP($B1671,期貨大額交易人未沖銷部位!$A$4:$O$499,7,FALSE)</f>
        <v>#N/A</v>
      </c>
      <c r="Z1671" s="40" t="e">
        <f>VLOOKUP($B1671,期貨大額交易人未沖銷部位!$A$4:$O$499,10,FALSE)</f>
        <v>#N/A</v>
      </c>
      <c r="AA1671" s="40" t="e">
        <f>VLOOKUP($B1671,期貨大額交易人未沖銷部位!$A$4:$O$499,13,FALSE)</f>
        <v>#N/A</v>
      </c>
      <c r="AB1671" s="40" t="e">
        <f>VLOOKUP($B1671,期貨大額交易人未沖銷部位!$A$4:$O$499,14,FALSE)</f>
        <v>#N/A</v>
      </c>
      <c r="AC1671" s="40" t="e">
        <f>VLOOKUP($B1671,期貨大額交易人未沖銷部位!$A$4:$O$499,15,FALSE)</f>
        <v>#N/A</v>
      </c>
      <c r="AD1671" s="33" t="e">
        <f>VLOOKUP($B1671,三大美股走勢!$A$4:$J$495,4,FALSE)</f>
        <v>#N/A</v>
      </c>
      <c r="AE1671" s="33" t="e">
        <f>VLOOKUP($B1671,三大美股走勢!$A$4:$J$495,7,FALSE)</f>
        <v>#N/A</v>
      </c>
      <c r="AF1671" s="33" t="e">
        <f>VLOOKUP($B1671,三大美股走勢!$A$4:$J$495,10,FALSE)</f>
        <v>#N/A</v>
      </c>
    </row>
    <row r="1672" spans="2:32">
      <c r="B1672" s="32">
        <v>44451</v>
      </c>
      <c r="C1672" s="33" t="e">
        <f>VLOOKUP($B1672,大盤與近月台指!$A$4:$I$499,2,FALSE)</f>
        <v>#N/A</v>
      </c>
      <c r="D1672" s="34" t="e">
        <f>VLOOKUP($B1672,大盤與近月台指!$A$4:$I$499,3,FALSE)</f>
        <v>#N/A</v>
      </c>
      <c r="E1672" s="35" t="e">
        <f>VLOOKUP($B1672,大盤與近月台指!$A$4:$I$499,4,FALSE)</f>
        <v>#N/A</v>
      </c>
      <c r="F1672" s="33" t="e">
        <f>VLOOKUP($B1672,大盤與近月台指!$A$4:$I$499,5,FALSE)</f>
        <v>#N/A</v>
      </c>
      <c r="G1672" s="49" t="e">
        <f>VLOOKUP($B1672,三大法人買賣超!$A$4:$I$500,3,FALSE)</f>
        <v>#N/A</v>
      </c>
      <c r="H1672" s="34" t="e">
        <f>VLOOKUP($B1672,三大法人買賣超!$A$4:$I$500,5,FALSE)</f>
        <v>#N/A</v>
      </c>
      <c r="I1672" s="27" t="e">
        <f>VLOOKUP($B1672,三大法人買賣超!$A$4:$I$500,7,FALSE)</f>
        <v>#N/A</v>
      </c>
      <c r="J1672" s="27" t="e">
        <f>VLOOKUP($B1672,三大法人買賣超!$A$4:$I$500,9,FALSE)</f>
        <v>#N/A</v>
      </c>
      <c r="K1672" s="37">
        <f>新台幣匯率美元指數!B1673</f>
        <v>0</v>
      </c>
      <c r="L1672" s="38">
        <f>新台幣匯率美元指數!C1673</f>
        <v>0</v>
      </c>
      <c r="M1672" s="39">
        <f>新台幣匯率美元指數!D1673</f>
        <v>0</v>
      </c>
      <c r="N1672" s="27" t="e">
        <f>VLOOKUP($B1672,期貨未平倉口數!$A$4:$M$499,4,FALSE)</f>
        <v>#N/A</v>
      </c>
      <c r="O1672" s="27" t="e">
        <f>VLOOKUP($B1672,期貨未平倉口數!$A$4:$M$499,9,FALSE)</f>
        <v>#N/A</v>
      </c>
      <c r="P1672" s="27" t="e">
        <f>VLOOKUP($B1672,期貨未平倉口數!$A$4:$M$499,10,FALSE)</f>
        <v>#N/A</v>
      </c>
      <c r="Q1672" s="27" t="e">
        <f>VLOOKUP($B1672,期貨未平倉口數!$A$4:$M$499,11,FALSE)</f>
        <v>#N/A</v>
      </c>
      <c r="R1672" s="64" t="e">
        <f>VLOOKUP($B1672,選擇權未平倉餘額!$A$4:$I$500,6,FALSE)</f>
        <v>#N/A</v>
      </c>
      <c r="S1672" s="64" t="e">
        <f>VLOOKUP($B1672,選擇權未平倉餘額!$A$4:$I$500,7,FALSE)</f>
        <v>#N/A</v>
      </c>
      <c r="T1672" s="64" t="e">
        <f>VLOOKUP($B1672,選擇權未平倉餘額!$A$4:$I$500,8,FALSE)</f>
        <v>#N/A</v>
      </c>
      <c r="U1672" s="64" t="e">
        <f>VLOOKUP($B1672,選擇權未平倉餘額!$A$4:$I$500,9,FALSE)</f>
        <v>#N/A</v>
      </c>
      <c r="V1672" s="39" t="e">
        <f>VLOOKUP($B1672,臺指選擇權P_C_Ratios!$A$4:$C$500,3,FALSE)</f>
        <v>#N/A</v>
      </c>
      <c r="W1672" s="41" t="e">
        <f>VLOOKUP($B1672,散戶多空比!$A$6:$L$500,12,FALSE)</f>
        <v>#N/A</v>
      </c>
      <c r="X1672" s="40" t="e">
        <f>VLOOKUP($B1672,期貨大額交易人未沖銷部位!$A$4:$O$499,4,FALSE)</f>
        <v>#N/A</v>
      </c>
      <c r="Y1672" s="40" t="e">
        <f>VLOOKUP($B1672,期貨大額交易人未沖銷部位!$A$4:$O$499,7,FALSE)</f>
        <v>#N/A</v>
      </c>
      <c r="Z1672" s="40" t="e">
        <f>VLOOKUP($B1672,期貨大額交易人未沖銷部位!$A$4:$O$499,10,FALSE)</f>
        <v>#N/A</v>
      </c>
      <c r="AA1672" s="40" t="e">
        <f>VLOOKUP($B1672,期貨大額交易人未沖銷部位!$A$4:$O$499,13,FALSE)</f>
        <v>#N/A</v>
      </c>
      <c r="AB1672" s="40" t="e">
        <f>VLOOKUP($B1672,期貨大額交易人未沖銷部位!$A$4:$O$499,14,FALSE)</f>
        <v>#N/A</v>
      </c>
      <c r="AC1672" s="40" t="e">
        <f>VLOOKUP($B1672,期貨大額交易人未沖銷部位!$A$4:$O$499,15,FALSE)</f>
        <v>#N/A</v>
      </c>
      <c r="AD1672" s="33" t="e">
        <f>VLOOKUP($B1672,三大美股走勢!$A$4:$J$495,4,FALSE)</f>
        <v>#N/A</v>
      </c>
      <c r="AE1672" s="33" t="e">
        <f>VLOOKUP($B1672,三大美股走勢!$A$4:$J$495,7,FALSE)</f>
        <v>#N/A</v>
      </c>
      <c r="AF1672" s="33" t="e">
        <f>VLOOKUP($B1672,三大美股走勢!$A$4:$J$495,10,FALSE)</f>
        <v>#N/A</v>
      </c>
    </row>
    <row r="1673" spans="2:32">
      <c r="B1673" s="32">
        <v>44452</v>
      </c>
      <c r="C1673" s="33" t="e">
        <f>VLOOKUP($B1673,大盤與近月台指!$A$4:$I$499,2,FALSE)</f>
        <v>#N/A</v>
      </c>
      <c r="D1673" s="34" t="e">
        <f>VLOOKUP($B1673,大盤與近月台指!$A$4:$I$499,3,FALSE)</f>
        <v>#N/A</v>
      </c>
      <c r="E1673" s="35" t="e">
        <f>VLOOKUP($B1673,大盤與近月台指!$A$4:$I$499,4,FALSE)</f>
        <v>#N/A</v>
      </c>
      <c r="F1673" s="33" t="e">
        <f>VLOOKUP($B1673,大盤與近月台指!$A$4:$I$499,5,FALSE)</f>
        <v>#N/A</v>
      </c>
      <c r="G1673" s="49" t="e">
        <f>VLOOKUP($B1673,三大法人買賣超!$A$4:$I$500,3,FALSE)</f>
        <v>#N/A</v>
      </c>
      <c r="H1673" s="34" t="e">
        <f>VLOOKUP($B1673,三大法人買賣超!$A$4:$I$500,5,FALSE)</f>
        <v>#N/A</v>
      </c>
      <c r="I1673" s="27" t="e">
        <f>VLOOKUP($B1673,三大法人買賣超!$A$4:$I$500,7,FALSE)</f>
        <v>#N/A</v>
      </c>
      <c r="J1673" s="27" t="e">
        <f>VLOOKUP($B1673,三大法人買賣超!$A$4:$I$500,9,FALSE)</f>
        <v>#N/A</v>
      </c>
      <c r="K1673" s="37">
        <f>新台幣匯率美元指數!B1674</f>
        <v>0</v>
      </c>
      <c r="L1673" s="38">
        <f>新台幣匯率美元指數!C1674</f>
        <v>0</v>
      </c>
      <c r="M1673" s="39">
        <f>新台幣匯率美元指數!D1674</f>
        <v>0</v>
      </c>
      <c r="N1673" s="27" t="e">
        <f>VLOOKUP($B1673,期貨未平倉口數!$A$4:$M$499,4,FALSE)</f>
        <v>#N/A</v>
      </c>
      <c r="O1673" s="27" t="e">
        <f>VLOOKUP($B1673,期貨未平倉口數!$A$4:$M$499,9,FALSE)</f>
        <v>#N/A</v>
      </c>
      <c r="P1673" s="27" t="e">
        <f>VLOOKUP($B1673,期貨未平倉口數!$A$4:$M$499,10,FALSE)</f>
        <v>#N/A</v>
      </c>
      <c r="Q1673" s="27" t="e">
        <f>VLOOKUP($B1673,期貨未平倉口數!$A$4:$M$499,11,FALSE)</f>
        <v>#N/A</v>
      </c>
      <c r="R1673" s="64" t="e">
        <f>VLOOKUP($B1673,選擇權未平倉餘額!$A$4:$I$500,6,FALSE)</f>
        <v>#N/A</v>
      </c>
      <c r="S1673" s="64" t="e">
        <f>VLOOKUP($B1673,選擇權未平倉餘額!$A$4:$I$500,7,FALSE)</f>
        <v>#N/A</v>
      </c>
      <c r="T1673" s="64" t="e">
        <f>VLOOKUP($B1673,選擇權未平倉餘額!$A$4:$I$500,8,FALSE)</f>
        <v>#N/A</v>
      </c>
      <c r="U1673" s="64" t="e">
        <f>VLOOKUP($B1673,選擇權未平倉餘額!$A$4:$I$500,9,FALSE)</f>
        <v>#N/A</v>
      </c>
      <c r="V1673" s="39" t="e">
        <f>VLOOKUP($B1673,臺指選擇權P_C_Ratios!$A$4:$C$500,3,FALSE)</f>
        <v>#N/A</v>
      </c>
      <c r="W1673" s="41" t="e">
        <f>VLOOKUP($B1673,散戶多空比!$A$6:$L$500,12,FALSE)</f>
        <v>#N/A</v>
      </c>
      <c r="X1673" s="40" t="e">
        <f>VLOOKUP($B1673,期貨大額交易人未沖銷部位!$A$4:$O$499,4,FALSE)</f>
        <v>#N/A</v>
      </c>
      <c r="Y1673" s="40" t="e">
        <f>VLOOKUP($B1673,期貨大額交易人未沖銷部位!$A$4:$O$499,7,FALSE)</f>
        <v>#N/A</v>
      </c>
      <c r="Z1673" s="40" t="e">
        <f>VLOOKUP($B1673,期貨大額交易人未沖銷部位!$A$4:$O$499,10,FALSE)</f>
        <v>#N/A</v>
      </c>
      <c r="AA1673" s="40" t="e">
        <f>VLOOKUP($B1673,期貨大額交易人未沖銷部位!$A$4:$O$499,13,FALSE)</f>
        <v>#N/A</v>
      </c>
      <c r="AB1673" s="40" t="e">
        <f>VLOOKUP($B1673,期貨大額交易人未沖銷部位!$A$4:$O$499,14,FALSE)</f>
        <v>#N/A</v>
      </c>
      <c r="AC1673" s="40" t="e">
        <f>VLOOKUP($B1673,期貨大額交易人未沖銷部位!$A$4:$O$499,15,FALSE)</f>
        <v>#N/A</v>
      </c>
      <c r="AD1673" s="33" t="e">
        <f>VLOOKUP($B1673,三大美股走勢!$A$4:$J$495,4,FALSE)</f>
        <v>#N/A</v>
      </c>
      <c r="AE1673" s="33" t="e">
        <f>VLOOKUP($B1673,三大美股走勢!$A$4:$J$495,7,FALSE)</f>
        <v>#N/A</v>
      </c>
      <c r="AF1673" s="33" t="e">
        <f>VLOOKUP($B1673,三大美股走勢!$A$4:$J$495,10,FALSE)</f>
        <v>#N/A</v>
      </c>
    </row>
    <row r="1674" spans="2:32">
      <c r="B1674" s="32">
        <v>44453</v>
      </c>
      <c r="C1674" s="33" t="e">
        <f>VLOOKUP($B1674,大盤與近月台指!$A$4:$I$499,2,FALSE)</f>
        <v>#N/A</v>
      </c>
      <c r="D1674" s="34" t="e">
        <f>VLOOKUP($B1674,大盤與近月台指!$A$4:$I$499,3,FALSE)</f>
        <v>#N/A</v>
      </c>
      <c r="E1674" s="35" t="e">
        <f>VLOOKUP($B1674,大盤與近月台指!$A$4:$I$499,4,FALSE)</f>
        <v>#N/A</v>
      </c>
      <c r="F1674" s="33" t="e">
        <f>VLOOKUP($B1674,大盤與近月台指!$A$4:$I$499,5,FALSE)</f>
        <v>#N/A</v>
      </c>
      <c r="G1674" s="49" t="e">
        <f>VLOOKUP($B1674,三大法人買賣超!$A$4:$I$500,3,FALSE)</f>
        <v>#N/A</v>
      </c>
      <c r="H1674" s="34" t="e">
        <f>VLOOKUP($B1674,三大法人買賣超!$A$4:$I$500,5,FALSE)</f>
        <v>#N/A</v>
      </c>
      <c r="I1674" s="27" t="e">
        <f>VLOOKUP($B1674,三大法人買賣超!$A$4:$I$500,7,FALSE)</f>
        <v>#N/A</v>
      </c>
      <c r="J1674" s="27" t="e">
        <f>VLOOKUP($B1674,三大法人買賣超!$A$4:$I$500,9,FALSE)</f>
        <v>#N/A</v>
      </c>
      <c r="K1674" s="37">
        <f>新台幣匯率美元指數!B1675</f>
        <v>0</v>
      </c>
      <c r="L1674" s="38">
        <f>新台幣匯率美元指數!C1675</f>
        <v>0</v>
      </c>
      <c r="M1674" s="39">
        <f>新台幣匯率美元指數!D1675</f>
        <v>0</v>
      </c>
      <c r="N1674" s="27" t="e">
        <f>VLOOKUP($B1674,期貨未平倉口數!$A$4:$M$499,4,FALSE)</f>
        <v>#N/A</v>
      </c>
      <c r="O1674" s="27" t="e">
        <f>VLOOKUP($B1674,期貨未平倉口數!$A$4:$M$499,9,FALSE)</f>
        <v>#N/A</v>
      </c>
      <c r="P1674" s="27" t="e">
        <f>VLOOKUP($B1674,期貨未平倉口數!$A$4:$M$499,10,FALSE)</f>
        <v>#N/A</v>
      </c>
      <c r="Q1674" s="27" t="e">
        <f>VLOOKUP($B1674,期貨未平倉口數!$A$4:$M$499,11,FALSE)</f>
        <v>#N/A</v>
      </c>
      <c r="R1674" s="64" t="e">
        <f>VLOOKUP($B1674,選擇權未平倉餘額!$A$4:$I$500,6,FALSE)</f>
        <v>#N/A</v>
      </c>
      <c r="S1674" s="64" t="e">
        <f>VLOOKUP($B1674,選擇權未平倉餘額!$A$4:$I$500,7,FALSE)</f>
        <v>#N/A</v>
      </c>
      <c r="T1674" s="64" t="e">
        <f>VLOOKUP($B1674,選擇權未平倉餘額!$A$4:$I$500,8,FALSE)</f>
        <v>#N/A</v>
      </c>
      <c r="U1674" s="64" t="e">
        <f>VLOOKUP($B1674,選擇權未平倉餘額!$A$4:$I$500,9,FALSE)</f>
        <v>#N/A</v>
      </c>
      <c r="V1674" s="39" t="e">
        <f>VLOOKUP($B1674,臺指選擇權P_C_Ratios!$A$4:$C$500,3,FALSE)</f>
        <v>#N/A</v>
      </c>
      <c r="W1674" s="41" t="e">
        <f>VLOOKUP($B1674,散戶多空比!$A$6:$L$500,12,FALSE)</f>
        <v>#N/A</v>
      </c>
      <c r="X1674" s="40" t="e">
        <f>VLOOKUP($B1674,期貨大額交易人未沖銷部位!$A$4:$O$499,4,FALSE)</f>
        <v>#N/A</v>
      </c>
      <c r="Y1674" s="40" t="e">
        <f>VLOOKUP($B1674,期貨大額交易人未沖銷部位!$A$4:$O$499,7,FALSE)</f>
        <v>#N/A</v>
      </c>
      <c r="Z1674" s="40" t="e">
        <f>VLOOKUP($B1674,期貨大額交易人未沖銷部位!$A$4:$O$499,10,FALSE)</f>
        <v>#N/A</v>
      </c>
      <c r="AA1674" s="40" t="e">
        <f>VLOOKUP($B1674,期貨大額交易人未沖銷部位!$A$4:$O$499,13,FALSE)</f>
        <v>#N/A</v>
      </c>
      <c r="AB1674" s="40" t="e">
        <f>VLOOKUP($B1674,期貨大額交易人未沖銷部位!$A$4:$O$499,14,FALSE)</f>
        <v>#N/A</v>
      </c>
      <c r="AC1674" s="40" t="e">
        <f>VLOOKUP($B1674,期貨大額交易人未沖銷部位!$A$4:$O$499,15,FALSE)</f>
        <v>#N/A</v>
      </c>
      <c r="AD1674" s="33" t="e">
        <f>VLOOKUP($B1674,三大美股走勢!$A$4:$J$495,4,FALSE)</f>
        <v>#N/A</v>
      </c>
      <c r="AE1674" s="33" t="e">
        <f>VLOOKUP($B1674,三大美股走勢!$A$4:$J$495,7,FALSE)</f>
        <v>#N/A</v>
      </c>
      <c r="AF1674" s="33" t="e">
        <f>VLOOKUP($B1674,三大美股走勢!$A$4:$J$495,10,FALSE)</f>
        <v>#N/A</v>
      </c>
    </row>
    <row r="1675" spans="2:32">
      <c r="B1675" s="32">
        <v>44454</v>
      </c>
      <c r="C1675" s="33" t="e">
        <f>VLOOKUP($B1675,大盤與近月台指!$A$4:$I$499,2,FALSE)</f>
        <v>#N/A</v>
      </c>
      <c r="D1675" s="34" t="e">
        <f>VLOOKUP($B1675,大盤與近月台指!$A$4:$I$499,3,FALSE)</f>
        <v>#N/A</v>
      </c>
      <c r="E1675" s="35" t="e">
        <f>VLOOKUP($B1675,大盤與近月台指!$A$4:$I$499,4,FALSE)</f>
        <v>#N/A</v>
      </c>
      <c r="F1675" s="33" t="e">
        <f>VLOOKUP($B1675,大盤與近月台指!$A$4:$I$499,5,FALSE)</f>
        <v>#N/A</v>
      </c>
      <c r="G1675" s="49" t="e">
        <f>VLOOKUP($B1675,三大法人買賣超!$A$4:$I$500,3,FALSE)</f>
        <v>#N/A</v>
      </c>
      <c r="H1675" s="34" t="e">
        <f>VLOOKUP($B1675,三大法人買賣超!$A$4:$I$500,5,FALSE)</f>
        <v>#N/A</v>
      </c>
      <c r="I1675" s="27" t="e">
        <f>VLOOKUP($B1675,三大法人買賣超!$A$4:$I$500,7,FALSE)</f>
        <v>#N/A</v>
      </c>
      <c r="J1675" s="27" t="e">
        <f>VLOOKUP($B1675,三大法人買賣超!$A$4:$I$500,9,FALSE)</f>
        <v>#N/A</v>
      </c>
      <c r="K1675" s="37">
        <f>新台幣匯率美元指數!B1676</f>
        <v>0</v>
      </c>
      <c r="L1675" s="38">
        <f>新台幣匯率美元指數!C1676</f>
        <v>0</v>
      </c>
      <c r="M1675" s="39">
        <f>新台幣匯率美元指數!D1676</f>
        <v>0</v>
      </c>
      <c r="N1675" s="27" t="e">
        <f>VLOOKUP($B1675,期貨未平倉口數!$A$4:$M$499,4,FALSE)</f>
        <v>#N/A</v>
      </c>
      <c r="O1675" s="27" t="e">
        <f>VLOOKUP($B1675,期貨未平倉口數!$A$4:$M$499,9,FALSE)</f>
        <v>#N/A</v>
      </c>
      <c r="P1675" s="27" t="e">
        <f>VLOOKUP($B1675,期貨未平倉口數!$A$4:$M$499,10,FALSE)</f>
        <v>#N/A</v>
      </c>
      <c r="Q1675" s="27" t="e">
        <f>VLOOKUP($B1675,期貨未平倉口數!$A$4:$M$499,11,FALSE)</f>
        <v>#N/A</v>
      </c>
      <c r="R1675" s="64" t="e">
        <f>VLOOKUP($B1675,選擇權未平倉餘額!$A$4:$I$500,6,FALSE)</f>
        <v>#N/A</v>
      </c>
      <c r="S1675" s="64" t="e">
        <f>VLOOKUP($B1675,選擇權未平倉餘額!$A$4:$I$500,7,FALSE)</f>
        <v>#N/A</v>
      </c>
      <c r="T1675" s="64" t="e">
        <f>VLOOKUP($B1675,選擇權未平倉餘額!$A$4:$I$500,8,FALSE)</f>
        <v>#N/A</v>
      </c>
      <c r="U1675" s="64" t="e">
        <f>VLOOKUP($B1675,選擇權未平倉餘額!$A$4:$I$500,9,FALSE)</f>
        <v>#N/A</v>
      </c>
      <c r="V1675" s="39" t="e">
        <f>VLOOKUP($B1675,臺指選擇權P_C_Ratios!$A$4:$C$500,3,FALSE)</f>
        <v>#N/A</v>
      </c>
      <c r="W1675" s="41" t="e">
        <f>VLOOKUP($B1675,散戶多空比!$A$6:$L$500,12,FALSE)</f>
        <v>#N/A</v>
      </c>
      <c r="X1675" s="40" t="e">
        <f>VLOOKUP($B1675,期貨大額交易人未沖銷部位!$A$4:$O$499,4,FALSE)</f>
        <v>#N/A</v>
      </c>
      <c r="Y1675" s="40" t="e">
        <f>VLOOKUP($B1675,期貨大額交易人未沖銷部位!$A$4:$O$499,7,FALSE)</f>
        <v>#N/A</v>
      </c>
      <c r="Z1675" s="40" t="e">
        <f>VLOOKUP($B1675,期貨大額交易人未沖銷部位!$A$4:$O$499,10,FALSE)</f>
        <v>#N/A</v>
      </c>
      <c r="AA1675" s="40" t="e">
        <f>VLOOKUP($B1675,期貨大額交易人未沖銷部位!$A$4:$O$499,13,FALSE)</f>
        <v>#N/A</v>
      </c>
      <c r="AB1675" s="40" t="e">
        <f>VLOOKUP($B1675,期貨大額交易人未沖銷部位!$A$4:$O$499,14,FALSE)</f>
        <v>#N/A</v>
      </c>
      <c r="AC1675" s="40" t="e">
        <f>VLOOKUP($B1675,期貨大額交易人未沖銷部位!$A$4:$O$499,15,FALSE)</f>
        <v>#N/A</v>
      </c>
      <c r="AD1675" s="33" t="e">
        <f>VLOOKUP($B1675,三大美股走勢!$A$4:$J$495,4,FALSE)</f>
        <v>#N/A</v>
      </c>
      <c r="AE1675" s="33" t="e">
        <f>VLOOKUP($B1675,三大美股走勢!$A$4:$J$495,7,FALSE)</f>
        <v>#N/A</v>
      </c>
      <c r="AF1675" s="33" t="e">
        <f>VLOOKUP($B1675,三大美股走勢!$A$4:$J$495,10,FALSE)</f>
        <v>#N/A</v>
      </c>
    </row>
    <row r="1676" spans="2:32">
      <c r="B1676" s="32">
        <v>44455</v>
      </c>
      <c r="C1676" s="33" t="e">
        <f>VLOOKUP($B1676,大盤與近月台指!$A$4:$I$499,2,FALSE)</f>
        <v>#N/A</v>
      </c>
      <c r="D1676" s="34" t="e">
        <f>VLOOKUP($B1676,大盤與近月台指!$A$4:$I$499,3,FALSE)</f>
        <v>#N/A</v>
      </c>
      <c r="E1676" s="35" t="e">
        <f>VLOOKUP($B1676,大盤與近月台指!$A$4:$I$499,4,FALSE)</f>
        <v>#N/A</v>
      </c>
      <c r="F1676" s="33" t="e">
        <f>VLOOKUP($B1676,大盤與近月台指!$A$4:$I$499,5,FALSE)</f>
        <v>#N/A</v>
      </c>
      <c r="G1676" s="49" t="e">
        <f>VLOOKUP($B1676,三大法人買賣超!$A$4:$I$500,3,FALSE)</f>
        <v>#N/A</v>
      </c>
      <c r="H1676" s="34" t="e">
        <f>VLOOKUP($B1676,三大法人買賣超!$A$4:$I$500,5,FALSE)</f>
        <v>#N/A</v>
      </c>
      <c r="I1676" s="27" t="e">
        <f>VLOOKUP($B1676,三大法人買賣超!$A$4:$I$500,7,FALSE)</f>
        <v>#N/A</v>
      </c>
      <c r="J1676" s="27" t="e">
        <f>VLOOKUP($B1676,三大法人買賣超!$A$4:$I$500,9,FALSE)</f>
        <v>#N/A</v>
      </c>
      <c r="K1676" s="37">
        <f>新台幣匯率美元指數!B1677</f>
        <v>0</v>
      </c>
      <c r="L1676" s="38">
        <f>新台幣匯率美元指數!C1677</f>
        <v>0</v>
      </c>
      <c r="M1676" s="39">
        <f>新台幣匯率美元指數!D1677</f>
        <v>0</v>
      </c>
      <c r="N1676" s="27" t="e">
        <f>VLOOKUP($B1676,期貨未平倉口數!$A$4:$M$499,4,FALSE)</f>
        <v>#N/A</v>
      </c>
      <c r="O1676" s="27" t="e">
        <f>VLOOKUP($B1676,期貨未平倉口數!$A$4:$M$499,9,FALSE)</f>
        <v>#N/A</v>
      </c>
      <c r="P1676" s="27" t="e">
        <f>VLOOKUP($B1676,期貨未平倉口數!$A$4:$M$499,10,FALSE)</f>
        <v>#N/A</v>
      </c>
      <c r="Q1676" s="27" t="e">
        <f>VLOOKUP($B1676,期貨未平倉口數!$A$4:$M$499,11,FALSE)</f>
        <v>#N/A</v>
      </c>
      <c r="R1676" s="64" t="e">
        <f>VLOOKUP($B1676,選擇權未平倉餘額!$A$4:$I$500,6,FALSE)</f>
        <v>#N/A</v>
      </c>
      <c r="S1676" s="64" t="e">
        <f>VLOOKUP($B1676,選擇權未平倉餘額!$A$4:$I$500,7,FALSE)</f>
        <v>#N/A</v>
      </c>
      <c r="T1676" s="64" t="e">
        <f>VLOOKUP($B1676,選擇權未平倉餘額!$A$4:$I$500,8,FALSE)</f>
        <v>#N/A</v>
      </c>
      <c r="U1676" s="64" t="e">
        <f>VLOOKUP($B1676,選擇權未平倉餘額!$A$4:$I$500,9,FALSE)</f>
        <v>#N/A</v>
      </c>
      <c r="V1676" s="39" t="e">
        <f>VLOOKUP($B1676,臺指選擇權P_C_Ratios!$A$4:$C$500,3,FALSE)</f>
        <v>#N/A</v>
      </c>
      <c r="W1676" s="41" t="e">
        <f>VLOOKUP($B1676,散戶多空比!$A$6:$L$500,12,FALSE)</f>
        <v>#N/A</v>
      </c>
      <c r="X1676" s="40" t="e">
        <f>VLOOKUP($B1676,期貨大額交易人未沖銷部位!$A$4:$O$499,4,FALSE)</f>
        <v>#N/A</v>
      </c>
      <c r="Y1676" s="40" t="e">
        <f>VLOOKUP($B1676,期貨大額交易人未沖銷部位!$A$4:$O$499,7,FALSE)</f>
        <v>#N/A</v>
      </c>
      <c r="Z1676" s="40" t="e">
        <f>VLOOKUP($B1676,期貨大額交易人未沖銷部位!$A$4:$O$499,10,FALSE)</f>
        <v>#N/A</v>
      </c>
      <c r="AA1676" s="40" t="e">
        <f>VLOOKUP($B1676,期貨大額交易人未沖銷部位!$A$4:$O$499,13,FALSE)</f>
        <v>#N/A</v>
      </c>
      <c r="AB1676" s="40" t="e">
        <f>VLOOKUP($B1676,期貨大額交易人未沖銷部位!$A$4:$O$499,14,FALSE)</f>
        <v>#N/A</v>
      </c>
      <c r="AC1676" s="40" t="e">
        <f>VLOOKUP($B1676,期貨大額交易人未沖銷部位!$A$4:$O$499,15,FALSE)</f>
        <v>#N/A</v>
      </c>
      <c r="AD1676" s="33" t="e">
        <f>VLOOKUP($B1676,三大美股走勢!$A$4:$J$495,4,FALSE)</f>
        <v>#N/A</v>
      </c>
      <c r="AE1676" s="33" t="e">
        <f>VLOOKUP($B1676,三大美股走勢!$A$4:$J$495,7,FALSE)</f>
        <v>#N/A</v>
      </c>
      <c r="AF1676" s="33" t="e">
        <f>VLOOKUP($B1676,三大美股走勢!$A$4:$J$495,10,FALSE)</f>
        <v>#N/A</v>
      </c>
    </row>
    <row r="1677" spans="2:32">
      <c r="B1677" s="32">
        <v>44456</v>
      </c>
      <c r="C1677" s="33" t="e">
        <f>VLOOKUP($B1677,大盤與近月台指!$A$4:$I$499,2,FALSE)</f>
        <v>#N/A</v>
      </c>
      <c r="D1677" s="34" t="e">
        <f>VLOOKUP($B1677,大盤與近月台指!$A$4:$I$499,3,FALSE)</f>
        <v>#N/A</v>
      </c>
      <c r="E1677" s="35" t="e">
        <f>VLOOKUP($B1677,大盤與近月台指!$A$4:$I$499,4,FALSE)</f>
        <v>#N/A</v>
      </c>
      <c r="F1677" s="33" t="e">
        <f>VLOOKUP($B1677,大盤與近月台指!$A$4:$I$499,5,FALSE)</f>
        <v>#N/A</v>
      </c>
      <c r="G1677" s="49" t="e">
        <f>VLOOKUP($B1677,三大法人買賣超!$A$4:$I$500,3,FALSE)</f>
        <v>#N/A</v>
      </c>
      <c r="H1677" s="34" t="e">
        <f>VLOOKUP($B1677,三大法人買賣超!$A$4:$I$500,5,FALSE)</f>
        <v>#N/A</v>
      </c>
      <c r="I1677" s="27" t="e">
        <f>VLOOKUP($B1677,三大法人買賣超!$A$4:$I$500,7,FALSE)</f>
        <v>#N/A</v>
      </c>
      <c r="J1677" s="27" t="e">
        <f>VLOOKUP($B1677,三大法人買賣超!$A$4:$I$500,9,FALSE)</f>
        <v>#N/A</v>
      </c>
      <c r="K1677" s="37">
        <f>新台幣匯率美元指數!B1678</f>
        <v>0</v>
      </c>
      <c r="L1677" s="38">
        <f>新台幣匯率美元指數!C1678</f>
        <v>0</v>
      </c>
      <c r="M1677" s="39">
        <f>新台幣匯率美元指數!D1678</f>
        <v>0</v>
      </c>
      <c r="N1677" s="27" t="e">
        <f>VLOOKUP($B1677,期貨未平倉口數!$A$4:$M$499,4,FALSE)</f>
        <v>#N/A</v>
      </c>
      <c r="O1677" s="27" t="e">
        <f>VLOOKUP($B1677,期貨未平倉口數!$A$4:$M$499,9,FALSE)</f>
        <v>#N/A</v>
      </c>
      <c r="P1677" s="27" t="e">
        <f>VLOOKUP($B1677,期貨未平倉口數!$A$4:$M$499,10,FALSE)</f>
        <v>#N/A</v>
      </c>
      <c r="Q1677" s="27" t="e">
        <f>VLOOKUP($B1677,期貨未平倉口數!$A$4:$M$499,11,FALSE)</f>
        <v>#N/A</v>
      </c>
      <c r="R1677" s="64" t="e">
        <f>VLOOKUP($B1677,選擇權未平倉餘額!$A$4:$I$500,6,FALSE)</f>
        <v>#N/A</v>
      </c>
      <c r="S1677" s="64" t="e">
        <f>VLOOKUP($B1677,選擇權未平倉餘額!$A$4:$I$500,7,FALSE)</f>
        <v>#N/A</v>
      </c>
      <c r="T1677" s="64" t="e">
        <f>VLOOKUP($B1677,選擇權未平倉餘額!$A$4:$I$500,8,FALSE)</f>
        <v>#N/A</v>
      </c>
      <c r="U1677" s="64" t="e">
        <f>VLOOKUP($B1677,選擇權未平倉餘額!$A$4:$I$500,9,FALSE)</f>
        <v>#N/A</v>
      </c>
      <c r="V1677" s="39" t="e">
        <f>VLOOKUP($B1677,臺指選擇權P_C_Ratios!$A$4:$C$500,3,FALSE)</f>
        <v>#N/A</v>
      </c>
      <c r="W1677" s="41" t="e">
        <f>VLOOKUP($B1677,散戶多空比!$A$6:$L$500,12,FALSE)</f>
        <v>#N/A</v>
      </c>
      <c r="X1677" s="40" t="e">
        <f>VLOOKUP($B1677,期貨大額交易人未沖銷部位!$A$4:$O$499,4,FALSE)</f>
        <v>#N/A</v>
      </c>
      <c r="Y1677" s="40" t="e">
        <f>VLOOKUP($B1677,期貨大額交易人未沖銷部位!$A$4:$O$499,7,FALSE)</f>
        <v>#N/A</v>
      </c>
      <c r="Z1677" s="40" t="e">
        <f>VLOOKUP($B1677,期貨大額交易人未沖銷部位!$A$4:$O$499,10,FALSE)</f>
        <v>#N/A</v>
      </c>
      <c r="AA1677" s="40" t="e">
        <f>VLOOKUP($B1677,期貨大額交易人未沖銷部位!$A$4:$O$499,13,FALSE)</f>
        <v>#N/A</v>
      </c>
      <c r="AB1677" s="40" t="e">
        <f>VLOOKUP($B1677,期貨大額交易人未沖銷部位!$A$4:$O$499,14,FALSE)</f>
        <v>#N/A</v>
      </c>
      <c r="AC1677" s="40" t="e">
        <f>VLOOKUP($B1677,期貨大額交易人未沖銷部位!$A$4:$O$499,15,FALSE)</f>
        <v>#N/A</v>
      </c>
      <c r="AD1677" s="33" t="e">
        <f>VLOOKUP($B1677,三大美股走勢!$A$4:$J$495,4,FALSE)</f>
        <v>#N/A</v>
      </c>
      <c r="AE1677" s="33" t="e">
        <f>VLOOKUP($B1677,三大美股走勢!$A$4:$J$495,7,FALSE)</f>
        <v>#N/A</v>
      </c>
      <c r="AF1677" s="33" t="e">
        <f>VLOOKUP($B1677,三大美股走勢!$A$4:$J$495,10,FALSE)</f>
        <v>#N/A</v>
      </c>
    </row>
    <row r="1678" spans="2:32">
      <c r="B1678" s="32">
        <v>44457</v>
      </c>
      <c r="C1678" s="33" t="e">
        <f>VLOOKUP($B1678,大盤與近月台指!$A$4:$I$499,2,FALSE)</f>
        <v>#N/A</v>
      </c>
      <c r="D1678" s="34" t="e">
        <f>VLOOKUP($B1678,大盤與近月台指!$A$4:$I$499,3,FALSE)</f>
        <v>#N/A</v>
      </c>
      <c r="E1678" s="35" t="e">
        <f>VLOOKUP($B1678,大盤與近月台指!$A$4:$I$499,4,FALSE)</f>
        <v>#N/A</v>
      </c>
      <c r="F1678" s="33" t="e">
        <f>VLOOKUP($B1678,大盤與近月台指!$A$4:$I$499,5,FALSE)</f>
        <v>#N/A</v>
      </c>
      <c r="G1678" s="49" t="e">
        <f>VLOOKUP($B1678,三大法人買賣超!$A$4:$I$500,3,FALSE)</f>
        <v>#N/A</v>
      </c>
      <c r="H1678" s="34" t="e">
        <f>VLOOKUP($B1678,三大法人買賣超!$A$4:$I$500,5,FALSE)</f>
        <v>#N/A</v>
      </c>
      <c r="I1678" s="27" t="e">
        <f>VLOOKUP($B1678,三大法人買賣超!$A$4:$I$500,7,FALSE)</f>
        <v>#N/A</v>
      </c>
      <c r="J1678" s="27" t="e">
        <f>VLOOKUP($B1678,三大法人買賣超!$A$4:$I$500,9,FALSE)</f>
        <v>#N/A</v>
      </c>
      <c r="K1678" s="37">
        <f>新台幣匯率美元指數!B1679</f>
        <v>0</v>
      </c>
      <c r="L1678" s="38">
        <f>新台幣匯率美元指數!C1679</f>
        <v>0</v>
      </c>
      <c r="M1678" s="39">
        <f>新台幣匯率美元指數!D1679</f>
        <v>0</v>
      </c>
      <c r="N1678" s="27" t="e">
        <f>VLOOKUP($B1678,期貨未平倉口數!$A$4:$M$499,4,FALSE)</f>
        <v>#N/A</v>
      </c>
      <c r="O1678" s="27" t="e">
        <f>VLOOKUP($B1678,期貨未平倉口數!$A$4:$M$499,9,FALSE)</f>
        <v>#N/A</v>
      </c>
      <c r="P1678" s="27" t="e">
        <f>VLOOKUP($B1678,期貨未平倉口數!$A$4:$M$499,10,FALSE)</f>
        <v>#N/A</v>
      </c>
      <c r="Q1678" s="27" t="e">
        <f>VLOOKUP($B1678,期貨未平倉口數!$A$4:$M$499,11,FALSE)</f>
        <v>#N/A</v>
      </c>
      <c r="R1678" s="64" t="e">
        <f>VLOOKUP($B1678,選擇權未平倉餘額!$A$4:$I$500,6,FALSE)</f>
        <v>#N/A</v>
      </c>
      <c r="S1678" s="64" t="e">
        <f>VLOOKUP($B1678,選擇權未平倉餘額!$A$4:$I$500,7,FALSE)</f>
        <v>#N/A</v>
      </c>
      <c r="T1678" s="64" t="e">
        <f>VLOOKUP($B1678,選擇權未平倉餘額!$A$4:$I$500,8,FALSE)</f>
        <v>#N/A</v>
      </c>
      <c r="U1678" s="64" t="e">
        <f>VLOOKUP($B1678,選擇權未平倉餘額!$A$4:$I$500,9,FALSE)</f>
        <v>#N/A</v>
      </c>
      <c r="V1678" s="39" t="e">
        <f>VLOOKUP($B1678,臺指選擇權P_C_Ratios!$A$4:$C$500,3,FALSE)</f>
        <v>#N/A</v>
      </c>
      <c r="W1678" s="41" t="e">
        <f>VLOOKUP($B1678,散戶多空比!$A$6:$L$500,12,FALSE)</f>
        <v>#N/A</v>
      </c>
      <c r="X1678" s="40" t="e">
        <f>VLOOKUP($B1678,期貨大額交易人未沖銷部位!$A$4:$O$499,4,FALSE)</f>
        <v>#N/A</v>
      </c>
      <c r="Y1678" s="40" t="e">
        <f>VLOOKUP($B1678,期貨大額交易人未沖銷部位!$A$4:$O$499,7,FALSE)</f>
        <v>#N/A</v>
      </c>
      <c r="Z1678" s="40" t="e">
        <f>VLOOKUP($B1678,期貨大額交易人未沖銷部位!$A$4:$O$499,10,FALSE)</f>
        <v>#N/A</v>
      </c>
      <c r="AA1678" s="40" t="e">
        <f>VLOOKUP($B1678,期貨大額交易人未沖銷部位!$A$4:$O$499,13,FALSE)</f>
        <v>#N/A</v>
      </c>
      <c r="AB1678" s="40" t="e">
        <f>VLOOKUP($B1678,期貨大額交易人未沖銷部位!$A$4:$O$499,14,FALSE)</f>
        <v>#N/A</v>
      </c>
      <c r="AC1678" s="40" t="e">
        <f>VLOOKUP($B1678,期貨大額交易人未沖銷部位!$A$4:$O$499,15,FALSE)</f>
        <v>#N/A</v>
      </c>
      <c r="AD1678" s="33" t="e">
        <f>VLOOKUP($B1678,三大美股走勢!$A$4:$J$495,4,FALSE)</f>
        <v>#N/A</v>
      </c>
      <c r="AE1678" s="33" t="e">
        <f>VLOOKUP($B1678,三大美股走勢!$A$4:$J$495,7,FALSE)</f>
        <v>#N/A</v>
      </c>
      <c r="AF1678" s="33" t="e">
        <f>VLOOKUP($B1678,三大美股走勢!$A$4:$J$495,10,FALSE)</f>
        <v>#N/A</v>
      </c>
    </row>
    <row r="1679" spans="2:32">
      <c r="B1679" s="32">
        <v>44458</v>
      </c>
      <c r="C1679" s="33" t="e">
        <f>VLOOKUP($B1679,大盤與近月台指!$A$4:$I$499,2,FALSE)</f>
        <v>#N/A</v>
      </c>
      <c r="D1679" s="34" t="e">
        <f>VLOOKUP($B1679,大盤與近月台指!$A$4:$I$499,3,FALSE)</f>
        <v>#N/A</v>
      </c>
      <c r="E1679" s="35" t="e">
        <f>VLOOKUP($B1679,大盤與近月台指!$A$4:$I$499,4,FALSE)</f>
        <v>#N/A</v>
      </c>
      <c r="F1679" s="33" t="e">
        <f>VLOOKUP($B1679,大盤與近月台指!$A$4:$I$499,5,FALSE)</f>
        <v>#N/A</v>
      </c>
      <c r="G1679" s="49" t="e">
        <f>VLOOKUP($B1679,三大法人買賣超!$A$4:$I$500,3,FALSE)</f>
        <v>#N/A</v>
      </c>
      <c r="H1679" s="34" t="e">
        <f>VLOOKUP($B1679,三大法人買賣超!$A$4:$I$500,5,FALSE)</f>
        <v>#N/A</v>
      </c>
      <c r="I1679" s="27" t="e">
        <f>VLOOKUP($B1679,三大法人買賣超!$A$4:$I$500,7,FALSE)</f>
        <v>#N/A</v>
      </c>
      <c r="J1679" s="27" t="e">
        <f>VLOOKUP($B1679,三大法人買賣超!$A$4:$I$500,9,FALSE)</f>
        <v>#N/A</v>
      </c>
      <c r="K1679" s="37">
        <f>新台幣匯率美元指數!B1680</f>
        <v>0</v>
      </c>
      <c r="L1679" s="38">
        <f>新台幣匯率美元指數!C1680</f>
        <v>0</v>
      </c>
      <c r="M1679" s="39">
        <f>新台幣匯率美元指數!D1680</f>
        <v>0</v>
      </c>
      <c r="N1679" s="27" t="e">
        <f>VLOOKUP($B1679,期貨未平倉口數!$A$4:$M$499,4,FALSE)</f>
        <v>#N/A</v>
      </c>
      <c r="O1679" s="27" t="e">
        <f>VLOOKUP($B1679,期貨未平倉口數!$A$4:$M$499,9,FALSE)</f>
        <v>#N/A</v>
      </c>
      <c r="P1679" s="27" t="e">
        <f>VLOOKUP($B1679,期貨未平倉口數!$A$4:$M$499,10,FALSE)</f>
        <v>#N/A</v>
      </c>
      <c r="Q1679" s="27" t="e">
        <f>VLOOKUP($B1679,期貨未平倉口數!$A$4:$M$499,11,FALSE)</f>
        <v>#N/A</v>
      </c>
      <c r="R1679" s="64" t="e">
        <f>VLOOKUP($B1679,選擇權未平倉餘額!$A$4:$I$500,6,FALSE)</f>
        <v>#N/A</v>
      </c>
      <c r="S1679" s="64" t="e">
        <f>VLOOKUP($B1679,選擇權未平倉餘額!$A$4:$I$500,7,FALSE)</f>
        <v>#N/A</v>
      </c>
      <c r="T1679" s="64" t="e">
        <f>VLOOKUP($B1679,選擇權未平倉餘額!$A$4:$I$500,8,FALSE)</f>
        <v>#N/A</v>
      </c>
      <c r="U1679" s="64" t="e">
        <f>VLOOKUP($B1679,選擇權未平倉餘額!$A$4:$I$500,9,FALSE)</f>
        <v>#N/A</v>
      </c>
      <c r="V1679" s="39" t="e">
        <f>VLOOKUP($B1679,臺指選擇權P_C_Ratios!$A$4:$C$500,3,FALSE)</f>
        <v>#N/A</v>
      </c>
      <c r="W1679" s="41" t="e">
        <f>VLOOKUP($B1679,散戶多空比!$A$6:$L$500,12,FALSE)</f>
        <v>#N/A</v>
      </c>
      <c r="X1679" s="40" t="e">
        <f>VLOOKUP($B1679,期貨大額交易人未沖銷部位!$A$4:$O$499,4,FALSE)</f>
        <v>#N/A</v>
      </c>
      <c r="Y1679" s="40" t="e">
        <f>VLOOKUP($B1679,期貨大額交易人未沖銷部位!$A$4:$O$499,7,FALSE)</f>
        <v>#N/A</v>
      </c>
      <c r="Z1679" s="40" t="e">
        <f>VLOOKUP($B1679,期貨大額交易人未沖銷部位!$A$4:$O$499,10,FALSE)</f>
        <v>#N/A</v>
      </c>
      <c r="AA1679" s="40" t="e">
        <f>VLOOKUP($B1679,期貨大額交易人未沖銷部位!$A$4:$O$499,13,FALSE)</f>
        <v>#N/A</v>
      </c>
      <c r="AB1679" s="40" t="e">
        <f>VLOOKUP($B1679,期貨大額交易人未沖銷部位!$A$4:$O$499,14,FALSE)</f>
        <v>#N/A</v>
      </c>
      <c r="AC1679" s="40" t="e">
        <f>VLOOKUP($B1679,期貨大額交易人未沖銷部位!$A$4:$O$499,15,FALSE)</f>
        <v>#N/A</v>
      </c>
      <c r="AD1679" s="33" t="e">
        <f>VLOOKUP($B1679,三大美股走勢!$A$4:$J$495,4,FALSE)</f>
        <v>#N/A</v>
      </c>
      <c r="AE1679" s="33" t="e">
        <f>VLOOKUP($B1679,三大美股走勢!$A$4:$J$495,7,FALSE)</f>
        <v>#N/A</v>
      </c>
      <c r="AF1679" s="33" t="e">
        <f>VLOOKUP($B1679,三大美股走勢!$A$4:$J$495,10,FALSE)</f>
        <v>#N/A</v>
      </c>
    </row>
    <row r="1680" spans="2:32">
      <c r="B1680" s="32">
        <v>44459</v>
      </c>
      <c r="C1680" s="33" t="e">
        <f>VLOOKUP($B1680,大盤與近月台指!$A$4:$I$499,2,FALSE)</f>
        <v>#N/A</v>
      </c>
      <c r="D1680" s="34" t="e">
        <f>VLOOKUP($B1680,大盤與近月台指!$A$4:$I$499,3,FALSE)</f>
        <v>#N/A</v>
      </c>
      <c r="E1680" s="35" t="e">
        <f>VLOOKUP($B1680,大盤與近月台指!$A$4:$I$499,4,FALSE)</f>
        <v>#N/A</v>
      </c>
      <c r="F1680" s="33" t="e">
        <f>VLOOKUP($B1680,大盤與近月台指!$A$4:$I$499,5,FALSE)</f>
        <v>#N/A</v>
      </c>
      <c r="G1680" s="49" t="e">
        <f>VLOOKUP($B1680,三大法人買賣超!$A$4:$I$500,3,FALSE)</f>
        <v>#N/A</v>
      </c>
      <c r="H1680" s="34" t="e">
        <f>VLOOKUP($B1680,三大法人買賣超!$A$4:$I$500,5,FALSE)</f>
        <v>#N/A</v>
      </c>
      <c r="I1680" s="27" t="e">
        <f>VLOOKUP($B1680,三大法人買賣超!$A$4:$I$500,7,FALSE)</f>
        <v>#N/A</v>
      </c>
      <c r="J1680" s="27" t="e">
        <f>VLOOKUP($B1680,三大法人買賣超!$A$4:$I$500,9,FALSE)</f>
        <v>#N/A</v>
      </c>
      <c r="K1680" s="37">
        <f>新台幣匯率美元指數!B1681</f>
        <v>0</v>
      </c>
      <c r="L1680" s="38">
        <f>新台幣匯率美元指數!C1681</f>
        <v>0</v>
      </c>
      <c r="M1680" s="39">
        <f>新台幣匯率美元指數!D1681</f>
        <v>0</v>
      </c>
      <c r="N1680" s="27" t="e">
        <f>VLOOKUP($B1680,期貨未平倉口數!$A$4:$M$499,4,FALSE)</f>
        <v>#N/A</v>
      </c>
      <c r="O1680" s="27" t="e">
        <f>VLOOKUP($B1680,期貨未平倉口數!$A$4:$M$499,9,FALSE)</f>
        <v>#N/A</v>
      </c>
      <c r="P1680" s="27" t="e">
        <f>VLOOKUP($B1680,期貨未平倉口數!$A$4:$M$499,10,FALSE)</f>
        <v>#N/A</v>
      </c>
      <c r="Q1680" s="27" t="e">
        <f>VLOOKUP($B1680,期貨未平倉口數!$A$4:$M$499,11,FALSE)</f>
        <v>#N/A</v>
      </c>
      <c r="R1680" s="64" t="e">
        <f>VLOOKUP($B1680,選擇權未平倉餘額!$A$4:$I$500,6,FALSE)</f>
        <v>#N/A</v>
      </c>
      <c r="S1680" s="64" t="e">
        <f>VLOOKUP($B1680,選擇權未平倉餘額!$A$4:$I$500,7,FALSE)</f>
        <v>#N/A</v>
      </c>
      <c r="T1680" s="64" t="e">
        <f>VLOOKUP($B1680,選擇權未平倉餘額!$A$4:$I$500,8,FALSE)</f>
        <v>#N/A</v>
      </c>
      <c r="U1680" s="64" t="e">
        <f>VLOOKUP($B1680,選擇權未平倉餘額!$A$4:$I$500,9,FALSE)</f>
        <v>#N/A</v>
      </c>
      <c r="V1680" s="39" t="e">
        <f>VLOOKUP($B1680,臺指選擇權P_C_Ratios!$A$4:$C$500,3,FALSE)</f>
        <v>#N/A</v>
      </c>
      <c r="W1680" s="41" t="e">
        <f>VLOOKUP($B1680,散戶多空比!$A$6:$L$500,12,FALSE)</f>
        <v>#N/A</v>
      </c>
      <c r="X1680" s="40" t="e">
        <f>VLOOKUP($B1680,期貨大額交易人未沖銷部位!$A$4:$O$499,4,FALSE)</f>
        <v>#N/A</v>
      </c>
      <c r="Y1680" s="40" t="e">
        <f>VLOOKUP($B1680,期貨大額交易人未沖銷部位!$A$4:$O$499,7,FALSE)</f>
        <v>#N/A</v>
      </c>
      <c r="Z1680" s="40" t="e">
        <f>VLOOKUP($B1680,期貨大額交易人未沖銷部位!$A$4:$O$499,10,FALSE)</f>
        <v>#N/A</v>
      </c>
      <c r="AA1680" s="40" t="e">
        <f>VLOOKUP($B1680,期貨大額交易人未沖銷部位!$A$4:$O$499,13,FALSE)</f>
        <v>#N/A</v>
      </c>
      <c r="AB1680" s="40" t="e">
        <f>VLOOKUP($B1680,期貨大額交易人未沖銷部位!$A$4:$O$499,14,FALSE)</f>
        <v>#N/A</v>
      </c>
      <c r="AC1680" s="40" t="e">
        <f>VLOOKUP($B1680,期貨大額交易人未沖銷部位!$A$4:$O$499,15,FALSE)</f>
        <v>#N/A</v>
      </c>
      <c r="AD1680" s="33" t="e">
        <f>VLOOKUP($B1680,三大美股走勢!$A$4:$J$495,4,FALSE)</f>
        <v>#N/A</v>
      </c>
      <c r="AE1680" s="33" t="e">
        <f>VLOOKUP($B1680,三大美股走勢!$A$4:$J$495,7,FALSE)</f>
        <v>#N/A</v>
      </c>
      <c r="AF1680" s="33" t="e">
        <f>VLOOKUP($B1680,三大美股走勢!$A$4:$J$495,10,FALSE)</f>
        <v>#N/A</v>
      </c>
    </row>
    <row r="1681" spans="2:32">
      <c r="B1681" s="32">
        <v>44460</v>
      </c>
      <c r="C1681" s="33" t="e">
        <f>VLOOKUP($B1681,大盤與近月台指!$A$4:$I$499,2,FALSE)</f>
        <v>#N/A</v>
      </c>
      <c r="D1681" s="34" t="e">
        <f>VLOOKUP($B1681,大盤與近月台指!$A$4:$I$499,3,FALSE)</f>
        <v>#N/A</v>
      </c>
      <c r="E1681" s="35" t="e">
        <f>VLOOKUP($B1681,大盤與近月台指!$A$4:$I$499,4,FALSE)</f>
        <v>#N/A</v>
      </c>
      <c r="F1681" s="33" t="e">
        <f>VLOOKUP($B1681,大盤與近月台指!$A$4:$I$499,5,FALSE)</f>
        <v>#N/A</v>
      </c>
      <c r="G1681" s="49" t="e">
        <f>VLOOKUP($B1681,三大法人買賣超!$A$4:$I$500,3,FALSE)</f>
        <v>#N/A</v>
      </c>
      <c r="H1681" s="34" t="e">
        <f>VLOOKUP($B1681,三大法人買賣超!$A$4:$I$500,5,FALSE)</f>
        <v>#N/A</v>
      </c>
      <c r="I1681" s="27" t="e">
        <f>VLOOKUP($B1681,三大法人買賣超!$A$4:$I$500,7,FALSE)</f>
        <v>#N/A</v>
      </c>
      <c r="J1681" s="27" t="e">
        <f>VLOOKUP($B1681,三大法人買賣超!$A$4:$I$500,9,FALSE)</f>
        <v>#N/A</v>
      </c>
      <c r="K1681" s="37">
        <f>新台幣匯率美元指數!B1682</f>
        <v>0</v>
      </c>
      <c r="L1681" s="38">
        <f>新台幣匯率美元指數!C1682</f>
        <v>0</v>
      </c>
      <c r="M1681" s="39">
        <f>新台幣匯率美元指數!D1682</f>
        <v>0</v>
      </c>
      <c r="N1681" s="27" t="e">
        <f>VLOOKUP($B1681,期貨未平倉口數!$A$4:$M$499,4,FALSE)</f>
        <v>#N/A</v>
      </c>
      <c r="O1681" s="27" t="e">
        <f>VLOOKUP($B1681,期貨未平倉口數!$A$4:$M$499,9,FALSE)</f>
        <v>#N/A</v>
      </c>
      <c r="P1681" s="27" t="e">
        <f>VLOOKUP($B1681,期貨未平倉口數!$A$4:$M$499,10,FALSE)</f>
        <v>#N/A</v>
      </c>
      <c r="Q1681" s="27" t="e">
        <f>VLOOKUP($B1681,期貨未平倉口數!$A$4:$M$499,11,FALSE)</f>
        <v>#N/A</v>
      </c>
      <c r="R1681" s="64" t="e">
        <f>VLOOKUP($B1681,選擇權未平倉餘額!$A$4:$I$500,6,FALSE)</f>
        <v>#N/A</v>
      </c>
      <c r="S1681" s="64" t="e">
        <f>VLOOKUP($B1681,選擇權未平倉餘額!$A$4:$I$500,7,FALSE)</f>
        <v>#N/A</v>
      </c>
      <c r="T1681" s="64" t="e">
        <f>VLOOKUP($B1681,選擇權未平倉餘額!$A$4:$I$500,8,FALSE)</f>
        <v>#N/A</v>
      </c>
      <c r="U1681" s="64" t="e">
        <f>VLOOKUP($B1681,選擇權未平倉餘額!$A$4:$I$500,9,FALSE)</f>
        <v>#N/A</v>
      </c>
      <c r="V1681" s="39" t="e">
        <f>VLOOKUP($B1681,臺指選擇權P_C_Ratios!$A$4:$C$500,3,FALSE)</f>
        <v>#N/A</v>
      </c>
      <c r="W1681" s="41" t="e">
        <f>VLOOKUP($B1681,散戶多空比!$A$6:$L$500,12,FALSE)</f>
        <v>#N/A</v>
      </c>
      <c r="X1681" s="40" t="e">
        <f>VLOOKUP($B1681,期貨大額交易人未沖銷部位!$A$4:$O$499,4,FALSE)</f>
        <v>#N/A</v>
      </c>
      <c r="Y1681" s="40" t="e">
        <f>VLOOKUP($B1681,期貨大額交易人未沖銷部位!$A$4:$O$499,7,FALSE)</f>
        <v>#N/A</v>
      </c>
      <c r="Z1681" s="40" t="e">
        <f>VLOOKUP($B1681,期貨大額交易人未沖銷部位!$A$4:$O$499,10,FALSE)</f>
        <v>#N/A</v>
      </c>
      <c r="AA1681" s="40" t="e">
        <f>VLOOKUP($B1681,期貨大額交易人未沖銷部位!$A$4:$O$499,13,FALSE)</f>
        <v>#N/A</v>
      </c>
      <c r="AB1681" s="40" t="e">
        <f>VLOOKUP($B1681,期貨大額交易人未沖銷部位!$A$4:$O$499,14,FALSE)</f>
        <v>#N/A</v>
      </c>
      <c r="AC1681" s="40" t="e">
        <f>VLOOKUP($B1681,期貨大額交易人未沖銷部位!$A$4:$O$499,15,FALSE)</f>
        <v>#N/A</v>
      </c>
      <c r="AD1681" s="33" t="e">
        <f>VLOOKUP($B1681,三大美股走勢!$A$4:$J$495,4,FALSE)</f>
        <v>#N/A</v>
      </c>
      <c r="AE1681" s="33" t="e">
        <f>VLOOKUP($B1681,三大美股走勢!$A$4:$J$495,7,FALSE)</f>
        <v>#N/A</v>
      </c>
      <c r="AF1681" s="33" t="e">
        <f>VLOOKUP($B1681,三大美股走勢!$A$4:$J$495,10,FALSE)</f>
        <v>#N/A</v>
      </c>
    </row>
    <row r="1682" spans="2:32">
      <c r="B1682" s="32">
        <v>44461</v>
      </c>
      <c r="C1682" s="33" t="e">
        <f>VLOOKUP($B1682,大盤與近月台指!$A$4:$I$499,2,FALSE)</f>
        <v>#N/A</v>
      </c>
      <c r="D1682" s="34" t="e">
        <f>VLOOKUP($B1682,大盤與近月台指!$A$4:$I$499,3,FALSE)</f>
        <v>#N/A</v>
      </c>
      <c r="E1682" s="35" t="e">
        <f>VLOOKUP($B1682,大盤與近月台指!$A$4:$I$499,4,FALSE)</f>
        <v>#N/A</v>
      </c>
      <c r="F1682" s="33" t="e">
        <f>VLOOKUP($B1682,大盤與近月台指!$A$4:$I$499,5,FALSE)</f>
        <v>#N/A</v>
      </c>
      <c r="G1682" s="49" t="e">
        <f>VLOOKUP($B1682,三大法人買賣超!$A$4:$I$500,3,FALSE)</f>
        <v>#N/A</v>
      </c>
      <c r="H1682" s="34" t="e">
        <f>VLOOKUP($B1682,三大法人買賣超!$A$4:$I$500,5,FALSE)</f>
        <v>#N/A</v>
      </c>
      <c r="I1682" s="27" t="e">
        <f>VLOOKUP($B1682,三大法人買賣超!$A$4:$I$500,7,FALSE)</f>
        <v>#N/A</v>
      </c>
      <c r="J1682" s="27" t="e">
        <f>VLOOKUP($B1682,三大法人買賣超!$A$4:$I$500,9,FALSE)</f>
        <v>#N/A</v>
      </c>
      <c r="K1682" s="37">
        <f>新台幣匯率美元指數!B1683</f>
        <v>0</v>
      </c>
      <c r="L1682" s="38">
        <f>新台幣匯率美元指數!C1683</f>
        <v>0</v>
      </c>
      <c r="M1682" s="39">
        <f>新台幣匯率美元指數!D1683</f>
        <v>0</v>
      </c>
      <c r="N1682" s="27" t="e">
        <f>VLOOKUP($B1682,期貨未平倉口數!$A$4:$M$499,4,FALSE)</f>
        <v>#N/A</v>
      </c>
      <c r="O1682" s="27" t="e">
        <f>VLOOKUP($B1682,期貨未平倉口數!$A$4:$M$499,9,FALSE)</f>
        <v>#N/A</v>
      </c>
      <c r="P1682" s="27" t="e">
        <f>VLOOKUP($B1682,期貨未平倉口數!$A$4:$M$499,10,FALSE)</f>
        <v>#N/A</v>
      </c>
      <c r="Q1682" s="27" t="e">
        <f>VLOOKUP($B1682,期貨未平倉口數!$A$4:$M$499,11,FALSE)</f>
        <v>#N/A</v>
      </c>
      <c r="R1682" s="64" t="e">
        <f>VLOOKUP($B1682,選擇權未平倉餘額!$A$4:$I$500,6,FALSE)</f>
        <v>#N/A</v>
      </c>
      <c r="S1682" s="64" t="e">
        <f>VLOOKUP($B1682,選擇權未平倉餘額!$A$4:$I$500,7,FALSE)</f>
        <v>#N/A</v>
      </c>
      <c r="T1682" s="64" t="e">
        <f>VLOOKUP($B1682,選擇權未平倉餘額!$A$4:$I$500,8,FALSE)</f>
        <v>#N/A</v>
      </c>
      <c r="U1682" s="64" t="e">
        <f>VLOOKUP($B1682,選擇權未平倉餘額!$A$4:$I$500,9,FALSE)</f>
        <v>#N/A</v>
      </c>
      <c r="V1682" s="39" t="e">
        <f>VLOOKUP($B1682,臺指選擇權P_C_Ratios!$A$4:$C$500,3,FALSE)</f>
        <v>#N/A</v>
      </c>
      <c r="W1682" s="41" t="e">
        <f>VLOOKUP($B1682,散戶多空比!$A$6:$L$500,12,FALSE)</f>
        <v>#N/A</v>
      </c>
      <c r="X1682" s="40" t="e">
        <f>VLOOKUP($B1682,期貨大額交易人未沖銷部位!$A$4:$O$499,4,FALSE)</f>
        <v>#N/A</v>
      </c>
      <c r="Y1682" s="40" t="e">
        <f>VLOOKUP($B1682,期貨大額交易人未沖銷部位!$A$4:$O$499,7,FALSE)</f>
        <v>#N/A</v>
      </c>
      <c r="Z1682" s="40" t="e">
        <f>VLOOKUP($B1682,期貨大額交易人未沖銷部位!$A$4:$O$499,10,FALSE)</f>
        <v>#N/A</v>
      </c>
      <c r="AA1682" s="40" t="e">
        <f>VLOOKUP($B1682,期貨大額交易人未沖銷部位!$A$4:$O$499,13,FALSE)</f>
        <v>#N/A</v>
      </c>
      <c r="AB1682" s="40" t="e">
        <f>VLOOKUP($B1682,期貨大額交易人未沖銷部位!$A$4:$O$499,14,FALSE)</f>
        <v>#N/A</v>
      </c>
      <c r="AC1682" s="40" t="e">
        <f>VLOOKUP($B1682,期貨大額交易人未沖銷部位!$A$4:$O$499,15,FALSE)</f>
        <v>#N/A</v>
      </c>
      <c r="AD1682" s="33" t="e">
        <f>VLOOKUP($B1682,三大美股走勢!$A$4:$J$495,4,FALSE)</f>
        <v>#N/A</v>
      </c>
      <c r="AE1682" s="33" t="e">
        <f>VLOOKUP($B1682,三大美股走勢!$A$4:$J$495,7,FALSE)</f>
        <v>#N/A</v>
      </c>
      <c r="AF1682" s="33" t="e">
        <f>VLOOKUP($B1682,三大美股走勢!$A$4:$J$495,10,FALSE)</f>
        <v>#N/A</v>
      </c>
    </row>
    <row r="1683" spans="2:32">
      <c r="B1683" s="32">
        <v>44462</v>
      </c>
      <c r="C1683" s="33" t="e">
        <f>VLOOKUP($B1683,大盤與近月台指!$A$4:$I$499,2,FALSE)</f>
        <v>#N/A</v>
      </c>
      <c r="D1683" s="34" t="e">
        <f>VLOOKUP($B1683,大盤與近月台指!$A$4:$I$499,3,FALSE)</f>
        <v>#N/A</v>
      </c>
      <c r="E1683" s="35" t="e">
        <f>VLOOKUP($B1683,大盤與近月台指!$A$4:$I$499,4,FALSE)</f>
        <v>#N/A</v>
      </c>
      <c r="F1683" s="33" t="e">
        <f>VLOOKUP($B1683,大盤與近月台指!$A$4:$I$499,5,FALSE)</f>
        <v>#N/A</v>
      </c>
      <c r="G1683" s="49" t="e">
        <f>VLOOKUP($B1683,三大法人買賣超!$A$4:$I$500,3,FALSE)</f>
        <v>#N/A</v>
      </c>
      <c r="H1683" s="34" t="e">
        <f>VLOOKUP($B1683,三大法人買賣超!$A$4:$I$500,5,FALSE)</f>
        <v>#N/A</v>
      </c>
      <c r="I1683" s="27" t="e">
        <f>VLOOKUP($B1683,三大法人買賣超!$A$4:$I$500,7,FALSE)</f>
        <v>#N/A</v>
      </c>
      <c r="J1683" s="27" t="e">
        <f>VLOOKUP($B1683,三大法人買賣超!$A$4:$I$500,9,FALSE)</f>
        <v>#N/A</v>
      </c>
      <c r="K1683" s="37">
        <f>新台幣匯率美元指數!B1684</f>
        <v>0</v>
      </c>
      <c r="L1683" s="38">
        <f>新台幣匯率美元指數!C1684</f>
        <v>0</v>
      </c>
      <c r="M1683" s="39">
        <f>新台幣匯率美元指數!D1684</f>
        <v>0</v>
      </c>
      <c r="N1683" s="27" t="e">
        <f>VLOOKUP($B1683,期貨未平倉口數!$A$4:$M$499,4,FALSE)</f>
        <v>#N/A</v>
      </c>
      <c r="O1683" s="27" t="e">
        <f>VLOOKUP($B1683,期貨未平倉口數!$A$4:$M$499,9,FALSE)</f>
        <v>#N/A</v>
      </c>
      <c r="P1683" s="27" t="e">
        <f>VLOOKUP($B1683,期貨未平倉口數!$A$4:$M$499,10,FALSE)</f>
        <v>#N/A</v>
      </c>
      <c r="Q1683" s="27" t="e">
        <f>VLOOKUP($B1683,期貨未平倉口數!$A$4:$M$499,11,FALSE)</f>
        <v>#N/A</v>
      </c>
      <c r="R1683" s="64" t="e">
        <f>VLOOKUP($B1683,選擇權未平倉餘額!$A$4:$I$500,6,FALSE)</f>
        <v>#N/A</v>
      </c>
      <c r="S1683" s="64" t="e">
        <f>VLOOKUP($B1683,選擇權未平倉餘額!$A$4:$I$500,7,FALSE)</f>
        <v>#N/A</v>
      </c>
      <c r="T1683" s="64" t="e">
        <f>VLOOKUP($B1683,選擇權未平倉餘額!$A$4:$I$500,8,FALSE)</f>
        <v>#N/A</v>
      </c>
      <c r="U1683" s="64" t="e">
        <f>VLOOKUP($B1683,選擇權未平倉餘額!$A$4:$I$500,9,FALSE)</f>
        <v>#N/A</v>
      </c>
      <c r="V1683" s="39" t="e">
        <f>VLOOKUP($B1683,臺指選擇權P_C_Ratios!$A$4:$C$500,3,FALSE)</f>
        <v>#N/A</v>
      </c>
      <c r="W1683" s="41" t="e">
        <f>VLOOKUP($B1683,散戶多空比!$A$6:$L$500,12,FALSE)</f>
        <v>#N/A</v>
      </c>
      <c r="X1683" s="40" t="e">
        <f>VLOOKUP($B1683,期貨大額交易人未沖銷部位!$A$4:$O$499,4,FALSE)</f>
        <v>#N/A</v>
      </c>
      <c r="Y1683" s="40" t="e">
        <f>VLOOKUP($B1683,期貨大額交易人未沖銷部位!$A$4:$O$499,7,FALSE)</f>
        <v>#N/A</v>
      </c>
      <c r="Z1683" s="40" t="e">
        <f>VLOOKUP($B1683,期貨大額交易人未沖銷部位!$A$4:$O$499,10,FALSE)</f>
        <v>#N/A</v>
      </c>
      <c r="AA1683" s="40" t="e">
        <f>VLOOKUP($B1683,期貨大額交易人未沖銷部位!$A$4:$O$499,13,FALSE)</f>
        <v>#N/A</v>
      </c>
      <c r="AB1683" s="40" t="e">
        <f>VLOOKUP($B1683,期貨大額交易人未沖銷部位!$A$4:$O$499,14,FALSE)</f>
        <v>#N/A</v>
      </c>
      <c r="AC1683" s="40" t="e">
        <f>VLOOKUP($B1683,期貨大額交易人未沖銷部位!$A$4:$O$499,15,FALSE)</f>
        <v>#N/A</v>
      </c>
      <c r="AD1683" s="33" t="e">
        <f>VLOOKUP($B1683,三大美股走勢!$A$4:$J$495,4,FALSE)</f>
        <v>#N/A</v>
      </c>
      <c r="AE1683" s="33" t="e">
        <f>VLOOKUP($B1683,三大美股走勢!$A$4:$J$495,7,FALSE)</f>
        <v>#N/A</v>
      </c>
      <c r="AF1683" s="33" t="e">
        <f>VLOOKUP($B1683,三大美股走勢!$A$4:$J$495,10,FALSE)</f>
        <v>#N/A</v>
      </c>
    </row>
    <row r="1684" spans="2:32">
      <c r="B1684" s="32">
        <v>44463</v>
      </c>
      <c r="C1684" s="33" t="e">
        <f>VLOOKUP($B1684,大盤與近月台指!$A$4:$I$499,2,FALSE)</f>
        <v>#N/A</v>
      </c>
      <c r="D1684" s="34" t="e">
        <f>VLOOKUP($B1684,大盤與近月台指!$A$4:$I$499,3,FALSE)</f>
        <v>#N/A</v>
      </c>
      <c r="E1684" s="35" t="e">
        <f>VLOOKUP($B1684,大盤與近月台指!$A$4:$I$499,4,FALSE)</f>
        <v>#N/A</v>
      </c>
      <c r="F1684" s="33" t="e">
        <f>VLOOKUP($B1684,大盤與近月台指!$A$4:$I$499,5,FALSE)</f>
        <v>#N/A</v>
      </c>
      <c r="G1684" s="49" t="e">
        <f>VLOOKUP($B1684,三大法人買賣超!$A$4:$I$500,3,FALSE)</f>
        <v>#N/A</v>
      </c>
      <c r="H1684" s="34" t="e">
        <f>VLOOKUP($B1684,三大法人買賣超!$A$4:$I$500,5,FALSE)</f>
        <v>#N/A</v>
      </c>
      <c r="I1684" s="27" t="e">
        <f>VLOOKUP($B1684,三大法人買賣超!$A$4:$I$500,7,FALSE)</f>
        <v>#N/A</v>
      </c>
      <c r="J1684" s="27" t="e">
        <f>VLOOKUP($B1684,三大法人買賣超!$A$4:$I$500,9,FALSE)</f>
        <v>#N/A</v>
      </c>
      <c r="K1684" s="37">
        <f>新台幣匯率美元指數!B1685</f>
        <v>0</v>
      </c>
      <c r="L1684" s="38">
        <f>新台幣匯率美元指數!C1685</f>
        <v>0</v>
      </c>
      <c r="M1684" s="39">
        <f>新台幣匯率美元指數!D1685</f>
        <v>0</v>
      </c>
      <c r="N1684" s="27" t="e">
        <f>VLOOKUP($B1684,期貨未平倉口數!$A$4:$M$499,4,FALSE)</f>
        <v>#N/A</v>
      </c>
      <c r="O1684" s="27" t="e">
        <f>VLOOKUP($B1684,期貨未平倉口數!$A$4:$M$499,9,FALSE)</f>
        <v>#N/A</v>
      </c>
      <c r="P1684" s="27" t="e">
        <f>VLOOKUP($B1684,期貨未平倉口數!$A$4:$M$499,10,FALSE)</f>
        <v>#N/A</v>
      </c>
      <c r="Q1684" s="27" t="e">
        <f>VLOOKUP($B1684,期貨未平倉口數!$A$4:$M$499,11,FALSE)</f>
        <v>#N/A</v>
      </c>
      <c r="R1684" s="64" t="e">
        <f>VLOOKUP($B1684,選擇權未平倉餘額!$A$4:$I$500,6,FALSE)</f>
        <v>#N/A</v>
      </c>
      <c r="S1684" s="64" t="e">
        <f>VLOOKUP($B1684,選擇權未平倉餘額!$A$4:$I$500,7,FALSE)</f>
        <v>#N/A</v>
      </c>
      <c r="T1684" s="64" t="e">
        <f>VLOOKUP($B1684,選擇權未平倉餘額!$A$4:$I$500,8,FALSE)</f>
        <v>#N/A</v>
      </c>
      <c r="U1684" s="64" t="e">
        <f>VLOOKUP($B1684,選擇權未平倉餘額!$A$4:$I$500,9,FALSE)</f>
        <v>#N/A</v>
      </c>
      <c r="V1684" s="39" t="e">
        <f>VLOOKUP($B1684,臺指選擇權P_C_Ratios!$A$4:$C$500,3,FALSE)</f>
        <v>#N/A</v>
      </c>
      <c r="W1684" s="41" t="e">
        <f>VLOOKUP($B1684,散戶多空比!$A$6:$L$500,12,FALSE)</f>
        <v>#N/A</v>
      </c>
      <c r="X1684" s="40" t="e">
        <f>VLOOKUP($B1684,期貨大額交易人未沖銷部位!$A$4:$O$499,4,FALSE)</f>
        <v>#N/A</v>
      </c>
      <c r="Y1684" s="40" t="e">
        <f>VLOOKUP($B1684,期貨大額交易人未沖銷部位!$A$4:$O$499,7,FALSE)</f>
        <v>#N/A</v>
      </c>
      <c r="Z1684" s="40" t="e">
        <f>VLOOKUP($B1684,期貨大額交易人未沖銷部位!$A$4:$O$499,10,FALSE)</f>
        <v>#N/A</v>
      </c>
      <c r="AA1684" s="40" t="e">
        <f>VLOOKUP($B1684,期貨大額交易人未沖銷部位!$A$4:$O$499,13,FALSE)</f>
        <v>#N/A</v>
      </c>
      <c r="AB1684" s="40" t="e">
        <f>VLOOKUP($B1684,期貨大額交易人未沖銷部位!$A$4:$O$499,14,FALSE)</f>
        <v>#N/A</v>
      </c>
      <c r="AC1684" s="40" t="e">
        <f>VLOOKUP($B1684,期貨大額交易人未沖銷部位!$A$4:$O$499,15,FALSE)</f>
        <v>#N/A</v>
      </c>
      <c r="AD1684" s="33" t="e">
        <f>VLOOKUP($B1684,三大美股走勢!$A$4:$J$495,4,FALSE)</f>
        <v>#N/A</v>
      </c>
      <c r="AE1684" s="33" t="e">
        <f>VLOOKUP($B1684,三大美股走勢!$A$4:$J$495,7,FALSE)</f>
        <v>#N/A</v>
      </c>
      <c r="AF1684" s="33" t="e">
        <f>VLOOKUP($B1684,三大美股走勢!$A$4:$J$495,10,FALSE)</f>
        <v>#N/A</v>
      </c>
    </row>
    <row r="1685" spans="2:32">
      <c r="B1685" s="32">
        <v>44464</v>
      </c>
      <c r="C1685" s="33" t="e">
        <f>VLOOKUP($B1685,大盤與近月台指!$A$4:$I$499,2,FALSE)</f>
        <v>#N/A</v>
      </c>
      <c r="D1685" s="34" t="e">
        <f>VLOOKUP($B1685,大盤與近月台指!$A$4:$I$499,3,FALSE)</f>
        <v>#N/A</v>
      </c>
      <c r="E1685" s="35" t="e">
        <f>VLOOKUP($B1685,大盤與近月台指!$A$4:$I$499,4,FALSE)</f>
        <v>#N/A</v>
      </c>
      <c r="F1685" s="33" t="e">
        <f>VLOOKUP($B1685,大盤與近月台指!$A$4:$I$499,5,FALSE)</f>
        <v>#N/A</v>
      </c>
      <c r="G1685" s="49" t="e">
        <f>VLOOKUP($B1685,三大法人買賣超!$A$4:$I$500,3,FALSE)</f>
        <v>#N/A</v>
      </c>
      <c r="H1685" s="34" t="e">
        <f>VLOOKUP($B1685,三大法人買賣超!$A$4:$I$500,5,FALSE)</f>
        <v>#N/A</v>
      </c>
      <c r="I1685" s="27" t="e">
        <f>VLOOKUP($B1685,三大法人買賣超!$A$4:$I$500,7,FALSE)</f>
        <v>#N/A</v>
      </c>
      <c r="J1685" s="27" t="e">
        <f>VLOOKUP($B1685,三大法人買賣超!$A$4:$I$500,9,FALSE)</f>
        <v>#N/A</v>
      </c>
      <c r="K1685" s="37">
        <f>新台幣匯率美元指數!B1686</f>
        <v>0</v>
      </c>
      <c r="L1685" s="38">
        <f>新台幣匯率美元指數!C1686</f>
        <v>0</v>
      </c>
      <c r="M1685" s="39">
        <f>新台幣匯率美元指數!D1686</f>
        <v>0</v>
      </c>
      <c r="N1685" s="27" t="e">
        <f>VLOOKUP($B1685,期貨未平倉口數!$A$4:$M$499,4,FALSE)</f>
        <v>#N/A</v>
      </c>
      <c r="O1685" s="27" t="e">
        <f>VLOOKUP($B1685,期貨未平倉口數!$A$4:$M$499,9,FALSE)</f>
        <v>#N/A</v>
      </c>
      <c r="P1685" s="27" t="e">
        <f>VLOOKUP($B1685,期貨未平倉口數!$A$4:$M$499,10,FALSE)</f>
        <v>#N/A</v>
      </c>
      <c r="Q1685" s="27" t="e">
        <f>VLOOKUP($B1685,期貨未平倉口數!$A$4:$M$499,11,FALSE)</f>
        <v>#N/A</v>
      </c>
      <c r="R1685" s="64" t="e">
        <f>VLOOKUP($B1685,選擇權未平倉餘額!$A$4:$I$500,6,FALSE)</f>
        <v>#N/A</v>
      </c>
      <c r="S1685" s="64" t="e">
        <f>VLOOKUP($B1685,選擇權未平倉餘額!$A$4:$I$500,7,FALSE)</f>
        <v>#N/A</v>
      </c>
      <c r="T1685" s="64" t="e">
        <f>VLOOKUP($B1685,選擇權未平倉餘額!$A$4:$I$500,8,FALSE)</f>
        <v>#N/A</v>
      </c>
      <c r="U1685" s="64" t="e">
        <f>VLOOKUP($B1685,選擇權未平倉餘額!$A$4:$I$500,9,FALSE)</f>
        <v>#N/A</v>
      </c>
      <c r="V1685" s="39" t="e">
        <f>VLOOKUP($B1685,臺指選擇權P_C_Ratios!$A$4:$C$500,3,FALSE)</f>
        <v>#N/A</v>
      </c>
      <c r="W1685" s="41" t="e">
        <f>VLOOKUP($B1685,散戶多空比!$A$6:$L$500,12,FALSE)</f>
        <v>#N/A</v>
      </c>
      <c r="X1685" s="40" t="e">
        <f>VLOOKUP($B1685,期貨大額交易人未沖銷部位!$A$4:$O$499,4,FALSE)</f>
        <v>#N/A</v>
      </c>
      <c r="Y1685" s="40" t="e">
        <f>VLOOKUP($B1685,期貨大額交易人未沖銷部位!$A$4:$O$499,7,FALSE)</f>
        <v>#N/A</v>
      </c>
      <c r="Z1685" s="40" t="e">
        <f>VLOOKUP($B1685,期貨大額交易人未沖銷部位!$A$4:$O$499,10,FALSE)</f>
        <v>#N/A</v>
      </c>
      <c r="AA1685" s="40" t="e">
        <f>VLOOKUP($B1685,期貨大額交易人未沖銷部位!$A$4:$O$499,13,FALSE)</f>
        <v>#N/A</v>
      </c>
      <c r="AB1685" s="40" t="e">
        <f>VLOOKUP($B1685,期貨大額交易人未沖銷部位!$A$4:$O$499,14,FALSE)</f>
        <v>#N/A</v>
      </c>
      <c r="AC1685" s="40" t="e">
        <f>VLOOKUP($B1685,期貨大額交易人未沖銷部位!$A$4:$O$499,15,FALSE)</f>
        <v>#N/A</v>
      </c>
      <c r="AD1685" s="33" t="e">
        <f>VLOOKUP($B1685,三大美股走勢!$A$4:$J$495,4,FALSE)</f>
        <v>#N/A</v>
      </c>
      <c r="AE1685" s="33" t="e">
        <f>VLOOKUP($B1685,三大美股走勢!$A$4:$J$495,7,FALSE)</f>
        <v>#N/A</v>
      </c>
      <c r="AF1685" s="33" t="e">
        <f>VLOOKUP($B1685,三大美股走勢!$A$4:$J$495,10,FALSE)</f>
        <v>#N/A</v>
      </c>
    </row>
    <row r="1686" spans="2:32">
      <c r="B1686" s="32">
        <v>44465</v>
      </c>
      <c r="C1686" s="33" t="e">
        <f>VLOOKUP($B1686,大盤與近月台指!$A$4:$I$499,2,FALSE)</f>
        <v>#N/A</v>
      </c>
      <c r="D1686" s="34" t="e">
        <f>VLOOKUP($B1686,大盤與近月台指!$A$4:$I$499,3,FALSE)</f>
        <v>#N/A</v>
      </c>
      <c r="E1686" s="35" t="e">
        <f>VLOOKUP($B1686,大盤與近月台指!$A$4:$I$499,4,FALSE)</f>
        <v>#N/A</v>
      </c>
      <c r="F1686" s="33" t="e">
        <f>VLOOKUP($B1686,大盤與近月台指!$A$4:$I$499,5,FALSE)</f>
        <v>#N/A</v>
      </c>
      <c r="G1686" s="49" t="e">
        <f>VLOOKUP($B1686,三大法人買賣超!$A$4:$I$500,3,FALSE)</f>
        <v>#N/A</v>
      </c>
      <c r="H1686" s="34" t="e">
        <f>VLOOKUP($B1686,三大法人買賣超!$A$4:$I$500,5,FALSE)</f>
        <v>#N/A</v>
      </c>
      <c r="I1686" s="27" t="e">
        <f>VLOOKUP($B1686,三大法人買賣超!$A$4:$I$500,7,FALSE)</f>
        <v>#N/A</v>
      </c>
      <c r="J1686" s="27" t="e">
        <f>VLOOKUP($B1686,三大法人買賣超!$A$4:$I$500,9,FALSE)</f>
        <v>#N/A</v>
      </c>
      <c r="K1686" s="37">
        <f>新台幣匯率美元指數!B1687</f>
        <v>0</v>
      </c>
      <c r="L1686" s="38">
        <f>新台幣匯率美元指數!C1687</f>
        <v>0</v>
      </c>
      <c r="M1686" s="39">
        <f>新台幣匯率美元指數!D1687</f>
        <v>0</v>
      </c>
      <c r="N1686" s="27" t="e">
        <f>VLOOKUP($B1686,期貨未平倉口數!$A$4:$M$499,4,FALSE)</f>
        <v>#N/A</v>
      </c>
      <c r="O1686" s="27" t="e">
        <f>VLOOKUP($B1686,期貨未平倉口數!$A$4:$M$499,9,FALSE)</f>
        <v>#N/A</v>
      </c>
      <c r="P1686" s="27" t="e">
        <f>VLOOKUP($B1686,期貨未平倉口數!$A$4:$M$499,10,FALSE)</f>
        <v>#N/A</v>
      </c>
      <c r="Q1686" s="27" t="e">
        <f>VLOOKUP($B1686,期貨未平倉口數!$A$4:$M$499,11,FALSE)</f>
        <v>#N/A</v>
      </c>
      <c r="R1686" s="64" t="e">
        <f>VLOOKUP($B1686,選擇權未平倉餘額!$A$4:$I$500,6,FALSE)</f>
        <v>#N/A</v>
      </c>
      <c r="S1686" s="64" t="e">
        <f>VLOOKUP($B1686,選擇權未平倉餘額!$A$4:$I$500,7,FALSE)</f>
        <v>#N/A</v>
      </c>
      <c r="T1686" s="64" t="e">
        <f>VLOOKUP($B1686,選擇權未平倉餘額!$A$4:$I$500,8,FALSE)</f>
        <v>#N/A</v>
      </c>
      <c r="U1686" s="64" t="e">
        <f>VLOOKUP($B1686,選擇權未平倉餘額!$A$4:$I$500,9,FALSE)</f>
        <v>#N/A</v>
      </c>
      <c r="V1686" s="39" t="e">
        <f>VLOOKUP($B1686,臺指選擇權P_C_Ratios!$A$4:$C$500,3,FALSE)</f>
        <v>#N/A</v>
      </c>
      <c r="W1686" s="41" t="e">
        <f>VLOOKUP($B1686,散戶多空比!$A$6:$L$500,12,FALSE)</f>
        <v>#N/A</v>
      </c>
      <c r="X1686" s="40" t="e">
        <f>VLOOKUP($B1686,期貨大額交易人未沖銷部位!$A$4:$O$499,4,FALSE)</f>
        <v>#N/A</v>
      </c>
      <c r="Y1686" s="40" t="e">
        <f>VLOOKUP($B1686,期貨大額交易人未沖銷部位!$A$4:$O$499,7,FALSE)</f>
        <v>#N/A</v>
      </c>
      <c r="Z1686" s="40" t="e">
        <f>VLOOKUP($B1686,期貨大額交易人未沖銷部位!$A$4:$O$499,10,FALSE)</f>
        <v>#N/A</v>
      </c>
      <c r="AA1686" s="40" t="e">
        <f>VLOOKUP($B1686,期貨大額交易人未沖銷部位!$A$4:$O$499,13,FALSE)</f>
        <v>#N/A</v>
      </c>
      <c r="AB1686" s="40" t="e">
        <f>VLOOKUP($B1686,期貨大額交易人未沖銷部位!$A$4:$O$499,14,FALSE)</f>
        <v>#N/A</v>
      </c>
      <c r="AC1686" s="40" t="e">
        <f>VLOOKUP($B1686,期貨大額交易人未沖銷部位!$A$4:$O$499,15,FALSE)</f>
        <v>#N/A</v>
      </c>
      <c r="AD1686" s="33" t="e">
        <f>VLOOKUP($B1686,三大美股走勢!$A$4:$J$495,4,FALSE)</f>
        <v>#N/A</v>
      </c>
      <c r="AE1686" s="33" t="e">
        <f>VLOOKUP($B1686,三大美股走勢!$A$4:$J$495,7,FALSE)</f>
        <v>#N/A</v>
      </c>
      <c r="AF1686" s="33" t="e">
        <f>VLOOKUP($B1686,三大美股走勢!$A$4:$J$495,10,FALSE)</f>
        <v>#N/A</v>
      </c>
    </row>
    <row r="1687" spans="2:32">
      <c r="B1687" s="32">
        <v>44466</v>
      </c>
      <c r="C1687" s="33" t="e">
        <f>VLOOKUP($B1687,大盤與近月台指!$A$4:$I$499,2,FALSE)</f>
        <v>#N/A</v>
      </c>
      <c r="D1687" s="34" t="e">
        <f>VLOOKUP($B1687,大盤與近月台指!$A$4:$I$499,3,FALSE)</f>
        <v>#N/A</v>
      </c>
      <c r="E1687" s="35" t="e">
        <f>VLOOKUP($B1687,大盤與近月台指!$A$4:$I$499,4,FALSE)</f>
        <v>#N/A</v>
      </c>
      <c r="F1687" s="33" t="e">
        <f>VLOOKUP($B1687,大盤與近月台指!$A$4:$I$499,5,FALSE)</f>
        <v>#N/A</v>
      </c>
      <c r="G1687" s="49" t="e">
        <f>VLOOKUP($B1687,三大法人買賣超!$A$4:$I$500,3,FALSE)</f>
        <v>#N/A</v>
      </c>
      <c r="H1687" s="34" t="e">
        <f>VLOOKUP($B1687,三大法人買賣超!$A$4:$I$500,5,FALSE)</f>
        <v>#N/A</v>
      </c>
      <c r="I1687" s="27" t="e">
        <f>VLOOKUP($B1687,三大法人買賣超!$A$4:$I$500,7,FALSE)</f>
        <v>#N/A</v>
      </c>
      <c r="J1687" s="27" t="e">
        <f>VLOOKUP($B1687,三大法人買賣超!$A$4:$I$500,9,FALSE)</f>
        <v>#N/A</v>
      </c>
      <c r="K1687" s="37">
        <f>新台幣匯率美元指數!B1688</f>
        <v>0</v>
      </c>
      <c r="L1687" s="38">
        <f>新台幣匯率美元指數!C1688</f>
        <v>0</v>
      </c>
      <c r="M1687" s="39">
        <f>新台幣匯率美元指數!D1688</f>
        <v>0</v>
      </c>
      <c r="N1687" s="27" t="e">
        <f>VLOOKUP($B1687,期貨未平倉口數!$A$4:$M$499,4,FALSE)</f>
        <v>#N/A</v>
      </c>
      <c r="O1687" s="27" t="e">
        <f>VLOOKUP($B1687,期貨未平倉口數!$A$4:$M$499,9,FALSE)</f>
        <v>#N/A</v>
      </c>
      <c r="P1687" s="27" t="e">
        <f>VLOOKUP($B1687,期貨未平倉口數!$A$4:$M$499,10,FALSE)</f>
        <v>#N/A</v>
      </c>
      <c r="Q1687" s="27" t="e">
        <f>VLOOKUP($B1687,期貨未平倉口數!$A$4:$M$499,11,FALSE)</f>
        <v>#N/A</v>
      </c>
      <c r="R1687" s="64" t="e">
        <f>VLOOKUP($B1687,選擇權未平倉餘額!$A$4:$I$500,6,FALSE)</f>
        <v>#N/A</v>
      </c>
      <c r="S1687" s="64" t="e">
        <f>VLOOKUP($B1687,選擇權未平倉餘額!$A$4:$I$500,7,FALSE)</f>
        <v>#N/A</v>
      </c>
      <c r="T1687" s="64" t="e">
        <f>VLOOKUP($B1687,選擇權未平倉餘額!$A$4:$I$500,8,FALSE)</f>
        <v>#N/A</v>
      </c>
      <c r="U1687" s="64" t="e">
        <f>VLOOKUP($B1687,選擇權未平倉餘額!$A$4:$I$500,9,FALSE)</f>
        <v>#N/A</v>
      </c>
      <c r="V1687" s="39" t="e">
        <f>VLOOKUP($B1687,臺指選擇權P_C_Ratios!$A$4:$C$500,3,FALSE)</f>
        <v>#N/A</v>
      </c>
      <c r="W1687" s="41" t="e">
        <f>VLOOKUP($B1687,散戶多空比!$A$6:$L$500,12,FALSE)</f>
        <v>#N/A</v>
      </c>
      <c r="X1687" s="40" t="e">
        <f>VLOOKUP($B1687,期貨大額交易人未沖銷部位!$A$4:$O$499,4,FALSE)</f>
        <v>#N/A</v>
      </c>
      <c r="Y1687" s="40" t="e">
        <f>VLOOKUP($B1687,期貨大額交易人未沖銷部位!$A$4:$O$499,7,FALSE)</f>
        <v>#N/A</v>
      </c>
      <c r="Z1687" s="40" t="e">
        <f>VLOOKUP($B1687,期貨大額交易人未沖銷部位!$A$4:$O$499,10,FALSE)</f>
        <v>#N/A</v>
      </c>
      <c r="AA1687" s="40" t="e">
        <f>VLOOKUP($B1687,期貨大額交易人未沖銷部位!$A$4:$O$499,13,FALSE)</f>
        <v>#N/A</v>
      </c>
      <c r="AB1687" s="40" t="e">
        <f>VLOOKUP($B1687,期貨大額交易人未沖銷部位!$A$4:$O$499,14,FALSE)</f>
        <v>#N/A</v>
      </c>
      <c r="AC1687" s="40" t="e">
        <f>VLOOKUP($B1687,期貨大額交易人未沖銷部位!$A$4:$O$499,15,FALSE)</f>
        <v>#N/A</v>
      </c>
      <c r="AD1687" s="33" t="e">
        <f>VLOOKUP($B1687,三大美股走勢!$A$4:$J$495,4,FALSE)</f>
        <v>#N/A</v>
      </c>
      <c r="AE1687" s="33" t="e">
        <f>VLOOKUP($B1687,三大美股走勢!$A$4:$J$495,7,FALSE)</f>
        <v>#N/A</v>
      </c>
      <c r="AF1687" s="33" t="e">
        <f>VLOOKUP($B1687,三大美股走勢!$A$4:$J$495,10,FALSE)</f>
        <v>#N/A</v>
      </c>
    </row>
    <row r="1688" spans="2:32">
      <c r="B1688" s="32">
        <v>44467</v>
      </c>
      <c r="C1688" s="33" t="e">
        <f>VLOOKUP($B1688,大盤與近月台指!$A$4:$I$499,2,FALSE)</f>
        <v>#N/A</v>
      </c>
      <c r="D1688" s="34" t="e">
        <f>VLOOKUP($B1688,大盤與近月台指!$A$4:$I$499,3,FALSE)</f>
        <v>#N/A</v>
      </c>
      <c r="E1688" s="35" t="e">
        <f>VLOOKUP($B1688,大盤與近月台指!$A$4:$I$499,4,FALSE)</f>
        <v>#N/A</v>
      </c>
      <c r="F1688" s="33" t="e">
        <f>VLOOKUP($B1688,大盤與近月台指!$A$4:$I$499,5,FALSE)</f>
        <v>#N/A</v>
      </c>
      <c r="G1688" s="49" t="e">
        <f>VLOOKUP($B1688,三大法人買賣超!$A$4:$I$500,3,FALSE)</f>
        <v>#N/A</v>
      </c>
      <c r="H1688" s="34" t="e">
        <f>VLOOKUP($B1688,三大法人買賣超!$A$4:$I$500,5,FALSE)</f>
        <v>#N/A</v>
      </c>
      <c r="I1688" s="27" t="e">
        <f>VLOOKUP($B1688,三大法人買賣超!$A$4:$I$500,7,FALSE)</f>
        <v>#N/A</v>
      </c>
      <c r="J1688" s="27" t="e">
        <f>VLOOKUP($B1688,三大法人買賣超!$A$4:$I$500,9,FALSE)</f>
        <v>#N/A</v>
      </c>
      <c r="K1688" s="37">
        <f>新台幣匯率美元指數!B1689</f>
        <v>0</v>
      </c>
      <c r="L1688" s="38">
        <f>新台幣匯率美元指數!C1689</f>
        <v>0</v>
      </c>
      <c r="M1688" s="39">
        <f>新台幣匯率美元指數!D1689</f>
        <v>0</v>
      </c>
      <c r="N1688" s="27" t="e">
        <f>VLOOKUP($B1688,期貨未平倉口數!$A$4:$M$499,4,FALSE)</f>
        <v>#N/A</v>
      </c>
      <c r="O1688" s="27" t="e">
        <f>VLOOKUP($B1688,期貨未平倉口數!$A$4:$M$499,9,FALSE)</f>
        <v>#N/A</v>
      </c>
      <c r="P1688" s="27" t="e">
        <f>VLOOKUP($B1688,期貨未平倉口數!$A$4:$M$499,10,FALSE)</f>
        <v>#N/A</v>
      </c>
      <c r="Q1688" s="27" t="e">
        <f>VLOOKUP($B1688,期貨未平倉口數!$A$4:$M$499,11,FALSE)</f>
        <v>#N/A</v>
      </c>
      <c r="R1688" s="64" t="e">
        <f>VLOOKUP($B1688,選擇權未平倉餘額!$A$4:$I$500,6,FALSE)</f>
        <v>#N/A</v>
      </c>
      <c r="S1688" s="64" t="e">
        <f>VLOOKUP($B1688,選擇權未平倉餘額!$A$4:$I$500,7,FALSE)</f>
        <v>#N/A</v>
      </c>
      <c r="T1688" s="64" t="e">
        <f>VLOOKUP($B1688,選擇權未平倉餘額!$A$4:$I$500,8,FALSE)</f>
        <v>#N/A</v>
      </c>
      <c r="U1688" s="64" t="e">
        <f>VLOOKUP($B1688,選擇權未平倉餘額!$A$4:$I$500,9,FALSE)</f>
        <v>#N/A</v>
      </c>
      <c r="V1688" s="39" t="e">
        <f>VLOOKUP($B1688,臺指選擇權P_C_Ratios!$A$4:$C$500,3,FALSE)</f>
        <v>#N/A</v>
      </c>
      <c r="W1688" s="41" t="e">
        <f>VLOOKUP($B1688,散戶多空比!$A$6:$L$500,12,FALSE)</f>
        <v>#N/A</v>
      </c>
      <c r="X1688" s="40" t="e">
        <f>VLOOKUP($B1688,期貨大額交易人未沖銷部位!$A$4:$O$499,4,FALSE)</f>
        <v>#N/A</v>
      </c>
      <c r="Y1688" s="40" t="e">
        <f>VLOOKUP($B1688,期貨大額交易人未沖銷部位!$A$4:$O$499,7,FALSE)</f>
        <v>#N/A</v>
      </c>
      <c r="Z1688" s="40" t="e">
        <f>VLOOKUP($B1688,期貨大額交易人未沖銷部位!$A$4:$O$499,10,FALSE)</f>
        <v>#N/A</v>
      </c>
      <c r="AA1688" s="40" t="e">
        <f>VLOOKUP($B1688,期貨大額交易人未沖銷部位!$A$4:$O$499,13,FALSE)</f>
        <v>#N/A</v>
      </c>
      <c r="AB1688" s="40" t="e">
        <f>VLOOKUP($B1688,期貨大額交易人未沖銷部位!$A$4:$O$499,14,FALSE)</f>
        <v>#N/A</v>
      </c>
      <c r="AC1688" s="40" t="e">
        <f>VLOOKUP($B1688,期貨大額交易人未沖銷部位!$A$4:$O$499,15,FALSE)</f>
        <v>#N/A</v>
      </c>
      <c r="AD1688" s="33" t="e">
        <f>VLOOKUP($B1688,三大美股走勢!$A$4:$J$495,4,FALSE)</f>
        <v>#N/A</v>
      </c>
      <c r="AE1688" s="33" t="e">
        <f>VLOOKUP($B1688,三大美股走勢!$A$4:$J$495,7,FALSE)</f>
        <v>#N/A</v>
      </c>
      <c r="AF1688" s="33" t="e">
        <f>VLOOKUP($B1688,三大美股走勢!$A$4:$J$495,10,FALSE)</f>
        <v>#N/A</v>
      </c>
    </row>
    <row r="1689" spans="2:32">
      <c r="B1689" s="32">
        <v>44468</v>
      </c>
      <c r="C1689" s="33" t="e">
        <f>VLOOKUP($B1689,大盤與近月台指!$A$4:$I$499,2,FALSE)</f>
        <v>#N/A</v>
      </c>
      <c r="D1689" s="34" t="e">
        <f>VLOOKUP($B1689,大盤與近月台指!$A$4:$I$499,3,FALSE)</f>
        <v>#N/A</v>
      </c>
      <c r="E1689" s="35" t="e">
        <f>VLOOKUP($B1689,大盤與近月台指!$A$4:$I$499,4,FALSE)</f>
        <v>#N/A</v>
      </c>
      <c r="F1689" s="33" t="e">
        <f>VLOOKUP($B1689,大盤與近月台指!$A$4:$I$499,5,FALSE)</f>
        <v>#N/A</v>
      </c>
      <c r="G1689" s="49" t="e">
        <f>VLOOKUP($B1689,三大法人買賣超!$A$4:$I$500,3,FALSE)</f>
        <v>#N/A</v>
      </c>
      <c r="H1689" s="34" t="e">
        <f>VLOOKUP($B1689,三大法人買賣超!$A$4:$I$500,5,FALSE)</f>
        <v>#N/A</v>
      </c>
      <c r="I1689" s="27" t="e">
        <f>VLOOKUP($B1689,三大法人買賣超!$A$4:$I$500,7,FALSE)</f>
        <v>#N/A</v>
      </c>
      <c r="J1689" s="27" t="e">
        <f>VLOOKUP($B1689,三大法人買賣超!$A$4:$I$500,9,FALSE)</f>
        <v>#N/A</v>
      </c>
      <c r="K1689" s="37">
        <f>新台幣匯率美元指數!B1690</f>
        <v>0</v>
      </c>
      <c r="L1689" s="38">
        <f>新台幣匯率美元指數!C1690</f>
        <v>0</v>
      </c>
      <c r="M1689" s="39">
        <f>新台幣匯率美元指數!D1690</f>
        <v>0</v>
      </c>
      <c r="N1689" s="27" t="e">
        <f>VLOOKUP($B1689,期貨未平倉口數!$A$4:$M$499,4,FALSE)</f>
        <v>#N/A</v>
      </c>
      <c r="O1689" s="27" t="e">
        <f>VLOOKUP($B1689,期貨未平倉口數!$A$4:$M$499,9,FALSE)</f>
        <v>#N/A</v>
      </c>
      <c r="P1689" s="27" t="e">
        <f>VLOOKUP($B1689,期貨未平倉口數!$A$4:$M$499,10,FALSE)</f>
        <v>#N/A</v>
      </c>
      <c r="Q1689" s="27" t="e">
        <f>VLOOKUP($B1689,期貨未平倉口數!$A$4:$M$499,11,FALSE)</f>
        <v>#N/A</v>
      </c>
      <c r="R1689" s="64" t="e">
        <f>VLOOKUP($B1689,選擇權未平倉餘額!$A$4:$I$500,6,FALSE)</f>
        <v>#N/A</v>
      </c>
      <c r="S1689" s="64" t="e">
        <f>VLOOKUP($B1689,選擇權未平倉餘額!$A$4:$I$500,7,FALSE)</f>
        <v>#N/A</v>
      </c>
      <c r="T1689" s="64" t="e">
        <f>VLOOKUP($B1689,選擇權未平倉餘額!$A$4:$I$500,8,FALSE)</f>
        <v>#N/A</v>
      </c>
      <c r="U1689" s="64" t="e">
        <f>VLOOKUP($B1689,選擇權未平倉餘額!$A$4:$I$500,9,FALSE)</f>
        <v>#N/A</v>
      </c>
      <c r="V1689" s="39" t="e">
        <f>VLOOKUP($B1689,臺指選擇權P_C_Ratios!$A$4:$C$500,3,FALSE)</f>
        <v>#N/A</v>
      </c>
      <c r="W1689" s="41" t="e">
        <f>VLOOKUP($B1689,散戶多空比!$A$6:$L$500,12,FALSE)</f>
        <v>#N/A</v>
      </c>
      <c r="X1689" s="40" t="e">
        <f>VLOOKUP($B1689,期貨大額交易人未沖銷部位!$A$4:$O$499,4,FALSE)</f>
        <v>#N/A</v>
      </c>
      <c r="Y1689" s="40" t="e">
        <f>VLOOKUP($B1689,期貨大額交易人未沖銷部位!$A$4:$O$499,7,FALSE)</f>
        <v>#N/A</v>
      </c>
      <c r="Z1689" s="40" t="e">
        <f>VLOOKUP($B1689,期貨大額交易人未沖銷部位!$A$4:$O$499,10,FALSE)</f>
        <v>#N/A</v>
      </c>
      <c r="AA1689" s="40" t="e">
        <f>VLOOKUP($B1689,期貨大額交易人未沖銷部位!$A$4:$O$499,13,FALSE)</f>
        <v>#N/A</v>
      </c>
      <c r="AB1689" s="40" t="e">
        <f>VLOOKUP($B1689,期貨大額交易人未沖銷部位!$A$4:$O$499,14,FALSE)</f>
        <v>#N/A</v>
      </c>
      <c r="AC1689" s="40" t="e">
        <f>VLOOKUP($B1689,期貨大額交易人未沖銷部位!$A$4:$O$499,15,FALSE)</f>
        <v>#N/A</v>
      </c>
      <c r="AD1689" s="33" t="e">
        <f>VLOOKUP($B1689,三大美股走勢!$A$4:$J$495,4,FALSE)</f>
        <v>#N/A</v>
      </c>
      <c r="AE1689" s="33" t="e">
        <f>VLOOKUP($B1689,三大美股走勢!$A$4:$J$495,7,FALSE)</f>
        <v>#N/A</v>
      </c>
      <c r="AF1689" s="33" t="e">
        <f>VLOOKUP($B1689,三大美股走勢!$A$4:$J$495,10,FALSE)</f>
        <v>#N/A</v>
      </c>
    </row>
    <row r="1690" spans="2:32">
      <c r="B1690" s="32">
        <v>44469</v>
      </c>
      <c r="C1690" s="33" t="e">
        <f>VLOOKUP($B1690,大盤與近月台指!$A$4:$I$499,2,FALSE)</f>
        <v>#N/A</v>
      </c>
      <c r="D1690" s="34" t="e">
        <f>VLOOKUP($B1690,大盤與近月台指!$A$4:$I$499,3,FALSE)</f>
        <v>#N/A</v>
      </c>
      <c r="E1690" s="35" t="e">
        <f>VLOOKUP($B1690,大盤與近月台指!$A$4:$I$499,4,FALSE)</f>
        <v>#N/A</v>
      </c>
      <c r="F1690" s="33" t="e">
        <f>VLOOKUP($B1690,大盤與近月台指!$A$4:$I$499,5,FALSE)</f>
        <v>#N/A</v>
      </c>
      <c r="G1690" s="49" t="e">
        <f>VLOOKUP($B1690,三大法人買賣超!$A$4:$I$500,3,FALSE)</f>
        <v>#N/A</v>
      </c>
      <c r="H1690" s="34" t="e">
        <f>VLOOKUP($B1690,三大法人買賣超!$A$4:$I$500,5,FALSE)</f>
        <v>#N/A</v>
      </c>
      <c r="I1690" s="27" t="e">
        <f>VLOOKUP($B1690,三大法人買賣超!$A$4:$I$500,7,FALSE)</f>
        <v>#N/A</v>
      </c>
      <c r="J1690" s="27" t="e">
        <f>VLOOKUP($B1690,三大法人買賣超!$A$4:$I$500,9,FALSE)</f>
        <v>#N/A</v>
      </c>
      <c r="K1690" s="37">
        <f>新台幣匯率美元指數!B1691</f>
        <v>0</v>
      </c>
      <c r="L1690" s="38">
        <f>新台幣匯率美元指數!C1691</f>
        <v>0</v>
      </c>
      <c r="M1690" s="39">
        <f>新台幣匯率美元指數!D1691</f>
        <v>0</v>
      </c>
      <c r="N1690" s="27" t="e">
        <f>VLOOKUP($B1690,期貨未平倉口數!$A$4:$M$499,4,FALSE)</f>
        <v>#N/A</v>
      </c>
      <c r="O1690" s="27" t="e">
        <f>VLOOKUP($B1690,期貨未平倉口數!$A$4:$M$499,9,FALSE)</f>
        <v>#N/A</v>
      </c>
      <c r="P1690" s="27" t="e">
        <f>VLOOKUP($B1690,期貨未平倉口數!$A$4:$M$499,10,FALSE)</f>
        <v>#N/A</v>
      </c>
      <c r="Q1690" s="27" t="e">
        <f>VLOOKUP($B1690,期貨未平倉口數!$A$4:$M$499,11,FALSE)</f>
        <v>#N/A</v>
      </c>
      <c r="R1690" s="64" t="e">
        <f>VLOOKUP($B1690,選擇權未平倉餘額!$A$4:$I$500,6,FALSE)</f>
        <v>#N/A</v>
      </c>
      <c r="S1690" s="64" t="e">
        <f>VLOOKUP($B1690,選擇權未平倉餘額!$A$4:$I$500,7,FALSE)</f>
        <v>#N/A</v>
      </c>
      <c r="T1690" s="64" t="e">
        <f>VLOOKUP($B1690,選擇權未平倉餘額!$A$4:$I$500,8,FALSE)</f>
        <v>#N/A</v>
      </c>
      <c r="U1690" s="64" t="e">
        <f>VLOOKUP($B1690,選擇權未平倉餘額!$A$4:$I$500,9,FALSE)</f>
        <v>#N/A</v>
      </c>
      <c r="V1690" s="39" t="e">
        <f>VLOOKUP($B1690,臺指選擇權P_C_Ratios!$A$4:$C$500,3,FALSE)</f>
        <v>#N/A</v>
      </c>
      <c r="W1690" s="41" t="e">
        <f>VLOOKUP($B1690,散戶多空比!$A$6:$L$500,12,FALSE)</f>
        <v>#N/A</v>
      </c>
      <c r="X1690" s="40" t="e">
        <f>VLOOKUP($B1690,期貨大額交易人未沖銷部位!$A$4:$O$499,4,FALSE)</f>
        <v>#N/A</v>
      </c>
      <c r="Y1690" s="40" t="e">
        <f>VLOOKUP($B1690,期貨大額交易人未沖銷部位!$A$4:$O$499,7,FALSE)</f>
        <v>#N/A</v>
      </c>
      <c r="Z1690" s="40" t="e">
        <f>VLOOKUP($B1690,期貨大額交易人未沖銷部位!$A$4:$O$499,10,FALSE)</f>
        <v>#N/A</v>
      </c>
      <c r="AA1690" s="40" t="e">
        <f>VLOOKUP($B1690,期貨大額交易人未沖銷部位!$A$4:$O$499,13,FALSE)</f>
        <v>#N/A</v>
      </c>
      <c r="AB1690" s="40" t="e">
        <f>VLOOKUP($B1690,期貨大額交易人未沖銷部位!$A$4:$O$499,14,FALSE)</f>
        <v>#N/A</v>
      </c>
      <c r="AC1690" s="40" t="e">
        <f>VLOOKUP($B1690,期貨大額交易人未沖銷部位!$A$4:$O$499,15,FALSE)</f>
        <v>#N/A</v>
      </c>
      <c r="AD1690" s="33" t="e">
        <f>VLOOKUP($B1690,三大美股走勢!$A$4:$J$495,4,FALSE)</f>
        <v>#N/A</v>
      </c>
      <c r="AE1690" s="33" t="e">
        <f>VLOOKUP($B1690,三大美股走勢!$A$4:$J$495,7,FALSE)</f>
        <v>#N/A</v>
      </c>
      <c r="AF1690" s="33" t="e">
        <f>VLOOKUP($B1690,三大美股走勢!$A$4:$J$495,10,FALSE)</f>
        <v>#N/A</v>
      </c>
    </row>
    <row r="1691" spans="2:32">
      <c r="B1691" s="32">
        <v>44470</v>
      </c>
      <c r="C1691" s="33" t="e">
        <f>VLOOKUP($B1691,大盤與近月台指!$A$4:$I$499,2,FALSE)</f>
        <v>#N/A</v>
      </c>
      <c r="D1691" s="34" t="e">
        <f>VLOOKUP($B1691,大盤與近月台指!$A$4:$I$499,3,FALSE)</f>
        <v>#N/A</v>
      </c>
      <c r="E1691" s="35" t="e">
        <f>VLOOKUP($B1691,大盤與近月台指!$A$4:$I$499,4,FALSE)</f>
        <v>#N/A</v>
      </c>
      <c r="F1691" s="33" t="e">
        <f>VLOOKUP($B1691,大盤與近月台指!$A$4:$I$499,5,FALSE)</f>
        <v>#N/A</v>
      </c>
      <c r="G1691" s="49" t="e">
        <f>VLOOKUP($B1691,三大法人買賣超!$A$4:$I$500,3,FALSE)</f>
        <v>#N/A</v>
      </c>
      <c r="H1691" s="34" t="e">
        <f>VLOOKUP($B1691,三大法人買賣超!$A$4:$I$500,5,FALSE)</f>
        <v>#N/A</v>
      </c>
      <c r="I1691" s="27" t="e">
        <f>VLOOKUP($B1691,三大法人買賣超!$A$4:$I$500,7,FALSE)</f>
        <v>#N/A</v>
      </c>
      <c r="J1691" s="27" t="e">
        <f>VLOOKUP($B1691,三大法人買賣超!$A$4:$I$500,9,FALSE)</f>
        <v>#N/A</v>
      </c>
      <c r="K1691" s="37">
        <f>新台幣匯率美元指數!B1692</f>
        <v>0</v>
      </c>
      <c r="L1691" s="38">
        <f>新台幣匯率美元指數!C1692</f>
        <v>0</v>
      </c>
      <c r="M1691" s="39">
        <f>新台幣匯率美元指數!D1692</f>
        <v>0</v>
      </c>
      <c r="N1691" s="27" t="e">
        <f>VLOOKUP($B1691,期貨未平倉口數!$A$4:$M$499,4,FALSE)</f>
        <v>#N/A</v>
      </c>
      <c r="O1691" s="27" t="e">
        <f>VLOOKUP($B1691,期貨未平倉口數!$A$4:$M$499,9,FALSE)</f>
        <v>#N/A</v>
      </c>
      <c r="P1691" s="27" t="e">
        <f>VLOOKUP($B1691,期貨未平倉口數!$A$4:$M$499,10,FALSE)</f>
        <v>#N/A</v>
      </c>
      <c r="Q1691" s="27" t="e">
        <f>VLOOKUP($B1691,期貨未平倉口數!$A$4:$M$499,11,FALSE)</f>
        <v>#N/A</v>
      </c>
      <c r="R1691" s="64" t="e">
        <f>VLOOKUP($B1691,選擇權未平倉餘額!$A$4:$I$500,6,FALSE)</f>
        <v>#N/A</v>
      </c>
      <c r="S1691" s="64" t="e">
        <f>VLOOKUP($B1691,選擇權未平倉餘額!$A$4:$I$500,7,FALSE)</f>
        <v>#N/A</v>
      </c>
      <c r="T1691" s="64" t="e">
        <f>VLOOKUP($B1691,選擇權未平倉餘額!$A$4:$I$500,8,FALSE)</f>
        <v>#N/A</v>
      </c>
      <c r="U1691" s="64" t="e">
        <f>VLOOKUP($B1691,選擇權未平倉餘額!$A$4:$I$500,9,FALSE)</f>
        <v>#N/A</v>
      </c>
      <c r="V1691" s="39" t="e">
        <f>VLOOKUP($B1691,臺指選擇權P_C_Ratios!$A$4:$C$500,3,FALSE)</f>
        <v>#N/A</v>
      </c>
      <c r="W1691" s="41" t="e">
        <f>VLOOKUP($B1691,散戶多空比!$A$6:$L$500,12,FALSE)</f>
        <v>#N/A</v>
      </c>
      <c r="X1691" s="40" t="e">
        <f>VLOOKUP($B1691,期貨大額交易人未沖銷部位!$A$4:$O$499,4,FALSE)</f>
        <v>#N/A</v>
      </c>
      <c r="Y1691" s="40" t="e">
        <f>VLOOKUP($B1691,期貨大額交易人未沖銷部位!$A$4:$O$499,7,FALSE)</f>
        <v>#N/A</v>
      </c>
      <c r="Z1691" s="40" t="e">
        <f>VLOOKUP($B1691,期貨大額交易人未沖銷部位!$A$4:$O$499,10,FALSE)</f>
        <v>#N/A</v>
      </c>
      <c r="AA1691" s="40" t="e">
        <f>VLOOKUP($B1691,期貨大額交易人未沖銷部位!$A$4:$O$499,13,FALSE)</f>
        <v>#N/A</v>
      </c>
      <c r="AB1691" s="40" t="e">
        <f>VLOOKUP($B1691,期貨大額交易人未沖銷部位!$A$4:$O$499,14,FALSE)</f>
        <v>#N/A</v>
      </c>
      <c r="AC1691" s="40" t="e">
        <f>VLOOKUP($B1691,期貨大額交易人未沖銷部位!$A$4:$O$499,15,FALSE)</f>
        <v>#N/A</v>
      </c>
      <c r="AD1691" s="33" t="e">
        <f>VLOOKUP($B1691,三大美股走勢!$A$4:$J$495,4,FALSE)</f>
        <v>#N/A</v>
      </c>
      <c r="AE1691" s="33" t="e">
        <f>VLOOKUP($B1691,三大美股走勢!$A$4:$J$495,7,FALSE)</f>
        <v>#N/A</v>
      </c>
      <c r="AF1691" s="33" t="e">
        <f>VLOOKUP($B1691,三大美股走勢!$A$4:$J$495,10,FALSE)</f>
        <v>#N/A</v>
      </c>
    </row>
    <row r="1692" spans="2:32">
      <c r="B1692" s="32">
        <v>44471</v>
      </c>
      <c r="C1692" s="33" t="e">
        <f>VLOOKUP($B1692,大盤與近月台指!$A$4:$I$499,2,FALSE)</f>
        <v>#N/A</v>
      </c>
      <c r="D1692" s="34" t="e">
        <f>VLOOKUP($B1692,大盤與近月台指!$A$4:$I$499,3,FALSE)</f>
        <v>#N/A</v>
      </c>
      <c r="E1692" s="35" t="e">
        <f>VLOOKUP($B1692,大盤與近月台指!$A$4:$I$499,4,FALSE)</f>
        <v>#N/A</v>
      </c>
      <c r="F1692" s="33" t="e">
        <f>VLOOKUP($B1692,大盤與近月台指!$A$4:$I$499,5,FALSE)</f>
        <v>#N/A</v>
      </c>
      <c r="G1692" s="49" t="e">
        <f>VLOOKUP($B1692,三大法人買賣超!$A$4:$I$500,3,FALSE)</f>
        <v>#N/A</v>
      </c>
      <c r="H1692" s="34" t="e">
        <f>VLOOKUP($B1692,三大法人買賣超!$A$4:$I$500,5,FALSE)</f>
        <v>#N/A</v>
      </c>
      <c r="I1692" s="27" t="e">
        <f>VLOOKUP($B1692,三大法人買賣超!$A$4:$I$500,7,FALSE)</f>
        <v>#N/A</v>
      </c>
      <c r="J1692" s="27" t="e">
        <f>VLOOKUP($B1692,三大法人買賣超!$A$4:$I$500,9,FALSE)</f>
        <v>#N/A</v>
      </c>
      <c r="K1692" s="37">
        <f>新台幣匯率美元指數!B1693</f>
        <v>0</v>
      </c>
      <c r="L1692" s="38">
        <f>新台幣匯率美元指數!C1693</f>
        <v>0</v>
      </c>
      <c r="M1692" s="39">
        <f>新台幣匯率美元指數!D1693</f>
        <v>0</v>
      </c>
      <c r="N1692" s="27" t="e">
        <f>VLOOKUP($B1692,期貨未平倉口數!$A$4:$M$499,4,FALSE)</f>
        <v>#N/A</v>
      </c>
      <c r="O1692" s="27" t="e">
        <f>VLOOKUP($B1692,期貨未平倉口數!$A$4:$M$499,9,FALSE)</f>
        <v>#N/A</v>
      </c>
      <c r="P1692" s="27" t="e">
        <f>VLOOKUP($B1692,期貨未平倉口數!$A$4:$M$499,10,FALSE)</f>
        <v>#N/A</v>
      </c>
      <c r="Q1692" s="27" t="e">
        <f>VLOOKUP($B1692,期貨未平倉口數!$A$4:$M$499,11,FALSE)</f>
        <v>#N/A</v>
      </c>
      <c r="R1692" s="64" t="e">
        <f>VLOOKUP($B1692,選擇權未平倉餘額!$A$4:$I$500,6,FALSE)</f>
        <v>#N/A</v>
      </c>
      <c r="S1692" s="64" t="e">
        <f>VLOOKUP($B1692,選擇權未平倉餘額!$A$4:$I$500,7,FALSE)</f>
        <v>#N/A</v>
      </c>
      <c r="T1692" s="64" t="e">
        <f>VLOOKUP($B1692,選擇權未平倉餘額!$A$4:$I$500,8,FALSE)</f>
        <v>#N/A</v>
      </c>
      <c r="U1692" s="64" t="e">
        <f>VLOOKUP($B1692,選擇權未平倉餘額!$A$4:$I$500,9,FALSE)</f>
        <v>#N/A</v>
      </c>
      <c r="V1692" s="39" t="e">
        <f>VLOOKUP($B1692,臺指選擇權P_C_Ratios!$A$4:$C$500,3,FALSE)</f>
        <v>#N/A</v>
      </c>
      <c r="W1692" s="41" t="e">
        <f>VLOOKUP($B1692,散戶多空比!$A$6:$L$500,12,FALSE)</f>
        <v>#N/A</v>
      </c>
      <c r="X1692" s="40" t="e">
        <f>VLOOKUP($B1692,期貨大額交易人未沖銷部位!$A$4:$O$499,4,FALSE)</f>
        <v>#N/A</v>
      </c>
      <c r="Y1692" s="40" t="e">
        <f>VLOOKUP($B1692,期貨大額交易人未沖銷部位!$A$4:$O$499,7,FALSE)</f>
        <v>#N/A</v>
      </c>
      <c r="Z1692" s="40" t="e">
        <f>VLOOKUP($B1692,期貨大額交易人未沖銷部位!$A$4:$O$499,10,FALSE)</f>
        <v>#N/A</v>
      </c>
      <c r="AA1692" s="40" t="e">
        <f>VLOOKUP($B1692,期貨大額交易人未沖銷部位!$A$4:$O$499,13,FALSE)</f>
        <v>#N/A</v>
      </c>
      <c r="AB1692" s="40" t="e">
        <f>VLOOKUP($B1692,期貨大額交易人未沖銷部位!$A$4:$O$499,14,FALSE)</f>
        <v>#N/A</v>
      </c>
      <c r="AC1692" s="40" t="e">
        <f>VLOOKUP($B1692,期貨大額交易人未沖銷部位!$A$4:$O$499,15,FALSE)</f>
        <v>#N/A</v>
      </c>
      <c r="AD1692" s="33" t="e">
        <f>VLOOKUP($B1692,三大美股走勢!$A$4:$J$495,4,FALSE)</f>
        <v>#N/A</v>
      </c>
      <c r="AE1692" s="33" t="e">
        <f>VLOOKUP($B1692,三大美股走勢!$A$4:$J$495,7,FALSE)</f>
        <v>#N/A</v>
      </c>
      <c r="AF1692" s="33" t="e">
        <f>VLOOKUP($B1692,三大美股走勢!$A$4:$J$495,10,FALSE)</f>
        <v>#N/A</v>
      </c>
    </row>
    <row r="1693" spans="2:32">
      <c r="B1693" s="32">
        <v>44472</v>
      </c>
      <c r="C1693" s="33" t="e">
        <f>VLOOKUP($B1693,大盤與近月台指!$A$4:$I$499,2,FALSE)</f>
        <v>#N/A</v>
      </c>
      <c r="D1693" s="34" t="e">
        <f>VLOOKUP($B1693,大盤與近月台指!$A$4:$I$499,3,FALSE)</f>
        <v>#N/A</v>
      </c>
      <c r="E1693" s="35" t="e">
        <f>VLOOKUP($B1693,大盤與近月台指!$A$4:$I$499,4,FALSE)</f>
        <v>#N/A</v>
      </c>
      <c r="F1693" s="33" t="e">
        <f>VLOOKUP($B1693,大盤與近月台指!$A$4:$I$499,5,FALSE)</f>
        <v>#N/A</v>
      </c>
      <c r="G1693" s="49" t="e">
        <f>VLOOKUP($B1693,三大法人買賣超!$A$4:$I$500,3,FALSE)</f>
        <v>#N/A</v>
      </c>
      <c r="H1693" s="34" t="e">
        <f>VLOOKUP($B1693,三大法人買賣超!$A$4:$I$500,5,FALSE)</f>
        <v>#N/A</v>
      </c>
      <c r="I1693" s="27" t="e">
        <f>VLOOKUP($B1693,三大法人買賣超!$A$4:$I$500,7,FALSE)</f>
        <v>#N/A</v>
      </c>
      <c r="J1693" s="27" t="e">
        <f>VLOOKUP($B1693,三大法人買賣超!$A$4:$I$500,9,FALSE)</f>
        <v>#N/A</v>
      </c>
      <c r="K1693" s="37">
        <f>新台幣匯率美元指數!B1694</f>
        <v>0</v>
      </c>
      <c r="L1693" s="38">
        <f>新台幣匯率美元指數!C1694</f>
        <v>0</v>
      </c>
      <c r="M1693" s="39">
        <f>新台幣匯率美元指數!D1694</f>
        <v>0</v>
      </c>
      <c r="N1693" s="27" t="e">
        <f>VLOOKUP($B1693,期貨未平倉口數!$A$4:$M$499,4,FALSE)</f>
        <v>#N/A</v>
      </c>
      <c r="O1693" s="27" t="e">
        <f>VLOOKUP($B1693,期貨未平倉口數!$A$4:$M$499,9,FALSE)</f>
        <v>#N/A</v>
      </c>
      <c r="P1693" s="27" t="e">
        <f>VLOOKUP($B1693,期貨未平倉口數!$A$4:$M$499,10,FALSE)</f>
        <v>#N/A</v>
      </c>
      <c r="Q1693" s="27" t="e">
        <f>VLOOKUP($B1693,期貨未平倉口數!$A$4:$M$499,11,FALSE)</f>
        <v>#N/A</v>
      </c>
      <c r="R1693" s="64" t="e">
        <f>VLOOKUP($B1693,選擇權未平倉餘額!$A$4:$I$500,6,FALSE)</f>
        <v>#N/A</v>
      </c>
      <c r="S1693" s="64" t="e">
        <f>VLOOKUP($B1693,選擇權未平倉餘額!$A$4:$I$500,7,FALSE)</f>
        <v>#N/A</v>
      </c>
      <c r="T1693" s="64" t="e">
        <f>VLOOKUP($B1693,選擇權未平倉餘額!$A$4:$I$500,8,FALSE)</f>
        <v>#N/A</v>
      </c>
      <c r="U1693" s="64" t="e">
        <f>VLOOKUP($B1693,選擇權未平倉餘額!$A$4:$I$500,9,FALSE)</f>
        <v>#N/A</v>
      </c>
      <c r="V1693" s="39" t="e">
        <f>VLOOKUP($B1693,臺指選擇權P_C_Ratios!$A$4:$C$500,3,FALSE)</f>
        <v>#N/A</v>
      </c>
      <c r="W1693" s="41" t="e">
        <f>VLOOKUP($B1693,散戶多空比!$A$6:$L$500,12,FALSE)</f>
        <v>#N/A</v>
      </c>
      <c r="X1693" s="40" t="e">
        <f>VLOOKUP($B1693,期貨大額交易人未沖銷部位!$A$4:$O$499,4,FALSE)</f>
        <v>#N/A</v>
      </c>
      <c r="Y1693" s="40" t="e">
        <f>VLOOKUP($B1693,期貨大額交易人未沖銷部位!$A$4:$O$499,7,FALSE)</f>
        <v>#N/A</v>
      </c>
      <c r="Z1693" s="40" t="e">
        <f>VLOOKUP($B1693,期貨大額交易人未沖銷部位!$A$4:$O$499,10,FALSE)</f>
        <v>#N/A</v>
      </c>
      <c r="AA1693" s="40" t="e">
        <f>VLOOKUP($B1693,期貨大額交易人未沖銷部位!$A$4:$O$499,13,FALSE)</f>
        <v>#N/A</v>
      </c>
      <c r="AB1693" s="40" t="e">
        <f>VLOOKUP($B1693,期貨大額交易人未沖銷部位!$A$4:$O$499,14,FALSE)</f>
        <v>#N/A</v>
      </c>
      <c r="AC1693" s="40" t="e">
        <f>VLOOKUP($B1693,期貨大額交易人未沖銷部位!$A$4:$O$499,15,FALSE)</f>
        <v>#N/A</v>
      </c>
      <c r="AD1693" s="33" t="e">
        <f>VLOOKUP($B1693,三大美股走勢!$A$4:$J$495,4,FALSE)</f>
        <v>#N/A</v>
      </c>
      <c r="AE1693" s="33" t="e">
        <f>VLOOKUP($B1693,三大美股走勢!$A$4:$J$495,7,FALSE)</f>
        <v>#N/A</v>
      </c>
      <c r="AF1693" s="33" t="e">
        <f>VLOOKUP($B1693,三大美股走勢!$A$4:$J$495,10,FALSE)</f>
        <v>#N/A</v>
      </c>
    </row>
    <row r="1694" spans="2:32">
      <c r="B1694" s="32">
        <v>44473</v>
      </c>
      <c r="C1694" s="33" t="e">
        <f>VLOOKUP($B1694,大盤與近月台指!$A$4:$I$499,2,FALSE)</f>
        <v>#N/A</v>
      </c>
      <c r="D1694" s="34" t="e">
        <f>VLOOKUP($B1694,大盤與近月台指!$A$4:$I$499,3,FALSE)</f>
        <v>#N/A</v>
      </c>
      <c r="E1694" s="35" t="e">
        <f>VLOOKUP($B1694,大盤與近月台指!$A$4:$I$499,4,FALSE)</f>
        <v>#N/A</v>
      </c>
      <c r="F1694" s="33" t="e">
        <f>VLOOKUP($B1694,大盤與近月台指!$A$4:$I$499,5,FALSE)</f>
        <v>#N/A</v>
      </c>
      <c r="G1694" s="49" t="e">
        <f>VLOOKUP($B1694,三大法人買賣超!$A$4:$I$500,3,FALSE)</f>
        <v>#N/A</v>
      </c>
      <c r="H1694" s="34" t="e">
        <f>VLOOKUP($B1694,三大法人買賣超!$A$4:$I$500,5,FALSE)</f>
        <v>#N/A</v>
      </c>
      <c r="I1694" s="27" t="e">
        <f>VLOOKUP($B1694,三大法人買賣超!$A$4:$I$500,7,FALSE)</f>
        <v>#N/A</v>
      </c>
      <c r="J1694" s="27" t="e">
        <f>VLOOKUP($B1694,三大法人買賣超!$A$4:$I$500,9,FALSE)</f>
        <v>#N/A</v>
      </c>
      <c r="K1694" s="37">
        <f>新台幣匯率美元指數!B1695</f>
        <v>0</v>
      </c>
      <c r="L1694" s="38">
        <f>新台幣匯率美元指數!C1695</f>
        <v>0</v>
      </c>
      <c r="M1694" s="39">
        <f>新台幣匯率美元指數!D1695</f>
        <v>0</v>
      </c>
      <c r="N1694" s="27" t="e">
        <f>VLOOKUP($B1694,期貨未平倉口數!$A$4:$M$499,4,FALSE)</f>
        <v>#N/A</v>
      </c>
      <c r="O1694" s="27" t="e">
        <f>VLOOKUP($B1694,期貨未平倉口數!$A$4:$M$499,9,FALSE)</f>
        <v>#N/A</v>
      </c>
      <c r="P1694" s="27" t="e">
        <f>VLOOKUP($B1694,期貨未平倉口數!$A$4:$M$499,10,FALSE)</f>
        <v>#N/A</v>
      </c>
      <c r="Q1694" s="27" t="e">
        <f>VLOOKUP($B1694,期貨未平倉口數!$A$4:$M$499,11,FALSE)</f>
        <v>#N/A</v>
      </c>
      <c r="R1694" s="64" t="e">
        <f>VLOOKUP($B1694,選擇權未平倉餘額!$A$4:$I$500,6,FALSE)</f>
        <v>#N/A</v>
      </c>
      <c r="S1694" s="64" t="e">
        <f>VLOOKUP($B1694,選擇權未平倉餘額!$A$4:$I$500,7,FALSE)</f>
        <v>#N/A</v>
      </c>
      <c r="T1694" s="64" t="e">
        <f>VLOOKUP($B1694,選擇權未平倉餘額!$A$4:$I$500,8,FALSE)</f>
        <v>#N/A</v>
      </c>
      <c r="U1694" s="64" t="e">
        <f>VLOOKUP($B1694,選擇權未平倉餘額!$A$4:$I$500,9,FALSE)</f>
        <v>#N/A</v>
      </c>
      <c r="V1694" s="39" t="e">
        <f>VLOOKUP($B1694,臺指選擇權P_C_Ratios!$A$4:$C$500,3,FALSE)</f>
        <v>#N/A</v>
      </c>
      <c r="W1694" s="41" t="e">
        <f>VLOOKUP($B1694,散戶多空比!$A$6:$L$500,12,FALSE)</f>
        <v>#N/A</v>
      </c>
      <c r="X1694" s="40" t="e">
        <f>VLOOKUP($B1694,期貨大額交易人未沖銷部位!$A$4:$O$499,4,FALSE)</f>
        <v>#N/A</v>
      </c>
      <c r="Y1694" s="40" t="e">
        <f>VLOOKUP($B1694,期貨大額交易人未沖銷部位!$A$4:$O$499,7,FALSE)</f>
        <v>#N/A</v>
      </c>
      <c r="Z1694" s="40" t="e">
        <f>VLOOKUP($B1694,期貨大額交易人未沖銷部位!$A$4:$O$499,10,FALSE)</f>
        <v>#N/A</v>
      </c>
      <c r="AA1694" s="40" t="e">
        <f>VLOOKUP($B1694,期貨大額交易人未沖銷部位!$A$4:$O$499,13,FALSE)</f>
        <v>#N/A</v>
      </c>
      <c r="AB1694" s="40" t="e">
        <f>VLOOKUP($B1694,期貨大額交易人未沖銷部位!$A$4:$O$499,14,FALSE)</f>
        <v>#N/A</v>
      </c>
      <c r="AC1694" s="40" t="e">
        <f>VLOOKUP($B1694,期貨大額交易人未沖銷部位!$A$4:$O$499,15,FALSE)</f>
        <v>#N/A</v>
      </c>
      <c r="AD1694" s="33" t="e">
        <f>VLOOKUP($B1694,三大美股走勢!$A$4:$J$495,4,FALSE)</f>
        <v>#N/A</v>
      </c>
      <c r="AE1694" s="33" t="e">
        <f>VLOOKUP($B1694,三大美股走勢!$A$4:$J$495,7,FALSE)</f>
        <v>#N/A</v>
      </c>
      <c r="AF1694" s="33" t="e">
        <f>VLOOKUP($B1694,三大美股走勢!$A$4:$J$495,10,FALSE)</f>
        <v>#N/A</v>
      </c>
    </row>
    <row r="1695" spans="2:32">
      <c r="B1695" s="32">
        <v>44474</v>
      </c>
      <c r="C1695" s="33" t="e">
        <f>VLOOKUP($B1695,大盤與近月台指!$A$4:$I$499,2,FALSE)</f>
        <v>#N/A</v>
      </c>
      <c r="D1695" s="34" t="e">
        <f>VLOOKUP($B1695,大盤與近月台指!$A$4:$I$499,3,FALSE)</f>
        <v>#N/A</v>
      </c>
      <c r="E1695" s="35" t="e">
        <f>VLOOKUP($B1695,大盤與近月台指!$A$4:$I$499,4,FALSE)</f>
        <v>#N/A</v>
      </c>
      <c r="F1695" s="33" t="e">
        <f>VLOOKUP($B1695,大盤與近月台指!$A$4:$I$499,5,FALSE)</f>
        <v>#N/A</v>
      </c>
      <c r="G1695" s="49" t="e">
        <f>VLOOKUP($B1695,三大法人買賣超!$A$4:$I$500,3,FALSE)</f>
        <v>#N/A</v>
      </c>
      <c r="H1695" s="34" t="e">
        <f>VLOOKUP($B1695,三大法人買賣超!$A$4:$I$500,5,FALSE)</f>
        <v>#N/A</v>
      </c>
      <c r="I1695" s="27" t="e">
        <f>VLOOKUP($B1695,三大法人買賣超!$A$4:$I$500,7,FALSE)</f>
        <v>#N/A</v>
      </c>
      <c r="J1695" s="27" t="e">
        <f>VLOOKUP($B1695,三大法人買賣超!$A$4:$I$500,9,FALSE)</f>
        <v>#N/A</v>
      </c>
      <c r="K1695" s="37">
        <f>新台幣匯率美元指數!B1696</f>
        <v>0</v>
      </c>
      <c r="L1695" s="38">
        <f>新台幣匯率美元指數!C1696</f>
        <v>0</v>
      </c>
      <c r="M1695" s="39">
        <f>新台幣匯率美元指數!D1696</f>
        <v>0</v>
      </c>
      <c r="N1695" s="27" t="e">
        <f>VLOOKUP($B1695,期貨未平倉口數!$A$4:$M$499,4,FALSE)</f>
        <v>#N/A</v>
      </c>
      <c r="O1695" s="27" t="e">
        <f>VLOOKUP($B1695,期貨未平倉口數!$A$4:$M$499,9,FALSE)</f>
        <v>#N/A</v>
      </c>
      <c r="P1695" s="27" t="e">
        <f>VLOOKUP($B1695,期貨未平倉口數!$A$4:$M$499,10,FALSE)</f>
        <v>#N/A</v>
      </c>
      <c r="Q1695" s="27" t="e">
        <f>VLOOKUP($B1695,期貨未平倉口數!$A$4:$M$499,11,FALSE)</f>
        <v>#N/A</v>
      </c>
      <c r="R1695" s="64" t="e">
        <f>VLOOKUP($B1695,選擇權未平倉餘額!$A$4:$I$500,6,FALSE)</f>
        <v>#N/A</v>
      </c>
      <c r="S1695" s="64" t="e">
        <f>VLOOKUP($B1695,選擇權未平倉餘額!$A$4:$I$500,7,FALSE)</f>
        <v>#N/A</v>
      </c>
      <c r="T1695" s="64" t="e">
        <f>VLOOKUP($B1695,選擇權未平倉餘額!$A$4:$I$500,8,FALSE)</f>
        <v>#N/A</v>
      </c>
      <c r="U1695" s="64" t="e">
        <f>VLOOKUP($B1695,選擇權未平倉餘額!$A$4:$I$500,9,FALSE)</f>
        <v>#N/A</v>
      </c>
      <c r="V1695" s="39" t="e">
        <f>VLOOKUP($B1695,臺指選擇權P_C_Ratios!$A$4:$C$500,3,FALSE)</f>
        <v>#N/A</v>
      </c>
      <c r="W1695" s="41" t="e">
        <f>VLOOKUP($B1695,散戶多空比!$A$6:$L$500,12,FALSE)</f>
        <v>#N/A</v>
      </c>
      <c r="X1695" s="40" t="e">
        <f>VLOOKUP($B1695,期貨大額交易人未沖銷部位!$A$4:$O$499,4,FALSE)</f>
        <v>#N/A</v>
      </c>
      <c r="Y1695" s="40" t="e">
        <f>VLOOKUP($B1695,期貨大額交易人未沖銷部位!$A$4:$O$499,7,FALSE)</f>
        <v>#N/A</v>
      </c>
      <c r="Z1695" s="40" t="e">
        <f>VLOOKUP($B1695,期貨大額交易人未沖銷部位!$A$4:$O$499,10,FALSE)</f>
        <v>#N/A</v>
      </c>
      <c r="AA1695" s="40" t="e">
        <f>VLOOKUP($B1695,期貨大額交易人未沖銷部位!$A$4:$O$499,13,FALSE)</f>
        <v>#N/A</v>
      </c>
      <c r="AB1695" s="40" t="e">
        <f>VLOOKUP($B1695,期貨大額交易人未沖銷部位!$A$4:$O$499,14,FALSE)</f>
        <v>#N/A</v>
      </c>
      <c r="AC1695" s="40" t="e">
        <f>VLOOKUP($B1695,期貨大額交易人未沖銷部位!$A$4:$O$499,15,FALSE)</f>
        <v>#N/A</v>
      </c>
      <c r="AD1695" s="33" t="e">
        <f>VLOOKUP($B1695,三大美股走勢!$A$4:$J$495,4,FALSE)</f>
        <v>#N/A</v>
      </c>
      <c r="AE1695" s="33" t="e">
        <f>VLOOKUP($B1695,三大美股走勢!$A$4:$J$495,7,FALSE)</f>
        <v>#N/A</v>
      </c>
      <c r="AF1695" s="33" t="e">
        <f>VLOOKUP($B1695,三大美股走勢!$A$4:$J$495,10,FALSE)</f>
        <v>#N/A</v>
      </c>
    </row>
    <row r="1696" spans="2:32">
      <c r="B1696" s="32">
        <v>44475</v>
      </c>
      <c r="C1696" s="33" t="e">
        <f>VLOOKUP($B1696,大盤與近月台指!$A$4:$I$499,2,FALSE)</f>
        <v>#N/A</v>
      </c>
      <c r="D1696" s="34" t="e">
        <f>VLOOKUP($B1696,大盤與近月台指!$A$4:$I$499,3,FALSE)</f>
        <v>#N/A</v>
      </c>
      <c r="E1696" s="35" t="e">
        <f>VLOOKUP($B1696,大盤與近月台指!$A$4:$I$499,4,FALSE)</f>
        <v>#N/A</v>
      </c>
      <c r="F1696" s="33" t="e">
        <f>VLOOKUP($B1696,大盤與近月台指!$A$4:$I$499,5,FALSE)</f>
        <v>#N/A</v>
      </c>
      <c r="G1696" s="49" t="e">
        <f>VLOOKUP($B1696,三大法人買賣超!$A$4:$I$500,3,FALSE)</f>
        <v>#N/A</v>
      </c>
      <c r="H1696" s="34" t="e">
        <f>VLOOKUP($B1696,三大法人買賣超!$A$4:$I$500,5,FALSE)</f>
        <v>#N/A</v>
      </c>
      <c r="I1696" s="27" t="e">
        <f>VLOOKUP($B1696,三大法人買賣超!$A$4:$I$500,7,FALSE)</f>
        <v>#N/A</v>
      </c>
      <c r="J1696" s="27" t="e">
        <f>VLOOKUP($B1696,三大法人買賣超!$A$4:$I$500,9,FALSE)</f>
        <v>#N/A</v>
      </c>
      <c r="K1696" s="37">
        <f>新台幣匯率美元指數!B1697</f>
        <v>0</v>
      </c>
      <c r="L1696" s="38">
        <f>新台幣匯率美元指數!C1697</f>
        <v>0</v>
      </c>
      <c r="M1696" s="39">
        <f>新台幣匯率美元指數!D1697</f>
        <v>0</v>
      </c>
      <c r="N1696" s="27" t="e">
        <f>VLOOKUP($B1696,期貨未平倉口數!$A$4:$M$499,4,FALSE)</f>
        <v>#N/A</v>
      </c>
      <c r="O1696" s="27" t="e">
        <f>VLOOKUP($B1696,期貨未平倉口數!$A$4:$M$499,9,FALSE)</f>
        <v>#N/A</v>
      </c>
      <c r="P1696" s="27" t="e">
        <f>VLOOKUP($B1696,期貨未平倉口數!$A$4:$M$499,10,FALSE)</f>
        <v>#N/A</v>
      </c>
      <c r="Q1696" s="27" t="e">
        <f>VLOOKUP($B1696,期貨未平倉口數!$A$4:$M$499,11,FALSE)</f>
        <v>#N/A</v>
      </c>
      <c r="R1696" s="64" t="e">
        <f>VLOOKUP($B1696,選擇權未平倉餘額!$A$4:$I$500,6,FALSE)</f>
        <v>#N/A</v>
      </c>
      <c r="S1696" s="64" t="e">
        <f>VLOOKUP($B1696,選擇權未平倉餘額!$A$4:$I$500,7,FALSE)</f>
        <v>#N/A</v>
      </c>
      <c r="T1696" s="64" t="e">
        <f>VLOOKUP($B1696,選擇權未平倉餘額!$A$4:$I$500,8,FALSE)</f>
        <v>#N/A</v>
      </c>
      <c r="U1696" s="64" t="e">
        <f>VLOOKUP($B1696,選擇權未平倉餘額!$A$4:$I$500,9,FALSE)</f>
        <v>#N/A</v>
      </c>
      <c r="V1696" s="39" t="e">
        <f>VLOOKUP($B1696,臺指選擇權P_C_Ratios!$A$4:$C$500,3,FALSE)</f>
        <v>#N/A</v>
      </c>
      <c r="W1696" s="41" t="e">
        <f>VLOOKUP($B1696,散戶多空比!$A$6:$L$500,12,FALSE)</f>
        <v>#N/A</v>
      </c>
      <c r="X1696" s="40" t="e">
        <f>VLOOKUP($B1696,期貨大額交易人未沖銷部位!$A$4:$O$499,4,FALSE)</f>
        <v>#N/A</v>
      </c>
      <c r="Y1696" s="40" t="e">
        <f>VLOOKUP($B1696,期貨大額交易人未沖銷部位!$A$4:$O$499,7,FALSE)</f>
        <v>#N/A</v>
      </c>
      <c r="Z1696" s="40" t="e">
        <f>VLOOKUP($B1696,期貨大額交易人未沖銷部位!$A$4:$O$499,10,FALSE)</f>
        <v>#N/A</v>
      </c>
      <c r="AA1696" s="40" t="e">
        <f>VLOOKUP($B1696,期貨大額交易人未沖銷部位!$A$4:$O$499,13,FALSE)</f>
        <v>#N/A</v>
      </c>
      <c r="AB1696" s="40" t="e">
        <f>VLOOKUP($B1696,期貨大額交易人未沖銷部位!$A$4:$O$499,14,FALSE)</f>
        <v>#N/A</v>
      </c>
      <c r="AC1696" s="40" t="e">
        <f>VLOOKUP($B1696,期貨大額交易人未沖銷部位!$A$4:$O$499,15,FALSE)</f>
        <v>#N/A</v>
      </c>
      <c r="AD1696" s="33" t="e">
        <f>VLOOKUP($B1696,三大美股走勢!$A$4:$J$495,4,FALSE)</f>
        <v>#N/A</v>
      </c>
      <c r="AE1696" s="33" t="e">
        <f>VLOOKUP($B1696,三大美股走勢!$A$4:$J$495,7,FALSE)</f>
        <v>#N/A</v>
      </c>
      <c r="AF1696" s="33" t="e">
        <f>VLOOKUP($B1696,三大美股走勢!$A$4:$J$495,10,FALSE)</f>
        <v>#N/A</v>
      </c>
    </row>
    <row r="1697" spans="2:32">
      <c r="B1697" s="32">
        <v>44476</v>
      </c>
      <c r="C1697" s="33" t="e">
        <f>VLOOKUP($B1697,大盤與近月台指!$A$4:$I$499,2,FALSE)</f>
        <v>#N/A</v>
      </c>
      <c r="D1697" s="34" t="e">
        <f>VLOOKUP($B1697,大盤與近月台指!$A$4:$I$499,3,FALSE)</f>
        <v>#N/A</v>
      </c>
      <c r="E1697" s="35" t="e">
        <f>VLOOKUP($B1697,大盤與近月台指!$A$4:$I$499,4,FALSE)</f>
        <v>#N/A</v>
      </c>
      <c r="F1697" s="33" t="e">
        <f>VLOOKUP($B1697,大盤與近月台指!$A$4:$I$499,5,FALSE)</f>
        <v>#N/A</v>
      </c>
      <c r="G1697" s="49" t="e">
        <f>VLOOKUP($B1697,三大法人買賣超!$A$4:$I$500,3,FALSE)</f>
        <v>#N/A</v>
      </c>
      <c r="H1697" s="34" t="e">
        <f>VLOOKUP($B1697,三大法人買賣超!$A$4:$I$500,5,FALSE)</f>
        <v>#N/A</v>
      </c>
      <c r="I1697" s="27" t="e">
        <f>VLOOKUP($B1697,三大法人買賣超!$A$4:$I$500,7,FALSE)</f>
        <v>#N/A</v>
      </c>
      <c r="J1697" s="27" t="e">
        <f>VLOOKUP($B1697,三大法人買賣超!$A$4:$I$500,9,FALSE)</f>
        <v>#N/A</v>
      </c>
      <c r="K1697" s="37">
        <f>新台幣匯率美元指數!B1698</f>
        <v>0</v>
      </c>
      <c r="L1697" s="38">
        <f>新台幣匯率美元指數!C1698</f>
        <v>0</v>
      </c>
      <c r="M1697" s="39">
        <f>新台幣匯率美元指數!D1698</f>
        <v>0</v>
      </c>
      <c r="N1697" s="27" t="e">
        <f>VLOOKUP($B1697,期貨未平倉口數!$A$4:$M$499,4,FALSE)</f>
        <v>#N/A</v>
      </c>
      <c r="O1697" s="27" t="e">
        <f>VLOOKUP($B1697,期貨未平倉口數!$A$4:$M$499,9,FALSE)</f>
        <v>#N/A</v>
      </c>
      <c r="P1697" s="27" t="e">
        <f>VLOOKUP($B1697,期貨未平倉口數!$A$4:$M$499,10,FALSE)</f>
        <v>#N/A</v>
      </c>
      <c r="Q1697" s="27" t="e">
        <f>VLOOKUP($B1697,期貨未平倉口數!$A$4:$M$499,11,FALSE)</f>
        <v>#N/A</v>
      </c>
      <c r="R1697" s="64" t="e">
        <f>VLOOKUP($B1697,選擇權未平倉餘額!$A$4:$I$500,6,FALSE)</f>
        <v>#N/A</v>
      </c>
      <c r="S1697" s="64" t="e">
        <f>VLOOKUP($B1697,選擇權未平倉餘額!$A$4:$I$500,7,FALSE)</f>
        <v>#N/A</v>
      </c>
      <c r="T1697" s="64" t="e">
        <f>VLOOKUP($B1697,選擇權未平倉餘額!$A$4:$I$500,8,FALSE)</f>
        <v>#N/A</v>
      </c>
      <c r="U1697" s="64" t="e">
        <f>VLOOKUP($B1697,選擇權未平倉餘額!$A$4:$I$500,9,FALSE)</f>
        <v>#N/A</v>
      </c>
      <c r="V1697" s="39" t="e">
        <f>VLOOKUP($B1697,臺指選擇權P_C_Ratios!$A$4:$C$500,3,FALSE)</f>
        <v>#N/A</v>
      </c>
      <c r="W1697" s="41" t="e">
        <f>VLOOKUP($B1697,散戶多空比!$A$6:$L$500,12,FALSE)</f>
        <v>#N/A</v>
      </c>
      <c r="X1697" s="40" t="e">
        <f>VLOOKUP($B1697,期貨大額交易人未沖銷部位!$A$4:$O$499,4,FALSE)</f>
        <v>#N/A</v>
      </c>
      <c r="Y1697" s="40" t="e">
        <f>VLOOKUP($B1697,期貨大額交易人未沖銷部位!$A$4:$O$499,7,FALSE)</f>
        <v>#N/A</v>
      </c>
      <c r="Z1697" s="40" t="e">
        <f>VLOOKUP($B1697,期貨大額交易人未沖銷部位!$A$4:$O$499,10,FALSE)</f>
        <v>#N/A</v>
      </c>
      <c r="AA1697" s="40" t="e">
        <f>VLOOKUP($B1697,期貨大額交易人未沖銷部位!$A$4:$O$499,13,FALSE)</f>
        <v>#N/A</v>
      </c>
      <c r="AB1697" s="40" t="e">
        <f>VLOOKUP($B1697,期貨大額交易人未沖銷部位!$A$4:$O$499,14,FALSE)</f>
        <v>#N/A</v>
      </c>
      <c r="AC1697" s="40" t="e">
        <f>VLOOKUP($B1697,期貨大額交易人未沖銷部位!$A$4:$O$499,15,FALSE)</f>
        <v>#N/A</v>
      </c>
      <c r="AD1697" s="33" t="e">
        <f>VLOOKUP($B1697,三大美股走勢!$A$4:$J$495,4,FALSE)</f>
        <v>#N/A</v>
      </c>
      <c r="AE1697" s="33" t="e">
        <f>VLOOKUP($B1697,三大美股走勢!$A$4:$J$495,7,FALSE)</f>
        <v>#N/A</v>
      </c>
      <c r="AF1697" s="33" t="e">
        <f>VLOOKUP($B1697,三大美股走勢!$A$4:$J$495,10,FALSE)</f>
        <v>#N/A</v>
      </c>
    </row>
    <row r="1698" spans="2:32">
      <c r="B1698" s="32">
        <v>44477</v>
      </c>
      <c r="C1698" s="33" t="e">
        <f>VLOOKUP($B1698,大盤與近月台指!$A$4:$I$499,2,FALSE)</f>
        <v>#N/A</v>
      </c>
      <c r="D1698" s="34" t="e">
        <f>VLOOKUP($B1698,大盤與近月台指!$A$4:$I$499,3,FALSE)</f>
        <v>#N/A</v>
      </c>
      <c r="E1698" s="35" t="e">
        <f>VLOOKUP($B1698,大盤與近月台指!$A$4:$I$499,4,FALSE)</f>
        <v>#N/A</v>
      </c>
      <c r="F1698" s="33" t="e">
        <f>VLOOKUP($B1698,大盤與近月台指!$A$4:$I$499,5,FALSE)</f>
        <v>#N/A</v>
      </c>
      <c r="G1698" s="49" t="e">
        <f>VLOOKUP($B1698,三大法人買賣超!$A$4:$I$500,3,FALSE)</f>
        <v>#N/A</v>
      </c>
      <c r="H1698" s="34" t="e">
        <f>VLOOKUP($B1698,三大法人買賣超!$A$4:$I$500,5,FALSE)</f>
        <v>#N/A</v>
      </c>
      <c r="I1698" s="27" t="e">
        <f>VLOOKUP($B1698,三大法人買賣超!$A$4:$I$500,7,FALSE)</f>
        <v>#N/A</v>
      </c>
      <c r="J1698" s="27" t="e">
        <f>VLOOKUP($B1698,三大法人買賣超!$A$4:$I$500,9,FALSE)</f>
        <v>#N/A</v>
      </c>
      <c r="K1698" s="37">
        <f>新台幣匯率美元指數!B1699</f>
        <v>0</v>
      </c>
      <c r="L1698" s="38">
        <f>新台幣匯率美元指數!C1699</f>
        <v>0</v>
      </c>
      <c r="M1698" s="39">
        <f>新台幣匯率美元指數!D1699</f>
        <v>0</v>
      </c>
      <c r="N1698" s="27" t="e">
        <f>VLOOKUP($B1698,期貨未平倉口數!$A$4:$M$499,4,FALSE)</f>
        <v>#N/A</v>
      </c>
      <c r="O1698" s="27" t="e">
        <f>VLOOKUP($B1698,期貨未平倉口數!$A$4:$M$499,9,FALSE)</f>
        <v>#N/A</v>
      </c>
      <c r="P1698" s="27" t="e">
        <f>VLOOKUP($B1698,期貨未平倉口數!$A$4:$M$499,10,FALSE)</f>
        <v>#N/A</v>
      </c>
      <c r="Q1698" s="27" t="e">
        <f>VLOOKUP($B1698,期貨未平倉口數!$A$4:$M$499,11,FALSE)</f>
        <v>#N/A</v>
      </c>
      <c r="R1698" s="64" t="e">
        <f>VLOOKUP($B1698,選擇權未平倉餘額!$A$4:$I$500,6,FALSE)</f>
        <v>#N/A</v>
      </c>
      <c r="S1698" s="64" t="e">
        <f>VLOOKUP($B1698,選擇權未平倉餘額!$A$4:$I$500,7,FALSE)</f>
        <v>#N/A</v>
      </c>
      <c r="T1698" s="64" t="e">
        <f>VLOOKUP($B1698,選擇權未平倉餘額!$A$4:$I$500,8,FALSE)</f>
        <v>#N/A</v>
      </c>
      <c r="U1698" s="64" t="e">
        <f>VLOOKUP($B1698,選擇權未平倉餘額!$A$4:$I$500,9,FALSE)</f>
        <v>#N/A</v>
      </c>
      <c r="V1698" s="39" t="e">
        <f>VLOOKUP($B1698,臺指選擇權P_C_Ratios!$A$4:$C$500,3,FALSE)</f>
        <v>#N/A</v>
      </c>
      <c r="W1698" s="41" t="e">
        <f>VLOOKUP($B1698,散戶多空比!$A$6:$L$500,12,FALSE)</f>
        <v>#N/A</v>
      </c>
      <c r="X1698" s="40" t="e">
        <f>VLOOKUP($B1698,期貨大額交易人未沖銷部位!$A$4:$O$499,4,FALSE)</f>
        <v>#N/A</v>
      </c>
      <c r="Y1698" s="40" t="e">
        <f>VLOOKUP($B1698,期貨大額交易人未沖銷部位!$A$4:$O$499,7,FALSE)</f>
        <v>#N/A</v>
      </c>
      <c r="Z1698" s="40" t="e">
        <f>VLOOKUP($B1698,期貨大額交易人未沖銷部位!$A$4:$O$499,10,FALSE)</f>
        <v>#N/A</v>
      </c>
      <c r="AA1698" s="40" t="e">
        <f>VLOOKUP($B1698,期貨大額交易人未沖銷部位!$A$4:$O$499,13,FALSE)</f>
        <v>#N/A</v>
      </c>
      <c r="AB1698" s="40" t="e">
        <f>VLOOKUP($B1698,期貨大額交易人未沖銷部位!$A$4:$O$499,14,FALSE)</f>
        <v>#N/A</v>
      </c>
      <c r="AC1698" s="40" t="e">
        <f>VLOOKUP($B1698,期貨大額交易人未沖銷部位!$A$4:$O$499,15,FALSE)</f>
        <v>#N/A</v>
      </c>
      <c r="AD1698" s="33" t="e">
        <f>VLOOKUP($B1698,三大美股走勢!$A$4:$J$495,4,FALSE)</f>
        <v>#N/A</v>
      </c>
      <c r="AE1698" s="33" t="e">
        <f>VLOOKUP($B1698,三大美股走勢!$A$4:$J$495,7,FALSE)</f>
        <v>#N/A</v>
      </c>
      <c r="AF1698" s="33" t="e">
        <f>VLOOKUP($B1698,三大美股走勢!$A$4:$J$495,10,FALSE)</f>
        <v>#N/A</v>
      </c>
    </row>
    <row r="1699" spans="2:32">
      <c r="B1699" s="32">
        <v>44478</v>
      </c>
      <c r="C1699" s="33" t="e">
        <f>VLOOKUP($B1699,大盤與近月台指!$A$4:$I$499,2,FALSE)</f>
        <v>#N/A</v>
      </c>
      <c r="D1699" s="34" t="e">
        <f>VLOOKUP($B1699,大盤與近月台指!$A$4:$I$499,3,FALSE)</f>
        <v>#N/A</v>
      </c>
      <c r="E1699" s="35" t="e">
        <f>VLOOKUP($B1699,大盤與近月台指!$A$4:$I$499,4,FALSE)</f>
        <v>#N/A</v>
      </c>
      <c r="F1699" s="33" t="e">
        <f>VLOOKUP($B1699,大盤與近月台指!$A$4:$I$499,5,FALSE)</f>
        <v>#N/A</v>
      </c>
      <c r="G1699" s="49" t="e">
        <f>VLOOKUP($B1699,三大法人買賣超!$A$4:$I$500,3,FALSE)</f>
        <v>#N/A</v>
      </c>
      <c r="H1699" s="34" t="e">
        <f>VLOOKUP($B1699,三大法人買賣超!$A$4:$I$500,5,FALSE)</f>
        <v>#N/A</v>
      </c>
      <c r="I1699" s="27" t="e">
        <f>VLOOKUP($B1699,三大法人買賣超!$A$4:$I$500,7,FALSE)</f>
        <v>#N/A</v>
      </c>
      <c r="J1699" s="27" t="e">
        <f>VLOOKUP($B1699,三大法人買賣超!$A$4:$I$500,9,FALSE)</f>
        <v>#N/A</v>
      </c>
      <c r="K1699" s="37">
        <f>新台幣匯率美元指數!B1700</f>
        <v>0</v>
      </c>
      <c r="L1699" s="38">
        <f>新台幣匯率美元指數!C1700</f>
        <v>0</v>
      </c>
      <c r="M1699" s="39">
        <f>新台幣匯率美元指數!D1700</f>
        <v>0</v>
      </c>
      <c r="N1699" s="27" t="e">
        <f>VLOOKUP($B1699,期貨未平倉口數!$A$4:$M$499,4,FALSE)</f>
        <v>#N/A</v>
      </c>
      <c r="O1699" s="27" t="e">
        <f>VLOOKUP($B1699,期貨未平倉口數!$A$4:$M$499,9,FALSE)</f>
        <v>#N/A</v>
      </c>
      <c r="P1699" s="27" t="e">
        <f>VLOOKUP($B1699,期貨未平倉口數!$A$4:$M$499,10,FALSE)</f>
        <v>#N/A</v>
      </c>
      <c r="Q1699" s="27" t="e">
        <f>VLOOKUP($B1699,期貨未平倉口數!$A$4:$M$499,11,FALSE)</f>
        <v>#N/A</v>
      </c>
      <c r="R1699" s="64" t="e">
        <f>VLOOKUP($B1699,選擇權未平倉餘額!$A$4:$I$500,6,FALSE)</f>
        <v>#N/A</v>
      </c>
      <c r="S1699" s="64" t="e">
        <f>VLOOKUP($B1699,選擇權未平倉餘額!$A$4:$I$500,7,FALSE)</f>
        <v>#N/A</v>
      </c>
      <c r="T1699" s="64" t="e">
        <f>VLOOKUP($B1699,選擇權未平倉餘額!$A$4:$I$500,8,FALSE)</f>
        <v>#N/A</v>
      </c>
      <c r="U1699" s="64" t="e">
        <f>VLOOKUP($B1699,選擇權未平倉餘額!$A$4:$I$500,9,FALSE)</f>
        <v>#N/A</v>
      </c>
      <c r="V1699" s="39" t="e">
        <f>VLOOKUP($B1699,臺指選擇權P_C_Ratios!$A$4:$C$500,3,FALSE)</f>
        <v>#N/A</v>
      </c>
      <c r="W1699" s="41" t="e">
        <f>VLOOKUP($B1699,散戶多空比!$A$6:$L$500,12,FALSE)</f>
        <v>#N/A</v>
      </c>
      <c r="X1699" s="40" t="e">
        <f>VLOOKUP($B1699,期貨大額交易人未沖銷部位!$A$4:$O$499,4,FALSE)</f>
        <v>#N/A</v>
      </c>
      <c r="Y1699" s="40" t="e">
        <f>VLOOKUP($B1699,期貨大額交易人未沖銷部位!$A$4:$O$499,7,FALSE)</f>
        <v>#N/A</v>
      </c>
      <c r="Z1699" s="40" t="e">
        <f>VLOOKUP($B1699,期貨大額交易人未沖銷部位!$A$4:$O$499,10,FALSE)</f>
        <v>#N/A</v>
      </c>
      <c r="AA1699" s="40" t="e">
        <f>VLOOKUP($B1699,期貨大額交易人未沖銷部位!$A$4:$O$499,13,FALSE)</f>
        <v>#N/A</v>
      </c>
      <c r="AB1699" s="40" t="e">
        <f>VLOOKUP($B1699,期貨大額交易人未沖銷部位!$A$4:$O$499,14,FALSE)</f>
        <v>#N/A</v>
      </c>
      <c r="AC1699" s="40" t="e">
        <f>VLOOKUP($B1699,期貨大額交易人未沖銷部位!$A$4:$O$499,15,FALSE)</f>
        <v>#N/A</v>
      </c>
      <c r="AD1699" s="33" t="e">
        <f>VLOOKUP($B1699,三大美股走勢!$A$4:$J$495,4,FALSE)</f>
        <v>#N/A</v>
      </c>
      <c r="AE1699" s="33" t="e">
        <f>VLOOKUP($B1699,三大美股走勢!$A$4:$J$495,7,FALSE)</f>
        <v>#N/A</v>
      </c>
      <c r="AF1699" s="33" t="e">
        <f>VLOOKUP($B1699,三大美股走勢!$A$4:$J$495,10,FALSE)</f>
        <v>#N/A</v>
      </c>
    </row>
    <row r="1700" spans="2:32">
      <c r="B1700" s="32">
        <v>44479</v>
      </c>
      <c r="C1700" s="33" t="e">
        <f>VLOOKUP($B1700,大盤與近月台指!$A$4:$I$499,2,FALSE)</f>
        <v>#N/A</v>
      </c>
      <c r="D1700" s="34" t="e">
        <f>VLOOKUP($B1700,大盤與近月台指!$A$4:$I$499,3,FALSE)</f>
        <v>#N/A</v>
      </c>
      <c r="E1700" s="35" t="e">
        <f>VLOOKUP($B1700,大盤與近月台指!$A$4:$I$499,4,FALSE)</f>
        <v>#N/A</v>
      </c>
      <c r="F1700" s="33" t="e">
        <f>VLOOKUP($B1700,大盤與近月台指!$A$4:$I$499,5,FALSE)</f>
        <v>#N/A</v>
      </c>
      <c r="G1700" s="49" t="e">
        <f>VLOOKUP($B1700,三大法人買賣超!$A$4:$I$500,3,FALSE)</f>
        <v>#N/A</v>
      </c>
      <c r="H1700" s="34" t="e">
        <f>VLOOKUP($B1700,三大法人買賣超!$A$4:$I$500,5,FALSE)</f>
        <v>#N/A</v>
      </c>
      <c r="I1700" s="27" t="e">
        <f>VLOOKUP($B1700,三大法人買賣超!$A$4:$I$500,7,FALSE)</f>
        <v>#N/A</v>
      </c>
      <c r="J1700" s="27" t="e">
        <f>VLOOKUP($B1700,三大法人買賣超!$A$4:$I$500,9,FALSE)</f>
        <v>#N/A</v>
      </c>
      <c r="K1700" s="37">
        <f>新台幣匯率美元指數!B1701</f>
        <v>0</v>
      </c>
      <c r="L1700" s="38">
        <f>新台幣匯率美元指數!C1701</f>
        <v>0</v>
      </c>
      <c r="M1700" s="39">
        <f>新台幣匯率美元指數!D1701</f>
        <v>0</v>
      </c>
      <c r="N1700" s="27" t="e">
        <f>VLOOKUP($B1700,期貨未平倉口數!$A$4:$M$499,4,FALSE)</f>
        <v>#N/A</v>
      </c>
      <c r="O1700" s="27" t="e">
        <f>VLOOKUP($B1700,期貨未平倉口數!$A$4:$M$499,9,FALSE)</f>
        <v>#N/A</v>
      </c>
      <c r="P1700" s="27" t="e">
        <f>VLOOKUP($B1700,期貨未平倉口數!$A$4:$M$499,10,FALSE)</f>
        <v>#N/A</v>
      </c>
      <c r="Q1700" s="27" t="e">
        <f>VLOOKUP($B1700,期貨未平倉口數!$A$4:$M$499,11,FALSE)</f>
        <v>#N/A</v>
      </c>
      <c r="R1700" s="64" t="e">
        <f>VLOOKUP($B1700,選擇權未平倉餘額!$A$4:$I$500,6,FALSE)</f>
        <v>#N/A</v>
      </c>
      <c r="S1700" s="64" t="e">
        <f>VLOOKUP($B1700,選擇權未平倉餘額!$A$4:$I$500,7,FALSE)</f>
        <v>#N/A</v>
      </c>
      <c r="T1700" s="64" t="e">
        <f>VLOOKUP($B1700,選擇權未平倉餘額!$A$4:$I$500,8,FALSE)</f>
        <v>#N/A</v>
      </c>
      <c r="U1700" s="64" t="e">
        <f>VLOOKUP($B1700,選擇權未平倉餘額!$A$4:$I$500,9,FALSE)</f>
        <v>#N/A</v>
      </c>
      <c r="V1700" s="39" t="e">
        <f>VLOOKUP($B1700,臺指選擇權P_C_Ratios!$A$4:$C$500,3,FALSE)</f>
        <v>#N/A</v>
      </c>
      <c r="W1700" s="41" t="e">
        <f>VLOOKUP($B1700,散戶多空比!$A$6:$L$500,12,FALSE)</f>
        <v>#N/A</v>
      </c>
      <c r="X1700" s="40" t="e">
        <f>VLOOKUP($B1700,期貨大額交易人未沖銷部位!$A$4:$O$499,4,FALSE)</f>
        <v>#N/A</v>
      </c>
      <c r="Y1700" s="40" t="e">
        <f>VLOOKUP($B1700,期貨大額交易人未沖銷部位!$A$4:$O$499,7,FALSE)</f>
        <v>#N/A</v>
      </c>
      <c r="Z1700" s="40" t="e">
        <f>VLOOKUP($B1700,期貨大額交易人未沖銷部位!$A$4:$O$499,10,FALSE)</f>
        <v>#N/A</v>
      </c>
      <c r="AA1700" s="40" t="e">
        <f>VLOOKUP($B1700,期貨大額交易人未沖銷部位!$A$4:$O$499,13,FALSE)</f>
        <v>#N/A</v>
      </c>
      <c r="AB1700" s="40" t="e">
        <f>VLOOKUP($B1700,期貨大額交易人未沖銷部位!$A$4:$O$499,14,FALSE)</f>
        <v>#N/A</v>
      </c>
      <c r="AC1700" s="40" t="e">
        <f>VLOOKUP($B1700,期貨大額交易人未沖銷部位!$A$4:$O$499,15,FALSE)</f>
        <v>#N/A</v>
      </c>
      <c r="AD1700" s="33" t="e">
        <f>VLOOKUP($B1700,三大美股走勢!$A$4:$J$495,4,FALSE)</f>
        <v>#N/A</v>
      </c>
      <c r="AE1700" s="33" t="e">
        <f>VLOOKUP($B1700,三大美股走勢!$A$4:$J$495,7,FALSE)</f>
        <v>#N/A</v>
      </c>
      <c r="AF1700" s="33" t="e">
        <f>VLOOKUP($B1700,三大美股走勢!$A$4:$J$495,10,FALSE)</f>
        <v>#N/A</v>
      </c>
    </row>
    <row r="1701" spans="2:32">
      <c r="B1701" s="32">
        <v>44480</v>
      </c>
      <c r="C1701" s="33" t="e">
        <f>VLOOKUP($B1701,大盤與近月台指!$A$4:$I$499,2,FALSE)</f>
        <v>#N/A</v>
      </c>
      <c r="D1701" s="34" t="e">
        <f>VLOOKUP($B1701,大盤與近月台指!$A$4:$I$499,3,FALSE)</f>
        <v>#N/A</v>
      </c>
      <c r="E1701" s="35" t="e">
        <f>VLOOKUP($B1701,大盤與近月台指!$A$4:$I$499,4,FALSE)</f>
        <v>#N/A</v>
      </c>
      <c r="F1701" s="33" t="e">
        <f>VLOOKUP($B1701,大盤與近月台指!$A$4:$I$499,5,FALSE)</f>
        <v>#N/A</v>
      </c>
      <c r="G1701" s="49" t="e">
        <f>VLOOKUP($B1701,三大法人買賣超!$A$4:$I$500,3,FALSE)</f>
        <v>#N/A</v>
      </c>
      <c r="H1701" s="34" t="e">
        <f>VLOOKUP($B1701,三大法人買賣超!$A$4:$I$500,5,FALSE)</f>
        <v>#N/A</v>
      </c>
      <c r="I1701" s="27" t="e">
        <f>VLOOKUP($B1701,三大法人買賣超!$A$4:$I$500,7,FALSE)</f>
        <v>#N/A</v>
      </c>
      <c r="J1701" s="27" t="e">
        <f>VLOOKUP($B1701,三大法人買賣超!$A$4:$I$500,9,FALSE)</f>
        <v>#N/A</v>
      </c>
      <c r="K1701" s="37">
        <f>新台幣匯率美元指數!B1702</f>
        <v>0</v>
      </c>
      <c r="L1701" s="38">
        <f>新台幣匯率美元指數!C1702</f>
        <v>0</v>
      </c>
      <c r="M1701" s="39">
        <f>新台幣匯率美元指數!D1702</f>
        <v>0</v>
      </c>
      <c r="N1701" s="27" t="e">
        <f>VLOOKUP($B1701,期貨未平倉口數!$A$4:$M$499,4,FALSE)</f>
        <v>#N/A</v>
      </c>
      <c r="O1701" s="27" t="e">
        <f>VLOOKUP($B1701,期貨未平倉口數!$A$4:$M$499,9,FALSE)</f>
        <v>#N/A</v>
      </c>
      <c r="P1701" s="27" t="e">
        <f>VLOOKUP($B1701,期貨未平倉口數!$A$4:$M$499,10,FALSE)</f>
        <v>#N/A</v>
      </c>
      <c r="Q1701" s="27" t="e">
        <f>VLOOKUP($B1701,期貨未平倉口數!$A$4:$M$499,11,FALSE)</f>
        <v>#N/A</v>
      </c>
      <c r="R1701" s="64" t="e">
        <f>VLOOKUP($B1701,選擇權未平倉餘額!$A$4:$I$500,6,FALSE)</f>
        <v>#N/A</v>
      </c>
      <c r="S1701" s="64" t="e">
        <f>VLOOKUP($B1701,選擇權未平倉餘額!$A$4:$I$500,7,FALSE)</f>
        <v>#N/A</v>
      </c>
      <c r="T1701" s="64" t="e">
        <f>VLOOKUP($B1701,選擇權未平倉餘額!$A$4:$I$500,8,FALSE)</f>
        <v>#N/A</v>
      </c>
      <c r="U1701" s="64" t="e">
        <f>VLOOKUP($B1701,選擇權未平倉餘額!$A$4:$I$500,9,FALSE)</f>
        <v>#N/A</v>
      </c>
      <c r="V1701" s="39" t="e">
        <f>VLOOKUP($B1701,臺指選擇權P_C_Ratios!$A$4:$C$500,3,FALSE)</f>
        <v>#N/A</v>
      </c>
      <c r="W1701" s="41" t="e">
        <f>VLOOKUP($B1701,散戶多空比!$A$6:$L$500,12,FALSE)</f>
        <v>#N/A</v>
      </c>
      <c r="X1701" s="40" t="e">
        <f>VLOOKUP($B1701,期貨大額交易人未沖銷部位!$A$4:$O$499,4,FALSE)</f>
        <v>#N/A</v>
      </c>
      <c r="Y1701" s="40" t="e">
        <f>VLOOKUP($B1701,期貨大額交易人未沖銷部位!$A$4:$O$499,7,FALSE)</f>
        <v>#N/A</v>
      </c>
      <c r="Z1701" s="40" t="e">
        <f>VLOOKUP($B1701,期貨大額交易人未沖銷部位!$A$4:$O$499,10,FALSE)</f>
        <v>#N/A</v>
      </c>
      <c r="AA1701" s="40" t="e">
        <f>VLOOKUP($B1701,期貨大額交易人未沖銷部位!$A$4:$O$499,13,FALSE)</f>
        <v>#N/A</v>
      </c>
      <c r="AB1701" s="40" t="e">
        <f>VLOOKUP($B1701,期貨大額交易人未沖銷部位!$A$4:$O$499,14,FALSE)</f>
        <v>#N/A</v>
      </c>
      <c r="AC1701" s="40" t="e">
        <f>VLOOKUP($B1701,期貨大額交易人未沖銷部位!$A$4:$O$499,15,FALSE)</f>
        <v>#N/A</v>
      </c>
      <c r="AD1701" s="33" t="e">
        <f>VLOOKUP($B1701,三大美股走勢!$A$4:$J$495,4,FALSE)</f>
        <v>#N/A</v>
      </c>
      <c r="AE1701" s="33" t="e">
        <f>VLOOKUP($B1701,三大美股走勢!$A$4:$J$495,7,FALSE)</f>
        <v>#N/A</v>
      </c>
      <c r="AF1701" s="33" t="e">
        <f>VLOOKUP($B1701,三大美股走勢!$A$4:$J$495,10,FALSE)</f>
        <v>#N/A</v>
      </c>
    </row>
    <row r="1702" spans="2:32">
      <c r="B1702" s="32">
        <v>44481</v>
      </c>
      <c r="C1702" s="33" t="e">
        <f>VLOOKUP($B1702,大盤與近月台指!$A$4:$I$499,2,FALSE)</f>
        <v>#N/A</v>
      </c>
      <c r="D1702" s="34" t="e">
        <f>VLOOKUP($B1702,大盤與近月台指!$A$4:$I$499,3,FALSE)</f>
        <v>#N/A</v>
      </c>
      <c r="E1702" s="35" t="e">
        <f>VLOOKUP($B1702,大盤與近月台指!$A$4:$I$499,4,FALSE)</f>
        <v>#N/A</v>
      </c>
      <c r="F1702" s="33" t="e">
        <f>VLOOKUP($B1702,大盤與近月台指!$A$4:$I$499,5,FALSE)</f>
        <v>#N/A</v>
      </c>
      <c r="G1702" s="49" t="e">
        <f>VLOOKUP($B1702,三大法人買賣超!$A$4:$I$500,3,FALSE)</f>
        <v>#N/A</v>
      </c>
      <c r="H1702" s="34" t="e">
        <f>VLOOKUP($B1702,三大法人買賣超!$A$4:$I$500,5,FALSE)</f>
        <v>#N/A</v>
      </c>
      <c r="I1702" s="27" t="e">
        <f>VLOOKUP($B1702,三大法人買賣超!$A$4:$I$500,7,FALSE)</f>
        <v>#N/A</v>
      </c>
      <c r="J1702" s="27" t="e">
        <f>VLOOKUP($B1702,三大法人買賣超!$A$4:$I$500,9,FALSE)</f>
        <v>#N/A</v>
      </c>
      <c r="K1702" s="37">
        <f>新台幣匯率美元指數!B1703</f>
        <v>0</v>
      </c>
      <c r="L1702" s="38">
        <f>新台幣匯率美元指數!C1703</f>
        <v>0</v>
      </c>
      <c r="M1702" s="39">
        <f>新台幣匯率美元指數!D1703</f>
        <v>0</v>
      </c>
      <c r="N1702" s="27" t="e">
        <f>VLOOKUP($B1702,期貨未平倉口數!$A$4:$M$499,4,FALSE)</f>
        <v>#N/A</v>
      </c>
      <c r="O1702" s="27" t="e">
        <f>VLOOKUP($B1702,期貨未平倉口數!$A$4:$M$499,9,FALSE)</f>
        <v>#N/A</v>
      </c>
      <c r="P1702" s="27" t="e">
        <f>VLOOKUP($B1702,期貨未平倉口數!$A$4:$M$499,10,FALSE)</f>
        <v>#N/A</v>
      </c>
      <c r="Q1702" s="27" t="e">
        <f>VLOOKUP($B1702,期貨未平倉口數!$A$4:$M$499,11,FALSE)</f>
        <v>#N/A</v>
      </c>
      <c r="R1702" s="64" t="e">
        <f>VLOOKUP($B1702,選擇權未平倉餘額!$A$4:$I$500,6,FALSE)</f>
        <v>#N/A</v>
      </c>
      <c r="S1702" s="64" t="e">
        <f>VLOOKUP($B1702,選擇權未平倉餘額!$A$4:$I$500,7,FALSE)</f>
        <v>#N/A</v>
      </c>
      <c r="T1702" s="64" t="e">
        <f>VLOOKUP($B1702,選擇權未平倉餘額!$A$4:$I$500,8,FALSE)</f>
        <v>#N/A</v>
      </c>
      <c r="U1702" s="64" t="e">
        <f>VLOOKUP($B1702,選擇權未平倉餘額!$A$4:$I$500,9,FALSE)</f>
        <v>#N/A</v>
      </c>
      <c r="V1702" s="39" t="e">
        <f>VLOOKUP($B1702,臺指選擇權P_C_Ratios!$A$4:$C$500,3,FALSE)</f>
        <v>#N/A</v>
      </c>
      <c r="W1702" s="41" t="e">
        <f>VLOOKUP($B1702,散戶多空比!$A$6:$L$500,12,FALSE)</f>
        <v>#N/A</v>
      </c>
      <c r="X1702" s="40" t="e">
        <f>VLOOKUP($B1702,期貨大額交易人未沖銷部位!$A$4:$O$499,4,FALSE)</f>
        <v>#N/A</v>
      </c>
      <c r="Y1702" s="40" t="e">
        <f>VLOOKUP($B1702,期貨大額交易人未沖銷部位!$A$4:$O$499,7,FALSE)</f>
        <v>#N/A</v>
      </c>
      <c r="Z1702" s="40" t="e">
        <f>VLOOKUP($B1702,期貨大額交易人未沖銷部位!$A$4:$O$499,10,FALSE)</f>
        <v>#N/A</v>
      </c>
      <c r="AA1702" s="40" t="e">
        <f>VLOOKUP($B1702,期貨大額交易人未沖銷部位!$A$4:$O$499,13,FALSE)</f>
        <v>#N/A</v>
      </c>
      <c r="AB1702" s="40" t="e">
        <f>VLOOKUP($B1702,期貨大額交易人未沖銷部位!$A$4:$O$499,14,FALSE)</f>
        <v>#N/A</v>
      </c>
      <c r="AC1702" s="40" t="e">
        <f>VLOOKUP($B1702,期貨大額交易人未沖銷部位!$A$4:$O$499,15,FALSE)</f>
        <v>#N/A</v>
      </c>
      <c r="AD1702" s="33" t="e">
        <f>VLOOKUP($B1702,三大美股走勢!$A$4:$J$495,4,FALSE)</f>
        <v>#N/A</v>
      </c>
      <c r="AE1702" s="33" t="e">
        <f>VLOOKUP($B1702,三大美股走勢!$A$4:$J$495,7,FALSE)</f>
        <v>#N/A</v>
      </c>
      <c r="AF1702" s="33" t="e">
        <f>VLOOKUP($B1702,三大美股走勢!$A$4:$J$495,10,FALSE)</f>
        <v>#N/A</v>
      </c>
    </row>
    <row r="1703" spans="2:32">
      <c r="B1703" s="32">
        <v>44482</v>
      </c>
      <c r="C1703" s="33" t="e">
        <f>VLOOKUP($B1703,大盤與近月台指!$A$4:$I$499,2,FALSE)</f>
        <v>#N/A</v>
      </c>
      <c r="D1703" s="34" t="e">
        <f>VLOOKUP($B1703,大盤與近月台指!$A$4:$I$499,3,FALSE)</f>
        <v>#N/A</v>
      </c>
      <c r="E1703" s="35" t="e">
        <f>VLOOKUP($B1703,大盤與近月台指!$A$4:$I$499,4,FALSE)</f>
        <v>#N/A</v>
      </c>
      <c r="F1703" s="33" t="e">
        <f>VLOOKUP($B1703,大盤與近月台指!$A$4:$I$499,5,FALSE)</f>
        <v>#N/A</v>
      </c>
      <c r="G1703" s="49" t="e">
        <f>VLOOKUP($B1703,三大法人買賣超!$A$4:$I$500,3,FALSE)</f>
        <v>#N/A</v>
      </c>
      <c r="H1703" s="34" t="e">
        <f>VLOOKUP($B1703,三大法人買賣超!$A$4:$I$500,5,FALSE)</f>
        <v>#N/A</v>
      </c>
      <c r="I1703" s="27" t="e">
        <f>VLOOKUP($B1703,三大法人買賣超!$A$4:$I$500,7,FALSE)</f>
        <v>#N/A</v>
      </c>
      <c r="J1703" s="27" t="e">
        <f>VLOOKUP($B1703,三大法人買賣超!$A$4:$I$500,9,FALSE)</f>
        <v>#N/A</v>
      </c>
      <c r="K1703" s="37">
        <f>新台幣匯率美元指數!B1704</f>
        <v>0</v>
      </c>
      <c r="L1703" s="38">
        <f>新台幣匯率美元指數!C1704</f>
        <v>0</v>
      </c>
      <c r="M1703" s="39">
        <f>新台幣匯率美元指數!D1704</f>
        <v>0</v>
      </c>
      <c r="N1703" s="27" t="e">
        <f>VLOOKUP($B1703,期貨未平倉口數!$A$4:$M$499,4,FALSE)</f>
        <v>#N/A</v>
      </c>
      <c r="O1703" s="27" t="e">
        <f>VLOOKUP($B1703,期貨未平倉口數!$A$4:$M$499,9,FALSE)</f>
        <v>#N/A</v>
      </c>
      <c r="P1703" s="27" t="e">
        <f>VLOOKUP($B1703,期貨未平倉口數!$A$4:$M$499,10,FALSE)</f>
        <v>#N/A</v>
      </c>
      <c r="Q1703" s="27" t="e">
        <f>VLOOKUP($B1703,期貨未平倉口數!$A$4:$M$499,11,FALSE)</f>
        <v>#N/A</v>
      </c>
      <c r="R1703" s="64" t="e">
        <f>VLOOKUP($B1703,選擇權未平倉餘額!$A$4:$I$500,6,FALSE)</f>
        <v>#N/A</v>
      </c>
      <c r="S1703" s="64" t="e">
        <f>VLOOKUP($B1703,選擇權未平倉餘額!$A$4:$I$500,7,FALSE)</f>
        <v>#N/A</v>
      </c>
      <c r="T1703" s="64" t="e">
        <f>VLOOKUP($B1703,選擇權未平倉餘額!$A$4:$I$500,8,FALSE)</f>
        <v>#N/A</v>
      </c>
      <c r="U1703" s="64" t="e">
        <f>VLOOKUP($B1703,選擇權未平倉餘額!$A$4:$I$500,9,FALSE)</f>
        <v>#N/A</v>
      </c>
      <c r="V1703" s="39" t="e">
        <f>VLOOKUP($B1703,臺指選擇權P_C_Ratios!$A$4:$C$500,3,FALSE)</f>
        <v>#N/A</v>
      </c>
      <c r="W1703" s="41" t="e">
        <f>VLOOKUP($B1703,散戶多空比!$A$6:$L$500,12,FALSE)</f>
        <v>#N/A</v>
      </c>
      <c r="X1703" s="40" t="e">
        <f>VLOOKUP($B1703,期貨大額交易人未沖銷部位!$A$4:$O$499,4,FALSE)</f>
        <v>#N/A</v>
      </c>
      <c r="Y1703" s="40" t="e">
        <f>VLOOKUP($B1703,期貨大額交易人未沖銷部位!$A$4:$O$499,7,FALSE)</f>
        <v>#N/A</v>
      </c>
      <c r="Z1703" s="40" t="e">
        <f>VLOOKUP($B1703,期貨大額交易人未沖銷部位!$A$4:$O$499,10,FALSE)</f>
        <v>#N/A</v>
      </c>
      <c r="AA1703" s="40" t="e">
        <f>VLOOKUP($B1703,期貨大額交易人未沖銷部位!$A$4:$O$499,13,FALSE)</f>
        <v>#N/A</v>
      </c>
      <c r="AB1703" s="40" t="e">
        <f>VLOOKUP($B1703,期貨大額交易人未沖銷部位!$A$4:$O$499,14,FALSE)</f>
        <v>#N/A</v>
      </c>
      <c r="AC1703" s="40" t="e">
        <f>VLOOKUP($B1703,期貨大額交易人未沖銷部位!$A$4:$O$499,15,FALSE)</f>
        <v>#N/A</v>
      </c>
      <c r="AD1703" s="33" t="e">
        <f>VLOOKUP($B1703,三大美股走勢!$A$4:$J$495,4,FALSE)</f>
        <v>#N/A</v>
      </c>
      <c r="AE1703" s="33" t="e">
        <f>VLOOKUP($B1703,三大美股走勢!$A$4:$J$495,7,FALSE)</f>
        <v>#N/A</v>
      </c>
      <c r="AF1703" s="33" t="e">
        <f>VLOOKUP($B1703,三大美股走勢!$A$4:$J$495,10,FALSE)</f>
        <v>#N/A</v>
      </c>
    </row>
    <row r="1704" spans="2:32">
      <c r="B1704" s="32">
        <v>44483</v>
      </c>
      <c r="C1704" s="33" t="e">
        <f>VLOOKUP($B1704,大盤與近月台指!$A$4:$I$499,2,FALSE)</f>
        <v>#N/A</v>
      </c>
      <c r="D1704" s="34" t="e">
        <f>VLOOKUP($B1704,大盤與近月台指!$A$4:$I$499,3,FALSE)</f>
        <v>#N/A</v>
      </c>
      <c r="E1704" s="35" t="e">
        <f>VLOOKUP($B1704,大盤與近月台指!$A$4:$I$499,4,FALSE)</f>
        <v>#N/A</v>
      </c>
      <c r="F1704" s="33" t="e">
        <f>VLOOKUP($B1704,大盤與近月台指!$A$4:$I$499,5,FALSE)</f>
        <v>#N/A</v>
      </c>
      <c r="G1704" s="49" t="e">
        <f>VLOOKUP($B1704,三大法人買賣超!$A$4:$I$500,3,FALSE)</f>
        <v>#N/A</v>
      </c>
      <c r="H1704" s="34" t="e">
        <f>VLOOKUP($B1704,三大法人買賣超!$A$4:$I$500,5,FALSE)</f>
        <v>#N/A</v>
      </c>
      <c r="I1704" s="27" t="e">
        <f>VLOOKUP($B1704,三大法人買賣超!$A$4:$I$500,7,FALSE)</f>
        <v>#N/A</v>
      </c>
      <c r="J1704" s="27" t="e">
        <f>VLOOKUP($B1704,三大法人買賣超!$A$4:$I$500,9,FALSE)</f>
        <v>#N/A</v>
      </c>
      <c r="K1704" s="37">
        <f>新台幣匯率美元指數!B1705</f>
        <v>0</v>
      </c>
      <c r="L1704" s="38">
        <f>新台幣匯率美元指數!C1705</f>
        <v>0</v>
      </c>
      <c r="M1704" s="39">
        <f>新台幣匯率美元指數!D1705</f>
        <v>0</v>
      </c>
      <c r="N1704" s="27" t="e">
        <f>VLOOKUP($B1704,期貨未平倉口數!$A$4:$M$499,4,FALSE)</f>
        <v>#N/A</v>
      </c>
      <c r="O1704" s="27" t="e">
        <f>VLOOKUP($B1704,期貨未平倉口數!$A$4:$M$499,9,FALSE)</f>
        <v>#N/A</v>
      </c>
      <c r="P1704" s="27" t="e">
        <f>VLOOKUP($B1704,期貨未平倉口數!$A$4:$M$499,10,FALSE)</f>
        <v>#N/A</v>
      </c>
      <c r="Q1704" s="27" t="e">
        <f>VLOOKUP($B1704,期貨未平倉口數!$A$4:$M$499,11,FALSE)</f>
        <v>#N/A</v>
      </c>
      <c r="R1704" s="64" t="e">
        <f>VLOOKUP($B1704,選擇權未平倉餘額!$A$4:$I$500,6,FALSE)</f>
        <v>#N/A</v>
      </c>
      <c r="S1704" s="64" t="e">
        <f>VLOOKUP($B1704,選擇權未平倉餘額!$A$4:$I$500,7,FALSE)</f>
        <v>#N/A</v>
      </c>
      <c r="T1704" s="64" t="e">
        <f>VLOOKUP($B1704,選擇權未平倉餘額!$A$4:$I$500,8,FALSE)</f>
        <v>#N/A</v>
      </c>
      <c r="U1704" s="64" t="e">
        <f>VLOOKUP($B1704,選擇權未平倉餘額!$A$4:$I$500,9,FALSE)</f>
        <v>#N/A</v>
      </c>
      <c r="V1704" s="39" t="e">
        <f>VLOOKUP($B1704,臺指選擇權P_C_Ratios!$A$4:$C$500,3,FALSE)</f>
        <v>#N/A</v>
      </c>
      <c r="W1704" s="41" t="e">
        <f>VLOOKUP($B1704,散戶多空比!$A$6:$L$500,12,FALSE)</f>
        <v>#N/A</v>
      </c>
      <c r="X1704" s="40" t="e">
        <f>VLOOKUP($B1704,期貨大額交易人未沖銷部位!$A$4:$O$499,4,FALSE)</f>
        <v>#N/A</v>
      </c>
      <c r="Y1704" s="40" t="e">
        <f>VLOOKUP($B1704,期貨大額交易人未沖銷部位!$A$4:$O$499,7,FALSE)</f>
        <v>#N/A</v>
      </c>
      <c r="Z1704" s="40" t="e">
        <f>VLOOKUP($B1704,期貨大額交易人未沖銷部位!$A$4:$O$499,10,FALSE)</f>
        <v>#N/A</v>
      </c>
      <c r="AA1704" s="40" t="e">
        <f>VLOOKUP($B1704,期貨大額交易人未沖銷部位!$A$4:$O$499,13,FALSE)</f>
        <v>#N/A</v>
      </c>
      <c r="AB1704" s="40" t="e">
        <f>VLOOKUP($B1704,期貨大額交易人未沖銷部位!$A$4:$O$499,14,FALSE)</f>
        <v>#N/A</v>
      </c>
      <c r="AC1704" s="40" t="e">
        <f>VLOOKUP($B1704,期貨大額交易人未沖銷部位!$A$4:$O$499,15,FALSE)</f>
        <v>#N/A</v>
      </c>
      <c r="AD1704" s="33" t="e">
        <f>VLOOKUP($B1704,三大美股走勢!$A$4:$J$495,4,FALSE)</f>
        <v>#N/A</v>
      </c>
      <c r="AE1704" s="33" t="e">
        <f>VLOOKUP($B1704,三大美股走勢!$A$4:$J$495,7,FALSE)</f>
        <v>#N/A</v>
      </c>
      <c r="AF1704" s="33" t="e">
        <f>VLOOKUP($B1704,三大美股走勢!$A$4:$J$495,10,FALSE)</f>
        <v>#N/A</v>
      </c>
    </row>
    <row r="1705" spans="2:32">
      <c r="B1705" s="32">
        <v>44484</v>
      </c>
      <c r="C1705" s="33" t="e">
        <f>VLOOKUP($B1705,大盤與近月台指!$A$4:$I$499,2,FALSE)</f>
        <v>#N/A</v>
      </c>
      <c r="D1705" s="34" t="e">
        <f>VLOOKUP($B1705,大盤與近月台指!$A$4:$I$499,3,FALSE)</f>
        <v>#N/A</v>
      </c>
      <c r="E1705" s="35" t="e">
        <f>VLOOKUP($B1705,大盤與近月台指!$A$4:$I$499,4,FALSE)</f>
        <v>#N/A</v>
      </c>
      <c r="F1705" s="33" t="e">
        <f>VLOOKUP($B1705,大盤與近月台指!$A$4:$I$499,5,FALSE)</f>
        <v>#N/A</v>
      </c>
      <c r="G1705" s="49" t="e">
        <f>VLOOKUP($B1705,三大法人買賣超!$A$4:$I$500,3,FALSE)</f>
        <v>#N/A</v>
      </c>
      <c r="H1705" s="34" t="e">
        <f>VLOOKUP($B1705,三大法人買賣超!$A$4:$I$500,5,FALSE)</f>
        <v>#N/A</v>
      </c>
      <c r="I1705" s="27" t="e">
        <f>VLOOKUP($B1705,三大法人買賣超!$A$4:$I$500,7,FALSE)</f>
        <v>#N/A</v>
      </c>
      <c r="J1705" s="27" t="e">
        <f>VLOOKUP($B1705,三大法人買賣超!$A$4:$I$500,9,FALSE)</f>
        <v>#N/A</v>
      </c>
      <c r="K1705" s="37">
        <f>新台幣匯率美元指數!B1706</f>
        <v>0</v>
      </c>
      <c r="L1705" s="38">
        <f>新台幣匯率美元指數!C1706</f>
        <v>0</v>
      </c>
      <c r="M1705" s="39">
        <f>新台幣匯率美元指數!D1706</f>
        <v>0</v>
      </c>
      <c r="N1705" s="27" t="e">
        <f>VLOOKUP($B1705,期貨未平倉口數!$A$4:$M$499,4,FALSE)</f>
        <v>#N/A</v>
      </c>
      <c r="O1705" s="27" t="e">
        <f>VLOOKUP($B1705,期貨未平倉口數!$A$4:$M$499,9,FALSE)</f>
        <v>#N/A</v>
      </c>
      <c r="P1705" s="27" t="e">
        <f>VLOOKUP($B1705,期貨未平倉口數!$A$4:$M$499,10,FALSE)</f>
        <v>#N/A</v>
      </c>
      <c r="Q1705" s="27" t="e">
        <f>VLOOKUP($B1705,期貨未平倉口數!$A$4:$M$499,11,FALSE)</f>
        <v>#N/A</v>
      </c>
      <c r="R1705" s="64" t="e">
        <f>VLOOKUP($B1705,選擇權未平倉餘額!$A$4:$I$500,6,FALSE)</f>
        <v>#N/A</v>
      </c>
      <c r="S1705" s="64" t="e">
        <f>VLOOKUP($B1705,選擇權未平倉餘額!$A$4:$I$500,7,FALSE)</f>
        <v>#N/A</v>
      </c>
      <c r="T1705" s="64" t="e">
        <f>VLOOKUP($B1705,選擇權未平倉餘額!$A$4:$I$500,8,FALSE)</f>
        <v>#N/A</v>
      </c>
      <c r="U1705" s="64" t="e">
        <f>VLOOKUP($B1705,選擇權未平倉餘額!$A$4:$I$500,9,FALSE)</f>
        <v>#N/A</v>
      </c>
      <c r="V1705" s="39" t="e">
        <f>VLOOKUP($B1705,臺指選擇權P_C_Ratios!$A$4:$C$500,3,FALSE)</f>
        <v>#N/A</v>
      </c>
      <c r="W1705" s="41" t="e">
        <f>VLOOKUP($B1705,散戶多空比!$A$6:$L$500,12,FALSE)</f>
        <v>#N/A</v>
      </c>
      <c r="X1705" s="40" t="e">
        <f>VLOOKUP($B1705,期貨大額交易人未沖銷部位!$A$4:$O$499,4,FALSE)</f>
        <v>#N/A</v>
      </c>
      <c r="Y1705" s="40" t="e">
        <f>VLOOKUP($B1705,期貨大額交易人未沖銷部位!$A$4:$O$499,7,FALSE)</f>
        <v>#N/A</v>
      </c>
      <c r="Z1705" s="40" t="e">
        <f>VLOOKUP($B1705,期貨大額交易人未沖銷部位!$A$4:$O$499,10,FALSE)</f>
        <v>#N/A</v>
      </c>
      <c r="AA1705" s="40" t="e">
        <f>VLOOKUP($B1705,期貨大額交易人未沖銷部位!$A$4:$O$499,13,FALSE)</f>
        <v>#N/A</v>
      </c>
      <c r="AB1705" s="40" t="e">
        <f>VLOOKUP($B1705,期貨大額交易人未沖銷部位!$A$4:$O$499,14,FALSE)</f>
        <v>#N/A</v>
      </c>
      <c r="AC1705" s="40" t="e">
        <f>VLOOKUP($B1705,期貨大額交易人未沖銷部位!$A$4:$O$499,15,FALSE)</f>
        <v>#N/A</v>
      </c>
      <c r="AD1705" s="33" t="e">
        <f>VLOOKUP($B1705,三大美股走勢!$A$4:$J$495,4,FALSE)</f>
        <v>#N/A</v>
      </c>
      <c r="AE1705" s="33" t="e">
        <f>VLOOKUP($B1705,三大美股走勢!$A$4:$J$495,7,FALSE)</f>
        <v>#N/A</v>
      </c>
      <c r="AF1705" s="33" t="e">
        <f>VLOOKUP($B1705,三大美股走勢!$A$4:$J$495,10,FALSE)</f>
        <v>#N/A</v>
      </c>
    </row>
    <row r="1706" spans="2:32">
      <c r="B1706" s="32">
        <v>44485</v>
      </c>
      <c r="C1706" s="33" t="e">
        <f>VLOOKUP($B1706,大盤與近月台指!$A$4:$I$499,2,FALSE)</f>
        <v>#N/A</v>
      </c>
      <c r="D1706" s="34" t="e">
        <f>VLOOKUP($B1706,大盤與近月台指!$A$4:$I$499,3,FALSE)</f>
        <v>#N/A</v>
      </c>
      <c r="E1706" s="35" t="e">
        <f>VLOOKUP($B1706,大盤與近月台指!$A$4:$I$499,4,FALSE)</f>
        <v>#N/A</v>
      </c>
      <c r="F1706" s="33" t="e">
        <f>VLOOKUP($B1706,大盤與近月台指!$A$4:$I$499,5,FALSE)</f>
        <v>#N/A</v>
      </c>
      <c r="G1706" s="49" t="e">
        <f>VLOOKUP($B1706,三大法人買賣超!$A$4:$I$500,3,FALSE)</f>
        <v>#N/A</v>
      </c>
      <c r="H1706" s="34" t="e">
        <f>VLOOKUP($B1706,三大法人買賣超!$A$4:$I$500,5,FALSE)</f>
        <v>#N/A</v>
      </c>
      <c r="I1706" s="27" t="e">
        <f>VLOOKUP($B1706,三大法人買賣超!$A$4:$I$500,7,FALSE)</f>
        <v>#N/A</v>
      </c>
      <c r="J1706" s="27" t="e">
        <f>VLOOKUP($B1706,三大法人買賣超!$A$4:$I$500,9,FALSE)</f>
        <v>#N/A</v>
      </c>
      <c r="K1706" s="37">
        <f>新台幣匯率美元指數!B1707</f>
        <v>0</v>
      </c>
      <c r="L1706" s="38">
        <f>新台幣匯率美元指數!C1707</f>
        <v>0</v>
      </c>
      <c r="M1706" s="39">
        <f>新台幣匯率美元指數!D1707</f>
        <v>0</v>
      </c>
      <c r="N1706" s="27" t="e">
        <f>VLOOKUP($B1706,期貨未平倉口數!$A$4:$M$499,4,FALSE)</f>
        <v>#N/A</v>
      </c>
      <c r="O1706" s="27" t="e">
        <f>VLOOKUP($B1706,期貨未平倉口數!$A$4:$M$499,9,FALSE)</f>
        <v>#N/A</v>
      </c>
      <c r="P1706" s="27" t="e">
        <f>VLOOKUP($B1706,期貨未平倉口數!$A$4:$M$499,10,FALSE)</f>
        <v>#N/A</v>
      </c>
      <c r="Q1706" s="27" t="e">
        <f>VLOOKUP($B1706,期貨未平倉口數!$A$4:$M$499,11,FALSE)</f>
        <v>#N/A</v>
      </c>
      <c r="R1706" s="64" t="e">
        <f>VLOOKUP($B1706,選擇權未平倉餘額!$A$4:$I$500,6,FALSE)</f>
        <v>#N/A</v>
      </c>
      <c r="S1706" s="64" t="e">
        <f>VLOOKUP($B1706,選擇權未平倉餘額!$A$4:$I$500,7,FALSE)</f>
        <v>#N/A</v>
      </c>
      <c r="T1706" s="64" t="e">
        <f>VLOOKUP($B1706,選擇權未平倉餘額!$A$4:$I$500,8,FALSE)</f>
        <v>#N/A</v>
      </c>
      <c r="U1706" s="64" t="e">
        <f>VLOOKUP($B1706,選擇權未平倉餘額!$A$4:$I$500,9,FALSE)</f>
        <v>#N/A</v>
      </c>
      <c r="V1706" s="39" t="e">
        <f>VLOOKUP($B1706,臺指選擇權P_C_Ratios!$A$4:$C$500,3,FALSE)</f>
        <v>#N/A</v>
      </c>
      <c r="W1706" s="41" t="e">
        <f>VLOOKUP($B1706,散戶多空比!$A$6:$L$500,12,FALSE)</f>
        <v>#N/A</v>
      </c>
      <c r="X1706" s="40" t="e">
        <f>VLOOKUP($B1706,期貨大額交易人未沖銷部位!$A$4:$O$499,4,FALSE)</f>
        <v>#N/A</v>
      </c>
      <c r="Y1706" s="40" t="e">
        <f>VLOOKUP($B1706,期貨大額交易人未沖銷部位!$A$4:$O$499,7,FALSE)</f>
        <v>#N/A</v>
      </c>
      <c r="Z1706" s="40" t="e">
        <f>VLOOKUP($B1706,期貨大額交易人未沖銷部位!$A$4:$O$499,10,FALSE)</f>
        <v>#N/A</v>
      </c>
      <c r="AA1706" s="40" t="e">
        <f>VLOOKUP($B1706,期貨大額交易人未沖銷部位!$A$4:$O$499,13,FALSE)</f>
        <v>#N/A</v>
      </c>
      <c r="AB1706" s="40" t="e">
        <f>VLOOKUP($B1706,期貨大額交易人未沖銷部位!$A$4:$O$499,14,FALSE)</f>
        <v>#N/A</v>
      </c>
      <c r="AC1706" s="40" t="e">
        <f>VLOOKUP($B1706,期貨大額交易人未沖銷部位!$A$4:$O$499,15,FALSE)</f>
        <v>#N/A</v>
      </c>
      <c r="AD1706" s="33" t="e">
        <f>VLOOKUP($B1706,三大美股走勢!$A$4:$J$495,4,FALSE)</f>
        <v>#N/A</v>
      </c>
      <c r="AE1706" s="33" t="e">
        <f>VLOOKUP($B1706,三大美股走勢!$A$4:$J$495,7,FALSE)</f>
        <v>#N/A</v>
      </c>
      <c r="AF1706" s="33" t="e">
        <f>VLOOKUP($B1706,三大美股走勢!$A$4:$J$495,10,FALSE)</f>
        <v>#N/A</v>
      </c>
    </row>
    <row r="1707" spans="2:32">
      <c r="B1707" s="32">
        <v>44486</v>
      </c>
      <c r="C1707" s="33" t="e">
        <f>VLOOKUP($B1707,大盤與近月台指!$A$4:$I$499,2,FALSE)</f>
        <v>#N/A</v>
      </c>
      <c r="D1707" s="34" t="e">
        <f>VLOOKUP($B1707,大盤與近月台指!$A$4:$I$499,3,FALSE)</f>
        <v>#N/A</v>
      </c>
      <c r="E1707" s="35" t="e">
        <f>VLOOKUP($B1707,大盤與近月台指!$A$4:$I$499,4,FALSE)</f>
        <v>#N/A</v>
      </c>
      <c r="F1707" s="33" t="e">
        <f>VLOOKUP($B1707,大盤與近月台指!$A$4:$I$499,5,FALSE)</f>
        <v>#N/A</v>
      </c>
      <c r="G1707" s="49" t="e">
        <f>VLOOKUP($B1707,三大法人買賣超!$A$4:$I$500,3,FALSE)</f>
        <v>#N/A</v>
      </c>
      <c r="H1707" s="34" t="e">
        <f>VLOOKUP($B1707,三大法人買賣超!$A$4:$I$500,5,FALSE)</f>
        <v>#N/A</v>
      </c>
      <c r="I1707" s="27" t="e">
        <f>VLOOKUP($B1707,三大法人買賣超!$A$4:$I$500,7,FALSE)</f>
        <v>#N/A</v>
      </c>
      <c r="J1707" s="27" t="e">
        <f>VLOOKUP($B1707,三大法人買賣超!$A$4:$I$500,9,FALSE)</f>
        <v>#N/A</v>
      </c>
      <c r="K1707" s="37">
        <f>新台幣匯率美元指數!B1708</f>
        <v>0</v>
      </c>
      <c r="L1707" s="38">
        <f>新台幣匯率美元指數!C1708</f>
        <v>0</v>
      </c>
      <c r="M1707" s="39">
        <f>新台幣匯率美元指數!D1708</f>
        <v>0</v>
      </c>
      <c r="N1707" s="27" t="e">
        <f>VLOOKUP($B1707,期貨未平倉口數!$A$4:$M$499,4,FALSE)</f>
        <v>#N/A</v>
      </c>
      <c r="O1707" s="27" t="e">
        <f>VLOOKUP($B1707,期貨未平倉口數!$A$4:$M$499,9,FALSE)</f>
        <v>#N/A</v>
      </c>
      <c r="P1707" s="27" t="e">
        <f>VLOOKUP($B1707,期貨未平倉口數!$A$4:$M$499,10,FALSE)</f>
        <v>#N/A</v>
      </c>
      <c r="Q1707" s="27" t="e">
        <f>VLOOKUP($B1707,期貨未平倉口數!$A$4:$M$499,11,FALSE)</f>
        <v>#N/A</v>
      </c>
      <c r="R1707" s="64" t="e">
        <f>VLOOKUP($B1707,選擇權未平倉餘額!$A$4:$I$500,6,FALSE)</f>
        <v>#N/A</v>
      </c>
      <c r="S1707" s="64" t="e">
        <f>VLOOKUP($B1707,選擇權未平倉餘額!$A$4:$I$500,7,FALSE)</f>
        <v>#N/A</v>
      </c>
      <c r="T1707" s="64" t="e">
        <f>VLOOKUP($B1707,選擇權未平倉餘額!$A$4:$I$500,8,FALSE)</f>
        <v>#N/A</v>
      </c>
      <c r="U1707" s="64" t="e">
        <f>VLOOKUP($B1707,選擇權未平倉餘額!$A$4:$I$500,9,FALSE)</f>
        <v>#N/A</v>
      </c>
      <c r="V1707" s="39" t="e">
        <f>VLOOKUP($B1707,臺指選擇權P_C_Ratios!$A$4:$C$500,3,FALSE)</f>
        <v>#N/A</v>
      </c>
      <c r="W1707" s="41" t="e">
        <f>VLOOKUP($B1707,散戶多空比!$A$6:$L$500,12,FALSE)</f>
        <v>#N/A</v>
      </c>
      <c r="X1707" s="40" t="e">
        <f>VLOOKUP($B1707,期貨大額交易人未沖銷部位!$A$4:$O$499,4,FALSE)</f>
        <v>#N/A</v>
      </c>
      <c r="Y1707" s="40" t="e">
        <f>VLOOKUP($B1707,期貨大額交易人未沖銷部位!$A$4:$O$499,7,FALSE)</f>
        <v>#N/A</v>
      </c>
      <c r="Z1707" s="40" t="e">
        <f>VLOOKUP($B1707,期貨大額交易人未沖銷部位!$A$4:$O$499,10,FALSE)</f>
        <v>#N/A</v>
      </c>
      <c r="AA1707" s="40" t="e">
        <f>VLOOKUP($B1707,期貨大額交易人未沖銷部位!$A$4:$O$499,13,FALSE)</f>
        <v>#N/A</v>
      </c>
      <c r="AB1707" s="40" t="e">
        <f>VLOOKUP($B1707,期貨大額交易人未沖銷部位!$A$4:$O$499,14,FALSE)</f>
        <v>#N/A</v>
      </c>
      <c r="AC1707" s="40" t="e">
        <f>VLOOKUP($B1707,期貨大額交易人未沖銷部位!$A$4:$O$499,15,FALSE)</f>
        <v>#N/A</v>
      </c>
      <c r="AD1707" s="33" t="e">
        <f>VLOOKUP($B1707,三大美股走勢!$A$4:$J$495,4,FALSE)</f>
        <v>#N/A</v>
      </c>
      <c r="AE1707" s="33" t="e">
        <f>VLOOKUP($B1707,三大美股走勢!$A$4:$J$495,7,FALSE)</f>
        <v>#N/A</v>
      </c>
      <c r="AF1707" s="33" t="e">
        <f>VLOOKUP($B1707,三大美股走勢!$A$4:$J$495,10,FALSE)</f>
        <v>#N/A</v>
      </c>
    </row>
    <row r="1708" spans="2:32">
      <c r="B1708" s="32">
        <v>44487</v>
      </c>
      <c r="C1708" s="33" t="e">
        <f>VLOOKUP($B1708,大盤與近月台指!$A$4:$I$499,2,FALSE)</f>
        <v>#N/A</v>
      </c>
      <c r="D1708" s="34" t="e">
        <f>VLOOKUP($B1708,大盤與近月台指!$A$4:$I$499,3,FALSE)</f>
        <v>#N/A</v>
      </c>
      <c r="E1708" s="35" t="e">
        <f>VLOOKUP($B1708,大盤與近月台指!$A$4:$I$499,4,FALSE)</f>
        <v>#N/A</v>
      </c>
      <c r="F1708" s="33" t="e">
        <f>VLOOKUP($B1708,大盤與近月台指!$A$4:$I$499,5,FALSE)</f>
        <v>#N/A</v>
      </c>
      <c r="G1708" s="49" t="e">
        <f>VLOOKUP($B1708,三大法人買賣超!$A$4:$I$500,3,FALSE)</f>
        <v>#N/A</v>
      </c>
      <c r="H1708" s="34" t="e">
        <f>VLOOKUP($B1708,三大法人買賣超!$A$4:$I$500,5,FALSE)</f>
        <v>#N/A</v>
      </c>
      <c r="I1708" s="27" t="e">
        <f>VLOOKUP($B1708,三大法人買賣超!$A$4:$I$500,7,FALSE)</f>
        <v>#N/A</v>
      </c>
      <c r="J1708" s="27" t="e">
        <f>VLOOKUP($B1708,三大法人買賣超!$A$4:$I$500,9,FALSE)</f>
        <v>#N/A</v>
      </c>
      <c r="K1708" s="37">
        <f>新台幣匯率美元指數!B1709</f>
        <v>0</v>
      </c>
      <c r="L1708" s="38">
        <f>新台幣匯率美元指數!C1709</f>
        <v>0</v>
      </c>
      <c r="M1708" s="39">
        <f>新台幣匯率美元指數!D1709</f>
        <v>0</v>
      </c>
      <c r="N1708" s="27" t="e">
        <f>VLOOKUP($B1708,期貨未平倉口數!$A$4:$M$499,4,FALSE)</f>
        <v>#N/A</v>
      </c>
      <c r="O1708" s="27" t="e">
        <f>VLOOKUP($B1708,期貨未平倉口數!$A$4:$M$499,9,FALSE)</f>
        <v>#N/A</v>
      </c>
      <c r="P1708" s="27" t="e">
        <f>VLOOKUP($B1708,期貨未平倉口數!$A$4:$M$499,10,FALSE)</f>
        <v>#N/A</v>
      </c>
      <c r="Q1708" s="27" t="e">
        <f>VLOOKUP($B1708,期貨未平倉口數!$A$4:$M$499,11,FALSE)</f>
        <v>#N/A</v>
      </c>
      <c r="R1708" s="64" t="e">
        <f>VLOOKUP($B1708,選擇權未平倉餘額!$A$4:$I$500,6,FALSE)</f>
        <v>#N/A</v>
      </c>
      <c r="S1708" s="64" t="e">
        <f>VLOOKUP($B1708,選擇權未平倉餘額!$A$4:$I$500,7,FALSE)</f>
        <v>#N/A</v>
      </c>
      <c r="T1708" s="64" t="e">
        <f>VLOOKUP($B1708,選擇權未平倉餘額!$A$4:$I$500,8,FALSE)</f>
        <v>#N/A</v>
      </c>
      <c r="U1708" s="64" t="e">
        <f>VLOOKUP($B1708,選擇權未平倉餘額!$A$4:$I$500,9,FALSE)</f>
        <v>#N/A</v>
      </c>
      <c r="V1708" s="39" t="e">
        <f>VLOOKUP($B1708,臺指選擇權P_C_Ratios!$A$4:$C$500,3,FALSE)</f>
        <v>#N/A</v>
      </c>
      <c r="W1708" s="41" t="e">
        <f>VLOOKUP($B1708,散戶多空比!$A$6:$L$500,12,FALSE)</f>
        <v>#N/A</v>
      </c>
      <c r="X1708" s="40" t="e">
        <f>VLOOKUP($B1708,期貨大額交易人未沖銷部位!$A$4:$O$499,4,FALSE)</f>
        <v>#N/A</v>
      </c>
      <c r="Y1708" s="40" t="e">
        <f>VLOOKUP($B1708,期貨大額交易人未沖銷部位!$A$4:$O$499,7,FALSE)</f>
        <v>#N/A</v>
      </c>
      <c r="Z1708" s="40" t="e">
        <f>VLOOKUP($B1708,期貨大額交易人未沖銷部位!$A$4:$O$499,10,FALSE)</f>
        <v>#N/A</v>
      </c>
      <c r="AA1708" s="40" t="e">
        <f>VLOOKUP($B1708,期貨大額交易人未沖銷部位!$A$4:$O$499,13,FALSE)</f>
        <v>#N/A</v>
      </c>
      <c r="AB1708" s="40" t="e">
        <f>VLOOKUP($B1708,期貨大額交易人未沖銷部位!$A$4:$O$499,14,FALSE)</f>
        <v>#N/A</v>
      </c>
      <c r="AC1708" s="40" t="e">
        <f>VLOOKUP($B1708,期貨大額交易人未沖銷部位!$A$4:$O$499,15,FALSE)</f>
        <v>#N/A</v>
      </c>
      <c r="AD1708" s="33" t="e">
        <f>VLOOKUP($B1708,三大美股走勢!$A$4:$J$495,4,FALSE)</f>
        <v>#N/A</v>
      </c>
      <c r="AE1708" s="33" t="e">
        <f>VLOOKUP($B1708,三大美股走勢!$A$4:$J$495,7,FALSE)</f>
        <v>#N/A</v>
      </c>
      <c r="AF1708" s="33" t="e">
        <f>VLOOKUP($B1708,三大美股走勢!$A$4:$J$495,10,FALSE)</f>
        <v>#N/A</v>
      </c>
    </row>
    <row r="1709" spans="2:32">
      <c r="B1709" s="32">
        <v>44488</v>
      </c>
      <c r="C1709" s="33" t="e">
        <f>VLOOKUP($B1709,大盤與近月台指!$A$4:$I$499,2,FALSE)</f>
        <v>#N/A</v>
      </c>
      <c r="D1709" s="34" t="e">
        <f>VLOOKUP($B1709,大盤與近月台指!$A$4:$I$499,3,FALSE)</f>
        <v>#N/A</v>
      </c>
      <c r="E1709" s="35" t="e">
        <f>VLOOKUP($B1709,大盤與近月台指!$A$4:$I$499,4,FALSE)</f>
        <v>#N/A</v>
      </c>
      <c r="F1709" s="33" t="e">
        <f>VLOOKUP($B1709,大盤與近月台指!$A$4:$I$499,5,FALSE)</f>
        <v>#N/A</v>
      </c>
      <c r="G1709" s="49" t="e">
        <f>VLOOKUP($B1709,三大法人買賣超!$A$4:$I$500,3,FALSE)</f>
        <v>#N/A</v>
      </c>
      <c r="H1709" s="34" t="e">
        <f>VLOOKUP($B1709,三大法人買賣超!$A$4:$I$500,5,FALSE)</f>
        <v>#N/A</v>
      </c>
      <c r="I1709" s="27" t="e">
        <f>VLOOKUP($B1709,三大法人買賣超!$A$4:$I$500,7,FALSE)</f>
        <v>#N/A</v>
      </c>
      <c r="J1709" s="27" t="e">
        <f>VLOOKUP($B1709,三大法人買賣超!$A$4:$I$500,9,FALSE)</f>
        <v>#N/A</v>
      </c>
      <c r="K1709" s="37">
        <f>新台幣匯率美元指數!B1710</f>
        <v>0</v>
      </c>
      <c r="L1709" s="38">
        <f>新台幣匯率美元指數!C1710</f>
        <v>0</v>
      </c>
      <c r="M1709" s="39">
        <f>新台幣匯率美元指數!D1710</f>
        <v>0</v>
      </c>
      <c r="N1709" s="27" t="e">
        <f>VLOOKUP($B1709,期貨未平倉口數!$A$4:$M$499,4,FALSE)</f>
        <v>#N/A</v>
      </c>
      <c r="O1709" s="27" t="e">
        <f>VLOOKUP($B1709,期貨未平倉口數!$A$4:$M$499,9,FALSE)</f>
        <v>#N/A</v>
      </c>
      <c r="P1709" s="27" t="e">
        <f>VLOOKUP($B1709,期貨未平倉口數!$A$4:$M$499,10,FALSE)</f>
        <v>#N/A</v>
      </c>
      <c r="Q1709" s="27" t="e">
        <f>VLOOKUP($B1709,期貨未平倉口數!$A$4:$M$499,11,FALSE)</f>
        <v>#N/A</v>
      </c>
      <c r="R1709" s="64" t="e">
        <f>VLOOKUP($B1709,選擇權未平倉餘額!$A$4:$I$500,6,FALSE)</f>
        <v>#N/A</v>
      </c>
      <c r="S1709" s="64" t="e">
        <f>VLOOKUP($B1709,選擇權未平倉餘額!$A$4:$I$500,7,FALSE)</f>
        <v>#N/A</v>
      </c>
      <c r="T1709" s="64" t="e">
        <f>VLOOKUP($B1709,選擇權未平倉餘額!$A$4:$I$500,8,FALSE)</f>
        <v>#N/A</v>
      </c>
      <c r="U1709" s="64" t="e">
        <f>VLOOKUP($B1709,選擇權未平倉餘額!$A$4:$I$500,9,FALSE)</f>
        <v>#N/A</v>
      </c>
      <c r="V1709" s="39" t="e">
        <f>VLOOKUP($B1709,臺指選擇權P_C_Ratios!$A$4:$C$500,3,FALSE)</f>
        <v>#N/A</v>
      </c>
      <c r="W1709" s="41" t="e">
        <f>VLOOKUP($B1709,散戶多空比!$A$6:$L$500,12,FALSE)</f>
        <v>#N/A</v>
      </c>
      <c r="X1709" s="40" t="e">
        <f>VLOOKUP($B1709,期貨大額交易人未沖銷部位!$A$4:$O$499,4,FALSE)</f>
        <v>#N/A</v>
      </c>
      <c r="Y1709" s="40" t="e">
        <f>VLOOKUP($B1709,期貨大額交易人未沖銷部位!$A$4:$O$499,7,FALSE)</f>
        <v>#N/A</v>
      </c>
      <c r="Z1709" s="40" t="e">
        <f>VLOOKUP($B1709,期貨大額交易人未沖銷部位!$A$4:$O$499,10,FALSE)</f>
        <v>#N/A</v>
      </c>
      <c r="AA1709" s="40" t="e">
        <f>VLOOKUP($B1709,期貨大額交易人未沖銷部位!$A$4:$O$499,13,FALSE)</f>
        <v>#N/A</v>
      </c>
      <c r="AB1709" s="40" t="e">
        <f>VLOOKUP($B1709,期貨大額交易人未沖銷部位!$A$4:$O$499,14,FALSE)</f>
        <v>#N/A</v>
      </c>
      <c r="AC1709" s="40" t="e">
        <f>VLOOKUP($B1709,期貨大額交易人未沖銷部位!$A$4:$O$499,15,FALSE)</f>
        <v>#N/A</v>
      </c>
      <c r="AD1709" s="33" t="e">
        <f>VLOOKUP($B1709,三大美股走勢!$A$4:$J$495,4,FALSE)</f>
        <v>#N/A</v>
      </c>
      <c r="AE1709" s="33" t="e">
        <f>VLOOKUP($B1709,三大美股走勢!$A$4:$J$495,7,FALSE)</f>
        <v>#N/A</v>
      </c>
      <c r="AF1709" s="33" t="e">
        <f>VLOOKUP($B1709,三大美股走勢!$A$4:$J$495,10,FALSE)</f>
        <v>#N/A</v>
      </c>
    </row>
    <row r="1710" spans="2:32">
      <c r="B1710" s="32">
        <v>44489</v>
      </c>
      <c r="C1710" s="33" t="e">
        <f>VLOOKUP($B1710,大盤與近月台指!$A$4:$I$499,2,FALSE)</f>
        <v>#N/A</v>
      </c>
      <c r="D1710" s="34" t="e">
        <f>VLOOKUP($B1710,大盤與近月台指!$A$4:$I$499,3,FALSE)</f>
        <v>#N/A</v>
      </c>
      <c r="E1710" s="35" t="e">
        <f>VLOOKUP($B1710,大盤與近月台指!$A$4:$I$499,4,FALSE)</f>
        <v>#N/A</v>
      </c>
      <c r="F1710" s="33" t="e">
        <f>VLOOKUP($B1710,大盤與近月台指!$A$4:$I$499,5,FALSE)</f>
        <v>#N/A</v>
      </c>
      <c r="G1710" s="49" t="e">
        <f>VLOOKUP($B1710,三大法人買賣超!$A$4:$I$500,3,FALSE)</f>
        <v>#N/A</v>
      </c>
      <c r="H1710" s="34" t="e">
        <f>VLOOKUP($B1710,三大法人買賣超!$A$4:$I$500,5,FALSE)</f>
        <v>#N/A</v>
      </c>
      <c r="I1710" s="27" t="e">
        <f>VLOOKUP($B1710,三大法人買賣超!$A$4:$I$500,7,FALSE)</f>
        <v>#N/A</v>
      </c>
      <c r="J1710" s="27" t="e">
        <f>VLOOKUP($B1710,三大法人買賣超!$A$4:$I$500,9,FALSE)</f>
        <v>#N/A</v>
      </c>
      <c r="K1710" s="37">
        <f>新台幣匯率美元指數!B1711</f>
        <v>0</v>
      </c>
      <c r="L1710" s="38">
        <f>新台幣匯率美元指數!C1711</f>
        <v>0</v>
      </c>
      <c r="M1710" s="39">
        <f>新台幣匯率美元指數!D1711</f>
        <v>0</v>
      </c>
      <c r="N1710" s="27" t="e">
        <f>VLOOKUP($B1710,期貨未平倉口數!$A$4:$M$499,4,FALSE)</f>
        <v>#N/A</v>
      </c>
      <c r="O1710" s="27" t="e">
        <f>VLOOKUP($B1710,期貨未平倉口數!$A$4:$M$499,9,FALSE)</f>
        <v>#N/A</v>
      </c>
      <c r="P1710" s="27" t="e">
        <f>VLOOKUP($B1710,期貨未平倉口數!$A$4:$M$499,10,FALSE)</f>
        <v>#N/A</v>
      </c>
      <c r="Q1710" s="27" t="e">
        <f>VLOOKUP($B1710,期貨未平倉口數!$A$4:$M$499,11,FALSE)</f>
        <v>#N/A</v>
      </c>
      <c r="R1710" s="64" t="e">
        <f>VLOOKUP($B1710,選擇權未平倉餘額!$A$4:$I$500,6,FALSE)</f>
        <v>#N/A</v>
      </c>
      <c r="S1710" s="64" t="e">
        <f>VLOOKUP($B1710,選擇權未平倉餘額!$A$4:$I$500,7,FALSE)</f>
        <v>#N/A</v>
      </c>
      <c r="T1710" s="64" t="e">
        <f>VLOOKUP($B1710,選擇權未平倉餘額!$A$4:$I$500,8,FALSE)</f>
        <v>#N/A</v>
      </c>
      <c r="U1710" s="64" t="e">
        <f>VLOOKUP($B1710,選擇權未平倉餘額!$A$4:$I$500,9,FALSE)</f>
        <v>#N/A</v>
      </c>
      <c r="V1710" s="39" t="e">
        <f>VLOOKUP($B1710,臺指選擇權P_C_Ratios!$A$4:$C$500,3,FALSE)</f>
        <v>#N/A</v>
      </c>
      <c r="W1710" s="41" t="e">
        <f>VLOOKUP($B1710,散戶多空比!$A$6:$L$500,12,FALSE)</f>
        <v>#N/A</v>
      </c>
      <c r="X1710" s="40" t="e">
        <f>VLOOKUP($B1710,期貨大額交易人未沖銷部位!$A$4:$O$499,4,FALSE)</f>
        <v>#N/A</v>
      </c>
      <c r="Y1710" s="40" t="e">
        <f>VLOOKUP($B1710,期貨大額交易人未沖銷部位!$A$4:$O$499,7,FALSE)</f>
        <v>#N/A</v>
      </c>
      <c r="Z1710" s="40" t="e">
        <f>VLOOKUP($B1710,期貨大額交易人未沖銷部位!$A$4:$O$499,10,FALSE)</f>
        <v>#N/A</v>
      </c>
      <c r="AA1710" s="40" t="e">
        <f>VLOOKUP($B1710,期貨大額交易人未沖銷部位!$A$4:$O$499,13,FALSE)</f>
        <v>#N/A</v>
      </c>
      <c r="AB1710" s="40" t="e">
        <f>VLOOKUP($B1710,期貨大額交易人未沖銷部位!$A$4:$O$499,14,FALSE)</f>
        <v>#N/A</v>
      </c>
      <c r="AC1710" s="40" t="e">
        <f>VLOOKUP($B1710,期貨大額交易人未沖銷部位!$A$4:$O$499,15,FALSE)</f>
        <v>#N/A</v>
      </c>
      <c r="AD1710" s="33" t="e">
        <f>VLOOKUP($B1710,三大美股走勢!$A$4:$J$495,4,FALSE)</f>
        <v>#N/A</v>
      </c>
      <c r="AE1710" s="33" t="e">
        <f>VLOOKUP($B1710,三大美股走勢!$A$4:$J$495,7,FALSE)</f>
        <v>#N/A</v>
      </c>
      <c r="AF1710" s="33" t="e">
        <f>VLOOKUP($B1710,三大美股走勢!$A$4:$J$495,10,FALSE)</f>
        <v>#N/A</v>
      </c>
    </row>
    <row r="1711" spans="2:32">
      <c r="B1711" s="32">
        <v>44490</v>
      </c>
      <c r="C1711" s="33" t="e">
        <f>VLOOKUP($B1711,大盤與近月台指!$A$4:$I$499,2,FALSE)</f>
        <v>#N/A</v>
      </c>
      <c r="D1711" s="34" t="e">
        <f>VLOOKUP($B1711,大盤與近月台指!$A$4:$I$499,3,FALSE)</f>
        <v>#N/A</v>
      </c>
      <c r="E1711" s="35" t="e">
        <f>VLOOKUP($B1711,大盤與近月台指!$A$4:$I$499,4,FALSE)</f>
        <v>#N/A</v>
      </c>
      <c r="F1711" s="33" t="e">
        <f>VLOOKUP($B1711,大盤與近月台指!$A$4:$I$499,5,FALSE)</f>
        <v>#N/A</v>
      </c>
      <c r="G1711" s="49" t="e">
        <f>VLOOKUP($B1711,三大法人買賣超!$A$4:$I$500,3,FALSE)</f>
        <v>#N/A</v>
      </c>
      <c r="H1711" s="34" t="e">
        <f>VLOOKUP($B1711,三大法人買賣超!$A$4:$I$500,5,FALSE)</f>
        <v>#N/A</v>
      </c>
      <c r="I1711" s="27" t="e">
        <f>VLOOKUP($B1711,三大法人買賣超!$A$4:$I$500,7,FALSE)</f>
        <v>#N/A</v>
      </c>
      <c r="J1711" s="27" t="e">
        <f>VLOOKUP($B1711,三大法人買賣超!$A$4:$I$500,9,FALSE)</f>
        <v>#N/A</v>
      </c>
      <c r="K1711" s="37">
        <f>新台幣匯率美元指數!B1712</f>
        <v>0</v>
      </c>
      <c r="L1711" s="38">
        <f>新台幣匯率美元指數!C1712</f>
        <v>0</v>
      </c>
      <c r="M1711" s="39">
        <f>新台幣匯率美元指數!D1712</f>
        <v>0</v>
      </c>
      <c r="N1711" s="27" t="e">
        <f>VLOOKUP($B1711,期貨未平倉口數!$A$4:$M$499,4,FALSE)</f>
        <v>#N/A</v>
      </c>
      <c r="O1711" s="27" t="e">
        <f>VLOOKUP($B1711,期貨未平倉口數!$A$4:$M$499,9,FALSE)</f>
        <v>#N/A</v>
      </c>
      <c r="P1711" s="27" t="e">
        <f>VLOOKUP($B1711,期貨未平倉口數!$A$4:$M$499,10,FALSE)</f>
        <v>#N/A</v>
      </c>
      <c r="Q1711" s="27" t="e">
        <f>VLOOKUP($B1711,期貨未平倉口數!$A$4:$M$499,11,FALSE)</f>
        <v>#N/A</v>
      </c>
      <c r="R1711" s="64" t="e">
        <f>VLOOKUP($B1711,選擇權未平倉餘額!$A$4:$I$500,6,FALSE)</f>
        <v>#N/A</v>
      </c>
      <c r="S1711" s="64" t="e">
        <f>VLOOKUP($B1711,選擇權未平倉餘額!$A$4:$I$500,7,FALSE)</f>
        <v>#N/A</v>
      </c>
      <c r="T1711" s="64" t="e">
        <f>VLOOKUP($B1711,選擇權未平倉餘額!$A$4:$I$500,8,FALSE)</f>
        <v>#N/A</v>
      </c>
      <c r="U1711" s="64" t="e">
        <f>VLOOKUP($B1711,選擇權未平倉餘額!$A$4:$I$500,9,FALSE)</f>
        <v>#N/A</v>
      </c>
      <c r="V1711" s="39" t="e">
        <f>VLOOKUP($B1711,臺指選擇權P_C_Ratios!$A$4:$C$500,3,FALSE)</f>
        <v>#N/A</v>
      </c>
      <c r="W1711" s="41" t="e">
        <f>VLOOKUP($B1711,散戶多空比!$A$6:$L$500,12,FALSE)</f>
        <v>#N/A</v>
      </c>
      <c r="X1711" s="40" t="e">
        <f>VLOOKUP($B1711,期貨大額交易人未沖銷部位!$A$4:$O$499,4,FALSE)</f>
        <v>#N/A</v>
      </c>
      <c r="Y1711" s="40" t="e">
        <f>VLOOKUP($B1711,期貨大額交易人未沖銷部位!$A$4:$O$499,7,FALSE)</f>
        <v>#N/A</v>
      </c>
      <c r="Z1711" s="40" t="e">
        <f>VLOOKUP($B1711,期貨大額交易人未沖銷部位!$A$4:$O$499,10,FALSE)</f>
        <v>#N/A</v>
      </c>
      <c r="AA1711" s="40" t="e">
        <f>VLOOKUP($B1711,期貨大額交易人未沖銷部位!$A$4:$O$499,13,FALSE)</f>
        <v>#N/A</v>
      </c>
      <c r="AB1711" s="40" t="e">
        <f>VLOOKUP($B1711,期貨大額交易人未沖銷部位!$A$4:$O$499,14,FALSE)</f>
        <v>#N/A</v>
      </c>
      <c r="AC1711" s="40" t="e">
        <f>VLOOKUP($B1711,期貨大額交易人未沖銷部位!$A$4:$O$499,15,FALSE)</f>
        <v>#N/A</v>
      </c>
      <c r="AD1711" s="33" t="e">
        <f>VLOOKUP($B1711,三大美股走勢!$A$4:$J$495,4,FALSE)</f>
        <v>#N/A</v>
      </c>
      <c r="AE1711" s="33" t="e">
        <f>VLOOKUP($B1711,三大美股走勢!$A$4:$J$495,7,FALSE)</f>
        <v>#N/A</v>
      </c>
      <c r="AF1711" s="33" t="e">
        <f>VLOOKUP($B1711,三大美股走勢!$A$4:$J$495,10,FALSE)</f>
        <v>#N/A</v>
      </c>
    </row>
    <row r="1712" spans="2:32">
      <c r="B1712" s="32">
        <v>44491</v>
      </c>
      <c r="C1712" s="33" t="e">
        <f>VLOOKUP($B1712,大盤與近月台指!$A$4:$I$499,2,FALSE)</f>
        <v>#N/A</v>
      </c>
      <c r="D1712" s="34" t="e">
        <f>VLOOKUP($B1712,大盤與近月台指!$A$4:$I$499,3,FALSE)</f>
        <v>#N/A</v>
      </c>
      <c r="E1712" s="35" t="e">
        <f>VLOOKUP($B1712,大盤與近月台指!$A$4:$I$499,4,FALSE)</f>
        <v>#N/A</v>
      </c>
      <c r="F1712" s="33" t="e">
        <f>VLOOKUP($B1712,大盤與近月台指!$A$4:$I$499,5,FALSE)</f>
        <v>#N/A</v>
      </c>
      <c r="G1712" s="49" t="e">
        <f>VLOOKUP($B1712,三大法人買賣超!$A$4:$I$500,3,FALSE)</f>
        <v>#N/A</v>
      </c>
      <c r="H1712" s="34" t="e">
        <f>VLOOKUP($B1712,三大法人買賣超!$A$4:$I$500,5,FALSE)</f>
        <v>#N/A</v>
      </c>
      <c r="I1712" s="27" t="e">
        <f>VLOOKUP($B1712,三大法人買賣超!$A$4:$I$500,7,FALSE)</f>
        <v>#N/A</v>
      </c>
      <c r="J1712" s="27" t="e">
        <f>VLOOKUP($B1712,三大法人買賣超!$A$4:$I$500,9,FALSE)</f>
        <v>#N/A</v>
      </c>
      <c r="K1712" s="37">
        <f>新台幣匯率美元指數!B1713</f>
        <v>0</v>
      </c>
      <c r="L1712" s="38">
        <f>新台幣匯率美元指數!C1713</f>
        <v>0</v>
      </c>
      <c r="M1712" s="39">
        <f>新台幣匯率美元指數!D1713</f>
        <v>0</v>
      </c>
      <c r="N1712" s="27" t="e">
        <f>VLOOKUP($B1712,期貨未平倉口數!$A$4:$M$499,4,FALSE)</f>
        <v>#N/A</v>
      </c>
      <c r="O1712" s="27" t="e">
        <f>VLOOKUP($B1712,期貨未平倉口數!$A$4:$M$499,9,FALSE)</f>
        <v>#N/A</v>
      </c>
      <c r="P1712" s="27" t="e">
        <f>VLOOKUP($B1712,期貨未平倉口數!$A$4:$M$499,10,FALSE)</f>
        <v>#N/A</v>
      </c>
      <c r="Q1712" s="27" t="e">
        <f>VLOOKUP($B1712,期貨未平倉口數!$A$4:$M$499,11,FALSE)</f>
        <v>#N/A</v>
      </c>
      <c r="R1712" s="64" t="e">
        <f>VLOOKUP($B1712,選擇權未平倉餘額!$A$4:$I$500,6,FALSE)</f>
        <v>#N/A</v>
      </c>
      <c r="S1712" s="64" t="e">
        <f>VLOOKUP($B1712,選擇權未平倉餘額!$A$4:$I$500,7,FALSE)</f>
        <v>#N/A</v>
      </c>
      <c r="T1712" s="64" t="e">
        <f>VLOOKUP($B1712,選擇權未平倉餘額!$A$4:$I$500,8,FALSE)</f>
        <v>#N/A</v>
      </c>
      <c r="U1712" s="64" t="e">
        <f>VLOOKUP($B1712,選擇權未平倉餘額!$A$4:$I$500,9,FALSE)</f>
        <v>#N/A</v>
      </c>
      <c r="V1712" s="39" t="e">
        <f>VLOOKUP($B1712,臺指選擇權P_C_Ratios!$A$4:$C$500,3,FALSE)</f>
        <v>#N/A</v>
      </c>
      <c r="W1712" s="41" t="e">
        <f>VLOOKUP($B1712,散戶多空比!$A$6:$L$500,12,FALSE)</f>
        <v>#N/A</v>
      </c>
      <c r="X1712" s="40" t="e">
        <f>VLOOKUP($B1712,期貨大額交易人未沖銷部位!$A$4:$O$499,4,FALSE)</f>
        <v>#N/A</v>
      </c>
      <c r="Y1712" s="40" t="e">
        <f>VLOOKUP($B1712,期貨大額交易人未沖銷部位!$A$4:$O$499,7,FALSE)</f>
        <v>#N/A</v>
      </c>
      <c r="Z1712" s="40" t="e">
        <f>VLOOKUP($B1712,期貨大額交易人未沖銷部位!$A$4:$O$499,10,FALSE)</f>
        <v>#N/A</v>
      </c>
      <c r="AA1712" s="40" t="e">
        <f>VLOOKUP($B1712,期貨大額交易人未沖銷部位!$A$4:$O$499,13,FALSE)</f>
        <v>#N/A</v>
      </c>
      <c r="AB1712" s="40" t="e">
        <f>VLOOKUP($B1712,期貨大額交易人未沖銷部位!$A$4:$O$499,14,FALSE)</f>
        <v>#N/A</v>
      </c>
      <c r="AC1712" s="40" t="e">
        <f>VLOOKUP($B1712,期貨大額交易人未沖銷部位!$A$4:$O$499,15,FALSE)</f>
        <v>#N/A</v>
      </c>
      <c r="AD1712" s="33" t="e">
        <f>VLOOKUP($B1712,三大美股走勢!$A$4:$J$495,4,FALSE)</f>
        <v>#N/A</v>
      </c>
      <c r="AE1712" s="33" t="e">
        <f>VLOOKUP($B1712,三大美股走勢!$A$4:$J$495,7,FALSE)</f>
        <v>#N/A</v>
      </c>
      <c r="AF1712" s="33" t="e">
        <f>VLOOKUP($B1712,三大美股走勢!$A$4:$J$495,10,FALSE)</f>
        <v>#N/A</v>
      </c>
    </row>
    <row r="1713" spans="2:32">
      <c r="B1713" s="32">
        <v>44492</v>
      </c>
      <c r="C1713" s="33" t="e">
        <f>VLOOKUP($B1713,大盤與近月台指!$A$4:$I$499,2,FALSE)</f>
        <v>#N/A</v>
      </c>
      <c r="D1713" s="34" t="e">
        <f>VLOOKUP($B1713,大盤與近月台指!$A$4:$I$499,3,FALSE)</f>
        <v>#N/A</v>
      </c>
      <c r="E1713" s="35" t="e">
        <f>VLOOKUP($B1713,大盤與近月台指!$A$4:$I$499,4,FALSE)</f>
        <v>#N/A</v>
      </c>
      <c r="F1713" s="33" t="e">
        <f>VLOOKUP($B1713,大盤與近月台指!$A$4:$I$499,5,FALSE)</f>
        <v>#N/A</v>
      </c>
      <c r="G1713" s="49" t="e">
        <f>VLOOKUP($B1713,三大法人買賣超!$A$4:$I$500,3,FALSE)</f>
        <v>#N/A</v>
      </c>
      <c r="H1713" s="34" t="e">
        <f>VLOOKUP($B1713,三大法人買賣超!$A$4:$I$500,5,FALSE)</f>
        <v>#N/A</v>
      </c>
      <c r="I1713" s="27" t="e">
        <f>VLOOKUP($B1713,三大法人買賣超!$A$4:$I$500,7,FALSE)</f>
        <v>#N/A</v>
      </c>
      <c r="J1713" s="27" t="e">
        <f>VLOOKUP($B1713,三大法人買賣超!$A$4:$I$500,9,FALSE)</f>
        <v>#N/A</v>
      </c>
      <c r="K1713" s="37">
        <f>新台幣匯率美元指數!B1714</f>
        <v>0</v>
      </c>
      <c r="L1713" s="38">
        <f>新台幣匯率美元指數!C1714</f>
        <v>0</v>
      </c>
      <c r="M1713" s="39">
        <f>新台幣匯率美元指數!D1714</f>
        <v>0</v>
      </c>
      <c r="N1713" s="27" t="e">
        <f>VLOOKUP($B1713,期貨未平倉口數!$A$4:$M$499,4,FALSE)</f>
        <v>#N/A</v>
      </c>
      <c r="O1713" s="27" t="e">
        <f>VLOOKUP($B1713,期貨未平倉口數!$A$4:$M$499,9,FALSE)</f>
        <v>#N/A</v>
      </c>
      <c r="P1713" s="27" t="e">
        <f>VLOOKUP($B1713,期貨未平倉口數!$A$4:$M$499,10,FALSE)</f>
        <v>#N/A</v>
      </c>
      <c r="Q1713" s="27" t="e">
        <f>VLOOKUP($B1713,期貨未平倉口數!$A$4:$M$499,11,FALSE)</f>
        <v>#N/A</v>
      </c>
      <c r="R1713" s="64" t="e">
        <f>VLOOKUP($B1713,選擇權未平倉餘額!$A$4:$I$500,6,FALSE)</f>
        <v>#N/A</v>
      </c>
      <c r="S1713" s="64" t="e">
        <f>VLOOKUP($B1713,選擇權未平倉餘額!$A$4:$I$500,7,FALSE)</f>
        <v>#N/A</v>
      </c>
      <c r="T1713" s="64" t="e">
        <f>VLOOKUP($B1713,選擇權未平倉餘額!$A$4:$I$500,8,FALSE)</f>
        <v>#N/A</v>
      </c>
      <c r="U1713" s="64" t="e">
        <f>VLOOKUP($B1713,選擇權未平倉餘額!$A$4:$I$500,9,FALSE)</f>
        <v>#N/A</v>
      </c>
      <c r="V1713" s="39" t="e">
        <f>VLOOKUP($B1713,臺指選擇權P_C_Ratios!$A$4:$C$500,3,FALSE)</f>
        <v>#N/A</v>
      </c>
      <c r="W1713" s="41" t="e">
        <f>VLOOKUP($B1713,散戶多空比!$A$6:$L$500,12,FALSE)</f>
        <v>#N/A</v>
      </c>
      <c r="X1713" s="40" t="e">
        <f>VLOOKUP($B1713,期貨大額交易人未沖銷部位!$A$4:$O$499,4,FALSE)</f>
        <v>#N/A</v>
      </c>
      <c r="Y1713" s="40" t="e">
        <f>VLOOKUP($B1713,期貨大額交易人未沖銷部位!$A$4:$O$499,7,FALSE)</f>
        <v>#N/A</v>
      </c>
      <c r="Z1713" s="40" t="e">
        <f>VLOOKUP($B1713,期貨大額交易人未沖銷部位!$A$4:$O$499,10,FALSE)</f>
        <v>#N/A</v>
      </c>
      <c r="AA1713" s="40" t="e">
        <f>VLOOKUP($B1713,期貨大額交易人未沖銷部位!$A$4:$O$499,13,FALSE)</f>
        <v>#N/A</v>
      </c>
      <c r="AB1713" s="40" t="e">
        <f>VLOOKUP($B1713,期貨大額交易人未沖銷部位!$A$4:$O$499,14,FALSE)</f>
        <v>#N/A</v>
      </c>
      <c r="AC1713" s="40" t="e">
        <f>VLOOKUP($B1713,期貨大額交易人未沖銷部位!$A$4:$O$499,15,FALSE)</f>
        <v>#N/A</v>
      </c>
      <c r="AD1713" s="33" t="e">
        <f>VLOOKUP($B1713,三大美股走勢!$A$4:$J$495,4,FALSE)</f>
        <v>#N/A</v>
      </c>
      <c r="AE1713" s="33" t="e">
        <f>VLOOKUP($B1713,三大美股走勢!$A$4:$J$495,7,FALSE)</f>
        <v>#N/A</v>
      </c>
      <c r="AF1713" s="33" t="e">
        <f>VLOOKUP($B1713,三大美股走勢!$A$4:$J$495,10,FALSE)</f>
        <v>#N/A</v>
      </c>
    </row>
    <row r="1714" spans="2:32">
      <c r="B1714" s="32">
        <v>44493</v>
      </c>
      <c r="C1714" s="33" t="e">
        <f>VLOOKUP($B1714,大盤與近月台指!$A$4:$I$499,2,FALSE)</f>
        <v>#N/A</v>
      </c>
      <c r="D1714" s="34" t="e">
        <f>VLOOKUP($B1714,大盤與近月台指!$A$4:$I$499,3,FALSE)</f>
        <v>#N/A</v>
      </c>
      <c r="E1714" s="35" t="e">
        <f>VLOOKUP($B1714,大盤與近月台指!$A$4:$I$499,4,FALSE)</f>
        <v>#N/A</v>
      </c>
      <c r="F1714" s="33" t="e">
        <f>VLOOKUP($B1714,大盤與近月台指!$A$4:$I$499,5,FALSE)</f>
        <v>#N/A</v>
      </c>
      <c r="G1714" s="49" t="e">
        <f>VLOOKUP($B1714,三大法人買賣超!$A$4:$I$500,3,FALSE)</f>
        <v>#N/A</v>
      </c>
      <c r="H1714" s="34" t="e">
        <f>VLOOKUP($B1714,三大法人買賣超!$A$4:$I$500,5,FALSE)</f>
        <v>#N/A</v>
      </c>
      <c r="I1714" s="27" t="e">
        <f>VLOOKUP($B1714,三大法人買賣超!$A$4:$I$500,7,FALSE)</f>
        <v>#N/A</v>
      </c>
      <c r="J1714" s="27" t="e">
        <f>VLOOKUP($B1714,三大法人買賣超!$A$4:$I$500,9,FALSE)</f>
        <v>#N/A</v>
      </c>
      <c r="K1714" s="37">
        <f>新台幣匯率美元指數!B1715</f>
        <v>0</v>
      </c>
      <c r="L1714" s="38">
        <f>新台幣匯率美元指數!C1715</f>
        <v>0</v>
      </c>
      <c r="M1714" s="39">
        <f>新台幣匯率美元指數!D1715</f>
        <v>0</v>
      </c>
      <c r="N1714" s="27" t="e">
        <f>VLOOKUP($B1714,期貨未平倉口數!$A$4:$M$499,4,FALSE)</f>
        <v>#N/A</v>
      </c>
      <c r="O1714" s="27" t="e">
        <f>VLOOKUP($B1714,期貨未平倉口數!$A$4:$M$499,9,FALSE)</f>
        <v>#N/A</v>
      </c>
      <c r="P1714" s="27" t="e">
        <f>VLOOKUP($B1714,期貨未平倉口數!$A$4:$M$499,10,FALSE)</f>
        <v>#N/A</v>
      </c>
      <c r="Q1714" s="27" t="e">
        <f>VLOOKUP($B1714,期貨未平倉口數!$A$4:$M$499,11,FALSE)</f>
        <v>#N/A</v>
      </c>
      <c r="R1714" s="64" t="e">
        <f>VLOOKUP($B1714,選擇權未平倉餘額!$A$4:$I$500,6,FALSE)</f>
        <v>#N/A</v>
      </c>
      <c r="S1714" s="64" t="e">
        <f>VLOOKUP($B1714,選擇權未平倉餘額!$A$4:$I$500,7,FALSE)</f>
        <v>#N/A</v>
      </c>
      <c r="T1714" s="64" t="e">
        <f>VLOOKUP($B1714,選擇權未平倉餘額!$A$4:$I$500,8,FALSE)</f>
        <v>#N/A</v>
      </c>
      <c r="U1714" s="64" t="e">
        <f>VLOOKUP($B1714,選擇權未平倉餘額!$A$4:$I$500,9,FALSE)</f>
        <v>#N/A</v>
      </c>
      <c r="V1714" s="39" t="e">
        <f>VLOOKUP($B1714,臺指選擇權P_C_Ratios!$A$4:$C$500,3,FALSE)</f>
        <v>#N/A</v>
      </c>
      <c r="W1714" s="41" t="e">
        <f>VLOOKUP($B1714,散戶多空比!$A$6:$L$500,12,FALSE)</f>
        <v>#N/A</v>
      </c>
      <c r="X1714" s="40" t="e">
        <f>VLOOKUP($B1714,期貨大額交易人未沖銷部位!$A$4:$O$499,4,FALSE)</f>
        <v>#N/A</v>
      </c>
      <c r="Y1714" s="40" t="e">
        <f>VLOOKUP($B1714,期貨大額交易人未沖銷部位!$A$4:$O$499,7,FALSE)</f>
        <v>#N/A</v>
      </c>
      <c r="Z1714" s="40" t="e">
        <f>VLOOKUP($B1714,期貨大額交易人未沖銷部位!$A$4:$O$499,10,FALSE)</f>
        <v>#N/A</v>
      </c>
      <c r="AA1714" s="40" t="e">
        <f>VLOOKUP($B1714,期貨大額交易人未沖銷部位!$A$4:$O$499,13,FALSE)</f>
        <v>#N/A</v>
      </c>
      <c r="AB1714" s="40" t="e">
        <f>VLOOKUP($B1714,期貨大額交易人未沖銷部位!$A$4:$O$499,14,FALSE)</f>
        <v>#N/A</v>
      </c>
      <c r="AC1714" s="40" t="e">
        <f>VLOOKUP($B1714,期貨大額交易人未沖銷部位!$A$4:$O$499,15,FALSE)</f>
        <v>#N/A</v>
      </c>
      <c r="AD1714" s="33" t="e">
        <f>VLOOKUP($B1714,三大美股走勢!$A$4:$J$495,4,FALSE)</f>
        <v>#N/A</v>
      </c>
      <c r="AE1714" s="33" t="e">
        <f>VLOOKUP($B1714,三大美股走勢!$A$4:$J$495,7,FALSE)</f>
        <v>#N/A</v>
      </c>
      <c r="AF1714" s="33" t="e">
        <f>VLOOKUP($B1714,三大美股走勢!$A$4:$J$495,10,FALSE)</f>
        <v>#N/A</v>
      </c>
    </row>
    <row r="1715" spans="2:32">
      <c r="B1715" s="32">
        <v>44494</v>
      </c>
      <c r="C1715" s="33" t="e">
        <f>VLOOKUP($B1715,大盤與近月台指!$A$4:$I$499,2,FALSE)</f>
        <v>#N/A</v>
      </c>
      <c r="D1715" s="34" t="e">
        <f>VLOOKUP($B1715,大盤與近月台指!$A$4:$I$499,3,FALSE)</f>
        <v>#N/A</v>
      </c>
      <c r="E1715" s="35" t="e">
        <f>VLOOKUP($B1715,大盤與近月台指!$A$4:$I$499,4,FALSE)</f>
        <v>#N/A</v>
      </c>
      <c r="F1715" s="33" t="e">
        <f>VLOOKUP($B1715,大盤與近月台指!$A$4:$I$499,5,FALSE)</f>
        <v>#N/A</v>
      </c>
      <c r="G1715" s="49" t="e">
        <f>VLOOKUP($B1715,三大法人買賣超!$A$4:$I$500,3,FALSE)</f>
        <v>#N/A</v>
      </c>
      <c r="H1715" s="34" t="e">
        <f>VLOOKUP($B1715,三大法人買賣超!$A$4:$I$500,5,FALSE)</f>
        <v>#N/A</v>
      </c>
      <c r="I1715" s="27" t="e">
        <f>VLOOKUP($B1715,三大法人買賣超!$A$4:$I$500,7,FALSE)</f>
        <v>#N/A</v>
      </c>
      <c r="J1715" s="27" t="e">
        <f>VLOOKUP($B1715,三大法人買賣超!$A$4:$I$500,9,FALSE)</f>
        <v>#N/A</v>
      </c>
      <c r="K1715" s="37">
        <f>新台幣匯率美元指數!B1716</f>
        <v>0</v>
      </c>
      <c r="L1715" s="38">
        <f>新台幣匯率美元指數!C1716</f>
        <v>0</v>
      </c>
      <c r="M1715" s="39">
        <f>新台幣匯率美元指數!D1716</f>
        <v>0</v>
      </c>
      <c r="N1715" s="27" t="e">
        <f>VLOOKUP($B1715,期貨未平倉口數!$A$4:$M$499,4,FALSE)</f>
        <v>#N/A</v>
      </c>
      <c r="O1715" s="27" t="e">
        <f>VLOOKUP($B1715,期貨未平倉口數!$A$4:$M$499,9,FALSE)</f>
        <v>#N/A</v>
      </c>
      <c r="P1715" s="27" t="e">
        <f>VLOOKUP($B1715,期貨未平倉口數!$A$4:$M$499,10,FALSE)</f>
        <v>#N/A</v>
      </c>
      <c r="Q1715" s="27" t="e">
        <f>VLOOKUP($B1715,期貨未平倉口數!$A$4:$M$499,11,FALSE)</f>
        <v>#N/A</v>
      </c>
      <c r="R1715" s="64" t="e">
        <f>VLOOKUP($B1715,選擇權未平倉餘額!$A$4:$I$500,6,FALSE)</f>
        <v>#N/A</v>
      </c>
      <c r="S1715" s="64" t="e">
        <f>VLOOKUP($B1715,選擇權未平倉餘額!$A$4:$I$500,7,FALSE)</f>
        <v>#N/A</v>
      </c>
      <c r="T1715" s="64" t="e">
        <f>VLOOKUP($B1715,選擇權未平倉餘額!$A$4:$I$500,8,FALSE)</f>
        <v>#N/A</v>
      </c>
      <c r="U1715" s="64" t="e">
        <f>VLOOKUP($B1715,選擇權未平倉餘額!$A$4:$I$500,9,FALSE)</f>
        <v>#N/A</v>
      </c>
      <c r="V1715" s="39" t="e">
        <f>VLOOKUP($B1715,臺指選擇權P_C_Ratios!$A$4:$C$500,3,FALSE)</f>
        <v>#N/A</v>
      </c>
      <c r="W1715" s="41" t="e">
        <f>VLOOKUP($B1715,散戶多空比!$A$6:$L$500,12,FALSE)</f>
        <v>#N/A</v>
      </c>
      <c r="X1715" s="40" t="e">
        <f>VLOOKUP($B1715,期貨大額交易人未沖銷部位!$A$4:$O$499,4,FALSE)</f>
        <v>#N/A</v>
      </c>
      <c r="Y1715" s="40" t="e">
        <f>VLOOKUP($B1715,期貨大額交易人未沖銷部位!$A$4:$O$499,7,FALSE)</f>
        <v>#N/A</v>
      </c>
      <c r="Z1715" s="40" t="e">
        <f>VLOOKUP($B1715,期貨大額交易人未沖銷部位!$A$4:$O$499,10,FALSE)</f>
        <v>#N/A</v>
      </c>
      <c r="AA1715" s="40" t="e">
        <f>VLOOKUP($B1715,期貨大額交易人未沖銷部位!$A$4:$O$499,13,FALSE)</f>
        <v>#N/A</v>
      </c>
      <c r="AB1715" s="40" t="e">
        <f>VLOOKUP($B1715,期貨大額交易人未沖銷部位!$A$4:$O$499,14,FALSE)</f>
        <v>#N/A</v>
      </c>
      <c r="AC1715" s="40" t="e">
        <f>VLOOKUP($B1715,期貨大額交易人未沖銷部位!$A$4:$O$499,15,FALSE)</f>
        <v>#N/A</v>
      </c>
      <c r="AD1715" s="33" t="e">
        <f>VLOOKUP($B1715,三大美股走勢!$A$4:$J$495,4,FALSE)</f>
        <v>#N/A</v>
      </c>
      <c r="AE1715" s="33" t="e">
        <f>VLOOKUP($B1715,三大美股走勢!$A$4:$J$495,7,FALSE)</f>
        <v>#N/A</v>
      </c>
      <c r="AF1715" s="33" t="e">
        <f>VLOOKUP($B1715,三大美股走勢!$A$4:$J$495,10,FALSE)</f>
        <v>#N/A</v>
      </c>
    </row>
    <row r="1716" spans="2:32">
      <c r="B1716" s="32">
        <v>44495</v>
      </c>
      <c r="C1716" s="33" t="e">
        <f>VLOOKUP($B1716,大盤與近月台指!$A$4:$I$499,2,FALSE)</f>
        <v>#N/A</v>
      </c>
      <c r="D1716" s="34" t="e">
        <f>VLOOKUP($B1716,大盤與近月台指!$A$4:$I$499,3,FALSE)</f>
        <v>#N/A</v>
      </c>
      <c r="E1716" s="35" t="e">
        <f>VLOOKUP($B1716,大盤與近月台指!$A$4:$I$499,4,FALSE)</f>
        <v>#N/A</v>
      </c>
      <c r="F1716" s="33" t="e">
        <f>VLOOKUP($B1716,大盤與近月台指!$A$4:$I$499,5,FALSE)</f>
        <v>#N/A</v>
      </c>
      <c r="G1716" s="49" t="e">
        <f>VLOOKUP($B1716,三大法人買賣超!$A$4:$I$500,3,FALSE)</f>
        <v>#N/A</v>
      </c>
      <c r="H1716" s="34" t="e">
        <f>VLOOKUP($B1716,三大法人買賣超!$A$4:$I$500,5,FALSE)</f>
        <v>#N/A</v>
      </c>
      <c r="I1716" s="27" t="e">
        <f>VLOOKUP($B1716,三大法人買賣超!$A$4:$I$500,7,FALSE)</f>
        <v>#N/A</v>
      </c>
      <c r="J1716" s="27" t="e">
        <f>VLOOKUP($B1716,三大法人買賣超!$A$4:$I$500,9,FALSE)</f>
        <v>#N/A</v>
      </c>
      <c r="K1716" s="37">
        <f>新台幣匯率美元指數!B1717</f>
        <v>0</v>
      </c>
      <c r="L1716" s="38">
        <f>新台幣匯率美元指數!C1717</f>
        <v>0</v>
      </c>
      <c r="M1716" s="39">
        <f>新台幣匯率美元指數!D1717</f>
        <v>0</v>
      </c>
      <c r="N1716" s="27" t="e">
        <f>VLOOKUP($B1716,期貨未平倉口數!$A$4:$M$499,4,FALSE)</f>
        <v>#N/A</v>
      </c>
      <c r="O1716" s="27" t="e">
        <f>VLOOKUP($B1716,期貨未平倉口數!$A$4:$M$499,9,FALSE)</f>
        <v>#N/A</v>
      </c>
      <c r="P1716" s="27" t="e">
        <f>VLOOKUP($B1716,期貨未平倉口數!$A$4:$M$499,10,FALSE)</f>
        <v>#N/A</v>
      </c>
      <c r="Q1716" s="27" t="e">
        <f>VLOOKUP($B1716,期貨未平倉口數!$A$4:$M$499,11,FALSE)</f>
        <v>#N/A</v>
      </c>
      <c r="R1716" s="64" t="e">
        <f>VLOOKUP($B1716,選擇權未平倉餘額!$A$4:$I$500,6,FALSE)</f>
        <v>#N/A</v>
      </c>
      <c r="S1716" s="64" t="e">
        <f>VLOOKUP($B1716,選擇權未平倉餘額!$A$4:$I$500,7,FALSE)</f>
        <v>#N/A</v>
      </c>
      <c r="T1716" s="64" t="e">
        <f>VLOOKUP($B1716,選擇權未平倉餘額!$A$4:$I$500,8,FALSE)</f>
        <v>#N/A</v>
      </c>
      <c r="U1716" s="64" t="e">
        <f>VLOOKUP($B1716,選擇權未平倉餘額!$A$4:$I$500,9,FALSE)</f>
        <v>#N/A</v>
      </c>
      <c r="V1716" s="39" t="e">
        <f>VLOOKUP($B1716,臺指選擇權P_C_Ratios!$A$4:$C$500,3,FALSE)</f>
        <v>#N/A</v>
      </c>
      <c r="W1716" s="41" t="e">
        <f>VLOOKUP($B1716,散戶多空比!$A$6:$L$500,12,FALSE)</f>
        <v>#N/A</v>
      </c>
      <c r="X1716" s="40" t="e">
        <f>VLOOKUP($B1716,期貨大額交易人未沖銷部位!$A$4:$O$499,4,FALSE)</f>
        <v>#N/A</v>
      </c>
      <c r="Y1716" s="40" t="e">
        <f>VLOOKUP($B1716,期貨大額交易人未沖銷部位!$A$4:$O$499,7,FALSE)</f>
        <v>#N/A</v>
      </c>
      <c r="Z1716" s="40" t="e">
        <f>VLOOKUP($B1716,期貨大額交易人未沖銷部位!$A$4:$O$499,10,FALSE)</f>
        <v>#N/A</v>
      </c>
      <c r="AA1716" s="40" t="e">
        <f>VLOOKUP($B1716,期貨大額交易人未沖銷部位!$A$4:$O$499,13,FALSE)</f>
        <v>#N/A</v>
      </c>
      <c r="AB1716" s="40" t="e">
        <f>VLOOKUP($B1716,期貨大額交易人未沖銷部位!$A$4:$O$499,14,FALSE)</f>
        <v>#N/A</v>
      </c>
      <c r="AC1716" s="40" t="e">
        <f>VLOOKUP($B1716,期貨大額交易人未沖銷部位!$A$4:$O$499,15,FALSE)</f>
        <v>#N/A</v>
      </c>
      <c r="AD1716" s="33" t="e">
        <f>VLOOKUP($B1716,三大美股走勢!$A$4:$J$495,4,FALSE)</f>
        <v>#N/A</v>
      </c>
      <c r="AE1716" s="33" t="e">
        <f>VLOOKUP($B1716,三大美股走勢!$A$4:$J$495,7,FALSE)</f>
        <v>#N/A</v>
      </c>
      <c r="AF1716" s="33" t="e">
        <f>VLOOKUP($B1716,三大美股走勢!$A$4:$J$495,10,FALSE)</f>
        <v>#N/A</v>
      </c>
    </row>
    <row r="1717" spans="2:32">
      <c r="B1717" s="32">
        <v>44496</v>
      </c>
      <c r="C1717" s="33" t="e">
        <f>VLOOKUP($B1717,大盤與近月台指!$A$4:$I$499,2,FALSE)</f>
        <v>#N/A</v>
      </c>
      <c r="D1717" s="34" t="e">
        <f>VLOOKUP($B1717,大盤與近月台指!$A$4:$I$499,3,FALSE)</f>
        <v>#N/A</v>
      </c>
      <c r="E1717" s="35" t="e">
        <f>VLOOKUP($B1717,大盤與近月台指!$A$4:$I$499,4,FALSE)</f>
        <v>#N/A</v>
      </c>
      <c r="F1717" s="33" t="e">
        <f>VLOOKUP($B1717,大盤與近月台指!$A$4:$I$499,5,FALSE)</f>
        <v>#N/A</v>
      </c>
      <c r="G1717" s="49" t="e">
        <f>VLOOKUP($B1717,三大法人買賣超!$A$4:$I$500,3,FALSE)</f>
        <v>#N/A</v>
      </c>
      <c r="H1717" s="34" t="e">
        <f>VLOOKUP($B1717,三大法人買賣超!$A$4:$I$500,5,FALSE)</f>
        <v>#N/A</v>
      </c>
      <c r="I1717" s="27" t="e">
        <f>VLOOKUP($B1717,三大法人買賣超!$A$4:$I$500,7,FALSE)</f>
        <v>#N/A</v>
      </c>
      <c r="J1717" s="27" t="e">
        <f>VLOOKUP($B1717,三大法人買賣超!$A$4:$I$500,9,FALSE)</f>
        <v>#N/A</v>
      </c>
      <c r="K1717" s="37">
        <f>新台幣匯率美元指數!B1718</f>
        <v>0</v>
      </c>
      <c r="L1717" s="38">
        <f>新台幣匯率美元指數!C1718</f>
        <v>0</v>
      </c>
      <c r="M1717" s="39">
        <f>新台幣匯率美元指數!D1718</f>
        <v>0</v>
      </c>
      <c r="N1717" s="27" t="e">
        <f>VLOOKUP($B1717,期貨未平倉口數!$A$4:$M$499,4,FALSE)</f>
        <v>#N/A</v>
      </c>
      <c r="O1717" s="27" t="e">
        <f>VLOOKUP($B1717,期貨未平倉口數!$A$4:$M$499,9,FALSE)</f>
        <v>#N/A</v>
      </c>
      <c r="P1717" s="27" t="e">
        <f>VLOOKUP($B1717,期貨未平倉口數!$A$4:$M$499,10,FALSE)</f>
        <v>#N/A</v>
      </c>
      <c r="Q1717" s="27" t="e">
        <f>VLOOKUP($B1717,期貨未平倉口數!$A$4:$M$499,11,FALSE)</f>
        <v>#N/A</v>
      </c>
      <c r="R1717" s="64" t="e">
        <f>VLOOKUP($B1717,選擇權未平倉餘額!$A$4:$I$500,6,FALSE)</f>
        <v>#N/A</v>
      </c>
      <c r="S1717" s="64" t="e">
        <f>VLOOKUP($B1717,選擇權未平倉餘額!$A$4:$I$500,7,FALSE)</f>
        <v>#N/A</v>
      </c>
      <c r="T1717" s="64" t="e">
        <f>VLOOKUP($B1717,選擇權未平倉餘額!$A$4:$I$500,8,FALSE)</f>
        <v>#N/A</v>
      </c>
      <c r="U1717" s="64" t="e">
        <f>VLOOKUP($B1717,選擇權未平倉餘額!$A$4:$I$500,9,FALSE)</f>
        <v>#N/A</v>
      </c>
      <c r="V1717" s="39" t="e">
        <f>VLOOKUP($B1717,臺指選擇權P_C_Ratios!$A$4:$C$500,3,FALSE)</f>
        <v>#N/A</v>
      </c>
      <c r="W1717" s="41" t="e">
        <f>VLOOKUP($B1717,散戶多空比!$A$6:$L$500,12,FALSE)</f>
        <v>#N/A</v>
      </c>
      <c r="X1717" s="40" t="e">
        <f>VLOOKUP($B1717,期貨大額交易人未沖銷部位!$A$4:$O$499,4,FALSE)</f>
        <v>#N/A</v>
      </c>
      <c r="Y1717" s="40" t="e">
        <f>VLOOKUP($B1717,期貨大額交易人未沖銷部位!$A$4:$O$499,7,FALSE)</f>
        <v>#N/A</v>
      </c>
      <c r="Z1717" s="40" t="e">
        <f>VLOOKUP($B1717,期貨大額交易人未沖銷部位!$A$4:$O$499,10,FALSE)</f>
        <v>#N/A</v>
      </c>
      <c r="AA1717" s="40" t="e">
        <f>VLOOKUP($B1717,期貨大額交易人未沖銷部位!$A$4:$O$499,13,FALSE)</f>
        <v>#N/A</v>
      </c>
      <c r="AB1717" s="40" t="e">
        <f>VLOOKUP($B1717,期貨大額交易人未沖銷部位!$A$4:$O$499,14,FALSE)</f>
        <v>#N/A</v>
      </c>
      <c r="AC1717" s="40" t="e">
        <f>VLOOKUP($B1717,期貨大額交易人未沖銷部位!$A$4:$O$499,15,FALSE)</f>
        <v>#N/A</v>
      </c>
      <c r="AD1717" s="33" t="e">
        <f>VLOOKUP($B1717,三大美股走勢!$A$4:$J$495,4,FALSE)</f>
        <v>#N/A</v>
      </c>
      <c r="AE1717" s="33" t="e">
        <f>VLOOKUP($B1717,三大美股走勢!$A$4:$J$495,7,FALSE)</f>
        <v>#N/A</v>
      </c>
      <c r="AF1717" s="33" t="e">
        <f>VLOOKUP($B1717,三大美股走勢!$A$4:$J$495,10,FALSE)</f>
        <v>#N/A</v>
      </c>
    </row>
    <row r="1718" spans="2:32">
      <c r="B1718" s="32">
        <v>44497</v>
      </c>
      <c r="C1718" s="33" t="e">
        <f>VLOOKUP($B1718,大盤與近月台指!$A$4:$I$499,2,FALSE)</f>
        <v>#N/A</v>
      </c>
      <c r="D1718" s="34" t="e">
        <f>VLOOKUP($B1718,大盤與近月台指!$A$4:$I$499,3,FALSE)</f>
        <v>#N/A</v>
      </c>
      <c r="E1718" s="35" t="e">
        <f>VLOOKUP($B1718,大盤與近月台指!$A$4:$I$499,4,FALSE)</f>
        <v>#N/A</v>
      </c>
      <c r="F1718" s="33" t="e">
        <f>VLOOKUP($B1718,大盤與近月台指!$A$4:$I$499,5,FALSE)</f>
        <v>#N/A</v>
      </c>
      <c r="G1718" s="49" t="e">
        <f>VLOOKUP($B1718,三大法人買賣超!$A$4:$I$500,3,FALSE)</f>
        <v>#N/A</v>
      </c>
      <c r="H1718" s="34" t="e">
        <f>VLOOKUP($B1718,三大法人買賣超!$A$4:$I$500,5,FALSE)</f>
        <v>#N/A</v>
      </c>
      <c r="I1718" s="27" t="e">
        <f>VLOOKUP($B1718,三大法人買賣超!$A$4:$I$500,7,FALSE)</f>
        <v>#N/A</v>
      </c>
      <c r="J1718" s="27" t="e">
        <f>VLOOKUP($B1718,三大法人買賣超!$A$4:$I$500,9,FALSE)</f>
        <v>#N/A</v>
      </c>
      <c r="K1718" s="37">
        <f>新台幣匯率美元指數!B1719</f>
        <v>0</v>
      </c>
      <c r="L1718" s="38">
        <f>新台幣匯率美元指數!C1719</f>
        <v>0</v>
      </c>
      <c r="M1718" s="39">
        <f>新台幣匯率美元指數!D1719</f>
        <v>0</v>
      </c>
      <c r="N1718" s="27" t="e">
        <f>VLOOKUP($B1718,期貨未平倉口數!$A$4:$M$499,4,FALSE)</f>
        <v>#N/A</v>
      </c>
      <c r="O1718" s="27" t="e">
        <f>VLOOKUP($B1718,期貨未平倉口數!$A$4:$M$499,9,FALSE)</f>
        <v>#N/A</v>
      </c>
      <c r="P1718" s="27" t="e">
        <f>VLOOKUP($B1718,期貨未平倉口數!$A$4:$M$499,10,FALSE)</f>
        <v>#N/A</v>
      </c>
      <c r="Q1718" s="27" t="e">
        <f>VLOOKUP($B1718,期貨未平倉口數!$A$4:$M$499,11,FALSE)</f>
        <v>#N/A</v>
      </c>
      <c r="R1718" s="64" t="e">
        <f>VLOOKUP($B1718,選擇權未平倉餘額!$A$4:$I$500,6,FALSE)</f>
        <v>#N/A</v>
      </c>
      <c r="S1718" s="64" t="e">
        <f>VLOOKUP($B1718,選擇權未平倉餘額!$A$4:$I$500,7,FALSE)</f>
        <v>#N/A</v>
      </c>
      <c r="T1718" s="64" t="e">
        <f>VLOOKUP($B1718,選擇權未平倉餘額!$A$4:$I$500,8,FALSE)</f>
        <v>#N/A</v>
      </c>
      <c r="U1718" s="64" t="e">
        <f>VLOOKUP($B1718,選擇權未平倉餘額!$A$4:$I$500,9,FALSE)</f>
        <v>#N/A</v>
      </c>
      <c r="V1718" s="39" t="e">
        <f>VLOOKUP($B1718,臺指選擇權P_C_Ratios!$A$4:$C$500,3,FALSE)</f>
        <v>#N/A</v>
      </c>
      <c r="W1718" s="41" t="e">
        <f>VLOOKUP($B1718,散戶多空比!$A$6:$L$500,12,FALSE)</f>
        <v>#N/A</v>
      </c>
      <c r="X1718" s="40" t="e">
        <f>VLOOKUP($B1718,期貨大額交易人未沖銷部位!$A$4:$O$499,4,FALSE)</f>
        <v>#N/A</v>
      </c>
      <c r="Y1718" s="40" t="e">
        <f>VLOOKUP($B1718,期貨大額交易人未沖銷部位!$A$4:$O$499,7,FALSE)</f>
        <v>#N/A</v>
      </c>
      <c r="Z1718" s="40" t="e">
        <f>VLOOKUP($B1718,期貨大額交易人未沖銷部位!$A$4:$O$499,10,FALSE)</f>
        <v>#N/A</v>
      </c>
      <c r="AA1718" s="40" t="e">
        <f>VLOOKUP($B1718,期貨大額交易人未沖銷部位!$A$4:$O$499,13,FALSE)</f>
        <v>#N/A</v>
      </c>
      <c r="AB1718" s="40" t="e">
        <f>VLOOKUP($B1718,期貨大額交易人未沖銷部位!$A$4:$O$499,14,FALSE)</f>
        <v>#N/A</v>
      </c>
      <c r="AC1718" s="40" t="e">
        <f>VLOOKUP($B1718,期貨大額交易人未沖銷部位!$A$4:$O$499,15,FALSE)</f>
        <v>#N/A</v>
      </c>
      <c r="AD1718" s="33" t="e">
        <f>VLOOKUP($B1718,三大美股走勢!$A$4:$J$495,4,FALSE)</f>
        <v>#N/A</v>
      </c>
      <c r="AE1718" s="33" t="e">
        <f>VLOOKUP($B1718,三大美股走勢!$A$4:$J$495,7,FALSE)</f>
        <v>#N/A</v>
      </c>
      <c r="AF1718" s="33" t="e">
        <f>VLOOKUP($B1718,三大美股走勢!$A$4:$J$495,10,FALSE)</f>
        <v>#N/A</v>
      </c>
    </row>
    <row r="1719" spans="2:32">
      <c r="B1719" s="32">
        <v>44498</v>
      </c>
      <c r="C1719" s="33" t="e">
        <f>VLOOKUP($B1719,大盤與近月台指!$A$4:$I$499,2,FALSE)</f>
        <v>#N/A</v>
      </c>
      <c r="D1719" s="34" t="e">
        <f>VLOOKUP($B1719,大盤與近月台指!$A$4:$I$499,3,FALSE)</f>
        <v>#N/A</v>
      </c>
      <c r="E1719" s="35" t="e">
        <f>VLOOKUP($B1719,大盤與近月台指!$A$4:$I$499,4,FALSE)</f>
        <v>#N/A</v>
      </c>
      <c r="F1719" s="33" t="e">
        <f>VLOOKUP($B1719,大盤與近月台指!$A$4:$I$499,5,FALSE)</f>
        <v>#N/A</v>
      </c>
      <c r="G1719" s="49" t="e">
        <f>VLOOKUP($B1719,三大法人買賣超!$A$4:$I$500,3,FALSE)</f>
        <v>#N/A</v>
      </c>
      <c r="H1719" s="34" t="e">
        <f>VLOOKUP($B1719,三大法人買賣超!$A$4:$I$500,5,FALSE)</f>
        <v>#N/A</v>
      </c>
      <c r="I1719" s="27" t="e">
        <f>VLOOKUP($B1719,三大法人買賣超!$A$4:$I$500,7,FALSE)</f>
        <v>#N/A</v>
      </c>
      <c r="J1719" s="27" t="e">
        <f>VLOOKUP($B1719,三大法人買賣超!$A$4:$I$500,9,FALSE)</f>
        <v>#N/A</v>
      </c>
      <c r="K1719" s="37">
        <f>新台幣匯率美元指數!B1720</f>
        <v>0</v>
      </c>
      <c r="L1719" s="38">
        <f>新台幣匯率美元指數!C1720</f>
        <v>0</v>
      </c>
      <c r="M1719" s="39">
        <f>新台幣匯率美元指數!D1720</f>
        <v>0</v>
      </c>
      <c r="N1719" s="27" t="e">
        <f>VLOOKUP($B1719,期貨未平倉口數!$A$4:$M$499,4,FALSE)</f>
        <v>#N/A</v>
      </c>
      <c r="O1719" s="27" t="e">
        <f>VLOOKUP($B1719,期貨未平倉口數!$A$4:$M$499,9,FALSE)</f>
        <v>#N/A</v>
      </c>
      <c r="P1719" s="27" t="e">
        <f>VLOOKUP($B1719,期貨未平倉口數!$A$4:$M$499,10,FALSE)</f>
        <v>#N/A</v>
      </c>
      <c r="Q1719" s="27" t="e">
        <f>VLOOKUP($B1719,期貨未平倉口數!$A$4:$M$499,11,FALSE)</f>
        <v>#N/A</v>
      </c>
      <c r="R1719" s="64" t="e">
        <f>VLOOKUP($B1719,選擇權未平倉餘額!$A$4:$I$500,6,FALSE)</f>
        <v>#N/A</v>
      </c>
      <c r="S1719" s="64" t="e">
        <f>VLOOKUP($B1719,選擇權未平倉餘額!$A$4:$I$500,7,FALSE)</f>
        <v>#N/A</v>
      </c>
      <c r="T1719" s="64" t="e">
        <f>VLOOKUP($B1719,選擇權未平倉餘額!$A$4:$I$500,8,FALSE)</f>
        <v>#N/A</v>
      </c>
      <c r="U1719" s="64" t="e">
        <f>VLOOKUP($B1719,選擇權未平倉餘額!$A$4:$I$500,9,FALSE)</f>
        <v>#N/A</v>
      </c>
      <c r="V1719" s="39" t="e">
        <f>VLOOKUP($B1719,臺指選擇權P_C_Ratios!$A$4:$C$500,3,FALSE)</f>
        <v>#N/A</v>
      </c>
      <c r="W1719" s="41" t="e">
        <f>VLOOKUP($B1719,散戶多空比!$A$6:$L$500,12,FALSE)</f>
        <v>#N/A</v>
      </c>
      <c r="X1719" s="40" t="e">
        <f>VLOOKUP($B1719,期貨大額交易人未沖銷部位!$A$4:$O$499,4,FALSE)</f>
        <v>#N/A</v>
      </c>
      <c r="Y1719" s="40" t="e">
        <f>VLOOKUP($B1719,期貨大額交易人未沖銷部位!$A$4:$O$499,7,FALSE)</f>
        <v>#N/A</v>
      </c>
      <c r="Z1719" s="40" t="e">
        <f>VLOOKUP($B1719,期貨大額交易人未沖銷部位!$A$4:$O$499,10,FALSE)</f>
        <v>#N/A</v>
      </c>
      <c r="AA1719" s="40" t="e">
        <f>VLOOKUP($B1719,期貨大額交易人未沖銷部位!$A$4:$O$499,13,FALSE)</f>
        <v>#N/A</v>
      </c>
      <c r="AB1719" s="40" t="e">
        <f>VLOOKUP($B1719,期貨大額交易人未沖銷部位!$A$4:$O$499,14,FALSE)</f>
        <v>#N/A</v>
      </c>
      <c r="AC1719" s="40" t="e">
        <f>VLOOKUP($B1719,期貨大額交易人未沖銷部位!$A$4:$O$499,15,FALSE)</f>
        <v>#N/A</v>
      </c>
      <c r="AD1719" s="33" t="e">
        <f>VLOOKUP($B1719,三大美股走勢!$A$4:$J$495,4,FALSE)</f>
        <v>#N/A</v>
      </c>
      <c r="AE1719" s="33" t="e">
        <f>VLOOKUP($B1719,三大美股走勢!$A$4:$J$495,7,FALSE)</f>
        <v>#N/A</v>
      </c>
      <c r="AF1719" s="33" t="e">
        <f>VLOOKUP($B1719,三大美股走勢!$A$4:$J$495,10,FALSE)</f>
        <v>#N/A</v>
      </c>
    </row>
    <row r="1720" spans="2:32">
      <c r="B1720" s="32">
        <v>44499</v>
      </c>
      <c r="C1720" s="33" t="e">
        <f>VLOOKUP($B1720,大盤與近月台指!$A$4:$I$499,2,FALSE)</f>
        <v>#N/A</v>
      </c>
      <c r="D1720" s="34" t="e">
        <f>VLOOKUP($B1720,大盤與近月台指!$A$4:$I$499,3,FALSE)</f>
        <v>#N/A</v>
      </c>
      <c r="E1720" s="35" t="e">
        <f>VLOOKUP($B1720,大盤與近月台指!$A$4:$I$499,4,FALSE)</f>
        <v>#N/A</v>
      </c>
      <c r="F1720" s="33" t="e">
        <f>VLOOKUP($B1720,大盤與近月台指!$A$4:$I$499,5,FALSE)</f>
        <v>#N/A</v>
      </c>
      <c r="G1720" s="49" t="e">
        <f>VLOOKUP($B1720,三大法人買賣超!$A$4:$I$500,3,FALSE)</f>
        <v>#N/A</v>
      </c>
      <c r="H1720" s="34" t="e">
        <f>VLOOKUP($B1720,三大法人買賣超!$A$4:$I$500,5,FALSE)</f>
        <v>#N/A</v>
      </c>
      <c r="I1720" s="27" t="e">
        <f>VLOOKUP($B1720,三大法人買賣超!$A$4:$I$500,7,FALSE)</f>
        <v>#N/A</v>
      </c>
      <c r="J1720" s="27" t="e">
        <f>VLOOKUP($B1720,三大法人買賣超!$A$4:$I$500,9,FALSE)</f>
        <v>#N/A</v>
      </c>
      <c r="K1720" s="37">
        <f>新台幣匯率美元指數!B1721</f>
        <v>0</v>
      </c>
      <c r="L1720" s="38">
        <f>新台幣匯率美元指數!C1721</f>
        <v>0</v>
      </c>
      <c r="M1720" s="39">
        <f>新台幣匯率美元指數!D1721</f>
        <v>0</v>
      </c>
      <c r="N1720" s="27" t="e">
        <f>VLOOKUP($B1720,期貨未平倉口數!$A$4:$M$499,4,FALSE)</f>
        <v>#N/A</v>
      </c>
      <c r="O1720" s="27" t="e">
        <f>VLOOKUP($B1720,期貨未平倉口數!$A$4:$M$499,9,FALSE)</f>
        <v>#N/A</v>
      </c>
      <c r="P1720" s="27" t="e">
        <f>VLOOKUP($B1720,期貨未平倉口數!$A$4:$M$499,10,FALSE)</f>
        <v>#N/A</v>
      </c>
      <c r="Q1720" s="27" t="e">
        <f>VLOOKUP($B1720,期貨未平倉口數!$A$4:$M$499,11,FALSE)</f>
        <v>#N/A</v>
      </c>
      <c r="R1720" s="64" t="e">
        <f>VLOOKUP($B1720,選擇權未平倉餘額!$A$4:$I$500,6,FALSE)</f>
        <v>#N/A</v>
      </c>
      <c r="S1720" s="64" t="e">
        <f>VLOOKUP($B1720,選擇權未平倉餘額!$A$4:$I$500,7,FALSE)</f>
        <v>#N/A</v>
      </c>
      <c r="T1720" s="64" t="e">
        <f>VLOOKUP($B1720,選擇權未平倉餘額!$A$4:$I$500,8,FALSE)</f>
        <v>#N/A</v>
      </c>
      <c r="U1720" s="64" t="e">
        <f>VLOOKUP($B1720,選擇權未平倉餘額!$A$4:$I$500,9,FALSE)</f>
        <v>#N/A</v>
      </c>
      <c r="V1720" s="39" t="e">
        <f>VLOOKUP($B1720,臺指選擇權P_C_Ratios!$A$4:$C$500,3,FALSE)</f>
        <v>#N/A</v>
      </c>
      <c r="W1720" s="41" t="e">
        <f>VLOOKUP($B1720,散戶多空比!$A$6:$L$500,12,FALSE)</f>
        <v>#N/A</v>
      </c>
      <c r="X1720" s="40" t="e">
        <f>VLOOKUP($B1720,期貨大額交易人未沖銷部位!$A$4:$O$499,4,FALSE)</f>
        <v>#N/A</v>
      </c>
      <c r="Y1720" s="40" t="e">
        <f>VLOOKUP($B1720,期貨大額交易人未沖銷部位!$A$4:$O$499,7,FALSE)</f>
        <v>#N/A</v>
      </c>
      <c r="Z1720" s="40" t="e">
        <f>VLOOKUP($B1720,期貨大額交易人未沖銷部位!$A$4:$O$499,10,FALSE)</f>
        <v>#N/A</v>
      </c>
      <c r="AA1720" s="40" t="e">
        <f>VLOOKUP($B1720,期貨大額交易人未沖銷部位!$A$4:$O$499,13,FALSE)</f>
        <v>#N/A</v>
      </c>
      <c r="AB1720" s="40" t="e">
        <f>VLOOKUP($B1720,期貨大額交易人未沖銷部位!$A$4:$O$499,14,FALSE)</f>
        <v>#N/A</v>
      </c>
      <c r="AC1720" s="40" t="e">
        <f>VLOOKUP($B1720,期貨大額交易人未沖銷部位!$A$4:$O$499,15,FALSE)</f>
        <v>#N/A</v>
      </c>
      <c r="AD1720" s="33" t="e">
        <f>VLOOKUP($B1720,三大美股走勢!$A$4:$J$495,4,FALSE)</f>
        <v>#N/A</v>
      </c>
      <c r="AE1720" s="33" t="e">
        <f>VLOOKUP($B1720,三大美股走勢!$A$4:$J$495,7,FALSE)</f>
        <v>#N/A</v>
      </c>
      <c r="AF1720" s="33" t="e">
        <f>VLOOKUP($B1720,三大美股走勢!$A$4:$J$495,10,FALSE)</f>
        <v>#N/A</v>
      </c>
    </row>
    <row r="1721" spans="2:32">
      <c r="B1721" s="32">
        <v>44500</v>
      </c>
      <c r="C1721" s="33" t="e">
        <f>VLOOKUP($B1721,大盤與近月台指!$A$4:$I$499,2,FALSE)</f>
        <v>#N/A</v>
      </c>
      <c r="D1721" s="34" t="e">
        <f>VLOOKUP($B1721,大盤與近月台指!$A$4:$I$499,3,FALSE)</f>
        <v>#N/A</v>
      </c>
      <c r="E1721" s="35" t="e">
        <f>VLOOKUP($B1721,大盤與近月台指!$A$4:$I$499,4,FALSE)</f>
        <v>#N/A</v>
      </c>
      <c r="F1721" s="33" t="e">
        <f>VLOOKUP($B1721,大盤與近月台指!$A$4:$I$499,5,FALSE)</f>
        <v>#N/A</v>
      </c>
      <c r="G1721" s="49" t="e">
        <f>VLOOKUP($B1721,三大法人買賣超!$A$4:$I$500,3,FALSE)</f>
        <v>#N/A</v>
      </c>
      <c r="H1721" s="34" t="e">
        <f>VLOOKUP($B1721,三大法人買賣超!$A$4:$I$500,5,FALSE)</f>
        <v>#N/A</v>
      </c>
      <c r="I1721" s="27" t="e">
        <f>VLOOKUP($B1721,三大法人買賣超!$A$4:$I$500,7,FALSE)</f>
        <v>#N/A</v>
      </c>
      <c r="J1721" s="27" t="e">
        <f>VLOOKUP($B1721,三大法人買賣超!$A$4:$I$500,9,FALSE)</f>
        <v>#N/A</v>
      </c>
      <c r="K1721" s="37">
        <f>新台幣匯率美元指數!B1722</f>
        <v>0</v>
      </c>
      <c r="L1721" s="38">
        <f>新台幣匯率美元指數!C1722</f>
        <v>0</v>
      </c>
      <c r="M1721" s="39">
        <f>新台幣匯率美元指數!D1722</f>
        <v>0</v>
      </c>
      <c r="N1721" s="27" t="e">
        <f>VLOOKUP($B1721,期貨未平倉口數!$A$4:$M$499,4,FALSE)</f>
        <v>#N/A</v>
      </c>
      <c r="O1721" s="27" t="e">
        <f>VLOOKUP($B1721,期貨未平倉口數!$A$4:$M$499,9,FALSE)</f>
        <v>#N/A</v>
      </c>
      <c r="P1721" s="27" t="e">
        <f>VLOOKUP($B1721,期貨未平倉口數!$A$4:$M$499,10,FALSE)</f>
        <v>#N/A</v>
      </c>
      <c r="Q1721" s="27" t="e">
        <f>VLOOKUP($B1721,期貨未平倉口數!$A$4:$M$499,11,FALSE)</f>
        <v>#N/A</v>
      </c>
      <c r="R1721" s="64" t="e">
        <f>VLOOKUP($B1721,選擇權未平倉餘額!$A$4:$I$500,6,FALSE)</f>
        <v>#N/A</v>
      </c>
      <c r="S1721" s="64" t="e">
        <f>VLOOKUP($B1721,選擇權未平倉餘額!$A$4:$I$500,7,FALSE)</f>
        <v>#N/A</v>
      </c>
      <c r="T1721" s="64" t="e">
        <f>VLOOKUP($B1721,選擇權未平倉餘額!$A$4:$I$500,8,FALSE)</f>
        <v>#N/A</v>
      </c>
      <c r="U1721" s="64" t="e">
        <f>VLOOKUP($B1721,選擇權未平倉餘額!$A$4:$I$500,9,FALSE)</f>
        <v>#N/A</v>
      </c>
      <c r="V1721" s="39" t="e">
        <f>VLOOKUP($B1721,臺指選擇權P_C_Ratios!$A$4:$C$500,3,FALSE)</f>
        <v>#N/A</v>
      </c>
      <c r="W1721" s="41" t="e">
        <f>VLOOKUP($B1721,散戶多空比!$A$6:$L$500,12,FALSE)</f>
        <v>#N/A</v>
      </c>
      <c r="X1721" s="40" t="e">
        <f>VLOOKUP($B1721,期貨大額交易人未沖銷部位!$A$4:$O$499,4,FALSE)</f>
        <v>#N/A</v>
      </c>
      <c r="Y1721" s="40" t="e">
        <f>VLOOKUP($B1721,期貨大額交易人未沖銷部位!$A$4:$O$499,7,FALSE)</f>
        <v>#N/A</v>
      </c>
      <c r="Z1721" s="40" t="e">
        <f>VLOOKUP($B1721,期貨大額交易人未沖銷部位!$A$4:$O$499,10,FALSE)</f>
        <v>#N/A</v>
      </c>
      <c r="AA1721" s="40" t="e">
        <f>VLOOKUP($B1721,期貨大額交易人未沖銷部位!$A$4:$O$499,13,FALSE)</f>
        <v>#N/A</v>
      </c>
      <c r="AB1721" s="40" t="e">
        <f>VLOOKUP($B1721,期貨大額交易人未沖銷部位!$A$4:$O$499,14,FALSE)</f>
        <v>#N/A</v>
      </c>
      <c r="AC1721" s="40" t="e">
        <f>VLOOKUP($B1721,期貨大額交易人未沖銷部位!$A$4:$O$499,15,FALSE)</f>
        <v>#N/A</v>
      </c>
      <c r="AD1721" s="33" t="e">
        <f>VLOOKUP($B1721,三大美股走勢!$A$4:$J$495,4,FALSE)</f>
        <v>#N/A</v>
      </c>
      <c r="AE1721" s="33" t="e">
        <f>VLOOKUP($B1721,三大美股走勢!$A$4:$J$495,7,FALSE)</f>
        <v>#N/A</v>
      </c>
      <c r="AF1721" s="33" t="e">
        <f>VLOOKUP($B1721,三大美股走勢!$A$4:$J$495,10,FALSE)</f>
        <v>#N/A</v>
      </c>
    </row>
    <row r="1722" spans="2:32">
      <c r="B1722" s="32">
        <v>44501</v>
      </c>
      <c r="C1722" s="33" t="e">
        <f>VLOOKUP($B1722,大盤與近月台指!$A$4:$I$499,2,FALSE)</f>
        <v>#N/A</v>
      </c>
      <c r="D1722" s="34" t="e">
        <f>VLOOKUP($B1722,大盤與近月台指!$A$4:$I$499,3,FALSE)</f>
        <v>#N/A</v>
      </c>
      <c r="E1722" s="35" t="e">
        <f>VLOOKUP($B1722,大盤與近月台指!$A$4:$I$499,4,FALSE)</f>
        <v>#N/A</v>
      </c>
      <c r="F1722" s="33" t="e">
        <f>VLOOKUP($B1722,大盤與近月台指!$A$4:$I$499,5,FALSE)</f>
        <v>#N/A</v>
      </c>
      <c r="G1722" s="49" t="e">
        <f>VLOOKUP($B1722,三大法人買賣超!$A$4:$I$500,3,FALSE)</f>
        <v>#N/A</v>
      </c>
      <c r="H1722" s="34" t="e">
        <f>VLOOKUP($B1722,三大法人買賣超!$A$4:$I$500,5,FALSE)</f>
        <v>#N/A</v>
      </c>
      <c r="I1722" s="27" t="e">
        <f>VLOOKUP($B1722,三大法人買賣超!$A$4:$I$500,7,FALSE)</f>
        <v>#N/A</v>
      </c>
      <c r="J1722" s="27" t="e">
        <f>VLOOKUP($B1722,三大法人買賣超!$A$4:$I$500,9,FALSE)</f>
        <v>#N/A</v>
      </c>
      <c r="K1722" s="37">
        <f>新台幣匯率美元指數!B1723</f>
        <v>0</v>
      </c>
      <c r="L1722" s="38">
        <f>新台幣匯率美元指數!C1723</f>
        <v>0</v>
      </c>
      <c r="M1722" s="39">
        <f>新台幣匯率美元指數!D1723</f>
        <v>0</v>
      </c>
      <c r="N1722" s="27" t="e">
        <f>VLOOKUP($B1722,期貨未平倉口數!$A$4:$M$499,4,FALSE)</f>
        <v>#N/A</v>
      </c>
      <c r="O1722" s="27" t="e">
        <f>VLOOKUP($B1722,期貨未平倉口數!$A$4:$M$499,9,FALSE)</f>
        <v>#N/A</v>
      </c>
      <c r="P1722" s="27" t="e">
        <f>VLOOKUP($B1722,期貨未平倉口數!$A$4:$M$499,10,FALSE)</f>
        <v>#N/A</v>
      </c>
      <c r="Q1722" s="27" t="e">
        <f>VLOOKUP($B1722,期貨未平倉口數!$A$4:$M$499,11,FALSE)</f>
        <v>#N/A</v>
      </c>
      <c r="R1722" s="64" t="e">
        <f>VLOOKUP($B1722,選擇權未平倉餘額!$A$4:$I$500,6,FALSE)</f>
        <v>#N/A</v>
      </c>
      <c r="S1722" s="64" t="e">
        <f>VLOOKUP($B1722,選擇權未平倉餘額!$A$4:$I$500,7,FALSE)</f>
        <v>#N/A</v>
      </c>
      <c r="T1722" s="64" t="e">
        <f>VLOOKUP($B1722,選擇權未平倉餘額!$A$4:$I$500,8,FALSE)</f>
        <v>#N/A</v>
      </c>
      <c r="U1722" s="64" t="e">
        <f>VLOOKUP($B1722,選擇權未平倉餘額!$A$4:$I$500,9,FALSE)</f>
        <v>#N/A</v>
      </c>
      <c r="V1722" s="39" t="e">
        <f>VLOOKUP($B1722,臺指選擇權P_C_Ratios!$A$4:$C$500,3,FALSE)</f>
        <v>#N/A</v>
      </c>
      <c r="W1722" s="41" t="e">
        <f>VLOOKUP($B1722,散戶多空比!$A$6:$L$500,12,FALSE)</f>
        <v>#N/A</v>
      </c>
      <c r="X1722" s="40" t="e">
        <f>VLOOKUP($B1722,期貨大額交易人未沖銷部位!$A$4:$O$499,4,FALSE)</f>
        <v>#N/A</v>
      </c>
      <c r="Y1722" s="40" t="e">
        <f>VLOOKUP($B1722,期貨大額交易人未沖銷部位!$A$4:$O$499,7,FALSE)</f>
        <v>#N/A</v>
      </c>
      <c r="Z1722" s="40" t="e">
        <f>VLOOKUP($B1722,期貨大額交易人未沖銷部位!$A$4:$O$499,10,FALSE)</f>
        <v>#N/A</v>
      </c>
      <c r="AA1722" s="40" t="e">
        <f>VLOOKUP($B1722,期貨大額交易人未沖銷部位!$A$4:$O$499,13,FALSE)</f>
        <v>#N/A</v>
      </c>
      <c r="AB1722" s="40" t="e">
        <f>VLOOKUP($B1722,期貨大額交易人未沖銷部位!$A$4:$O$499,14,FALSE)</f>
        <v>#N/A</v>
      </c>
      <c r="AC1722" s="40" t="e">
        <f>VLOOKUP($B1722,期貨大額交易人未沖銷部位!$A$4:$O$499,15,FALSE)</f>
        <v>#N/A</v>
      </c>
      <c r="AD1722" s="33" t="e">
        <f>VLOOKUP($B1722,三大美股走勢!$A$4:$J$495,4,FALSE)</f>
        <v>#N/A</v>
      </c>
      <c r="AE1722" s="33" t="e">
        <f>VLOOKUP($B1722,三大美股走勢!$A$4:$J$495,7,FALSE)</f>
        <v>#N/A</v>
      </c>
      <c r="AF1722" s="33" t="e">
        <f>VLOOKUP($B1722,三大美股走勢!$A$4:$J$495,10,FALSE)</f>
        <v>#N/A</v>
      </c>
    </row>
    <row r="1723" spans="2:32">
      <c r="B1723" s="32">
        <v>44502</v>
      </c>
      <c r="C1723" s="33" t="e">
        <f>VLOOKUP($B1723,大盤與近月台指!$A$4:$I$499,2,FALSE)</f>
        <v>#N/A</v>
      </c>
      <c r="D1723" s="34" t="e">
        <f>VLOOKUP($B1723,大盤與近月台指!$A$4:$I$499,3,FALSE)</f>
        <v>#N/A</v>
      </c>
      <c r="E1723" s="35" t="e">
        <f>VLOOKUP($B1723,大盤與近月台指!$A$4:$I$499,4,FALSE)</f>
        <v>#N/A</v>
      </c>
      <c r="F1723" s="33" t="e">
        <f>VLOOKUP($B1723,大盤與近月台指!$A$4:$I$499,5,FALSE)</f>
        <v>#N/A</v>
      </c>
      <c r="G1723" s="49" t="e">
        <f>VLOOKUP($B1723,三大法人買賣超!$A$4:$I$500,3,FALSE)</f>
        <v>#N/A</v>
      </c>
      <c r="H1723" s="34" t="e">
        <f>VLOOKUP($B1723,三大法人買賣超!$A$4:$I$500,5,FALSE)</f>
        <v>#N/A</v>
      </c>
      <c r="I1723" s="27" t="e">
        <f>VLOOKUP($B1723,三大法人買賣超!$A$4:$I$500,7,FALSE)</f>
        <v>#N/A</v>
      </c>
      <c r="J1723" s="27" t="e">
        <f>VLOOKUP($B1723,三大法人買賣超!$A$4:$I$500,9,FALSE)</f>
        <v>#N/A</v>
      </c>
      <c r="K1723" s="37">
        <f>新台幣匯率美元指數!B1724</f>
        <v>0</v>
      </c>
      <c r="L1723" s="38">
        <f>新台幣匯率美元指數!C1724</f>
        <v>0</v>
      </c>
      <c r="M1723" s="39">
        <f>新台幣匯率美元指數!D1724</f>
        <v>0</v>
      </c>
      <c r="N1723" s="27" t="e">
        <f>VLOOKUP($B1723,期貨未平倉口數!$A$4:$M$499,4,FALSE)</f>
        <v>#N/A</v>
      </c>
      <c r="O1723" s="27" t="e">
        <f>VLOOKUP($B1723,期貨未平倉口數!$A$4:$M$499,9,FALSE)</f>
        <v>#N/A</v>
      </c>
      <c r="P1723" s="27" t="e">
        <f>VLOOKUP($B1723,期貨未平倉口數!$A$4:$M$499,10,FALSE)</f>
        <v>#N/A</v>
      </c>
      <c r="Q1723" s="27" t="e">
        <f>VLOOKUP($B1723,期貨未平倉口數!$A$4:$M$499,11,FALSE)</f>
        <v>#N/A</v>
      </c>
      <c r="R1723" s="64" t="e">
        <f>VLOOKUP($B1723,選擇權未平倉餘額!$A$4:$I$500,6,FALSE)</f>
        <v>#N/A</v>
      </c>
      <c r="S1723" s="64" t="e">
        <f>VLOOKUP($B1723,選擇權未平倉餘額!$A$4:$I$500,7,FALSE)</f>
        <v>#N/A</v>
      </c>
      <c r="T1723" s="64" t="e">
        <f>VLOOKUP($B1723,選擇權未平倉餘額!$A$4:$I$500,8,FALSE)</f>
        <v>#N/A</v>
      </c>
      <c r="U1723" s="64" t="e">
        <f>VLOOKUP($B1723,選擇權未平倉餘額!$A$4:$I$500,9,FALSE)</f>
        <v>#N/A</v>
      </c>
      <c r="V1723" s="39" t="e">
        <f>VLOOKUP($B1723,臺指選擇權P_C_Ratios!$A$4:$C$500,3,FALSE)</f>
        <v>#N/A</v>
      </c>
      <c r="W1723" s="41" t="e">
        <f>VLOOKUP($B1723,散戶多空比!$A$6:$L$500,12,FALSE)</f>
        <v>#N/A</v>
      </c>
      <c r="X1723" s="40" t="e">
        <f>VLOOKUP($B1723,期貨大額交易人未沖銷部位!$A$4:$O$499,4,FALSE)</f>
        <v>#N/A</v>
      </c>
      <c r="Y1723" s="40" t="e">
        <f>VLOOKUP($B1723,期貨大額交易人未沖銷部位!$A$4:$O$499,7,FALSE)</f>
        <v>#N/A</v>
      </c>
      <c r="Z1723" s="40" t="e">
        <f>VLOOKUP($B1723,期貨大額交易人未沖銷部位!$A$4:$O$499,10,FALSE)</f>
        <v>#N/A</v>
      </c>
      <c r="AA1723" s="40" t="e">
        <f>VLOOKUP($B1723,期貨大額交易人未沖銷部位!$A$4:$O$499,13,FALSE)</f>
        <v>#N/A</v>
      </c>
      <c r="AB1723" s="40" t="e">
        <f>VLOOKUP($B1723,期貨大額交易人未沖銷部位!$A$4:$O$499,14,FALSE)</f>
        <v>#N/A</v>
      </c>
      <c r="AC1723" s="40" t="e">
        <f>VLOOKUP($B1723,期貨大額交易人未沖銷部位!$A$4:$O$499,15,FALSE)</f>
        <v>#N/A</v>
      </c>
      <c r="AD1723" s="33" t="e">
        <f>VLOOKUP($B1723,三大美股走勢!$A$4:$J$495,4,FALSE)</f>
        <v>#N/A</v>
      </c>
      <c r="AE1723" s="33" t="e">
        <f>VLOOKUP($B1723,三大美股走勢!$A$4:$J$495,7,FALSE)</f>
        <v>#N/A</v>
      </c>
      <c r="AF1723" s="33" t="e">
        <f>VLOOKUP($B1723,三大美股走勢!$A$4:$J$495,10,FALSE)</f>
        <v>#N/A</v>
      </c>
    </row>
    <row r="1724" spans="2:32">
      <c r="B1724" s="32">
        <v>44503</v>
      </c>
      <c r="C1724" s="33" t="e">
        <f>VLOOKUP($B1724,大盤與近月台指!$A$4:$I$499,2,FALSE)</f>
        <v>#N/A</v>
      </c>
      <c r="D1724" s="34" t="e">
        <f>VLOOKUP($B1724,大盤與近月台指!$A$4:$I$499,3,FALSE)</f>
        <v>#N/A</v>
      </c>
      <c r="E1724" s="35" t="e">
        <f>VLOOKUP($B1724,大盤與近月台指!$A$4:$I$499,4,FALSE)</f>
        <v>#N/A</v>
      </c>
      <c r="F1724" s="33" t="e">
        <f>VLOOKUP($B1724,大盤與近月台指!$A$4:$I$499,5,FALSE)</f>
        <v>#N/A</v>
      </c>
      <c r="G1724" s="49" t="e">
        <f>VLOOKUP($B1724,三大法人買賣超!$A$4:$I$500,3,FALSE)</f>
        <v>#N/A</v>
      </c>
      <c r="H1724" s="34" t="e">
        <f>VLOOKUP($B1724,三大法人買賣超!$A$4:$I$500,5,FALSE)</f>
        <v>#N/A</v>
      </c>
      <c r="I1724" s="27" t="e">
        <f>VLOOKUP($B1724,三大法人買賣超!$A$4:$I$500,7,FALSE)</f>
        <v>#N/A</v>
      </c>
      <c r="J1724" s="27" t="e">
        <f>VLOOKUP($B1724,三大法人買賣超!$A$4:$I$500,9,FALSE)</f>
        <v>#N/A</v>
      </c>
      <c r="K1724" s="37">
        <f>新台幣匯率美元指數!B1725</f>
        <v>0</v>
      </c>
      <c r="L1724" s="38">
        <f>新台幣匯率美元指數!C1725</f>
        <v>0</v>
      </c>
      <c r="M1724" s="39">
        <f>新台幣匯率美元指數!D1725</f>
        <v>0</v>
      </c>
      <c r="N1724" s="27" t="e">
        <f>VLOOKUP($B1724,期貨未平倉口數!$A$4:$M$499,4,FALSE)</f>
        <v>#N/A</v>
      </c>
      <c r="O1724" s="27" t="e">
        <f>VLOOKUP($B1724,期貨未平倉口數!$A$4:$M$499,9,FALSE)</f>
        <v>#N/A</v>
      </c>
      <c r="P1724" s="27" t="e">
        <f>VLOOKUP($B1724,期貨未平倉口數!$A$4:$M$499,10,FALSE)</f>
        <v>#N/A</v>
      </c>
      <c r="Q1724" s="27" t="e">
        <f>VLOOKUP($B1724,期貨未平倉口數!$A$4:$M$499,11,FALSE)</f>
        <v>#N/A</v>
      </c>
      <c r="R1724" s="64" t="e">
        <f>VLOOKUP($B1724,選擇權未平倉餘額!$A$4:$I$500,6,FALSE)</f>
        <v>#N/A</v>
      </c>
      <c r="S1724" s="64" t="e">
        <f>VLOOKUP($B1724,選擇權未平倉餘額!$A$4:$I$500,7,FALSE)</f>
        <v>#N/A</v>
      </c>
      <c r="T1724" s="64" t="e">
        <f>VLOOKUP($B1724,選擇權未平倉餘額!$A$4:$I$500,8,FALSE)</f>
        <v>#N/A</v>
      </c>
      <c r="U1724" s="64" t="e">
        <f>VLOOKUP($B1724,選擇權未平倉餘額!$A$4:$I$500,9,FALSE)</f>
        <v>#N/A</v>
      </c>
      <c r="V1724" s="39" t="e">
        <f>VLOOKUP($B1724,臺指選擇權P_C_Ratios!$A$4:$C$500,3,FALSE)</f>
        <v>#N/A</v>
      </c>
      <c r="W1724" s="41" t="e">
        <f>VLOOKUP($B1724,散戶多空比!$A$6:$L$500,12,FALSE)</f>
        <v>#N/A</v>
      </c>
      <c r="X1724" s="40" t="e">
        <f>VLOOKUP($B1724,期貨大額交易人未沖銷部位!$A$4:$O$499,4,FALSE)</f>
        <v>#N/A</v>
      </c>
      <c r="Y1724" s="40" t="e">
        <f>VLOOKUP($B1724,期貨大額交易人未沖銷部位!$A$4:$O$499,7,FALSE)</f>
        <v>#N/A</v>
      </c>
      <c r="Z1724" s="40" t="e">
        <f>VLOOKUP($B1724,期貨大額交易人未沖銷部位!$A$4:$O$499,10,FALSE)</f>
        <v>#N/A</v>
      </c>
      <c r="AA1724" s="40" t="e">
        <f>VLOOKUP($B1724,期貨大額交易人未沖銷部位!$A$4:$O$499,13,FALSE)</f>
        <v>#N/A</v>
      </c>
      <c r="AB1724" s="40" t="e">
        <f>VLOOKUP($B1724,期貨大額交易人未沖銷部位!$A$4:$O$499,14,FALSE)</f>
        <v>#N/A</v>
      </c>
      <c r="AC1724" s="40" t="e">
        <f>VLOOKUP($B1724,期貨大額交易人未沖銷部位!$A$4:$O$499,15,FALSE)</f>
        <v>#N/A</v>
      </c>
      <c r="AD1724" s="33" t="e">
        <f>VLOOKUP($B1724,三大美股走勢!$A$4:$J$495,4,FALSE)</f>
        <v>#N/A</v>
      </c>
      <c r="AE1724" s="33" t="e">
        <f>VLOOKUP($B1724,三大美股走勢!$A$4:$J$495,7,FALSE)</f>
        <v>#N/A</v>
      </c>
      <c r="AF1724" s="33" t="e">
        <f>VLOOKUP($B1724,三大美股走勢!$A$4:$J$495,10,FALSE)</f>
        <v>#N/A</v>
      </c>
    </row>
    <row r="1725" spans="2:32">
      <c r="B1725" s="32">
        <v>44504</v>
      </c>
      <c r="C1725" s="33" t="e">
        <f>VLOOKUP($B1725,大盤與近月台指!$A$4:$I$499,2,FALSE)</f>
        <v>#N/A</v>
      </c>
      <c r="D1725" s="34" t="e">
        <f>VLOOKUP($B1725,大盤與近月台指!$A$4:$I$499,3,FALSE)</f>
        <v>#N/A</v>
      </c>
      <c r="E1725" s="35" t="e">
        <f>VLOOKUP($B1725,大盤與近月台指!$A$4:$I$499,4,FALSE)</f>
        <v>#N/A</v>
      </c>
      <c r="F1725" s="33" t="e">
        <f>VLOOKUP($B1725,大盤與近月台指!$A$4:$I$499,5,FALSE)</f>
        <v>#N/A</v>
      </c>
      <c r="G1725" s="49" t="e">
        <f>VLOOKUP($B1725,三大法人買賣超!$A$4:$I$500,3,FALSE)</f>
        <v>#N/A</v>
      </c>
      <c r="H1725" s="34" t="e">
        <f>VLOOKUP($B1725,三大法人買賣超!$A$4:$I$500,5,FALSE)</f>
        <v>#N/A</v>
      </c>
      <c r="I1725" s="27" t="e">
        <f>VLOOKUP($B1725,三大法人買賣超!$A$4:$I$500,7,FALSE)</f>
        <v>#N/A</v>
      </c>
      <c r="J1725" s="27" t="e">
        <f>VLOOKUP($B1725,三大法人買賣超!$A$4:$I$500,9,FALSE)</f>
        <v>#N/A</v>
      </c>
      <c r="K1725" s="37">
        <f>新台幣匯率美元指數!B1726</f>
        <v>0</v>
      </c>
      <c r="L1725" s="38">
        <f>新台幣匯率美元指數!C1726</f>
        <v>0</v>
      </c>
      <c r="M1725" s="39">
        <f>新台幣匯率美元指數!D1726</f>
        <v>0</v>
      </c>
      <c r="N1725" s="27" t="e">
        <f>VLOOKUP($B1725,期貨未平倉口數!$A$4:$M$499,4,FALSE)</f>
        <v>#N/A</v>
      </c>
      <c r="O1725" s="27" t="e">
        <f>VLOOKUP($B1725,期貨未平倉口數!$A$4:$M$499,9,FALSE)</f>
        <v>#N/A</v>
      </c>
      <c r="P1725" s="27" t="e">
        <f>VLOOKUP($B1725,期貨未平倉口數!$A$4:$M$499,10,FALSE)</f>
        <v>#N/A</v>
      </c>
      <c r="Q1725" s="27" t="e">
        <f>VLOOKUP($B1725,期貨未平倉口數!$A$4:$M$499,11,FALSE)</f>
        <v>#N/A</v>
      </c>
      <c r="R1725" s="64" t="e">
        <f>VLOOKUP($B1725,選擇權未平倉餘額!$A$4:$I$500,6,FALSE)</f>
        <v>#N/A</v>
      </c>
      <c r="S1725" s="64" t="e">
        <f>VLOOKUP($B1725,選擇權未平倉餘額!$A$4:$I$500,7,FALSE)</f>
        <v>#N/A</v>
      </c>
      <c r="T1725" s="64" t="e">
        <f>VLOOKUP($B1725,選擇權未平倉餘額!$A$4:$I$500,8,FALSE)</f>
        <v>#N/A</v>
      </c>
      <c r="U1725" s="64" t="e">
        <f>VLOOKUP($B1725,選擇權未平倉餘額!$A$4:$I$500,9,FALSE)</f>
        <v>#N/A</v>
      </c>
      <c r="V1725" s="39" t="e">
        <f>VLOOKUP($B1725,臺指選擇權P_C_Ratios!$A$4:$C$500,3,FALSE)</f>
        <v>#N/A</v>
      </c>
      <c r="W1725" s="41" t="e">
        <f>VLOOKUP($B1725,散戶多空比!$A$6:$L$500,12,FALSE)</f>
        <v>#N/A</v>
      </c>
      <c r="X1725" s="40" t="e">
        <f>VLOOKUP($B1725,期貨大額交易人未沖銷部位!$A$4:$O$499,4,FALSE)</f>
        <v>#N/A</v>
      </c>
      <c r="Y1725" s="40" t="e">
        <f>VLOOKUP($B1725,期貨大額交易人未沖銷部位!$A$4:$O$499,7,FALSE)</f>
        <v>#N/A</v>
      </c>
      <c r="Z1725" s="40" t="e">
        <f>VLOOKUP($B1725,期貨大額交易人未沖銷部位!$A$4:$O$499,10,FALSE)</f>
        <v>#N/A</v>
      </c>
      <c r="AA1725" s="40" t="e">
        <f>VLOOKUP($B1725,期貨大額交易人未沖銷部位!$A$4:$O$499,13,FALSE)</f>
        <v>#N/A</v>
      </c>
      <c r="AB1725" s="40" t="e">
        <f>VLOOKUP($B1725,期貨大額交易人未沖銷部位!$A$4:$O$499,14,FALSE)</f>
        <v>#N/A</v>
      </c>
      <c r="AC1725" s="40" t="e">
        <f>VLOOKUP($B1725,期貨大額交易人未沖銷部位!$A$4:$O$499,15,FALSE)</f>
        <v>#N/A</v>
      </c>
      <c r="AD1725" s="33" t="e">
        <f>VLOOKUP($B1725,三大美股走勢!$A$4:$J$495,4,FALSE)</f>
        <v>#N/A</v>
      </c>
      <c r="AE1725" s="33" t="e">
        <f>VLOOKUP($B1725,三大美股走勢!$A$4:$J$495,7,FALSE)</f>
        <v>#N/A</v>
      </c>
      <c r="AF1725" s="33" t="e">
        <f>VLOOKUP($B1725,三大美股走勢!$A$4:$J$495,10,FALSE)</f>
        <v>#N/A</v>
      </c>
    </row>
    <row r="1726" spans="2:32">
      <c r="B1726" s="32">
        <v>44505</v>
      </c>
      <c r="C1726" s="33" t="e">
        <f>VLOOKUP($B1726,大盤與近月台指!$A$4:$I$499,2,FALSE)</f>
        <v>#N/A</v>
      </c>
      <c r="D1726" s="34" t="e">
        <f>VLOOKUP($B1726,大盤與近月台指!$A$4:$I$499,3,FALSE)</f>
        <v>#N/A</v>
      </c>
      <c r="E1726" s="35" t="e">
        <f>VLOOKUP($B1726,大盤與近月台指!$A$4:$I$499,4,FALSE)</f>
        <v>#N/A</v>
      </c>
      <c r="F1726" s="33" t="e">
        <f>VLOOKUP($B1726,大盤與近月台指!$A$4:$I$499,5,FALSE)</f>
        <v>#N/A</v>
      </c>
      <c r="G1726" s="49" t="e">
        <f>VLOOKUP($B1726,三大法人買賣超!$A$4:$I$500,3,FALSE)</f>
        <v>#N/A</v>
      </c>
      <c r="H1726" s="34" t="e">
        <f>VLOOKUP($B1726,三大法人買賣超!$A$4:$I$500,5,FALSE)</f>
        <v>#N/A</v>
      </c>
      <c r="I1726" s="27" t="e">
        <f>VLOOKUP($B1726,三大法人買賣超!$A$4:$I$500,7,FALSE)</f>
        <v>#N/A</v>
      </c>
      <c r="J1726" s="27" t="e">
        <f>VLOOKUP($B1726,三大法人買賣超!$A$4:$I$500,9,FALSE)</f>
        <v>#N/A</v>
      </c>
      <c r="K1726" s="37">
        <f>新台幣匯率美元指數!B1727</f>
        <v>0</v>
      </c>
      <c r="L1726" s="38">
        <f>新台幣匯率美元指數!C1727</f>
        <v>0</v>
      </c>
      <c r="M1726" s="39">
        <f>新台幣匯率美元指數!D1727</f>
        <v>0</v>
      </c>
      <c r="N1726" s="27" t="e">
        <f>VLOOKUP($B1726,期貨未平倉口數!$A$4:$M$499,4,FALSE)</f>
        <v>#N/A</v>
      </c>
      <c r="O1726" s="27" t="e">
        <f>VLOOKUP($B1726,期貨未平倉口數!$A$4:$M$499,9,FALSE)</f>
        <v>#N/A</v>
      </c>
      <c r="P1726" s="27" t="e">
        <f>VLOOKUP($B1726,期貨未平倉口數!$A$4:$M$499,10,FALSE)</f>
        <v>#N/A</v>
      </c>
      <c r="Q1726" s="27" t="e">
        <f>VLOOKUP($B1726,期貨未平倉口數!$A$4:$M$499,11,FALSE)</f>
        <v>#N/A</v>
      </c>
      <c r="R1726" s="64" t="e">
        <f>VLOOKUP($B1726,選擇權未平倉餘額!$A$4:$I$500,6,FALSE)</f>
        <v>#N/A</v>
      </c>
      <c r="S1726" s="64" t="e">
        <f>VLOOKUP($B1726,選擇權未平倉餘額!$A$4:$I$500,7,FALSE)</f>
        <v>#N/A</v>
      </c>
      <c r="T1726" s="64" t="e">
        <f>VLOOKUP($B1726,選擇權未平倉餘額!$A$4:$I$500,8,FALSE)</f>
        <v>#N/A</v>
      </c>
      <c r="U1726" s="64" t="e">
        <f>VLOOKUP($B1726,選擇權未平倉餘額!$A$4:$I$500,9,FALSE)</f>
        <v>#N/A</v>
      </c>
      <c r="V1726" s="39" t="e">
        <f>VLOOKUP($B1726,臺指選擇權P_C_Ratios!$A$4:$C$500,3,FALSE)</f>
        <v>#N/A</v>
      </c>
      <c r="W1726" s="41" t="e">
        <f>VLOOKUP($B1726,散戶多空比!$A$6:$L$500,12,FALSE)</f>
        <v>#N/A</v>
      </c>
      <c r="X1726" s="40" t="e">
        <f>VLOOKUP($B1726,期貨大額交易人未沖銷部位!$A$4:$O$499,4,FALSE)</f>
        <v>#N/A</v>
      </c>
      <c r="Y1726" s="40" t="e">
        <f>VLOOKUP($B1726,期貨大額交易人未沖銷部位!$A$4:$O$499,7,FALSE)</f>
        <v>#N/A</v>
      </c>
      <c r="Z1726" s="40" t="e">
        <f>VLOOKUP($B1726,期貨大額交易人未沖銷部位!$A$4:$O$499,10,FALSE)</f>
        <v>#N/A</v>
      </c>
      <c r="AA1726" s="40" t="e">
        <f>VLOOKUP($B1726,期貨大額交易人未沖銷部位!$A$4:$O$499,13,FALSE)</f>
        <v>#N/A</v>
      </c>
      <c r="AB1726" s="40" t="e">
        <f>VLOOKUP($B1726,期貨大額交易人未沖銷部位!$A$4:$O$499,14,FALSE)</f>
        <v>#N/A</v>
      </c>
      <c r="AC1726" s="40" t="e">
        <f>VLOOKUP($B1726,期貨大額交易人未沖銷部位!$A$4:$O$499,15,FALSE)</f>
        <v>#N/A</v>
      </c>
      <c r="AD1726" s="33" t="e">
        <f>VLOOKUP($B1726,三大美股走勢!$A$4:$J$495,4,FALSE)</f>
        <v>#N/A</v>
      </c>
      <c r="AE1726" s="33" t="e">
        <f>VLOOKUP($B1726,三大美股走勢!$A$4:$J$495,7,FALSE)</f>
        <v>#N/A</v>
      </c>
      <c r="AF1726" s="33" t="e">
        <f>VLOOKUP($B1726,三大美股走勢!$A$4:$J$495,10,FALSE)</f>
        <v>#N/A</v>
      </c>
    </row>
    <row r="1727" spans="2:32">
      <c r="B1727" s="32">
        <v>44506</v>
      </c>
      <c r="C1727" s="33" t="e">
        <f>VLOOKUP($B1727,大盤與近月台指!$A$4:$I$499,2,FALSE)</f>
        <v>#N/A</v>
      </c>
      <c r="D1727" s="34" t="e">
        <f>VLOOKUP($B1727,大盤與近月台指!$A$4:$I$499,3,FALSE)</f>
        <v>#N/A</v>
      </c>
      <c r="E1727" s="35" t="e">
        <f>VLOOKUP($B1727,大盤與近月台指!$A$4:$I$499,4,FALSE)</f>
        <v>#N/A</v>
      </c>
      <c r="F1727" s="33" t="e">
        <f>VLOOKUP($B1727,大盤與近月台指!$A$4:$I$499,5,FALSE)</f>
        <v>#N/A</v>
      </c>
      <c r="G1727" s="49" t="e">
        <f>VLOOKUP($B1727,三大法人買賣超!$A$4:$I$500,3,FALSE)</f>
        <v>#N/A</v>
      </c>
      <c r="H1727" s="34" t="e">
        <f>VLOOKUP($B1727,三大法人買賣超!$A$4:$I$500,5,FALSE)</f>
        <v>#N/A</v>
      </c>
      <c r="I1727" s="27" t="e">
        <f>VLOOKUP($B1727,三大法人買賣超!$A$4:$I$500,7,FALSE)</f>
        <v>#N/A</v>
      </c>
      <c r="J1727" s="27" t="e">
        <f>VLOOKUP($B1727,三大法人買賣超!$A$4:$I$500,9,FALSE)</f>
        <v>#N/A</v>
      </c>
      <c r="K1727" s="37">
        <f>新台幣匯率美元指數!B1728</f>
        <v>0</v>
      </c>
      <c r="L1727" s="38">
        <f>新台幣匯率美元指數!C1728</f>
        <v>0</v>
      </c>
      <c r="M1727" s="39">
        <f>新台幣匯率美元指數!D1728</f>
        <v>0</v>
      </c>
      <c r="N1727" s="27" t="e">
        <f>VLOOKUP($B1727,期貨未平倉口數!$A$4:$M$499,4,FALSE)</f>
        <v>#N/A</v>
      </c>
      <c r="O1727" s="27" t="e">
        <f>VLOOKUP($B1727,期貨未平倉口數!$A$4:$M$499,9,FALSE)</f>
        <v>#N/A</v>
      </c>
      <c r="P1727" s="27" t="e">
        <f>VLOOKUP($B1727,期貨未平倉口數!$A$4:$M$499,10,FALSE)</f>
        <v>#N/A</v>
      </c>
      <c r="Q1727" s="27" t="e">
        <f>VLOOKUP($B1727,期貨未平倉口數!$A$4:$M$499,11,FALSE)</f>
        <v>#N/A</v>
      </c>
      <c r="R1727" s="64" t="e">
        <f>VLOOKUP($B1727,選擇權未平倉餘額!$A$4:$I$500,6,FALSE)</f>
        <v>#N/A</v>
      </c>
      <c r="S1727" s="64" t="e">
        <f>VLOOKUP($B1727,選擇權未平倉餘額!$A$4:$I$500,7,FALSE)</f>
        <v>#N/A</v>
      </c>
      <c r="T1727" s="64" t="e">
        <f>VLOOKUP($B1727,選擇權未平倉餘額!$A$4:$I$500,8,FALSE)</f>
        <v>#N/A</v>
      </c>
      <c r="U1727" s="64" t="e">
        <f>VLOOKUP($B1727,選擇權未平倉餘額!$A$4:$I$500,9,FALSE)</f>
        <v>#N/A</v>
      </c>
      <c r="V1727" s="39" t="e">
        <f>VLOOKUP($B1727,臺指選擇權P_C_Ratios!$A$4:$C$500,3,FALSE)</f>
        <v>#N/A</v>
      </c>
      <c r="W1727" s="41" t="e">
        <f>VLOOKUP($B1727,散戶多空比!$A$6:$L$500,12,FALSE)</f>
        <v>#N/A</v>
      </c>
      <c r="X1727" s="40" t="e">
        <f>VLOOKUP($B1727,期貨大額交易人未沖銷部位!$A$4:$O$499,4,FALSE)</f>
        <v>#N/A</v>
      </c>
      <c r="Y1727" s="40" t="e">
        <f>VLOOKUP($B1727,期貨大額交易人未沖銷部位!$A$4:$O$499,7,FALSE)</f>
        <v>#N/A</v>
      </c>
      <c r="Z1727" s="40" t="e">
        <f>VLOOKUP($B1727,期貨大額交易人未沖銷部位!$A$4:$O$499,10,FALSE)</f>
        <v>#N/A</v>
      </c>
      <c r="AA1727" s="40" t="e">
        <f>VLOOKUP($B1727,期貨大額交易人未沖銷部位!$A$4:$O$499,13,FALSE)</f>
        <v>#N/A</v>
      </c>
      <c r="AB1727" s="40" t="e">
        <f>VLOOKUP($B1727,期貨大額交易人未沖銷部位!$A$4:$O$499,14,FALSE)</f>
        <v>#N/A</v>
      </c>
      <c r="AC1727" s="40" t="e">
        <f>VLOOKUP($B1727,期貨大額交易人未沖銷部位!$A$4:$O$499,15,FALSE)</f>
        <v>#N/A</v>
      </c>
      <c r="AD1727" s="33" t="e">
        <f>VLOOKUP($B1727,三大美股走勢!$A$4:$J$495,4,FALSE)</f>
        <v>#N/A</v>
      </c>
      <c r="AE1727" s="33" t="e">
        <f>VLOOKUP($B1727,三大美股走勢!$A$4:$J$495,7,FALSE)</f>
        <v>#N/A</v>
      </c>
      <c r="AF1727" s="33" t="e">
        <f>VLOOKUP($B1727,三大美股走勢!$A$4:$J$495,10,FALSE)</f>
        <v>#N/A</v>
      </c>
    </row>
    <row r="1728" spans="2:32">
      <c r="B1728" s="32">
        <v>44507</v>
      </c>
      <c r="C1728" s="33" t="e">
        <f>VLOOKUP($B1728,大盤與近月台指!$A$4:$I$499,2,FALSE)</f>
        <v>#N/A</v>
      </c>
      <c r="D1728" s="34" t="e">
        <f>VLOOKUP($B1728,大盤與近月台指!$A$4:$I$499,3,FALSE)</f>
        <v>#N/A</v>
      </c>
      <c r="E1728" s="35" t="e">
        <f>VLOOKUP($B1728,大盤與近月台指!$A$4:$I$499,4,FALSE)</f>
        <v>#N/A</v>
      </c>
      <c r="F1728" s="33" t="e">
        <f>VLOOKUP($B1728,大盤與近月台指!$A$4:$I$499,5,FALSE)</f>
        <v>#N/A</v>
      </c>
      <c r="G1728" s="49" t="e">
        <f>VLOOKUP($B1728,三大法人買賣超!$A$4:$I$500,3,FALSE)</f>
        <v>#N/A</v>
      </c>
      <c r="H1728" s="34" t="e">
        <f>VLOOKUP($B1728,三大法人買賣超!$A$4:$I$500,5,FALSE)</f>
        <v>#N/A</v>
      </c>
      <c r="I1728" s="27" t="e">
        <f>VLOOKUP($B1728,三大法人買賣超!$A$4:$I$500,7,FALSE)</f>
        <v>#N/A</v>
      </c>
      <c r="J1728" s="27" t="e">
        <f>VLOOKUP($B1728,三大法人買賣超!$A$4:$I$500,9,FALSE)</f>
        <v>#N/A</v>
      </c>
      <c r="K1728" s="37">
        <f>新台幣匯率美元指數!B1729</f>
        <v>0</v>
      </c>
      <c r="L1728" s="38">
        <f>新台幣匯率美元指數!C1729</f>
        <v>0</v>
      </c>
      <c r="M1728" s="39">
        <f>新台幣匯率美元指數!D1729</f>
        <v>0</v>
      </c>
      <c r="N1728" s="27" t="e">
        <f>VLOOKUP($B1728,期貨未平倉口數!$A$4:$M$499,4,FALSE)</f>
        <v>#N/A</v>
      </c>
      <c r="O1728" s="27" t="e">
        <f>VLOOKUP($B1728,期貨未平倉口數!$A$4:$M$499,9,FALSE)</f>
        <v>#N/A</v>
      </c>
      <c r="P1728" s="27" t="e">
        <f>VLOOKUP($B1728,期貨未平倉口數!$A$4:$M$499,10,FALSE)</f>
        <v>#N/A</v>
      </c>
      <c r="Q1728" s="27" t="e">
        <f>VLOOKUP($B1728,期貨未平倉口數!$A$4:$M$499,11,FALSE)</f>
        <v>#N/A</v>
      </c>
      <c r="R1728" s="64" t="e">
        <f>VLOOKUP($B1728,選擇權未平倉餘額!$A$4:$I$500,6,FALSE)</f>
        <v>#N/A</v>
      </c>
      <c r="S1728" s="64" t="e">
        <f>VLOOKUP($B1728,選擇權未平倉餘額!$A$4:$I$500,7,FALSE)</f>
        <v>#N/A</v>
      </c>
      <c r="T1728" s="64" t="e">
        <f>VLOOKUP($B1728,選擇權未平倉餘額!$A$4:$I$500,8,FALSE)</f>
        <v>#N/A</v>
      </c>
      <c r="U1728" s="64" t="e">
        <f>VLOOKUP($B1728,選擇權未平倉餘額!$A$4:$I$500,9,FALSE)</f>
        <v>#N/A</v>
      </c>
      <c r="V1728" s="39" t="e">
        <f>VLOOKUP($B1728,臺指選擇權P_C_Ratios!$A$4:$C$500,3,FALSE)</f>
        <v>#N/A</v>
      </c>
      <c r="W1728" s="41" t="e">
        <f>VLOOKUP($B1728,散戶多空比!$A$6:$L$500,12,FALSE)</f>
        <v>#N/A</v>
      </c>
      <c r="X1728" s="40" t="e">
        <f>VLOOKUP($B1728,期貨大額交易人未沖銷部位!$A$4:$O$499,4,FALSE)</f>
        <v>#N/A</v>
      </c>
      <c r="Y1728" s="40" t="e">
        <f>VLOOKUP($B1728,期貨大額交易人未沖銷部位!$A$4:$O$499,7,FALSE)</f>
        <v>#N/A</v>
      </c>
      <c r="Z1728" s="40" t="e">
        <f>VLOOKUP($B1728,期貨大額交易人未沖銷部位!$A$4:$O$499,10,FALSE)</f>
        <v>#N/A</v>
      </c>
      <c r="AA1728" s="40" t="e">
        <f>VLOOKUP($B1728,期貨大額交易人未沖銷部位!$A$4:$O$499,13,FALSE)</f>
        <v>#N/A</v>
      </c>
      <c r="AB1728" s="40" t="e">
        <f>VLOOKUP($B1728,期貨大額交易人未沖銷部位!$A$4:$O$499,14,FALSE)</f>
        <v>#N/A</v>
      </c>
      <c r="AC1728" s="40" t="e">
        <f>VLOOKUP($B1728,期貨大額交易人未沖銷部位!$A$4:$O$499,15,FALSE)</f>
        <v>#N/A</v>
      </c>
      <c r="AD1728" s="33" t="e">
        <f>VLOOKUP($B1728,三大美股走勢!$A$4:$J$495,4,FALSE)</f>
        <v>#N/A</v>
      </c>
      <c r="AE1728" s="33" t="e">
        <f>VLOOKUP($B1728,三大美股走勢!$A$4:$J$495,7,FALSE)</f>
        <v>#N/A</v>
      </c>
      <c r="AF1728" s="33" t="e">
        <f>VLOOKUP($B1728,三大美股走勢!$A$4:$J$495,10,FALSE)</f>
        <v>#N/A</v>
      </c>
    </row>
    <row r="1729" spans="2:32">
      <c r="B1729" s="32">
        <v>44508</v>
      </c>
      <c r="C1729" s="33" t="e">
        <f>VLOOKUP($B1729,大盤與近月台指!$A$4:$I$499,2,FALSE)</f>
        <v>#N/A</v>
      </c>
      <c r="D1729" s="34" t="e">
        <f>VLOOKUP($B1729,大盤與近月台指!$A$4:$I$499,3,FALSE)</f>
        <v>#N/A</v>
      </c>
      <c r="E1729" s="35" t="e">
        <f>VLOOKUP($B1729,大盤與近月台指!$A$4:$I$499,4,FALSE)</f>
        <v>#N/A</v>
      </c>
      <c r="F1729" s="33" t="e">
        <f>VLOOKUP($B1729,大盤與近月台指!$A$4:$I$499,5,FALSE)</f>
        <v>#N/A</v>
      </c>
      <c r="G1729" s="49" t="e">
        <f>VLOOKUP($B1729,三大法人買賣超!$A$4:$I$500,3,FALSE)</f>
        <v>#N/A</v>
      </c>
      <c r="H1729" s="34" t="e">
        <f>VLOOKUP($B1729,三大法人買賣超!$A$4:$I$500,5,FALSE)</f>
        <v>#N/A</v>
      </c>
      <c r="I1729" s="27" t="e">
        <f>VLOOKUP($B1729,三大法人買賣超!$A$4:$I$500,7,FALSE)</f>
        <v>#N/A</v>
      </c>
      <c r="J1729" s="27" t="e">
        <f>VLOOKUP($B1729,三大法人買賣超!$A$4:$I$500,9,FALSE)</f>
        <v>#N/A</v>
      </c>
      <c r="K1729" s="37">
        <f>新台幣匯率美元指數!B1730</f>
        <v>0</v>
      </c>
      <c r="L1729" s="38">
        <f>新台幣匯率美元指數!C1730</f>
        <v>0</v>
      </c>
      <c r="M1729" s="39">
        <f>新台幣匯率美元指數!D1730</f>
        <v>0</v>
      </c>
      <c r="N1729" s="27" t="e">
        <f>VLOOKUP($B1729,期貨未平倉口數!$A$4:$M$499,4,FALSE)</f>
        <v>#N/A</v>
      </c>
      <c r="O1729" s="27" t="e">
        <f>VLOOKUP($B1729,期貨未平倉口數!$A$4:$M$499,9,FALSE)</f>
        <v>#N/A</v>
      </c>
      <c r="P1729" s="27" t="e">
        <f>VLOOKUP($B1729,期貨未平倉口數!$A$4:$M$499,10,FALSE)</f>
        <v>#N/A</v>
      </c>
      <c r="Q1729" s="27" t="e">
        <f>VLOOKUP($B1729,期貨未平倉口數!$A$4:$M$499,11,FALSE)</f>
        <v>#N/A</v>
      </c>
      <c r="R1729" s="64" t="e">
        <f>VLOOKUP($B1729,選擇權未平倉餘額!$A$4:$I$500,6,FALSE)</f>
        <v>#N/A</v>
      </c>
      <c r="S1729" s="64" t="e">
        <f>VLOOKUP($B1729,選擇權未平倉餘額!$A$4:$I$500,7,FALSE)</f>
        <v>#N/A</v>
      </c>
      <c r="T1729" s="64" t="e">
        <f>VLOOKUP($B1729,選擇權未平倉餘額!$A$4:$I$500,8,FALSE)</f>
        <v>#N/A</v>
      </c>
      <c r="U1729" s="64" t="e">
        <f>VLOOKUP($B1729,選擇權未平倉餘額!$A$4:$I$500,9,FALSE)</f>
        <v>#N/A</v>
      </c>
      <c r="V1729" s="39" t="e">
        <f>VLOOKUP($B1729,臺指選擇權P_C_Ratios!$A$4:$C$500,3,FALSE)</f>
        <v>#N/A</v>
      </c>
      <c r="W1729" s="41" t="e">
        <f>VLOOKUP($B1729,散戶多空比!$A$6:$L$500,12,FALSE)</f>
        <v>#N/A</v>
      </c>
      <c r="X1729" s="40" t="e">
        <f>VLOOKUP($B1729,期貨大額交易人未沖銷部位!$A$4:$O$499,4,FALSE)</f>
        <v>#N/A</v>
      </c>
      <c r="Y1729" s="40" t="e">
        <f>VLOOKUP($B1729,期貨大額交易人未沖銷部位!$A$4:$O$499,7,FALSE)</f>
        <v>#N/A</v>
      </c>
      <c r="Z1729" s="40" t="e">
        <f>VLOOKUP($B1729,期貨大額交易人未沖銷部位!$A$4:$O$499,10,FALSE)</f>
        <v>#N/A</v>
      </c>
      <c r="AA1729" s="40" t="e">
        <f>VLOOKUP($B1729,期貨大額交易人未沖銷部位!$A$4:$O$499,13,FALSE)</f>
        <v>#N/A</v>
      </c>
      <c r="AB1729" s="40" t="e">
        <f>VLOOKUP($B1729,期貨大額交易人未沖銷部位!$A$4:$O$499,14,FALSE)</f>
        <v>#N/A</v>
      </c>
      <c r="AC1729" s="40" t="e">
        <f>VLOOKUP($B1729,期貨大額交易人未沖銷部位!$A$4:$O$499,15,FALSE)</f>
        <v>#N/A</v>
      </c>
      <c r="AD1729" s="33" t="e">
        <f>VLOOKUP($B1729,三大美股走勢!$A$4:$J$495,4,FALSE)</f>
        <v>#N/A</v>
      </c>
      <c r="AE1729" s="33" t="e">
        <f>VLOOKUP($B1729,三大美股走勢!$A$4:$J$495,7,FALSE)</f>
        <v>#N/A</v>
      </c>
      <c r="AF1729" s="33" t="e">
        <f>VLOOKUP($B1729,三大美股走勢!$A$4:$J$495,10,FALSE)</f>
        <v>#N/A</v>
      </c>
    </row>
    <row r="1730" spans="2:32">
      <c r="B1730" s="32">
        <v>44509</v>
      </c>
      <c r="C1730" s="33" t="e">
        <f>VLOOKUP($B1730,大盤與近月台指!$A$4:$I$499,2,FALSE)</f>
        <v>#N/A</v>
      </c>
      <c r="D1730" s="34" t="e">
        <f>VLOOKUP($B1730,大盤與近月台指!$A$4:$I$499,3,FALSE)</f>
        <v>#N/A</v>
      </c>
      <c r="E1730" s="35" t="e">
        <f>VLOOKUP($B1730,大盤與近月台指!$A$4:$I$499,4,FALSE)</f>
        <v>#N/A</v>
      </c>
      <c r="F1730" s="33" t="e">
        <f>VLOOKUP($B1730,大盤與近月台指!$A$4:$I$499,5,FALSE)</f>
        <v>#N/A</v>
      </c>
      <c r="G1730" s="49" t="e">
        <f>VLOOKUP($B1730,三大法人買賣超!$A$4:$I$500,3,FALSE)</f>
        <v>#N/A</v>
      </c>
      <c r="H1730" s="34" t="e">
        <f>VLOOKUP($B1730,三大法人買賣超!$A$4:$I$500,5,FALSE)</f>
        <v>#N/A</v>
      </c>
      <c r="I1730" s="27" t="e">
        <f>VLOOKUP($B1730,三大法人買賣超!$A$4:$I$500,7,FALSE)</f>
        <v>#N/A</v>
      </c>
      <c r="J1730" s="27" t="e">
        <f>VLOOKUP($B1730,三大法人買賣超!$A$4:$I$500,9,FALSE)</f>
        <v>#N/A</v>
      </c>
      <c r="K1730" s="37">
        <f>新台幣匯率美元指數!B1731</f>
        <v>0</v>
      </c>
      <c r="L1730" s="38">
        <f>新台幣匯率美元指數!C1731</f>
        <v>0</v>
      </c>
      <c r="M1730" s="39">
        <f>新台幣匯率美元指數!D1731</f>
        <v>0</v>
      </c>
      <c r="N1730" s="27" t="e">
        <f>VLOOKUP($B1730,期貨未平倉口數!$A$4:$M$499,4,FALSE)</f>
        <v>#N/A</v>
      </c>
      <c r="O1730" s="27" t="e">
        <f>VLOOKUP($B1730,期貨未平倉口數!$A$4:$M$499,9,FALSE)</f>
        <v>#N/A</v>
      </c>
      <c r="P1730" s="27" t="e">
        <f>VLOOKUP($B1730,期貨未平倉口數!$A$4:$M$499,10,FALSE)</f>
        <v>#N/A</v>
      </c>
      <c r="Q1730" s="27" t="e">
        <f>VLOOKUP($B1730,期貨未平倉口數!$A$4:$M$499,11,FALSE)</f>
        <v>#N/A</v>
      </c>
      <c r="R1730" s="64" t="e">
        <f>VLOOKUP($B1730,選擇權未平倉餘額!$A$4:$I$500,6,FALSE)</f>
        <v>#N/A</v>
      </c>
      <c r="S1730" s="64" t="e">
        <f>VLOOKUP($B1730,選擇權未平倉餘額!$A$4:$I$500,7,FALSE)</f>
        <v>#N/A</v>
      </c>
      <c r="T1730" s="64" t="e">
        <f>VLOOKUP($B1730,選擇權未平倉餘額!$A$4:$I$500,8,FALSE)</f>
        <v>#N/A</v>
      </c>
      <c r="U1730" s="64" t="e">
        <f>VLOOKUP($B1730,選擇權未平倉餘額!$A$4:$I$500,9,FALSE)</f>
        <v>#N/A</v>
      </c>
      <c r="V1730" s="39" t="e">
        <f>VLOOKUP($B1730,臺指選擇權P_C_Ratios!$A$4:$C$500,3,FALSE)</f>
        <v>#N/A</v>
      </c>
      <c r="W1730" s="41" t="e">
        <f>VLOOKUP($B1730,散戶多空比!$A$6:$L$500,12,FALSE)</f>
        <v>#N/A</v>
      </c>
      <c r="X1730" s="40" t="e">
        <f>VLOOKUP($B1730,期貨大額交易人未沖銷部位!$A$4:$O$499,4,FALSE)</f>
        <v>#N/A</v>
      </c>
      <c r="Y1730" s="40" t="e">
        <f>VLOOKUP($B1730,期貨大額交易人未沖銷部位!$A$4:$O$499,7,FALSE)</f>
        <v>#N/A</v>
      </c>
      <c r="Z1730" s="40" t="e">
        <f>VLOOKUP($B1730,期貨大額交易人未沖銷部位!$A$4:$O$499,10,FALSE)</f>
        <v>#N/A</v>
      </c>
      <c r="AA1730" s="40" t="e">
        <f>VLOOKUP($B1730,期貨大額交易人未沖銷部位!$A$4:$O$499,13,FALSE)</f>
        <v>#N/A</v>
      </c>
      <c r="AB1730" s="40" t="e">
        <f>VLOOKUP($B1730,期貨大額交易人未沖銷部位!$A$4:$O$499,14,FALSE)</f>
        <v>#N/A</v>
      </c>
      <c r="AC1730" s="40" t="e">
        <f>VLOOKUP($B1730,期貨大額交易人未沖銷部位!$A$4:$O$499,15,FALSE)</f>
        <v>#N/A</v>
      </c>
      <c r="AD1730" s="33" t="e">
        <f>VLOOKUP($B1730,三大美股走勢!$A$4:$J$495,4,FALSE)</f>
        <v>#N/A</v>
      </c>
      <c r="AE1730" s="33" t="e">
        <f>VLOOKUP($B1730,三大美股走勢!$A$4:$J$495,7,FALSE)</f>
        <v>#N/A</v>
      </c>
      <c r="AF1730" s="33" t="e">
        <f>VLOOKUP($B1730,三大美股走勢!$A$4:$J$495,10,FALSE)</f>
        <v>#N/A</v>
      </c>
    </row>
    <row r="1731" spans="2:32">
      <c r="B1731" s="32">
        <v>44510</v>
      </c>
      <c r="C1731" s="33" t="e">
        <f>VLOOKUP($B1731,大盤與近月台指!$A$4:$I$499,2,FALSE)</f>
        <v>#N/A</v>
      </c>
      <c r="D1731" s="34" t="e">
        <f>VLOOKUP($B1731,大盤與近月台指!$A$4:$I$499,3,FALSE)</f>
        <v>#N/A</v>
      </c>
      <c r="E1731" s="35" t="e">
        <f>VLOOKUP($B1731,大盤與近月台指!$A$4:$I$499,4,FALSE)</f>
        <v>#N/A</v>
      </c>
      <c r="F1731" s="33" t="e">
        <f>VLOOKUP($B1731,大盤與近月台指!$A$4:$I$499,5,FALSE)</f>
        <v>#N/A</v>
      </c>
      <c r="G1731" s="49" t="e">
        <f>VLOOKUP($B1731,三大法人買賣超!$A$4:$I$500,3,FALSE)</f>
        <v>#N/A</v>
      </c>
      <c r="H1731" s="34" t="e">
        <f>VLOOKUP($B1731,三大法人買賣超!$A$4:$I$500,5,FALSE)</f>
        <v>#N/A</v>
      </c>
      <c r="I1731" s="27" t="e">
        <f>VLOOKUP($B1731,三大法人買賣超!$A$4:$I$500,7,FALSE)</f>
        <v>#N/A</v>
      </c>
      <c r="J1731" s="27" t="e">
        <f>VLOOKUP($B1731,三大法人買賣超!$A$4:$I$500,9,FALSE)</f>
        <v>#N/A</v>
      </c>
      <c r="K1731" s="37">
        <f>新台幣匯率美元指數!B1732</f>
        <v>0</v>
      </c>
      <c r="L1731" s="38">
        <f>新台幣匯率美元指數!C1732</f>
        <v>0</v>
      </c>
      <c r="M1731" s="39">
        <f>新台幣匯率美元指數!D1732</f>
        <v>0</v>
      </c>
      <c r="N1731" s="27" t="e">
        <f>VLOOKUP($B1731,期貨未平倉口數!$A$4:$M$499,4,FALSE)</f>
        <v>#N/A</v>
      </c>
      <c r="O1731" s="27" t="e">
        <f>VLOOKUP($B1731,期貨未平倉口數!$A$4:$M$499,9,FALSE)</f>
        <v>#N/A</v>
      </c>
      <c r="P1731" s="27" t="e">
        <f>VLOOKUP($B1731,期貨未平倉口數!$A$4:$M$499,10,FALSE)</f>
        <v>#N/A</v>
      </c>
      <c r="Q1731" s="27" t="e">
        <f>VLOOKUP($B1731,期貨未平倉口數!$A$4:$M$499,11,FALSE)</f>
        <v>#N/A</v>
      </c>
      <c r="R1731" s="64" t="e">
        <f>VLOOKUP($B1731,選擇權未平倉餘額!$A$4:$I$500,6,FALSE)</f>
        <v>#N/A</v>
      </c>
      <c r="S1731" s="64" t="e">
        <f>VLOOKUP($B1731,選擇權未平倉餘額!$A$4:$I$500,7,FALSE)</f>
        <v>#N/A</v>
      </c>
      <c r="T1731" s="64" t="e">
        <f>VLOOKUP($B1731,選擇權未平倉餘額!$A$4:$I$500,8,FALSE)</f>
        <v>#N/A</v>
      </c>
      <c r="U1731" s="64" t="e">
        <f>VLOOKUP($B1731,選擇權未平倉餘額!$A$4:$I$500,9,FALSE)</f>
        <v>#N/A</v>
      </c>
      <c r="V1731" s="39" t="e">
        <f>VLOOKUP($B1731,臺指選擇權P_C_Ratios!$A$4:$C$500,3,FALSE)</f>
        <v>#N/A</v>
      </c>
      <c r="W1731" s="41" t="e">
        <f>VLOOKUP($B1731,散戶多空比!$A$6:$L$500,12,FALSE)</f>
        <v>#N/A</v>
      </c>
      <c r="X1731" s="40" t="e">
        <f>VLOOKUP($B1731,期貨大額交易人未沖銷部位!$A$4:$O$499,4,FALSE)</f>
        <v>#N/A</v>
      </c>
      <c r="Y1731" s="40" t="e">
        <f>VLOOKUP($B1731,期貨大額交易人未沖銷部位!$A$4:$O$499,7,FALSE)</f>
        <v>#N/A</v>
      </c>
      <c r="Z1731" s="40" t="e">
        <f>VLOOKUP($B1731,期貨大額交易人未沖銷部位!$A$4:$O$499,10,FALSE)</f>
        <v>#N/A</v>
      </c>
      <c r="AA1731" s="40" t="e">
        <f>VLOOKUP($B1731,期貨大額交易人未沖銷部位!$A$4:$O$499,13,FALSE)</f>
        <v>#N/A</v>
      </c>
      <c r="AB1731" s="40" t="e">
        <f>VLOOKUP($B1731,期貨大額交易人未沖銷部位!$A$4:$O$499,14,FALSE)</f>
        <v>#N/A</v>
      </c>
      <c r="AC1731" s="40" t="e">
        <f>VLOOKUP($B1731,期貨大額交易人未沖銷部位!$A$4:$O$499,15,FALSE)</f>
        <v>#N/A</v>
      </c>
      <c r="AD1731" s="33" t="e">
        <f>VLOOKUP($B1731,三大美股走勢!$A$4:$J$495,4,FALSE)</f>
        <v>#N/A</v>
      </c>
      <c r="AE1731" s="33" t="e">
        <f>VLOOKUP($B1731,三大美股走勢!$A$4:$J$495,7,FALSE)</f>
        <v>#N/A</v>
      </c>
      <c r="AF1731" s="33" t="e">
        <f>VLOOKUP($B1731,三大美股走勢!$A$4:$J$495,10,FALSE)</f>
        <v>#N/A</v>
      </c>
    </row>
    <row r="1732" spans="2:32">
      <c r="B1732" s="32">
        <v>44511</v>
      </c>
      <c r="C1732" s="33" t="e">
        <f>VLOOKUP($B1732,大盤與近月台指!$A$4:$I$499,2,FALSE)</f>
        <v>#N/A</v>
      </c>
      <c r="D1732" s="34" t="e">
        <f>VLOOKUP($B1732,大盤與近月台指!$A$4:$I$499,3,FALSE)</f>
        <v>#N/A</v>
      </c>
      <c r="E1732" s="35" t="e">
        <f>VLOOKUP($B1732,大盤與近月台指!$A$4:$I$499,4,FALSE)</f>
        <v>#N/A</v>
      </c>
      <c r="F1732" s="33" t="e">
        <f>VLOOKUP($B1732,大盤與近月台指!$A$4:$I$499,5,FALSE)</f>
        <v>#N/A</v>
      </c>
      <c r="G1732" s="49" t="e">
        <f>VLOOKUP($B1732,三大法人買賣超!$A$4:$I$500,3,FALSE)</f>
        <v>#N/A</v>
      </c>
      <c r="H1732" s="34" t="e">
        <f>VLOOKUP($B1732,三大法人買賣超!$A$4:$I$500,5,FALSE)</f>
        <v>#N/A</v>
      </c>
      <c r="I1732" s="27" t="e">
        <f>VLOOKUP($B1732,三大法人買賣超!$A$4:$I$500,7,FALSE)</f>
        <v>#N/A</v>
      </c>
      <c r="J1732" s="27" t="e">
        <f>VLOOKUP($B1732,三大法人買賣超!$A$4:$I$500,9,FALSE)</f>
        <v>#N/A</v>
      </c>
      <c r="K1732" s="37">
        <f>新台幣匯率美元指數!B1733</f>
        <v>0</v>
      </c>
      <c r="L1732" s="38">
        <f>新台幣匯率美元指數!C1733</f>
        <v>0</v>
      </c>
      <c r="M1732" s="39">
        <f>新台幣匯率美元指數!D1733</f>
        <v>0</v>
      </c>
      <c r="N1732" s="27" t="e">
        <f>VLOOKUP($B1732,期貨未平倉口數!$A$4:$M$499,4,FALSE)</f>
        <v>#N/A</v>
      </c>
      <c r="O1732" s="27" t="e">
        <f>VLOOKUP($B1732,期貨未平倉口數!$A$4:$M$499,9,FALSE)</f>
        <v>#N/A</v>
      </c>
      <c r="P1732" s="27" t="e">
        <f>VLOOKUP($B1732,期貨未平倉口數!$A$4:$M$499,10,FALSE)</f>
        <v>#N/A</v>
      </c>
      <c r="Q1732" s="27" t="e">
        <f>VLOOKUP($B1732,期貨未平倉口數!$A$4:$M$499,11,FALSE)</f>
        <v>#N/A</v>
      </c>
      <c r="R1732" s="64" t="e">
        <f>VLOOKUP($B1732,選擇權未平倉餘額!$A$4:$I$500,6,FALSE)</f>
        <v>#N/A</v>
      </c>
      <c r="S1732" s="64" t="e">
        <f>VLOOKUP($B1732,選擇權未平倉餘額!$A$4:$I$500,7,FALSE)</f>
        <v>#N/A</v>
      </c>
      <c r="T1732" s="64" t="e">
        <f>VLOOKUP($B1732,選擇權未平倉餘額!$A$4:$I$500,8,FALSE)</f>
        <v>#N/A</v>
      </c>
      <c r="U1732" s="64" t="e">
        <f>VLOOKUP($B1732,選擇權未平倉餘額!$A$4:$I$500,9,FALSE)</f>
        <v>#N/A</v>
      </c>
      <c r="V1732" s="39" t="e">
        <f>VLOOKUP($B1732,臺指選擇權P_C_Ratios!$A$4:$C$500,3,FALSE)</f>
        <v>#N/A</v>
      </c>
      <c r="W1732" s="41" t="e">
        <f>VLOOKUP($B1732,散戶多空比!$A$6:$L$500,12,FALSE)</f>
        <v>#N/A</v>
      </c>
      <c r="X1732" s="40" t="e">
        <f>VLOOKUP($B1732,期貨大額交易人未沖銷部位!$A$4:$O$499,4,FALSE)</f>
        <v>#N/A</v>
      </c>
      <c r="Y1732" s="40" t="e">
        <f>VLOOKUP($B1732,期貨大額交易人未沖銷部位!$A$4:$O$499,7,FALSE)</f>
        <v>#N/A</v>
      </c>
      <c r="Z1732" s="40" t="e">
        <f>VLOOKUP($B1732,期貨大額交易人未沖銷部位!$A$4:$O$499,10,FALSE)</f>
        <v>#N/A</v>
      </c>
      <c r="AA1732" s="40" t="e">
        <f>VLOOKUP($B1732,期貨大額交易人未沖銷部位!$A$4:$O$499,13,FALSE)</f>
        <v>#N/A</v>
      </c>
      <c r="AB1732" s="40" t="e">
        <f>VLOOKUP($B1732,期貨大額交易人未沖銷部位!$A$4:$O$499,14,FALSE)</f>
        <v>#N/A</v>
      </c>
      <c r="AC1732" s="40" t="e">
        <f>VLOOKUP($B1732,期貨大額交易人未沖銷部位!$A$4:$O$499,15,FALSE)</f>
        <v>#N/A</v>
      </c>
      <c r="AD1732" s="33" t="e">
        <f>VLOOKUP($B1732,三大美股走勢!$A$4:$J$495,4,FALSE)</f>
        <v>#N/A</v>
      </c>
      <c r="AE1732" s="33" t="e">
        <f>VLOOKUP($B1732,三大美股走勢!$A$4:$J$495,7,FALSE)</f>
        <v>#N/A</v>
      </c>
      <c r="AF1732" s="33" t="e">
        <f>VLOOKUP($B1732,三大美股走勢!$A$4:$J$495,10,FALSE)</f>
        <v>#N/A</v>
      </c>
    </row>
    <row r="1733" spans="2:32">
      <c r="B1733" s="32">
        <v>44512</v>
      </c>
      <c r="C1733" s="33" t="e">
        <f>VLOOKUP($B1733,大盤與近月台指!$A$4:$I$499,2,FALSE)</f>
        <v>#N/A</v>
      </c>
      <c r="D1733" s="34" t="e">
        <f>VLOOKUP($B1733,大盤與近月台指!$A$4:$I$499,3,FALSE)</f>
        <v>#N/A</v>
      </c>
      <c r="E1733" s="35" t="e">
        <f>VLOOKUP($B1733,大盤與近月台指!$A$4:$I$499,4,FALSE)</f>
        <v>#N/A</v>
      </c>
      <c r="F1733" s="33" t="e">
        <f>VLOOKUP($B1733,大盤與近月台指!$A$4:$I$499,5,FALSE)</f>
        <v>#N/A</v>
      </c>
      <c r="G1733" s="49" t="e">
        <f>VLOOKUP($B1733,三大法人買賣超!$A$4:$I$500,3,FALSE)</f>
        <v>#N/A</v>
      </c>
      <c r="H1733" s="34" t="e">
        <f>VLOOKUP($B1733,三大法人買賣超!$A$4:$I$500,5,FALSE)</f>
        <v>#N/A</v>
      </c>
      <c r="I1733" s="27" t="e">
        <f>VLOOKUP($B1733,三大法人買賣超!$A$4:$I$500,7,FALSE)</f>
        <v>#N/A</v>
      </c>
      <c r="J1733" s="27" t="e">
        <f>VLOOKUP($B1733,三大法人買賣超!$A$4:$I$500,9,FALSE)</f>
        <v>#N/A</v>
      </c>
      <c r="K1733" s="37">
        <f>新台幣匯率美元指數!B1734</f>
        <v>0</v>
      </c>
      <c r="L1733" s="38">
        <f>新台幣匯率美元指數!C1734</f>
        <v>0</v>
      </c>
      <c r="M1733" s="39">
        <f>新台幣匯率美元指數!D1734</f>
        <v>0</v>
      </c>
      <c r="N1733" s="27" t="e">
        <f>VLOOKUP($B1733,期貨未平倉口數!$A$4:$M$499,4,FALSE)</f>
        <v>#N/A</v>
      </c>
      <c r="O1733" s="27" t="e">
        <f>VLOOKUP($B1733,期貨未平倉口數!$A$4:$M$499,9,FALSE)</f>
        <v>#N/A</v>
      </c>
      <c r="P1733" s="27" t="e">
        <f>VLOOKUP($B1733,期貨未平倉口數!$A$4:$M$499,10,FALSE)</f>
        <v>#N/A</v>
      </c>
      <c r="Q1733" s="27" t="e">
        <f>VLOOKUP($B1733,期貨未平倉口數!$A$4:$M$499,11,FALSE)</f>
        <v>#N/A</v>
      </c>
      <c r="R1733" s="64" t="e">
        <f>VLOOKUP($B1733,選擇權未平倉餘額!$A$4:$I$500,6,FALSE)</f>
        <v>#N/A</v>
      </c>
      <c r="S1733" s="64" t="e">
        <f>VLOOKUP($B1733,選擇權未平倉餘額!$A$4:$I$500,7,FALSE)</f>
        <v>#N/A</v>
      </c>
      <c r="T1733" s="64" t="e">
        <f>VLOOKUP($B1733,選擇權未平倉餘額!$A$4:$I$500,8,FALSE)</f>
        <v>#N/A</v>
      </c>
      <c r="U1733" s="64" t="e">
        <f>VLOOKUP($B1733,選擇權未平倉餘額!$A$4:$I$500,9,FALSE)</f>
        <v>#N/A</v>
      </c>
      <c r="V1733" s="39" t="e">
        <f>VLOOKUP($B1733,臺指選擇權P_C_Ratios!$A$4:$C$500,3,FALSE)</f>
        <v>#N/A</v>
      </c>
      <c r="W1733" s="41" t="e">
        <f>VLOOKUP($B1733,散戶多空比!$A$6:$L$500,12,FALSE)</f>
        <v>#N/A</v>
      </c>
      <c r="X1733" s="40" t="e">
        <f>VLOOKUP($B1733,期貨大額交易人未沖銷部位!$A$4:$O$499,4,FALSE)</f>
        <v>#N/A</v>
      </c>
      <c r="Y1733" s="40" t="e">
        <f>VLOOKUP($B1733,期貨大額交易人未沖銷部位!$A$4:$O$499,7,FALSE)</f>
        <v>#N/A</v>
      </c>
      <c r="Z1733" s="40" t="e">
        <f>VLOOKUP($B1733,期貨大額交易人未沖銷部位!$A$4:$O$499,10,FALSE)</f>
        <v>#N/A</v>
      </c>
      <c r="AA1733" s="40" t="e">
        <f>VLOOKUP($B1733,期貨大額交易人未沖銷部位!$A$4:$O$499,13,FALSE)</f>
        <v>#N/A</v>
      </c>
      <c r="AB1733" s="40" t="e">
        <f>VLOOKUP($B1733,期貨大額交易人未沖銷部位!$A$4:$O$499,14,FALSE)</f>
        <v>#N/A</v>
      </c>
      <c r="AC1733" s="40" t="e">
        <f>VLOOKUP($B1733,期貨大額交易人未沖銷部位!$A$4:$O$499,15,FALSE)</f>
        <v>#N/A</v>
      </c>
      <c r="AD1733" s="33" t="e">
        <f>VLOOKUP($B1733,三大美股走勢!$A$4:$J$495,4,FALSE)</f>
        <v>#N/A</v>
      </c>
      <c r="AE1733" s="33" t="e">
        <f>VLOOKUP($B1733,三大美股走勢!$A$4:$J$495,7,FALSE)</f>
        <v>#N/A</v>
      </c>
      <c r="AF1733" s="33" t="e">
        <f>VLOOKUP($B1733,三大美股走勢!$A$4:$J$495,10,FALSE)</f>
        <v>#N/A</v>
      </c>
    </row>
    <row r="1734" spans="2:32">
      <c r="B1734" s="32">
        <v>44513</v>
      </c>
      <c r="C1734" s="33" t="e">
        <f>VLOOKUP($B1734,大盤與近月台指!$A$4:$I$499,2,FALSE)</f>
        <v>#N/A</v>
      </c>
      <c r="D1734" s="34" t="e">
        <f>VLOOKUP($B1734,大盤與近月台指!$A$4:$I$499,3,FALSE)</f>
        <v>#N/A</v>
      </c>
      <c r="E1734" s="35" t="e">
        <f>VLOOKUP($B1734,大盤與近月台指!$A$4:$I$499,4,FALSE)</f>
        <v>#N/A</v>
      </c>
      <c r="F1734" s="33" t="e">
        <f>VLOOKUP($B1734,大盤與近月台指!$A$4:$I$499,5,FALSE)</f>
        <v>#N/A</v>
      </c>
      <c r="G1734" s="49" t="e">
        <f>VLOOKUP($B1734,三大法人買賣超!$A$4:$I$500,3,FALSE)</f>
        <v>#N/A</v>
      </c>
      <c r="H1734" s="34" t="e">
        <f>VLOOKUP($B1734,三大法人買賣超!$A$4:$I$500,5,FALSE)</f>
        <v>#N/A</v>
      </c>
      <c r="I1734" s="27" t="e">
        <f>VLOOKUP($B1734,三大法人買賣超!$A$4:$I$500,7,FALSE)</f>
        <v>#N/A</v>
      </c>
      <c r="J1734" s="27" t="e">
        <f>VLOOKUP($B1734,三大法人買賣超!$A$4:$I$500,9,FALSE)</f>
        <v>#N/A</v>
      </c>
      <c r="K1734" s="37">
        <f>新台幣匯率美元指數!B1735</f>
        <v>0</v>
      </c>
      <c r="L1734" s="38">
        <f>新台幣匯率美元指數!C1735</f>
        <v>0</v>
      </c>
      <c r="M1734" s="39">
        <f>新台幣匯率美元指數!D1735</f>
        <v>0</v>
      </c>
      <c r="N1734" s="27" t="e">
        <f>VLOOKUP($B1734,期貨未平倉口數!$A$4:$M$499,4,FALSE)</f>
        <v>#N/A</v>
      </c>
      <c r="O1734" s="27" t="e">
        <f>VLOOKUP($B1734,期貨未平倉口數!$A$4:$M$499,9,FALSE)</f>
        <v>#N/A</v>
      </c>
      <c r="P1734" s="27" t="e">
        <f>VLOOKUP($B1734,期貨未平倉口數!$A$4:$M$499,10,FALSE)</f>
        <v>#N/A</v>
      </c>
      <c r="Q1734" s="27" t="e">
        <f>VLOOKUP($B1734,期貨未平倉口數!$A$4:$M$499,11,FALSE)</f>
        <v>#N/A</v>
      </c>
      <c r="R1734" s="64" t="e">
        <f>VLOOKUP($B1734,選擇權未平倉餘額!$A$4:$I$500,6,FALSE)</f>
        <v>#N/A</v>
      </c>
      <c r="S1734" s="64" t="e">
        <f>VLOOKUP($B1734,選擇權未平倉餘額!$A$4:$I$500,7,FALSE)</f>
        <v>#N/A</v>
      </c>
      <c r="T1734" s="64" t="e">
        <f>VLOOKUP($B1734,選擇權未平倉餘額!$A$4:$I$500,8,FALSE)</f>
        <v>#N/A</v>
      </c>
      <c r="U1734" s="64" t="e">
        <f>VLOOKUP($B1734,選擇權未平倉餘額!$A$4:$I$500,9,FALSE)</f>
        <v>#N/A</v>
      </c>
      <c r="V1734" s="39" t="e">
        <f>VLOOKUP($B1734,臺指選擇權P_C_Ratios!$A$4:$C$500,3,FALSE)</f>
        <v>#N/A</v>
      </c>
      <c r="W1734" s="41" t="e">
        <f>VLOOKUP($B1734,散戶多空比!$A$6:$L$500,12,FALSE)</f>
        <v>#N/A</v>
      </c>
      <c r="X1734" s="40" t="e">
        <f>VLOOKUP($B1734,期貨大額交易人未沖銷部位!$A$4:$O$499,4,FALSE)</f>
        <v>#N/A</v>
      </c>
      <c r="Y1734" s="40" t="e">
        <f>VLOOKUP($B1734,期貨大額交易人未沖銷部位!$A$4:$O$499,7,FALSE)</f>
        <v>#N/A</v>
      </c>
      <c r="Z1734" s="40" t="e">
        <f>VLOOKUP($B1734,期貨大額交易人未沖銷部位!$A$4:$O$499,10,FALSE)</f>
        <v>#N/A</v>
      </c>
      <c r="AA1734" s="40" t="e">
        <f>VLOOKUP($B1734,期貨大額交易人未沖銷部位!$A$4:$O$499,13,FALSE)</f>
        <v>#N/A</v>
      </c>
      <c r="AB1734" s="40" t="e">
        <f>VLOOKUP($B1734,期貨大額交易人未沖銷部位!$A$4:$O$499,14,FALSE)</f>
        <v>#N/A</v>
      </c>
      <c r="AC1734" s="40" t="e">
        <f>VLOOKUP($B1734,期貨大額交易人未沖銷部位!$A$4:$O$499,15,FALSE)</f>
        <v>#N/A</v>
      </c>
      <c r="AD1734" s="33" t="e">
        <f>VLOOKUP($B1734,三大美股走勢!$A$4:$J$495,4,FALSE)</f>
        <v>#N/A</v>
      </c>
      <c r="AE1734" s="33" t="e">
        <f>VLOOKUP($B1734,三大美股走勢!$A$4:$J$495,7,FALSE)</f>
        <v>#N/A</v>
      </c>
      <c r="AF1734" s="33" t="e">
        <f>VLOOKUP($B1734,三大美股走勢!$A$4:$J$495,10,FALSE)</f>
        <v>#N/A</v>
      </c>
    </row>
    <row r="1735" spans="2:32">
      <c r="B1735" s="32">
        <v>44514</v>
      </c>
      <c r="C1735" s="33" t="e">
        <f>VLOOKUP($B1735,大盤與近月台指!$A$4:$I$499,2,FALSE)</f>
        <v>#N/A</v>
      </c>
      <c r="D1735" s="34" t="e">
        <f>VLOOKUP($B1735,大盤與近月台指!$A$4:$I$499,3,FALSE)</f>
        <v>#N/A</v>
      </c>
      <c r="E1735" s="35" t="e">
        <f>VLOOKUP($B1735,大盤與近月台指!$A$4:$I$499,4,FALSE)</f>
        <v>#N/A</v>
      </c>
      <c r="F1735" s="33" t="e">
        <f>VLOOKUP($B1735,大盤與近月台指!$A$4:$I$499,5,FALSE)</f>
        <v>#N/A</v>
      </c>
      <c r="G1735" s="49" t="e">
        <f>VLOOKUP($B1735,三大法人買賣超!$A$4:$I$500,3,FALSE)</f>
        <v>#N/A</v>
      </c>
      <c r="H1735" s="34" t="e">
        <f>VLOOKUP($B1735,三大法人買賣超!$A$4:$I$500,5,FALSE)</f>
        <v>#N/A</v>
      </c>
      <c r="I1735" s="27" t="e">
        <f>VLOOKUP($B1735,三大法人買賣超!$A$4:$I$500,7,FALSE)</f>
        <v>#N/A</v>
      </c>
      <c r="J1735" s="27" t="e">
        <f>VLOOKUP($B1735,三大法人買賣超!$A$4:$I$500,9,FALSE)</f>
        <v>#N/A</v>
      </c>
      <c r="K1735" s="37">
        <f>新台幣匯率美元指數!B1736</f>
        <v>0</v>
      </c>
      <c r="L1735" s="38">
        <f>新台幣匯率美元指數!C1736</f>
        <v>0</v>
      </c>
      <c r="M1735" s="39">
        <f>新台幣匯率美元指數!D1736</f>
        <v>0</v>
      </c>
      <c r="N1735" s="27" t="e">
        <f>VLOOKUP($B1735,期貨未平倉口數!$A$4:$M$499,4,FALSE)</f>
        <v>#N/A</v>
      </c>
      <c r="O1735" s="27" t="e">
        <f>VLOOKUP($B1735,期貨未平倉口數!$A$4:$M$499,9,FALSE)</f>
        <v>#N/A</v>
      </c>
      <c r="P1735" s="27" t="e">
        <f>VLOOKUP($B1735,期貨未平倉口數!$A$4:$M$499,10,FALSE)</f>
        <v>#N/A</v>
      </c>
      <c r="Q1735" s="27" t="e">
        <f>VLOOKUP($B1735,期貨未平倉口數!$A$4:$M$499,11,FALSE)</f>
        <v>#N/A</v>
      </c>
      <c r="R1735" s="64" t="e">
        <f>VLOOKUP($B1735,選擇權未平倉餘額!$A$4:$I$500,6,FALSE)</f>
        <v>#N/A</v>
      </c>
      <c r="S1735" s="64" t="e">
        <f>VLOOKUP($B1735,選擇權未平倉餘額!$A$4:$I$500,7,FALSE)</f>
        <v>#N/A</v>
      </c>
      <c r="T1735" s="64" t="e">
        <f>VLOOKUP($B1735,選擇權未平倉餘額!$A$4:$I$500,8,FALSE)</f>
        <v>#N/A</v>
      </c>
      <c r="U1735" s="64" t="e">
        <f>VLOOKUP($B1735,選擇權未平倉餘額!$A$4:$I$500,9,FALSE)</f>
        <v>#N/A</v>
      </c>
      <c r="V1735" s="39" t="e">
        <f>VLOOKUP($B1735,臺指選擇權P_C_Ratios!$A$4:$C$500,3,FALSE)</f>
        <v>#N/A</v>
      </c>
      <c r="W1735" s="41" t="e">
        <f>VLOOKUP($B1735,散戶多空比!$A$6:$L$500,12,FALSE)</f>
        <v>#N/A</v>
      </c>
      <c r="X1735" s="40" t="e">
        <f>VLOOKUP($B1735,期貨大額交易人未沖銷部位!$A$4:$O$499,4,FALSE)</f>
        <v>#N/A</v>
      </c>
      <c r="Y1735" s="40" t="e">
        <f>VLOOKUP($B1735,期貨大額交易人未沖銷部位!$A$4:$O$499,7,FALSE)</f>
        <v>#N/A</v>
      </c>
      <c r="Z1735" s="40" t="e">
        <f>VLOOKUP($B1735,期貨大額交易人未沖銷部位!$A$4:$O$499,10,FALSE)</f>
        <v>#N/A</v>
      </c>
      <c r="AA1735" s="40" t="e">
        <f>VLOOKUP($B1735,期貨大額交易人未沖銷部位!$A$4:$O$499,13,FALSE)</f>
        <v>#N/A</v>
      </c>
      <c r="AB1735" s="40" t="e">
        <f>VLOOKUP($B1735,期貨大額交易人未沖銷部位!$A$4:$O$499,14,FALSE)</f>
        <v>#N/A</v>
      </c>
      <c r="AC1735" s="40" t="e">
        <f>VLOOKUP($B1735,期貨大額交易人未沖銷部位!$A$4:$O$499,15,FALSE)</f>
        <v>#N/A</v>
      </c>
      <c r="AD1735" s="33" t="e">
        <f>VLOOKUP($B1735,三大美股走勢!$A$4:$J$495,4,FALSE)</f>
        <v>#N/A</v>
      </c>
      <c r="AE1735" s="33" t="e">
        <f>VLOOKUP($B1735,三大美股走勢!$A$4:$J$495,7,FALSE)</f>
        <v>#N/A</v>
      </c>
      <c r="AF1735" s="33" t="e">
        <f>VLOOKUP($B1735,三大美股走勢!$A$4:$J$495,10,FALSE)</f>
        <v>#N/A</v>
      </c>
    </row>
    <row r="1736" spans="2:32">
      <c r="B1736" s="32">
        <v>44515</v>
      </c>
      <c r="C1736" s="33" t="e">
        <f>VLOOKUP($B1736,大盤與近月台指!$A$4:$I$499,2,FALSE)</f>
        <v>#N/A</v>
      </c>
      <c r="D1736" s="34" t="e">
        <f>VLOOKUP($B1736,大盤與近月台指!$A$4:$I$499,3,FALSE)</f>
        <v>#N/A</v>
      </c>
      <c r="E1736" s="35" t="e">
        <f>VLOOKUP($B1736,大盤與近月台指!$A$4:$I$499,4,FALSE)</f>
        <v>#N/A</v>
      </c>
      <c r="F1736" s="33" t="e">
        <f>VLOOKUP($B1736,大盤與近月台指!$A$4:$I$499,5,FALSE)</f>
        <v>#N/A</v>
      </c>
      <c r="G1736" s="49" t="e">
        <f>VLOOKUP($B1736,三大法人買賣超!$A$4:$I$500,3,FALSE)</f>
        <v>#N/A</v>
      </c>
      <c r="H1736" s="34" t="e">
        <f>VLOOKUP($B1736,三大法人買賣超!$A$4:$I$500,5,FALSE)</f>
        <v>#N/A</v>
      </c>
      <c r="I1736" s="27" t="e">
        <f>VLOOKUP($B1736,三大法人買賣超!$A$4:$I$500,7,FALSE)</f>
        <v>#N/A</v>
      </c>
      <c r="J1736" s="27" t="e">
        <f>VLOOKUP($B1736,三大法人買賣超!$A$4:$I$500,9,FALSE)</f>
        <v>#N/A</v>
      </c>
      <c r="K1736" s="37">
        <f>新台幣匯率美元指數!B1737</f>
        <v>0</v>
      </c>
      <c r="L1736" s="38">
        <f>新台幣匯率美元指數!C1737</f>
        <v>0</v>
      </c>
      <c r="M1736" s="39">
        <f>新台幣匯率美元指數!D1737</f>
        <v>0</v>
      </c>
      <c r="N1736" s="27" t="e">
        <f>VLOOKUP($B1736,期貨未平倉口數!$A$4:$M$499,4,FALSE)</f>
        <v>#N/A</v>
      </c>
      <c r="O1736" s="27" t="e">
        <f>VLOOKUP($B1736,期貨未平倉口數!$A$4:$M$499,9,FALSE)</f>
        <v>#N/A</v>
      </c>
      <c r="P1736" s="27" t="e">
        <f>VLOOKUP($B1736,期貨未平倉口數!$A$4:$M$499,10,FALSE)</f>
        <v>#N/A</v>
      </c>
      <c r="Q1736" s="27" t="e">
        <f>VLOOKUP($B1736,期貨未平倉口數!$A$4:$M$499,11,FALSE)</f>
        <v>#N/A</v>
      </c>
      <c r="R1736" s="64" t="e">
        <f>VLOOKUP($B1736,選擇權未平倉餘額!$A$4:$I$500,6,FALSE)</f>
        <v>#N/A</v>
      </c>
      <c r="S1736" s="64" t="e">
        <f>VLOOKUP($B1736,選擇權未平倉餘額!$A$4:$I$500,7,FALSE)</f>
        <v>#N/A</v>
      </c>
      <c r="T1736" s="64" t="e">
        <f>VLOOKUP($B1736,選擇權未平倉餘額!$A$4:$I$500,8,FALSE)</f>
        <v>#N/A</v>
      </c>
      <c r="U1736" s="64" t="e">
        <f>VLOOKUP($B1736,選擇權未平倉餘額!$A$4:$I$500,9,FALSE)</f>
        <v>#N/A</v>
      </c>
      <c r="V1736" s="39" t="e">
        <f>VLOOKUP($B1736,臺指選擇權P_C_Ratios!$A$4:$C$500,3,FALSE)</f>
        <v>#N/A</v>
      </c>
      <c r="W1736" s="41" t="e">
        <f>VLOOKUP($B1736,散戶多空比!$A$6:$L$500,12,FALSE)</f>
        <v>#N/A</v>
      </c>
      <c r="X1736" s="40" t="e">
        <f>VLOOKUP($B1736,期貨大額交易人未沖銷部位!$A$4:$O$499,4,FALSE)</f>
        <v>#N/A</v>
      </c>
      <c r="Y1736" s="40" t="e">
        <f>VLOOKUP($B1736,期貨大額交易人未沖銷部位!$A$4:$O$499,7,FALSE)</f>
        <v>#N/A</v>
      </c>
      <c r="Z1736" s="40" t="e">
        <f>VLOOKUP($B1736,期貨大額交易人未沖銷部位!$A$4:$O$499,10,FALSE)</f>
        <v>#N/A</v>
      </c>
      <c r="AA1736" s="40" t="e">
        <f>VLOOKUP($B1736,期貨大額交易人未沖銷部位!$A$4:$O$499,13,FALSE)</f>
        <v>#N/A</v>
      </c>
      <c r="AB1736" s="40" t="e">
        <f>VLOOKUP($B1736,期貨大額交易人未沖銷部位!$A$4:$O$499,14,FALSE)</f>
        <v>#N/A</v>
      </c>
      <c r="AC1736" s="40" t="e">
        <f>VLOOKUP($B1736,期貨大額交易人未沖銷部位!$A$4:$O$499,15,FALSE)</f>
        <v>#N/A</v>
      </c>
      <c r="AD1736" s="33" t="e">
        <f>VLOOKUP($B1736,三大美股走勢!$A$4:$J$495,4,FALSE)</f>
        <v>#N/A</v>
      </c>
      <c r="AE1736" s="33" t="e">
        <f>VLOOKUP($B1736,三大美股走勢!$A$4:$J$495,7,FALSE)</f>
        <v>#N/A</v>
      </c>
      <c r="AF1736" s="33" t="e">
        <f>VLOOKUP($B1736,三大美股走勢!$A$4:$J$495,10,FALSE)</f>
        <v>#N/A</v>
      </c>
    </row>
    <row r="1737" spans="2:32">
      <c r="B1737" s="32">
        <v>44516</v>
      </c>
      <c r="C1737" s="33" t="e">
        <f>VLOOKUP($B1737,大盤與近月台指!$A$4:$I$499,2,FALSE)</f>
        <v>#N/A</v>
      </c>
      <c r="D1737" s="34" t="e">
        <f>VLOOKUP($B1737,大盤與近月台指!$A$4:$I$499,3,FALSE)</f>
        <v>#N/A</v>
      </c>
      <c r="E1737" s="35" t="e">
        <f>VLOOKUP($B1737,大盤與近月台指!$A$4:$I$499,4,FALSE)</f>
        <v>#N/A</v>
      </c>
      <c r="F1737" s="33" t="e">
        <f>VLOOKUP($B1737,大盤與近月台指!$A$4:$I$499,5,FALSE)</f>
        <v>#N/A</v>
      </c>
      <c r="G1737" s="49" t="e">
        <f>VLOOKUP($B1737,三大法人買賣超!$A$4:$I$500,3,FALSE)</f>
        <v>#N/A</v>
      </c>
      <c r="H1737" s="34" t="e">
        <f>VLOOKUP($B1737,三大法人買賣超!$A$4:$I$500,5,FALSE)</f>
        <v>#N/A</v>
      </c>
      <c r="I1737" s="27" t="e">
        <f>VLOOKUP($B1737,三大法人買賣超!$A$4:$I$500,7,FALSE)</f>
        <v>#N/A</v>
      </c>
      <c r="J1737" s="27" t="e">
        <f>VLOOKUP($B1737,三大法人買賣超!$A$4:$I$500,9,FALSE)</f>
        <v>#N/A</v>
      </c>
      <c r="K1737" s="37">
        <f>新台幣匯率美元指數!B1738</f>
        <v>0</v>
      </c>
      <c r="L1737" s="38">
        <f>新台幣匯率美元指數!C1738</f>
        <v>0</v>
      </c>
      <c r="M1737" s="39">
        <f>新台幣匯率美元指數!D1738</f>
        <v>0</v>
      </c>
      <c r="N1737" s="27" t="e">
        <f>VLOOKUP($B1737,期貨未平倉口數!$A$4:$M$499,4,FALSE)</f>
        <v>#N/A</v>
      </c>
      <c r="O1737" s="27" t="e">
        <f>VLOOKUP($B1737,期貨未平倉口數!$A$4:$M$499,9,FALSE)</f>
        <v>#N/A</v>
      </c>
      <c r="P1737" s="27" t="e">
        <f>VLOOKUP($B1737,期貨未平倉口數!$A$4:$M$499,10,FALSE)</f>
        <v>#N/A</v>
      </c>
      <c r="Q1737" s="27" t="e">
        <f>VLOOKUP($B1737,期貨未平倉口數!$A$4:$M$499,11,FALSE)</f>
        <v>#N/A</v>
      </c>
      <c r="R1737" s="64" t="e">
        <f>VLOOKUP($B1737,選擇權未平倉餘額!$A$4:$I$500,6,FALSE)</f>
        <v>#N/A</v>
      </c>
      <c r="S1737" s="64" t="e">
        <f>VLOOKUP($B1737,選擇權未平倉餘額!$A$4:$I$500,7,FALSE)</f>
        <v>#N/A</v>
      </c>
      <c r="T1737" s="64" t="e">
        <f>VLOOKUP($B1737,選擇權未平倉餘額!$A$4:$I$500,8,FALSE)</f>
        <v>#N/A</v>
      </c>
      <c r="U1737" s="64" t="e">
        <f>VLOOKUP($B1737,選擇權未平倉餘額!$A$4:$I$500,9,FALSE)</f>
        <v>#N/A</v>
      </c>
      <c r="V1737" s="39" t="e">
        <f>VLOOKUP($B1737,臺指選擇權P_C_Ratios!$A$4:$C$500,3,FALSE)</f>
        <v>#N/A</v>
      </c>
      <c r="W1737" s="41" t="e">
        <f>VLOOKUP($B1737,散戶多空比!$A$6:$L$500,12,FALSE)</f>
        <v>#N/A</v>
      </c>
      <c r="X1737" s="40" t="e">
        <f>VLOOKUP($B1737,期貨大額交易人未沖銷部位!$A$4:$O$499,4,FALSE)</f>
        <v>#N/A</v>
      </c>
      <c r="Y1737" s="40" t="e">
        <f>VLOOKUP($B1737,期貨大額交易人未沖銷部位!$A$4:$O$499,7,FALSE)</f>
        <v>#N/A</v>
      </c>
      <c r="Z1737" s="40" t="e">
        <f>VLOOKUP($B1737,期貨大額交易人未沖銷部位!$A$4:$O$499,10,FALSE)</f>
        <v>#N/A</v>
      </c>
      <c r="AA1737" s="40" t="e">
        <f>VLOOKUP($B1737,期貨大額交易人未沖銷部位!$A$4:$O$499,13,FALSE)</f>
        <v>#N/A</v>
      </c>
      <c r="AB1737" s="40" t="e">
        <f>VLOOKUP($B1737,期貨大額交易人未沖銷部位!$A$4:$O$499,14,FALSE)</f>
        <v>#N/A</v>
      </c>
      <c r="AC1737" s="40" t="e">
        <f>VLOOKUP($B1737,期貨大額交易人未沖銷部位!$A$4:$O$499,15,FALSE)</f>
        <v>#N/A</v>
      </c>
      <c r="AD1737" s="33" t="e">
        <f>VLOOKUP($B1737,三大美股走勢!$A$4:$J$495,4,FALSE)</f>
        <v>#N/A</v>
      </c>
      <c r="AE1737" s="33" t="e">
        <f>VLOOKUP($B1737,三大美股走勢!$A$4:$J$495,7,FALSE)</f>
        <v>#N/A</v>
      </c>
      <c r="AF1737" s="33" t="e">
        <f>VLOOKUP($B1737,三大美股走勢!$A$4:$J$495,10,FALSE)</f>
        <v>#N/A</v>
      </c>
    </row>
    <row r="1738" spans="2:32">
      <c r="B1738" s="32">
        <v>44517</v>
      </c>
      <c r="C1738" s="33" t="e">
        <f>VLOOKUP($B1738,大盤與近月台指!$A$4:$I$499,2,FALSE)</f>
        <v>#N/A</v>
      </c>
      <c r="D1738" s="34" t="e">
        <f>VLOOKUP($B1738,大盤與近月台指!$A$4:$I$499,3,FALSE)</f>
        <v>#N/A</v>
      </c>
      <c r="E1738" s="35" t="e">
        <f>VLOOKUP($B1738,大盤與近月台指!$A$4:$I$499,4,FALSE)</f>
        <v>#N/A</v>
      </c>
      <c r="F1738" s="33" t="e">
        <f>VLOOKUP($B1738,大盤與近月台指!$A$4:$I$499,5,FALSE)</f>
        <v>#N/A</v>
      </c>
      <c r="G1738" s="49" t="e">
        <f>VLOOKUP($B1738,三大法人買賣超!$A$4:$I$500,3,FALSE)</f>
        <v>#N/A</v>
      </c>
      <c r="H1738" s="34" t="e">
        <f>VLOOKUP($B1738,三大法人買賣超!$A$4:$I$500,5,FALSE)</f>
        <v>#N/A</v>
      </c>
      <c r="I1738" s="27" t="e">
        <f>VLOOKUP($B1738,三大法人買賣超!$A$4:$I$500,7,FALSE)</f>
        <v>#N/A</v>
      </c>
      <c r="J1738" s="27" t="e">
        <f>VLOOKUP($B1738,三大法人買賣超!$A$4:$I$500,9,FALSE)</f>
        <v>#N/A</v>
      </c>
      <c r="K1738" s="37">
        <f>新台幣匯率美元指數!B1739</f>
        <v>0</v>
      </c>
      <c r="L1738" s="38">
        <f>新台幣匯率美元指數!C1739</f>
        <v>0</v>
      </c>
      <c r="M1738" s="39">
        <f>新台幣匯率美元指數!D1739</f>
        <v>0</v>
      </c>
      <c r="N1738" s="27" t="e">
        <f>VLOOKUP($B1738,期貨未平倉口數!$A$4:$M$499,4,FALSE)</f>
        <v>#N/A</v>
      </c>
      <c r="O1738" s="27" t="e">
        <f>VLOOKUP($B1738,期貨未平倉口數!$A$4:$M$499,9,FALSE)</f>
        <v>#N/A</v>
      </c>
      <c r="P1738" s="27" t="e">
        <f>VLOOKUP($B1738,期貨未平倉口數!$A$4:$M$499,10,FALSE)</f>
        <v>#N/A</v>
      </c>
      <c r="Q1738" s="27" t="e">
        <f>VLOOKUP($B1738,期貨未平倉口數!$A$4:$M$499,11,FALSE)</f>
        <v>#N/A</v>
      </c>
      <c r="R1738" s="64" t="e">
        <f>VLOOKUP($B1738,選擇權未平倉餘額!$A$4:$I$500,6,FALSE)</f>
        <v>#N/A</v>
      </c>
      <c r="S1738" s="64" t="e">
        <f>VLOOKUP($B1738,選擇權未平倉餘額!$A$4:$I$500,7,FALSE)</f>
        <v>#N/A</v>
      </c>
      <c r="T1738" s="64" t="e">
        <f>VLOOKUP($B1738,選擇權未平倉餘額!$A$4:$I$500,8,FALSE)</f>
        <v>#N/A</v>
      </c>
      <c r="U1738" s="64" t="e">
        <f>VLOOKUP($B1738,選擇權未平倉餘額!$A$4:$I$500,9,FALSE)</f>
        <v>#N/A</v>
      </c>
      <c r="V1738" s="39" t="e">
        <f>VLOOKUP($B1738,臺指選擇權P_C_Ratios!$A$4:$C$500,3,FALSE)</f>
        <v>#N/A</v>
      </c>
      <c r="W1738" s="41" t="e">
        <f>VLOOKUP($B1738,散戶多空比!$A$6:$L$500,12,FALSE)</f>
        <v>#N/A</v>
      </c>
      <c r="X1738" s="40" t="e">
        <f>VLOOKUP($B1738,期貨大額交易人未沖銷部位!$A$4:$O$499,4,FALSE)</f>
        <v>#N/A</v>
      </c>
      <c r="Y1738" s="40" t="e">
        <f>VLOOKUP($B1738,期貨大額交易人未沖銷部位!$A$4:$O$499,7,FALSE)</f>
        <v>#N/A</v>
      </c>
      <c r="Z1738" s="40" t="e">
        <f>VLOOKUP($B1738,期貨大額交易人未沖銷部位!$A$4:$O$499,10,FALSE)</f>
        <v>#N/A</v>
      </c>
      <c r="AA1738" s="40" t="e">
        <f>VLOOKUP($B1738,期貨大額交易人未沖銷部位!$A$4:$O$499,13,FALSE)</f>
        <v>#N/A</v>
      </c>
      <c r="AB1738" s="40" t="e">
        <f>VLOOKUP($B1738,期貨大額交易人未沖銷部位!$A$4:$O$499,14,FALSE)</f>
        <v>#N/A</v>
      </c>
      <c r="AC1738" s="40" t="e">
        <f>VLOOKUP($B1738,期貨大額交易人未沖銷部位!$A$4:$O$499,15,FALSE)</f>
        <v>#N/A</v>
      </c>
      <c r="AD1738" s="33" t="e">
        <f>VLOOKUP($B1738,三大美股走勢!$A$4:$J$495,4,FALSE)</f>
        <v>#N/A</v>
      </c>
      <c r="AE1738" s="33" t="e">
        <f>VLOOKUP($B1738,三大美股走勢!$A$4:$J$495,7,FALSE)</f>
        <v>#N/A</v>
      </c>
      <c r="AF1738" s="33" t="e">
        <f>VLOOKUP($B1738,三大美股走勢!$A$4:$J$495,10,FALSE)</f>
        <v>#N/A</v>
      </c>
    </row>
    <row r="1739" spans="2:32">
      <c r="B1739" s="32">
        <v>44518</v>
      </c>
      <c r="C1739" s="33" t="e">
        <f>VLOOKUP($B1739,大盤與近月台指!$A$4:$I$499,2,FALSE)</f>
        <v>#N/A</v>
      </c>
      <c r="D1739" s="34" t="e">
        <f>VLOOKUP($B1739,大盤與近月台指!$A$4:$I$499,3,FALSE)</f>
        <v>#N/A</v>
      </c>
      <c r="E1739" s="35" t="e">
        <f>VLOOKUP($B1739,大盤與近月台指!$A$4:$I$499,4,FALSE)</f>
        <v>#N/A</v>
      </c>
      <c r="F1739" s="33" t="e">
        <f>VLOOKUP($B1739,大盤與近月台指!$A$4:$I$499,5,FALSE)</f>
        <v>#N/A</v>
      </c>
      <c r="G1739" s="49" t="e">
        <f>VLOOKUP($B1739,三大法人買賣超!$A$4:$I$500,3,FALSE)</f>
        <v>#N/A</v>
      </c>
      <c r="H1739" s="34" t="e">
        <f>VLOOKUP($B1739,三大法人買賣超!$A$4:$I$500,5,FALSE)</f>
        <v>#N/A</v>
      </c>
      <c r="I1739" s="27" t="e">
        <f>VLOOKUP($B1739,三大法人買賣超!$A$4:$I$500,7,FALSE)</f>
        <v>#N/A</v>
      </c>
      <c r="J1739" s="27" t="e">
        <f>VLOOKUP($B1739,三大法人買賣超!$A$4:$I$500,9,FALSE)</f>
        <v>#N/A</v>
      </c>
      <c r="K1739" s="37">
        <f>新台幣匯率美元指數!B1740</f>
        <v>0</v>
      </c>
      <c r="L1739" s="38">
        <f>新台幣匯率美元指數!C1740</f>
        <v>0</v>
      </c>
      <c r="M1739" s="39">
        <f>新台幣匯率美元指數!D1740</f>
        <v>0</v>
      </c>
      <c r="N1739" s="27" t="e">
        <f>VLOOKUP($B1739,期貨未平倉口數!$A$4:$M$499,4,FALSE)</f>
        <v>#N/A</v>
      </c>
      <c r="O1739" s="27" t="e">
        <f>VLOOKUP($B1739,期貨未平倉口數!$A$4:$M$499,9,FALSE)</f>
        <v>#N/A</v>
      </c>
      <c r="P1739" s="27" t="e">
        <f>VLOOKUP($B1739,期貨未平倉口數!$A$4:$M$499,10,FALSE)</f>
        <v>#N/A</v>
      </c>
      <c r="Q1739" s="27" t="e">
        <f>VLOOKUP($B1739,期貨未平倉口數!$A$4:$M$499,11,FALSE)</f>
        <v>#N/A</v>
      </c>
      <c r="R1739" s="64" t="e">
        <f>VLOOKUP($B1739,選擇權未平倉餘額!$A$4:$I$500,6,FALSE)</f>
        <v>#N/A</v>
      </c>
      <c r="S1739" s="64" t="e">
        <f>VLOOKUP($B1739,選擇權未平倉餘額!$A$4:$I$500,7,FALSE)</f>
        <v>#N/A</v>
      </c>
      <c r="T1739" s="64" t="e">
        <f>VLOOKUP($B1739,選擇權未平倉餘額!$A$4:$I$500,8,FALSE)</f>
        <v>#N/A</v>
      </c>
      <c r="U1739" s="64" t="e">
        <f>VLOOKUP($B1739,選擇權未平倉餘額!$A$4:$I$500,9,FALSE)</f>
        <v>#N/A</v>
      </c>
      <c r="V1739" s="39" t="e">
        <f>VLOOKUP($B1739,臺指選擇權P_C_Ratios!$A$4:$C$500,3,FALSE)</f>
        <v>#N/A</v>
      </c>
      <c r="W1739" s="41" t="e">
        <f>VLOOKUP($B1739,散戶多空比!$A$6:$L$500,12,FALSE)</f>
        <v>#N/A</v>
      </c>
      <c r="X1739" s="40" t="e">
        <f>VLOOKUP($B1739,期貨大額交易人未沖銷部位!$A$4:$O$499,4,FALSE)</f>
        <v>#N/A</v>
      </c>
      <c r="Y1739" s="40" t="e">
        <f>VLOOKUP($B1739,期貨大額交易人未沖銷部位!$A$4:$O$499,7,FALSE)</f>
        <v>#N/A</v>
      </c>
      <c r="Z1739" s="40" t="e">
        <f>VLOOKUP($B1739,期貨大額交易人未沖銷部位!$A$4:$O$499,10,FALSE)</f>
        <v>#N/A</v>
      </c>
      <c r="AA1739" s="40" t="e">
        <f>VLOOKUP($B1739,期貨大額交易人未沖銷部位!$A$4:$O$499,13,FALSE)</f>
        <v>#N/A</v>
      </c>
      <c r="AB1739" s="40" t="e">
        <f>VLOOKUP($B1739,期貨大額交易人未沖銷部位!$A$4:$O$499,14,FALSE)</f>
        <v>#N/A</v>
      </c>
      <c r="AC1739" s="40" t="e">
        <f>VLOOKUP($B1739,期貨大額交易人未沖銷部位!$A$4:$O$499,15,FALSE)</f>
        <v>#N/A</v>
      </c>
      <c r="AD1739" s="33" t="e">
        <f>VLOOKUP($B1739,三大美股走勢!$A$4:$J$495,4,FALSE)</f>
        <v>#N/A</v>
      </c>
      <c r="AE1739" s="33" t="e">
        <f>VLOOKUP($B1739,三大美股走勢!$A$4:$J$495,7,FALSE)</f>
        <v>#N/A</v>
      </c>
      <c r="AF1739" s="33" t="e">
        <f>VLOOKUP($B1739,三大美股走勢!$A$4:$J$495,10,FALSE)</f>
        <v>#N/A</v>
      </c>
    </row>
    <row r="1740" spans="2:32">
      <c r="B1740" s="32">
        <v>44519</v>
      </c>
      <c r="C1740" s="33" t="e">
        <f>VLOOKUP($B1740,大盤與近月台指!$A$4:$I$499,2,FALSE)</f>
        <v>#N/A</v>
      </c>
      <c r="D1740" s="34" t="e">
        <f>VLOOKUP($B1740,大盤與近月台指!$A$4:$I$499,3,FALSE)</f>
        <v>#N/A</v>
      </c>
      <c r="E1740" s="35" t="e">
        <f>VLOOKUP($B1740,大盤與近月台指!$A$4:$I$499,4,FALSE)</f>
        <v>#N/A</v>
      </c>
      <c r="F1740" s="33" t="e">
        <f>VLOOKUP($B1740,大盤與近月台指!$A$4:$I$499,5,FALSE)</f>
        <v>#N/A</v>
      </c>
      <c r="G1740" s="49" t="e">
        <f>VLOOKUP($B1740,三大法人買賣超!$A$4:$I$500,3,FALSE)</f>
        <v>#N/A</v>
      </c>
      <c r="H1740" s="34" t="e">
        <f>VLOOKUP($B1740,三大法人買賣超!$A$4:$I$500,5,FALSE)</f>
        <v>#N/A</v>
      </c>
      <c r="I1740" s="27" t="e">
        <f>VLOOKUP($B1740,三大法人買賣超!$A$4:$I$500,7,FALSE)</f>
        <v>#N/A</v>
      </c>
      <c r="J1740" s="27" t="e">
        <f>VLOOKUP($B1740,三大法人買賣超!$A$4:$I$500,9,FALSE)</f>
        <v>#N/A</v>
      </c>
      <c r="K1740" s="37">
        <f>新台幣匯率美元指數!B1741</f>
        <v>0</v>
      </c>
      <c r="L1740" s="38">
        <f>新台幣匯率美元指數!C1741</f>
        <v>0</v>
      </c>
      <c r="M1740" s="39">
        <f>新台幣匯率美元指數!D1741</f>
        <v>0</v>
      </c>
      <c r="N1740" s="27" t="e">
        <f>VLOOKUP($B1740,期貨未平倉口數!$A$4:$M$499,4,FALSE)</f>
        <v>#N/A</v>
      </c>
      <c r="O1740" s="27" t="e">
        <f>VLOOKUP($B1740,期貨未平倉口數!$A$4:$M$499,9,FALSE)</f>
        <v>#N/A</v>
      </c>
      <c r="P1740" s="27" t="e">
        <f>VLOOKUP($B1740,期貨未平倉口數!$A$4:$M$499,10,FALSE)</f>
        <v>#N/A</v>
      </c>
      <c r="Q1740" s="27" t="e">
        <f>VLOOKUP($B1740,期貨未平倉口數!$A$4:$M$499,11,FALSE)</f>
        <v>#N/A</v>
      </c>
      <c r="R1740" s="64" t="e">
        <f>VLOOKUP($B1740,選擇權未平倉餘額!$A$4:$I$500,6,FALSE)</f>
        <v>#N/A</v>
      </c>
      <c r="S1740" s="64" t="e">
        <f>VLOOKUP($B1740,選擇權未平倉餘額!$A$4:$I$500,7,FALSE)</f>
        <v>#N/A</v>
      </c>
      <c r="T1740" s="64" t="e">
        <f>VLOOKUP($B1740,選擇權未平倉餘額!$A$4:$I$500,8,FALSE)</f>
        <v>#N/A</v>
      </c>
      <c r="U1740" s="64" t="e">
        <f>VLOOKUP($B1740,選擇權未平倉餘額!$A$4:$I$500,9,FALSE)</f>
        <v>#N/A</v>
      </c>
      <c r="V1740" s="39" t="e">
        <f>VLOOKUP($B1740,臺指選擇權P_C_Ratios!$A$4:$C$500,3,FALSE)</f>
        <v>#N/A</v>
      </c>
      <c r="W1740" s="41" t="e">
        <f>VLOOKUP($B1740,散戶多空比!$A$6:$L$500,12,FALSE)</f>
        <v>#N/A</v>
      </c>
      <c r="X1740" s="40" t="e">
        <f>VLOOKUP($B1740,期貨大額交易人未沖銷部位!$A$4:$O$499,4,FALSE)</f>
        <v>#N/A</v>
      </c>
      <c r="Y1740" s="40" t="e">
        <f>VLOOKUP($B1740,期貨大額交易人未沖銷部位!$A$4:$O$499,7,FALSE)</f>
        <v>#N/A</v>
      </c>
      <c r="Z1740" s="40" t="e">
        <f>VLOOKUP($B1740,期貨大額交易人未沖銷部位!$A$4:$O$499,10,FALSE)</f>
        <v>#N/A</v>
      </c>
      <c r="AA1740" s="40" t="e">
        <f>VLOOKUP($B1740,期貨大額交易人未沖銷部位!$A$4:$O$499,13,FALSE)</f>
        <v>#N/A</v>
      </c>
      <c r="AB1740" s="40" t="e">
        <f>VLOOKUP($B1740,期貨大額交易人未沖銷部位!$A$4:$O$499,14,FALSE)</f>
        <v>#N/A</v>
      </c>
      <c r="AC1740" s="40" t="e">
        <f>VLOOKUP($B1740,期貨大額交易人未沖銷部位!$A$4:$O$499,15,FALSE)</f>
        <v>#N/A</v>
      </c>
      <c r="AD1740" s="33" t="e">
        <f>VLOOKUP($B1740,三大美股走勢!$A$4:$J$495,4,FALSE)</f>
        <v>#N/A</v>
      </c>
      <c r="AE1740" s="33" t="e">
        <f>VLOOKUP($B1740,三大美股走勢!$A$4:$J$495,7,FALSE)</f>
        <v>#N/A</v>
      </c>
      <c r="AF1740" s="33" t="e">
        <f>VLOOKUP($B1740,三大美股走勢!$A$4:$J$495,10,FALSE)</f>
        <v>#N/A</v>
      </c>
    </row>
    <row r="1741" spans="2:32">
      <c r="B1741" s="32">
        <v>44520</v>
      </c>
      <c r="C1741" s="33" t="e">
        <f>VLOOKUP($B1741,大盤與近月台指!$A$4:$I$499,2,FALSE)</f>
        <v>#N/A</v>
      </c>
      <c r="D1741" s="34" t="e">
        <f>VLOOKUP($B1741,大盤與近月台指!$A$4:$I$499,3,FALSE)</f>
        <v>#N/A</v>
      </c>
      <c r="E1741" s="35" t="e">
        <f>VLOOKUP($B1741,大盤與近月台指!$A$4:$I$499,4,FALSE)</f>
        <v>#N/A</v>
      </c>
      <c r="F1741" s="33" t="e">
        <f>VLOOKUP($B1741,大盤與近月台指!$A$4:$I$499,5,FALSE)</f>
        <v>#N/A</v>
      </c>
      <c r="G1741" s="49" t="e">
        <f>VLOOKUP($B1741,三大法人買賣超!$A$4:$I$500,3,FALSE)</f>
        <v>#N/A</v>
      </c>
      <c r="H1741" s="34" t="e">
        <f>VLOOKUP($B1741,三大法人買賣超!$A$4:$I$500,5,FALSE)</f>
        <v>#N/A</v>
      </c>
      <c r="I1741" s="27" t="e">
        <f>VLOOKUP($B1741,三大法人買賣超!$A$4:$I$500,7,FALSE)</f>
        <v>#N/A</v>
      </c>
      <c r="J1741" s="27" t="e">
        <f>VLOOKUP($B1741,三大法人買賣超!$A$4:$I$500,9,FALSE)</f>
        <v>#N/A</v>
      </c>
      <c r="K1741" s="37">
        <f>新台幣匯率美元指數!B1742</f>
        <v>0</v>
      </c>
      <c r="L1741" s="38">
        <f>新台幣匯率美元指數!C1742</f>
        <v>0</v>
      </c>
      <c r="M1741" s="39">
        <f>新台幣匯率美元指數!D1742</f>
        <v>0</v>
      </c>
      <c r="N1741" s="27" t="e">
        <f>VLOOKUP($B1741,期貨未平倉口數!$A$4:$M$499,4,FALSE)</f>
        <v>#N/A</v>
      </c>
      <c r="O1741" s="27" t="e">
        <f>VLOOKUP($B1741,期貨未平倉口數!$A$4:$M$499,9,FALSE)</f>
        <v>#N/A</v>
      </c>
      <c r="P1741" s="27" t="e">
        <f>VLOOKUP($B1741,期貨未平倉口數!$A$4:$M$499,10,FALSE)</f>
        <v>#N/A</v>
      </c>
      <c r="Q1741" s="27" t="e">
        <f>VLOOKUP($B1741,期貨未平倉口數!$A$4:$M$499,11,FALSE)</f>
        <v>#N/A</v>
      </c>
      <c r="R1741" s="64" t="e">
        <f>VLOOKUP($B1741,選擇權未平倉餘額!$A$4:$I$500,6,FALSE)</f>
        <v>#N/A</v>
      </c>
      <c r="S1741" s="64" t="e">
        <f>VLOOKUP($B1741,選擇權未平倉餘額!$A$4:$I$500,7,FALSE)</f>
        <v>#N/A</v>
      </c>
      <c r="T1741" s="64" t="e">
        <f>VLOOKUP($B1741,選擇權未平倉餘額!$A$4:$I$500,8,FALSE)</f>
        <v>#N/A</v>
      </c>
      <c r="U1741" s="64" t="e">
        <f>VLOOKUP($B1741,選擇權未平倉餘額!$A$4:$I$500,9,FALSE)</f>
        <v>#N/A</v>
      </c>
      <c r="V1741" s="39" t="e">
        <f>VLOOKUP($B1741,臺指選擇權P_C_Ratios!$A$4:$C$500,3,FALSE)</f>
        <v>#N/A</v>
      </c>
      <c r="W1741" s="41" t="e">
        <f>VLOOKUP($B1741,散戶多空比!$A$6:$L$500,12,FALSE)</f>
        <v>#N/A</v>
      </c>
      <c r="X1741" s="40" t="e">
        <f>VLOOKUP($B1741,期貨大額交易人未沖銷部位!$A$4:$O$499,4,FALSE)</f>
        <v>#N/A</v>
      </c>
      <c r="Y1741" s="40" t="e">
        <f>VLOOKUP($B1741,期貨大額交易人未沖銷部位!$A$4:$O$499,7,FALSE)</f>
        <v>#N/A</v>
      </c>
      <c r="Z1741" s="40" t="e">
        <f>VLOOKUP($B1741,期貨大額交易人未沖銷部位!$A$4:$O$499,10,FALSE)</f>
        <v>#N/A</v>
      </c>
      <c r="AA1741" s="40" t="e">
        <f>VLOOKUP($B1741,期貨大額交易人未沖銷部位!$A$4:$O$499,13,FALSE)</f>
        <v>#N/A</v>
      </c>
      <c r="AB1741" s="40" t="e">
        <f>VLOOKUP($B1741,期貨大額交易人未沖銷部位!$A$4:$O$499,14,FALSE)</f>
        <v>#N/A</v>
      </c>
      <c r="AC1741" s="40" t="e">
        <f>VLOOKUP($B1741,期貨大額交易人未沖銷部位!$A$4:$O$499,15,FALSE)</f>
        <v>#N/A</v>
      </c>
      <c r="AD1741" s="33" t="e">
        <f>VLOOKUP($B1741,三大美股走勢!$A$4:$J$495,4,FALSE)</f>
        <v>#N/A</v>
      </c>
      <c r="AE1741" s="33" t="e">
        <f>VLOOKUP($B1741,三大美股走勢!$A$4:$J$495,7,FALSE)</f>
        <v>#N/A</v>
      </c>
      <c r="AF1741" s="33" t="e">
        <f>VLOOKUP($B1741,三大美股走勢!$A$4:$J$495,10,FALSE)</f>
        <v>#N/A</v>
      </c>
    </row>
    <row r="1742" spans="2:32">
      <c r="B1742" s="32">
        <v>44521</v>
      </c>
      <c r="C1742" s="33" t="e">
        <f>VLOOKUP($B1742,大盤與近月台指!$A$4:$I$499,2,FALSE)</f>
        <v>#N/A</v>
      </c>
      <c r="D1742" s="34" t="e">
        <f>VLOOKUP($B1742,大盤與近月台指!$A$4:$I$499,3,FALSE)</f>
        <v>#N/A</v>
      </c>
      <c r="E1742" s="35" t="e">
        <f>VLOOKUP($B1742,大盤與近月台指!$A$4:$I$499,4,FALSE)</f>
        <v>#N/A</v>
      </c>
      <c r="F1742" s="33" t="e">
        <f>VLOOKUP($B1742,大盤與近月台指!$A$4:$I$499,5,FALSE)</f>
        <v>#N/A</v>
      </c>
      <c r="G1742" s="49" t="e">
        <f>VLOOKUP($B1742,三大法人買賣超!$A$4:$I$500,3,FALSE)</f>
        <v>#N/A</v>
      </c>
      <c r="H1742" s="34" t="e">
        <f>VLOOKUP($B1742,三大法人買賣超!$A$4:$I$500,5,FALSE)</f>
        <v>#N/A</v>
      </c>
      <c r="I1742" s="27" t="e">
        <f>VLOOKUP($B1742,三大法人買賣超!$A$4:$I$500,7,FALSE)</f>
        <v>#N/A</v>
      </c>
      <c r="J1742" s="27" t="e">
        <f>VLOOKUP($B1742,三大法人買賣超!$A$4:$I$500,9,FALSE)</f>
        <v>#N/A</v>
      </c>
      <c r="K1742" s="37">
        <f>新台幣匯率美元指數!B1743</f>
        <v>0</v>
      </c>
      <c r="L1742" s="38">
        <f>新台幣匯率美元指數!C1743</f>
        <v>0</v>
      </c>
      <c r="M1742" s="39">
        <f>新台幣匯率美元指數!D1743</f>
        <v>0</v>
      </c>
      <c r="N1742" s="27" t="e">
        <f>VLOOKUP($B1742,期貨未平倉口數!$A$4:$M$499,4,FALSE)</f>
        <v>#N/A</v>
      </c>
      <c r="O1742" s="27" t="e">
        <f>VLOOKUP($B1742,期貨未平倉口數!$A$4:$M$499,9,FALSE)</f>
        <v>#N/A</v>
      </c>
      <c r="P1742" s="27" t="e">
        <f>VLOOKUP($B1742,期貨未平倉口數!$A$4:$M$499,10,FALSE)</f>
        <v>#N/A</v>
      </c>
      <c r="Q1742" s="27" t="e">
        <f>VLOOKUP($B1742,期貨未平倉口數!$A$4:$M$499,11,FALSE)</f>
        <v>#N/A</v>
      </c>
      <c r="R1742" s="64" t="e">
        <f>VLOOKUP($B1742,選擇權未平倉餘額!$A$4:$I$500,6,FALSE)</f>
        <v>#N/A</v>
      </c>
      <c r="S1742" s="64" t="e">
        <f>VLOOKUP($B1742,選擇權未平倉餘額!$A$4:$I$500,7,FALSE)</f>
        <v>#N/A</v>
      </c>
      <c r="T1742" s="64" t="e">
        <f>VLOOKUP($B1742,選擇權未平倉餘額!$A$4:$I$500,8,FALSE)</f>
        <v>#N/A</v>
      </c>
      <c r="U1742" s="64" t="e">
        <f>VLOOKUP($B1742,選擇權未平倉餘額!$A$4:$I$500,9,FALSE)</f>
        <v>#N/A</v>
      </c>
      <c r="V1742" s="39" t="e">
        <f>VLOOKUP($B1742,臺指選擇權P_C_Ratios!$A$4:$C$500,3,FALSE)</f>
        <v>#N/A</v>
      </c>
      <c r="W1742" s="41" t="e">
        <f>VLOOKUP($B1742,散戶多空比!$A$6:$L$500,12,FALSE)</f>
        <v>#N/A</v>
      </c>
      <c r="X1742" s="40" t="e">
        <f>VLOOKUP($B1742,期貨大額交易人未沖銷部位!$A$4:$O$499,4,FALSE)</f>
        <v>#N/A</v>
      </c>
      <c r="Y1742" s="40" t="e">
        <f>VLOOKUP($B1742,期貨大額交易人未沖銷部位!$A$4:$O$499,7,FALSE)</f>
        <v>#N/A</v>
      </c>
      <c r="Z1742" s="40" t="e">
        <f>VLOOKUP($B1742,期貨大額交易人未沖銷部位!$A$4:$O$499,10,FALSE)</f>
        <v>#N/A</v>
      </c>
      <c r="AA1742" s="40" t="e">
        <f>VLOOKUP($B1742,期貨大額交易人未沖銷部位!$A$4:$O$499,13,FALSE)</f>
        <v>#N/A</v>
      </c>
      <c r="AB1742" s="40" t="e">
        <f>VLOOKUP($B1742,期貨大額交易人未沖銷部位!$A$4:$O$499,14,FALSE)</f>
        <v>#N/A</v>
      </c>
      <c r="AC1742" s="40" t="e">
        <f>VLOOKUP($B1742,期貨大額交易人未沖銷部位!$A$4:$O$499,15,FALSE)</f>
        <v>#N/A</v>
      </c>
      <c r="AD1742" s="33" t="e">
        <f>VLOOKUP($B1742,三大美股走勢!$A$4:$J$495,4,FALSE)</f>
        <v>#N/A</v>
      </c>
      <c r="AE1742" s="33" t="e">
        <f>VLOOKUP($B1742,三大美股走勢!$A$4:$J$495,7,FALSE)</f>
        <v>#N/A</v>
      </c>
      <c r="AF1742" s="33" t="e">
        <f>VLOOKUP($B1742,三大美股走勢!$A$4:$J$495,10,FALSE)</f>
        <v>#N/A</v>
      </c>
    </row>
    <row r="1743" spans="2:32">
      <c r="B1743" s="32">
        <v>44522</v>
      </c>
      <c r="C1743" s="33" t="e">
        <f>VLOOKUP($B1743,大盤與近月台指!$A$4:$I$499,2,FALSE)</f>
        <v>#N/A</v>
      </c>
      <c r="D1743" s="34" t="e">
        <f>VLOOKUP($B1743,大盤與近月台指!$A$4:$I$499,3,FALSE)</f>
        <v>#N/A</v>
      </c>
      <c r="E1743" s="35" t="e">
        <f>VLOOKUP($B1743,大盤與近月台指!$A$4:$I$499,4,FALSE)</f>
        <v>#N/A</v>
      </c>
      <c r="F1743" s="33" t="e">
        <f>VLOOKUP($B1743,大盤與近月台指!$A$4:$I$499,5,FALSE)</f>
        <v>#N/A</v>
      </c>
      <c r="G1743" s="49" t="e">
        <f>VLOOKUP($B1743,三大法人買賣超!$A$4:$I$500,3,FALSE)</f>
        <v>#N/A</v>
      </c>
      <c r="H1743" s="34" t="e">
        <f>VLOOKUP($B1743,三大法人買賣超!$A$4:$I$500,5,FALSE)</f>
        <v>#N/A</v>
      </c>
      <c r="I1743" s="27" t="e">
        <f>VLOOKUP($B1743,三大法人買賣超!$A$4:$I$500,7,FALSE)</f>
        <v>#N/A</v>
      </c>
      <c r="J1743" s="27" t="e">
        <f>VLOOKUP($B1743,三大法人買賣超!$A$4:$I$500,9,FALSE)</f>
        <v>#N/A</v>
      </c>
      <c r="K1743" s="37">
        <f>新台幣匯率美元指數!B1744</f>
        <v>0</v>
      </c>
      <c r="L1743" s="38">
        <f>新台幣匯率美元指數!C1744</f>
        <v>0</v>
      </c>
      <c r="M1743" s="39">
        <f>新台幣匯率美元指數!D1744</f>
        <v>0</v>
      </c>
      <c r="N1743" s="27" t="e">
        <f>VLOOKUP($B1743,期貨未平倉口數!$A$4:$M$499,4,FALSE)</f>
        <v>#N/A</v>
      </c>
      <c r="O1743" s="27" t="e">
        <f>VLOOKUP($B1743,期貨未平倉口數!$A$4:$M$499,9,FALSE)</f>
        <v>#N/A</v>
      </c>
      <c r="P1743" s="27" t="e">
        <f>VLOOKUP($B1743,期貨未平倉口數!$A$4:$M$499,10,FALSE)</f>
        <v>#N/A</v>
      </c>
      <c r="Q1743" s="27" t="e">
        <f>VLOOKUP($B1743,期貨未平倉口數!$A$4:$M$499,11,FALSE)</f>
        <v>#N/A</v>
      </c>
      <c r="R1743" s="64" t="e">
        <f>VLOOKUP($B1743,選擇權未平倉餘額!$A$4:$I$500,6,FALSE)</f>
        <v>#N/A</v>
      </c>
      <c r="S1743" s="64" t="e">
        <f>VLOOKUP($B1743,選擇權未平倉餘額!$A$4:$I$500,7,FALSE)</f>
        <v>#N/A</v>
      </c>
      <c r="T1743" s="64" t="e">
        <f>VLOOKUP($B1743,選擇權未平倉餘額!$A$4:$I$500,8,FALSE)</f>
        <v>#N/A</v>
      </c>
      <c r="U1743" s="64" t="e">
        <f>VLOOKUP($B1743,選擇權未平倉餘額!$A$4:$I$500,9,FALSE)</f>
        <v>#N/A</v>
      </c>
      <c r="V1743" s="39" t="e">
        <f>VLOOKUP($B1743,臺指選擇權P_C_Ratios!$A$4:$C$500,3,FALSE)</f>
        <v>#N/A</v>
      </c>
      <c r="W1743" s="41" t="e">
        <f>VLOOKUP($B1743,散戶多空比!$A$6:$L$500,12,FALSE)</f>
        <v>#N/A</v>
      </c>
      <c r="X1743" s="40" t="e">
        <f>VLOOKUP($B1743,期貨大額交易人未沖銷部位!$A$4:$O$499,4,FALSE)</f>
        <v>#N/A</v>
      </c>
      <c r="Y1743" s="40" t="e">
        <f>VLOOKUP($B1743,期貨大額交易人未沖銷部位!$A$4:$O$499,7,FALSE)</f>
        <v>#N/A</v>
      </c>
      <c r="Z1743" s="40" t="e">
        <f>VLOOKUP($B1743,期貨大額交易人未沖銷部位!$A$4:$O$499,10,FALSE)</f>
        <v>#N/A</v>
      </c>
      <c r="AA1743" s="40" t="e">
        <f>VLOOKUP($B1743,期貨大額交易人未沖銷部位!$A$4:$O$499,13,FALSE)</f>
        <v>#N/A</v>
      </c>
      <c r="AB1743" s="40" t="e">
        <f>VLOOKUP($B1743,期貨大額交易人未沖銷部位!$A$4:$O$499,14,FALSE)</f>
        <v>#N/A</v>
      </c>
      <c r="AC1743" s="40" t="e">
        <f>VLOOKUP($B1743,期貨大額交易人未沖銷部位!$A$4:$O$499,15,FALSE)</f>
        <v>#N/A</v>
      </c>
      <c r="AD1743" s="33" t="e">
        <f>VLOOKUP($B1743,三大美股走勢!$A$4:$J$495,4,FALSE)</f>
        <v>#N/A</v>
      </c>
      <c r="AE1743" s="33" t="e">
        <f>VLOOKUP($B1743,三大美股走勢!$A$4:$J$495,7,FALSE)</f>
        <v>#N/A</v>
      </c>
      <c r="AF1743" s="33" t="e">
        <f>VLOOKUP($B1743,三大美股走勢!$A$4:$J$495,10,FALSE)</f>
        <v>#N/A</v>
      </c>
    </row>
    <row r="1744" spans="2:32">
      <c r="B1744" s="32">
        <v>44523</v>
      </c>
      <c r="C1744" s="33" t="e">
        <f>VLOOKUP($B1744,大盤與近月台指!$A$4:$I$499,2,FALSE)</f>
        <v>#N/A</v>
      </c>
      <c r="D1744" s="34" t="e">
        <f>VLOOKUP($B1744,大盤與近月台指!$A$4:$I$499,3,FALSE)</f>
        <v>#N/A</v>
      </c>
      <c r="E1744" s="35" t="e">
        <f>VLOOKUP($B1744,大盤與近月台指!$A$4:$I$499,4,FALSE)</f>
        <v>#N/A</v>
      </c>
      <c r="F1744" s="33" t="e">
        <f>VLOOKUP($B1744,大盤與近月台指!$A$4:$I$499,5,FALSE)</f>
        <v>#N/A</v>
      </c>
      <c r="G1744" s="49" t="e">
        <f>VLOOKUP($B1744,三大法人買賣超!$A$4:$I$500,3,FALSE)</f>
        <v>#N/A</v>
      </c>
      <c r="H1744" s="34" t="e">
        <f>VLOOKUP($B1744,三大法人買賣超!$A$4:$I$500,5,FALSE)</f>
        <v>#N/A</v>
      </c>
      <c r="I1744" s="27" t="e">
        <f>VLOOKUP($B1744,三大法人買賣超!$A$4:$I$500,7,FALSE)</f>
        <v>#N/A</v>
      </c>
      <c r="J1744" s="27" t="e">
        <f>VLOOKUP($B1744,三大法人買賣超!$A$4:$I$500,9,FALSE)</f>
        <v>#N/A</v>
      </c>
      <c r="K1744" s="37">
        <f>新台幣匯率美元指數!B1745</f>
        <v>0</v>
      </c>
      <c r="L1744" s="38">
        <f>新台幣匯率美元指數!C1745</f>
        <v>0</v>
      </c>
      <c r="M1744" s="39">
        <f>新台幣匯率美元指數!D1745</f>
        <v>0</v>
      </c>
      <c r="N1744" s="27" t="e">
        <f>VLOOKUP($B1744,期貨未平倉口數!$A$4:$M$499,4,FALSE)</f>
        <v>#N/A</v>
      </c>
      <c r="O1744" s="27" t="e">
        <f>VLOOKUP($B1744,期貨未平倉口數!$A$4:$M$499,9,FALSE)</f>
        <v>#N/A</v>
      </c>
      <c r="P1744" s="27" t="e">
        <f>VLOOKUP($B1744,期貨未平倉口數!$A$4:$M$499,10,FALSE)</f>
        <v>#N/A</v>
      </c>
      <c r="Q1744" s="27" t="e">
        <f>VLOOKUP($B1744,期貨未平倉口數!$A$4:$M$499,11,FALSE)</f>
        <v>#N/A</v>
      </c>
      <c r="R1744" s="64" t="e">
        <f>VLOOKUP($B1744,選擇權未平倉餘額!$A$4:$I$500,6,FALSE)</f>
        <v>#N/A</v>
      </c>
      <c r="S1744" s="64" t="e">
        <f>VLOOKUP($B1744,選擇權未平倉餘額!$A$4:$I$500,7,FALSE)</f>
        <v>#N/A</v>
      </c>
      <c r="T1744" s="64" t="e">
        <f>VLOOKUP($B1744,選擇權未平倉餘額!$A$4:$I$500,8,FALSE)</f>
        <v>#N/A</v>
      </c>
      <c r="U1744" s="64" t="e">
        <f>VLOOKUP($B1744,選擇權未平倉餘額!$A$4:$I$500,9,FALSE)</f>
        <v>#N/A</v>
      </c>
      <c r="V1744" s="39" t="e">
        <f>VLOOKUP($B1744,臺指選擇權P_C_Ratios!$A$4:$C$500,3,FALSE)</f>
        <v>#N/A</v>
      </c>
      <c r="W1744" s="41" t="e">
        <f>VLOOKUP($B1744,散戶多空比!$A$6:$L$500,12,FALSE)</f>
        <v>#N/A</v>
      </c>
      <c r="X1744" s="40" t="e">
        <f>VLOOKUP($B1744,期貨大額交易人未沖銷部位!$A$4:$O$499,4,FALSE)</f>
        <v>#N/A</v>
      </c>
      <c r="Y1744" s="40" t="e">
        <f>VLOOKUP($B1744,期貨大額交易人未沖銷部位!$A$4:$O$499,7,FALSE)</f>
        <v>#N/A</v>
      </c>
      <c r="Z1744" s="40" t="e">
        <f>VLOOKUP($B1744,期貨大額交易人未沖銷部位!$A$4:$O$499,10,FALSE)</f>
        <v>#N/A</v>
      </c>
      <c r="AA1744" s="40" t="e">
        <f>VLOOKUP($B1744,期貨大額交易人未沖銷部位!$A$4:$O$499,13,FALSE)</f>
        <v>#N/A</v>
      </c>
      <c r="AB1744" s="40" t="e">
        <f>VLOOKUP($B1744,期貨大額交易人未沖銷部位!$A$4:$O$499,14,FALSE)</f>
        <v>#N/A</v>
      </c>
      <c r="AC1744" s="40" t="e">
        <f>VLOOKUP($B1744,期貨大額交易人未沖銷部位!$A$4:$O$499,15,FALSE)</f>
        <v>#N/A</v>
      </c>
      <c r="AD1744" s="33" t="e">
        <f>VLOOKUP($B1744,三大美股走勢!$A$4:$J$495,4,FALSE)</f>
        <v>#N/A</v>
      </c>
      <c r="AE1744" s="33" t="e">
        <f>VLOOKUP($B1744,三大美股走勢!$A$4:$J$495,7,FALSE)</f>
        <v>#N/A</v>
      </c>
      <c r="AF1744" s="33" t="e">
        <f>VLOOKUP($B1744,三大美股走勢!$A$4:$J$495,10,FALSE)</f>
        <v>#N/A</v>
      </c>
    </row>
    <row r="1745" spans="2:32">
      <c r="B1745" s="32">
        <v>44524</v>
      </c>
      <c r="C1745" s="33" t="e">
        <f>VLOOKUP($B1745,大盤與近月台指!$A$4:$I$499,2,FALSE)</f>
        <v>#N/A</v>
      </c>
      <c r="D1745" s="34" t="e">
        <f>VLOOKUP($B1745,大盤與近月台指!$A$4:$I$499,3,FALSE)</f>
        <v>#N/A</v>
      </c>
      <c r="E1745" s="35" t="e">
        <f>VLOOKUP($B1745,大盤與近月台指!$A$4:$I$499,4,FALSE)</f>
        <v>#N/A</v>
      </c>
      <c r="F1745" s="33" t="e">
        <f>VLOOKUP($B1745,大盤與近月台指!$A$4:$I$499,5,FALSE)</f>
        <v>#N/A</v>
      </c>
      <c r="G1745" s="49" t="e">
        <f>VLOOKUP($B1745,三大法人買賣超!$A$4:$I$500,3,FALSE)</f>
        <v>#N/A</v>
      </c>
      <c r="H1745" s="34" t="e">
        <f>VLOOKUP($B1745,三大法人買賣超!$A$4:$I$500,5,FALSE)</f>
        <v>#N/A</v>
      </c>
      <c r="I1745" s="27" t="e">
        <f>VLOOKUP($B1745,三大法人買賣超!$A$4:$I$500,7,FALSE)</f>
        <v>#N/A</v>
      </c>
      <c r="J1745" s="27" t="e">
        <f>VLOOKUP($B1745,三大法人買賣超!$A$4:$I$500,9,FALSE)</f>
        <v>#N/A</v>
      </c>
      <c r="K1745" s="37">
        <f>新台幣匯率美元指數!B1746</f>
        <v>0</v>
      </c>
      <c r="L1745" s="38">
        <f>新台幣匯率美元指數!C1746</f>
        <v>0</v>
      </c>
      <c r="M1745" s="39">
        <f>新台幣匯率美元指數!D1746</f>
        <v>0</v>
      </c>
      <c r="N1745" s="27" t="e">
        <f>VLOOKUP($B1745,期貨未平倉口數!$A$4:$M$499,4,FALSE)</f>
        <v>#N/A</v>
      </c>
      <c r="O1745" s="27" t="e">
        <f>VLOOKUP($B1745,期貨未平倉口數!$A$4:$M$499,9,FALSE)</f>
        <v>#N/A</v>
      </c>
      <c r="P1745" s="27" t="e">
        <f>VLOOKUP($B1745,期貨未平倉口數!$A$4:$M$499,10,FALSE)</f>
        <v>#N/A</v>
      </c>
      <c r="Q1745" s="27" t="e">
        <f>VLOOKUP($B1745,期貨未平倉口數!$A$4:$M$499,11,FALSE)</f>
        <v>#N/A</v>
      </c>
      <c r="R1745" s="64" t="e">
        <f>VLOOKUP($B1745,選擇權未平倉餘額!$A$4:$I$500,6,FALSE)</f>
        <v>#N/A</v>
      </c>
      <c r="S1745" s="64" t="e">
        <f>VLOOKUP($B1745,選擇權未平倉餘額!$A$4:$I$500,7,FALSE)</f>
        <v>#N/A</v>
      </c>
      <c r="T1745" s="64" t="e">
        <f>VLOOKUP($B1745,選擇權未平倉餘額!$A$4:$I$500,8,FALSE)</f>
        <v>#N/A</v>
      </c>
      <c r="U1745" s="64" t="e">
        <f>VLOOKUP($B1745,選擇權未平倉餘額!$A$4:$I$500,9,FALSE)</f>
        <v>#N/A</v>
      </c>
      <c r="V1745" s="39" t="e">
        <f>VLOOKUP($B1745,臺指選擇權P_C_Ratios!$A$4:$C$500,3,FALSE)</f>
        <v>#N/A</v>
      </c>
      <c r="W1745" s="41" t="e">
        <f>VLOOKUP($B1745,散戶多空比!$A$6:$L$500,12,FALSE)</f>
        <v>#N/A</v>
      </c>
      <c r="X1745" s="40" t="e">
        <f>VLOOKUP($B1745,期貨大額交易人未沖銷部位!$A$4:$O$499,4,FALSE)</f>
        <v>#N/A</v>
      </c>
      <c r="Y1745" s="40" t="e">
        <f>VLOOKUP($B1745,期貨大額交易人未沖銷部位!$A$4:$O$499,7,FALSE)</f>
        <v>#N/A</v>
      </c>
      <c r="Z1745" s="40" t="e">
        <f>VLOOKUP($B1745,期貨大額交易人未沖銷部位!$A$4:$O$499,10,FALSE)</f>
        <v>#N/A</v>
      </c>
      <c r="AA1745" s="40" t="e">
        <f>VLOOKUP($B1745,期貨大額交易人未沖銷部位!$A$4:$O$499,13,FALSE)</f>
        <v>#N/A</v>
      </c>
      <c r="AB1745" s="40" t="e">
        <f>VLOOKUP($B1745,期貨大額交易人未沖銷部位!$A$4:$O$499,14,FALSE)</f>
        <v>#N/A</v>
      </c>
      <c r="AC1745" s="40" t="e">
        <f>VLOOKUP($B1745,期貨大額交易人未沖銷部位!$A$4:$O$499,15,FALSE)</f>
        <v>#N/A</v>
      </c>
      <c r="AD1745" s="33" t="e">
        <f>VLOOKUP($B1745,三大美股走勢!$A$4:$J$495,4,FALSE)</f>
        <v>#N/A</v>
      </c>
      <c r="AE1745" s="33" t="e">
        <f>VLOOKUP($B1745,三大美股走勢!$A$4:$J$495,7,FALSE)</f>
        <v>#N/A</v>
      </c>
      <c r="AF1745" s="33" t="e">
        <f>VLOOKUP($B1745,三大美股走勢!$A$4:$J$495,10,FALSE)</f>
        <v>#N/A</v>
      </c>
    </row>
    <row r="1746" spans="2:32">
      <c r="B1746" s="32">
        <v>44525</v>
      </c>
      <c r="C1746" s="33" t="e">
        <f>VLOOKUP($B1746,大盤與近月台指!$A$4:$I$499,2,FALSE)</f>
        <v>#N/A</v>
      </c>
      <c r="D1746" s="34" t="e">
        <f>VLOOKUP($B1746,大盤與近月台指!$A$4:$I$499,3,FALSE)</f>
        <v>#N/A</v>
      </c>
      <c r="E1746" s="35" t="e">
        <f>VLOOKUP($B1746,大盤與近月台指!$A$4:$I$499,4,FALSE)</f>
        <v>#N/A</v>
      </c>
      <c r="F1746" s="33" t="e">
        <f>VLOOKUP($B1746,大盤與近月台指!$A$4:$I$499,5,FALSE)</f>
        <v>#N/A</v>
      </c>
      <c r="G1746" s="49" t="e">
        <f>VLOOKUP($B1746,三大法人買賣超!$A$4:$I$500,3,FALSE)</f>
        <v>#N/A</v>
      </c>
      <c r="H1746" s="34" t="e">
        <f>VLOOKUP($B1746,三大法人買賣超!$A$4:$I$500,5,FALSE)</f>
        <v>#N/A</v>
      </c>
      <c r="I1746" s="27" t="e">
        <f>VLOOKUP($B1746,三大法人買賣超!$A$4:$I$500,7,FALSE)</f>
        <v>#N/A</v>
      </c>
      <c r="J1746" s="27" t="e">
        <f>VLOOKUP($B1746,三大法人買賣超!$A$4:$I$500,9,FALSE)</f>
        <v>#N/A</v>
      </c>
      <c r="K1746" s="37">
        <f>新台幣匯率美元指數!B1747</f>
        <v>0</v>
      </c>
      <c r="L1746" s="38">
        <f>新台幣匯率美元指數!C1747</f>
        <v>0</v>
      </c>
      <c r="M1746" s="39">
        <f>新台幣匯率美元指數!D1747</f>
        <v>0</v>
      </c>
      <c r="N1746" s="27" t="e">
        <f>VLOOKUP($B1746,期貨未平倉口數!$A$4:$M$499,4,FALSE)</f>
        <v>#N/A</v>
      </c>
      <c r="O1746" s="27" t="e">
        <f>VLOOKUP($B1746,期貨未平倉口數!$A$4:$M$499,9,FALSE)</f>
        <v>#N/A</v>
      </c>
      <c r="P1746" s="27" t="e">
        <f>VLOOKUP($B1746,期貨未平倉口數!$A$4:$M$499,10,FALSE)</f>
        <v>#N/A</v>
      </c>
      <c r="Q1746" s="27" t="e">
        <f>VLOOKUP($B1746,期貨未平倉口數!$A$4:$M$499,11,FALSE)</f>
        <v>#N/A</v>
      </c>
      <c r="R1746" s="64" t="e">
        <f>VLOOKUP($B1746,選擇權未平倉餘額!$A$4:$I$500,6,FALSE)</f>
        <v>#N/A</v>
      </c>
      <c r="S1746" s="64" t="e">
        <f>VLOOKUP($B1746,選擇權未平倉餘額!$A$4:$I$500,7,FALSE)</f>
        <v>#N/A</v>
      </c>
      <c r="T1746" s="64" t="e">
        <f>VLOOKUP($B1746,選擇權未平倉餘額!$A$4:$I$500,8,FALSE)</f>
        <v>#N/A</v>
      </c>
      <c r="U1746" s="64" t="e">
        <f>VLOOKUP($B1746,選擇權未平倉餘額!$A$4:$I$500,9,FALSE)</f>
        <v>#N/A</v>
      </c>
      <c r="V1746" s="39" t="e">
        <f>VLOOKUP($B1746,臺指選擇權P_C_Ratios!$A$4:$C$500,3,FALSE)</f>
        <v>#N/A</v>
      </c>
      <c r="W1746" s="41" t="e">
        <f>VLOOKUP($B1746,散戶多空比!$A$6:$L$500,12,FALSE)</f>
        <v>#N/A</v>
      </c>
      <c r="X1746" s="40" t="e">
        <f>VLOOKUP($B1746,期貨大額交易人未沖銷部位!$A$4:$O$499,4,FALSE)</f>
        <v>#N/A</v>
      </c>
      <c r="Y1746" s="40" t="e">
        <f>VLOOKUP($B1746,期貨大額交易人未沖銷部位!$A$4:$O$499,7,FALSE)</f>
        <v>#N/A</v>
      </c>
      <c r="Z1746" s="40" t="e">
        <f>VLOOKUP($B1746,期貨大額交易人未沖銷部位!$A$4:$O$499,10,FALSE)</f>
        <v>#N/A</v>
      </c>
      <c r="AA1746" s="40" t="e">
        <f>VLOOKUP($B1746,期貨大額交易人未沖銷部位!$A$4:$O$499,13,FALSE)</f>
        <v>#N/A</v>
      </c>
      <c r="AB1746" s="40" t="e">
        <f>VLOOKUP($B1746,期貨大額交易人未沖銷部位!$A$4:$O$499,14,FALSE)</f>
        <v>#N/A</v>
      </c>
      <c r="AC1746" s="40" t="e">
        <f>VLOOKUP($B1746,期貨大額交易人未沖銷部位!$A$4:$O$499,15,FALSE)</f>
        <v>#N/A</v>
      </c>
      <c r="AD1746" s="33" t="e">
        <f>VLOOKUP($B1746,三大美股走勢!$A$4:$J$495,4,FALSE)</f>
        <v>#N/A</v>
      </c>
      <c r="AE1746" s="33" t="e">
        <f>VLOOKUP($B1746,三大美股走勢!$A$4:$J$495,7,FALSE)</f>
        <v>#N/A</v>
      </c>
      <c r="AF1746" s="33" t="e">
        <f>VLOOKUP($B1746,三大美股走勢!$A$4:$J$495,10,FALSE)</f>
        <v>#N/A</v>
      </c>
    </row>
    <row r="1747" spans="2:32">
      <c r="B1747" s="32">
        <v>44526</v>
      </c>
      <c r="C1747" s="33" t="e">
        <f>VLOOKUP($B1747,大盤與近月台指!$A$4:$I$499,2,FALSE)</f>
        <v>#N/A</v>
      </c>
      <c r="D1747" s="34" t="e">
        <f>VLOOKUP($B1747,大盤與近月台指!$A$4:$I$499,3,FALSE)</f>
        <v>#N/A</v>
      </c>
      <c r="E1747" s="35" t="e">
        <f>VLOOKUP($B1747,大盤與近月台指!$A$4:$I$499,4,FALSE)</f>
        <v>#N/A</v>
      </c>
      <c r="F1747" s="33" t="e">
        <f>VLOOKUP($B1747,大盤與近月台指!$A$4:$I$499,5,FALSE)</f>
        <v>#N/A</v>
      </c>
      <c r="G1747" s="49" t="e">
        <f>VLOOKUP($B1747,三大法人買賣超!$A$4:$I$500,3,FALSE)</f>
        <v>#N/A</v>
      </c>
      <c r="H1747" s="34" t="e">
        <f>VLOOKUP($B1747,三大法人買賣超!$A$4:$I$500,5,FALSE)</f>
        <v>#N/A</v>
      </c>
      <c r="I1747" s="27" t="e">
        <f>VLOOKUP($B1747,三大法人買賣超!$A$4:$I$500,7,FALSE)</f>
        <v>#N/A</v>
      </c>
      <c r="J1747" s="27" t="e">
        <f>VLOOKUP($B1747,三大法人買賣超!$A$4:$I$500,9,FALSE)</f>
        <v>#N/A</v>
      </c>
      <c r="K1747" s="37">
        <f>新台幣匯率美元指數!B1748</f>
        <v>0</v>
      </c>
      <c r="L1747" s="38">
        <f>新台幣匯率美元指數!C1748</f>
        <v>0</v>
      </c>
      <c r="M1747" s="39">
        <f>新台幣匯率美元指數!D1748</f>
        <v>0</v>
      </c>
      <c r="N1747" s="27" t="e">
        <f>VLOOKUP($B1747,期貨未平倉口數!$A$4:$M$499,4,FALSE)</f>
        <v>#N/A</v>
      </c>
      <c r="O1747" s="27" t="e">
        <f>VLOOKUP($B1747,期貨未平倉口數!$A$4:$M$499,9,FALSE)</f>
        <v>#N/A</v>
      </c>
      <c r="P1747" s="27" t="e">
        <f>VLOOKUP($B1747,期貨未平倉口數!$A$4:$M$499,10,FALSE)</f>
        <v>#N/A</v>
      </c>
      <c r="Q1747" s="27" t="e">
        <f>VLOOKUP($B1747,期貨未平倉口數!$A$4:$M$499,11,FALSE)</f>
        <v>#N/A</v>
      </c>
      <c r="R1747" s="64" t="e">
        <f>VLOOKUP($B1747,選擇權未平倉餘額!$A$4:$I$500,6,FALSE)</f>
        <v>#N/A</v>
      </c>
      <c r="S1747" s="64" t="e">
        <f>VLOOKUP($B1747,選擇權未平倉餘額!$A$4:$I$500,7,FALSE)</f>
        <v>#N/A</v>
      </c>
      <c r="T1747" s="64" t="e">
        <f>VLOOKUP($B1747,選擇權未平倉餘額!$A$4:$I$500,8,FALSE)</f>
        <v>#N/A</v>
      </c>
      <c r="U1747" s="64" t="e">
        <f>VLOOKUP($B1747,選擇權未平倉餘額!$A$4:$I$500,9,FALSE)</f>
        <v>#N/A</v>
      </c>
      <c r="V1747" s="39" t="e">
        <f>VLOOKUP($B1747,臺指選擇權P_C_Ratios!$A$4:$C$500,3,FALSE)</f>
        <v>#N/A</v>
      </c>
      <c r="W1747" s="41" t="e">
        <f>VLOOKUP($B1747,散戶多空比!$A$6:$L$500,12,FALSE)</f>
        <v>#N/A</v>
      </c>
      <c r="X1747" s="40" t="e">
        <f>VLOOKUP($B1747,期貨大額交易人未沖銷部位!$A$4:$O$499,4,FALSE)</f>
        <v>#N/A</v>
      </c>
      <c r="Y1747" s="40" t="e">
        <f>VLOOKUP($B1747,期貨大額交易人未沖銷部位!$A$4:$O$499,7,FALSE)</f>
        <v>#N/A</v>
      </c>
      <c r="Z1747" s="40" t="e">
        <f>VLOOKUP($B1747,期貨大額交易人未沖銷部位!$A$4:$O$499,10,FALSE)</f>
        <v>#N/A</v>
      </c>
      <c r="AA1747" s="40" t="e">
        <f>VLOOKUP($B1747,期貨大額交易人未沖銷部位!$A$4:$O$499,13,FALSE)</f>
        <v>#N/A</v>
      </c>
      <c r="AB1747" s="40" t="e">
        <f>VLOOKUP($B1747,期貨大額交易人未沖銷部位!$A$4:$O$499,14,FALSE)</f>
        <v>#N/A</v>
      </c>
      <c r="AC1747" s="40" t="e">
        <f>VLOOKUP($B1747,期貨大額交易人未沖銷部位!$A$4:$O$499,15,FALSE)</f>
        <v>#N/A</v>
      </c>
      <c r="AD1747" s="33" t="e">
        <f>VLOOKUP($B1747,三大美股走勢!$A$4:$J$495,4,FALSE)</f>
        <v>#N/A</v>
      </c>
      <c r="AE1747" s="33" t="e">
        <f>VLOOKUP($B1747,三大美股走勢!$A$4:$J$495,7,FALSE)</f>
        <v>#N/A</v>
      </c>
      <c r="AF1747" s="33" t="e">
        <f>VLOOKUP($B1747,三大美股走勢!$A$4:$J$495,10,FALSE)</f>
        <v>#N/A</v>
      </c>
    </row>
    <row r="1748" spans="2:32">
      <c r="B1748" s="32">
        <v>44527</v>
      </c>
      <c r="C1748" s="33" t="e">
        <f>VLOOKUP($B1748,大盤與近月台指!$A$4:$I$499,2,FALSE)</f>
        <v>#N/A</v>
      </c>
      <c r="D1748" s="34" t="e">
        <f>VLOOKUP($B1748,大盤與近月台指!$A$4:$I$499,3,FALSE)</f>
        <v>#N/A</v>
      </c>
      <c r="E1748" s="35" t="e">
        <f>VLOOKUP($B1748,大盤與近月台指!$A$4:$I$499,4,FALSE)</f>
        <v>#N/A</v>
      </c>
      <c r="F1748" s="33" t="e">
        <f>VLOOKUP($B1748,大盤與近月台指!$A$4:$I$499,5,FALSE)</f>
        <v>#N/A</v>
      </c>
      <c r="G1748" s="49" t="e">
        <f>VLOOKUP($B1748,三大法人買賣超!$A$4:$I$500,3,FALSE)</f>
        <v>#N/A</v>
      </c>
      <c r="H1748" s="34" t="e">
        <f>VLOOKUP($B1748,三大法人買賣超!$A$4:$I$500,5,FALSE)</f>
        <v>#N/A</v>
      </c>
      <c r="I1748" s="27" t="e">
        <f>VLOOKUP($B1748,三大法人買賣超!$A$4:$I$500,7,FALSE)</f>
        <v>#N/A</v>
      </c>
      <c r="J1748" s="27" t="e">
        <f>VLOOKUP($B1748,三大法人買賣超!$A$4:$I$500,9,FALSE)</f>
        <v>#N/A</v>
      </c>
      <c r="K1748" s="37">
        <f>新台幣匯率美元指數!B1749</f>
        <v>0</v>
      </c>
      <c r="L1748" s="38">
        <f>新台幣匯率美元指數!C1749</f>
        <v>0</v>
      </c>
      <c r="M1748" s="39">
        <f>新台幣匯率美元指數!D1749</f>
        <v>0</v>
      </c>
      <c r="N1748" s="27" t="e">
        <f>VLOOKUP($B1748,期貨未平倉口數!$A$4:$M$499,4,FALSE)</f>
        <v>#N/A</v>
      </c>
      <c r="O1748" s="27" t="e">
        <f>VLOOKUP($B1748,期貨未平倉口數!$A$4:$M$499,9,FALSE)</f>
        <v>#N/A</v>
      </c>
      <c r="P1748" s="27" t="e">
        <f>VLOOKUP($B1748,期貨未平倉口數!$A$4:$M$499,10,FALSE)</f>
        <v>#N/A</v>
      </c>
      <c r="Q1748" s="27" t="e">
        <f>VLOOKUP($B1748,期貨未平倉口數!$A$4:$M$499,11,FALSE)</f>
        <v>#N/A</v>
      </c>
      <c r="R1748" s="64" t="e">
        <f>VLOOKUP($B1748,選擇權未平倉餘額!$A$4:$I$500,6,FALSE)</f>
        <v>#N/A</v>
      </c>
      <c r="S1748" s="64" t="e">
        <f>VLOOKUP($B1748,選擇權未平倉餘額!$A$4:$I$500,7,FALSE)</f>
        <v>#N/A</v>
      </c>
      <c r="T1748" s="64" t="e">
        <f>VLOOKUP($B1748,選擇權未平倉餘額!$A$4:$I$500,8,FALSE)</f>
        <v>#N/A</v>
      </c>
      <c r="U1748" s="64" t="e">
        <f>VLOOKUP($B1748,選擇權未平倉餘額!$A$4:$I$500,9,FALSE)</f>
        <v>#N/A</v>
      </c>
      <c r="V1748" s="39" t="e">
        <f>VLOOKUP($B1748,臺指選擇權P_C_Ratios!$A$4:$C$500,3,FALSE)</f>
        <v>#N/A</v>
      </c>
      <c r="W1748" s="41" t="e">
        <f>VLOOKUP($B1748,散戶多空比!$A$6:$L$500,12,FALSE)</f>
        <v>#N/A</v>
      </c>
      <c r="X1748" s="40" t="e">
        <f>VLOOKUP($B1748,期貨大額交易人未沖銷部位!$A$4:$O$499,4,FALSE)</f>
        <v>#N/A</v>
      </c>
      <c r="Y1748" s="40" t="e">
        <f>VLOOKUP($B1748,期貨大額交易人未沖銷部位!$A$4:$O$499,7,FALSE)</f>
        <v>#N/A</v>
      </c>
      <c r="Z1748" s="40" t="e">
        <f>VLOOKUP($B1748,期貨大額交易人未沖銷部位!$A$4:$O$499,10,FALSE)</f>
        <v>#N/A</v>
      </c>
      <c r="AA1748" s="40" t="e">
        <f>VLOOKUP($B1748,期貨大額交易人未沖銷部位!$A$4:$O$499,13,FALSE)</f>
        <v>#N/A</v>
      </c>
      <c r="AB1748" s="40" t="e">
        <f>VLOOKUP($B1748,期貨大額交易人未沖銷部位!$A$4:$O$499,14,FALSE)</f>
        <v>#N/A</v>
      </c>
      <c r="AC1748" s="40" t="e">
        <f>VLOOKUP($B1748,期貨大額交易人未沖銷部位!$A$4:$O$499,15,FALSE)</f>
        <v>#N/A</v>
      </c>
      <c r="AD1748" s="33" t="e">
        <f>VLOOKUP($B1748,三大美股走勢!$A$4:$J$495,4,FALSE)</f>
        <v>#N/A</v>
      </c>
      <c r="AE1748" s="33" t="e">
        <f>VLOOKUP($B1748,三大美股走勢!$A$4:$J$495,7,FALSE)</f>
        <v>#N/A</v>
      </c>
      <c r="AF1748" s="33" t="e">
        <f>VLOOKUP($B1748,三大美股走勢!$A$4:$J$495,10,FALSE)</f>
        <v>#N/A</v>
      </c>
    </row>
    <row r="1749" spans="2:32">
      <c r="B1749" s="32">
        <v>44528</v>
      </c>
      <c r="C1749" s="33" t="e">
        <f>VLOOKUP($B1749,大盤與近月台指!$A$4:$I$499,2,FALSE)</f>
        <v>#N/A</v>
      </c>
      <c r="D1749" s="34" t="e">
        <f>VLOOKUP($B1749,大盤與近月台指!$A$4:$I$499,3,FALSE)</f>
        <v>#N/A</v>
      </c>
      <c r="E1749" s="35" t="e">
        <f>VLOOKUP($B1749,大盤與近月台指!$A$4:$I$499,4,FALSE)</f>
        <v>#N/A</v>
      </c>
      <c r="F1749" s="33" t="e">
        <f>VLOOKUP($B1749,大盤與近月台指!$A$4:$I$499,5,FALSE)</f>
        <v>#N/A</v>
      </c>
      <c r="G1749" s="49" t="e">
        <f>VLOOKUP($B1749,三大法人買賣超!$A$4:$I$500,3,FALSE)</f>
        <v>#N/A</v>
      </c>
      <c r="H1749" s="34" t="e">
        <f>VLOOKUP($B1749,三大法人買賣超!$A$4:$I$500,5,FALSE)</f>
        <v>#N/A</v>
      </c>
      <c r="I1749" s="27" t="e">
        <f>VLOOKUP($B1749,三大法人買賣超!$A$4:$I$500,7,FALSE)</f>
        <v>#N/A</v>
      </c>
      <c r="J1749" s="27" t="e">
        <f>VLOOKUP($B1749,三大法人買賣超!$A$4:$I$500,9,FALSE)</f>
        <v>#N/A</v>
      </c>
      <c r="K1749" s="37">
        <f>新台幣匯率美元指數!B1750</f>
        <v>0</v>
      </c>
      <c r="L1749" s="38">
        <f>新台幣匯率美元指數!C1750</f>
        <v>0</v>
      </c>
      <c r="M1749" s="39">
        <f>新台幣匯率美元指數!D1750</f>
        <v>0</v>
      </c>
      <c r="N1749" s="27" t="e">
        <f>VLOOKUP($B1749,期貨未平倉口數!$A$4:$M$499,4,FALSE)</f>
        <v>#N/A</v>
      </c>
      <c r="O1749" s="27" t="e">
        <f>VLOOKUP($B1749,期貨未平倉口數!$A$4:$M$499,9,FALSE)</f>
        <v>#N/A</v>
      </c>
      <c r="P1749" s="27" t="e">
        <f>VLOOKUP($B1749,期貨未平倉口數!$A$4:$M$499,10,FALSE)</f>
        <v>#N/A</v>
      </c>
      <c r="Q1749" s="27" t="e">
        <f>VLOOKUP($B1749,期貨未平倉口數!$A$4:$M$499,11,FALSE)</f>
        <v>#N/A</v>
      </c>
      <c r="R1749" s="64" t="e">
        <f>VLOOKUP($B1749,選擇權未平倉餘額!$A$4:$I$500,6,FALSE)</f>
        <v>#N/A</v>
      </c>
      <c r="S1749" s="64" t="e">
        <f>VLOOKUP($B1749,選擇權未平倉餘額!$A$4:$I$500,7,FALSE)</f>
        <v>#N/A</v>
      </c>
      <c r="T1749" s="64" t="e">
        <f>VLOOKUP($B1749,選擇權未平倉餘額!$A$4:$I$500,8,FALSE)</f>
        <v>#N/A</v>
      </c>
      <c r="U1749" s="64" t="e">
        <f>VLOOKUP($B1749,選擇權未平倉餘額!$A$4:$I$500,9,FALSE)</f>
        <v>#N/A</v>
      </c>
      <c r="V1749" s="39" t="e">
        <f>VLOOKUP($B1749,臺指選擇權P_C_Ratios!$A$4:$C$500,3,FALSE)</f>
        <v>#N/A</v>
      </c>
      <c r="W1749" s="41" t="e">
        <f>VLOOKUP($B1749,散戶多空比!$A$6:$L$500,12,FALSE)</f>
        <v>#N/A</v>
      </c>
      <c r="X1749" s="40" t="e">
        <f>VLOOKUP($B1749,期貨大額交易人未沖銷部位!$A$4:$O$499,4,FALSE)</f>
        <v>#N/A</v>
      </c>
      <c r="Y1749" s="40" t="e">
        <f>VLOOKUP($B1749,期貨大額交易人未沖銷部位!$A$4:$O$499,7,FALSE)</f>
        <v>#N/A</v>
      </c>
      <c r="Z1749" s="40" t="e">
        <f>VLOOKUP($B1749,期貨大額交易人未沖銷部位!$A$4:$O$499,10,FALSE)</f>
        <v>#N/A</v>
      </c>
      <c r="AA1749" s="40" t="e">
        <f>VLOOKUP($B1749,期貨大額交易人未沖銷部位!$A$4:$O$499,13,FALSE)</f>
        <v>#N/A</v>
      </c>
      <c r="AB1749" s="40" t="e">
        <f>VLOOKUP($B1749,期貨大額交易人未沖銷部位!$A$4:$O$499,14,FALSE)</f>
        <v>#N/A</v>
      </c>
      <c r="AC1749" s="40" t="e">
        <f>VLOOKUP($B1749,期貨大額交易人未沖銷部位!$A$4:$O$499,15,FALSE)</f>
        <v>#N/A</v>
      </c>
      <c r="AD1749" s="33" t="e">
        <f>VLOOKUP($B1749,三大美股走勢!$A$4:$J$495,4,FALSE)</f>
        <v>#N/A</v>
      </c>
      <c r="AE1749" s="33" t="e">
        <f>VLOOKUP($B1749,三大美股走勢!$A$4:$J$495,7,FALSE)</f>
        <v>#N/A</v>
      </c>
      <c r="AF1749" s="33" t="e">
        <f>VLOOKUP($B1749,三大美股走勢!$A$4:$J$495,10,FALSE)</f>
        <v>#N/A</v>
      </c>
    </row>
    <row r="1750" spans="2:32">
      <c r="B1750" s="32">
        <v>44529</v>
      </c>
      <c r="C1750" s="33" t="e">
        <f>VLOOKUP($B1750,大盤與近月台指!$A$4:$I$499,2,FALSE)</f>
        <v>#N/A</v>
      </c>
      <c r="D1750" s="34" t="e">
        <f>VLOOKUP($B1750,大盤與近月台指!$A$4:$I$499,3,FALSE)</f>
        <v>#N/A</v>
      </c>
      <c r="E1750" s="35" t="e">
        <f>VLOOKUP($B1750,大盤與近月台指!$A$4:$I$499,4,FALSE)</f>
        <v>#N/A</v>
      </c>
      <c r="F1750" s="33" t="e">
        <f>VLOOKUP($B1750,大盤與近月台指!$A$4:$I$499,5,FALSE)</f>
        <v>#N/A</v>
      </c>
      <c r="G1750" s="49" t="e">
        <f>VLOOKUP($B1750,三大法人買賣超!$A$4:$I$500,3,FALSE)</f>
        <v>#N/A</v>
      </c>
      <c r="H1750" s="34" t="e">
        <f>VLOOKUP($B1750,三大法人買賣超!$A$4:$I$500,5,FALSE)</f>
        <v>#N/A</v>
      </c>
      <c r="I1750" s="27" t="e">
        <f>VLOOKUP($B1750,三大法人買賣超!$A$4:$I$500,7,FALSE)</f>
        <v>#N/A</v>
      </c>
      <c r="J1750" s="27" t="e">
        <f>VLOOKUP($B1750,三大法人買賣超!$A$4:$I$500,9,FALSE)</f>
        <v>#N/A</v>
      </c>
      <c r="K1750" s="37">
        <f>新台幣匯率美元指數!B1751</f>
        <v>0</v>
      </c>
      <c r="L1750" s="38">
        <f>新台幣匯率美元指數!C1751</f>
        <v>0</v>
      </c>
      <c r="M1750" s="39">
        <f>新台幣匯率美元指數!D1751</f>
        <v>0</v>
      </c>
      <c r="N1750" s="27" t="e">
        <f>VLOOKUP($B1750,期貨未平倉口數!$A$4:$M$499,4,FALSE)</f>
        <v>#N/A</v>
      </c>
      <c r="O1750" s="27" t="e">
        <f>VLOOKUP($B1750,期貨未平倉口數!$A$4:$M$499,9,FALSE)</f>
        <v>#N/A</v>
      </c>
      <c r="P1750" s="27" t="e">
        <f>VLOOKUP($B1750,期貨未平倉口數!$A$4:$M$499,10,FALSE)</f>
        <v>#N/A</v>
      </c>
      <c r="Q1750" s="27" t="e">
        <f>VLOOKUP($B1750,期貨未平倉口數!$A$4:$M$499,11,FALSE)</f>
        <v>#N/A</v>
      </c>
      <c r="R1750" s="64" t="e">
        <f>VLOOKUP($B1750,選擇權未平倉餘額!$A$4:$I$500,6,FALSE)</f>
        <v>#N/A</v>
      </c>
      <c r="S1750" s="64" t="e">
        <f>VLOOKUP($B1750,選擇權未平倉餘額!$A$4:$I$500,7,FALSE)</f>
        <v>#N/A</v>
      </c>
      <c r="T1750" s="64" t="e">
        <f>VLOOKUP($B1750,選擇權未平倉餘額!$A$4:$I$500,8,FALSE)</f>
        <v>#N/A</v>
      </c>
      <c r="U1750" s="64" t="e">
        <f>VLOOKUP($B1750,選擇權未平倉餘額!$A$4:$I$500,9,FALSE)</f>
        <v>#N/A</v>
      </c>
      <c r="V1750" s="39" t="e">
        <f>VLOOKUP($B1750,臺指選擇權P_C_Ratios!$A$4:$C$500,3,FALSE)</f>
        <v>#N/A</v>
      </c>
      <c r="W1750" s="41" t="e">
        <f>VLOOKUP($B1750,散戶多空比!$A$6:$L$500,12,FALSE)</f>
        <v>#N/A</v>
      </c>
      <c r="X1750" s="40" t="e">
        <f>VLOOKUP($B1750,期貨大額交易人未沖銷部位!$A$4:$O$499,4,FALSE)</f>
        <v>#N/A</v>
      </c>
      <c r="Y1750" s="40" t="e">
        <f>VLOOKUP($B1750,期貨大額交易人未沖銷部位!$A$4:$O$499,7,FALSE)</f>
        <v>#N/A</v>
      </c>
      <c r="Z1750" s="40" t="e">
        <f>VLOOKUP($B1750,期貨大額交易人未沖銷部位!$A$4:$O$499,10,FALSE)</f>
        <v>#N/A</v>
      </c>
      <c r="AA1750" s="40" t="e">
        <f>VLOOKUP($B1750,期貨大額交易人未沖銷部位!$A$4:$O$499,13,FALSE)</f>
        <v>#N/A</v>
      </c>
      <c r="AB1750" s="40" t="e">
        <f>VLOOKUP($B1750,期貨大額交易人未沖銷部位!$A$4:$O$499,14,FALSE)</f>
        <v>#N/A</v>
      </c>
      <c r="AC1750" s="40" t="e">
        <f>VLOOKUP($B1750,期貨大額交易人未沖銷部位!$A$4:$O$499,15,FALSE)</f>
        <v>#N/A</v>
      </c>
      <c r="AD1750" s="33" t="e">
        <f>VLOOKUP($B1750,三大美股走勢!$A$4:$J$495,4,FALSE)</f>
        <v>#N/A</v>
      </c>
      <c r="AE1750" s="33" t="e">
        <f>VLOOKUP($B1750,三大美股走勢!$A$4:$J$495,7,FALSE)</f>
        <v>#N/A</v>
      </c>
      <c r="AF1750" s="33" t="e">
        <f>VLOOKUP($B1750,三大美股走勢!$A$4:$J$495,10,FALSE)</f>
        <v>#N/A</v>
      </c>
    </row>
    <row r="1751" spans="2:32">
      <c r="B1751" s="32">
        <v>44530</v>
      </c>
      <c r="C1751" s="33" t="e">
        <f>VLOOKUP($B1751,大盤與近月台指!$A$4:$I$499,2,FALSE)</f>
        <v>#N/A</v>
      </c>
      <c r="D1751" s="34" t="e">
        <f>VLOOKUP($B1751,大盤與近月台指!$A$4:$I$499,3,FALSE)</f>
        <v>#N/A</v>
      </c>
      <c r="E1751" s="35" t="e">
        <f>VLOOKUP($B1751,大盤與近月台指!$A$4:$I$499,4,FALSE)</f>
        <v>#N/A</v>
      </c>
      <c r="F1751" s="33" t="e">
        <f>VLOOKUP($B1751,大盤與近月台指!$A$4:$I$499,5,FALSE)</f>
        <v>#N/A</v>
      </c>
      <c r="G1751" s="49" t="e">
        <f>VLOOKUP($B1751,三大法人買賣超!$A$4:$I$500,3,FALSE)</f>
        <v>#N/A</v>
      </c>
      <c r="H1751" s="34" t="e">
        <f>VLOOKUP($B1751,三大法人買賣超!$A$4:$I$500,5,FALSE)</f>
        <v>#N/A</v>
      </c>
      <c r="I1751" s="27" t="e">
        <f>VLOOKUP($B1751,三大法人買賣超!$A$4:$I$500,7,FALSE)</f>
        <v>#N/A</v>
      </c>
      <c r="J1751" s="27" t="e">
        <f>VLOOKUP($B1751,三大法人買賣超!$A$4:$I$500,9,FALSE)</f>
        <v>#N/A</v>
      </c>
      <c r="K1751" s="37">
        <f>新台幣匯率美元指數!B1752</f>
        <v>0</v>
      </c>
      <c r="L1751" s="38">
        <f>新台幣匯率美元指數!C1752</f>
        <v>0</v>
      </c>
      <c r="M1751" s="39">
        <f>新台幣匯率美元指數!D1752</f>
        <v>0</v>
      </c>
      <c r="N1751" s="27" t="e">
        <f>VLOOKUP($B1751,期貨未平倉口數!$A$4:$M$499,4,FALSE)</f>
        <v>#N/A</v>
      </c>
      <c r="O1751" s="27" t="e">
        <f>VLOOKUP($B1751,期貨未平倉口數!$A$4:$M$499,9,FALSE)</f>
        <v>#N/A</v>
      </c>
      <c r="P1751" s="27" t="e">
        <f>VLOOKUP($B1751,期貨未平倉口數!$A$4:$M$499,10,FALSE)</f>
        <v>#N/A</v>
      </c>
      <c r="Q1751" s="27" t="e">
        <f>VLOOKUP($B1751,期貨未平倉口數!$A$4:$M$499,11,FALSE)</f>
        <v>#N/A</v>
      </c>
      <c r="R1751" s="64" t="e">
        <f>VLOOKUP($B1751,選擇權未平倉餘額!$A$4:$I$500,6,FALSE)</f>
        <v>#N/A</v>
      </c>
      <c r="S1751" s="64" t="e">
        <f>VLOOKUP($B1751,選擇權未平倉餘額!$A$4:$I$500,7,FALSE)</f>
        <v>#N/A</v>
      </c>
      <c r="T1751" s="64" t="e">
        <f>VLOOKUP($B1751,選擇權未平倉餘額!$A$4:$I$500,8,FALSE)</f>
        <v>#N/A</v>
      </c>
      <c r="U1751" s="64" t="e">
        <f>VLOOKUP($B1751,選擇權未平倉餘額!$A$4:$I$500,9,FALSE)</f>
        <v>#N/A</v>
      </c>
      <c r="V1751" s="39" t="e">
        <f>VLOOKUP($B1751,臺指選擇權P_C_Ratios!$A$4:$C$500,3,FALSE)</f>
        <v>#N/A</v>
      </c>
      <c r="W1751" s="41" t="e">
        <f>VLOOKUP($B1751,散戶多空比!$A$6:$L$500,12,FALSE)</f>
        <v>#N/A</v>
      </c>
      <c r="X1751" s="40" t="e">
        <f>VLOOKUP($B1751,期貨大額交易人未沖銷部位!$A$4:$O$499,4,FALSE)</f>
        <v>#N/A</v>
      </c>
      <c r="Y1751" s="40" t="e">
        <f>VLOOKUP($B1751,期貨大額交易人未沖銷部位!$A$4:$O$499,7,FALSE)</f>
        <v>#N/A</v>
      </c>
      <c r="Z1751" s="40" t="e">
        <f>VLOOKUP($B1751,期貨大額交易人未沖銷部位!$A$4:$O$499,10,FALSE)</f>
        <v>#N/A</v>
      </c>
      <c r="AA1751" s="40" t="e">
        <f>VLOOKUP($B1751,期貨大額交易人未沖銷部位!$A$4:$O$499,13,FALSE)</f>
        <v>#N/A</v>
      </c>
      <c r="AB1751" s="40" t="e">
        <f>VLOOKUP($B1751,期貨大額交易人未沖銷部位!$A$4:$O$499,14,FALSE)</f>
        <v>#N/A</v>
      </c>
      <c r="AC1751" s="40" t="e">
        <f>VLOOKUP($B1751,期貨大額交易人未沖銷部位!$A$4:$O$499,15,FALSE)</f>
        <v>#N/A</v>
      </c>
      <c r="AD1751" s="33" t="e">
        <f>VLOOKUP($B1751,三大美股走勢!$A$4:$J$495,4,FALSE)</f>
        <v>#N/A</v>
      </c>
      <c r="AE1751" s="33" t="e">
        <f>VLOOKUP($B1751,三大美股走勢!$A$4:$J$495,7,FALSE)</f>
        <v>#N/A</v>
      </c>
      <c r="AF1751" s="33" t="e">
        <f>VLOOKUP($B1751,三大美股走勢!$A$4:$J$495,10,FALSE)</f>
        <v>#N/A</v>
      </c>
    </row>
    <row r="1752" spans="2:32">
      <c r="B1752" s="32">
        <v>44531</v>
      </c>
      <c r="C1752" s="33" t="e">
        <f>VLOOKUP($B1752,大盤與近月台指!$A$4:$I$499,2,FALSE)</f>
        <v>#N/A</v>
      </c>
      <c r="D1752" s="34" t="e">
        <f>VLOOKUP($B1752,大盤與近月台指!$A$4:$I$499,3,FALSE)</f>
        <v>#N/A</v>
      </c>
      <c r="E1752" s="35" t="e">
        <f>VLOOKUP($B1752,大盤與近月台指!$A$4:$I$499,4,FALSE)</f>
        <v>#N/A</v>
      </c>
      <c r="F1752" s="33" t="e">
        <f>VLOOKUP($B1752,大盤與近月台指!$A$4:$I$499,5,FALSE)</f>
        <v>#N/A</v>
      </c>
      <c r="G1752" s="49" t="e">
        <f>VLOOKUP($B1752,三大法人買賣超!$A$4:$I$500,3,FALSE)</f>
        <v>#N/A</v>
      </c>
      <c r="H1752" s="34" t="e">
        <f>VLOOKUP($B1752,三大法人買賣超!$A$4:$I$500,5,FALSE)</f>
        <v>#N/A</v>
      </c>
      <c r="I1752" s="27" t="e">
        <f>VLOOKUP($B1752,三大法人買賣超!$A$4:$I$500,7,FALSE)</f>
        <v>#N/A</v>
      </c>
      <c r="J1752" s="27" t="e">
        <f>VLOOKUP($B1752,三大法人買賣超!$A$4:$I$500,9,FALSE)</f>
        <v>#N/A</v>
      </c>
      <c r="K1752" s="37">
        <f>新台幣匯率美元指數!B1753</f>
        <v>0</v>
      </c>
      <c r="L1752" s="38">
        <f>新台幣匯率美元指數!C1753</f>
        <v>0</v>
      </c>
      <c r="M1752" s="39">
        <f>新台幣匯率美元指數!D1753</f>
        <v>0</v>
      </c>
      <c r="N1752" s="27" t="e">
        <f>VLOOKUP($B1752,期貨未平倉口數!$A$4:$M$499,4,FALSE)</f>
        <v>#N/A</v>
      </c>
      <c r="O1752" s="27" t="e">
        <f>VLOOKUP($B1752,期貨未平倉口數!$A$4:$M$499,9,FALSE)</f>
        <v>#N/A</v>
      </c>
      <c r="P1752" s="27" t="e">
        <f>VLOOKUP($B1752,期貨未平倉口數!$A$4:$M$499,10,FALSE)</f>
        <v>#N/A</v>
      </c>
      <c r="Q1752" s="27" t="e">
        <f>VLOOKUP($B1752,期貨未平倉口數!$A$4:$M$499,11,FALSE)</f>
        <v>#N/A</v>
      </c>
      <c r="R1752" s="64" t="e">
        <f>VLOOKUP($B1752,選擇權未平倉餘額!$A$4:$I$500,6,FALSE)</f>
        <v>#N/A</v>
      </c>
      <c r="S1752" s="64" t="e">
        <f>VLOOKUP($B1752,選擇權未平倉餘額!$A$4:$I$500,7,FALSE)</f>
        <v>#N/A</v>
      </c>
      <c r="T1752" s="64" t="e">
        <f>VLOOKUP($B1752,選擇權未平倉餘額!$A$4:$I$500,8,FALSE)</f>
        <v>#N/A</v>
      </c>
      <c r="U1752" s="64" t="e">
        <f>VLOOKUP($B1752,選擇權未平倉餘額!$A$4:$I$500,9,FALSE)</f>
        <v>#N/A</v>
      </c>
      <c r="V1752" s="39" t="e">
        <f>VLOOKUP($B1752,臺指選擇權P_C_Ratios!$A$4:$C$500,3,FALSE)</f>
        <v>#N/A</v>
      </c>
      <c r="W1752" s="41" t="e">
        <f>VLOOKUP($B1752,散戶多空比!$A$6:$L$500,12,FALSE)</f>
        <v>#N/A</v>
      </c>
      <c r="X1752" s="40" t="e">
        <f>VLOOKUP($B1752,期貨大額交易人未沖銷部位!$A$4:$O$499,4,FALSE)</f>
        <v>#N/A</v>
      </c>
      <c r="Y1752" s="40" t="e">
        <f>VLOOKUP($B1752,期貨大額交易人未沖銷部位!$A$4:$O$499,7,FALSE)</f>
        <v>#N/A</v>
      </c>
      <c r="Z1752" s="40" t="e">
        <f>VLOOKUP($B1752,期貨大額交易人未沖銷部位!$A$4:$O$499,10,FALSE)</f>
        <v>#N/A</v>
      </c>
      <c r="AA1752" s="40" t="e">
        <f>VLOOKUP($B1752,期貨大額交易人未沖銷部位!$A$4:$O$499,13,FALSE)</f>
        <v>#N/A</v>
      </c>
      <c r="AB1752" s="40" t="e">
        <f>VLOOKUP($B1752,期貨大額交易人未沖銷部位!$A$4:$O$499,14,FALSE)</f>
        <v>#N/A</v>
      </c>
      <c r="AC1752" s="40" t="e">
        <f>VLOOKUP($B1752,期貨大額交易人未沖銷部位!$A$4:$O$499,15,FALSE)</f>
        <v>#N/A</v>
      </c>
      <c r="AD1752" s="33" t="e">
        <f>VLOOKUP($B1752,三大美股走勢!$A$4:$J$495,4,FALSE)</f>
        <v>#N/A</v>
      </c>
      <c r="AE1752" s="33" t="e">
        <f>VLOOKUP($B1752,三大美股走勢!$A$4:$J$495,7,FALSE)</f>
        <v>#N/A</v>
      </c>
      <c r="AF1752" s="33" t="e">
        <f>VLOOKUP($B1752,三大美股走勢!$A$4:$J$495,10,FALSE)</f>
        <v>#N/A</v>
      </c>
    </row>
    <row r="1753" spans="2:32">
      <c r="B1753" s="32">
        <v>44532</v>
      </c>
      <c r="C1753" s="33" t="e">
        <f>VLOOKUP($B1753,大盤與近月台指!$A$4:$I$499,2,FALSE)</f>
        <v>#N/A</v>
      </c>
      <c r="D1753" s="34" t="e">
        <f>VLOOKUP($B1753,大盤與近月台指!$A$4:$I$499,3,FALSE)</f>
        <v>#N/A</v>
      </c>
      <c r="E1753" s="35" t="e">
        <f>VLOOKUP($B1753,大盤與近月台指!$A$4:$I$499,4,FALSE)</f>
        <v>#N/A</v>
      </c>
      <c r="F1753" s="33" t="e">
        <f>VLOOKUP($B1753,大盤與近月台指!$A$4:$I$499,5,FALSE)</f>
        <v>#N/A</v>
      </c>
      <c r="G1753" s="49" t="e">
        <f>VLOOKUP($B1753,三大法人買賣超!$A$4:$I$500,3,FALSE)</f>
        <v>#N/A</v>
      </c>
      <c r="H1753" s="34" t="e">
        <f>VLOOKUP($B1753,三大法人買賣超!$A$4:$I$500,5,FALSE)</f>
        <v>#N/A</v>
      </c>
      <c r="I1753" s="27" t="e">
        <f>VLOOKUP($B1753,三大法人買賣超!$A$4:$I$500,7,FALSE)</f>
        <v>#N/A</v>
      </c>
      <c r="J1753" s="27" t="e">
        <f>VLOOKUP($B1753,三大法人買賣超!$A$4:$I$500,9,FALSE)</f>
        <v>#N/A</v>
      </c>
      <c r="K1753" s="37">
        <f>新台幣匯率美元指數!B1754</f>
        <v>0</v>
      </c>
      <c r="L1753" s="38">
        <f>新台幣匯率美元指數!C1754</f>
        <v>0</v>
      </c>
      <c r="M1753" s="39">
        <f>新台幣匯率美元指數!D1754</f>
        <v>0</v>
      </c>
      <c r="N1753" s="27" t="e">
        <f>VLOOKUP($B1753,期貨未平倉口數!$A$4:$M$499,4,FALSE)</f>
        <v>#N/A</v>
      </c>
      <c r="O1753" s="27" t="e">
        <f>VLOOKUP($B1753,期貨未平倉口數!$A$4:$M$499,9,FALSE)</f>
        <v>#N/A</v>
      </c>
      <c r="P1753" s="27" t="e">
        <f>VLOOKUP($B1753,期貨未平倉口數!$A$4:$M$499,10,FALSE)</f>
        <v>#N/A</v>
      </c>
      <c r="Q1753" s="27" t="e">
        <f>VLOOKUP($B1753,期貨未平倉口數!$A$4:$M$499,11,FALSE)</f>
        <v>#N/A</v>
      </c>
      <c r="R1753" s="64" t="e">
        <f>VLOOKUP($B1753,選擇權未平倉餘額!$A$4:$I$500,6,FALSE)</f>
        <v>#N/A</v>
      </c>
      <c r="S1753" s="64" t="e">
        <f>VLOOKUP($B1753,選擇權未平倉餘額!$A$4:$I$500,7,FALSE)</f>
        <v>#N/A</v>
      </c>
      <c r="T1753" s="64" t="e">
        <f>VLOOKUP($B1753,選擇權未平倉餘額!$A$4:$I$500,8,FALSE)</f>
        <v>#N/A</v>
      </c>
      <c r="U1753" s="64" t="e">
        <f>VLOOKUP($B1753,選擇權未平倉餘額!$A$4:$I$500,9,FALSE)</f>
        <v>#N/A</v>
      </c>
      <c r="V1753" s="39" t="e">
        <f>VLOOKUP($B1753,臺指選擇權P_C_Ratios!$A$4:$C$500,3,FALSE)</f>
        <v>#N/A</v>
      </c>
      <c r="W1753" s="41" t="e">
        <f>VLOOKUP($B1753,散戶多空比!$A$6:$L$500,12,FALSE)</f>
        <v>#N/A</v>
      </c>
      <c r="X1753" s="40" t="e">
        <f>VLOOKUP($B1753,期貨大額交易人未沖銷部位!$A$4:$O$499,4,FALSE)</f>
        <v>#N/A</v>
      </c>
      <c r="Y1753" s="40" t="e">
        <f>VLOOKUP($B1753,期貨大額交易人未沖銷部位!$A$4:$O$499,7,FALSE)</f>
        <v>#N/A</v>
      </c>
      <c r="Z1753" s="40" t="e">
        <f>VLOOKUP($B1753,期貨大額交易人未沖銷部位!$A$4:$O$499,10,FALSE)</f>
        <v>#N/A</v>
      </c>
      <c r="AA1753" s="40" t="e">
        <f>VLOOKUP($B1753,期貨大額交易人未沖銷部位!$A$4:$O$499,13,FALSE)</f>
        <v>#N/A</v>
      </c>
      <c r="AB1753" s="40" t="e">
        <f>VLOOKUP($B1753,期貨大額交易人未沖銷部位!$A$4:$O$499,14,FALSE)</f>
        <v>#N/A</v>
      </c>
      <c r="AC1753" s="40" t="e">
        <f>VLOOKUP($B1753,期貨大額交易人未沖銷部位!$A$4:$O$499,15,FALSE)</f>
        <v>#N/A</v>
      </c>
      <c r="AD1753" s="33" t="e">
        <f>VLOOKUP($B1753,三大美股走勢!$A$4:$J$495,4,FALSE)</f>
        <v>#N/A</v>
      </c>
      <c r="AE1753" s="33" t="e">
        <f>VLOOKUP($B1753,三大美股走勢!$A$4:$J$495,7,FALSE)</f>
        <v>#N/A</v>
      </c>
      <c r="AF1753" s="33" t="e">
        <f>VLOOKUP($B1753,三大美股走勢!$A$4:$J$495,10,FALSE)</f>
        <v>#N/A</v>
      </c>
    </row>
    <row r="1754" spans="2:32">
      <c r="B1754" s="32">
        <v>44533</v>
      </c>
      <c r="C1754" s="33" t="e">
        <f>VLOOKUP($B1754,大盤與近月台指!$A$4:$I$499,2,FALSE)</f>
        <v>#N/A</v>
      </c>
      <c r="D1754" s="34" t="e">
        <f>VLOOKUP($B1754,大盤與近月台指!$A$4:$I$499,3,FALSE)</f>
        <v>#N/A</v>
      </c>
      <c r="E1754" s="35" t="e">
        <f>VLOOKUP($B1754,大盤與近月台指!$A$4:$I$499,4,FALSE)</f>
        <v>#N/A</v>
      </c>
      <c r="F1754" s="33" t="e">
        <f>VLOOKUP($B1754,大盤與近月台指!$A$4:$I$499,5,FALSE)</f>
        <v>#N/A</v>
      </c>
      <c r="G1754" s="49" t="e">
        <f>VLOOKUP($B1754,三大法人買賣超!$A$4:$I$500,3,FALSE)</f>
        <v>#N/A</v>
      </c>
      <c r="H1754" s="34" t="e">
        <f>VLOOKUP($B1754,三大法人買賣超!$A$4:$I$500,5,FALSE)</f>
        <v>#N/A</v>
      </c>
      <c r="I1754" s="27" t="e">
        <f>VLOOKUP($B1754,三大法人買賣超!$A$4:$I$500,7,FALSE)</f>
        <v>#N/A</v>
      </c>
      <c r="J1754" s="27" t="e">
        <f>VLOOKUP($B1754,三大法人買賣超!$A$4:$I$500,9,FALSE)</f>
        <v>#N/A</v>
      </c>
      <c r="K1754" s="37">
        <f>新台幣匯率美元指數!B1755</f>
        <v>0</v>
      </c>
      <c r="L1754" s="38">
        <f>新台幣匯率美元指數!C1755</f>
        <v>0</v>
      </c>
      <c r="M1754" s="39">
        <f>新台幣匯率美元指數!D1755</f>
        <v>0</v>
      </c>
      <c r="N1754" s="27" t="e">
        <f>VLOOKUP($B1754,期貨未平倉口數!$A$4:$M$499,4,FALSE)</f>
        <v>#N/A</v>
      </c>
      <c r="O1754" s="27" t="e">
        <f>VLOOKUP($B1754,期貨未平倉口數!$A$4:$M$499,9,FALSE)</f>
        <v>#N/A</v>
      </c>
      <c r="P1754" s="27" t="e">
        <f>VLOOKUP($B1754,期貨未平倉口數!$A$4:$M$499,10,FALSE)</f>
        <v>#N/A</v>
      </c>
      <c r="Q1754" s="27" t="e">
        <f>VLOOKUP($B1754,期貨未平倉口數!$A$4:$M$499,11,FALSE)</f>
        <v>#N/A</v>
      </c>
      <c r="R1754" s="64" t="e">
        <f>VLOOKUP($B1754,選擇權未平倉餘額!$A$4:$I$500,6,FALSE)</f>
        <v>#N/A</v>
      </c>
      <c r="S1754" s="64" t="e">
        <f>VLOOKUP($B1754,選擇權未平倉餘額!$A$4:$I$500,7,FALSE)</f>
        <v>#N/A</v>
      </c>
      <c r="T1754" s="64" t="e">
        <f>VLOOKUP($B1754,選擇權未平倉餘額!$A$4:$I$500,8,FALSE)</f>
        <v>#N/A</v>
      </c>
      <c r="U1754" s="64" t="e">
        <f>VLOOKUP($B1754,選擇權未平倉餘額!$A$4:$I$500,9,FALSE)</f>
        <v>#N/A</v>
      </c>
      <c r="V1754" s="39" t="e">
        <f>VLOOKUP($B1754,臺指選擇權P_C_Ratios!$A$4:$C$500,3,FALSE)</f>
        <v>#N/A</v>
      </c>
      <c r="W1754" s="41" t="e">
        <f>VLOOKUP($B1754,散戶多空比!$A$6:$L$500,12,FALSE)</f>
        <v>#N/A</v>
      </c>
      <c r="X1754" s="40" t="e">
        <f>VLOOKUP($B1754,期貨大額交易人未沖銷部位!$A$4:$O$499,4,FALSE)</f>
        <v>#N/A</v>
      </c>
      <c r="Y1754" s="40" t="e">
        <f>VLOOKUP($B1754,期貨大額交易人未沖銷部位!$A$4:$O$499,7,FALSE)</f>
        <v>#N/A</v>
      </c>
      <c r="Z1754" s="40" t="e">
        <f>VLOOKUP($B1754,期貨大額交易人未沖銷部位!$A$4:$O$499,10,FALSE)</f>
        <v>#N/A</v>
      </c>
      <c r="AA1754" s="40" t="e">
        <f>VLOOKUP($B1754,期貨大額交易人未沖銷部位!$A$4:$O$499,13,FALSE)</f>
        <v>#N/A</v>
      </c>
      <c r="AB1754" s="40" t="e">
        <f>VLOOKUP($B1754,期貨大額交易人未沖銷部位!$A$4:$O$499,14,FALSE)</f>
        <v>#N/A</v>
      </c>
      <c r="AC1754" s="40" t="e">
        <f>VLOOKUP($B1754,期貨大額交易人未沖銷部位!$A$4:$O$499,15,FALSE)</f>
        <v>#N/A</v>
      </c>
      <c r="AD1754" s="33" t="e">
        <f>VLOOKUP($B1754,三大美股走勢!$A$4:$J$495,4,FALSE)</f>
        <v>#N/A</v>
      </c>
      <c r="AE1754" s="33" t="e">
        <f>VLOOKUP($B1754,三大美股走勢!$A$4:$J$495,7,FALSE)</f>
        <v>#N/A</v>
      </c>
      <c r="AF1754" s="33" t="e">
        <f>VLOOKUP($B1754,三大美股走勢!$A$4:$J$495,10,FALSE)</f>
        <v>#N/A</v>
      </c>
    </row>
    <row r="1755" spans="2:32">
      <c r="B1755" s="32">
        <v>44534</v>
      </c>
      <c r="C1755" s="33" t="e">
        <f>VLOOKUP($B1755,大盤與近月台指!$A$4:$I$499,2,FALSE)</f>
        <v>#N/A</v>
      </c>
      <c r="D1755" s="34" t="e">
        <f>VLOOKUP($B1755,大盤與近月台指!$A$4:$I$499,3,FALSE)</f>
        <v>#N/A</v>
      </c>
      <c r="E1755" s="35" t="e">
        <f>VLOOKUP($B1755,大盤與近月台指!$A$4:$I$499,4,FALSE)</f>
        <v>#N/A</v>
      </c>
      <c r="F1755" s="33" t="e">
        <f>VLOOKUP($B1755,大盤與近月台指!$A$4:$I$499,5,FALSE)</f>
        <v>#N/A</v>
      </c>
      <c r="G1755" s="49" t="e">
        <f>VLOOKUP($B1755,三大法人買賣超!$A$4:$I$500,3,FALSE)</f>
        <v>#N/A</v>
      </c>
      <c r="H1755" s="34" t="e">
        <f>VLOOKUP($B1755,三大法人買賣超!$A$4:$I$500,5,FALSE)</f>
        <v>#N/A</v>
      </c>
      <c r="I1755" s="27" t="e">
        <f>VLOOKUP($B1755,三大法人買賣超!$A$4:$I$500,7,FALSE)</f>
        <v>#N/A</v>
      </c>
      <c r="J1755" s="27" t="e">
        <f>VLOOKUP($B1755,三大法人買賣超!$A$4:$I$500,9,FALSE)</f>
        <v>#N/A</v>
      </c>
      <c r="K1755" s="37">
        <f>新台幣匯率美元指數!B1756</f>
        <v>0</v>
      </c>
      <c r="L1755" s="38">
        <f>新台幣匯率美元指數!C1756</f>
        <v>0</v>
      </c>
      <c r="M1755" s="39">
        <f>新台幣匯率美元指數!D1756</f>
        <v>0</v>
      </c>
      <c r="N1755" s="27" t="e">
        <f>VLOOKUP($B1755,期貨未平倉口數!$A$4:$M$499,4,FALSE)</f>
        <v>#N/A</v>
      </c>
      <c r="O1755" s="27" t="e">
        <f>VLOOKUP($B1755,期貨未平倉口數!$A$4:$M$499,9,FALSE)</f>
        <v>#N/A</v>
      </c>
      <c r="P1755" s="27" t="e">
        <f>VLOOKUP($B1755,期貨未平倉口數!$A$4:$M$499,10,FALSE)</f>
        <v>#N/A</v>
      </c>
      <c r="Q1755" s="27" t="e">
        <f>VLOOKUP($B1755,期貨未平倉口數!$A$4:$M$499,11,FALSE)</f>
        <v>#N/A</v>
      </c>
      <c r="R1755" s="64" t="e">
        <f>VLOOKUP($B1755,選擇權未平倉餘額!$A$4:$I$500,6,FALSE)</f>
        <v>#N/A</v>
      </c>
      <c r="S1755" s="64" t="e">
        <f>VLOOKUP($B1755,選擇權未平倉餘額!$A$4:$I$500,7,FALSE)</f>
        <v>#N/A</v>
      </c>
      <c r="T1755" s="64" t="e">
        <f>VLOOKUP($B1755,選擇權未平倉餘額!$A$4:$I$500,8,FALSE)</f>
        <v>#N/A</v>
      </c>
      <c r="U1755" s="64" t="e">
        <f>VLOOKUP($B1755,選擇權未平倉餘額!$A$4:$I$500,9,FALSE)</f>
        <v>#N/A</v>
      </c>
      <c r="V1755" s="39" t="e">
        <f>VLOOKUP($B1755,臺指選擇權P_C_Ratios!$A$4:$C$500,3,FALSE)</f>
        <v>#N/A</v>
      </c>
      <c r="W1755" s="41" t="e">
        <f>VLOOKUP($B1755,散戶多空比!$A$6:$L$500,12,FALSE)</f>
        <v>#N/A</v>
      </c>
      <c r="X1755" s="40" t="e">
        <f>VLOOKUP($B1755,期貨大額交易人未沖銷部位!$A$4:$O$499,4,FALSE)</f>
        <v>#N/A</v>
      </c>
      <c r="Y1755" s="40" t="e">
        <f>VLOOKUP($B1755,期貨大額交易人未沖銷部位!$A$4:$O$499,7,FALSE)</f>
        <v>#N/A</v>
      </c>
      <c r="Z1755" s="40" t="e">
        <f>VLOOKUP($B1755,期貨大額交易人未沖銷部位!$A$4:$O$499,10,FALSE)</f>
        <v>#N/A</v>
      </c>
      <c r="AA1755" s="40" t="e">
        <f>VLOOKUP($B1755,期貨大額交易人未沖銷部位!$A$4:$O$499,13,FALSE)</f>
        <v>#N/A</v>
      </c>
      <c r="AB1755" s="40" t="e">
        <f>VLOOKUP($B1755,期貨大額交易人未沖銷部位!$A$4:$O$499,14,FALSE)</f>
        <v>#N/A</v>
      </c>
      <c r="AC1755" s="40" t="e">
        <f>VLOOKUP($B1755,期貨大額交易人未沖銷部位!$A$4:$O$499,15,FALSE)</f>
        <v>#N/A</v>
      </c>
      <c r="AD1755" s="33" t="e">
        <f>VLOOKUP($B1755,三大美股走勢!$A$4:$J$495,4,FALSE)</f>
        <v>#N/A</v>
      </c>
      <c r="AE1755" s="33" t="e">
        <f>VLOOKUP($B1755,三大美股走勢!$A$4:$J$495,7,FALSE)</f>
        <v>#N/A</v>
      </c>
      <c r="AF1755" s="33" t="e">
        <f>VLOOKUP($B1755,三大美股走勢!$A$4:$J$495,10,FALSE)</f>
        <v>#N/A</v>
      </c>
    </row>
    <row r="1756" spans="2:32">
      <c r="B1756" s="32">
        <v>44535</v>
      </c>
      <c r="C1756" s="33" t="e">
        <f>VLOOKUP($B1756,大盤與近月台指!$A$4:$I$499,2,FALSE)</f>
        <v>#N/A</v>
      </c>
      <c r="D1756" s="34" t="e">
        <f>VLOOKUP($B1756,大盤與近月台指!$A$4:$I$499,3,FALSE)</f>
        <v>#N/A</v>
      </c>
      <c r="E1756" s="35" t="e">
        <f>VLOOKUP($B1756,大盤與近月台指!$A$4:$I$499,4,FALSE)</f>
        <v>#N/A</v>
      </c>
      <c r="F1756" s="33" t="e">
        <f>VLOOKUP($B1756,大盤與近月台指!$A$4:$I$499,5,FALSE)</f>
        <v>#N/A</v>
      </c>
      <c r="G1756" s="49" t="e">
        <f>VLOOKUP($B1756,三大法人買賣超!$A$4:$I$500,3,FALSE)</f>
        <v>#N/A</v>
      </c>
      <c r="H1756" s="34" t="e">
        <f>VLOOKUP($B1756,三大法人買賣超!$A$4:$I$500,5,FALSE)</f>
        <v>#N/A</v>
      </c>
      <c r="I1756" s="27" t="e">
        <f>VLOOKUP($B1756,三大法人買賣超!$A$4:$I$500,7,FALSE)</f>
        <v>#N/A</v>
      </c>
      <c r="J1756" s="27" t="e">
        <f>VLOOKUP($B1756,三大法人買賣超!$A$4:$I$500,9,FALSE)</f>
        <v>#N/A</v>
      </c>
      <c r="K1756" s="37">
        <f>新台幣匯率美元指數!B1757</f>
        <v>0</v>
      </c>
      <c r="L1756" s="38">
        <f>新台幣匯率美元指數!C1757</f>
        <v>0</v>
      </c>
      <c r="M1756" s="39">
        <f>新台幣匯率美元指數!D1757</f>
        <v>0</v>
      </c>
      <c r="N1756" s="27" t="e">
        <f>VLOOKUP($B1756,期貨未平倉口數!$A$4:$M$499,4,FALSE)</f>
        <v>#N/A</v>
      </c>
      <c r="O1756" s="27" t="e">
        <f>VLOOKUP($B1756,期貨未平倉口數!$A$4:$M$499,9,FALSE)</f>
        <v>#N/A</v>
      </c>
      <c r="P1756" s="27" t="e">
        <f>VLOOKUP($B1756,期貨未平倉口數!$A$4:$M$499,10,FALSE)</f>
        <v>#N/A</v>
      </c>
      <c r="Q1756" s="27" t="e">
        <f>VLOOKUP($B1756,期貨未平倉口數!$A$4:$M$499,11,FALSE)</f>
        <v>#N/A</v>
      </c>
      <c r="R1756" s="64" t="e">
        <f>VLOOKUP($B1756,選擇權未平倉餘額!$A$4:$I$500,6,FALSE)</f>
        <v>#N/A</v>
      </c>
      <c r="S1756" s="64" t="e">
        <f>VLOOKUP($B1756,選擇權未平倉餘額!$A$4:$I$500,7,FALSE)</f>
        <v>#N/A</v>
      </c>
      <c r="T1756" s="64" t="e">
        <f>VLOOKUP($B1756,選擇權未平倉餘額!$A$4:$I$500,8,FALSE)</f>
        <v>#N/A</v>
      </c>
      <c r="U1756" s="64" t="e">
        <f>VLOOKUP($B1756,選擇權未平倉餘額!$A$4:$I$500,9,FALSE)</f>
        <v>#N/A</v>
      </c>
      <c r="V1756" s="39" t="e">
        <f>VLOOKUP($B1756,臺指選擇權P_C_Ratios!$A$4:$C$500,3,FALSE)</f>
        <v>#N/A</v>
      </c>
      <c r="W1756" s="41" t="e">
        <f>VLOOKUP($B1756,散戶多空比!$A$6:$L$500,12,FALSE)</f>
        <v>#N/A</v>
      </c>
      <c r="X1756" s="40" t="e">
        <f>VLOOKUP($B1756,期貨大額交易人未沖銷部位!$A$4:$O$499,4,FALSE)</f>
        <v>#N/A</v>
      </c>
      <c r="Y1756" s="40" t="e">
        <f>VLOOKUP($B1756,期貨大額交易人未沖銷部位!$A$4:$O$499,7,FALSE)</f>
        <v>#N/A</v>
      </c>
      <c r="Z1756" s="40" t="e">
        <f>VLOOKUP($B1756,期貨大額交易人未沖銷部位!$A$4:$O$499,10,FALSE)</f>
        <v>#N/A</v>
      </c>
      <c r="AA1756" s="40" t="e">
        <f>VLOOKUP($B1756,期貨大額交易人未沖銷部位!$A$4:$O$499,13,FALSE)</f>
        <v>#N/A</v>
      </c>
      <c r="AB1756" s="40" t="e">
        <f>VLOOKUP($B1756,期貨大額交易人未沖銷部位!$A$4:$O$499,14,FALSE)</f>
        <v>#N/A</v>
      </c>
      <c r="AC1756" s="40" t="e">
        <f>VLOOKUP($B1756,期貨大額交易人未沖銷部位!$A$4:$O$499,15,FALSE)</f>
        <v>#N/A</v>
      </c>
      <c r="AD1756" s="33" t="e">
        <f>VLOOKUP($B1756,三大美股走勢!$A$4:$J$495,4,FALSE)</f>
        <v>#N/A</v>
      </c>
      <c r="AE1756" s="33" t="e">
        <f>VLOOKUP($B1756,三大美股走勢!$A$4:$J$495,7,FALSE)</f>
        <v>#N/A</v>
      </c>
      <c r="AF1756" s="33" t="e">
        <f>VLOOKUP($B1756,三大美股走勢!$A$4:$J$495,10,FALSE)</f>
        <v>#N/A</v>
      </c>
    </row>
    <row r="1757" spans="2:32">
      <c r="B1757" s="32">
        <v>44536</v>
      </c>
      <c r="C1757" s="33" t="e">
        <f>VLOOKUP($B1757,大盤與近月台指!$A$4:$I$499,2,FALSE)</f>
        <v>#N/A</v>
      </c>
      <c r="D1757" s="34" t="e">
        <f>VLOOKUP($B1757,大盤與近月台指!$A$4:$I$499,3,FALSE)</f>
        <v>#N/A</v>
      </c>
      <c r="E1757" s="35" t="e">
        <f>VLOOKUP($B1757,大盤與近月台指!$A$4:$I$499,4,FALSE)</f>
        <v>#N/A</v>
      </c>
      <c r="F1757" s="33" t="e">
        <f>VLOOKUP($B1757,大盤與近月台指!$A$4:$I$499,5,FALSE)</f>
        <v>#N/A</v>
      </c>
      <c r="G1757" s="49" t="e">
        <f>VLOOKUP($B1757,三大法人買賣超!$A$4:$I$500,3,FALSE)</f>
        <v>#N/A</v>
      </c>
      <c r="H1757" s="34" t="e">
        <f>VLOOKUP($B1757,三大法人買賣超!$A$4:$I$500,5,FALSE)</f>
        <v>#N/A</v>
      </c>
      <c r="I1757" s="27" t="e">
        <f>VLOOKUP($B1757,三大法人買賣超!$A$4:$I$500,7,FALSE)</f>
        <v>#N/A</v>
      </c>
      <c r="J1757" s="27" t="e">
        <f>VLOOKUP($B1757,三大法人買賣超!$A$4:$I$500,9,FALSE)</f>
        <v>#N/A</v>
      </c>
      <c r="K1757" s="37">
        <f>新台幣匯率美元指數!B1758</f>
        <v>0</v>
      </c>
      <c r="L1757" s="38">
        <f>新台幣匯率美元指數!C1758</f>
        <v>0</v>
      </c>
      <c r="M1757" s="39">
        <f>新台幣匯率美元指數!D1758</f>
        <v>0</v>
      </c>
      <c r="N1757" s="27" t="e">
        <f>VLOOKUP($B1757,期貨未平倉口數!$A$4:$M$499,4,FALSE)</f>
        <v>#N/A</v>
      </c>
      <c r="O1757" s="27" t="e">
        <f>VLOOKUP($B1757,期貨未平倉口數!$A$4:$M$499,9,FALSE)</f>
        <v>#N/A</v>
      </c>
      <c r="P1757" s="27" t="e">
        <f>VLOOKUP($B1757,期貨未平倉口數!$A$4:$M$499,10,FALSE)</f>
        <v>#N/A</v>
      </c>
      <c r="Q1757" s="27" t="e">
        <f>VLOOKUP($B1757,期貨未平倉口數!$A$4:$M$499,11,FALSE)</f>
        <v>#N/A</v>
      </c>
      <c r="R1757" s="64" t="e">
        <f>VLOOKUP($B1757,選擇權未平倉餘額!$A$4:$I$500,6,FALSE)</f>
        <v>#N/A</v>
      </c>
      <c r="S1757" s="64" t="e">
        <f>VLOOKUP($B1757,選擇權未平倉餘額!$A$4:$I$500,7,FALSE)</f>
        <v>#N/A</v>
      </c>
      <c r="T1757" s="64" t="e">
        <f>VLOOKUP($B1757,選擇權未平倉餘額!$A$4:$I$500,8,FALSE)</f>
        <v>#N/A</v>
      </c>
      <c r="U1757" s="64" t="e">
        <f>VLOOKUP($B1757,選擇權未平倉餘額!$A$4:$I$500,9,FALSE)</f>
        <v>#N/A</v>
      </c>
      <c r="V1757" s="39" t="e">
        <f>VLOOKUP($B1757,臺指選擇權P_C_Ratios!$A$4:$C$500,3,FALSE)</f>
        <v>#N/A</v>
      </c>
      <c r="W1757" s="41" t="e">
        <f>VLOOKUP($B1757,散戶多空比!$A$6:$L$500,12,FALSE)</f>
        <v>#N/A</v>
      </c>
      <c r="X1757" s="40" t="e">
        <f>VLOOKUP($B1757,期貨大額交易人未沖銷部位!$A$4:$O$499,4,FALSE)</f>
        <v>#N/A</v>
      </c>
      <c r="Y1757" s="40" t="e">
        <f>VLOOKUP($B1757,期貨大額交易人未沖銷部位!$A$4:$O$499,7,FALSE)</f>
        <v>#N/A</v>
      </c>
      <c r="Z1757" s="40" t="e">
        <f>VLOOKUP($B1757,期貨大額交易人未沖銷部位!$A$4:$O$499,10,FALSE)</f>
        <v>#N/A</v>
      </c>
      <c r="AA1757" s="40" t="e">
        <f>VLOOKUP($B1757,期貨大額交易人未沖銷部位!$A$4:$O$499,13,FALSE)</f>
        <v>#N/A</v>
      </c>
      <c r="AB1757" s="40" t="e">
        <f>VLOOKUP($B1757,期貨大額交易人未沖銷部位!$A$4:$O$499,14,FALSE)</f>
        <v>#N/A</v>
      </c>
      <c r="AC1757" s="40" t="e">
        <f>VLOOKUP($B1757,期貨大額交易人未沖銷部位!$A$4:$O$499,15,FALSE)</f>
        <v>#N/A</v>
      </c>
      <c r="AD1757" s="33" t="e">
        <f>VLOOKUP($B1757,三大美股走勢!$A$4:$J$495,4,FALSE)</f>
        <v>#N/A</v>
      </c>
      <c r="AE1757" s="33" t="e">
        <f>VLOOKUP($B1757,三大美股走勢!$A$4:$J$495,7,FALSE)</f>
        <v>#N/A</v>
      </c>
      <c r="AF1757" s="33" t="e">
        <f>VLOOKUP($B1757,三大美股走勢!$A$4:$J$495,10,FALSE)</f>
        <v>#N/A</v>
      </c>
    </row>
    <row r="1758" spans="2:32">
      <c r="B1758" s="32">
        <v>44537</v>
      </c>
      <c r="C1758" s="33" t="e">
        <f>VLOOKUP($B1758,大盤與近月台指!$A$4:$I$499,2,FALSE)</f>
        <v>#N/A</v>
      </c>
      <c r="D1758" s="34" t="e">
        <f>VLOOKUP($B1758,大盤與近月台指!$A$4:$I$499,3,FALSE)</f>
        <v>#N/A</v>
      </c>
      <c r="E1758" s="35" t="e">
        <f>VLOOKUP($B1758,大盤與近月台指!$A$4:$I$499,4,FALSE)</f>
        <v>#N/A</v>
      </c>
      <c r="F1758" s="33" t="e">
        <f>VLOOKUP($B1758,大盤與近月台指!$A$4:$I$499,5,FALSE)</f>
        <v>#N/A</v>
      </c>
      <c r="G1758" s="49" t="e">
        <f>VLOOKUP($B1758,三大法人買賣超!$A$4:$I$500,3,FALSE)</f>
        <v>#N/A</v>
      </c>
      <c r="H1758" s="34" t="e">
        <f>VLOOKUP($B1758,三大法人買賣超!$A$4:$I$500,5,FALSE)</f>
        <v>#N/A</v>
      </c>
      <c r="I1758" s="27" t="e">
        <f>VLOOKUP($B1758,三大法人買賣超!$A$4:$I$500,7,FALSE)</f>
        <v>#N/A</v>
      </c>
      <c r="J1758" s="27" t="e">
        <f>VLOOKUP($B1758,三大法人買賣超!$A$4:$I$500,9,FALSE)</f>
        <v>#N/A</v>
      </c>
      <c r="K1758" s="37">
        <f>新台幣匯率美元指數!B1759</f>
        <v>0</v>
      </c>
      <c r="L1758" s="38">
        <f>新台幣匯率美元指數!C1759</f>
        <v>0</v>
      </c>
      <c r="M1758" s="39">
        <f>新台幣匯率美元指數!D1759</f>
        <v>0</v>
      </c>
      <c r="N1758" s="27" t="e">
        <f>VLOOKUP($B1758,期貨未平倉口數!$A$4:$M$499,4,FALSE)</f>
        <v>#N/A</v>
      </c>
      <c r="O1758" s="27" t="e">
        <f>VLOOKUP($B1758,期貨未平倉口數!$A$4:$M$499,9,FALSE)</f>
        <v>#N/A</v>
      </c>
      <c r="P1758" s="27" t="e">
        <f>VLOOKUP($B1758,期貨未平倉口數!$A$4:$M$499,10,FALSE)</f>
        <v>#N/A</v>
      </c>
      <c r="Q1758" s="27" t="e">
        <f>VLOOKUP($B1758,期貨未平倉口數!$A$4:$M$499,11,FALSE)</f>
        <v>#N/A</v>
      </c>
      <c r="R1758" s="64" t="e">
        <f>VLOOKUP($B1758,選擇權未平倉餘額!$A$4:$I$500,6,FALSE)</f>
        <v>#N/A</v>
      </c>
      <c r="S1758" s="64" t="e">
        <f>VLOOKUP($B1758,選擇權未平倉餘額!$A$4:$I$500,7,FALSE)</f>
        <v>#N/A</v>
      </c>
      <c r="T1758" s="64" t="e">
        <f>VLOOKUP($B1758,選擇權未平倉餘額!$A$4:$I$500,8,FALSE)</f>
        <v>#N/A</v>
      </c>
      <c r="U1758" s="64" t="e">
        <f>VLOOKUP($B1758,選擇權未平倉餘額!$A$4:$I$500,9,FALSE)</f>
        <v>#N/A</v>
      </c>
      <c r="V1758" s="39" t="e">
        <f>VLOOKUP($B1758,臺指選擇權P_C_Ratios!$A$4:$C$500,3,FALSE)</f>
        <v>#N/A</v>
      </c>
      <c r="W1758" s="41" t="e">
        <f>VLOOKUP($B1758,散戶多空比!$A$6:$L$500,12,FALSE)</f>
        <v>#N/A</v>
      </c>
      <c r="X1758" s="40" t="e">
        <f>VLOOKUP($B1758,期貨大額交易人未沖銷部位!$A$4:$O$499,4,FALSE)</f>
        <v>#N/A</v>
      </c>
      <c r="Y1758" s="40" t="e">
        <f>VLOOKUP($B1758,期貨大額交易人未沖銷部位!$A$4:$O$499,7,FALSE)</f>
        <v>#N/A</v>
      </c>
      <c r="Z1758" s="40" t="e">
        <f>VLOOKUP($B1758,期貨大額交易人未沖銷部位!$A$4:$O$499,10,FALSE)</f>
        <v>#N/A</v>
      </c>
      <c r="AA1758" s="40" t="e">
        <f>VLOOKUP($B1758,期貨大額交易人未沖銷部位!$A$4:$O$499,13,FALSE)</f>
        <v>#N/A</v>
      </c>
      <c r="AB1758" s="40" t="e">
        <f>VLOOKUP($B1758,期貨大額交易人未沖銷部位!$A$4:$O$499,14,FALSE)</f>
        <v>#N/A</v>
      </c>
      <c r="AC1758" s="40" t="e">
        <f>VLOOKUP($B1758,期貨大額交易人未沖銷部位!$A$4:$O$499,15,FALSE)</f>
        <v>#N/A</v>
      </c>
      <c r="AD1758" s="33" t="e">
        <f>VLOOKUP($B1758,三大美股走勢!$A$4:$J$495,4,FALSE)</f>
        <v>#N/A</v>
      </c>
      <c r="AE1758" s="33" t="e">
        <f>VLOOKUP($B1758,三大美股走勢!$A$4:$J$495,7,FALSE)</f>
        <v>#N/A</v>
      </c>
      <c r="AF1758" s="33" t="e">
        <f>VLOOKUP($B1758,三大美股走勢!$A$4:$J$495,10,FALSE)</f>
        <v>#N/A</v>
      </c>
    </row>
    <row r="1759" spans="2:32">
      <c r="B1759" s="32">
        <v>44538</v>
      </c>
      <c r="C1759" s="33" t="e">
        <f>VLOOKUP($B1759,大盤與近月台指!$A$4:$I$499,2,FALSE)</f>
        <v>#N/A</v>
      </c>
      <c r="D1759" s="34" t="e">
        <f>VLOOKUP($B1759,大盤與近月台指!$A$4:$I$499,3,FALSE)</f>
        <v>#N/A</v>
      </c>
      <c r="E1759" s="35" t="e">
        <f>VLOOKUP($B1759,大盤與近月台指!$A$4:$I$499,4,FALSE)</f>
        <v>#N/A</v>
      </c>
      <c r="F1759" s="33" t="e">
        <f>VLOOKUP($B1759,大盤與近月台指!$A$4:$I$499,5,FALSE)</f>
        <v>#N/A</v>
      </c>
      <c r="G1759" s="49" t="e">
        <f>VLOOKUP($B1759,三大法人買賣超!$A$4:$I$500,3,FALSE)</f>
        <v>#N/A</v>
      </c>
      <c r="H1759" s="34" t="e">
        <f>VLOOKUP($B1759,三大法人買賣超!$A$4:$I$500,5,FALSE)</f>
        <v>#N/A</v>
      </c>
      <c r="I1759" s="27" t="e">
        <f>VLOOKUP($B1759,三大法人買賣超!$A$4:$I$500,7,FALSE)</f>
        <v>#N/A</v>
      </c>
      <c r="J1759" s="27" t="e">
        <f>VLOOKUP($B1759,三大法人買賣超!$A$4:$I$500,9,FALSE)</f>
        <v>#N/A</v>
      </c>
      <c r="K1759" s="37">
        <f>新台幣匯率美元指數!B1760</f>
        <v>0</v>
      </c>
      <c r="L1759" s="38">
        <f>新台幣匯率美元指數!C1760</f>
        <v>0</v>
      </c>
      <c r="M1759" s="39">
        <f>新台幣匯率美元指數!D1760</f>
        <v>0</v>
      </c>
      <c r="N1759" s="27" t="e">
        <f>VLOOKUP($B1759,期貨未平倉口數!$A$4:$M$499,4,FALSE)</f>
        <v>#N/A</v>
      </c>
      <c r="O1759" s="27" t="e">
        <f>VLOOKUP($B1759,期貨未平倉口數!$A$4:$M$499,9,FALSE)</f>
        <v>#N/A</v>
      </c>
      <c r="P1759" s="27" t="e">
        <f>VLOOKUP($B1759,期貨未平倉口數!$A$4:$M$499,10,FALSE)</f>
        <v>#N/A</v>
      </c>
      <c r="Q1759" s="27" t="e">
        <f>VLOOKUP($B1759,期貨未平倉口數!$A$4:$M$499,11,FALSE)</f>
        <v>#N/A</v>
      </c>
      <c r="R1759" s="64" t="e">
        <f>VLOOKUP($B1759,選擇權未平倉餘額!$A$4:$I$500,6,FALSE)</f>
        <v>#N/A</v>
      </c>
      <c r="S1759" s="64" t="e">
        <f>VLOOKUP($B1759,選擇權未平倉餘額!$A$4:$I$500,7,FALSE)</f>
        <v>#N/A</v>
      </c>
      <c r="T1759" s="64" t="e">
        <f>VLOOKUP($B1759,選擇權未平倉餘額!$A$4:$I$500,8,FALSE)</f>
        <v>#N/A</v>
      </c>
      <c r="U1759" s="64" t="e">
        <f>VLOOKUP($B1759,選擇權未平倉餘額!$A$4:$I$500,9,FALSE)</f>
        <v>#N/A</v>
      </c>
      <c r="V1759" s="39" t="e">
        <f>VLOOKUP($B1759,臺指選擇權P_C_Ratios!$A$4:$C$500,3,FALSE)</f>
        <v>#N/A</v>
      </c>
      <c r="W1759" s="41" t="e">
        <f>VLOOKUP($B1759,散戶多空比!$A$6:$L$500,12,FALSE)</f>
        <v>#N/A</v>
      </c>
      <c r="X1759" s="40" t="e">
        <f>VLOOKUP($B1759,期貨大額交易人未沖銷部位!$A$4:$O$499,4,FALSE)</f>
        <v>#N/A</v>
      </c>
      <c r="Y1759" s="40" t="e">
        <f>VLOOKUP($B1759,期貨大額交易人未沖銷部位!$A$4:$O$499,7,FALSE)</f>
        <v>#N/A</v>
      </c>
      <c r="Z1759" s="40" t="e">
        <f>VLOOKUP($B1759,期貨大額交易人未沖銷部位!$A$4:$O$499,10,FALSE)</f>
        <v>#N/A</v>
      </c>
      <c r="AA1759" s="40" t="e">
        <f>VLOOKUP($B1759,期貨大額交易人未沖銷部位!$A$4:$O$499,13,FALSE)</f>
        <v>#N/A</v>
      </c>
      <c r="AB1759" s="40" t="e">
        <f>VLOOKUP($B1759,期貨大額交易人未沖銷部位!$A$4:$O$499,14,FALSE)</f>
        <v>#N/A</v>
      </c>
      <c r="AC1759" s="40" t="e">
        <f>VLOOKUP($B1759,期貨大額交易人未沖銷部位!$A$4:$O$499,15,FALSE)</f>
        <v>#N/A</v>
      </c>
      <c r="AD1759" s="33" t="e">
        <f>VLOOKUP($B1759,三大美股走勢!$A$4:$J$495,4,FALSE)</f>
        <v>#N/A</v>
      </c>
      <c r="AE1759" s="33" t="e">
        <f>VLOOKUP($B1759,三大美股走勢!$A$4:$J$495,7,FALSE)</f>
        <v>#N/A</v>
      </c>
      <c r="AF1759" s="33" t="e">
        <f>VLOOKUP($B1759,三大美股走勢!$A$4:$J$495,10,FALSE)</f>
        <v>#N/A</v>
      </c>
    </row>
    <row r="1760" spans="2:32">
      <c r="B1760" s="32">
        <v>44539</v>
      </c>
      <c r="C1760" s="33" t="e">
        <f>VLOOKUP($B1760,大盤與近月台指!$A$4:$I$499,2,FALSE)</f>
        <v>#N/A</v>
      </c>
      <c r="D1760" s="34" t="e">
        <f>VLOOKUP($B1760,大盤與近月台指!$A$4:$I$499,3,FALSE)</f>
        <v>#N/A</v>
      </c>
      <c r="E1760" s="35" t="e">
        <f>VLOOKUP($B1760,大盤與近月台指!$A$4:$I$499,4,FALSE)</f>
        <v>#N/A</v>
      </c>
      <c r="F1760" s="33" t="e">
        <f>VLOOKUP($B1760,大盤與近月台指!$A$4:$I$499,5,FALSE)</f>
        <v>#N/A</v>
      </c>
      <c r="G1760" s="49" t="e">
        <f>VLOOKUP($B1760,三大法人買賣超!$A$4:$I$500,3,FALSE)</f>
        <v>#N/A</v>
      </c>
      <c r="H1760" s="34" t="e">
        <f>VLOOKUP($B1760,三大法人買賣超!$A$4:$I$500,5,FALSE)</f>
        <v>#N/A</v>
      </c>
      <c r="I1760" s="27" t="e">
        <f>VLOOKUP($B1760,三大法人買賣超!$A$4:$I$500,7,FALSE)</f>
        <v>#N/A</v>
      </c>
      <c r="J1760" s="27" t="e">
        <f>VLOOKUP($B1760,三大法人買賣超!$A$4:$I$500,9,FALSE)</f>
        <v>#N/A</v>
      </c>
      <c r="K1760" s="37">
        <f>新台幣匯率美元指數!B1761</f>
        <v>0</v>
      </c>
      <c r="L1760" s="38">
        <f>新台幣匯率美元指數!C1761</f>
        <v>0</v>
      </c>
      <c r="M1760" s="39">
        <f>新台幣匯率美元指數!D1761</f>
        <v>0</v>
      </c>
      <c r="N1760" s="27" t="e">
        <f>VLOOKUP($B1760,期貨未平倉口數!$A$4:$M$499,4,FALSE)</f>
        <v>#N/A</v>
      </c>
      <c r="O1760" s="27" t="e">
        <f>VLOOKUP($B1760,期貨未平倉口數!$A$4:$M$499,9,FALSE)</f>
        <v>#N/A</v>
      </c>
      <c r="P1760" s="27" t="e">
        <f>VLOOKUP($B1760,期貨未平倉口數!$A$4:$M$499,10,FALSE)</f>
        <v>#N/A</v>
      </c>
      <c r="Q1760" s="27" t="e">
        <f>VLOOKUP($B1760,期貨未平倉口數!$A$4:$M$499,11,FALSE)</f>
        <v>#N/A</v>
      </c>
      <c r="R1760" s="64" t="e">
        <f>VLOOKUP($B1760,選擇權未平倉餘額!$A$4:$I$500,6,FALSE)</f>
        <v>#N/A</v>
      </c>
      <c r="S1760" s="64" t="e">
        <f>VLOOKUP($B1760,選擇權未平倉餘額!$A$4:$I$500,7,FALSE)</f>
        <v>#N/A</v>
      </c>
      <c r="T1760" s="64" t="e">
        <f>VLOOKUP($B1760,選擇權未平倉餘額!$A$4:$I$500,8,FALSE)</f>
        <v>#N/A</v>
      </c>
      <c r="U1760" s="64" t="e">
        <f>VLOOKUP($B1760,選擇權未平倉餘額!$A$4:$I$500,9,FALSE)</f>
        <v>#N/A</v>
      </c>
      <c r="V1760" s="39" t="e">
        <f>VLOOKUP($B1760,臺指選擇權P_C_Ratios!$A$4:$C$500,3,FALSE)</f>
        <v>#N/A</v>
      </c>
      <c r="W1760" s="41" t="e">
        <f>VLOOKUP($B1760,散戶多空比!$A$6:$L$500,12,FALSE)</f>
        <v>#N/A</v>
      </c>
      <c r="X1760" s="40" t="e">
        <f>VLOOKUP($B1760,期貨大額交易人未沖銷部位!$A$4:$O$499,4,FALSE)</f>
        <v>#N/A</v>
      </c>
      <c r="Y1760" s="40" t="e">
        <f>VLOOKUP($B1760,期貨大額交易人未沖銷部位!$A$4:$O$499,7,FALSE)</f>
        <v>#N/A</v>
      </c>
      <c r="Z1760" s="40" t="e">
        <f>VLOOKUP($B1760,期貨大額交易人未沖銷部位!$A$4:$O$499,10,FALSE)</f>
        <v>#N/A</v>
      </c>
      <c r="AA1760" s="40" t="e">
        <f>VLOOKUP($B1760,期貨大額交易人未沖銷部位!$A$4:$O$499,13,FALSE)</f>
        <v>#N/A</v>
      </c>
      <c r="AB1760" s="40" t="e">
        <f>VLOOKUP($B1760,期貨大額交易人未沖銷部位!$A$4:$O$499,14,FALSE)</f>
        <v>#N/A</v>
      </c>
      <c r="AC1760" s="40" t="e">
        <f>VLOOKUP($B1760,期貨大額交易人未沖銷部位!$A$4:$O$499,15,FALSE)</f>
        <v>#N/A</v>
      </c>
      <c r="AD1760" s="33" t="e">
        <f>VLOOKUP($B1760,三大美股走勢!$A$4:$J$495,4,FALSE)</f>
        <v>#N/A</v>
      </c>
      <c r="AE1760" s="33" t="e">
        <f>VLOOKUP($B1760,三大美股走勢!$A$4:$J$495,7,FALSE)</f>
        <v>#N/A</v>
      </c>
      <c r="AF1760" s="33" t="e">
        <f>VLOOKUP($B1760,三大美股走勢!$A$4:$J$495,10,FALSE)</f>
        <v>#N/A</v>
      </c>
    </row>
    <row r="1761" spans="2:32">
      <c r="B1761" s="32">
        <v>44540</v>
      </c>
      <c r="C1761" s="33" t="e">
        <f>VLOOKUP($B1761,大盤與近月台指!$A$4:$I$499,2,FALSE)</f>
        <v>#N/A</v>
      </c>
      <c r="D1761" s="34" t="e">
        <f>VLOOKUP($B1761,大盤與近月台指!$A$4:$I$499,3,FALSE)</f>
        <v>#N/A</v>
      </c>
      <c r="E1761" s="35" t="e">
        <f>VLOOKUP($B1761,大盤與近月台指!$A$4:$I$499,4,FALSE)</f>
        <v>#N/A</v>
      </c>
      <c r="F1761" s="33" t="e">
        <f>VLOOKUP($B1761,大盤與近月台指!$A$4:$I$499,5,FALSE)</f>
        <v>#N/A</v>
      </c>
      <c r="G1761" s="49" t="e">
        <f>VLOOKUP($B1761,三大法人買賣超!$A$4:$I$500,3,FALSE)</f>
        <v>#N/A</v>
      </c>
      <c r="H1761" s="34" t="e">
        <f>VLOOKUP($B1761,三大法人買賣超!$A$4:$I$500,5,FALSE)</f>
        <v>#N/A</v>
      </c>
      <c r="I1761" s="27" t="e">
        <f>VLOOKUP($B1761,三大法人買賣超!$A$4:$I$500,7,FALSE)</f>
        <v>#N/A</v>
      </c>
      <c r="J1761" s="27" t="e">
        <f>VLOOKUP($B1761,三大法人買賣超!$A$4:$I$500,9,FALSE)</f>
        <v>#N/A</v>
      </c>
      <c r="K1761" s="37">
        <f>新台幣匯率美元指數!B1762</f>
        <v>0</v>
      </c>
      <c r="L1761" s="38">
        <f>新台幣匯率美元指數!C1762</f>
        <v>0</v>
      </c>
      <c r="M1761" s="39">
        <f>新台幣匯率美元指數!D1762</f>
        <v>0</v>
      </c>
      <c r="N1761" s="27" t="e">
        <f>VLOOKUP($B1761,期貨未平倉口數!$A$4:$M$499,4,FALSE)</f>
        <v>#N/A</v>
      </c>
      <c r="O1761" s="27" t="e">
        <f>VLOOKUP($B1761,期貨未平倉口數!$A$4:$M$499,9,FALSE)</f>
        <v>#N/A</v>
      </c>
      <c r="P1761" s="27" t="e">
        <f>VLOOKUP($B1761,期貨未平倉口數!$A$4:$M$499,10,FALSE)</f>
        <v>#N/A</v>
      </c>
      <c r="Q1761" s="27" t="e">
        <f>VLOOKUP($B1761,期貨未平倉口數!$A$4:$M$499,11,FALSE)</f>
        <v>#N/A</v>
      </c>
      <c r="R1761" s="64" t="e">
        <f>VLOOKUP($B1761,選擇權未平倉餘額!$A$4:$I$500,6,FALSE)</f>
        <v>#N/A</v>
      </c>
      <c r="S1761" s="64" t="e">
        <f>VLOOKUP($B1761,選擇權未平倉餘額!$A$4:$I$500,7,FALSE)</f>
        <v>#N/A</v>
      </c>
      <c r="T1761" s="64" t="e">
        <f>VLOOKUP($B1761,選擇權未平倉餘額!$A$4:$I$500,8,FALSE)</f>
        <v>#N/A</v>
      </c>
      <c r="U1761" s="64" t="e">
        <f>VLOOKUP($B1761,選擇權未平倉餘額!$A$4:$I$500,9,FALSE)</f>
        <v>#N/A</v>
      </c>
      <c r="V1761" s="39" t="e">
        <f>VLOOKUP($B1761,臺指選擇權P_C_Ratios!$A$4:$C$500,3,FALSE)</f>
        <v>#N/A</v>
      </c>
      <c r="W1761" s="41" t="e">
        <f>VLOOKUP($B1761,散戶多空比!$A$6:$L$500,12,FALSE)</f>
        <v>#N/A</v>
      </c>
      <c r="X1761" s="40" t="e">
        <f>VLOOKUP($B1761,期貨大額交易人未沖銷部位!$A$4:$O$499,4,FALSE)</f>
        <v>#N/A</v>
      </c>
      <c r="Y1761" s="40" t="e">
        <f>VLOOKUP($B1761,期貨大額交易人未沖銷部位!$A$4:$O$499,7,FALSE)</f>
        <v>#N/A</v>
      </c>
      <c r="Z1761" s="40" t="e">
        <f>VLOOKUP($B1761,期貨大額交易人未沖銷部位!$A$4:$O$499,10,FALSE)</f>
        <v>#N/A</v>
      </c>
      <c r="AA1761" s="40" t="e">
        <f>VLOOKUP($B1761,期貨大額交易人未沖銷部位!$A$4:$O$499,13,FALSE)</f>
        <v>#N/A</v>
      </c>
      <c r="AB1761" s="40" t="e">
        <f>VLOOKUP($B1761,期貨大額交易人未沖銷部位!$A$4:$O$499,14,FALSE)</f>
        <v>#N/A</v>
      </c>
      <c r="AC1761" s="40" t="e">
        <f>VLOOKUP($B1761,期貨大額交易人未沖銷部位!$A$4:$O$499,15,FALSE)</f>
        <v>#N/A</v>
      </c>
      <c r="AD1761" s="33" t="e">
        <f>VLOOKUP($B1761,三大美股走勢!$A$4:$J$495,4,FALSE)</f>
        <v>#N/A</v>
      </c>
      <c r="AE1761" s="33" t="e">
        <f>VLOOKUP($B1761,三大美股走勢!$A$4:$J$495,7,FALSE)</f>
        <v>#N/A</v>
      </c>
      <c r="AF1761" s="33" t="e">
        <f>VLOOKUP($B1761,三大美股走勢!$A$4:$J$495,10,FALSE)</f>
        <v>#N/A</v>
      </c>
    </row>
    <row r="1762" spans="2:32">
      <c r="B1762" s="32">
        <v>44541</v>
      </c>
      <c r="C1762" s="33" t="e">
        <f>VLOOKUP($B1762,大盤與近月台指!$A$4:$I$499,2,FALSE)</f>
        <v>#N/A</v>
      </c>
      <c r="D1762" s="34" t="e">
        <f>VLOOKUP($B1762,大盤與近月台指!$A$4:$I$499,3,FALSE)</f>
        <v>#N/A</v>
      </c>
      <c r="E1762" s="35" t="e">
        <f>VLOOKUP($B1762,大盤與近月台指!$A$4:$I$499,4,FALSE)</f>
        <v>#N/A</v>
      </c>
      <c r="F1762" s="33" t="e">
        <f>VLOOKUP($B1762,大盤與近月台指!$A$4:$I$499,5,FALSE)</f>
        <v>#N/A</v>
      </c>
      <c r="G1762" s="49" t="e">
        <f>VLOOKUP($B1762,三大法人買賣超!$A$4:$I$500,3,FALSE)</f>
        <v>#N/A</v>
      </c>
      <c r="H1762" s="34" t="e">
        <f>VLOOKUP($B1762,三大法人買賣超!$A$4:$I$500,5,FALSE)</f>
        <v>#N/A</v>
      </c>
      <c r="I1762" s="27" t="e">
        <f>VLOOKUP($B1762,三大法人買賣超!$A$4:$I$500,7,FALSE)</f>
        <v>#N/A</v>
      </c>
      <c r="J1762" s="27" t="e">
        <f>VLOOKUP($B1762,三大法人買賣超!$A$4:$I$500,9,FALSE)</f>
        <v>#N/A</v>
      </c>
      <c r="K1762" s="37">
        <f>新台幣匯率美元指數!B1763</f>
        <v>0</v>
      </c>
      <c r="L1762" s="38">
        <f>新台幣匯率美元指數!C1763</f>
        <v>0</v>
      </c>
      <c r="M1762" s="39">
        <f>新台幣匯率美元指數!D1763</f>
        <v>0</v>
      </c>
      <c r="N1762" s="27" t="e">
        <f>VLOOKUP($B1762,期貨未平倉口數!$A$4:$M$499,4,FALSE)</f>
        <v>#N/A</v>
      </c>
      <c r="O1762" s="27" t="e">
        <f>VLOOKUP($B1762,期貨未平倉口數!$A$4:$M$499,9,FALSE)</f>
        <v>#N/A</v>
      </c>
      <c r="P1762" s="27" t="e">
        <f>VLOOKUP($B1762,期貨未平倉口數!$A$4:$M$499,10,FALSE)</f>
        <v>#N/A</v>
      </c>
      <c r="Q1762" s="27" t="e">
        <f>VLOOKUP($B1762,期貨未平倉口數!$A$4:$M$499,11,FALSE)</f>
        <v>#N/A</v>
      </c>
      <c r="R1762" s="64" t="e">
        <f>VLOOKUP($B1762,選擇權未平倉餘額!$A$4:$I$500,6,FALSE)</f>
        <v>#N/A</v>
      </c>
      <c r="S1762" s="64" t="e">
        <f>VLOOKUP($B1762,選擇權未平倉餘額!$A$4:$I$500,7,FALSE)</f>
        <v>#N/A</v>
      </c>
      <c r="T1762" s="64" t="e">
        <f>VLOOKUP($B1762,選擇權未平倉餘額!$A$4:$I$500,8,FALSE)</f>
        <v>#N/A</v>
      </c>
      <c r="U1762" s="64" t="e">
        <f>VLOOKUP($B1762,選擇權未平倉餘額!$A$4:$I$500,9,FALSE)</f>
        <v>#N/A</v>
      </c>
      <c r="V1762" s="39" t="e">
        <f>VLOOKUP($B1762,臺指選擇權P_C_Ratios!$A$4:$C$500,3,FALSE)</f>
        <v>#N/A</v>
      </c>
      <c r="W1762" s="41" t="e">
        <f>VLOOKUP($B1762,散戶多空比!$A$6:$L$500,12,FALSE)</f>
        <v>#N/A</v>
      </c>
      <c r="X1762" s="40" t="e">
        <f>VLOOKUP($B1762,期貨大額交易人未沖銷部位!$A$4:$O$499,4,FALSE)</f>
        <v>#N/A</v>
      </c>
      <c r="Y1762" s="40" t="e">
        <f>VLOOKUP($B1762,期貨大額交易人未沖銷部位!$A$4:$O$499,7,FALSE)</f>
        <v>#N/A</v>
      </c>
      <c r="Z1762" s="40" t="e">
        <f>VLOOKUP($B1762,期貨大額交易人未沖銷部位!$A$4:$O$499,10,FALSE)</f>
        <v>#N/A</v>
      </c>
      <c r="AA1762" s="40" t="e">
        <f>VLOOKUP($B1762,期貨大額交易人未沖銷部位!$A$4:$O$499,13,FALSE)</f>
        <v>#N/A</v>
      </c>
      <c r="AB1762" s="40" t="e">
        <f>VLOOKUP($B1762,期貨大額交易人未沖銷部位!$A$4:$O$499,14,FALSE)</f>
        <v>#N/A</v>
      </c>
      <c r="AC1762" s="40" t="e">
        <f>VLOOKUP($B1762,期貨大額交易人未沖銷部位!$A$4:$O$499,15,FALSE)</f>
        <v>#N/A</v>
      </c>
      <c r="AD1762" s="33" t="e">
        <f>VLOOKUP($B1762,三大美股走勢!$A$4:$J$495,4,FALSE)</f>
        <v>#N/A</v>
      </c>
      <c r="AE1762" s="33" t="e">
        <f>VLOOKUP($B1762,三大美股走勢!$A$4:$J$495,7,FALSE)</f>
        <v>#N/A</v>
      </c>
      <c r="AF1762" s="33" t="e">
        <f>VLOOKUP($B1762,三大美股走勢!$A$4:$J$495,10,FALSE)</f>
        <v>#N/A</v>
      </c>
    </row>
    <row r="1763" spans="2:32">
      <c r="B1763" s="32">
        <v>44542</v>
      </c>
      <c r="C1763" s="33" t="e">
        <f>VLOOKUP($B1763,大盤與近月台指!$A$4:$I$499,2,FALSE)</f>
        <v>#N/A</v>
      </c>
      <c r="D1763" s="34" t="e">
        <f>VLOOKUP($B1763,大盤與近月台指!$A$4:$I$499,3,FALSE)</f>
        <v>#N/A</v>
      </c>
      <c r="E1763" s="35" t="e">
        <f>VLOOKUP($B1763,大盤與近月台指!$A$4:$I$499,4,FALSE)</f>
        <v>#N/A</v>
      </c>
      <c r="F1763" s="33" t="e">
        <f>VLOOKUP($B1763,大盤與近月台指!$A$4:$I$499,5,FALSE)</f>
        <v>#N/A</v>
      </c>
      <c r="G1763" s="49" t="e">
        <f>VLOOKUP($B1763,三大法人買賣超!$A$4:$I$500,3,FALSE)</f>
        <v>#N/A</v>
      </c>
      <c r="H1763" s="34" t="e">
        <f>VLOOKUP($B1763,三大法人買賣超!$A$4:$I$500,5,FALSE)</f>
        <v>#N/A</v>
      </c>
      <c r="I1763" s="27" t="e">
        <f>VLOOKUP($B1763,三大法人買賣超!$A$4:$I$500,7,FALSE)</f>
        <v>#N/A</v>
      </c>
      <c r="J1763" s="27" t="e">
        <f>VLOOKUP($B1763,三大法人買賣超!$A$4:$I$500,9,FALSE)</f>
        <v>#N/A</v>
      </c>
      <c r="K1763" s="37">
        <f>新台幣匯率美元指數!B1764</f>
        <v>0</v>
      </c>
      <c r="L1763" s="38">
        <f>新台幣匯率美元指數!C1764</f>
        <v>0</v>
      </c>
      <c r="M1763" s="39">
        <f>新台幣匯率美元指數!D1764</f>
        <v>0</v>
      </c>
      <c r="N1763" s="27" t="e">
        <f>VLOOKUP($B1763,期貨未平倉口數!$A$4:$M$499,4,FALSE)</f>
        <v>#N/A</v>
      </c>
      <c r="O1763" s="27" t="e">
        <f>VLOOKUP($B1763,期貨未平倉口數!$A$4:$M$499,9,FALSE)</f>
        <v>#N/A</v>
      </c>
      <c r="P1763" s="27" t="e">
        <f>VLOOKUP($B1763,期貨未平倉口數!$A$4:$M$499,10,FALSE)</f>
        <v>#N/A</v>
      </c>
      <c r="Q1763" s="27" t="e">
        <f>VLOOKUP($B1763,期貨未平倉口數!$A$4:$M$499,11,FALSE)</f>
        <v>#N/A</v>
      </c>
      <c r="R1763" s="64" t="e">
        <f>VLOOKUP($B1763,選擇權未平倉餘額!$A$4:$I$500,6,FALSE)</f>
        <v>#N/A</v>
      </c>
      <c r="S1763" s="64" t="e">
        <f>VLOOKUP($B1763,選擇權未平倉餘額!$A$4:$I$500,7,FALSE)</f>
        <v>#N/A</v>
      </c>
      <c r="T1763" s="64" t="e">
        <f>VLOOKUP($B1763,選擇權未平倉餘額!$A$4:$I$500,8,FALSE)</f>
        <v>#N/A</v>
      </c>
      <c r="U1763" s="64" t="e">
        <f>VLOOKUP($B1763,選擇權未平倉餘額!$A$4:$I$500,9,FALSE)</f>
        <v>#N/A</v>
      </c>
      <c r="V1763" s="39" t="e">
        <f>VLOOKUP($B1763,臺指選擇權P_C_Ratios!$A$4:$C$500,3,FALSE)</f>
        <v>#N/A</v>
      </c>
      <c r="W1763" s="41" t="e">
        <f>VLOOKUP($B1763,散戶多空比!$A$6:$L$500,12,FALSE)</f>
        <v>#N/A</v>
      </c>
      <c r="X1763" s="40" t="e">
        <f>VLOOKUP($B1763,期貨大額交易人未沖銷部位!$A$4:$O$499,4,FALSE)</f>
        <v>#N/A</v>
      </c>
      <c r="Y1763" s="40" t="e">
        <f>VLOOKUP($B1763,期貨大額交易人未沖銷部位!$A$4:$O$499,7,FALSE)</f>
        <v>#N/A</v>
      </c>
      <c r="Z1763" s="40" t="e">
        <f>VLOOKUP($B1763,期貨大額交易人未沖銷部位!$A$4:$O$499,10,FALSE)</f>
        <v>#N/A</v>
      </c>
      <c r="AA1763" s="40" t="e">
        <f>VLOOKUP($B1763,期貨大額交易人未沖銷部位!$A$4:$O$499,13,FALSE)</f>
        <v>#N/A</v>
      </c>
      <c r="AB1763" s="40" t="e">
        <f>VLOOKUP($B1763,期貨大額交易人未沖銷部位!$A$4:$O$499,14,FALSE)</f>
        <v>#N/A</v>
      </c>
      <c r="AC1763" s="40" t="e">
        <f>VLOOKUP($B1763,期貨大額交易人未沖銷部位!$A$4:$O$499,15,FALSE)</f>
        <v>#N/A</v>
      </c>
      <c r="AD1763" s="33" t="e">
        <f>VLOOKUP($B1763,三大美股走勢!$A$4:$J$495,4,FALSE)</f>
        <v>#N/A</v>
      </c>
      <c r="AE1763" s="33" t="e">
        <f>VLOOKUP($B1763,三大美股走勢!$A$4:$J$495,7,FALSE)</f>
        <v>#N/A</v>
      </c>
      <c r="AF1763" s="33" t="e">
        <f>VLOOKUP($B1763,三大美股走勢!$A$4:$J$495,10,FALSE)</f>
        <v>#N/A</v>
      </c>
    </row>
    <row r="1764" spans="2:32">
      <c r="B1764" s="32">
        <v>44543</v>
      </c>
      <c r="C1764" s="33" t="e">
        <f>VLOOKUP($B1764,大盤與近月台指!$A$4:$I$499,2,FALSE)</f>
        <v>#N/A</v>
      </c>
      <c r="D1764" s="34" t="e">
        <f>VLOOKUP($B1764,大盤與近月台指!$A$4:$I$499,3,FALSE)</f>
        <v>#N/A</v>
      </c>
      <c r="E1764" s="35" t="e">
        <f>VLOOKUP($B1764,大盤與近月台指!$A$4:$I$499,4,FALSE)</f>
        <v>#N/A</v>
      </c>
      <c r="F1764" s="33" t="e">
        <f>VLOOKUP($B1764,大盤與近月台指!$A$4:$I$499,5,FALSE)</f>
        <v>#N/A</v>
      </c>
      <c r="G1764" s="49" t="e">
        <f>VLOOKUP($B1764,三大法人買賣超!$A$4:$I$500,3,FALSE)</f>
        <v>#N/A</v>
      </c>
      <c r="H1764" s="34" t="e">
        <f>VLOOKUP($B1764,三大法人買賣超!$A$4:$I$500,5,FALSE)</f>
        <v>#N/A</v>
      </c>
      <c r="I1764" s="27" t="e">
        <f>VLOOKUP($B1764,三大法人買賣超!$A$4:$I$500,7,FALSE)</f>
        <v>#N/A</v>
      </c>
      <c r="J1764" s="27" t="e">
        <f>VLOOKUP($B1764,三大法人買賣超!$A$4:$I$500,9,FALSE)</f>
        <v>#N/A</v>
      </c>
      <c r="K1764" s="37">
        <f>新台幣匯率美元指數!B1765</f>
        <v>0</v>
      </c>
      <c r="L1764" s="38">
        <f>新台幣匯率美元指數!C1765</f>
        <v>0</v>
      </c>
      <c r="M1764" s="39">
        <f>新台幣匯率美元指數!D1765</f>
        <v>0</v>
      </c>
      <c r="N1764" s="27" t="e">
        <f>VLOOKUP($B1764,期貨未平倉口數!$A$4:$M$499,4,FALSE)</f>
        <v>#N/A</v>
      </c>
      <c r="O1764" s="27" t="e">
        <f>VLOOKUP($B1764,期貨未平倉口數!$A$4:$M$499,9,FALSE)</f>
        <v>#N/A</v>
      </c>
      <c r="P1764" s="27" t="e">
        <f>VLOOKUP($B1764,期貨未平倉口數!$A$4:$M$499,10,FALSE)</f>
        <v>#N/A</v>
      </c>
      <c r="Q1764" s="27" t="e">
        <f>VLOOKUP($B1764,期貨未平倉口數!$A$4:$M$499,11,FALSE)</f>
        <v>#N/A</v>
      </c>
      <c r="R1764" s="64" t="e">
        <f>VLOOKUP($B1764,選擇權未平倉餘額!$A$4:$I$500,6,FALSE)</f>
        <v>#N/A</v>
      </c>
      <c r="S1764" s="64" t="e">
        <f>VLOOKUP($B1764,選擇權未平倉餘額!$A$4:$I$500,7,FALSE)</f>
        <v>#N/A</v>
      </c>
      <c r="T1764" s="64" t="e">
        <f>VLOOKUP($B1764,選擇權未平倉餘額!$A$4:$I$500,8,FALSE)</f>
        <v>#N/A</v>
      </c>
      <c r="U1764" s="64" t="e">
        <f>VLOOKUP($B1764,選擇權未平倉餘額!$A$4:$I$500,9,FALSE)</f>
        <v>#N/A</v>
      </c>
      <c r="V1764" s="39" t="e">
        <f>VLOOKUP($B1764,臺指選擇權P_C_Ratios!$A$4:$C$500,3,FALSE)</f>
        <v>#N/A</v>
      </c>
      <c r="W1764" s="41" t="e">
        <f>VLOOKUP($B1764,散戶多空比!$A$6:$L$500,12,FALSE)</f>
        <v>#N/A</v>
      </c>
      <c r="X1764" s="40" t="e">
        <f>VLOOKUP($B1764,期貨大額交易人未沖銷部位!$A$4:$O$499,4,FALSE)</f>
        <v>#N/A</v>
      </c>
      <c r="Y1764" s="40" t="e">
        <f>VLOOKUP($B1764,期貨大額交易人未沖銷部位!$A$4:$O$499,7,FALSE)</f>
        <v>#N/A</v>
      </c>
      <c r="Z1764" s="40" t="e">
        <f>VLOOKUP($B1764,期貨大額交易人未沖銷部位!$A$4:$O$499,10,FALSE)</f>
        <v>#N/A</v>
      </c>
      <c r="AA1764" s="40" t="e">
        <f>VLOOKUP($B1764,期貨大額交易人未沖銷部位!$A$4:$O$499,13,FALSE)</f>
        <v>#N/A</v>
      </c>
      <c r="AB1764" s="40" t="e">
        <f>VLOOKUP($B1764,期貨大額交易人未沖銷部位!$A$4:$O$499,14,FALSE)</f>
        <v>#N/A</v>
      </c>
      <c r="AC1764" s="40" t="e">
        <f>VLOOKUP($B1764,期貨大額交易人未沖銷部位!$A$4:$O$499,15,FALSE)</f>
        <v>#N/A</v>
      </c>
      <c r="AD1764" s="33" t="e">
        <f>VLOOKUP($B1764,三大美股走勢!$A$4:$J$495,4,FALSE)</f>
        <v>#N/A</v>
      </c>
      <c r="AE1764" s="33" t="e">
        <f>VLOOKUP($B1764,三大美股走勢!$A$4:$J$495,7,FALSE)</f>
        <v>#N/A</v>
      </c>
      <c r="AF1764" s="33" t="e">
        <f>VLOOKUP($B1764,三大美股走勢!$A$4:$J$495,10,FALSE)</f>
        <v>#N/A</v>
      </c>
    </row>
    <row r="1765" spans="2:32">
      <c r="B1765" s="32">
        <v>44544</v>
      </c>
      <c r="C1765" s="33" t="e">
        <f>VLOOKUP($B1765,大盤與近月台指!$A$4:$I$499,2,FALSE)</f>
        <v>#N/A</v>
      </c>
      <c r="D1765" s="34" t="e">
        <f>VLOOKUP($B1765,大盤與近月台指!$A$4:$I$499,3,FALSE)</f>
        <v>#N/A</v>
      </c>
      <c r="E1765" s="35" t="e">
        <f>VLOOKUP($B1765,大盤與近月台指!$A$4:$I$499,4,FALSE)</f>
        <v>#N/A</v>
      </c>
      <c r="F1765" s="33" t="e">
        <f>VLOOKUP($B1765,大盤與近月台指!$A$4:$I$499,5,FALSE)</f>
        <v>#N/A</v>
      </c>
      <c r="G1765" s="49" t="e">
        <f>VLOOKUP($B1765,三大法人買賣超!$A$4:$I$500,3,FALSE)</f>
        <v>#N/A</v>
      </c>
      <c r="H1765" s="34" t="e">
        <f>VLOOKUP($B1765,三大法人買賣超!$A$4:$I$500,5,FALSE)</f>
        <v>#N/A</v>
      </c>
      <c r="I1765" s="27" t="e">
        <f>VLOOKUP($B1765,三大法人買賣超!$A$4:$I$500,7,FALSE)</f>
        <v>#N/A</v>
      </c>
      <c r="J1765" s="27" t="e">
        <f>VLOOKUP($B1765,三大法人買賣超!$A$4:$I$500,9,FALSE)</f>
        <v>#N/A</v>
      </c>
      <c r="K1765" s="37">
        <f>新台幣匯率美元指數!B1766</f>
        <v>0</v>
      </c>
      <c r="L1765" s="38">
        <f>新台幣匯率美元指數!C1766</f>
        <v>0</v>
      </c>
      <c r="M1765" s="39">
        <f>新台幣匯率美元指數!D1766</f>
        <v>0</v>
      </c>
      <c r="N1765" s="27" t="e">
        <f>VLOOKUP($B1765,期貨未平倉口數!$A$4:$M$499,4,FALSE)</f>
        <v>#N/A</v>
      </c>
      <c r="O1765" s="27" t="e">
        <f>VLOOKUP($B1765,期貨未平倉口數!$A$4:$M$499,9,FALSE)</f>
        <v>#N/A</v>
      </c>
      <c r="P1765" s="27" t="e">
        <f>VLOOKUP($B1765,期貨未平倉口數!$A$4:$M$499,10,FALSE)</f>
        <v>#N/A</v>
      </c>
      <c r="Q1765" s="27" t="e">
        <f>VLOOKUP($B1765,期貨未平倉口數!$A$4:$M$499,11,FALSE)</f>
        <v>#N/A</v>
      </c>
      <c r="R1765" s="64" t="e">
        <f>VLOOKUP($B1765,選擇權未平倉餘額!$A$4:$I$500,6,FALSE)</f>
        <v>#N/A</v>
      </c>
      <c r="S1765" s="64" t="e">
        <f>VLOOKUP($B1765,選擇權未平倉餘額!$A$4:$I$500,7,FALSE)</f>
        <v>#N/A</v>
      </c>
      <c r="T1765" s="64" t="e">
        <f>VLOOKUP($B1765,選擇權未平倉餘額!$A$4:$I$500,8,FALSE)</f>
        <v>#N/A</v>
      </c>
      <c r="U1765" s="64" t="e">
        <f>VLOOKUP($B1765,選擇權未平倉餘額!$A$4:$I$500,9,FALSE)</f>
        <v>#N/A</v>
      </c>
      <c r="V1765" s="39" t="e">
        <f>VLOOKUP($B1765,臺指選擇權P_C_Ratios!$A$4:$C$500,3,FALSE)</f>
        <v>#N/A</v>
      </c>
      <c r="W1765" s="41" t="e">
        <f>VLOOKUP($B1765,散戶多空比!$A$6:$L$500,12,FALSE)</f>
        <v>#N/A</v>
      </c>
      <c r="X1765" s="40" t="e">
        <f>VLOOKUP($B1765,期貨大額交易人未沖銷部位!$A$4:$O$499,4,FALSE)</f>
        <v>#N/A</v>
      </c>
      <c r="Y1765" s="40" t="e">
        <f>VLOOKUP($B1765,期貨大額交易人未沖銷部位!$A$4:$O$499,7,FALSE)</f>
        <v>#N/A</v>
      </c>
      <c r="Z1765" s="40" t="e">
        <f>VLOOKUP($B1765,期貨大額交易人未沖銷部位!$A$4:$O$499,10,FALSE)</f>
        <v>#N/A</v>
      </c>
      <c r="AA1765" s="40" t="e">
        <f>VLOOKUP($B1765,期貨大額交易人未沖銷部位!$A$4:$O$499,13,FALSE)</f>
        <v>#N/A</v>
      </c>
      <c r="AB1765" s="40" t="e">
        <f>VLOOKUP($B1765,期貨大額交易人未沖銷部位!$A$4:$O$499,14,FALSE)</f>
        <v>#N/A</v>
      </c>
      <c r="AC1765" s="40" t="e">
        <f>VLOOKUP($B1765,期貨大額交易人未沖銷部位!$A$4:$O$499,15,FALSE)</f>
        <v>#N/A</v>
      </c>
      <c r="AD1765" s="33" t="e">
        <f>VLOOKUP($B1765,三大美股走勢!$A$4:$J$495,4,FALSE)</f>
        <v>#N/A</v>
      </c>
      <c r="AE1765" s="33" t="e">
        <f>VLOOKUP($B1765,三大美股走勢!$A$4:$J$495,7,FALSE)</f>
        <v>#N/A</v>
      </c>
      <c r="AF1765" s="33" t="e">
        <f>VLOOKUP($B1765,三大美股走勢!$A$4:$J$495,10,FALSE)</f>
        <v>#N/A</v>
      </c>
    </row>
    <row r="1766" spans="2:32">
      <c r="B1766" s="32">
        <v>44545</v>
      </c>
      <c r="C1766" s="33" t="e">
        <f>VLOOKUP($B1766,大盤與近月台指!$A$4:$I$499,2,FALSE)</f>
        <v>#N/A</v>
      </c>
      <c r="D1766" s="34" t="e">
        <f>VLOOKUP($B1766,大盤與近月台指!$A$4:$I$499,3,FALSE)</f>
        <v>#N/A</v>
      </c>
      <c r="E1766" s="35" t="e">
        <f>VLOOKUP($B1766,大盤與近月台指!$A$4:$I$499,4,FALSE)</f>
        <v>#N/A</v>
      </c>
      <c r="F1766" s="33" t="e">
        <f>VLOOKUP($B1766,大盤與近月台指!$A$4:$I$499,5,FALSE)</f>
        <v>#N/A</v>
      </c>
      <c r="G1766" s="49" t="e">
        <f>VLOOKUP($B1766,三大法人買賣超!$A$4:$I$500,3,FALSE)</f>
        <v>#N/A</v>
      </c>
      <c r="H1766" s="34" t="e">
        <f>VLOOKUP($B1766,三大法人買賣超!$A$4:$I$500,5,FALSE)</f>
        <v>#N/A</v>
      </c>
      <c r="I1766" s="27" t="e">
        <f>VLOOKUP($B1766,三大法人買賣超!$A$4:$I$500,7,FALSE)</f>
        <v>#N/A</v>
      </c>
      <c r="J1766" s="27" t="e">
        <f>VLOOKUP($B1766,三大法人買賣超!$A$4:$I$500,9,FALSE)</f>
        <v>#N/A</v>
      </c>
      <c r="K1766" s="37">
        <f>新台幣匯率美元指數!B1767</f>
        <v>0</v>
      </c>
      <c r="L1766" s="38">
        <f>新台幣匯率美元指數!C1767</f>
        <v>0</v>
      </c>
      <c r="M1766" s="39">
        <f>新台幣匯率美元指數!D1767</f>
        <v>0</v>
      </c>
      <c r="N1766" s="27" t="e">
        <f>VLOOKUP($B1766,期貨未平倉口數!$A$4:$M$499,4,FALSE)</f>
        <v>#N/A</v>
      </c>
      <c r="O1766" s="27" t="e">
        <f>VLOOKUP($B1766,期貨未平倉口數!$A$4:$M$499,9,FALSE)</f>
        <v>#N/A</v>
      </c>
      <c r="P1766" s="27" t="e">
        <f>VLOOKUP($B1766,期貨未平倉口數!$A$4:$M$499,10,FALSE)</f>
        <v>#N/A</v>
      </c>
      <c r="Q1766" s="27" t="e">
        <f>VLOOKUP($B1766,期貨未平倉口數!$A$4:$M$499,11,FALSE)</f>
        <v>#N/A</v>
      </c>
      <c r="R1766" s="64" t="e">
        <f>VLOOKUP($B1766,選擇權未平倉餘額!$A$4:$I$500,6,FALSE)</f>
        <v>#N/A</v>
      </c>
      <c r="S1766" s="64" t="e">
        <f>VLOOKUP($B1766,選擇權未平倉餘額!$A$4:$I$500,7,FALSE)</f>
        <v>#N/A</v>
      </c>
      <c r="T1766" s="64" t="e">
        <f>VLOOKUP($B1766,選擇權未平倉餘額!$A$4:$I$500,8,FALSE)</f>
        <v>#N/A</v>
      </c>
      <c r="U1766" s="64" t="e">
        <f>VLOOKUP($B1766,選擇權未平倉餘額!$A$4:$I$500,9,FALSE)</f>
        <v>#N/A</v>
      </c>
      <c r="V1766" s="39" t="e">
        <f>VLOOKUP($B1766,臺指選擇權P_C_Ratios!$A$4:$C$500,3,FALSE)</f>
        <v>#N/A</v>
      </c>
      <c r="W1766" s="41" t="e">
        <f>VLOOKUP($B1766,散戶多空比!$A$6:$L$500,12,FALSE)</f>
        <v>#N/A</v>
      </c>
      <c r="X1766" s="40" t="e">
        <f>VLOOKUP($B1766,期貨大額交易人未沖銷部位!$A$4:$O$499,4,FALSE)</f>
        <v>#N/A</v>
      </c>
      <c r="Y1766" s="40" t="e">
        <f>VLOOKUP($B1766,期貨大額交易人未沖銷部位!$A$4:$O$499,7,FALSE)</f>
        <v>#N/A</v>
      </c>
      <c r="Z1766" s="40" t="e">
        <f>VLOOKUP($B1766,期貨大額交易人未沖銷部位!$A$4:$O$499,10,FALSE)</f>
        <v>#N/A</v>
      </c>
      <c r="AA1766" s="40" t="e">
        <f>VLOOKUP($B1766,期貨大額交易人未沖銷部位!$A$4:$O$499,13,FALSE)</f>
        <v>#N/A</v>
      </c>
      <c r="AB1766" s="40" t="e">
        <f>VLOOKUP($B1766,期貨大額交易人未沖銷部位!$A$4:$O$499,14,FALSE)</f>
        <v>#N/A</v>
      </c>
      <c r="AC1766" s="40" t="e">
        <f>VLOOKUP($B1766,期貨大額交易人未沖銷部位!$A$4:$O$499,15,FALSE)</f>
        <v>#N/A</v>
      </c>
      <c r="AD1766" s="33" t="e">
        <f>VLOOKUP($B1766,三大美股走勢!$A$4:$J$495,4,FALSE)</f>
        <v>#N/A</v>
      </c>
      <c r="AE1766" s="33" t="e">
        <f>VLOOKUP($B1766,三大美股走勢!$A$4:$J$495,7,FALSE)</f>
        <v>#N/A</v>
      </c>
      <c r="AF1766" s="33" t="e">
        <f>VLOOKUP($B1766,三大美股走勢!$A$4:$J$495,10,FALSE)</f>
        <v>#N/A</v>
      </c>
    </row>
    <row r="1767" spans="2:32">
      <c r="B1767" s="32">
        <v>44546</v>
      </c>
      <c r="C1767" s="33" t="e">
        <f>VLOOKUP($B1767,大盤與近月台指!$A$4:$I$499,2,FALSE)</f>
        <v>#N/A</v>
      </c>
      <c r="D1767" s="34" t="e">
        <f>VLOOKUP($B1767,大盤與近月台指!$A$4:$I$499,3,FALSE)</f>
        <v>#N/A</v>
      </c>
      <c r="E1767" s="35" t="e">
        <f>VLOOKUP($B1767,大盤與近月台指!$A$4:$I$499,4,FALSE)</f>
        <v>#N/A</v>
      </c>
      <c r="F1767" s="33" t="e">
        <f>VLOOKUP($B1767,大盤與近月台指!$A$4:$I$499,5,FALSE)</f>
        <v>#N/A</v>
      </c>
      <c r="G1767" s="49" t="e">
        <f>VLOOKUP($B1767,三大法人買賣超!$A$4:$I$500,3,FALSE)</f>
        <v>#N/A</v>
      </c>
      <c r="H1767" s="34" t="e">
        <f>VLOOKUP($B1767,三大法人買賣超!$A$4:$I$500,5,FALSE)</f>
        <v>#N/A</v>
      </c>
      <c r="I1767" s="27" t="e">
        <f>VLOOKUP($B1767,三大法人買賣超!$A$4:$I$500,7,FALSE)</f>
        <v>#N/A</v>
      </c>
      <c r="J1767" s="27" t="e">
        <f>VLOOKUP($B1767,三大法人買賣超!$A$4:$I$500,9,FALSE)</f>
        <v>#N/A</v>
      </c>
      <c r="K1767" s="37">
        <f>新台幣匯率美元指數!B1768</f>
        <v>0</v>
      </c>
      <c r="L1767" s="38">
        <f>新台幣匯率美元指數!C1768</f>
        <v>0</v>
      </c>
      <c r="M1767" s="39">
        <f>新台幣匯率美元指數!D1768</f>
        <v>0</v>
      </c>
      <c r="N1767" s="27" t="e">
        <f>VLOOKUP($B1767,期貨未平倉口數!$A$4:$M$499,4,FALSE)</f>
        <v>#N/A</v>
      </c>
      <c r="O1767" s="27" t="e">
        <f>VLOOKUP($B1767,期貨未平倉口數!$A$4:$M$499,9,FALSE)</f>
        <v>#N/A</v>
      </c>
      <c r="P1767" s="27" t="e">
        <f>VLOOKUP($B1767,期貨未平倉口數!$A$4:$M$499,10,FALSE)</f>
        <v>#N/A</v>
      </c>
      <c r="Q1767" s="27" t="e">
        <f>VLOOKUP($B1767,期貨未平倉口數!$A$4:$M$499,11,FALSE)</f>
        <v>#N/A</v>
      </c>
      <c r="R1767" s="64" t="e">
        <f>VLOOKUP($B1767,選擇權未平倉餘額!$A$4:$I$500,6,FALSE)</f>
        <v>#N/A</v>
      </c>
      <c r="S1767" s="64" t="e">
        <f>VLOOKUP($B1767,選擇權未平倉餘額!$A$4:$I$500,7,FALSE)</f>
        <v>#N/A</v>
      </c>
      <c r="T1767" s="64" t="e">
        <f>VLOOKUP($B1767,選擇權未平倉餘額!$A$4:$I$500,8,FALSE)</f>
        <v>#N/A</v>
      </c>
      <c r="U1767" s="64" t="e">
        <f>VLOOKUP($B1767,選擇權未平倉餘額!$A$4:$I$500,9,FALSE)</f>
        <v>#N/A</v>
      </c>
      <c r="V1767" s="39" t="e">
        <f>VLOOKUP($B1767,臺指選擇權P_C_Ratios!$A$4:$C$500,3,FALSE)</f>
        <v>#N/A</v>
      </c>
      <c r="W1767" s="41" t="e">
        <f>VLOOKUP($B1767,散戶多空比!$A$6:$L$500,12,FALSE)</f>
        <v>#N/A</v>
      </c>
      <c r="X1767" s="40" t="e">
        <f>VLOOKUP($B1767,期貨大額交易人未沖銷部位!$A$4:$O$499,4,FALSE)</f>
        <v>#N/A</v>
      </c>
      <c r="Y1767" s="40" t="e">
        <f>VLOOKUP($B1767,期貨大額交易人未沖銷部位!$A$4:$O$499,7,FALSE)</f>
        <v>#N/A</v>
      </c>
      <c r="Z1767" s="40" t="e">
        <f>VLOOKUP($B1767,期貨大額交易人未沖銷部位!$A$4:$O$499,10,FALSE)</f>
        <v>#N/A</v>
      </c>
      <c r="AA1767" s="40" t="e">
        <f>VLOOKUP($B1767,期貨大額交易人未沖銷部位!$A$4:$O$499,13,FALSE)</f>
        <v>#N/A</v>
      </c>
      <c r="AB1767" s="40" t="e">
        <f>VLOOKUP($B1767,期貨大額交易人未沖銷部位!$A$4:$O$499,14,FALSE)</f>
        <v>#N/A</v>
      </c>
      <c r="AC1767" s="40" t="e">
        <f>VLOOKUP($B1767,期貨大額交易人未沖銷部位!$A$4:$O$499,15,FALSE)</f>
        <v>#N/A</v>
      </c>
      <c r="AD1767" s="33" t="e">
        <f>VLOOKUP($B1767,三大美股走勢!$A$4:$J$495,4,FALSE)</f>
        <v>#N/A</v>
      </c>
      <c r="AE1767" s="33" t="e">
        <f>VLOOKUP($B1767,三大美股走勢!$A$4:$J$495,7,FALSE)</f>
        <v>#N/A</v>
      </c>
      <c r="AF1767" s="33" t="e">
        <f>VLOOKUP($B1767,三大美股走勢!$A$4:$J$495,10,FALSE)</f>
        <v>#N/A</v>
      </c>
    </row>
    <row r="1768" spans="2:32">
      <c r="B1768" s="32">
        <v>44547</v>
      </c>
      <c r="C1768" s="33" t="e">
        <f>VLOOKUP($B1768,大盤與近月台指!$A$4:$I$499,2,FALSE)</f>
        <v>#N/A</v>
      </c>
      <c r="D1768" s="34" t="e">
        <f>VLOOKUP($B1768,大盤與近月台指!$A$4:$I$499,3,FALSE)</f>
        <v>#N/A</v>
      </c>
      <c r="E1768" s="35" t="e">
        <f>VLOOKUP($B1768,大盤與近月台指!$A$4:$I$499,4,FALSE)</f>
        <v>#N/A</v>
      </c>
      <c r="F1768" s="33" t="e">
        <f>VLOOKUP($B1768,大盤與近月台指!$A$4:$I$499,5,FALSE)</f>
        <v>#N/A</v>
      </c>
      <c r="G1768" s="49" t="e">
        <f>VLOOKUP($B1768,三大法人買賣超!$A$4:$I$500,3,FALSE)</f>
        <v>#N/A</v>
      </c>
      <c r="H1768" s="34" t="e">
        <f>VLOOKUP($B1768,三大法人買賣超!$A$4:$I$500,5,FALSE)</f>
        <v>#N/A</v>
      </c>
      <c r="I1768" s="27" t="e">
        <f>VLOOKUP($B1768,三大法人買賣超!$A$4:$I$500,7,FALSE)</f>
        <v>#N/A</v>
      </c>
      <c r="J1768" s="27" t="e">
        <f>VLOOKUP($B1768,三大法人買賣超!$A$4:$I$500,9,FALSE)</f>
        <v>#N/A</v>
      </c>
      <c r="K1768" s="37">
        <f>新台幣匯率美元指數!B1769</f>
        <v>0</v>
      </c>
      <c r="L1768" s="38">
        <f>新台幣匯率美元指數!C1769</f>
        <v>0</v>
      </c>
      <c r="M1768" s="39">
        <f>新台幣匯率美元指數!D1769</f>
        <v>0</v>
      </c>
      <c r="N1768" s="27" t="e">
        <f>VLOOKUP($B1768,期貨未平倉口數!$A$4:$M$499,4,FALSE)</f>
        <v>#N/A</v>
      </c>
      <c r="O1768" s="27" t="e">
        <f>VLOOKUP($B1768,期貨未平倉口數!$A$4:$M$499,9,FALSE)</f>
        <v>#N/A</v>
      </c>
      <c r="P1768" s="27" t="e">
        <f>VLOOKUP($B1768,期貨未平倉口數!$A$4:$M$499,10,FALSE)</f>
        <v>#N/A</v>
      </c>
      <c r="Q1768" s="27" t="e">
        <f>VLOOKUP($B1768,期貨未平倉口數!$A$4:$M$499,11,FALSE)</f>
        <v>#N/A</v>
      </c>
      <c r="R1768" s="64" t="e">
        <f>VLOOKUP($B1768,選擇權未平倉餘額!$A$4:$I$500,6,FALSE)</f>
        <v>#N/A</v>
      </c>
      <c r="S1768" s="64" t="e">
        <f>VLOOKUP($B1768,選擇權未平倉餘額!$A$4:$I$500,7,FALSE)</f>
        <v>#N/A</v>
      </c>
      <c r="T1768" s="64" t="e">
        <f>VLOOKUP($B1768,選擇權未平倉餘額!$A$4:$I$500,8,FALSE)</f>
        <v>#N/A</v>
      </c>
      <c r="U1768" s="64" t="e">
        <f>VLOOKUP($B1768,選擇權未平倉餘額!$A$4:$I$500,9,FALSE)</f>
        <v>#N/A</v>
      </c>
      <c r="V1768" s="39" t="e">
        <f>VLOOKUP($B1768,臺指選擇權P_C_Ratios!$A$4:$C$500,3,FALSE)</f>
        <v>#N/A</v>
      </c>
      <c r="W1768" s="41" t="e">
        <f>VLOOKUP($B1768,散戶多空比!$A$6:$L$500,12,FALSE)</f>
        <v>#N/A</v>
      </c>
      <c r="X1768" s="40" t="e">
        <f>VLOOKUP($B1768,期貨大額交易人未沖銷部位!$A$4:$O$499,4,FALSE)</f>
        <v>#N/A</v>
      </c>
      <c r="Y1768" s="40" t="e">
        <f>VLOOKUP($B1768,期貨大額交易人未沖銷部位!$A$4:$O$499,7,FALSE)</f>
        <v>#N/A</v>
      </c>
      <c r="Z1768" s="40" t="e">
        <f>VLOOKUP($B1768,期貨大額交易人未沖銷部位!$A$4:$O$499,10,FALSE)</f>
        <v>#N/A</v>
      </c>
      <c r="AA1768" s="40" t="e">
        <f>VLOOKUP($B1768,期貨大額交易人未沖銷部位!$A$4:$O$499,13,FALSE)</f>
        <v>#N/A</v>
      </c>
      <c r="AB1768" s="40" t="e">
        <f>VLOOKUP($B1768,期貨大額交易人未沖銷部位!$A$4:$O$499,14,FALSE)</f>
        <v>#N/A</v>
      </c>
      <c r="AC1768" s="40" t="e">
        <f>VLOOKUP($B1768,期貨大額交易人未沖銷部位!$A$4:$O$499,15,FALSE)</f>
        <v>#N/A</v>
      </c>
      <c r="AD1768" s="33" t="e">
        <f>VLOOKUP($B1768,三大美股走勢!$A$4:$J$495,4,FALSE)</f>
        <v>#N/A</v>
      </c>
      <c r="AE1768" s="33" t="e">
        <f>VLOOKUP($B1768,三大美股走勢!$A$4:$J$495,7,FALSE)</f>
        <v>#N/A</v>
      </c>
      <c r="AF1768" s="33" t="e">
        <f>VLOOKUP($B1768,三大美股走勢!$A$4:$J$495,10,FALSE)</f>
        <v>#N/A</v>
      </c>
    </row>
    <row r="1769" spans="2:32">
      <c r="B1769" s="32">
        <v>44548</v>
      </c>
      <c r="C1769" s="33" t="e">
        <f>VLOOKUP($B1769,大盤與近月台指!$A$4:$I$499,2,FALSE)</f>
        <v>#N/A</v>
      </c>
      <c r="D1769" s="34" t="e">
        <f>VLOOKUP($B1769,大盤與近月台指!$A$4:$I$499,3,FALSE)</f>
        <v>#N/A</v>
      </c>
      <c r="E1769" s="35" t="e">
        <f>VLOOKUP($B1769,大盤與近月台指!$A$4:$I$499,4,FALSE)</f>
        <v>#N/A</v>
      </c>
      <c r="F1769" s="33" t="e">
        <f>VLOOKUP($B1769,大盤與近月台指!$A$4:$I$499,5,FALSE)</f>
        <v>#N/A</v>
      </c>
      <c r="G1769" s="49" t="e">
        <f>VLOOKUP($B1769,三大法人買賣超!$A$4:$I$500,3,FALSE)</f>
        <v>#N/A</v>
      </c>
      <c r="H1769" s="34" t="e">
        <f>VLOOKUP($B1769,三大法人買賣超!$A$4:$I$500,5,FALSE)</f>
        <v>#N/A</v>
      </c>
      <c r="I1769" s="27" t="e">
        <f>VLOOKUP($B1769,三大法人買賣超!$A$4:$I$500,7,FALSE)</f>
        <v>#N/A</v>
      </c>
      <c r="J1769" s="27" t="e">
        <f>VLOOKUP($B1769,三大法人買賣超!$A$4:$I$500,9,FALSE)</f>
        <v>#N/A</v>
      </c>
      <c r="K1769" s="37">
        <f>新台幣匯率美元指數!B1770</f>
        <v>0</v>
      </c>
      <c r="L1769" s="38">
        <f>新台幣匯率美元指數!C1770</f>
        <v>0</v>
      </c>
      <c r="M1769" s="39">
        <f>新台幣匯率美元指數!D1770</f>
        <v>0</v>
      </c>
      <c r="N1769" s="27" t="e">
        <f>VLOOKUP($B1769,期貨未平倉口數!$A$4:$M$499,4,FALSE)</f>
        <v>#N/A</v>
      </c>
      <c r="O1769" s="27" t="e">
        <f>VLOOKUP($B1769,期貨未平倉口數!$A$4:$M$499,9,FALSE)</f>
        <v>#N/A</v>
      </c>
      <c r="P1769" s="27" t="e">
        <f>VLOOKUP($B1769,期貨未平倉口數!$A$4:$M$499,10,FALSE)</f>
        <v>#N/A</v>
      </c>
      <c r="Q1769" s="27" t="e">
        <f>VLOOKUP($B1769,期貨未平倉口數!$A$4:$M$499,11,FALSE)</f>
        <v>#N/A</v>
      </c>
      <c r="R1769" s="64" t="e">
        <f>VLOOKUP($B1769,選擇權未平倉餘額!$A$4:$I$500,6,FALSE)</f>
        <v>#N/A</v>
      </c>
      <c r="S1769" s="64" t="e">
        <f>VLOOKUP($B1769,選擇權未平倉餘額!$A$4:$I$500,7,FALSE)</f>
        <v>#N/A</v>
      </c>
      <c r="T1769" s="64" t="e">
        <f>VLOOKUP($B1769,選擇權未平倉餘額!$A$4:$I$500,8,FALSE)</f>
        <v>#N/A</v>
      </c>
      <c r="U1769" s="64" t="e">
        <f>VLOOKUP($B1769,選擇權未平倉餘額!$A$4:$I$500,9,FALSE)</f>
        <v>#N/A</v>
      </c>
      <c r="V1769" s="39" t="e">
        <f>VLOOKUP($B1769,臺指選擇權P_C_Ratios!$A$4:$C$500,3,FALSE)</f>
        <v>#N/A</v>
      </c>
      <c r="W1769" s="41" t="e">
        <f>VLOOKUP($B1769,散戶多空比!$A$6:$L$500,12,FALSE)</f>
        <v>#N/A</v>
      </c>
      <c r="X1769" s="40" t="e">
        <f>VLOOKUP($B1769,期貨大額交易人未沖銷部位!$A$4:$O$499,4,FALSE)</f>
        <v>#N/A</v>
      </c>
      <c r="Y1769" s="40" t="e">
        <f>VLOOKUP($B1769,期貨大額交易人未沖銷部位!$A$4:$O$499,7,FALSE)</f>
        <v>#N/A</v>
      </c>
      <c r="Z1769" s="40" t="e">
        <f>VLOOKUP($B1769,期貨大額交易人未沖銷部位!$A$4:$O$499,10,FALSE)</f>
        <v>#N/A</v>
      </c>
      <c r="AA1769" s="40" t="e">
        <f>VLOOKUP($B1769,期貨大額交易人未沖銷部位!$A$4:$O$499,13,FALSE)</f>
        <v>#N/A</v>
      </c>
      <c r="AB1769" s="40" t="e">
        <f>VLOOKUP($B1769,期貨大額交易人未沖銷部位!$A$4:$O$499,14,FALSE)</f>
        <v>#N/A</v>
      </c>
      <c r="AC1769" s="40" t="e">
        <f>VLOOKUP($B1769,期貨大額交易人未沖銷部位!$A$4:$O$499,15,FALSE)</f>
        <v>#N/A</v>
      </c>
      <c r="AD1769" s="33" t="e">
        <f>VLOOKUP($B1769,三大美股走勢!$A$4:$J$495,4,FALSE)</f>
        <v>#N/A</v>
      </c>
      <c r="AE1769" s="33" t="e">
        <f>VLOOKUP($B1769,三大美股走勢!$A$4:$J$495,7,FALSE)</f>
        <v>#N/A</v>
      </c>
      <c r="AF1769" s="33" t="e">
        <f>VLOOKUP($B1769,三大美股走勢!$A$4:$J$495,10,FALSE)</f>
        <v>#N/A</v>
      </c>
    </row>
    <row r="1770" spans="2:32">
      <c r="B1770" s="32">
        <v>44549</v>
      </c>
      <c r="C1770" s="33" t="e">
        <f>VLOOKUP($B1770,大盤與近月台指!$A$4:$I$499,2,FALSE)</f>
        <v>#N/A</v>
      </c>
      <c r="D1770" s="34" t="e">
        <f>VLOOKUP($B1770,大盤與近月台指!$A$4:$I$499,3,FALSE)</f>
        <v>#N/A</v>
      </c>
      <c r="E1770" s="35" t="e">
        <f>VLOOKUP($B1770,大盤與近月台指!$A$4:$I$499,4,FALSE)</f>
        <v>#N/A</v>
      </c>
      <c r="F1770" s="33" t="e">
        <f>VLOOKUP($B1770,大盤與近月台指!$A$4:$I$499,5,FALSE)</f>
        <v>#N/A</v>
      </c>
      <c r="G1770" s="49" t="e">
        <f>VLOOKUP($B1770,三大法人買賣超!$A$4:$I$500,3,FALSE)</f>
        <v>#N/A</v>
      </c>
      <c r="H1770" s="34" t="e">
        <f>VLOOKUP($B1770,三大法人買賣超!$A$4:$I$500,5,FALSE)</f>
        <v>#N/A</v>
      </c>
      <c r="I1770" s="27" t="e">
        <f>VLOOKUP($B1770,三大法人買賣超!$A$4:$I$500,7,FALSE)</f>
        <v>#N/A</v>
      </c>
      <c r="J1770" s="27" t="e">
        <f>VLOOKUP($B1770,三大法人買賣超!$A$4:$I$500,9,FALSE)</f>
        <v>#N/A</v>
      </c>
      <c r="K1770" s="37">
        <f>新台幣匯率美元指數!B1771</f>
        <v>0</v>
      </c>
      <c r="L1770" s="38">
        <f>新台幣匯率美元指數!C1771</f>
        <v>0</v>
      </c>
      <c r="M1770" s="39">
        <f>新台幣匯率美元指數!D1771</f>
        <v>0</v>
      </c>
      <c r="N1770" s="27" t="e">
        <f>VLOOKUP($B1770,期貨未平倉口數!$A$4:$M$499,4,FALSE)</f>
        <v>#N/A</v>
      </c>
      <c r="O1770" s="27" t="e">
        <f>VLOOKUP($B1770,期貨未平倉口數!$A$4:$M$499,9,FALSE)</f>
        <v>#N/A</v>
      </c>
      <c r="P1770" s="27" t="e">
        <f>VLOOKUP($B1770,期貨未平倉口數!$A$4:$M$499,10,FALSE)</f>
        <v>#N/A</v>
      </c>
      <c r="Q1770" s="27" t="e">
        <f>VLOOKUP($B1770,期貨未平倉口數!$A$4:$M$499,11,FALSE)</f>
        <v>#N/A</v>
      </c>
      <c r="R1770" s="64" t="e">
        <f>VLOOKUP($B1770,選擇權未平倉餘額!$A$4:$I$500,6,FALSE)</f>
        <v>#N/A</v>
      </c>
      <c r="S1770" s="64" t="e">
        <f>VLOOKUP($B1770,選擇權未平倉餘額!$A$4:$I$500,7,FALSE)</f>
        <v>#N/A</v>
      </c>
      <c r="T1770" s="64" t="e">
        <f>VLOOKUP($B1770,選擇權未平倉餘額!$A$4:$I$500,8,FALSE)</f>
        <v>#N/A</v>
      </c>
      <c r="U1770" s="64" t="e">
        <f>VLOOKUP($B1770,選擇權未平倉餘額!$A$4:$I$500,9,FALSE)</f>
        <v>#N/A</v>
      </c>
      <c r="V1770" s="39" t="e">
        <f>VLOOKUP($B1770,臺指選擇權P_C_Ratios!$A$4:$C$500,3,FALSE)</f>
        <v>#N/A</v>
      </c>
      <c r="W1770" s="41" t="e">
        <f>VLOOKUP($B1770,散戶多空比!$A$6:$L$500,12,FALSE)</f>
        <v>#N/A</v>
      </c>
      <c r="X1770" s="40" t="e">
        <f>VLOOKUP($B1770,期貨大額交易人未沖銷部位!$A$4:$O$499,4,FALSE)</f>
        <v>#N/A</v>
      </c>
      <c r="Y1770" s="40" t="e">
        <f>VLOOKUP($B1770,期貨大額交易人未沖銷部位!$A$4:$O$499,7,FALSE)</f>
        <v>#N/A</v>
      </c>
      <c r="Z1770" s="40" t="e">
        <f>VLOOKUP($B1770,期貨大額交易人未沖銷部位!$A$4:$O$499,10,FALSE)</f>
        <v>#N/A</v>
      </c>
      <c r="AA1770" s="40" t="e">
        <f>VLOOKUP($B1770,期貨大額交易人未沖銷部位!$A$4:$O$499,13,FALSE)</f>
        <v>#N/A</v>
      </c>
      <c r="AB1770" s="40" t="e">
        <f>VLOOKUP($B1770,期貨大額交易人未沖銷部位!$A$4:$O$499,14,FALSE)</f>
        <v>#N/A</v>
      </c>
      <c r="AC1770" s="40" t="e">
        <f>VLOOKUP($B1770,期貨大額交易人未沖銷部位!$A$4:$O$499,15,FALSE)</f>
        <v>#N/A</v>
      </c>
      <c r="AD1770" s="33" t="e">
        <f>VLOOKUP($B1770,三大美股走勢!$A$4:$J$495,4,FALSE)</f>
        <v>#N/A</v>
      </c>
      <c r="AE1770" s="33" t="e">
        <f>VLOOKUP($B1770,三大美股走勢!$A$4:$J$495,7,FALSE)</f>
        <v>#N/A</v>
      </c>
      <c r="AF1770" s="33" t="e">
        <f>VLOOKUP($B1770,三大美股走勢!$A$4:$J$495,10,FALSE)</f>
        <v>#N/A</v>
      </c>
    </row>
    <row r="1771" spans="2:32">
      <c r="B1771" s="32">
        <v>44550</v>
      </c>
      <c r="C1771" s="33" t="e">
        <f>VLOOKUP($B1771,大盤與近月台指!$A$4:$I$499,2,FALSE)</f>
        <v>#N/A</v>
      </c>
      <c r="D1771" s="34" t="e">
        <f>VLOOKUP($B1771,大盤與近月台指!$A$4:$I$499,3,FALSE)</f>
        <v>#N/A</v>
      </c>
      <c r="E1771" s="35" t="e">
        <f>VLOOKUP($B1771,大盤與近月台指!$A$4:$I$499,4,FALSE)</f>
        <v>#N/A</v>
      </c>
      <c r="F1771" s="33" t="e">
        <f>VLOOKUP($B1771,大盤與近月台指!$A$4:$I$499,5,FALSE)</f>
        <v>#N/A</v>
      </c>
      <c r="G1771" s="49" t="e">
        <f>VLOOKUP($B1771,三大法人買賣超!$A$4:$I$500,3,FALSE)</f>
        <v>#N/A</v>
      </c>
      <c r="H1771" s="34" t="e">
        <f>VLOOKUP($B1771,三大法人買賣超!$A$4:$I$500,5,FALSE)</f>
        <v>#N/A</v>
      </c>
      <c r="I1771" s="27" t="e">
        <f>VLOOKUP($B1771,三大法人買賣超!$A$4:$I$500,7,FALSE)</f>
        <v>#N/A</v>
      </c>
      <c r="J1771" s="27" t="e">
        <f>VLOOKUP($B1771,三大法人買賣超!$A$4:$I$500,9,FALSE)</f>
        <v>#N/A</v>
      </c>
      <c r="K1771" s="37">
        <f>新台幣匯率美元指數!B1772</f>
        <v>0</v>
      </c>
      <c r="L1771" s="38">
        <f>新台幣匯率美元指數!C1772</f>
        <v>0</v>
      </c>
      <c r="M1771" s="39">
        <f>新台幣匯率美元指數!D1772</f>
        <v>0</v>
      </c>
      <c r="N1771" s="27" t="e">
        <f>VLOOKUP($B1771,期貨未平倉口數!$A$4:$M$499,4,FALSE)</f>
        <v>#N/A</v>
      </c>
      <c r="O1771" s="27" t="e">
        <f>VLOOKUP($B1771,期貨未平倉口數!$A$4:$M$499,9,FALSE)</f>
        <v>#N/A</v>
      </c>
      <c r="P1771" s="27" t="e">
        <f>VLOOKUP($B1771,期貨未平倉口數!$A$4:$M$499,10,FALSE)</f>
        <v>#N/A</v>
      </c>
      <c r="Q1771" s="27" t="e">
        <f>VLOOKUP($B1771,期貨未平倉口數!$A$4:$M$499,11,FALSE)</f>
        <v>#N/A</v>
      </c>
      <c r="R1771" s="64" t="e">
        <f>VLOOKUP($B1771,選擇權未平倉餘額!$A$4:$I$500,6,FALSE)</f>
        <v>#N/A</v>
      </c>
      <c r="S1771" s="64" t="e">
        <f>VLOOKUP($B1771,選擇權未平倉餘額!$A$4:$I$500,7,FALSE)</f>
        <v>#N/A</v>
      </c>
      <c r="T1771" s="64" t="e">
        <f>VLOOKUP($B1771,選擇權未平倉餘額!$A$4:$I$500,8,FALSE)</f>
        <v>#N/A</v>
      </c>
      <c r="U1771" s="64" t="e">
        <f>VLOOKUP($B1771,選擇權未平倉餘額!$A$4:$I$500,9,FALSE)</f>
        <v>#N/A</v>
      </c>
      <c r="V1771" s="39" t="e">
        <f>VLOOKUP($B1771,臺指選擇權P_C_Ratios!$A$4:$C$500,3,FALSE)</f>
        <v>#N/A</v>
      </c>
      <c r="W1771" s="41" t="e">
        <f>VLOOKUP($B1771,散戶多空比!$A$6:$L$500,12,FALSE)</f>
        <v>#N/A</v>
      </c>
      <c r="X1771" s="40" t="e">
        <f>VLOOKUP($B1771,期貨大額交易人未沖銷部位!$A$4:$O$499,4,FALSE)</f>
        <v>#N/A</v>
      </c>
      <c r="Y1771" s="40" t="e">
        <f>VLOOKUP($B1771,期貨大額交易人未沖銷部位!$A$4:$O$499,7,FALSE)</f>
        <v>#N/A</v>
      </c>
      <c r="Z1771" s="40" t="e">
        <f>VLOOKUP($B1771,期貨大額交易人未沖銷部位!$A$4:$O$499,10,FALSE)</f>
        <v>#N/A</v>
      </c>
      <c r="AA1771" s="40" t="e">
        <f>VLOOKUP($B1771,期貨大額交易人未沖銷部位!$A$4:$O$499,13,FALSE)</f>
        <v>#N/A</v>
      </c>
      <c r="AB1771" s="40" t="e">
        <f>VLOOKUP($B1771,期貨大額交易人未沖銷部位!$A$4:$O$499,14,FALSE)</f>
        <v>#N/A</v>
      </c>
      <c r="AC1771" s="40" t="e">
        <f>VLOOKUP($B1771,期貨大額交易人未沖銷部位!$A$4:$O$499,15,FALSE)</f>
        <v>#N/A</v>
      </c>
      <c r="AD1771" s="33" t="e">
        <f>VLOOKUP($B1771,三大美股走勢!$A$4:$J$495,4,FALSE)</f>
        <v>#N/A</v>
      </c>
      <c r="AE1771" s="33" t="e">
        <f>VLOOKUP($B1771,三大美股走勢!$A$4:$J$495,7,FALSE)</f>
        <v>#N/A</v>
      </c>
      <c r="AF1771" s="33" t="e">
        <f>VLOOKUP($B1771,三大美股走勢!$A$4:$J$495,10,FALSE)</f>
        <v>#N/A</v>
      </c>
    </row>
    <row r="1772" spans="2:32">
      <c r="B1772" s="32">
        <v>44551</v>
      </c>
      <c r="C1772" s="33" t="e">
        <f>VLOOKUP($B1772,大盤與近月台指!$A$4:$I$499,2,FALSE)</f>
        <v>#N/A</v>
      </c>
      <c r="D1772" s="34" t="e">
        <f>VLOOKUP($B1772,大盤與近月台指!$A$4:$I$499,3,FALSE)</f>
        <v>#N/A</v>
      </c>
      <c r="E1772" s="35" t="e">
        <f>VLOOKUP($B1772,大盤與近月台指!$A$4:$I$499,4,FALSE)</f>
        <v>#N/A</v>
      </c>
      <c r="F1772" s="33" t="e">
        <f>VLOOKUP($B1772,大盤與近月台指!$A$4:$I$499,5,FALSE)</f>
        <v>#N/A</v>
      </c>
      <c r="G1772" s="49" t="e">
        <f>VLOOKUP($B1772,三大法人買賣超!$A$4:$I$500,3,FALSE)</f>
        <v>#N/A</v>
      </c>
      <c r="H1772" s="34" t="e">
        <f>VLOOKUP($B1772,三大法人買賣超!$A$4:$I$500,5,FALSE)</f>
        <v>#N/A</v>
      </c>
      <c r="I1772" s="27" t="e">
        <f>VLOOKUP($B1772,三大法人買賣超!$A$4:$I$500,7,FALSE)</f>
        <v>#N/A</v>
      </c>
      <c r="J1772" s="27" t="e">
        <f>VLOOKUP($B1772,三大法人買賣超!$A$4:$I$500,9,FALSE)</f>
        <v>#N/A</v>
      </c>
      <c r="K1772" s="37">
        <f>新台幣匯率美元指數!B1773</f>
        <v>0</v>
      </c>
      <c r="L1772" s="38">
        <f>新台幣匯率美元指數!C1773</f>
        <v>0</v>
      </c>
      <c r="M1772" s="39">
        <f>新台幣匯率美元指數!D1773</f>
        <v>0</v>
      </c>
      <c r="N1772" s="27" t="e">
        <f>VLOOKUP($B1772,期貨未平倉口數!$A$4:$M$499,4,FALSE)</f>
        <v>#N/A</v>
      </c>
      <c r="O1772" s="27" t="e">
        <f>VLOOKUP($B1772,期貨未平倉口數!$A$4:$M$499,9,FALSE)</f>
        <v>#N/A</v>
      </c>
      <c r="P1772" s="27" t="e">
        <f>VLOOKUP($B1772,期貨未平倉口數!$A$4:$M$499,10,FALSE)</f>
        <v>#N/A</v>
      </c>
      <c r="Q1772" s="27" t="e">
        <f>VLOOKUP($B1772,期貨未平倉口數!$A$4:$M$499,11,FALSE)</f>
        <v>#N/A</v>
      </c>
      <c r="R1772" s="64" t="e">
        <f>VLOOKUP($B1772,選擇權未平倉餘額!$A$4:$I$500,6,FALSE)</f>
        <v>#N/A</v>
      </c>
      <c r="S1772" s="64" t="e">
        <f>VLOOKUP($B1772,選擇權未平倉餘額!$A$4:$I$500,7,FALSE)</f>
        <v>#N/A</v>
      </c>
      <c r="T1772" s="64" t="e">
        <f>VLOOKUP($B1772,選擇權未平倉餘額!$A$4:$I$500,8,FALSE)</f>
        <v>#N/A</v>
      </c>
      <c r="U1772" s="64" t="e">
        <f>VLOOKUP($B1772,選擇權未平倉餘額!$A$4:$I$500,9,FALSE)</f>
        <v>#N/A</v>
      </c>
      <c r="V1772" s="39" t="e">
        <f>VLOOKUP($B1772,臺指選擇權P_C_Ratios!$A$4:$C$500,3,FALSE)</f>
        <v>#N/A</v>
      </c>
      <c r="W1772" s="41" t="e">
        <f>VLOOKUP($B1772,散戶多空比!$A$6:$L$500,12,FALSE)</f>
        <v>#N/A</v>
      </c>
      <c r="X1772" s="40" t="e">
        <f>VLOOKUP($B1772,期貨大額交易人未沖銷部位!$A$4:$O$499,4,FALSE)</f>
        <v>#N/A</v>
      </c>
      <c r="Y1772" s="40" t="e">
        <f>VLOOKUP($B1772,期貨大額交易人未沖銷部位!$A$4:$O$499,7,FALSE)</f>
        <v>#N/A</v>
      </c>
      <c r="Z1772" s="40" t="e">
        <f>VLOOKUP($B1772,期貨大額交易人未沖銷部位!$A$4:$O$499,10,FALSE)</f>
        <v>#N/A</v>
      </c>
      <c r="AA1772" s="40" t="e">
        <f>VLOOKUP($B1772,期貨大額交易人未沖銷部位!$A$4:$O$499,13,FALSE)</f>
        <v>#N/A</v>
      </c>
      <c r="AB1772" s="40" t="e">
        <f>VLOOKUP($B1772,期貨大額交易人未沖銷部位!$A$4:$O$499,14,FALSE)</f>
        <v>#N/A</v>
      </c>
      <c r="AC1772" s="40" t="e">
        <f>VLOOKUP($B1772,期貨大額交易人未沖銷部位!$A$4:$O$499,15,FALSE)</f>
        <v>#N/A</v>
      </c>
      <c r="AD1772" s="33" t="e">
        <f>VLOOKUP($B1772,三大美股走勢!$A$4:$J$495,4,FALSE)</f>
        <v>#N/A</v>
      </c>
      <c r="AE1772" s="33" t="e">
        <f>VLOOKUP($B1772,三大美股走勢!$A$4:$J$495,7,FALSE)</f>
        <v>#N/A</v>
      </c>
      <c r="AF1772" s="33" t="e">
        <f>VLOOKUP($B1772,三大美股走勢!$A$4:$J$495,10,FALSE)</f>
        <v>#N/A</v>
      </c>
    </row>
    <row r="1773" spans="2:32">
      <c r="B1773" s="32">
        <v>44552</v>
      </c>
      <c r="C1773" s="33" t="e">
        <f>VLOOKUP($B1773,大盤與近月台指!$A$4:$I$499,2,FALSE)</f>
        <v>#N/A</v>
      </c>
      <c r="D1773" s="34" t="e">
        <f>VLOOKUP($B1773,大盤與近月台指!$A$4:$I$499,3,FALSE)</f>
        <v>#N/A</v>
      </c>
      <c r="E1773" s="35" t="e">
        <f>VLOOKUP($B1773,大盤與近月台指!$A$4:$I$499,4,FALSE)</f>
        <v>#N/A</v>
      </c>
      <c r="F1773" s="33" t="e">
        <f>VLOOKUP($B1773,大盤與近月台指!$A$4:$I$499,5,FALSE)</f>
        <v>#N/A</v>
      </c>
      <c r="G1773" s="49" t="e">
        <f>VLOOKUP($B1773,三大法人買賣超!$A$4:$I$500,3,FALSE)</f>
        <v>#N/A</v>
      </c>
      <c r="H1773" s="34" t="e">
        <f>VLOOKUP($B1773,三大法人買賣超!$A$4:$I$500,5,FALSE)</f>
        <v>#N/A</v>
      </c>
      <c r="I1773" s="27" t="e">
        <f>VLOOKUP($B1773,三大法人買賣超!$A$4:$I$500,7,FALSE)</f>
        <v>#N/A</v>
      </c>
      <c r="J1773" s="27" t="e">
        <f>VLOOKUP($B1773,三大法人買賣超!$A$4:$I$500,9,FALSE)</f>
        <v>#N/A</v>
      </c>
      <c r="K1773" s="37">
        <f>新台幣匯率美元指數!B1774</f>
        <v>0</v>
      </c>
      <c r="L1773" s="38">
        <f>新台幣匯率美元指數!C1774</f>
        <v>0</v>
      </c>
      <c r="M1773" s="39">
        <f>新台幣匯率美元指數!D1774</f>
        <v>0</v>
      </c>
      <c r="N1773" s="27" t="e">
        <f>VLOOKUP($B1773,期貨未平倉口數!$A$4:$M$499,4,FALSE)</f>
        <v>#N/A</v>
      </c>
      <c r="O1773" s="27" t="e">
        <f>VLOOKUP($B1773,期貨未平倉口數!$A$4:$M$499,9,FALSE)</f>
        <v>#N/A</v>
      </c>
      <c r="P1773" s="27" t="e">
        <f>VLOOKUP($B1773,期貨未平倉口數!$A$4:$M$499,10,FALSE)</f>
        <v>#N/A</v>
      </c>
      <c r="Q1773" s="27" t="e">
        <f>VLOOKUP($B1773,期貨未平倉口數!$A$4:$M$499,11,FALSE)</f>
        <v>#N/A</v>
      </c>
      <c r="R1773" s="64" t="e">
        <f>VLOOKUP($B1773,選擇權未平倉餘額!$A$4:$I$500,6,FALSE)</f>
        <v>#N/A</v>
      </c>
      <c r="S1773" s="64" t="e">
        <f>VLOOKUP($B1773,選擇權未平倉餘額!$A$4:$I$500,7,FALSE)</f>
        <v>#N/A</v>
      </c>
      <c r="T1773" s="64" t="e">
        <f>VLOOKUP($B1773,選擇權未平倉餘額!$A$4:$I$500,8,FALSE)</f>
        <v>#N/A</v>
      </c>
      <c r="U1773" s="64" t="e">
        <f>VLOOKUP($B1773,選擇權未平倉餘額!$A$4:$I$500,9,FALSE)</f>
        <v>#N/A</v>
      </c>
      <c r="V1773" s="39" t="e">
        <f>VLOOKUP($B1773,臺指選擇權P_C_Ratios!$A$4:$C$500,3,FALSE)</f>
        <v>#N/A</v>
      </c>
      <c r="W1773" s="41" t="e">
        <f>VLOOKUP($B1773,散戶多空比!$A$6:$L$500,12,FALSE)</f>
        <v>#N/A</v>
      </c>
      <c r="X1773" s="40" t="e">
        <f>VLOOKUP($B1773,期貨大額交易人未沖銷部位!$A$4:$O$499,4,FALSE)</f>
        <v>#N/A</v>
      </c>
      <c r="Y1773" s="40" t="e">
        <f>VLOOKUP($B1773,期貨大額交易人未沖銷部位!$A$4:$O$499,7,FALSE)</f>
        <v>#N/A</v>
      </c>
      <c r="Z1773" s="40" t="e">
        <f>VLOOKUP($B1773,期貨大額交易人未沖銷部位!$A$4:$O$499,10,FALSE)</f>
        <v>#N/A</v>
      </c>
      <c r="AA1773" s="40" t="e">
        <f>VLOOKUP($B1773,期貨大額交易人未沖銷部位!$A$4:$O$499,13,FALSE)</f>
        <v>#N/A</v>
      </c>
      <c r="AB1773" s="40" t="e">
        <f>VLOOKUP($B1773,期貨大額交易人未沖銷部位!$A$4:$O$499,14,FALSE)</f>
        <v>#N/A</v>
      </c>
      <c r="AC1773" s="40" t="e">
        <f>VLOOKUP($B1773,期貨大額交易人未沖銷部位!$A$4:$O$499,15,FALSE)</f>
        <v>#N/A</v>
      </c>
      <c r="AD1773" s="33" t="e">
        <f>VLOOKUP($B1773,三大美股走勢!$A$4:$J$495,4,FALSE)</f>
        <v>#N/A</v>
      </c>
      <c r="AE1773" s="33" t="e">
        <f>VLOOKUP($B1773,三大美股走勢!$A$4:$J$495,7,FALSE)</f>
        <v>#N/A</v>
      </c>
      <c r="AF1773" s="33" t="e">
        <f>VLOOKUP($B1773,三大美股走勢!$A$4:$J$495,10,FALSE)</f>
        <v>#N/A</v>
      </c>
    </row>
    <row r="1774" spans="2:32">
      <c r="B1774" s="32">
        <v>44553</v>
      </c>
      <c r="C1774" s="33" t="e">
        <f>VLOOKUP($B1774,大盤與近月台指!$A$4:$I$499,2,FALSE)</f>
        <v>#N/A</v>
      </c>
      <c r="D1774" s="34" t="e">
        <f>VLOOKUP($B1774,大盤與近月台指!$A$4:$I$499,3,FALSE)</f>
        <v>#N/A</v>
      </c>
      <c r="E1774" s="35" t="e">
        <f>VLOOKUP($B1774,大盤與近月台指!$A$4:$I$499,4,FALSE)</f>
        <v>#N/A</v>
      </c>
      <c r="F1774" s="33" t="e">
        <f>VLOOKUP($B1774,大盤與近月台指!$A$4:$I$499,5,FALSE)</f>
        <v>#N/A</v>
      </c>
      <c r="G1774" s="49" t="e">
        <f>VLOOKUP($B1774,三大法人買賣超!$A$4:$I$500,3,FALSE)</f>
        <v>#N/A</v>
      </c>
      <c r="H1774" s="34" t="e">
        <f>VLOOKUP($B1774,三大法人買賣超!$A$4:$I$500,5,FALSE)</f>
        <v>#N/A</v>
      </c>
      <c r="I1774" s="27" t="e">
        <f>VLOOKUP($B1774,三大法人買賣超!$A$4:$I$500,7,FALSE)</f>
        <v>#N/A</v>
      </c>
      <c r="J1774" s="27" t="e">
        <f>VLOOKUP($B1774,三大法人買賣超!$A$4:$I$500,9,FALSE)</f>
        <v>#N/A</v>
      </c>
      <c r="K1774" s="37">
        <f>新台幣匯率美元指數!B1775</f>
        <v>0</v>
      </c>
      <c r="L1774" s="38">
        <f>新台幣匯率美元指數!C1775</f>
        <v>0</v>
      </c>
      <c r="M1774" s="39">
        <f>新台幣匯率美元指數!D1775</f>
        <v>0</v>
      </c>
      <c r="N1774" s="27" t="e">
        <f>VLOOKUP($B1774,期貨未平倉口數!$A$4:$M$499,4,FALSE)</f>
        <v>#N/A</v>
      </c>
      <c r="O1774" s="27" t="e">
        <f>VLOOKUP($B1774,期貨未平倉口數!$A$4:$M$499,9,FALSE)</f>
        <v>#N/A</v>
      </c>
      <c r="P1774" s="27" t="e">
        <f>VLOOKUP($B1774,期貨未平倉口數!$A$4:$M$499,10,FALSE)</f>
        <v>#N/A</v>
      </c>
      <c r="Q1774" s="27" t="e">
        <f>VLOOKUP($B1774,期貨未平倉口數!$A$4:$M$499,11,FALSE)</f>
        <v>#N/A</v>
      </c>
      <c r="R1774" s="64" t="e">
        <f>VLOOKUP($B1774,選擇權未平倉餘額!$A$4:$I$500,6,FALSE)</f>
        <v>#N/A</v>
      </c>
      <c r="S1774" s="64" t="e">
        <f>VLOOKUP($B1774,選擇權未平倉餘額!$A$4:$I$500,7,FALSE)</f>
        <v>#N/A</v>
      </c>
      <c r="T1774" s="64" t="e">
        <f>VLOOKUP($B1774,選擇權未平倉餘額!$A$4:$I$500,8,FALSE)</f>
        <v>#N/A</v>
      </c>
      <c r="U1774" s="64" t="e">
        <f>VLOOKUP($B1774,選擇權未平倉餘額!$A$4:$I$500,9,FALSE)</f>
        <v>#N/A</v>
      </c>
      <c r="V1774" s="39" t="e">
        <f>VLOOKUP($B1774,臺指選擇權P_C_Ratios!$A$4:$C$500,3,FALSE)</f>
        <v>#N/A</v>
      </c>
      <c r="W1774" s="41" t="e">
        <f>VLOOKUP($B1774,散戶多空比!$A$6:$L$500,12,FALSE)</f>
        <v>#N/A</v>
      </c>
      <c r="X1774" s="40" t="e">
        <f>VLOOKUP($B1774,期貨大額交易人未沖銷部位!$A$4:$O$499,4,FALSE)</f>
        <v>#N/A</v>
      </c>
      <c r="Y1774" s="40" t="e">
        <f>VLOOKUP($B1774,期貨大額交易人未沖銷部位!$A$4:$O$499,7,FALSE)</f>
        <v>#N/A</v>
      </c>
      <c r="Z1774" s="40" t="e">
        <f>VLOOKUP($B1774,期貨大額交易人未沖銷部位!$A$4:$O$499,10,FALSE)</f>
        <v>#N/A</v>
      </c>
      <c r="AA1774" s="40" t="e">
        <f>VLOOKUP($B1774,期貨大額交易人未沖銷部位!$A$4:$O$499,13,FALSE)</f>
        <v>#N/A</v>
      </c>
      <c r="AB1774" s="40" t="e">
        <f>VLOOKUP($B1774,期貨大額交易人未沖銷部位!$A$4:$O$499,14,FALSE)</f>
        <v>#N/A</v>
      </c>
      <c r="AC1774" s="40" t="e">
        <f>VLOOKUP($B1774,期貨大額交易人未沖銷部位!$A$4:$O$499,15,FALSE)</f>
        <v>#N/A</v>
      </c>
      <c r="AD1774" s="33" t="e">
        <f>VLOOKUP($B1774,三大美股走勢!$A$4:$J$495,4,FALSE)</f>
        <v>#N/A</v>
      </c>
      <c r="AE1774" s="33" t="e">
        <f>VLOOKUP($B1774,三大美股走勢!$A$4:$J$495,7,FALSE)</f>
        <v>#N/A</v>
      </c>
      <c r="AF1774" s="33" t="e">
        <f>VLOOKUP($B1774,三大美股走勢!$A$4:$J$495,10,FALSE)</f>
        <v>#N/A</v>
      </c>
    </row>
    <row r="1775" spans="2:32">
      <c r="B1775" s="32">
        <v>44554</v>
      </c>
      <c r="C1775" s="33" t="e">
        <f>VLOOKUP($B1775,大盤與近月台指!$A$4:$I$499,2,FALSE)</f>
        <v>#N/A</v>
      </c>
      <c r="D1775" s="34" t="e">
        <f>VLOOKUP($B1775,大盤與近月台指!$A$4:$I$499,3,FALSE)</f>
        <v>#N/A</v>
      </c>
      <c r="E1775" s="35" t="e">
        <f>VLOOKUP($B1775,大盤與近月台指!$A$4:$I$499,4,FALSE)</f>
        <v>#N/A</v>
      </c>
      <c r="F1775" s="33" t="e">
        <f>VLOOKUP($B1775,大盤與近月台指!$A$4:$I$499,5,FALSE)</f>
        <v>#N/A</v>
      </c>
      <c r="G1775" s="49" t="e">
        <f>VLOOKUP($B1775,三大法人買賣超!$A$4:$I$500,3,FALSE)</f>
        <v>#N/A</v>
      </c>
      <c r="H1775" s="34" t="e">
        <f>VLOOKUP($B1775,三大法人買賣超!$A$4:$I$500,5,FALSE)</f>
        <v>#N/A</v>
      </c>
      <c r="I1775" s="27" t="e">
        <f>VLOOKUP($B1775,三大法人買賣超!$A$4:$I$500,7,FALSE)</f>
        <v>#N/A</v>
      </c>
      <c r="J1775" s="27" t="e">
        <f>VLOOKUP($B1775,三大法人買賣超!$A$4:$I$500,9,FALSE)</f>
        <v>#N/A</v>
      </c>
      <c r="K1775" s="37">
        <f>新台幣匯率美元指數!B1776</f>
        <v>0</v>
      </c>
      <c r="L1775" s="38">
        <f>新台幣匯率美元指數!C1776</f>
        <v>0</v>
      </c>
      <c r="M1775" s="39">
        <f>新台幣匯率美元指數!D1776</f>
        <v>0</v>
      </c>
      <c r="N1775" s="27" t="e">
        <f>VLOOKUP($B1775,期貨未平倉口數!$A$4:$M$499,4,FALSE)</f>
        <v>#N/A</v>
      </c>
      <c r="O1775" s="27" t="e">
        <f>VLOOKUP($B1775,期貨未平倉口數!$A$4:$M$499,9,FALSE)</f>
        <v>#N/A</v>
      </c>
      <c r="P1775" s="27" t="e">
        <f>VLOOKUP($B1775,期貨未平倉口數!$A$4:$M$499,10,FALSE)</f>
        <v>#N/A</v>
      </c>
      <c r="Q1775" s="27" t="e">
        <f>VLOOKUP($B1775,期貨未平倉口數!$A$4:$M$499,11,FALSE)</f>
        <v>#N/A</v>
      </c>
      <c r="R1775" s="64" t="e">
        <f>VLOOKUP($B1775,選擇權未平倉餘額!$A$4:$I$500,6,FALSE)</f>
        <v>#N/A</v>
      </c>
      <c r="S1775" s="64" t="e">
        <f>VLOOKUP($B1775,選擇權未平倉餘額!$A$4:$I$500,7,FALSE)</f>
        <v>#N/A</v>
      </c>
      <c r="T1775" s="64" t="e">
        <f>VLOOKUP($B1775,選擇權未平倉餘額!$A$4:$I$500,8,FALSE)</f>
        <v>#N/A</v>
      </c>
      <c r="U1775" s="64" t="e">
        <f>VLOOKUP($B1775,選擇權未平倉餘額!$A$4:$I$500,9,FALSE)</f>
        <v>#N/A</v>
      </c>
      <c r="V1775" s="39" t="e">
        <f>VLOOKUP($B1775,臺指選擇權P_C_Ratios!$A$4:$C$500,3,FALSE)</f>
        <v>#N/A</v>
      </c>
      <c r="W1775" s="41" t="e">
        <f>VLOOKUP($B1775,散戶多空比!$A$6:$L$500,12,FALSE)</f>
        <v>#N/A</v>
      </c>
      <c r="X1775" s="40" t="e">
        <f>VLOOKUP($B1775,期貨大額交易人未沖銷部位!$A$4:$O$499,4,FALSE)</f>
        <v>#N/A</v>
      </c>
      <c r="Y1775" s="40" t="e">
        <f>VLOOKUP($B1775,期貨大額交易人未沖銷部位!$A$4:$O$499,7,FALSE)</f>
        <v>#N/A</v>
      </c>
      <c r="Z1775" s="40" t="e">
        <f>VLOOKUP($B1775,期貨大額交易人未沖銷部位!$A$4:$O$499,10,FALSE)</f>
        <v>#N/A</v>
      </c>
      <c r="AA1775" s="40" t="e">
        <f>VLOOKUP($B1775,期貨大額交易人未沖銷部位!$A$4:$O$499,13,FALSE)</f>
        <v>#N/A</v>
      </c>
      <c r="AB1775" s="40" t="e">
        <f>VLOOKUP($B1775,期貨大額交易人未沖銷部位!$A$4:$O$499,14,FALSE)</f>
        <v>#N/A</v>
      </c>
      <c r="AC1775" s="40" t="e">
        <f>VLOOKUP($B1775,期貨大額交易人未沖銷部位!$A$4:$O$499,15,FALSE)</f>
        <v>#N/A</v>
      </c>
      <c r="AD1775" s="33" t="e">
        <f>VLOOKUP($B1775,三大美股走勢!$A$4:$J$495,4,FALSE)</f>
        <v>#N/A</v>
      </c>
      <c r="AE1775" s="33" t="e">
        <f>VLOOKUP($B1775,三大美股走勢!$A$4:$J$495,7,FALSE)</f>
        <v>#N/A</v>
      </c>
      <c r="AF1775" s="33" t="e">
        <f>VLOOKUP($B1775,三大美股走勢!$A$4:$J$495,10,FALSE)</f>
        <v>#N/A</v>
      </c>
    </row>
    <row r="1776" spans="2:32">
      <c r="B1776" s="32">
        <v>44555</v>
      </c>
      <c r="C1776" s="33" t="e">
        <f>VLOOKUP($B1776,大盤與近月台指!$A$4:$I$499,2,FALSE)</f>
        <v>#N/A</v>
      </c>
      <c r="D1776" s="34" t="e">
        <f>VLOOKUP($B1776,大盤與近月台指!$A$4:$I$499,3,FALSE)</f>
        <v>#N/A</v>
      </c>
      <c r="E1776" s="35" t="e">
        <f>VLOOKUP($B1776,大盤與近月台指!$A$4:$I$499,4,FALSE)</f>
        <v>#N/A</v>
      </c>
      <c r="F1776" s="33" t="e">
        <f>VLOOKUP($B1776,大盤與近月台指!$A$4:$I$499,5,FALSE)</f>
        <v>#N/A</v>
      </c>
      <c r="G1776" s="49" t="e">
        <f>VLOOKUP($B1776,三大法人買賣超!$A$4:$I$500,3,FALSE)</f>
        <v>#N/A</v>
      </c>
      <c r="H1776" s="34" t="e">
        <f>VLOOKUP($B1776,三大法人買賣超!$A$4:$I$500,5,FALSE)</f>
        <v>#N/A</v>
      </c>
      <c r="I1776" s="27" t="e">
        <f>VLOOKUP($B1776,三大法人買賣超!$A$4:$I$500,7,FALSE)</f>
        <v>#N/A</v>
      </c>
      <c r="J1776" s="27" t="e">
        <f>VLOOKUP($B1776,三大法人買賣超!$A$4:$I$500,9,FALSE)</f>
        <v>#N/A</v>
      </c>
      <c r="K1776" s="37">
        <f>新台幣匯率美元指數!B1777</f>
        <v>0</v>
      </c>
      <c r="L1776" s="38">
        <f>新台幣匯率美元指數!C1777</f>
        <v>0</v>
      </c>
      <c r="M1776" s="39">
        <f>新台幣匯率美元指數!D1777</f>
        <v>0</v>
      </c>
      <c r="N1776" s="27" t="e">
        <f>VLOOKUP($B1776,期貨未平倉口數!$A$4:$M$499,4,FALSE)</f>
        <v>#N/A</v>
      </c>
      <c r="O1776" s="27" t="e">
        <f>VLOOKUP($B1776,期貨未平倉口數!$A$4:$M$499,9,FALSE)</f>
        <v>#N/A</v>
      </c>
      <c r="P1776" s="27" t="e">
        <f>VLOOKUP($B1776,期貨未平倉口數!$A$4:$M$499,10,FALSE)</f>
        <v>#N/A</v>
      </c>
      <c r="Q1776" s="27" t="e">
        <f>VLOOKUP($B1776,期貨未平倉口數!$A$4:$M$499,11,FALSE)</f>
        <v>#N/A</v>
      </c>
      <c r="R1776" s="64" t="e">
        <f>VLOOKUP($B1776,選擇權未平倉餘額!$A$4:$I$500,6,FALSE)</f>
        <v>#N/A</v>
      </c>
      <c r="S1776" s="64" t="e">
        <f>VLOOKUP($B1776,選擇權未平倉餘額!$A$4:$I$500,7,FALSE)</f>
        <v>#N/A</v>
      </c>
      <c r="T1776" s="64" t="e">
        <f>VLOOKUP($B1776,選擇權未平倉餘額!$A$4:$I$500,8,FALSE)</f>
        <v>#N/A</v>
      </c>
      <c r="U1776" s="64" t="e">
        <f>VLOOKUP($B1776,選擇權未平倉餘額!$A$4:$I$500,9,FALSE)</f>
        <v>#N/A</v>
      </c>
      <c r="V1776" s="39" t="e">
        <f>VLOOKUP($B1776,臺指選擇權P_C_Ratios!$A$4:$C$500,3,FALSE)</f>
        <v>#N/A</v>
      </c>
      <c r="W1776" s="41" t="e">
        <f>VLOOKUP($B1776,散戶多空比!$A$6:$L$500,12,FALSE)</f>
        <v>#N/A</v>
      </c>
      <c r="X1776" s="40" t="e">
        <f>VLOOKUP($B1776,期貨大額交易人未沖銷部位!$A$4:$O$499,4,FALSE)</f>
        <v>#N/A</v>
      </c>
      <c r="Y1776" s="40" t="e">
        <f>VLOOKUP($B1776,期貨大額交易人未沖銷部位!$A$4:$O$499,7,FALSE)</f>
        <v>#N/A</v>
      </c>
      <c r="Z1776" s="40" t="e">
        <f>VLOOKUP($B1776,期貨大額交易人未沖銷部位!$A$4:$O$499,10,FALSE)</f>
        <v>#N/A</v>
      </c>
      <c r="AA1776" s="40" t="e">
        <f>VLOOKUP($B1776,期貨大額交易人未沖銷部位!$A$4:$O$499,13,FALSE)</f>
        <v>#N/A</v>
      </c>
      <c r="AB1776" s="40" t="e">
        <f>VLOOKUP($B1776,期貨大額交易人未沖銷部位!$A$4:$O$499,14,FALSE)</f>
        <v>#N/A</v>
      </c>
      <c r="AC1776" s="40" t="e">
        <f>VLOOKUP($B1776,期貨大額交易人未沖銷部位!$A$4:$O$499,15,FALSE)</f>
        <v>#N/A</v>
      </c>
      <c r="AD1776" s="33" t="e">
        <f>VLOOKUP($B1776,三大美股走勢!$A$4:$J$495,4,FALSE)</f>
        <v>#N/A</v>
      </c>
      <c r="AE1776" s="33" t="e">
        <f>VLOOKUP($B1776,三大美股走勢!$A$4:$J$495,7,FALSE)</f>
        <v>#N/A</v>
      </c>
      <c r="AF1776" s="33" t="e">
        <f>VLOOKUP($B1776,三大美股走勢!$A$4:$J$495,10,FALSE)</f>
        <v>#N/A</v>
      </c>
    </row>
    <row r="1777" spans="2:32">
      <c r="B1777" s="32">
        <v>44556</v>
      </c>
      <c r="C1777" s="33" t="e">
        <f>VLOOKUP($B1777,大盤與近月台指!$A$4:$I$499,2,FALSE)</f>
        <v>#N/A</v>
      </c>
      <c r="D1777" s="34" t="e">
        <f>VLOOKUP($B1777,大盤與近月台指!$A$4:$I$499,3,FALSE)</f>
        <v>#N/A</v>
      </c>
      <c r="E1777" s="35" t="e">
        <f>VLOOKUP($B1777,大盤與近月台指!$A$4:$I$499,4,FALSE)</f>
        <v>#N/A</v>
      </c>
      <c r="F1777" s="33" t="e">
        <f>VLOOKUP($B1777,大盤與近月台指!$A$4:$I$499,5,FALSE)</f>
        <v>#N/A</v>
      </c>
      <c r="G1777" s="49" t="e">
        <f>VLOOKUP($B1777,三大法人買賣超!$A$4:$I$500,3,FALSE)</f>
        <v>#N/A</v>
      </c>
      <c r="H1777" s="34" t="e">
        <f>VLOOKUP($B1777,三大法人買賣超!$A$4:$I$500,5,FALSE)</f>
        <v>#N/A</v>
      </c>
      <c r="I1777" s="27" t="e">
        <f>VLOOKUP($B1777,三大法人買賣超!$A$4:$I$500,7,FALSE)</f>
        <v>#N/A</v>
      </c>
      <c r="J1777" s="27" t="e">
        <f>VLOOKUP($B1777,三大法人買賣超!$A$4:$I$500,9,FALSE)</f>
        <v>#N/A</v>
      </c>
      <c r="K1777" s="37">
        <f>新台幣匯率美元指數!B1778</f>
        <v>0</v>
      </c>
      <c r="L1777" s="38">
        <f>新台幣匯率美元指數!C1778</f>
        <v>0</v>
      </c>
      <c r="M1777" s="39">
        <f>新台幣匯率美元指數!D1778</f>
        <v>0</v>
      </c>
      <c r="N1777" s="27" t="e">
        <f>VLOOKUP($B1777,期貨未平倉口數!$A$4:$M$499,4,FALSE)</f>
        <v>#N/A</v>
      </c>
      <c r="O1777" s="27" t="e">
        <f>VLOOKUP($B1777,期貨未平倉口數!$A$4:$M$499,9,FALSE)</f>
        <v>#N/A</v>
      </c>
      <c r="P1777" s="27" t="e">
        <f>VLOOKUP($B1777,期貨未平倉口數!$A$4:$M$499,10,FALSE)</f>
        <v>#N/A</v>
      </c>
      <c r="Q1777" s="27" t="e">
        <f>VLOOKUP($B1777,期貨未平倉口數!$A$4:$M$499,11,FALSE)</f>
        <v>#N/A</v>
      </c>
      <c r="R1777" s="64" t="e">
        <f>VLOOKUP($B1777,選擇權未平倉餘額!$A$4:$I$500,6,FALSE)</f>
        <v>#N/A</v>
      </c>
      <c r="S1777" s="64" t="e">
        <f>VLOOKUP($B1777,選擇權未平倉餘額!$A$4:$I$500,7,FALSE)</f>
        <v>#N/A</v>
      </c>
      <c r="T1777" s="64" t="e">
        <f>VLOOKUP($B1777,選擇權未平倉餘額!$A$4:$I$500,8,FALSE)</f>
        <v>#N/A</v>
      </c>
      <c r="U1777" s="64" t="e">
        <f>VLOOKUP($B1777,選擇權未平倉餘額!$A$4:$I$500,9,FALSE)</f>
        <v>#N/A</v>
      </c>
      <c r="V1777" s="39" t="e">
        <f>VLOOKUP($B1777,臺指選擇權P_C_Ratios!$A$4:$C$500,3,FALSE)</f>
        <v>#N/A</v>
      </c>
      <c r="W1777" s="41" t="e">
        <f>VLOOKUP($B1777,散戶多空比!$A$6:$L$500,12,FALSE)</f>
        <v>#N/A</v>
      </c>
      <c r="X1777" s="40" t="e">
        <f>VLOOKUP($B1777,期貨大額交易人未沖銷部位!$A$4:$O$499,4,FALSE)</f>
        <v>#N/A</v>
      </c>
      <c r="Y1777" s="40" t="e">
        <f>VLOOKUP($B1777,期貨大額交易人未沖銷部位!$A$4:$O$499,7,FALSE)</f>
        <v>#N/A</v>
      </c>
      <c r="Z1777" s="40" t="e">
        <f>VLOOKUP($B1777,期貨大額交易人未沖銷部位!$A$4:$O$499,10,FALSE)</f>
        <v>#N/A</v>
      </c>
      <c r="AA1777" s="40" t="e">
        <f>VLOOKUP($B1777,期貨大額交易人未沖銷部位!$A$4:$O$499,13,FALSE)</f>
        <v>#N/A</v>
      </c>
      <c r="AB1777" s="40" t="e">
        <f>VLOOKUP($B1777,期貨大額交易人未沖銷部位!$A$4:$O$499,14,FALSE)</f>
        <v>#N/A</v>
      </c>
      <c r="AC1777" s="40" t="e">
        <f>VLOOKUP($B1777,期貨大額交易人未沖銷部位!$A$4:$O$499,15,FALSE)</f>
        <v>#N/A</v>
      </c>
      <c r="AD1777" s="33" t="e">
        <f>VLOOKUP($B1777,三大美股走勢!$A$4:$J$495,4,FALSE)</f>
        <v>#N/A</v>
      </c>
      <c r="AE1777" s="33" t="e">
        <f>VLOOKUP($B1777,三大美股走勢!$A$4:$J$495,7,FALSE)</f>
        <v>#N/A</v>
      </c>
      <c r="AF1777" s="33" t="e">
        <f>VLOOKUP($B1777,三大美股走勢!$A$4:$J$495,10,FALSE)</f>
        <v>#N/A</v>
      </c>
    </row>
    <row r="1778" spans="2:32">
      <c r="B1778" s="32">
        <v>44557</v>
      </c>
      <c r="C1778" s="33" t="e">
        <f>VLOOKUP($B1778,大盤與近月台指!$A$4:$I$499,2,FALSE)</f>
        <v>#N/A</v>
      </c>
      <c r="D1778" s="34" t="e">
        <f>VLOOKUP($B1778,大盤與近月台指!$A$4:$I$499,3,FALSE)</f>
        <v>#N/A</v>
      </c>
      <c r="E1778" s="35" t="e">
        <f>VLOOKUP($B1778,大盤與近月台指!$A$4:$I$499,4,FALSE)</f>
        <v>#N/A</v>
      </c>
      <c r="F1778" s="33" t="e">
        <f>VLOOKUP($B1778,大盤與近月台指!$A$4:$I$499,5,FALSE)</f>
        <v>#N/A</v>
      </c>
      <c r="G1778" s="49" t="e">
        <f>VLOOKUP($B1778,三大法人買賣超!$A$4:$I$500,3,FALSE)</f>
        <v>#N/A</v>
      </c>
      <c r="H1778" s="34" t="e">
        <f>VLOOKUP($B1778,三大法人買賣超!$A$4:$I$500,5,FALSE)</f>
        <v>#N/A</v>
      </c>
      <c r="I1778" s="27" t="e">
        <f>VLOOKUP($B1778,三大法人買賣超!$A$4:$I$500,7,FALSE)</f>
        <v>#N/A</v>
      </c>
      <c r="J1778" s="27" t="e">
        <f>VLOOKUP($B1778,三大法人買賣超!$A$4:$I$500,9,FALSE)</f>
        <v>#N/A</v>
      </c>
      <c r="K1778" s="37">
        <f>新台幣匯率美元指數!B1779</f>
        <v>0</v>
      </c>
      <c r="L1778" s="38">
        <f>新台幣匯率美元指數!C1779</f>
        <v>0</v>
      </c>
      <c r="M1778" s="39">
        <f>新台幣匯率美元指數!D1779</f>
        <v>0</v>
      </c>
      <c r="N1778" s="27" t="e">
        <f>VLOOKUP($B1778,期貨未平倉口數!$A$4:$M$499,4,FALSE)</f>
        <v>#N/A</v>
      </c>
      <c r="O1778" s="27" t="e">
        <f>VLOOKUP($B1778,期貨未平倉口數!$A$4:$M$499,9,FALSE)</f>
        <v>#N/A</v>
      </c>
      <c r="P1778" s="27" t="e">
        <f>VLOOKUP($B1778,期貨未平倉口數!$A$4:$M$499,10,FALSE)</f>
        <v>#N/A</v>
      </c>
      <c r="Q1778" s="27" t="e">
        <f>VLOOKUP($B1778,期貨未平倉口數!$A$4:$M$499,11,FALSE)</f>
        <v>#N/A</v>
      </c>
      <c r="R1778" s="64" t="e">
        <f>VLOOKUP($B1778,選擇權未平倉餘額!$A$4:$I$500,6,FALSE)</f>
        <v>#N/A</v>
      </c>
      <c r="S1778" s="64" t="e">
        <f>VLOOKUP($B1778,選擇權未平倉餘額!$A$4:$I$500,7,FALSE)</f>
        <v>#N/A</v>
      </c>
      <c r="T1778" s="64" t="e">
        <f>VLOOKUP($B1778,選擇權未平倉餘額!$A$4:$I$500,8,FALSE)</f>
        <v>#N/A</v>
      </c>
      <c r="U1778" s="64" t="e">
        <f>VLOOKUP($B1778,選擇權未平倉餘額!$A$4:$I$500,9,FALSE)</f>
        <v>#N/A</v>
      </c>
      <c r="V1778" s="39" t="e">
        <f>VLOOKUP($B1778,臺指選擇權P_C_Ratios!$A$4:$C$500,3,FALSE)</f>
        <v>#N/A</v>
      </c>
      <c r="W1778" s="41" t="e">
        <f>VLOOKUP($B1778,散戶多空比!$A$6:$L$500,12,FALSE)</f>
        <v>#N/A</v>
      </c>
      <c r="X1778" s="40" t="e">
        <f>VLOOKUP($B1778,期貨大額交易人未沖銷部位!$A$4:$O$499,4,FALSE)</f>
        <v>#N/A</v>
      </c>
      <c r="Y1778" s="40" t="e">
        <f>VLOOKUP($B1778,期貨大額交易人未沖銷部位!$A$4:$O$499,7,FALSE)</f>
        <v>#N/A</v>
      </c>
      <c r="Z1778" s="40" t="e">
        <f>VLOOKUP($B1778,期貨大額交易人未沖銷部位!$A$4:$O$499,10,FALSE)</f>
        <v>#N/A</v>
      </c>
      <c r="AA1778" s="40" t="e">
        <f>VLOOKUP($B1778,期貨大額交易人未沖銷部位!$A$4:$O$499,13,FALSE)</f>
        <v>#N/A</v>
      </c>
      <c r="AB1778" s="40" t="e">
        <f>VLOOKUP($B1778,期貨大額交易人未沖銷部位!$A$4:$O$499,14,FALSE)</f>
        <v>#N/A</v>
      </c>
      <c r="AC1778" s="40" t="e">
        <f>VLOOKUP($B1778,期貨大額交易人未沖銷部位!$A$4:$O$499,15,FALSE)</f>
        <v>#N/A</v>
      </c>
      <c r="AD1778" s="33" t="e">
        <f>VLOOKUP($B1778,三大美股走勢!$A$4:$J$495,4,FALSE)</f>
        <v>#N/A</v>
      </c>
      <c r="AE1778" s="33" t="e">
        <f>VLOOKUP($B1778,三大美股走勢!$A$4:$J$495,7,FALSE)</f>
        <v>#N/A</v>
      </c>
      <c r="AF1778" s="33" t="e">
        <f>VLOOKUP($B1778,三大美股走勢!$A$4:$J$495,10,FALSE)</f>
        <v>#N/A</v>
      </c>
    </row>
    <row r="1779" spans="2:32">
      <c r="B1779" s="32">
        <v>44558</v>
      </c>
      <c r="C1779" s="33" t="e">
        <f>VLOOKUP($B1779,大盤與近月台指!$A$4:$I$499,2,FALSE)</f>
        <v>#N/A</v>
      </c>
      <c r="D1779" s="34" t="e">
        <f>VLOOKUP($B1779,大盤與近月台指!$A$4:$I$499,3,FALSE)</f>
        <v>#N/A</v>
      </c>
      <c r="E1779" s="35" t="e">
        <f>VLOOKUP($B1779,大盤與近月台指!$A$4:$I$499,4,FALSE)</f>
        <v>#N/A</v>
      </c>
      <c r="F1779" s="33" t="e">
        <f>VLOOKUP($B1779,大盤與近月台指!$A$4:$I$499,5,FALSE)</f>
        <v>#N/A</v>
      </c>
      <c r="G1779" s="49" t="e">
        <f>VLOOKUP($B1779,三大法人買賣超!$A$4:$I$500,3,FALSE)</f>
        <v>#N/A</v>
      </c>
      <c r="H1779" s="34" t="e">
        <f>VLOOKUP($B1779,三大法人買賣超!$A$4:$I$500,5,FALSE)</f>
        <v>#N/A</v>
      </c>
      <c r="I1779" s="27" t="e">
        <f>VLOOKUP($B1779,三大法人買賣超!$A$4:$I$500,7,FALSE)</f>
        <v>#N/A</v>
      </c>
      <c r="J1779" s="27" t="e">
        <f>VLOOKUP($B1779,三大法人買賣超!$A$4:$I$500,9,FALSE)</f>
        <v>#N/A</v>
      </c>
      <c r="K1779" s="37">
        <f>新台幣匯率美元指數!B1780</f>
        <v>0</v>
      </c>
      <c r="L1779" s="38">
        <f>新台幣匯率美元指數!C1780</f>
        <v>0</v>
      </c>
      <c r="M1779" s="39">
        <f>新台幣匯率美元指數!D1780</f>
        <v>0</v>
      </c>
      <c r="N1779" s="27" t="e">
        <f>VLOOKUP($B1779,期貨未平倉口數!$A$4:$M$499,4,FALSE)</f>
        <v>#N/A</v>
      </c>
      <c r="O1779" s="27" t="e">
        <f>VLOOKUP($B1779,期貨未平倉口數!$A$4:$M$499,9,FALSE)</f>
        <v>#N/A</v>
      </c>
      <c r="P1779" s="27" t="e">
        <f>VLOOKUP($B1779,期貨未平倉口數!$A$4:$M$499,10,FALSE)</f>
        <v>#N/A</v>
      </c>
      <c r="Q1779" s="27" t="e">
        <f>VLOOKUP($B1779,期貨未平倉口數!$A$4:$M$499,11,FALSE)</f>
        <v>#N/A</v>
      </c>
      <c r="R1779" s="64" t="e">
        <f>VLOOKUP($B1779,選擇權未平倉餘額!$A$4:$I$500,6,FALSE)</f>
        <v>#N/A</v>
      </c>
      <c r="S1779" s="64" t="e">
        <f>VLOOKUP($B1779,選擇權未平倉餘額!$A$4:$I$500,7,FALSE)</f>
        <v>#N/A</v>
      </c>
      <c r="T1779" s="64" t="e">
        <f>VLOOKUP($B1779,選擇權未平倉餘額!$A$4:$I$500,8,FALSE)</f>
        <v>#N/A</v>
      </c>
      <c r="U1779" s="64" t="e">
        <f>VLOOKUP($B1779,選擇權未平倉餘額!$A$4:$I$500,9,FALSE)</f>
        <v>#N/A</v>
      </c>
      <c r="V1779" s="39" t="e">
        <f>VLOOKUP($B1779,臺指選擇權P_C_Ratios!$A$4:$C$500,3,FALSE)</f>
        <v>#N/A</v>
      </c>
      <c r="W1779" s="41" t="e">
        <f>VLOOKUP($B1779,散戶多空比!$A$6:$L$500,12,FALSE)</f>
        <v>#N/A</v>
      </c>
      <c r="X1779" s="40" t="e">
        <f>VLOOKUP($B1779,期貨大額交易人未沖銷部位!$A$4:$O$499,4,FALSE)</f>
        <v>#N/A</v>
      </c>
      <c r="Y1779" s="40" t="e">
        <f>VLOOKUP($B1779,期貨大額交易人未沖銷部位!$A$4:$O$499,7,FALSE)</f>
        <v>#N/A</v>
      </c>
      <c r="Z1779" s="40" t="e">
        <f>VLOOKUP($B1779,期貨大額交易人未沖銷部位!$A$4:$O$499,10,FALSE)</f>
        <v>#N/A</v>
      </c>
      <c r="AA1779" s="40" t="e">
        <f>VLOOKUP($B1779,期貨大額交易人未沖銷部位!$A$4:$O$499,13,FALSE)</f>
        <v>#N/A</v>
      </c>
      <c r="AB1779" s="40" t="e">
        <f>VLOOKUP($B1779,期貨大額交易人未沖銷部位!$A$4:$O$499,14,FALSE)</f>
        <v>#N/A</v>
      </c>
      <c r="AC1779" s="40" t="e">
        <f>VLOOKUP($B1779,期貨大額交易人未沖銷部位!$A$4:$O$499,15,FALSE)</f>
        <v>#N/A</v>
      </c>
      <c r="AD1779" s="33" t="e">
        <f>VLOOKUP($B1779,三大美股走勢!$A$4:$J$495,4,FALSE)</f>
        <v>#N/A</v>
      </c>
      <c r="AE1779" s="33" t="e">
        <f>VLOOKUP($B1779,三大美股走勢!$A$4:$J$495,7,FALSE)</f>
        <v>#N/A</v>
      </c>
      <c r="AF1779" s="33" t="e">
        <f>VLOOKUP($B1779,三大美股走勢!$A$4:$J$495,10,FALSE)</f>
        <v>#N/A</v>
      </c>
    </row>
    <row r="1780" spans="2:32">
      <c r="B1780" s="32">
        <v>44559</v>
      </c>
      <c r="C1780" s="33" t="e">
        <f>VLOOKUP($B1780,大盤與近月台指!$A$4:$I$499,2,FALSE)</f>
        <v>#N/A</v>
      </c>
      <c r="D1780" s="34" t="e">
        <f>VLOOKUP($B1780,大盤與近月台指!$A$4:$I$499,3,FALSE)</f>
        <v>#N/A</v>
      </c>
      <c r="E1780" s="35" t="e">
        <f>VLOOKUP($B1780,大盤與近月台指!$A$4:$I$499,4,FALSE)</f>
        <v>#N/A</v>
      </c>
      <c r="F1780" s="33" t="e">
        <f>VLOOKUP($B1780,大盤與近月台指!$A$4:$I$499,5,FALSE)</f>
        <v>#N/A</v>
      </c>
      <c r="G1780" s="49" t="e">
        <f>VLOOKUP($B1780,三大法人買賣超!$A$4:$I$500,3,FALSE)</f>
        <v>#N/A</v>
      </c>
      <c r="H1780" s="34" t="e">
        <f>VLOOKUP($B1780,三大法人買賣超!$A$4:$I$500,5,FALSE)</f>
        <v>#N/A</v>
      </c>
      <c r="I1780" s="27" t="e">
        <f>VLOOKUP($B1780,三大法人買賣超!$A$4:$I$500,7,FALSE)</f>
        <v>#N/A</v>
      </c>
      <c r="J1780" s="27" t="e">
        <f>VLOOKUP($B1780,三大法人買賣超!$A$4:$I$500,9,FALSE)</f>
        <v>#N/A</v>
      </c>
      <c r="K1780" s="37">
        <f>新台幣匯率美元指數!B1781</f>
        <v>0</v>
      </c>
      <c r="L1780" s="38">
        <f>新台幣匯率美元指數!C1781</f>
        <v>0</v>
      </c>
      <c r="M1780" s="39">
        <f>新台幣匯率美元指數!D1781</f>
        <v>0</v>
      </c>
      <c r="N1780" s="27" t="e">
        <f>VLOOKUP($B1780,期貨未平倉口數!$A$4:$M$499,4,FALSE)</f>
        <v>#N/A</v>
      </c>
      <c r="O1780" s="27" t="e">
        <f>VLOOKUP($B1780,期貨未平倉口數!$A$4:$M$499,9,FALSE)</f>
        <v>#N/A</v>
      </c>
      <c r="P1780" s="27" t="e">
        <f>VLOOKUP($B1780,期貨未平倉口數!$A$4:$M$499,10,FALSE)</f>
        <v>#N/A</v>
      </c>
      <c r="Q1780" s="27" t="e">
        <f>VLOOKUP($B1780,期貨未平倉口數!$A$4:$M$499,11,FALSE)</f>
        <v>#N/A</v>
      </c>
      <c r="R1780" s="64" t="e">
        <f>VLOOKUP($B1780,選擇權未平倉餘額!$A$4:$I$500,6,FALSE)</f>
        <v>#N/A</v>
      </c>
      <c r="S1780" s="64" t="e">
        <f>VLOOKUP($B1780,選擇權未平倉餘額!$A$4:$I$500,7,FALSE)</f>
        <v>#N/A</v>
      </c>
      <c r="T1780" s="64" t="e">
        <f>VLOOKUP($B1780,選擇權未平倉餘額!$A$4:$I$500,8,FALSE)</f>
        <v>#N/A</v>
      </c>
      <c r="U1780" s="64" t="e">
        <f>VLOOKUP($B1780,選擇權未平倉餘額!$A$4:$I$500,9,FALSE)</f>
        <v>#N/A</v>
      </c>
      <c r="V1780" s="39" t="e">
        <f>VLOOKUP($B1780,臺指選擇權P_C_Ratios!$A$4:$C$500,3,FALSE)</f>
        <v>#N/A</v>
      </c>
      <c r="W1780" s="41" t="e">
        <f>VLOOKUP($B1780,散戶多空比!$A$6:$L$500,12,FALSE)</f>
        <v>#N/A</v>
      </c>
      <c r="X1780" s="40" t="e">
        <f>VLOOKUP($B1780,期貨大額交易人未沖銷部位!$A$4:$O$499,4,FALSE)</f>
        <v>#N/A</v>
      </c>
      <c r="Y1780" s="40" t="e">
        <f>VLOOKUP($B1780,期貨大額交易人未沖銷部位!$A$4:$O$499,7,FALSE)</f>
        <v>#N/A</v>
      </c>
      <c r="Z1780" s="40" t="e">
        <f>VLOOKUP($B1780,期貨大額交易人未沖銷部位!$A$4:$O$499,10,FALSE)</f>
        <v>#N/A</v>
      </c>
      <c r="AA1780" s="40" t="e">
        <f>VLOOKUP($B1780,期貨大額交易人未沖銷部位!$A$4:$O$499,13,FALSE)</f>
        <v>#N/A</v>
      </c>
      <c r="AB1780" s="40" t="e">
        <f>VLOOKUP($B1780,期貨大額交易人未沖銷部位!$A$4:$O$499,14,FALSE)</f>
        <v>#N/A</v>
      </c>
      <c r="AC1780" s="40" t="e">
        <f>VLOOKUP($B1780,期貨大額交易人未沖銷部位!$A$4:$O$499,15,FALSE)</f>
        <v>#N/A</v>
      </c>
      <c r="AD1780" s="33" t="e">
        <f>VLOOKUP($B1780,三大美股走勢!$A$4:$J$495,4,FALSE)</f>
        <v>#N/A</v>
      </c>
      <c r="AE1780" s="33" t="e">
        <f>VLOOKUP($B1780,三大美股走勢!$A$4:$J$495,7,FALSE)</f>
        <v>#N/A</v>
      </c>
      <c r="AF1780" s="33" t="e">
        <f>VLOOKUP($B1780,三大美股走勢!$A$4:$J$495,10,FALSE)</f>
        <v>#N/A</v>
      </c>
    </row>
    <row r="1781" spans="2:32">
      <c r="B1781" s="32">
        <v>44560</v>
      </c>
      <c r="C1781" s="33" t="e">
        <f>VLOOKUP($B1781,大盤與近月台指!$A$4:$I$499,2,FALSE)</f>
        <v>#N/A</v>
      </c>
      <c r="D1781" s="34" t="e">
        <f>VLOOKUP($B1781,大盤與近月台指!$A$4:$I$499,3,FALSE)</f>
        <v>#N/A</v>
      </c>
      <c r="E1781" s="35" t="e">
        <f>VLOOKUP($B1781,大盤與近月台指!$A$4:$I$499,4,FALSE)</f>
        <v>#N/A</v>
      </c>
      <c r="F1781" s="33" t="e">
        <f>VLOOKUP($B1781,大盤與近月台指!$A$4:$I$499,5,FALSE)</f>
        <v>#N/A</v>
      </c>
      <c r="G1781" s="49" t="e">
        <f>VLOOKUP($B1781,三大法人買賣超!$A$4:$I$500,3,FALSE)</f>
        <v>#N/A</v>
      </c>
      <c r="H1781" s="34" t="e">
        <f>VLOOKUP($B1781,三大法人買賣超!$A$4:$I$500,5,FALSE)</f>
        <v>#N/A</v>
      </c>
      <c r="I1781" s="27" t="e">
        <f>VLOOKUP($B1781,三大法人買賣超!$A$4:$I$500,7,FALSE)</f>
        <v>#N/A</v>
      </c>
      <c r="J1781" s="27" t="e">
        <f>VLOOKUP($B1781,三大法人買賣超!$A$4:$I$500,9,FALSE)</f>
        <v>#N/A</v>
      </c>
      <c r="K1781" s="37">
        <f>新台幣匯率美元指數!B1782</f>
        <v>0</v>
      </c>
      <c r="L1781" s="38">
        <f>新台幣匯率美元指數!C1782</f>
        <v>0</v>
      </c>
      <c r="M1781" s="39">
        <f>新台幣匯率美元指數!D1782</f>
        <v>0</v>
      </c>
      <c r="N1781" s="27" t="e">
        <f>VLOOKUP($B1781,期貨未平倉口數!$A$4:$M$499,4,FALSE)</f>
        <v>#N/A</v>
      </c>
      <c r="O1781" s="27" t="e">
        <f>VLOOKUP($B1781,期貨未平倉口數!$A$4:$M$499,9,FALSE)</f>
        <v>#N/A</v>
      </c>
      <c r="P1781" s="27" t="e">
        <f>VLOOKUP($B1781,期貨未平倉口數!$A$4:$M$499,10,FALSE)</f>
        <v>#N/A</v>
      </c>
      <c r="Q1781" s="27" t="e">
        <f>VLOOKUP($B1781,期貨未平倉口數!$A$4:$M$499,11,FALSE)</f>
        <v>#N/A</v>
      </c>
      <c r="R1781" s="64" t="e">
        <f>VLOOKUP($B1781,選擇權未平倉餘額!$A$4:$I$500,6,FALSE)</f>
        <v>#N/A</v>
      </c>
      <c r="S1781" s="64" t="e">
        <f>VLOOKUP($B1781,選擇權未平倉餘額!$A$4:$I$500,7,FALSE)</f>
        <v>#N/A</v>
      </c>
      <c r="T1781" s="64" t="e">
        <f>VLOOKUP($B1781,選擇權未平倉餘額!$A$4:$I$500,8,FALSE)</f>
        <v>#N/A</v>
      </c>
      <c r="U1781" s="64" t="e">
        <f>VLOOKUP($B1781,選擇權未平倉餘額!$A$4:$I$500,9,FALSE)</f>
        <v>#N/A</v>
      </c>
      <c r="V1781" s="39" t="e">
        <f>VLOOKUP($B1781,臺指選擇權P_C_Ratios!$A$4:$C$500,3,FALSE)</f>
        <v>#N/A</v>
      </c>
      <c r="W1781" s="41" t="e">
        <f>VLOOKUP($B1781,散戶多空比!$A$6:$L$500,12,FALSE)</f>
        <v>#N/A</v>
      </c>
      <c r="X1781" s="40" t="e">
        <f>VLOOKUP($B1781,期貨大額交易人未沖銷部位!$A$4:$O$499,4,FALSE)</f>
        <v>#N/A</v>
      </c>
      <c r="Y1781" s="40" t="e">
        <f>VLOOKUP($B1781,期貨大額交易人未沖銷部位!$A$4:$O$499,7,FALSE)</f>
        <v>#N/A</v>
      </c>
      <c r="Z1781" s="40" t="e">
        <f>VLOOKUP($B1781,期貨大額交易人未沖銷部位!$A$4:$O$499,10,FALSE)</f>
        <v>#N/A</v>
      </c>
      <c r="AA1781" s="40" t="e">
        <f>VLOOKUP($B1781,期貨大額交易人未沖銷部位!$A$4:$O$499,13,FALSE)</f>
        <v>#N/A</v>
      </c>
      <c r="AB1781" s="40" t="e">
        <f>VLOOKUP($B1781,期貨大額交易人未沖銷部位!$A$4:$O$499,14,FALSE)</f>
        <v>#N/A</v>
      </c>
      <c r="AC1781" s="40" t="e">
        <f>VLOOKUP($B1781,期貨大額交易人未沖銷部位!$A$4:$O$499,15,FALSE)</f>
        <v>#N/A</v>
      </c>
      <c r="AD1781" s="33" t="e">
        <f>VLOOKUP($B1781,三大美股走勢!$A$4:$J$495,4,FALSE)</f>
        <v>#N/A</v>
      </c>
      <c r="AE1781" s="33" t="e">
        <f>VLOOKUP($B1781,三大美股走勢!$A$4:$J$495,7,FALSE)</f>
        <v>#N/A</v>
      </c>
      <c r="AF1781" s="33" t="e">
        <f>VLOOKUP($B1781,三大美股走勢!$A$4:$J$495,10,FALSE)</f>
        <v>#N/A</v>
      </c>
    </row>
    <row r="1782" spans="2:32">
      <c r="B1782" s="32">
        <v>44561</v>
      </c>
      <c r="C1782" s="33" t="e">
        <f>VLOOKUP($B1782,大盤與近月台指!$A$4:$I$499,2,FALSE)</f>
        <v>#N/A</v>
      </c>
      <c r="D1782" s="34" t="e">
        <f>VLOOKUP($B1782,大盤與近月台指!$A$4:$I$499,3,FALSE)</f>
        <v>#N/A</v>
      </c>
      <c r="E1782" s="35" t="e">
        <f>VLOOKUP($B1782,大盤與近月台指!$A$4:$I$499,4,FALSE)</f>
        <v>#N/A</v>
      </c>
      <c r="F1782" s="33" t="e">
        <f>VLOOKUP($B1782,大盤與近月台指!$A$4:$I$499,5,FALSE)</f>
        <v>#N/A</v>
      </c>
      <c r="G1782" s="49" t="e">
        <f>VLOOKUP($B1782,三大法人買賣超!$A$4:$I$500,3,FALSE)</f>
        <v>#N/A</v>
      </c>
      <c r="H1782" s="34" t="e">
        <f>VLOOKUP($B1782,三大法人買賣超!$A$4:$I$500,5,FALSE)</f>
        <v>#N/A</v>
      </c>
      <c r="I1782" s="27" t="e">
        <f>VLOOKUP($B1782,三大法人買賣超!$A$4:$I$500,7,FALSE)</f>
        <v>#N/A</v>
      </c>
      <c r="J1782" s="27" t="e">
        <f>VLOOKUP($B1782,三大法人買賣超!$A$4:$I$500,9,FALSE)</f>
        <v>#N/A</v>
      </c>
      <c r="K1782" s="37">
        <f>新台幣匯率美元指數!B1783</f>
        <v>0</v>
      </c>
      <c r="L1782" s="38">
        <f>新台幣匯率美元指數!C1783</f>
        <v>0</v>
      </c>
      <c r="M1782" s="39">
        <f>新台幣匯率美元指數!D1783</f>
        <v>0</v>
      </c>
      <c r="N1782" s="27" t="e">
        <f>VLOOKUP($B1782,期貨未平倉口數!$A$4:$M$499,4,FALSE)</f>
        <v>#N/A</v>
      </c>
      <c r="O1782" s="27" t="e">
        <f>VLOOKUP($B1782,期貨未平倉口數!$A$4:$M$499,9,FALSE)</f>
        <v>#N/A</v>
      </c>
      <c r="P1782" s="27" t="e">
        <f>VLOOKUP($B1782,期貨未平倉口數!$A$4:$M$499,10,FALSE)</f>
        <v>#N/A</v>
      </c>
      <c r="Q1782" s="27" t="e">
        <f>VLOOKUP($B1782,期貨未平倉口數!$A$4:$M$499,11,FALSE)</f>
        <v>#N/A</v>
      </c>
      <c r="R1782" s="64" t="e">
        <f>VLOOKUP($B1782,選擇權未平倉餘額!$A$4:$I$500,6,FALSE)</f>
        <v>#N/A</v>
      </c>
      <c r="S1782" s="64" t="e">
        <f>VLOOKUP($B1782,選擇權未平倉餘額!$A$4:$I$500,7,FALSE)</f>
        <v>#N/A</v>
      </c>
      <c r="T1782" s="64" t="e">
        <f>VLOOKUP($B1782,選擇權未平倉餘額!$A$4:$I$500,8,FALSE)</f>
        <v>#N/A</v>
      </c>
      <c r="U1782" s="64" t="e">
        <f>VLOOKUP($B1782,選擇權未平倉餘額!$A$4:$I$500,9,FALSE)</f>
        <v>#N/A</v>
      </c>
      <c r="V1782" s="39" t="e">
        <f>VLOOKUP($B1782,臺指選擇權P_C_Ratios!$A$4:$C$500,3,FALSE)</f>
        <v>#N/A</v>
      </c>
      <c r="W1782" s="41" t="e">
        <f>VLOOKUP($B1782,散戶多空比!$A$6:$L$500,12,FALSE)</f>
        <v>#N/A</v>
      </c>
      <c r="X1782" s="40" t="e">
        <f>VLOOKUP($B1782,期貨大額交易人未沖銷部位!$A$4:$O$499,4,FALSE)</f>
        <v>#N/A</v>
      </c>
      <c r="Y1782" s="40" t="e">
        <f>VLOOKUP($B1782,期貨大額交易人未沖銷部位!$A$4:$O$499,7,FALSE)</f>
        <v>#N/A</v>
      </c>
      <c r="Z1782" s="40" t="e">
        <f>VLOOKUP($B1782,期貨大額交易人未沖銷部位!$A$4:$O$499,10,FALSE)</f>
        <v>#N/A</v>
      </c>
      <c r="AA1782" s="40" t="e">
        <f>VLOOKUP($B1782,期貨大額交易人未沖銷部位!$A$4:$O$499,13,FALSE)</f>
        <v>#N/A</v>
      </c>
      <c r="AB1782" s="40" t="e">
        <f>VLOOKUP($B1782,期貨大額交易人未沖銷部位!$A$4:$O$499,14,FALSE)</f>
        <v>#N/A</v>
      </c>
      <c r="AC1782" s="40" t="e">
        <f>VLOOKUP($B1782,期貨大額交易人未沖銷部位!$A$4:$O$499,15,FALSE)</f>
        <v>#N/A</v>
      </c>
      <c r="AD1782" s="33" t="e">
        <f>VLOOKUP($B1782,三大美股走勢!$A$4:$J$495,4,FALSE)</f>
        <v>#N/A</v>
      </c>
      <c r="AE1782" s="33" t="e">
        <f>VLOOKUP($B1782,三大美股走勢!$A$4:$J$495,7,FALSE)</f>
        <v>#N/A</v>
      </c>
      <c r="AF1782" s="33" t="e">
        <f>VLOOKUP($B1782,三大美股走勢!$A$4:$J$495,10,FALSE)</f>
        <v>#N/A</v>
      </c>
    </row>
    <row r="1783" spans="2:32">
      <c r="B1783" s="32">
        <v>44562</v>
      </c>
      <c r="C1783" s="33" t="e">
        <f>VLOOKUP($B1783,大盤與近月台指!$A$4:$I$499,2,FALSE)</f>
        <v>#N/A</v>
      </c>
      <c r="D1783" s="34" t="e">
        <f>VLOOKUP($B1783,大盤與近月台指!$A$4:$I$499,3,FALSE)</f>
        <v>#N/A</v>
      </c>
      <c r="E1783" s="35" t="e">
        <f>VLOOKUP($B1783,大盤與近月台指!$A$4:$I$499,4,FALSE)</f>
        <v>#N/A</v>
      </c>
      <c r="F1783" s="33" t="e">
        <f>VLOOKUP($B1783,大盤與近月台指!$A$4:$I$499,5,FALSE)</f>
        <v>#N/A</v>
      </c>
      <c r="G1783" s="49" t="e">
        <f>VLOOKUP($B1783,三大法人買賣超!$A$4:$I$500,3,FALSE)</f>
        <v>#N/A</v>
      </c>
      <c r="H1783" s="34" t="e">
        <f>VLOOKUP($B1783,三大法人買賣超!$A$4:$I$500,5,FALSE)</f>
        <v>#N/A</v>
      </c>
      <c r="I1783" s="27" t="e">
        <f>VLOOKUP($B1783,三大法人買賣超!$A$4:$I$500,7,FALSE)</f>
        <v>#N/A</v>
      </c>
      <c r="J1783" s="27" t="e">
        <f>VLOOKUP($B1783,三大法人買賣超!$A$4:$I$500,9,FALSE)</f>
        <v>#N/A</v>
      </c>
      <c r="K1783" s="37">
        <f>新台幣匯率美元指數!B1784</f>
        <v>0</v>
      </c>
      <c r="L1783" s="38">
        <f>新台幣匯率美元指數!C1784</f>
        <v>0</v>
      </c>
      <c r="M1783" s="39">
        <f>新台幣匯率美元指數!D1784</f>
        <v>0</v>
      </c>
      <c r="N1783" s="27" t="e">
        <f>VLOOKUP($B1783,期貨未平倉口數!$A$4:$M$499,4,FALSE)</f>
        <v>#N/A</v>
      </c>
      <c r="O1783" s="27" t="e">
        <f>VLOOKUP($B1783,期貨未平倉口數!$A$4:$M$499,9,FALSE)</f>
        <v>#N/A</v>
      </c>
      <c r="P1783" s="27" t="e">
        <f>VLOOKUP($B1783,期貨未平倉口數!$A$4:$M$499,10,FALSE)</f>
        <v>#N/A</v>
      </c>
      <c r="Q1783" s="27" t="e">
        <f>VLOOKUP($B1783,期貨未平倉口數!$A$4:$M$499,11,FALSE)</f>
        <v>#N/A</v>
      </c>
      <c r="R1783" s="64" t="e">
        <f>VLOOKUP($B1783,選擇權未平倉餘額!$A$4:$I$500,6,FALSE)</f>
        <v>#N/A</v>
      </c>
      <c r="S1783" s="64" t="e">
        <f>VLOOKUP($B1783,選擇權未平倉餘額!$A$4:$I$500,7,FALSE)</f>
        <v>#N/A</v>
      </c>
      <c r="T1783" s="64" t="e">
        <f>VLOOKUP($B1783,選擇權未平倉餘額!$A$4:$I$500,8,FALSE)</f>
        <v>#N/A</v>
      </c>
      <c r="U1783" s="64" t="e">
        <f>VLOOKUP($B1783,選擇權未平倉餘額!$A$4:$I$500,9,FALSE)</f>
        <v>#N/A</v>
      </c>
      <c r="V1783" s="39" t="e">
        <f>VLOOKUP($B1783,臺指選擇權P_C_Ratios!$A$4:$C$500,3,FALSE)</f>
        <v>#N/A</v>
      </c>
      <c r="W1783" s="41" t="e">
        <f>VLOOKUP($B1783,散戶多空比!$A$6:$L$500,12,FALSE)</f>
        <v>#N/A</v>
      </c>
      <c r="X1783" s="40" t="e">
        <f>VLOOKUP($B1783,期貨大額交易人未沖銷部位!$A$4:$O$499,4,FALSE)</f>
        <v>#N/A</v>
      </c>
      <c r="Y1783" s="40" t="e">
        <f>VLOOKUP($B1783,期貨大額交易人未沖銷部位!$A$4:$O$499,7,FALSE)</f>
        <v>#N/A</v>
      </c>
      <c r="Z1783" s="40" t="e">
        <f>VLOOKUP($B1783,期貨大額交易人未沖銷部位!$A$4:$O$499,10,FALSE)</f>
        <v>#N/A</v>
      </c>
      <c r="AA1783" s="40" t="e">
        <f>VLOOKUP($B1783,期貨大額交易人未沖銷部位!$A$4:$O$499,13,FALSE)</f>
        <v>#N/A</v>
      </c>
      <c r="AB1783" s="40" t="e">
        <f>VLOOKUP($B1783,期貨大額交易人未沖銷部位!$A$4:$O$499,14,FALSE)</f>
        <v>#N/A</v>
      </c>
      <c r="AC1783" s="40" t="e">
        <f>VLOOKUP($B1783,期貨大額交易人未沖銷部位!$A$4:$O$499,15,FALSE)</f>
        <v>#N/A</v>
      </c>
      <c r="AD1783" s="33" t="e">
        <f>VLOOKUP($B1783,三大美股走勢!$A$4:$J$495,4,FALSE)</f>
        <v>#N/A</v>
      </c>
      <c r="AE1783" s="33" t="e">
        <f>VLOOKUP($B1783,三大美股走勢!$A$4:$J$495,7,FALSE)</f>
        <v>#N/A</v>
      </c>
      <c r="AF1783" s="33" t="e">
        <f>VLOOKUP($B1783,三大美股走勢!$A$4:$J$495,10,FALSE)</f>
        <v>#N/A</v>
      </c>
    </row>
    <row r="1784" spans="2:32">
      <c r="B1784" s="32">
        <v>44563</v>
      </c>
      <c r="C1784" s="33" t="e">
        <f>VLOOKUP($B1784,大盤與近月台指!$A$4:$I$499,2,FALSE)</f>
        <v>#N/A</v>
      </c>
      <c r="D1784" s="34" t="e">
        <f>VLOOKUP($B1784,大盤與近月台指!$A$4:$I$499,3,FALSE)</f>
        <v>#N/A</v>
      </c>
      <c r="E1784" s="35" t="e">
        <f>VLOOKUP($B1784,大盤與近月台指!$A$4:$I$499,4,FALSE)</f>
        <v>#N/A</v>
      </c>
      <c r="F1784" s="33" t="e">
        <f>VLOOKUP($B1784,大盤與近月台指!$A$4:$I$499,5,FALSE)</f>
        <v>#N/A</v>
      </c>
      <c r="G1784" s="49" t="e">
        <f>VLOOKUP($B1784,三大法人買賣超!$A$4:$I$500,3,FALSE)</f>
        <v>#N/A</v>
      </c>
      <c r="H1784" s="34" t="e">
        <f>VLOOKUP($B1784,三大法人買賣超!$A$4:$I$500,5,FALSE)</f>
        <v>#N/A</v>
      </c>
      <c r="I1784" s="27" t="e">
        <f>VLOOKUP($B1784,三大法人買賣超!$A$4:$I$500,7,FALSE)</f>
        <v>#N/A</v>
      </c>
      <c r="J1784" s="27" t="e">
        <f>VLOOKUP($B1784,三大法人買賣超!$A$4:$I$500,9,FALSE)</f>
        <v>#N/A</v>
      </c>
      <c r="K1784" s="37">
        <f>新台幣匯率美元指數!B1785</f>
        <v>0</v>
      </c>
      <c r="L1784" s="38">
        <f>新台幣匯率美元指數!C1785</f>
        <v>0</v>
      </c>
      <c r="M1784" s="39">
        <f>新台幣匯率美元指數!D1785</f>
        <v>0</v>
      </c>
      <c r="N1784" s="27" t="e">
        <f>VLOOKUP($B1784,期貨未平倉口數!$A$4:$M$499,4,FALSE)</f>
        <v>#N/A</v>
      </c>
      <c r="O1784" s="27" t="e">
        <f>VLOOKUP($B1784,期貨未平倉口數!$A$4:$M$499,9,FALSE)</f>
        <v>#N/A</v>
      </c>
      <c r="P1784" s="27" t="e">
        <f>VLOOKUP($B1784,期貨未平倉口數!$A$4:$M$499,10,FALSE)</f>
        <v>#N/A</v>
      </c>
      <c r="Q1784" s="27" t="e">
        <f>VLOOKUP($B1784,期貨未平倉口數!$A$4:$M$499,11,FALSE)</f>
        <v>#N/A</v>
      </c>
      <c r="R1784" s="64" t="e">
        <f>VLOOKUP($B1784,選擇權未平倉餘額!$A$4:$I$500,6,FALSE)</f>
        <v>#N/A</v>
      </c>
      <c r="S1784" s="64" t="e">
        <f>VLOOKUP($B1784,選擇權未平倉餘額!$A$4:$I$500,7,FALSE)</f>
        <v>#N/A</v>
      </c>
      <c r="T1784" s="64" t="e">
        <f>VLOOKUP($B1784,選擇權未平倉餘額!$A$4:$I$500,8,FALSE)</f>
        <v>#N/A</v>
      </c>
      <c r="U1784" s="64" t="e">
        <f>VLOOKUP($B1784,選擇權未平倉餘額!$A$4:$I$500,9,FALSE)</f>
        <v>#N/A</v>
      </c>
      <c r="V1784" s="39" t="e">
        <f>VLOOKUP($B1784,臺指選擇權P_C_Ratios!$A$4:$C$500,3,FALSE)</f>
        <v>#N/A</v>
      </c>
      <c r="W1784" s="41" t="e">
        <f>VLOOKUP($B1784,散戶多空比!$A$6:$L$500,12,FALSE)</f>
        <v>#N/A</v>
      </c>
      <c r="X1784" s="40" t="e">
        <f>VLOOKUP($B1784,期貨大額交易人未沖銷部位!$A$4:$O$499,4,FALSE)</f>
        <v>#N/A</v>
      </c>
      <c r="Y1784" s="40" t="e">
        <f>VLOOKUP($B1784,期貨大額交易人未沖銷部位!$A$4:$O$499,7,FALSE)</f>
        <v>#N/A</v>
      </c>
      <c r="Z1784" s="40" t="e">
        <f>VLOOKUP($B1784,期貨大額交易人未沖銷部位!$A$4:$O$499,10,FALSE)</f>
        <v>#N/A</v>
      </c>
      <c r="AA1784" s="40" t="e">
        <f>VLOOKUP($B1784,期貨大額交易人未沖銷部位!$A$4:$O$499,13,FALSE)</f>
        <v>#N/A</v>
      </c>
      <c r="AB1784" s="40" t="e">
        <f>VLOOKUP($B1784,期貨大額交易人未沖銷部位!$A$4:$O$499,14,FALSE)</f>
        <v>#N/A</v>
      </c>
      <c r="AC1784" s="40" t="e">
        <f>VLOOKUP($B1784,期貨大額交易人未沖銷部位!$A$4:$O$499,15,FALSE)</f>
        <v>#N/A</v>
      </c>
      <c r="AD1784" s="33" t="e">
        <f>VLOOKUP($B1784,三大美股走勢!$A$4:$J$495,4,FALSE)</f>
        <v>#N/A</v>
      </c>
      <c r="AE1784" s="33" t="e">
        <f>VLOOKUP($B1784,三大美股走勢!$A$4:$J$495,7,FALSE)</f>
        <v>#N/A</v>
      </c>
      <c r="AF1784" s="33" t="e">
        <f>VLOOKUP($B1784,三大美股走勢!$A$4:$J$495,10,FALSE)</f>
        <v>#N/A</v>
      </c>
    </row>
    <row r="1785" spans="2:32">
      <c r="B1785" s="32">
        <v>44564</v>
      </c>
      <c r="C1785" s="33" t="e">
        <f>VLOOKUP($B1785,大盤與近月台指!$A$4:$I$499,2,FALSE)</f>
        <v>#N/A</v>
      </c>
      <c r="D1785" s="34" t="e">
        <f>VLOOKUP($B1785,大盤與近月台指!$A$4:$I$499,3,FALSE)</f>
        <v>#N/A</v>
      </c>
      <c r="E1785" s="35" t="e">
        <f>VLOOKUP($B1785,大盤與近月台指!$A$4:$I$499,4,FALSE)</f>
        <v>#N/A</v>
      </c>
      <c r="F1785" s="33" t="e">
        <f>VLOOKUP($B1785,大盤與近月台指!$A$4:$I$499,5,FALSE)</f>
        <v>#N/A</v>
      </c>
      <c r="G1785" s="49" t="e">
        <f>VLOOKUP($B1785,三大法人買賣超!$A$4:$I$500,3,FALSE)</f>
        <v>#N/A</v>
      </c>
      <c r="H1785" s="34" t="e">
        <f>VLOOKUP($B1785,三大法人買賣超!$A$4:$I$500,5,FALSE)</f>
        <v>#N/A</v>
      </c>
      <c r="I1785" s="27" t="e">
        <f>VLOOKUP($B1785,三大法人買賣超!$A$4:$I$500,7,FALSE)</f>
        <v>#N/A</v>
      </c>
      <c r="J1785" s="27" t="e">
        <f>VLOOKUP($B1785,三大法人買賣超!$A$4:$I$500,9,FALSE)</f>
        <v>#N/A</v>
      </c>
      <c r="K1785" s="37">
        <f>新台幣匯率美元指數!B1786</f>
        <v>0</v>
      </c>
      <c r="L1785" s="38">
        <f>新台幣匯率美元指數!C1786</f>
        <v>0</v>
      </c>
      <c r="M1785" s="39">
        <f>新台幣匯率美元指數!D1786</f>
        <v>0</v>
      </c>
      <c r="N1785" s="27" t="e">
        <f>VLOOKUP($B1785,期貨未平倉口數!$A$4:$M$499,4,FALSE)</f>
        <v>#N/A</v>
      </c>
      <c r="O1785" s="27" t="e">
        <f>VLOOKUP($B1785,期貨未平倉口數!$A$4:$M$499,9,FALSE)</f>
        <v>#N/A</v>
      </c>
      <c r="P1785" s="27" t="e">
        <f>VLOOKUP($B1785,期貨未平倉口數!$A$4:$M$499,10,FALSE)</f>
        <v>#N/A</v>
      </c>
      <c r="Q1785" s="27" t="e">
        <f>VLOOKUP($B1785,期貨未平倉口數!$A$4:$M$499,11,FALSE)</f>
        <v>#N/A</v>
      </c>
      <c r="R1785" s="64" t="e">
        <f>VLOOKUP($B1785,選擇權未平倉餘額!$A$4:$I$500,6,FALSE)</f>
        <v>#N/A</v>
      </c>
      <c r="S1785" s="64" t="e">
        <f>VLOOKUP($B1785,選擇權未平倉餘額!$A$4:$I$500,7,FALSE)</f>
        <v>#N/A</v>
      </c>
      <c r="T1785" s="64" t="e">
        <f>VLOOKUP($B1785,選擇權未平倉餘額!$A$4:$I$500,8,FALSE)</f>
        <v>#N/A</v>
      </c>
      <c r="U1785" s="64" t="e">
        <f>VLOOKUP($B1785,選擇權未平倉餘額!$A$4:$I$500,9,FALSE)</f>
        <v>#N/A</v>
      </c>
      <c r="V1785" s="39" t="e">
        <f>VLOOKUP($B1785,臺指選擇權P_C_Ratios!$A$4:$C$500,3,FALSE)</f>
        <v>#N/A</v>
      </c>
      <c r="W1785" s="41" t="e">
        <f>VLOOKUP($B1785,散戶多空比!$A$6:$L$500,12,FALSE)</f>
        <v>#N/A</v>
      </c>
      <c r="X1785" s="40" t="e">
        <f>VLOOKUP($B1785,期貨大額交易人未沖銷部位!$A$4:$O$499,4,FALSE)</f>
        <v>#N/A</v>
      </c>
      <c r="Y1785" s="40" t="e">
        <f>VLOOKUP($B1785,期貨大額交易人未沖銷部位!$A$4:$O$499,7,FALSE)</f>
        <v>#N/A</v>
      </c>
      <c r="Z1785" s="40" t="e">
        <f>VLOOKUP($B1785,期貨大額交易人未沖銷部位!$A$4:$O$499,10,FALSE)</f>
        <v>#N/A</v>
      </c>
      <c r="AA1785" s="40" t="e">
        <f>VLOOKUP($B1785,期貨大額交易人未沖銷部位!$A$4:$O$499,13,FALSE)</f>
        <v>#N/A</v>
      </c>
      <c r="AB1785" s="40" t="e">
        <f>VLOOKUP($B1785,期貨大額交易人未沖銷部位!$A$4:$O$499,14,FALSE)</f>
        <v>#N/A</v>
      </c>
      <c r="AC1785" s="40" t="e">
        <f>VLOOKUP($B1785,期貨大額交易人未沖銷部位!$A$4:$O$499,15,FALSE)</f>
        <v>#N/A</v>
      </c>
      <c r="AD1785" s="33" t="e">
        <f>VLOOKUP($B1785,三大美股走勢!$A$4:$J$495,4,FALSE)</f>
        <v>#N/A</v>
      </c>
      <c r="AE1785" s="33" t="e">
        <f>VLOOKUP($B1785,三大美股走勢!$A$4:$J$495,7,FALSE)</f>
        <v>#N/A</v>
      </c>
      <c r="AF1785" s="33" t="e">
        <f>VLOOKUP($B1785,三大美股走勢!$A$4:$J$495,10,FALSE)</f>
        <v>#N/A</v>
      </c>
    </row>
    <row r="1786" spans="2:32">
      <c r="B1786" s="32">
        <v>44565</v>
      </c>
      <c r="C1786" s="33" t="e">
        <f>VLOOKUP($B1786,大盤與近月台指!$A$4:$I$499,2,FALSE)</f>
        <v>#N/A</v>
      </c>
      <c r="D1786" s="34" t="e">
        <f>VLOOKUP($B1786,大盤與近月台指!$A$4:$I$499,3,FALSE)</f>
        <v>#N/A</v>
      </c>
      <c r="E1786" s="35" t="e">
        <f>VLOOKUP($B1786,大盤與近月台指!$A$4:$I$499,4,FALSE)</f>
        <v>#N/A</v>
      </c>
      <c r="F1786" s="33" t="e">
        <f>VLOOKUP($B1786,大盤與近月台指!$A$4:$I$499,5,FALSE)</f>
        <v>#N/A</v>
      </c>
      <c r="G1786" s="49" t="e">
        <f>VLOOKUP($B1786,三大法人買賣超!$A$4:$I$500,3,FALSE)</f>
        <v>#N/A</v>
      </c>
      <c r="H1786" s="34" t="e">
        <f>VLOOKUP($B1786,三大法人買賣超!$A$4:$I$500,5,FALSE)</f>
        <v>#N/A</v>
      </c>
      <c r="I1786" s="27" t="e">
        <f>VLOOKUP($B1786,三大法人買賣超!$A$4:$I$500,7,FALSE)</f>
        <v>#N/A</v>
      </c>
      <c r="J1786" s="27" t="e">
        <f>VLOOKUP($B1786,三大法人買賣超!$A$4:$I$500,9,FALSE)</f>
        <v>#N/A</v>
      </c>
      <c r="K1786" s="37">
        <f>新台幣匯率美元指數!B1787</f>
        <v>0</v>
      </c>
      <c r="L1786" s="38">
        <f>新台幣匯率美元指數!C1787</f>
        <v>0</v>
      </c>
      <c r="M1786" s="39">
        <f>新台幣匯率美元指數!D1787</f>
        <v>0</v>
      </c>
      <c r="N1786" s="27" t="e">
        <f>VLOOKUP($B1786,期貨未平倉口數!$A$4:$M$499,4,FALSE)</f>
        <v>#N/A</v>
      </c>
      <c r="O1786" s="27" t="e">
        <f>VLOOKUP($B1786,期貨未平倉口數!$A$4:$M$499,9,FALSE)</f>
        <v>#N/A</v>
      </c>
      <c r="P1786" s="27" t="e">
        <f>VLOOKUP($B1786,期貨未平倉口數!$A$4:$M$499,10,FALSE)</f>
        <v>#N/A</v>
      </c>
      <c r="Q1786" s="27" t="e">
        <f>VLOOKUP($B1786,期貨未平倉口數!$A$4:$M$499,11,FALSE)</f>
        <v>#N/A</v>
      </c>
      <c r="R1786" s="64" t="e">
        <f>VLOOKUP($B1786,選擇權未平倉餘額!$A$4:$I$500,6,FALSE)</f>
        <v>#N/A</v>
      </c>
      <c r="S1786" s="64" t="e">
        <f>VLOOKUP($B1786,選擇權未平倉餘額!$A$4:$I$500,7,FALSE)</f>
        <v>#N/A</v>
      </c>
      <c r="T1786" s="64" t="e">
        <f>VLOOKUP($B1786,選擇權未平倉餘額!$A$4:$I$500,8,FALSE)</f>
        <v>#N/A</v>
      </c>
      <c r="U1786" s="64" t="e">
        <f>VLOOKUP($B1786,選擇權未平倉餘額!$A$4:$I$500,9,FALSE)</f>
        <v>#N/A</v>
      </c>
      <c r="V1786" s="39" t="e">
        <f>VLOOKUP($B1786,臺指選擇權P_C_Ratios!$A$4:$C$500,3,FALSE)</f>
        <v>#N/A</v>
      </c>
      <c r="W1786" s="41" t="e">
        <f>VLOOKUP($B1786,散戶多空比!$A$6:$L$500,12,FALSE)</f>
        <v>#N/A</v>
      </c>
      <c r="X1786" s="40" t="e">
        <f>VLOOKUP($B1786,期貨大額交易人未沖銷部位!$A$4:$O$499,4,FALSE)</f>
        <v>#N/A</v>
      </c>
      <c r="Y1786" s="40" t="e">
        <f>VLOOKUP($B1786,期貨大額交易人未沖銷部位!$A$4:$O$499,7,FALSE)</f>
        <v>#N/A</v>
      </c>
      <c r="Z1786" s="40" t="e">
        <f>VLOOKUP($B1786,期貨大額交易人未沖銷部位!$A$4:$O$499,10,FALSE)</f>
        <v>#N/A</v>
      </c>
      <c r="AA1786" s="40" t="e">
        <f>VLOOKUP($B1786,期貨大額交易人未沖銷部位!$A$4:$O$499,13,FALSE)</f>
        <v>#N/A</v>
      </c>
      <c r="AB1786" s="40" t="e">
        <f>VLOOKUP($B1786,期貨大額交易人未沖銷部位!$A$4:$O$499,14,FALSE)</f>
        <v>#N/A</v>
      </c>
      <c r="AC1786" s="40" t="e">
        <f>VLOOKUP($B1786,期貨大額交易人未沖銷部位!$A$4:$O$499,15,FALSE)</f>
        <v>#N/A</v>
      </c>
      <c r="AD1786" s="33" t="e">
        <f>VLOOKUP($B1786,三大美股走勢!$A$4:$J$495,4,FALSE)</f>
        <v>#N/A</v>
      </c>
      <c r="AE1786" s="33" t="e">
        <f>VLOOKUP($B1786,三大美股走勢!$A$4:$J$495,7,FALSE)</f>
        <v>#N/A</v>
      </c>
      <c r="AF1786" s="33" t="e">
        <f>VLOOKUP($B1786,三大美股走勢!$A$4:$J$495,10,FALSE)</f>
        <v>#N/A</v>
      </c>
    </row>
    <row r="1787" spans="2:32">
      <c r="B1787" s="32">
        <v>44566</v>
      </c>
      <c r="C1787" s="33" t="e">
        <f>VLOOKUP($B1787,大盤與近月台指!$A$4:$I$499,2,FALSE)</f>
        <v>#N/A</v>
      </c>
      <c r="D1787" s="34" t="e">
        <f>VLOOKUP($B1787,大盤與近月台指!$A$4:$I$499,3,FALSE)</f>
        <v>#N/A</v>
      </c>
      <c r="E1787" s="35" t="e">
        <f>VLOOKUP($B1787,大盤與近月台指!$A$4:$I$499,4,FALSE)</f>
        <v>#N/A</v>
      </c>
      <c r="F1787" s="33" t="e">
        <f>VLOOKUP($B1787,大盤與近月台指!$A$4:$I$499,5,FALSE)</f>
        <v>#N/A</v>
      </c>
      <c r="G1787" s="49" t="e">
        <f>VLOOKUP($B1787,三大法人買賣超!$A$4:$I$500,3,FALSE)</f>
        <v>#N/A</v>
      </c>
      <c r="H1787" s="34" t="e">
        <f>VLOOKUP($B1787,三大法人買賣超!$A$4:$I$500,5,FALSE)</f>
        <v>#N/A</v>
      </c>
      <c r="I1787" s="27" t="e">
        <f>VLOOKUP($B1787,三大法人買賣超!$A$4:$I$500,7,FALSE)</f>
        <v>#N/A</v>
      </c>
      <c r="J1787" s="27" t="e">
        <f>VLOOKUP($B1787,三大法人買賣超!$A$4:$I$500,9,FALSE)</f>
        <v>#N/A</v>
      </c>
      <c r="K1787" s="37">
        <f>新台幣匯率美元指數!B1788</f>
        <v>0</v>
      </c>
      <c r="L1787" s="38">
        <f>新台幣匯率美元指數!C1788</f>
        <v>0</v>
      </c>
      <c r="M1787" s="39">
        <f>新台幣匯率美元指數!D1788</f>
        <v>0</v>
      </c>
      <c r="N1787" s="27" t="e">
        <f>VLOOKUP($B1787,期貨未平倉口數!$A$4:$M$499,4,FALSE)</f>
        <v>#N/A</v>
      </c>
      <c r="O1787" s="27" t="e">
        <f>VLOOKUP($B1787,期貨未平倉口數!$A$4:$M$499,9,FALSE)</f>
        <v>#N/A</v>
      </c>
      <c r="P1787" s="27" t="e">
        <f>VLOOKUP($B1787,期貨未平倉口數!$A$4:$M$499,10,FALSE)</f>
        <v>#N/A</v>
      </c>
      <c r="Q1787" s="27" t="e">
        <f>VLOOKUP($B1787,期貨未平倉口數!$A$4:$M$499,11,FALSE)</f>
        <v>#N/A</v>
      </c>
      <c r="R1787" s="64" t="e">
        <f>VLOOKUP($B1787,選擇權未平倉餘額!$A$4:$I$500,6,FALSE)</f>
        <v>#N/A</v>
      </c>
      <c r="S1787" s="64" t="e">
        <f>VLOOKUP($B1787,選擇權未平倉餘額!$A$4:$I$500,7,FALSE)</f>
        <v>#N/A</v>
      </c>
      <c r="T1787" s="64" t="e">
        <f>VLOOKUP($B1787,選擇權未平倉餘額!$A$4:$I$500,8,FALSE)</f>
        <v>#N/A</v>
      </c>
      <c r="U1787" s="64" t="e">
        <f>VLOOKUP($B1787,選擇權未平倉餘額!$A$4:$I$500,9,FALSE)</f>
        <v>#N/A</v>
      </c>
      <c r="V1787" s="39" t="e">
        <f>VLOOKUP($B1787,臺指選擇權P_C_Ratios!$A$4:$C$500,3,FALSE)</f>
        <v>#N/A</v>
      </c>
      <c r="W1787" s="41" t="e">
        <f>VLOOKUP($B1787,散戶多空比!$A$6:$L$500,12,FALSE)</f>
        <v>#N/A</v>
      </c>
      <c r="X1787" s="40" t="e">
        <f>VLOOKUP($B1787,期貨大額交易人未沖銷部位!$A$4:$O$499,4,FALSE)</f>
        <v>#N/A</v>
      </c>
      <c r="Y1787" s="40" t="e">
        <f>VLOOKUP($B1787,期貨大額交易人未沖銷部位!$A$4:$O$499,7,FALSE)</f>
        <v>#N/A</v>
      </c>
      <c r="Z1787" s="40" t="e">
        <f>VLOOKUP($B1787,期貨大額交易人未沖銷部位!$A$4:$O$499,10,FALSE)</f>
        <v>#N/A</v>
      </c>
      <c r="AA1787" s="40" t="e">
        <f>VLOOKUP($B1787,期貨大額交易人未沖銷部位!$A$4:$O$499,13,FALSE)</f>
        <v>#N/A</v>
      </c>
      <c r="AB1787" s="40" t="e">
        <f>VLOOKUP($B1787,期貨大額交易人未沖銷部位!$A$4:$O$499,14,FALSE)</f>
        <v>#N/A</v>
      </c>
      <c r="AC1787" s="40" t="e">
        <f>VLOOKUP($B1787,期貨大額交易人未沖銷部位!$A$4:$O$499,15,FALSE)</f>
        <v>#N/A</v>
      </c>
      <c r="AD1787" s="33" t="e">
        <f>VLOOKUP($B1787,三大美股走勢!$A$4:$J$495,4,FALSE)</f>
        <v>#N/A</v>
      </c>
      <c r="AE1787" s="33" t="e">
        <f>VLOOKUP($B1787,三大美股走勢!$A$4:$J$495,7,FALSE)</f>
        <v>#N/A</v>
      </c>
      <c r="AF1787" s="33" t="e">
        <f>VLOOKUP($B1787,三大美股走勢!$A$4:$J$495,10,FALSE)</f>
        <v>#N/A</v>
      </c>
    </row>
    <row r="1788" spans="2:32">
      <c r="B1788" s="32">
        <v>44567</v>
      </c>
      <c r="C1788" s="33" t="e">
        <f>VLOOKUP($B1788,大盤與近月台指!$A$4:$I$499,2,FALSE)</f>
        <v>#N/A</v>
      </c>
      <c r="D1788" s="34" t="e">
        <f>VLOOKUP($B1788,大盤與近月台指!$A$4:$I$499,3,FALSE)</f>
        <v>#N/A</v>
      </c>
      <c r="E1788" s="35" t="e">
        <f>VLOOKUP($B1788,大盤與近月台指!$A$4:$I$499,4,FALSE)</f>
        <v>#N/A</v>
      </c>
      <c r="F1788" s="33" t="e">
        <f>VLOOKUP($B1788,大盤與近月台指!$A$4:$I$499,5,FALSE)</f>
        <v>#N/A</v>
      </c>
      <c r="G1788" s="49" t="e">
        <f>VLOOKUP($B1788,三大法人買賣超!$A$4:$I$500,3,FALSE)</f>
        <v>#N/A</v>
      </c>
      <c r="H1788" s="34" t="e">
        <f>VLOOKUP($B1788,三大法人買賣超!$A$4:$I$500,5,FALSE)</f>
        <v>#N/A</v>
      </c>
      <c r="I1788" s="27" t="e">
        <f>VLOOKUP($B1788,三大法人買賣超!$A$4:$I$500,7,FALSE)</f>
        <v>#N/A</v>
      </c>
      <c r="J1788" s="27" t="e">
        <f>VLOOKUP($B1788,三大法人買賣超!$A$4:$I$500,9,FALSE)</f>
        <v>#N/A</v>
      </c>
      <c r="K1788" s="37">
        <f>新台幣匯率美元指數!B1789</f>
        <v>0</v>
      </c>
      <c r="L1788" s="38">
        <f>新台幣匯率美元指數!C1789</f>
        <v>0</v>
      </c>
      <c r="M1788" s="39">
        <f>新台幣匯率美元指數!D1789</f>
        <v>0</v>
      </c>
      <c r="N1788" s="27" t="e">
        <f>VLOOKUP($B1788,期貨未平倉口數!$A$4:$M$499,4,FALSE)</f>
        <v>#N/A</v>
      </c>
      <c r="O1788" s="27" t="e">
        <f>VLOOKUP($B1788,期貨未平倉口數!$A$4:$M$499,9,FALSE)</f>
        <v>#N/A</v>
      </c>
      <c r="P1788" s="27" t="e">
        <f>VLOOKUP($B1788,期貨未平倉口數!$A$4:$M$499,10,FALSE)</f>
        <v>#N/A</v>
      </c>
      <c r="Q1788" s="27" t="e">
        <f>VLOOKUP($B1788,期貨未平倉口數!$A$4:$M$499,11,FALSE)</f>
        <v>#N/A</v>
      </c>
      <c r="R1788" s="64" t="e">
        <f>VLOOKUP($B1788,選擇權未平倉餘額!$A$4:$I$500,6,FALSE)</f>
        <v>#N/A</v>
      </c>
      <c r="S1788" s="64" t="e">
        <f>VLOOKUP($B1788,選擇權未平倉餘額!$A$4:$I$500,7,FALSE)</f>
        <v>#N/A</v>
      </c>
      <c r="T1788" s="64" t="e">
        <f>VLOOKUP($B1788,選擇權未平倉餘額!$A$4:$I$500,8,FALSE)</f>
        <v>#N/A</v>
      </c>
      <c r="U1788" s="64" t="e">
        <f>VLOOKUP($B1788,選擇權未平倉餘額!$A$4:$I$500,9,FALSE)</f>
        <v>#N/A</v>
      </c>
      <c r="V1788" s="39" t="e">
        <f>VLOOKUP($B1788,臺指選擇權P_C_Ratios!$A$4:$C$500,3,FALSE)</f>
        <v>#N/A</v>
      </c>
      <c r="W1788" s="41" t="e">
        <f>VLOOKUP($B1788,散戶多空比!$A$6:$L$500,12,FALSE)</f>
        <v>#N/A</v>
      </c>
      <c r="X1788" s="40" t="e">
        <f>VLOOKUP($B1788,期貨大額交易人未沖銷部位!$A$4:$O$499,4,FALSE)</f>
        <v>#N/A</v>
      </c>
      <c r="Y1788" s="40" t="e">
        <f>VLOOKUP($B1788,期貨大額交易人未沖銷部位!$A$4:$O$499,7,FALSE)</f>
        <v>#N/A</v>
      </c>
      <c r="Z1788" s="40" t="e">
        <f>VLOOKUP($B1788,期貨大額交易人未沖銷部位!$A$4:$O$499,10,FALSE)</f>
        <v>#N/A</v>
      </c>
      <c r="AA1788" s="40" t="e">
        <f>VLOOKUP($B1788,期貨大額交易人未沖銷部位!$A$4:$O$499,13,FALSE)</f>
        <v>#N/A</v>
      </c>
      <c r="AB1788" s="40" t="e">
        <f>VLOOKUP($B1788,期貨大額交易人未沖銷部位!$A$4:$O$499,14,FALSE)</f>
        <v>#N/A</v>
      </c>
      <c r="AC1788" s="40" t="e">
        <f>VLOOKUP($B1788,期貨大額交易人未沖銷部位!$A$4:$O$499,15,FALSE)</f>
        <v>#N/A</v>
      </c>
      <c r="AD1788" s="33" t="e">
        <f>VLOOKUP($B1788,三大美股走勢!$A$4:$J$495,4,FALSE)</f>
        <v>#N/A</v>
      </c>
      <c r="AE1788" s="33" t="e">
        <f>VLOOKUP($B1788,三大美股走勢!$A$4:$J$495,7,FALSE)</f>
        <v>#N/A</v>
      </c>
      <c r="AF1788" s="33" t="e">
        <f>VLOOKUP($B1788,三大美股走勢!$A$4:$J$495,10,FALSE)</f>
        <v>#N/A</v>
      </c>
    </row>
    <row r="1789" spans="2:32">
      <c r="B1789" s="32">
        <v>44568</v>
      </c>
      <c r="C1789" s="33" t="e">
        <f>VLOOKUP($B1789,大盤與近月台指!$A$4:$I$499,2,FALSE)</f>
        <v>#N/A</v>
      </c>
      <c r="D1789" s="34" t="e">
        <f>VLOOKUP($B1789,大盤與近月台指!$A$4:$I$499,3,FALSE)</f>
        <v>#N/A</v>
      </c>
      <c r="E1789" s="35" t="e">
        <f>VLOOKUP($B1789,大盤與近月台指!$A$4:$I$499,4,FALSE)</f>
        <v>#N/A</v>
      </c>
      <c r="F1789" s="33" t="e">
        <f>VLOOKUP($B1789,大盤與近月台指!$A$4:$I$499,5,FALSE)</f>
        <v>#N/A</v>
      </c>
      <c r="G1789" s="49" t="e">
        <f>VLOOKUP($B1789,三大法人買賣超!$A$4:$I$500,3,FALSE)</f>
        <v>#N/A</v>
      </c>
      <c r="H1789" s="34" t="e">
        <f>VLOOKUP($B1789,三大法人買賣超!$A$4:$I$500,5,FALSE)</f>
        <v>#N/A</v>
      </c>
      <c r="I1789" s="27" t="e">
        <f>VLOOKUP($B1789,三大法人買賣超!$A$4:$I$500,7,FALSE)</f>
        <v>#N/A</v>
      </c>
      <c r="J1789" s="27" t="e">
        <f>VLOOKUP($B1789,三大法人買賣超!$A$4:$I$500,9,FALSE)</f>
        <v>#N/A</v>
      </c>
      <c r="K1789" s="37">
        <f>新台幣匯率美元指數!B1790</f>
        <v>0</v>
      </c>
      <c r="L1789" s="38">
        <f>新台幣匯率美元指數!C1790</f>
        <v>0</v>
      </c>
      <c r="M1789" s="39">
        <f>新台幣匯率美元指數!D1790</f>
        <v>0</v>
      </c>
      <c r="N1789" s="27" t="e">
        <f>VLOOKUP($B1789,期貨未平倉口數!$A$4:$M$499,4,FALSE)</f>
        <v>#N/A</v>
      </c>
      <c r="O1789" s="27" t="e">
        <f>VLOOKUP($B1789,期貨未平倉口數!$A$4:$M$499,9,FALSE)</f>
        <v>#N/A</v>
      </c>
      <c r="P1789" s="27" t="e">
        <f>VLOOKUP($B1789,期貨未平倉口數!$A$4:$M$499,10,FALSE)</f>
        <v>#N/A</v>
      </c>
      <c r="Q1789" s="27" t="e">
        <f>VLOOKUP($B1789,期貨未平倉口數!$A$4:$M$499,11,FALSE)</f>
        <v>#N/A</v>
      </c>
      <c r="R1789" s="64" t="e">
        <f>VLOOKUP($B1789,選擇權未平倉餘額!$A$4:$I$500,6,FALSE)</f>
        <v>#N/A</v>
      </c>
      <c r="S1789" s="64" t="e">
        <f>VLOOKUP($B1789,選擇權未平倉餘額!$A$4:$I$500,7,FALSE)</f>
        <v>#N/A</v>
      </c>
      <c r="T1789" s="64" t="e">
        <f>VLOOKUP($B1789,選擇權未平倉餘額!$A$4:$I$500,8,FALSE)</f>
        <v>#N/A</v>
      </c>
      <c r="U1789" s="64" t="e">
        <f>VLOOKUP($B1789,選擇權未平倉餘額!$A$4:$I$500,9,FALSE)</f>
        <v>#N/A</v>
      </c>
      <c r="V1789" s="39" t="e">
        <f>VLOOKUP($B1789,臺指選擇權P_C_Ratios!$A$4:$C$500,3,FALSE)</f>
        <v>#N/A</v>
      </c>
      <c r="W1789" s="41" t="e">
        <f>VLOOKUP($B1789,散戶多空比!$A$6:$L$500,12,FALSE)</f>
        <v>#N/A</v>
      </c>
      <c r="X1789" s="40" t="e">
        <f>VLOOKUP($B1789,期貨大額交易人未沖銷部位!$A$4:$O$499,4,FALSE)</f>
        <v>#N/A</v>
      </c>
      <c r="Y1789" s="40" t="e">
        <f>VLOOKUP($B1789,期貨大額交易人未沖銷部位!$A$4:$O$499,7,FALSE)</f>
        <v>#N/A</v>
      </c>
      <c r="Z1789" s="40" t="e">
        <f>VLOOKUP($B1789,期貨大額交易人未沖銷部位!$A$4:$O$499,10,FALSE)</f>
        <v>#N/A</v>
      </c>
      <c r="AA1789" s="40" t="e">
        <f>VLOOKUP($B1789,期貨大額交易人未沖銷部位!$A$4:$O$499,13,FALSE)</f>
        <v>#N/A</v>
      </c>
      <c r="AB1789" s="40" t="e">
        <f>VLOOKUP($B1789,期貨大額交易人未沖銷部位!$A$4:$O$499,14,FALSE)</f>
        <v>#N/A</v>
      </c>
      <c r="AC1789" s="40" t="e">
        <f>VLOOKUP($B1789,期貨大額交易人未沖銷部位!$A$4:$O$499,15,FALSE)</f>
        <v>#N/A</v>
      </c>
      <c r="AD1789" s="33" t="e">
        <f>VLOOKUP($B1789,三大美股走勢!$A$4:$J$495,4,FALSE)</f>
        <v>#N/A</v>
      </c>
      <c r="AE1789" s="33" t="e">
        <f>VLOOKUP($B1789,三大美股走勢!$A$4:$J$495,7,FALSE)</f>
        <v>#N/A</v>
      </c>
      <c r="AF1789" s="33" t="e">
        <f>VLOOKUP($B1789,三大美股走勢!$A$4:$J$495,10,FALSE)</f>
        <v>#N/A</v>
      </c>
    </row>
    <row r="1790" spans="2:32">
      <c r="B1790" s="32">
        <v>44569</v>
      </c>
      <c r="C1790" s="33" t="e">
        <f>VLOOKUP($B1790,大盤與近月台指!$A$4:$I$499,2,FALSE)</f>
        <v>#N/A</v>
      </c>
      <c r="D1790" s="34" t="e">
        <f>VLOOKUP($B1790,大盤與近月台指!$A$4:$I$499,3,FALSE)</f>
        <v>#N/A</v>
      </c>
      <c r="E1790" s="35" t="e">
        <f>VLOOKUP($B1790,大盤與近月台指!$A$4:$I$499,4,FALSE)</f>
        <v>#N/A</v>
      </c>
      <c r="F1790" s="33" t="e">
        <f>VLOOKUP($B1790,大盤與近月台指!$A$4:$I$499,5,FALSE)</f>
        <v>#N/A</v>
      </c>
      <c r="G1790" s="49" t="e">
        <f>VLOOKUP($B1790,三大法人買賣超!$A$4:$I$500,3,FALSE)</f>
        <v>#N/A</v>
      </c>
      <c r="H1790" s="34" t="e">
        <f>VLOOKUP($B1790,三大法人買賣超!$A$4:$I$500,5,FALSE)</f>
        <v>#N/A</v>
      </c>
      <c r="I1790" s="27" t="e">
        <f>VLOOKUP($B1790,三大法人買賣超!$A$4:$I$500,7,FALSE)</f>
        <v>#N/A</v>
      </c>
      <c r="J1790" s="27" t="e">
        <f>VLOOKUP($B1790,三大法人買賣超!$A$4:$I$500,9,FALSE)</f>
        <v>#N/A</v>
      </c>
      <c r="K1790" s="37">
        <f>新台幣匯率美元指數!B1791</f>
        <v>0</v>
      </c>
      <c r="L1790" s="38">
        <f>新台幣匯率美元指數!C1791</f>
        <v>0</v>
      </c>
      <c r="M1790" s="39">
        <f>新台幣匯率美元指數!D1791</f>
        <v>0</v>
      </c>
      <c r="N1790" s="27" t="e">
        <f>VLOOKUP($B1790,期貨未平倉口數!$A$4:$M$499,4,FALSE)</f>
        <v>#N/A</v>
      </c>
      <c r="O1790" s="27" t="e">
        <f>VLOOKUP($B1790,期貨未平倉口數!$A$4:$M$499,9,FALSE)</f>
        <v>#N/A</v>
      </c>
      <c r="P1790" s="27" t="e">
        <f>VLOOKUP($B1790,期貨未平倉口數!$A$4:$M$499,10,FALSE)</f>
        <v>#N/A</v>
      </c>
      <c r="Q1790" s="27" t="e">
        <f>VLOOKUP($B1790,期貨未平倉口數!$A$4:$M$499,11,FALSE)</f>
        <v>#N/A</v>
      </c>
      <c r="R1790" s="64" t="e">
        <f>VLOOKUP($B1790,選擇權未平倉餘額!$A$4:$I$500,6,FALSE)</f>
        <v>#N/A</v>
      </c>
      <c r="S1790" s="64" t="e">
        <f>VLOOKUP($B1790,選擇權未平倉餘額!$A$4:$I$500,7,FALSE)</f>
        <v>#N/A</v>
      </c>
      <c r="T1790" s="64" t="e">
        <f>VLOOKUP($B1790,選擇權未平倉餘額!$A$4:$I$500,8,FALSE)</f>
        <v>#N/A</v>
      </c>
      <c r="U1790" s="64" t="e">
        <f>VLOOKUP($B1790,選擇權未平倉餘額!$A$4:$I$500,9,FALSE)</f>
        <v>#N/A</v>
      </c>
      <c r="V1790" s="39" t="e">
        <f>VLOOKUP($B1790,臺指選擇權P_C_Ratios!$A$4:$C$500,3,FALSE)</f>
        <v>#N/A</v>
      </c>
      <c r="W1790" s="41" t="e">
        <f>VLOOKUP($B1790,散戶多空比!$A$6:$L$500,12,FALSE)</f>
        <v>#N/A</v>
      </c>
      <c r="X1790" s="40" t="e">
        <f>VLOOKUP($B1790,期貨大額交易人未沖銷部位!$A$4:$O$499,4,FALSE)</f>
        <v>#N/A</v>
      </c>
      <c r="Y1790" s="40" t="e">
        <f>VLOOKUP($B1790,期貨大額交易人未沖銷部位!$A$4:$O$499,7,FALSE)</f>
        <v>#N/A</v>
      </c>
      <c r="Z1790" s="40" t="e">
        <f>VLOOKUP($B1790,期貨大額交易人未沖銷部位!$A$4:$O$499,10,FALSE)</f>
        <v>#N/A</v>
      </c>
      <c r="AA1790" s="40" t="e">
        <f>VLOOKUP($B1790,期貨大額交易人未沖銷部位!$A$4:$O$499,13,FALSE)</f>
        <v>#N/A</v>
      </c>
      <c r="AB1790" s="40" t="e">
        <f>VLOOKUP($B1790,期貨大額交易人未沖銷部位!$A$4:$O$499,14,FALSE)</f>
        <v>#N/A</v>
      </c>
      <c r="AC1790" s="40" t="e">
        <f>VLOOKUP($B1790,期貨大額交易人未沖銷部位!$A$4:$O$499,15,FALSE)</f>
        <v>#N/A</v>
      </c>
      <c r="AD1790" s="33" t="e">
        <f>VLOOKUP($B1790,三大美股走勢!$A$4:$J$495,4,FALSE)</f>
        <v>#N/A</v>
      </c>
      <c r="AE1790" s="33" t="e">
        <f>VLOOKUP($B1790,三大美股走勢!$A$4:$J$495,7,FALSE)</f>
        <v>#N/A</v>
      </c>
      <c r="AF1790" s="33" t="e">
        <f>VLOOKUP($B1790,三大美股走勢!$A$4:$J$495,10,FALSE)</f>
        <v>#N/A</v>
      </c>
    </row>
    <row r="1791" spans="2:32">
      <c r="B1791" s="32">
        <v>44570</v>
      </c>
      <c r="C1791" s="33" t="e">
        <f>VLOOKUP($B1791,大盤與近月台指!$A$4:$I$499,2,FALSE)</f>
        <v>#N/A</v>
      </c>
      <c r="D1791" s="34" t="e">
        <f>VLOOKUP($B1791,大盤與近月台指!$A$4:$I$499,3,FALSE)</f>
        <v>#N/A</v>
      </c>
      <c r="E1791" s="35" t="e">
        <f>VLOOKUP($B1791,大盤與近月台指!$A$4:$I$499,4,FALSE)</f>
        <v>#N/A</v>
      </c>
      <c r="F1791" s="33" t="e">
        <f>VLOOKUP($B1791,大盤與近月台指!$A$4:$I$499,5,FALSE)</f>
        <v>#N/A</v>
      </c>
      <c r="G1791" s="49" t="e">
        <f>VLOOKUP($B1791,三大法人買賣超!$A$4:$I$500,3,FALSE)</f>
        <v>#N/A</v>
      </c>
      <c r="H1791" s="34" t="e">
        <f>VLOOKUP($B1791,三大法人買賣超!$A$4:$I$500,5,FALSE)</f>
        <v>#N/A</v>
      </c>
      <c r="I1791" s="27" t="e">
        <f>VLOOKUP($B1791,三大法人買賣超!$A$4:$I$500,7,FALSE)</f>
        <v>#N/A</v>
      </c>
      <c r="J1791" s="27" t="e">
        <f>VLOOKUP($B1791,三大法人買賣超!$A$4:$I$500,9,FALSE)</f>
        <v>#N/A</v>
      </c>
      <c r="K1791" s="37">
        <f>新台幣匯率美元指數!B1792</f>
        <v>0</v>
      </c>
      <c r="L1791" s="38">
        <f>新台幣匯率美元指數!C1792</f>
        <v>0</v>
      </c>
      <c r="M1791" s="39">
        <f>新台幣匯率美元指數!D1792</f>
        <v>0</v>
      </c>
      <c r="N1791" s="27" t="e">
        <f>VLOOKUP($B1791,期貨未平倉口數!$A$4:$M$499,4,FALSE)</f>
        <v>#N/A</v>
      </c>
      <c r="O1791" s="27" t="e">
        <f>VLOOKUP($B1791,期貨未平倉口數!$A$4:$M$499,9,FALSE)</f>
        <v>#N/A</v>
      </c>
      <c r="P1791" s="27" t="e">
        <f>VLOOKUP($B1791,期貨未平倉口數!$A$4:$M$499,10,FALSE)</f>
        <v>#N/A</v>
      </c>
      <c r="Q1791" s="27" t="e">
        <f>VLOOKUP($B1791,期貨未平倉口數!$A$4:$M$499,11,FALSE)</f>
        <v>#N/A</v>
      </c>
      <c r="R1791" s="64" t="e">
        <f>VLOOKUP($B1791,選擇權未平倉餘額!$A$4:$I$500,6,FALSE)</f>
        <v>#N/A</v>
      </c>
      <c r="S1791" s="64" t="e">
        <f>VLOOKUP($B1791,選擇權未平倉餘額!$A$4:$I$500,7,FALSE)</f>
        <v>#N/A</v>
      </c>
      <c r="T1791" s="64" t="e">
        <f>VLOOKUP($B1791,選擇權未平倉餘額!$A$4:$I$500,8,FALSE)</f>
        <v>#N/A</v>
      </c>
      <c r="U1791" s="64" t="e">
        <f>VLOOKUP($B1791,選擇權未平倉餘額!$A$4:$I$500,9,FALSE)</f>
        <v>#N/A</v>
      </c>
      <c r="V1791" s="39" t="e">
        <f>VLOOKUP($B1791,臺指選擇權P_C_Ratios!$A$4:$C$500,3,FALSE)</f>
        <v>#N/A</v>
      </c>
      <c r="W1791" s="41" t="e">
        <f>VLOOKUP($B1791,散戶多空比!$A$6:$L$500,12,FALSE)</f>
        <v>#N/A</v>
      </c>
      <c r="X1791" s="40" t="e">
        <f>VLOOKUP($B1791,期貨大額交易人未沖銷部位!$A$4:$O$499,4,FALSE)</f>
        <v>#N/A</v>
      </c>
      <c r="Y1791" s="40" t="e">
        <f>VLOOKUP($B1791,期貨大額交易人未沖銷部位!$A$4:$O$499,7,FALSE)</f>
        <v>#N/A</v>
      </c>
      <c r="Z1791" s="40" t="e">
        <f>VLOOKUP($B1791,期貨大額交易人未沖銷部位!$A$4:$O$499,10,FALSE)</f>
        <v>#N/A</v>
      </c>
      <c r="AA1791" s="40" t="e">
        <f>VLOOKUP($B1791,期貨大額交易人未沖銷部位!$A$4:$O$499,13,FALSE)</f>
        <v>#N/A</v>
      </c>
      <c r="AB1791" s="40" t="e">
        <f>VLOOKUP($B1791,期貨大額交易人未沖銷部位!$A$4:$O$499,14,FALSE)</f>
        <v>#N/A</v>
      </c>
      <c r="AC1791" s="40" t="e">
        <f>VLOOKUP($B1791,期貨大額交易人未沖銷部位!$A$4:$O$499,15,FALSE)</f>
        <v>#N/A</v>
      </c>
      <c r="AD1791" s="33" t="e">
        <f>VLOOKUP($B1791,三大美股走勢!$A$4:$J$495,4,FALSE)</f>
        <v>#N/A</v>
      </c>
      <c r="AE1791" s="33" t="e">
        <f>VLOOKUP($B1791,三大美股走勢!$A$4:$J$495,7,FALSE)</f>
        <v>#N/A</v>
      </c>
      <c r="AF1791" s="33" t="e">
        <f>VLOOKUP($B1791,三大美股走勢!$A$4:$J$495,10,FALSE)</f>
        <v>#N/A</v>
      </c>
    </row>
    <row r="1792" spans="2:32">
      <c r="B1792" s="32">
        <v>44571</v>
      </c>
      <c r="C1792" s="33" t="e">
        <f>VLOOKUP($B1792,大盤與近月台指!$A$4:$I$499,2,FALSE)</f>
        <v>#N/A</v>
      </c>
      <c r="D1792" s="34" t="e">
        <f>VLOOKUP($B1792,大盤與近月台指!$A$4:$I$499,3,FALSE)</f>
        <v>#N/A</v>
      </c>
      <c r="E1792" s="35" t="e">
        <f>VLOOKUP($B1792,大盤與近月台指!$A$4:$I$499,4,FALSE)</f>
        <v>#N/A</v>
      </c>
      <c r="F1792" s="33" t="e">
        <f>VLOOKUP($B1792,大盤與近月台指!$A$4:$I$499,5,FALSE)</f>
        <v>#N/A</v>
      </c>
      <c r="G1792" s="49" t="e">
        <f>VLOOKUP($B1792,三大法人買賣超!$A$4:$I$500,3,FALSE)</f>
        <v>#N/A</v>
      </c>
      <c r="H1792" s="34" t="e">
        <f>VLOOKUP($B1792,三大法人買賣超!$A$4:$I$500,5,FALSE)</f>
        <v>#N/A</v>
      </c>
      <c r="I1792" s="27" t="e">
        <f>VLOOKUP($B1792,三大法人買賣超!$A$4:$I$500,7,FALSE)</f>
        <v>#N/A</v>
      </c>
      <c r="J1792" s="27" t="e">
        <f>VLOOKUP($B1792,三大法人買賣超!$A$4:$I$500,9,FALSE)</f>
        <v>#N/A</v>
      </c>
      <c r="K1792" s="37">
        <f>新台幣匯率美元指數!B1793</f>
        <v>0</v>
      </c>
      <c r="L1792" s="38">
        <f>新台幣匯率美元指數!C1793</f>
        <v>0</v>
      </c>
      <c r="M1792" s="39">
        <f>新台幣匯率美元指數!D1793</f>
        <v>0</v>
      </c>
      <c r="N1792" s="27" t="e">
        <f>VLOOKUP($B1792,期貨未平倉口數!$A$4:$M$499,4,FALSE)</f>
        <v>#N/A</v>
      </c>
      <c r="O1792" s="27" t="e">
        <f>VLOOKUP($B1792,期貨未平倉口數!$A$4:$M$499,9,FALSE)</f>
        <v>#N/A</v>
      </c>
      <c r="P1792" s="27" t="e">
        <f>VLOOKUP($B1792,期貨未平倉口數!$A$4:$M$499,10,FALSE)</f>
        <v>#N/A</v>
      </c>
      <c r="Q1792" s="27" t="e">
        <f>VLOOKUP($B1792,期貨未平倉口數!$A$4:$M$499,11,FALSE)</f>
        <v>#N/A</v>
      </c>
      <c r="R1792" s="64" t="e">
        <f>VLOOKUP($B1792,選擇權未平倉餘額!$A$4:$I$500,6,FALSE)</f>
        <v>#N/A</v>
      </c>
      <c r="S1792" s="64" t="e">
        <f>VLOOKUP($B1792,選擇權未平倉餘額!$A$4:$I$500,7,FALSE)</f>
        <v>#N/A</v>
      </c>
      <c r="T1792" s="64" t="e">
        <f>VLOOKUP($B1792,選擇權未平倉餘額!$A$4:$I$500,8,FALSE)</f>
        <v>#N/A</v>
      </c>
      <c r="U1792" s="64" t="e">
        <f>VLOOKUP($B1792,選擇權未平倉餘額!$A$4:$I$500,9,FALSE)</f>
        <v>#N/A</v>
      </c>
      <c r="V1792" s="39" t="e">
        <f>VLOOKUP($B1792,臺指選擇權P_C_Ratios!$A$4:$C$500,3,FALSE)</f>
        <v>#N/A</v>
      </c>
      <c r="W1792" s="41" t="e">
        <f>VLOOKUP($B1792,散戶多空比!$A$6:$L$500,12,FALSE)</f>
        <v>#N/A</v>
      </c>
      <c r="X1792" s="40" t="e">
        <f>VLOOKUP($B1792,期貨大額交易人未沖銷部位!$A$4:$O$499,4,FALSE)</f>
        <v>#N/A</v>
      </c>
      <c r="Y1792" s="40" t="e">
        <f>VLOOKUP($B1792,期貨大額交易人未沖銷部位!$A$4:$O$499,7,FALSE)</f>
        <v>#N/A</v>
      </c>
      <c r="Z1792" s="40" t="e">
        <f>VLOOKUP($B1792,期貨大額交易人未沖銷部位!$A$4:$O$499,10,FALSE)</f>
        <v>#N/A</v>
      </c>
      <c r="AA1792" s="40" t="e">
        <f>VLOOKUP($B1792,期貨大額交易人未沖銷部位!$A$4:$O$499,13,FALSE)</f>
        <v>#N/A</v>
      </c>
      <c r="AB1792" s="40" t="e">
        <f>VLOOKUP($B1792,期貨大額交易人未沖銷部位!$A$4:$O$499,14,FALSE)</f>
        <v>#N/A</v>
      </c>
      <c r="AC1792" s="40" t="e">
        <f>VLOOKUP($B1792,期貨大額交易人未沖銷部位!$A$4:$O$499,15,FALSE)</f>
        <v>#N/A</v>
      </c>
      <c r="AD1792" s="33" t="e">
        <f>VLOOKUP($B1792,三大美股走勢!$A$4:$J$495,4,FALSE)</f>
        <v>#N/A</v>
      </c>
      <c r="AE1792" s="33" t="e">
        <f>VLOOKUP($B1792,三大美股走勢!$A$4:$J$495,7,FALSE)</f>
        <v>#N/A</v>
      </c>
      <c r="AF1792" s="33" t="e">
        <f>VLOOKUP($B1792,三大美股走勢!$A$4:$J$495,10,FALSE)</f>
        <v>#N/A</v>
      </c>
    </row>
    <row r="1793" spans="2:32">
      <c r="B1793" s="32">
        <v>44572</v>
      </c>
      <c r="C1793" s="33" t="e">
        <f>VLOOKUP($B1793,大盤與近月台指!$A$4:$I$499,2,FALSE)</f>
        <v>#N/A</v>
      </c>
      <c r="D1793" s="34" t="e">
        <f>VLOOKUP($B1793,大盤與近月台指!$A$4:$I$499,3,FALSE)</f>
        <v>#N/A</v>
      </c>
      <c r="E1793" s="35" t="e">
        <f>VLOOKUP($B1793,大盤與近月台指!$A$4:$I$499,4,FALSE)</f>
        <v>#N/A</v>
      </c>
      <c r="F1793" s="33" t="e">
        <f>VLOOKUP($B1793,大盤與近月台指!$A$4:$I$499,5,FALSE)</f>
        <v>#N/A</v>
      </c>
      <c r="G1793" s="49" t="e">
        <f>VLOOKUP($B1793,三大法人買賣超!$A$4:$I$500,3,FALSE)</f>
        <v>#N/A</v>
      </c>
      <c r="H1793" s="34" t="e">
        <f>VLOOKUP($B1793,三大法人買賣超!$A$4:$I$500,5,FALSE)</f>
        <v>#N/A</v>
      </c>
      <c r="I1793" s="27" t="e">
        <f>VLOOKUP($B1793,三大法人買賣超!$A$4:$I$500,7,FALSE)</f>
        <v>#N/A</v>
      </c>
      <c r="J1793" s="27" t="e">
        <f>VLOOKUP($B1793,三大法人買賣超!$A$4:$I$500,9,FALSE)</f>
        <v>#N/A</v>
      </c>
      <c r="K1793" s="37">
        <f>新台幣匯率美元指數!B1794</f>
        <v>0</v>
      </c>
      <c r="L1793" s="38">
        <f>新台幣匯率美元指數!C1794</f>
        <v>0</v>
      </c>
      <c r="M1793" s="39">
        <f>新台幣匯率美元指數!D1794</f>
        <v>0</v>
      </c>
      <c r="N1793" s="27" t="e">
        <f>VLOOKUP($B1793,期貨未平倉口數!$A$4:$M$499,4,FALSE)</f>
        <v>#N/A</v>
      </c>
      <c r="O1793" s="27" t="e">
        <f>VLOOKUP($B1793,期貨未平倉口數!$A$4:$M$499,9,FALSE)</f>
        <v>#N/A</v>
      </c>
      <c r="P1793" s="27" t="e">
        <f>VLOOKUP($B1793,期貨未平倉口數!$A$4:$M$499,10,FALSE)</f>
        <v>#N/A</v>
      </c>
      <c r="Q1793" s="27" t="e">
        <f>VLOOKUP($B1793,期貨未平倉口數!$A$4:$M$499,11,FALSE)</f>
        <v>#N/A</v>
      </c>
      <c r="R1793" s="64" t="e">
        <f>VLOOKUP($B1793,選擇權未平倉餘額!$A$4:$I$500,6,FALSE)</f>
        <v>#N/A</v>
      </c>
      <c r="S1793" s="64" t="e">
        <f>VLOOKUP($B1793,選擇權未平倉餘額!$A$4:$I$500,7,FALSE)</f>
        <v>#N/A</v>
      </c>
      <c r="T1793" s="64" t="e">
        <f>VLOOKUP($B1793,選擇權未平倉餘額!$A$4:$I$500,8,FALSE)</f>
        <v>#N/A</v>
      </c>
      <c r="U1793" s="64" t="e">
        <f>VLOOKUP($B1793,選擇權未平倉餘額!$A$4:$I$500,9,FALSE)</f>
        <v>#N/A</v>
      </c>
      <c r="V1793" s="39" t="e">
        <f>VLOOKUP($B1793,臺指選擇權P_C_Ratios!$A$4:$C$500,3,FALSE)</f>
        <v>#N/A</v>
      </c>
      <c r="W1793" s="41" t="e">
        <f>VLOOKUP($B1793,散戶多空比!$A$6:$L$500,12,FALSE)</f>
        <v>#N/A</v>
      </c>
      <c r="X1793" s="40" t="e">
        <f>VLOOKUP($B1793,期貨大額交易人未沖銷部位!$A$4:$O$499,4,FALSE)</f>
        <v>#N/A</v>
      </c>
      <c r="Y1793" s="40" t="e">
        <f>VLOOKUP($B1793,期貨大額交易人未沖銷部位!$A$4:$O$499,7,FALSE)</f>
        <v>#N/A</v>
      </c>
      <c r="Z1793" s="40" t="e">
        <f>VLOOKUP($B1793,期貨大額交易人未沖銷部位!$A$4:$O$499,10,FALSE)</f>
        <v>#N/A</v>
      </c>
      <c r="AA1793" s="40" t="e">
        <f>VLOOKUP($B1793,期貨大額交易人未沖銷部位!$A$4:$O$499,13,FALSE)</f>
        <v>#N/A</v>
      </c>
      <c r="AB1793" s="40" t="e">
        <f>VLOOKUP($B1793,期貨大額交易人未沖銷部位!$A$4:$O$499,14,FALSE)</f>
        <v>#N/A</v>
      </c>
      <c r="AC1793" s="40" t="e">
        <f>VLOOKUP($B1793,期貨大額交易人未沖銷部位!$A$4:$O$499,15,FALSE)</f>
        <v>#N/A</v>
      </c>
      <c r="AD1793" s="33" t="e">
        <f>VLOOKUP($B1793,三大美股走勢!$A$4:$J$495,4,FALSE)</f>
        <v>#N/A</v>
      </c>
      <c r="AE1793" s="33" t="e">
        <f>VLOOKUP($B1793,三大美股走勢!$A$4:$J$495,7,FALSE)</f>
        <v>#N/A</v>
      </c>
      <c r="AF1793" s="33" t="e">
        <f>VLOOKUP($B1793,三大美股走勢!$A$4:$J$495,10,FALSE)</f>
        <v>#N/A</v>
      </c>
    </row>
    <row r="1794" spans="2:32">
      <c r="B1794" s="32">
        <v>44573</v>
      </c>
      <c r="C1794" s="33" t="e">
        <f>VLOOKUP($B1794,大盤與近月台指!$A$4:$I$499,2,FALSE)</f>
        <v>#N/A</v>
      </c>
      <c r="D1794" s="34" t="e">
        <f>VLOOKUP($B1794,大盤與近月台指!$A$4:$I$499,3,FALSE)</f>
        <v>#N/A</v>
      </c>
      <c r="E1794" s="35" t="e">
        <f>VLOOKUP($B1794,大盤與近月台指!$A$4:$I$499,4,FALSE)</f>
        <v>#N/A</v>
      </c>
      <c r="F1794" s="33" t="e">
        <f>VLOOKUP($B1794,大盤與近月台指!$A$4:$I$499,5,FALSE)</f>
        <v>#N/A</v>
      </c>
      <c r="G1794" s="49" t="e">
        <f>VLOOKUP($B1794,三大法人買賣超!$A$4:$I$500,3,FALSE)</f>
        <v>#N/A</v>
      </c>
      <c r="H1794" s="34" t="e">
        <f>VLOOKUP($B1794,三大法人買賣超!$A$4:$I$500,5,FALSE)</f>
        <v>#N/A</v>
      </c>
      <c r="I1794" s="27" t="e">
        <f>VLOOKUP($B1794,三大法人買賣超!$A$4:$I$500,7,FALSE)</f>
        <v>#N/A</v>
      </c>
      <c r="J1794" s="27" t="e">
        <f>VLOOKUP($B1794,三大法人買賣超!$A$4:$I$500,9,FALSE)</f>
        <v>#N/A</v>
      </c>
      <c r="K1794" s="37">
        <f>新台幣匯率美元指數!B1795</f>
        <v>0</v>
      </c>
      <c r="L1794" s="38">
        <f>新台幣匯率美元指數!C1795</f>
        <v>0</v>
      </c>
      <c r="M1794" s="39">
        <f>新台幣匯率美元指數!D1795</f>
        <v>0</v>
      </c>
      <c r="N1794" s="27" t="e">
        <f>VLOOKUP($B1794,期貨未平倉口數!$A$4:$M$499,4,FALSE)</f>
        <v>#N/A</v>
      </c>
      <c r="O1794" s="27" t="e">
        <f>VLOOKUP($B1794,期貨未平倉口數!$A$4:$M$499,9,FALSE)</f>
        <v>#N/A</v>
      </c>
      <c r="P1794" s="27" t="e">
        <f>VLOOKUP($B1794,期貨未平倉口數!$A$4:$M$499,10,FALSE)</f>
        <v>#N/A</v>
      </c>
      <c r="Q1794" s="27" t="e">
        <f>VLOOKUP($B1794,期貨未平倉口數!$A$4:$M$499,11,FALSE)</f>
        <v>#N/A</v>
      </c>
      <c r="R1794" s="64" t="e">
        <f>VLOOKUP($B1794,選擇權未平倉餘額!$A$4:$I$500,6,FALSE)</f>
        <v>#N/A</v>
      </c>
      <c r="S1794" s="64" t="e">
        <f>VLOOKUP($B1794,選擇權未平倉餘額!$A$4:$I$500,7,FALSE)</f>
        <v>#N/A</v>
      </c>
      <c r="T1794" s="64" t="e">
        <f>VLOOKUP($B1794,選擇權未平倉餘額!$A$4:$I$500,8,FALSE)</f>
        <v>#N/A</v>
      </c>
      <c r="U1794" s="64" t="e">
        <f>VLOOKUP($B1794,選擇權未平倉餘額!$A$4:$I$500,9,FALSE)</f>
        <v>#N/A</v>
      </c>
      <c r="V1794" s="39" t="e">
        <f>VLOOKUP($B1794,臺指選擇權P_C_Ratios!$A$4:$C$500,3,FALSE)</f>
        <v>#N/A</v>
      </c>
      <c r="W1794" s="41" t="e">
        <f>VLOOKUP($B1794,散戶多空比!$A$6:$L$500,12,FALSE)</f>
        <v>#N/A</v>
      </c>
      <c r="X1794" s="40" t="e">
        <f>VLOOKUP($B1794,期貨大額交易人未沖銷部位!$A$4:$O$499,4,FALSE)</f>
        <v>#N/A</v>
      </c>
      <c r="Y1794" s="40" t="e">
        <f>VLOOKUP($B1794,期貨大額交易人未沖銷部位!$A$4:$O$499,7,FALSE)</f>
        <v>#N/A</v>
      </c>
      <c r="Z1794" s="40" t="e">
        <f>VLOOKUP($B1794,期貨大額交易人未沖銷部位!$A$4:$O$499,10,FALSE)</f>
        <v>#N/A</v>
      </c>
      <c r="AA1794" s="40" t="e">
        <f>VLOOKUP($B1794,期貨大額交易人未沖銷部位!$A$4:$O$499,13,FALSE)</f>
        <v>#N/A</v>
      </c>
      <c r="AB1794" s="40" t="e">
        <f>VLOOKUP($B1794,期貨大額交易人未沖銷部位!$A$4:$O$499,14,FALSE)</f>
        <v>#N/A</v>
      </c>
      <c r="AC1794" s="40" t="e">
        <f>VLOOKUP($B1794,期貨大額交易人未沖銷部位!$A$4:$O$499,15,FALSE)</f>
        <v>#N/A</v>
      </c>
      <c r="AD1794" s="33" t="e">
        <f>VLOOKUP($B1794,三大美股走勢!$A$4:$J$495,4,FALSE)</f>
        <v>#N/A</v>
      </c>
      <c r="AE1794" s="33" t="e">
        <f>VLOOKUP($B1794,三大美股走勢!$A$4:$J$495,7,FALSE)</f>
        <v>#N/A</v>
      </c>
      <c r="AF1794" s="33" t="e">
        <f>VLOOKUP($B1794,三大美股走勢!$A$4:$J$495,10,FALSE)</f>
        <v>#N/A</v>
      </c>
    </row>
    <row r="1795" spans="2:32">
      <c r="B1795" s="32">
        <v>44574</v>
      </c>
      <c r="C1795" s="33" t="e">
        <f>VLOOKUP($B1795,大盤與近月台指!$A$4:$I$499,2,FALSE)</f>
        <v>#N/A</v>
      </c>
      <c r="D1795" s="34" t="e">
        <f>VLOOKUP($B1795,大盤與近月台指!$A$4:$I$499,3,FALSE)</f>
        <v>#N/A</v>
      </c>
      <c r="E1795" s="35" t="e">
        <f>VLOOKUP($B1795,大盤與近月台指!$A$4:$I$499,4,FALSE)</f>
        <v>#N/A</v>
      </c>
      <c r="F1795" s="33" t="e">
        <f>VLOOKUP($B1795,大盤與近月台指!$A$4:$I$499,5,FALSE)</f>
        <v>#N/A</v>
      </c>
      <c r="G1795" s="49" t="e">
        <f>VLOOKUP($B1795,三大法人買賣超!$A$4:$I$500,3,FALSE)</f>
        <v>#N/A</v>
      </c>
      <c r="H1795" s="34" t="e">
        <f>VLOOKUP($B1795,三大法人買賣超!$A$4:$I$500,5,FALSE)</f>
        <v>#N/A</v>
      </c>
      <c r="I1795" s="27" t="e">
        <f>VLOOKUP($B1795,三大法人買賣超!$A$4:$I$500,7,FALSE)</f>
        <v>#N/A</v>
      </c>
      <c r="J1795" s="27" t="e">
        <f>VLOOKUP($B1795,三大法人買賣超!$A$4:$I$500,9,FALSE)</f>
        <v>#N/A</v>
      </c>
      <c r="K1795" s="37">
        <f>新台幣匯率美元指數!B1796</f>
        <v>0</v>
      </c>
      <c r="L1795" s="38">
        <f>新台幣匯率美元指數!C1796</f>
        <v>0</v>
      </c>
      <c r="M1795" s="39">
        <f>新台幣匯率美元指數!D1796</f>
        <v>0</v>
      </c>
      <c r="N1795" s="27" t="e">
        <f>VLOOKUP($B1795,期貨未平倉口數!$A$4:$M$499,4,FALSE)</f>
        <v>#N/A</v>
      </c>
      <c r="O1795" s="27" t="e">
        <f>VLOOKUP($B1795,期貨未平倉口數!$A$4:$M$499,9,FALSE)</f>
        <v>#N/A</v>
      </c>
      <c r="P1795" s="27" t="e">
        <f>VLOOKUP($B1795,期貨未平倉口數!$A$4:$M$499,10,FALSE)</f>
        <v>#N/A</v>
      </c>
      <c r="Q1795" s="27" t="e">
        <f>VLOOKUP($B1795,期貨未平倉口數!$A$4:$M$499,11,FALSE)</f>
        <v>#N/A</v>
      </c>
      <c r="R1795" s="64" t="e">
        <f>VLOOKUP($B1795,選擇權未平倉餘額!$A$4:$I$500,6,FALSE)</f>
        <v>#N/A</v>
      </c>
      <c r="S1795" s="64" t="e">
        <f>VLOOKUP($B1795,選擇權未平倉餘額!$A$4:$I$500,7,FALSE)</f>
        <v>#N/A</v>
      </c>
      <c r="T1795" s="64" t="e">
        <f>VLOOKUP($B1795,選擇權未平倉餘額!$A$4:$I$500,8,FALSE)</f>
        <v>#N/A</v>
      </c>
      <c r="U1795" s="64" t="e">
        <f>VLOOKUP($B1795,選擇權未平倉餘額!$A$4:$I$500,9,FALSE)</f>
        <v>#N/A</v>
      </c>
      <c r="V1795" s="39" t="e">
        <f>VLOOKUP($B1795,臺指選擇權P_C_Ratios!$A$4:$C$500,3,FALSE)</f>
        <v>#N/A</v>
      </c>
      <c r="W1795" s="41" t="e">
        <f>VLOOKUP($B1795,散戶多空比!$A$6:$L$500,12,FALSE)</f>
        <v>#N/A</v>
      </c>
      <c r="X1795" s="40" t="e">
        <f>VLOOKUP($B1795,期貨大額交易人未沖銷部位!$A$4:$O$499,4,FALSE)</f>
        <v>#N/A</v>
      </c>
      <c r="Y1795" s="40" t="e">
        <f>VLOOKUP($B1795,期貨大額交易人未沖銷部位!$A$4:$O$499,7,FALSE)</f>
        <v>#N/A</v>
      </c>
      <c r="Z1795" s="40" t="e">
        <f>VLOOKUP($B1795,期貨大額交易人未沖銷部位!$A$4:$O$499,10,FALSE)</f>
        <v>#N/A</v>
      </c>
      <c r="AA1795" s="40" t="e">
        <f>VLOOKUP($B1795,期貨大額交易人未沖銷部位!$A$4:$O$499,13,FALSE)</f>
        <v>#N/A</v>
      </c>
      <c r="AB1795" s="40" t="e">
        <f>VLOOKUP($B1795,期貨大額交易人未沖銷部位!$A$4:$O$499,14,FALSE)</f>
        <v>#N/A</v>
      </c>
      <c r="AC1795" s="40" t="e">
        <f>VLOOKUP($B1795,期貨大額交易人未沖銷部位!$A$4:$O$499,15,FALSE)</f>
        <v>#N/A</v>
      </c>
      <c r="AD1795" s="33" t="e">
        <f>VLOOKUP($B1795,三大美股走勢!$A$4:$J$495,4,FALSE)</f>
        <v>#N/A</v>
      </c>
      <c r="AE1795" s="33" t="e">
        <f>VLOOKUP($B1795,三大美股走勢!$A$4:$J$495,7,FALSE)</f>
        <v>#N/A</v>
      </c>
      <c r="AF1795" s="33" t="e">
        <f>VLOOKUP($B1795,三大美股走勢!$A$4:$J$495,10,FALSE)</f>
        <v>#N/A</v>
      </c>
    </row>
    <row r="1796" spans="2:32">
      <c r="B1796" s="32">
        <v>44575</v>
      </c>
      <c r="C1796" s="33" t="e">
        <f>VLOOKUP($B1796,大盤與近月台指!$A$4:$I$499,2,FALSE)</f>
        <v>#N/A</v>
      </c>
      <c r="D1796" s="34" t="e">
        <f>VLOOKUP($B1796,大盤與近月台指!$A$4:$I$499,3,FALSE)</f>
        <v>#N/A</v>
      </c>
      <c r="E1796" s="35" t="e">
        <f>VLOOKUP($B1796,大盤與近月台指!$A$4:$I$499,4,FALSE)</f>
        <v>#N/A</v>
      </c>
      <c r="F1796" s="33" t="e">
        <f>VLOOKUP($B1796,大盤與近月台指!$A$4:$I$499,5,FALSE)</f>
        <v>#N/A</v>
      </c>
      <c r="G1796" s="49" t="e">
        <f>VLOOKUP($B1796,三大法人買賣超!$A$4:$I$500,3,FALSE)</f>
        <v>#N/A</v>
      </c>
      <c r="H1796" s="34" t="e">
        <f>VLOOKUP($B1796,三大法人買賣超!$A$4:$I$500,5,FALSE)</f>
        <v>#N/A</v>
      </c>
      <c r="I1796" s="27" t="e">
        <f>VLOOKUP($B1796,三大法人買賣超!$A$4:$I$500,7,FALSE)</f>
        <v>#N/A</v>
      </c>
      <c r="J1796" s="27" t="e">
        <f>VLOOKUP($B1796,三大法人買賣超!$A$4:$I$500,9,FALSE)</f>
        <v>#N/A</v>
      </c>
      <c r="K1796" s="37">
        <f>新台幣匯率美元指數!B1797</f>
        <v>0</v>
      </c>
      <c r="L1796" s="38">
        <f>新台幣匯率美元指數!C1797</f>
        <v>0</v>
      </c>
      <c r="M1796" s="39">
        <f>新台幣匯率美元指數!D1797</f>
        <v>0</v>
      </c>
      <c r="N1796" s="27" t="e">
        <f>VLOOKUP($B1796,期貨未平倉口數!$A$4:$M$499,4,FALSE)</f>
        <v>#N/A</v>
      </c>
      <c r="O1796" s="27" t="e">
        <f>VLOOKUP($B1796,期貨未平倉口數!$A$4:$M$499,9,FALSE)</f>
        <v>#N/A</v>
      </c>
      <c r="P1796" s="27" t="e">
        <f>VLOOKUP($B1796,期貨未平倉口數!$A$4:$M$499,10,FALSE)</f>
        <v>#N/A</v>
      </c>
      <c r="Q1796" s="27" t="e">
        <f>VLOOKUP($B1796,期貨未平倉口數!$A$4:$M$499,11,FALSE)</f>
        <v>#N/A</v>
      </c>
      <c r="R1796" s="64" t="e">
        <f>VLOOKUP($B1796,選擇權未平倉餘額!$A$4:$I$500,6,FALSE)</f>
        <v>#N/A</v>
      </c>
      <c r="S1796" s="64" t="e">
        <f>VLOOKUP($B1796,選擇權未平倉餘額!$A$4:$I$500,7,FALSE)</f>
        <v>#N/A</v>
      </c>
      <c r="T1796" s="64" t="e">
        <f>VLOOKUP($B1796,選擇權未平倉餘額!$A$4:$I$500,8,FALSE)</f>
        <v>#N/A</v>
      </c>
      <c r="U1796" s="64" t="e">
        <f>VLOOKUP($B1796,選擇權未平倉餘額!$A$4:$I$500,9,FALSE)</f>
        <v>#N/A</v>
      </c>
      <c r="V1796" s="39" t="e">
        <f>VLOOKUP($B1796,臺指選擇權P_C_Ratios!$A$4:$C$500,3,FALSE)</f>
        <v>#N/A</v>
      </c>
      <c r="W1796" s="41" t="e">
        <f>VLOOKUP($B1796,散戶多空比!$A$6:$L$500,12,FALSE)</f>
        <v>#N/A</v>
      </c>
      <c r="X1796" s="40" t="e">
        <f>VLOOKUP($B1796,期貨大額交易人未沖銷部位!$A$4:$O$499,4,FALSE)</f>
        <v>#N/A</v>
      </c>
      <c r="Y1796" s="40" t="e">
        <f>VLOOKUP($B1796,期貨大額交易人未沖銷部位!$A$4:$O$499,7,FALSE)</f>
        <v>#N/A</v>
      </c>
      <c r="Z1796" s="40" t="e">
        <f>VLOOKUP($B1796,期貨大額交易人未沖銷部位!$A$4:$O$499,10,FALSE)</f>
        <v>#N/A</v>
      </c>
      <c r="AA1796" s="40" t="e">
        <f>VLOOKUP($B1796,期貨大額交易人未沖銷部位!$A$4:$O$499,13,FALSE)</f>
        <v>#N/A</v>
      </c>
      <c r="AB1796" s="40" t="e">
        <f>VLOOKUP($B1796,期貨大額交易人未沖銷部位!$A$4:$O$499,14,FALSE)</f>
        <v>#N/A</v>
      </c>
      <c r="AC1796" s="40" t="e">
        <f>VLOOKUP($B1796,期貨大額交易人未沖銷部位!$A$4:$O$499,15,FALSE)</f>
        <v>#N/A</v>
      </c>
      <c r="AD1796" s="33" t="e">
        <f>VLOOKUP($B1796,三大美股走勢!$A$4:$J$495,4,FALSE)</f>
        <v>#N/A</v>
      </c>
      <c r="AE1796" s="33" t="e">
        <f>VLOOKUP($B1796,三大美股走勢!$A$4:$J$495,7,FALSE)</f>
        <v>#N/A</v>
      </c>
      <c r="AF1796" s="33" t="e">
        <f>VLOOKUP($B1796,三大美股走勢!$A$4:$J$495,10,FALSE)</f>
        <v>#N/A</v>
      </c>
    </row>
    <row r="1797" spans="2:32">
      <c r="B1797" s="32">
        <v>44576</v>
      </c>
      <c r="C1797" s="33" t="e">
        <f>VLOOKUP($B1797,大盤與近月台指!$A$4:$I$499,2,FALSE)</f>
        <v>#N/A</v>
      </c>
      <c r="D1797" s="34" t="e">
        <f>VLOOKUP($B1797,大盤與近月台指!$A$4:$I$499,3,FALSE)</f>
        <v>#N/A</v>
      </c>
      <c r="E1797" s="35" t="e">
        <f>VLOOKUP($B1797,大盤與近月台指!$A$4:$I$499,4,FALSE)</f>
        <v>#N/A</v>
      </c>
      <c r="F1797" s="33" t="e">
        <f>VLOOKUP($B1797,大盤與近月台指!$A$4:$I$499,5,FALSE)</f>
        <v>#N/A</v>
      </c>
      <c r="G1797" s="49" t="e">
        <f>VLOOKUP($B1797,三大法人買賣超!$A$4:$I$500,3,FALSE)</f>
        <v>#N/A</v>
      </c>
      <c r="H1797" s="34" t="e">
        <f>VLOOKUP($B1797,三大法人買賣超!$A$4:$I$500,5,FALSE)</f>
        <v>#N/A</v>
      </c>
      <c r="I1797" s="27" t="e">
        <f>VLOOKUP($B1797,三大法人買賣超!$A$4:$I$500,7,FALSE)</f>
        <v>#N/A</v>
      </c>
      <c r="J1797" s="27" t="e">
        <f>VLOOKUP($B1797,三大法人買賣超!$A$4:$I$500,9,FALSE)</f>
        <v>#N/A</v>
      </c>
      <c r="K1797" s="37">
        <f>新台幣匯率美元指數!B1798</f>
        <v>0</v>
      </c>
      <c r="L1797" s="38">
        <f>新台幣匯率美元指數!C1798</f>
        <v>0</v>
      </c>
      <c r="M1797" s="39">
        <f>新台幣匯率美元指數!D1798</f>
        <v>0</v>
      </c>
      <c r="N1797" s="27" t="e">
        <f>VLOOKUP($B1797,期貨未平倉口數!$A$4:$M$499,4,FALSE)</f>
        <v>#N/A</v>
      </c>
      <c r="O1797" s="27" t="e">
        <f>VLOOKUP($B1797,期貨未平倉口數!$A$4:$M$499,9,FALSE)</f>
        <v>#N/A</v>
      </c>
      <c r="P1797" s="27" t="e">
        <f>VLOOKUP($B1797,期貨未平倉口數!$A$4:$M$499,10,FALSE)</f>
        <v>#N/A</v>
      </c>
      <c r="Q1797" s="27" t="e">
        <f>VLOOKUP($B1797,期貨未平倉口數!$A$4:$M$499,11,FALSE)</f>
        <v>#N/A</v>
      </c>
      <c r="R1797" s="64" t="e">
        <f>VLOOKUP($B1797,選擇權未平倉餘額!$A$4:$I$500,6,FALSE)</f>
        <v>#N/A</v>
      </c>
      <c r="S1797" s="64" t="e">
        <f>VLOOKUP($B1797,選擇權未平倉餘額!$A$4:$I$500,7,FALSE)</f>
        <v>#N/A</v>
      </c>
      <c r="T1797" s="64" t="e">
        <f>VLOOKUP($B1797,選擇權未平倉餘額!$A$4:$I$500,8,FALSE)</f>
        <v>#N/A</v>
      </c>
      <c r="U1797" s="64" t="e">
        <f>VLOOKUP($B1797,選擇權未平倉餘額!$A$4:$I$500,9,FALSE)</f>
        <v>#N/A</v>
      </c>
      <c r="V1797" s="39" t="e">
        <f>VLOOKUP($B1797,臺指選擇權P_C_Ratios!$A$4:$C$500,3,FALSE)</f>
        <v>#N/A</v>
      </c>
      <c r="W1797" s="41" t="e">
        <f>VLOOKUP($B1797,散戶多空比!$A$6:$L$500,12,FALSE)</f>
        <v>#N/A</v>
      </c>
      <c r="X1797" s="40" t="e">
        <f>VLOOKUP($B1797,期貨大額交易人未沖銷部位!$A$4:$O$499,4,FALSE)</f>
        <v>#N/A</v>
      </c>
      <c r="Y1797" s="40" t="e">
        <f>VLOOKUP($B1797,期貨大額交易人未沖銷部位!$A$4:$O$499,7,FALSE)</f>
        <v>#N/A</v>
      </c>
      <c r="Z1797" s="40" t="e">
        <f>VLOOKUP($B1797,期貨大額交易人未沖銷部位!$A$4:$O$499,10,FALSE)</f>
        <v>#N/A</v>
      </c>
      <c r="AA1797" s="40" t="e">
        <f>VLOOKUP($B1797,期貨大額交易人未沖銷部位!$A$4:$O$499,13,FALSE)</f>
        <v>#N/A</v>
      </c>
      <c r="AB1797" s="40" t="e">
        <f>VLOOKUP($B1797,期貨大額交易人未沖銷部位!$A$4:$O$499,14,FALSE)</f>
        <v>#N/A</v>
      </c>
      <c r="AC1797" s="40" t="e">
        <f>VLOOKUP($B1797,期貨大額交易人未沖銷部位!$A$4:$O$499,15,FALSE)</f>
        <v>#N/A</v>
      </c>
      <c r="AD1797" s="33" t="e">
        <f>VLOOKUP($B1797,三大美股走勢!$A$4:$J$495,4,FALSE)</f>
        <v>#N/A</v>
      </c>
      <c r="AE1797" s="33" t="e">
        <f>VLOOKUP($B1797,三大美股走勢!$A$4:$J$495,7,FALSE)</f>
        <v>#N/A</v>
      </c>
      <c r="AF1797" s="33" t="e">
        <f>VLOOKUP($B1797,三大美股走勢!$A$4:$J$495,10,FALSE)</f>
        <v>#N/A</v>
      </c>
    </row>
    <row r="1798" spans="2:32">
      <c r="B1798" s="32">
        <v>44577</v>
      </c>
      <c r="C1798" s="33" t="e">
        <f>VLOOKUP($B1798,大盤與近月台指!$A$4:$I$499,2,FALSE)</f>
        <v>#N/A</v>
      </c>
      <c r="D1798" s="34" t="e">
        <f>VLOOKUP($B1798,大盤與近月台指!$A$4:$I$499,3,FALSE)</f>
        <v>#N/A</v>
      </c>
      <c r="E1798" s="35" t="e">
        <f>VLOOKUP($B1798,大盤與近月台指!$A$4:$I$499,4,FALSE)</f>
        <v>#N/A</v>
      </c>
      <c r="F1798" s="33" t="e">
        <f>VLOOKUP($B1798,大盤與近月台指!$A$4:$I$499,5,FALSE)</f>
        <v>#N/A</v>
      </c>
      <c r="G1798" s="49" t="e">
        <f>VLOOKUP($B1798,三大法人買賣超!$A$4:$I$500,3,FALSE)</f>
        <v>#N/A</v>
      </c>
      <c r="H1798" s="34" t="e">
        <f>VLOOKUP($B1798,三大法人買賣超!$A$4:$I$500,5,FALSE)</f>
        <v>#N/A</v>
      </c>
      <c r="I1798" s="27" t="e">
        <f>VLOOKUP($B1798,三大法人買賣超!$A$4:$I$500,7,FALSE)</f>
        <v>#N/A</v>
      </c>
      <c r="J1798" s="27" t="e">
        <f>VLOOKUP($B1798,三大法人買賣超!$A$4:$I$500,9,FALSE)</f>
        <v>#N/A</v>
      </c>
      <c r="K1798" s="37">
        <f>新台幣匯率美元指數!B1799</f>
        <v>0</v>
      </c>
      <c r="L1798" s="38">
        <f>新台幣匯率美元指數!C1799</f>
        <v>0</v>
      </c>
      <c r="M1798" s="39">
        <f>新台幣匯率美元指數!D1799</f>
        <v>0</v>
      </c>
      <c r="N1798" s="27" t="e">
        <f>VLOOKUP($B1798,期貨未平倉口數!$A$4:$M$499,4,FALSE)</f>
        <v>#N/A</v>
      </c>
      <c r="O1798" s="27" t="e">
        <f>VLOOKUP($B1798,期貨未平倉口數!$A$4:$M$499,9,FALSE)</f>
        <v>#N/A</v>
      </c>
      <c r="P1798" s="27" t="e">
        <f>VLOOKUP($B1798,期貨未平倉口數!$A$4:$M$499,10,FALSE)</f>
        <v>#N/A</v>
      </c>
      <c r="Q1798" s="27" t="e">
        <f>VLOOKUP($B1798,期貨未平倉口數!$A$4:$M$499,11,FALSE)</f>
        <v>#N/A</v>
      </c>
      <c r="R1798" s="64" t="e">
        <f>VLOOKUP($B1798,選擇權未平倉餘額!$A$4:$I$500,6,FALSE)</f>
        <v>#N/A</v>
      </c>
      <c r="S1798" s="64" t="e">
        <f>VLOOKUP($B1798,選擇權未平倉餘額!$A$4:$I$500,7,FALSE)</f>
        <v>#N/A</v>
      </c>
      <c r="T1798" s="64" t="e">
        <f>VLOOKUP($B1798,選擇權未平倉餘額!$A$4:$I$500,8,FALSE)</f>
        <v>#N/A</v>
      </c>
      <c r="U1798" s="64" t="e">
        <f>VLOOKUP($B1798,選擇權未平倉餘額!$A$4:$I$500,9,FALSE)</f>
        <v>#N/A</v>
      </c>
      <c r="V1798" s="39" t="e">
        <f>VLOOKUP($B1798,臺指選擇權P_C_Ratios!$A$4:$C$500,3,FALSE)</f>
        <v>#N/A</v>
      </c>
      <c r="W1798" s="41" t="e">
        <f>VLOOKUP($B1798,散戶多空比!$A$6:$L$500,12,FALSE)</f>
        <v>#N/A</v>
      </c>
      <c r="X1798" s="40" t="e">
        <f>VLOOKUP($B1798,期貨大額交易人未沖銷部位!$A$4:$O$499,4,FALSE)</f>
        <v>#N/A</v>
      </c>
      <c r="Y1798" s="40" t="e">
        <f>VLOOKUP($B1798,期貨大額交易人未沖銷部位!$A$4:$O$499,7,FALSE)</f>
        <v>#N/A</v>
      </c>
      <c r="Z1798" s="40" t="e">
        <f>VLOOKUP($B1798,期貨大額交易人未沖銷部位!$A$4:$O$499,10,FALSE)</f>
        <v>#N/A</v>
      </c>
      <c r="AA1798" s="40" t="e">
        <f>VLOOKUP($B1798,期貨大額交易人未沖銷部位!$A$4:$O$499,13,FALSE)</f>
        <v>#N/A</v>
      </c>
      <c r="AB1798" s="40" t="e">
        <f>VLOOKUP($B1798,期貨大額交易人未沖銷部位!$A$4:$O$499,14,FALSE)</f>
        <v>#N/A</v>
      </c>
      <c r="AC1798" s="40" t="e">
        <f>VLOOKUP($B1798,期貨大額交易人未沖銷部位!$A$4:$O$499,15,FALSE)</f>
        <v>#N/A</v>
      </c>
      <c r="AD1798" s="33" t="e">
        <f>VLOOKUP($B1798,三大美股走勢!$A$4:$J$495,4,FALSE)</f>
        <v>#N/A</v>
      </c>
      <c r="AE1798" s="33" t="e">
        <f>VLOOKUP($B1798,三大美股走勢!$A$4:$J$495,7,FALSE)</f>
        <v>#N/A</v>
      </c>
      <c r="AF1798" s="33" t="e">
        <f>VLOOKUP($B1798,三大美股走勢!$A$4:$J$495,10,FALSE)</f>
        <v>#N/A</v>
      </c>
    </row>
    <row r="1799" spans="2:32">
      <c r="B1799" s="32">
        <v>44578</v>
      </c>
      <c r="C1799" s="33" t="e">
        <f>VLOOKUP($B1799,大盤與近月台指!$A$4:$I$499,2,FALSE)</f>
        <v>#N/A</v>
      </c>
      <c r="D1799" s="34" t="e">
        <f>VLOOKUP($B1799,大盤與近月台指!$A$4:$I$499,3,FALSE)</f>
        <v>#N/A</v>
      </c>
      <c r="E1799" s="35" t="e">
        <f>VLOOKUP($B1799,大盤與近月台指!$A$4:$I$499,4,FALSE)</f>
        <v>#N/A</v>
      </c>
      <c r="F1799" s="33" t="e">
        <f>VLOOKUP($B1799,大盤與近月台指!$A$4:$I$499,5,FALSE)</f>
        <v>#N/A</v>
      </c>
      <c r="G1799" s="49" t="e">
        <f>VLOOKUP($B1799,三大法人買賣超!$A$4:$I$500,3,FALSE)</f>
        <v>#N/A</v>
      </c>
      <c r="H1799" s="34" t="e">
        <f>VLOOKUP($B1799,三大法人買賣超!$A$4:$I$500,5,FALSE)</f>
        <v>#N/A</v>
      </c>
      <c r="I1799" s="27" t="e">
        <f>VLOOKUP($B1799,三大法人買賣超!$A$4:$I$500,7,FALSE)</f>
        <v>#N/A</v>
      </c>
      <c r="J1799" s="27" t="e">
        <f>VLOOKUP($B1799,三大法人買賣超!$A$4:$I$500,9,FALSE)</f>
        <v>#N/A</v>
      </c>
      <c r="K1799" s="37">
        <f>新台幣匯率美元指數!B1800</f>
        <v>0</v>
      </c>
      <c r="L1799" s="38">
        <f>新台幣匯率美元指數!C1800</f>
        <v>0</v>
      </c>
      <c r="M1799" s="39">
        <f>新台幣匯率美元指數!D1800</f>
        <v>0</v>
      </c>
      <c r="N1799" s="27" t="e">
        <f>VLOOKUP($B1799,期貨未平倉口數!$A$4:$M$499,4,FALSE)</f>
        <v>#N/A</v>
      </c>
      <c r="O1799" s="27" t="e">
        <f>VLOOKUP($B1799,期貨未平倉口數!$A$4:$M$499,9,FALSE)</f>
        <v>#N/A</v>
      </c>
      <c r="P1799" s="27" t="e">
        <f>VLOOKUP($B1799,期貨未平倉口數!$A$4:$M$499,10,FALSE)</f>
        <v>#N/A</v>
      </c>
      <c r="Q1799" s="27" t="e">
        <f>VLOOKUP($B1799,期貨未平倉口數!$A$4:$M$499,11,FALSE)</f>
        <v>#N/A</v>
      </c>
      <c r="R1799" s="64" t="e">
        <f>VLOOKUP($B1799,選擇權未平倉餘額!$A$4:$I$500,6,FALSE)</f>
        <v>#N/A</v>
      </c>
      <c r="S1799" s="64" t="e">
        <f>VLOOKUP($B1799,選擇權未平倉餘額!$A$4:$I$500,7,FALSE)</f>
        <v>#N/A</v>
      </c>
      <c r="T1799" s="64" t="e">
        <f>VLOOKUP($B1799,選擇權未平倉餘額!$A$4:$I$500,8,FALSE)</f>
        <v>#N/A</v>
      </c>
      <c r="U1799" s="64" t="e">
        <f>VLOOKUP($B1799,選擇權未平倉餘額!$A$4:$I$500,9,FALSE)</f>
        <v>#N/A</v>
      </c>
      <c r="V1799" s="39" t="e">
        <f>VLOOKUP($B1799,臺指選擇權P_C_Ratios!$A$4:$C$500,3,FALSE)</f>
        <v>#N/A</v>
      </c>
      <c r="W1799" s="41" t="e">
        <f>VLOOKUP($B1799,散戶多空比!$A$6:$L$500,12,FALSE)</f>
        <v>#N/A</v>
      </c>
      <c r="X1799" s="40" t="e">
        <f>VLOOKUP($B1799,期貨大額交易人未沖銷部位!$A$4:$O$499,4,FALSE)</f>
        <v>#N/A</v>
      </c>
      <c r="Y1799" s="40" t="e">
        <f>VLOOKUP($B1799,期貨大額交易人未沖銷部位!$A$4:$O$499,7,FALSE)</f>
        <v>#N/A</v>
      </c>
      <c r="Z1799" s="40" t="e">
        <f>VLOOKUP($B1799,期貨大額交易人未沖銷部位!$A$4:$O$499,10,FALSE)</f>
        <v>#N/A</v>
      </c>
      <c r="AA1799" s="40" t="e">
        <f>VLOOKUP($B1799,期貨大額交易人未沖銷部位!$A$4:$O$499,13,FALSE)</f>
        <v>#N/A</v>
      </c>
      <c r="AB1799" s="40" t="e">
        <f>VLOOKUP($B1799,期貨大額交易人未沖銷部位!$A$4:$O$499,14,FALSE)</f>
        <v>#N/A</v>
      </c>
      <c r="AC1799" s="40" t="e">
        <f>VLOOKUP($B1799,期貨大額交易人未沖銷部位!$A$4:$O$499,15,FALSE)</f>
        <v>#N/A</v>
      </c>
      <c r="AD1799" s="33" t="e">
        <f>VLOOKUP($B1799,三大美股走勢!$A$4:$J$495,4,FALSE)</f>
        <v>#N/A</v>
      </c>
      <c r="AE1799" s="33" t="e">
        <f>VLOOKUP($B1799,三大美股走勢!$A$4:$J$495,7,FALSE)</f>
        <v>#N/A</v>
      </c>
      <c r="AF1799" s="33" t="e">
        <f>VLOOKUP($B1799,三大美股走勢!$A$4:$J$495,10,FALSE)</f>
        <v>#N/A</v>
      </c>
    </row>
    <row r="1800" spans="2:32">
      <c r="B1800" s="32">
        <v>44579</v>
      </c>
      <c r="C1800" s="33" t="e">
        <f>VLOOKUP($B1800,大盤與近月台指!$A$4:$I$499,2,FALSE)</f>
        <v>#N/A</v>
      </c>
      <c r="D1800" s="34" t="e">
        <f>VLOOKUP($B1800,大盤與近月台指!$A$4:$I$499,3,FALSE)</f>
        <v>#N/A</v>
      </c>
      <c r="E1800" s="35" t="e">
        <f>VLOOKUP($B1800,大盤與近月台指!$A$4:$I$499,4,FALSE)</f>
        <v>#N/A</v>
      </c>
      <c r="F1800" s="33" t="e">
        <f>VLOOKUP($B1800,大盤與近月台指!$A$4:$I$499,5,FALSE)</f>
        <v>#N/A</v>
      </c>
      <c r="G1800" s="49" t="e">
        <f>VLOOKUP($B1800,三大法人買賣超!$A$4:$I$500,3,FALSE)</f>
        <v>#N/A</v>
      </c>
      <c r="H1800" s="34" t="e">
        <f>VLOOKUP($B1800,三大法人買賣超!$A$4:$I$500,5,FALSE)</f>
        <v>#N/A</v>
      </c>
      <c r="I1800" s="27" t="e">
        <f>VLOOKUP($B1800,三大法人買賣超!$A$4:$I$500,7,FALSE)</f>
        <v>#N/A</v>
      </c>
      <c r="J1800" s="27" t="e">
        <f>VLOOKUP($B1800,三大法人買賣超!$A$4:$I$500,9,FALSE)</f>
        <v>#N/A</v>
      </c>
      <c r="K1800" s="37">
        <f>新台幣匯率美元指數!B1801</f>
        <v>0</v>
      </c>
      <c r="L1800" s="38">
        <f>新台幣匯率美元指數!C1801</f>
        <v>0</v>
      </c>
      <c r="M1800" s="39">
        <f>新台幣匯率美元指數!D1801</f>
        <v>0</v>
      </c>
      <c r="N1800" s="27" t="e">
        <f>VLOOKUP($B1800,期貨未平倉口數!$A$4:$M$499,4,FALSE)</f>
        <v>#N/A</v>
      </c>
      <c r="O1800" s="27" t="e">
        <f>VLOOKUP($B1800,期貨未平倉口數!$A$4:$M$499,9,FALSE)</f>
        <v>#N/A</v>
      </c>
      <c r="P1800" s="27" t="e">
        <f>VLOOKUP($B1800,期貨未平倉口數!$A$4:$M$499,10,FALSE)</f>
        <v>#N/A</v>
      </c>
      <c r="Q1800" s="27" t="e">
        <f>VLOOKUP($B1800,期貨未平倉口數!$A$4:$M$499,11,FALSE)</f>
        <v>#N/A</v>
      </c>
      <c r="R1800" s="64" t="e">
        <f>VLOOKUP($B1800,選擇權未平倉餘額!$A$4:$I$500,6,FALSE)</f>
        <v>#N/A</v>
      </c>
      <c r="S1800" s="64" t="e">
        <f>VLOOKUP($B1800,選擇權未平倉餘額!$A$4:$I$500,7,FALSE)</f>
        <v>#N/A</v>
      </c>
      <c r="T1800" s="64" t="e">
        <f>VLOOKUP($B1800,選擇權未平倉餘額!$A$4:$I$500,8,FALSE)</f>
        <v>#N/A</v>
      </c>
      <c r="U1800" s="64" t="e">
        <f>VLOOKUP($B1800,選擇權未平倉餘額!$A$4:$I$500,9,FALSE)</f>
        <v>#N/A</v>
      </c>
      <c r="V1800" s="39" t="e">
        <f>VLOOKUP($B1800,臺指選擇權P_C_Ratios!$A$4:$C$500,3,FALSE)</f>
        <v>#N/A</v>
      </c>
      <c r="W1800" s="41" t="e">
        <f>VLOOKUP($B1800,散戶多空比!$A$6:$L$500,12,FALSE)</f>
        <v>#N/A</v>
      </c>
      <c r="X1800" s="40" t="e">
        <f>VLOOKUP($B1800,期貨大額交易人未沖銷部位!$A$4:$O$499,4,FALSE)</f>
        <v>#N/A</v>
      </c>
      <c r="Y1800" s="40" t="e">
        <f>VLOOKUP($B1800,期貨大額交易人未沖銷部位!$A$4:$O$499,7,FALSE)</f>
        <v>#N/A</v>
      </c>
      <c r="Z1800" s="40" t="e">
        <f>VLOOKUP($B1800,期貨大額交易人未沖銷部位!$A$4:$O$499,10,FALSE)</f>
        <v>#N/A</v>
      </c>
      <c r="AA1800" s="40" t="e">
        <f>VLOOKUP($B1800,期貨大額交易人未沖銷部位!$A$4:$O$499,13,FALSE)</f>
        <v>#N/A</v>
      </c>
      <c r="AB1800" s="40" t="e">
        <f>VLOOKUP($B1800,期貨大額交易人未沖銷部位!$A$4:$O$499,14,FALSE)</f>
        <v>#N/A</v>
      </c>
      <c r="AC1800" s="40" t="e">
        <f>VLOOKUP($B1800,期貨大額交易人未沖銷部位!$A$4:$O$499,15,FALSE)</f>
        <v>#N/A</v>
      </c>
      <c r="AD1800" s="33" t="e">
        <f>VLOOKUP($B1800,三大美股走勢!$A$4:$J$495,4,FALSE)</f>
        <v>#N/A</v>
      </c>
      <c r="AE1800" s="33" t="e">
        <f>VLOOKUP($B1800,三大美股走勢!$A$4:$J$495,7,FALSE)</f>
        <v>#N/A</v>
      </c>
      <c r="AF1800" s="33" t="e">
        <f>VLOOKUP($B1800,三大美股走勢!$A$4:$J$495,10,FALSE)</f>
        <v>#N/A</v>
      </c>
    </row>
    <row r="1801" spans="2:32">
      <c r="B1801" s="32">
        <v>44580</v>
      </c>
      <c r="C1801" s="33" t="e">
        <f>VLOOKUP($B1801,大盤與近月台指!$A$4:$I$499,2,FALSE)</f>
        <v>#N/A</v>
      </c>
      <c r="D1801" s="34" t="e">
        <f>VLOOKUP($B1801,大盤與近月台指!$A$4:$I$499,3,FALSE)</f>
        <v>#N/A</v>
      </c>
      <c r="E1801" s="35" t="e">
        <f>VLOOKUP($B1801,大盤與近月台指!$A$4:$I$499,4,FALSE)</f>
        <v>#N/A</v>
      </c>
      <c r="F1801" s="33" t="e">
        <f>VLOOKUP($B1801,大盤與近月台指!$A$4:$I$499,5,FALSE)</f>
        <v>#N/A</v>
      </c>
      <c r="G1801" s="49" t="e">
        <f>VLOOKUP($B1801,三大法人買賣超!$A$4:$I$500,3,FALSE)</f>
        <v>#N/A</v>
      </c>
      <c r="H1801" s="34" t="e">
        <f>VLOOKUP($B1801,三大法人買賣超!$A$4:$I$500,5,FALSE)</f>
        <v>#N/A</v>
      </c>
      <c r="I1801" s="27" t="e">
        <f>VLOOKUP($B1801,三大法人買賣超!$A$4:$I$500,7,FALSE)</f>
        <v>#N/A</v>
      </c>
      <c r="J1801" s="27" t="e">
        <f>VLOOKUP($B1801,三大法人買賣超!$A$4:$I$500,9,FALSE)</f>
        <v>#N/A</v>
      </c>
      <c r="K1801" s="37">
        <f>新台幣匯率美元指數!B1802</f>
        <v>0</v>
      </c>
      <c r="L1801" s="38">
        <f>新台幣匯率美元指數!C1802</f>
        <v>0</v>
      </c>
      <c r="M1801" s="39">
        <f>新台幣匯率美元指數!D1802</f>
        <v>0</v>
      </c>
      <c r="N1801" s="27" t="e">
        <f>VLOOKUP($B1801,期貨未平倉口數!$A$4:$M$499,4,FALSE)</f>
        <v>#N/A</v>
      </c>
      <c r="O1801" s="27" t="e">
        <f>VLOOKUP($B1801,期貨未平倉口數!$A$4:$M$499,9,FALSE)</f>
        <v>#N/A</v>
      </c>
      <c r="P1801" s="27" t="e">
        <f>VLOOKUP($B1801,期貨未平倉口數!$A$4:$M$499,10,FALSE)</f>
        <v>#N/A</v>
      </c>
      <c r="Q1801" s="27" t="e">
        <f>VLOOKUP($B1801,期貨未平倉口數!$A$4:$M$499,11,FALSE)</f>
        <v>#N/A</v>
      </c>
      <c r="R1801" s="64" t="e">
        <f>VLOOKUP($B1801,選擇權未平倉餘額!$A$4:$I$500,6,FALSE)</f>
        <v>#N/A</v>
      </c>
      <c r="S1801" s="64" t="e">
        <f>VLOOKUP($B1801,選擇權未平倉餘額!$A$4:$I$500,7,FALSE)</f>
        <v>#N/A</v>
      </c>
      <c r="T1801" s="64" t="e">
        <f>VLOOKUP($B1801,選擇權未平倉餘額!$A$4:$I$500,8,FALSE)</f>
        <v>#N/A</v>
      </c>
      <c r="U1801" s="64" t="e">
        <f>VLOOKUP($B1801,選擇權未平倉餘額!$A$4:$I$500,9,FALSE)</f>
        <v>#N/A</v>
      </c>
      <c r="V1801" s="39" t="e">
        <f>VLOOKUP($B1801,臺指選擇權P_C_Ratios!$A$4:$C$500,3,FALSE)</f>
        <v>#N/A</v>
      </c>
      <c r="W1801" s="41" t="e">
        <f>VLOOKUP($B1801,散戶多空比!$A$6:$L$500,12,FALSE)</f>
        <v>#N/A</v>
      </c>
      <c r="X1801" s="40" t="e">
        <f>VLOOKUP($B1801,期貨大額交易人未沖銷部位!$A$4:$O$499,4,FALSE)</f>
        <v>#N/A</v>
      </c>
      <c r="Y1801" s="40" t="e">
        <f>VLOOKUP($B1801,期貨大額交易人未沖銷部位!$A$4:$O$499,7,FALSE)</f>
        <v>#N/A</v>
      </c>
      <c r="Z1801" s="40" t="e">
        <f>VLOOKUP($B1801,期貨大額交易人未沖銷部位!$A$4:$O$499,10,FALSE)</f>
        <v>#N/A</v>
      </c>
      <c r="AA1801" s="40" t="e">
        <f>VLOOKUP($B1801,期貨大額交易人未沖銷部位!$A$4:$O$499,13,FALSE)</f>
        <v>#N/A</v>
      </c>
      <c r="AB1801" s="40" t="e">
        <f>VLOOKUP($B1801,期貨大額交易人未沖銷部位!$A$4:$O$499,14,FALSE)</f>
        <v>#N/A</v>
      </c>
      <c r="AC1801" s="40" t="e">
        <f>VLOOKUP($B1801,期貨大額交易人未沖銷部位!$A$4:$O$499,15,FALSE)</f>
        <v>#N/A</v>
      </c>
      <c r="AD1801" s="33" t="e">
        <f>VLOOKUP($B1801,三大美股走勢!$A$4:$J$495,4,FALSE)</f>
        <v>#N/A</v>
      </c>
      <c r="AE1801" s="33" t="e">
        <f>VLOOKUP($B1801,三大美股走勢!$A$4:$J$495,7,FALSE)</f>
        <v>#N/A</v>
      </c>
      <c r="AF1801" s="33" t="e">
        <f>VLOOKUP($B1801,三大美股走勢!$A$4:$J$495,10,FALSE)</f>
        <v>#N/A</v>
      </c>
    </row>
    <row r="1802" spans="2:32">
      <c r="B1802" s="32">
        <v>44581</v>
      </c>
      <c r="C1802" s="33" t="e">
        <f>VLOOKUP($B1802,大盤與近月台指!$A$4:$I$499,2,FALSE)</f>
        <v>#N/A</v>
      </c>
      <c r="D1802" s="34" t="e">
        <f>VLOOKUP($B1802,大盤與近月台指!$A$4:$I$499,3,FALSE)</f>
        <v>#N/A</v>
      </c>
      <c r="E1802" s="35" t="e">
        <f>VLOOKUP($B1802,大盤與近月台指!$A$4:$I$499,4,FALSE)</f>
        <v>#N/A</v>
      </c>
      <c r="F1802" s="33" t="e">
        <f>VLOOKUP($B1802,大盤與近月台指!$A$4:$I$499,5,FALSE)</f>
        <v>#N/A</v>
      </c>
      <c r="G1802" s="49" t="e">
        <f>VLOOKUP($B1802,三大法人買賣超!$A$4:$I$500,3,FALSE)</f>
        <v>#N/A</v>
      </c>
      <c r="H1802" s="34" t="e">
        <f>VLOOKUP($B1802,三大法人買賣超!$A$4:$I$500,5,FALSE)</f>
        <v>#N/A</v>
      </c>
      <c r="I1802" s="27" t="e">
        <f>VLOOKUP($B1802,三大法人買賣超!$A$4:$I$500,7,FALSE)</f>
        <v>#N/A</v>
      </c>
      <c r="J1802" s="27" t="e">
        <f>VLOOKUP($B1802,三大法人買賣超!$A$4:$I$500,9,FALSE)</f>
        <v>#N/A</v>
      </c>
      <c r="K1802" s="37">
        <f>新台幣匯率美元指數!B1803</f>
        <v>0</v>
      </c>
      <c r="L1802" s="38">
        <f>新台幣匯率美元指數!C1803</f>
        <v>0</v>
      </c>
      <c r="M1802" s="39">
        <f>新台幣匯率美元指數!D1803</f>
        <v>0</v>
      </c>
      <c r="N1802" s="27" t="e">
        <f>VLOOKUP($B1802,期貨未平倉口數!$A$4:$M$499,4,FALSE)</f>
        <v>#N/A</v>
      </c>
      <c r="O1802" s="27" t="e">
        <f>VLOOKUP($B1802,期貨未平倉口數!$A$4:$M$499,9,FALSE)</f>
        <v>#N/A</v>
      </c>
      <c r="P1802" s="27" t="e">
        <f>VLOOKUP($B1802,期貨未平倉口數!$A$4:$M$499,10,FALSE)</f>
        <v>#N/A</v>
      </c>
      <c r="Q1802" s="27" t="e">
        <f>VLOOKUP($B1802,期貨未平倉口數!$A$4:$M$499,11,FALSE)</f>
        <v>#N/A</v>
      </c>
      <c r="R1802" s="64" t="e">
        <f>VLOOKUP($B1802,選擇權未平倉餘額!$A$4:$I$500,6,FALSE)</f>
        <v>#N/A</v>
      </c>
      <c r="S1802" s="64" t="e">
        <f>VLOOKUP($B1802,選擇權未平倉餘額!$A$4:$I$500,7,FALSE)</f>
        <v>#N/A</v>
      </c>
      <c r="T1802" s="64" t="e">
        <f>VLOOKUP($B1802,選擇權未平倉餘額!$A$4:$I$500,8,FALSE)</f>
        <v>#N/A</v>
      </c>
      <c r="U1802" s="64" t="e">
        <f>VLOOKUP($B1802,選擇權未平倉餘額!$A$4:$I$500,9,FALSE)</f>
        <v>#N/A</v>
      </c>
      <c r="V1802" s="39" t="e">
        <f>VLOOKUP($B1802,臺指選擇權P_C_Ratios!$A$4:$C$500,3,FALSE)</f>
        <v>#N/A</v>
      </c>
      <c r="W1802" s="41" t="e">
        <f>VLOOKUP($B1802,散戶多空比!$A$6:$L$500,12,FALSE)</f>
        <v>#N/A</v>
      </c>
      <c r="X1802" s="40" t="e">
        <f>VLOOKUP($B1802,期貨大額交易人未沖銷部位!$A$4:$O$499,4,FALSE)</f>
        <v>#N/A</v>
      </c>
      <c r="Y1802" s="40" t="e">
        <f>VLOOKUP($B1802,期貨大額交易人未沖銷部位!$A$4:$O$499,7,FALSE)</f>
        <v>#N/A</v>
      </c>
      <c r="Z1802" s="40" t="e">
        <f>VLOOKUP($B1802,期貨大額交易人未沖銷部位!$A$4:$O$499,10,FALSE)</f>
        <v>#N/A</v>
      </c>
      <c r="AA1802" s="40" t="e">
        <f>VLOOKUP($B1802,期貨大額交易人未沖銷部位!$A$4:$O$499,13,FALSE)</f>
        <v>#N/A</v>
      </c>
      <c r="AB1802" s="40" t="e">
        <f>VLOOKUP($B1802,期貨大額交易人未沖銷部位!$A$4:$O$499,14,FALSE)</f>
        <v>#N/A</v>
      </c>
      <c r="AC1802" s="40" t="e">
        <f>VLOOKUP($B1802,期貨大額交易人未沖銷部位!$A$4:$O$499,15,FALSE)</f>
        <v>#N/A</v>
      </c>
      <c r="AD1802" s="33" t="e">
        <f>VLOOKUP($B1802,三大美股走勢!$A$4:$J$495,4,FALSE)</f>
        <v>#N/A</v>
      </c>
      <c r="AE1802" s="33" t="e">
        <f>VLOOKUP($B1802,三大美股走勢!$A$4:$J$495,7,FALSE)</f>
        <v>#N/A</v>
      </c>
      <c r="AF1802" s="33" t="e">
        <f>VLOOKUP($B1802,三大美股走勢!$A$4:$J$495,10,FALSE)</f>
        <v>#N/A</v>
      </c>
    </row>
    <row r="1803" spans="2:32">
      <c r="B1803" s="32">
        <v>44582</v>
      </c>
      <c r="C1803" s="33" t="e">
        <f>VLOOKUP($B1803,大盤與近月台指!$A$4:$I$499,2,FALSE)</f>
        <v>#N/A</v>
      </c>
      <c r="D1803" s="34" t="e">
        <f>VLOOKUP($B1803,大盤與近月台指!$A$4:$I$499,3,FALSE)</f>
        <v>#N/A</v>
      </c>
      <c r="E1803" s="35" t="e">
        <f>VLOOKUP($B1803,大盤與近月台指!$A$4:$I$499,4,FALSE)</f>
        <v>#N/A</v>
      </c>
      <c r="F1803" s="33" t="e">
        <f>VLOOKUP($B1803,大盤與近月台指!$A$4:$I$499,5,FALSE)</f>
        <v>#N/A</v>
      </c>
      <c r="G1803" s="49" t="e">
        <f>VLOOKUP($B1803,三大法人買賣超!$A$4:$I$500,3,FALSE)</f>
        <v>#N/A</v>
      </c>
      <c r="H1803" s="34" t="e">
        <f>VLOOKUP($B1803,三大法人買賣超!$A$4:$I$500,5,FALSE)</f>
        <v>#N/A</v>
      </c>
      <c r="I1803" s="27" t="e">
        <f>VLOOKUP($B1803,三大法人買賣超!$A$4:$I$500,7,FALSE)</f>
        <v>#N/A</v>
      </c>
      <c r="J1803" s="27" t="e">
        <f>VLOOKUP($B1803,三大法人買賣超!$A$4:$I$500,9,FALSE)</f>
        <v>#N/A</v>
      </c>
      <c r="K1803" s="37">
        <f>新台幣匯率美元指數!B1804</f>
        <v>0</v>
      </c>
      <c r="L1803" s="38">
        <f>新台幣匯率美元指數!C1804</f>
        <v>0</v>
      </c>
      <c r="M1803" s="39">
        <f>新台幣匯率美元指數!D1804</f>
        <v>0</v>
      </c>
      <c r="N1803" s="27" t="e">
        <f>VLOOKUP($B1803,期貨未平倉口數!$A$4:$M$499,4,FALSE)</f>
        <v>#N/A</v>
      </c>
      <c r="O1803" s="27" t="e">
        <f>VLOOKUP($B1803,期貨未平倉口數!$A$4:$M$499,9,FALSE)</f>
        <v>#N/A</v>
      </c>
      <c r="P1803" s="27" t="e">
        <f>VLOOKUP($B1803,期貨未平倉口數!$A$4:$M$499,10,FALSE)</f>
        <v>#N/A</v>
      </c>
      <c r="Q1803" s="27" t="e">
        <f>VLOOKUP($B1803,期貨未平倉口數!$A$4:$M$499,11,FALSE)</f>
        <v>#N/A</v>
      </c>
      <c r="R1803" s="64" t="e">
        <f>VLOOKUP($B1803,選擇權未平倉餘額!$A$4:$I$500,6,FALSE)</f>
        <v>#N/A</v>
      </c>
      <c r="S1803" s="64" t="e">
        <f>VLOOKUP($B1803,選擇權未平倉餘額!$A$4:$I$500,7,FALSE)</f>
        <v>#N/A</v>
      </c>
      <c r="T1803" s="64" t="e">
        <f>VLOOKUP($B1803,選擇權未平倉餘額!$A$4:$I$500,8,FALSE)</f>
        <v>#N/A</v>
      </c>
      <c r="U1803" s="64" t="e">
        <f>VLOOKUP($B1803,選擇權未平倉餘額!$A$4:$I$500,9,FALSE)</f>
        <v>#N/A</v>
      </c>
      <c r="V1803" s="39" t="e">
        <f>VLOOKUP($B1803,臺指選擇權P_C_Ratios!$A$4:$C$500,3,FALSE)</f>
        <v>#N/A</v>
      </c>
      <c r="W1803" s="41" t="e">
        <f>VLOOKUP($B1803,散戶多空比!$A$6:$L$500,12,FALSE)</f>
        <v>#N/A</v>
      </c>
      <c r="X1803" s="40" t="e">
        <f>VLOOKUP($B1803,期貨大額交易人未沖銷部位!$A$4:$O$499,4,FALSE)</f>
        <v>#N/A</v>
      </c>
      <c r="Y1803" s="40" t="e">
        <f>VLOOKUP($B1803,期貨大額交易人未沖銷部位!$A$4:$O$499,7,FALSE)</f>
        <v>#N/A</v>
      </c>
      <c r="Z1803" s="40" t="e">
        <f>VLOOKUP($B1803,期貨大額交易人未沖銷部位!$A$4:$O$499,10,FALSE)</f>
        <v>#N/A</v>
      </c>
      <c r="AA1803" s="40" t="e">
        <f>VLOOKUP($B1803,期貨大額交易人未沖銷部位!$A$4:$O$499,13,FALSE)</f>
        <v>#N/A</v>
      </c>
      <c r="AB1803" s="40" t="e">
        <f>VLOOKUP($B1803,期貨大額交易人未沖銷部位!$A$4:$O$499,14,FALSE)</f>
        <v>#N/A</v>
      </c>
      <c r="AC1803" s="40" t="e">
        <f>VLOOKUP($B1803,期貨大額交易人未沖銷部位!$A$4:$O$499,15,FALSE)</f>
        <v>#N/A</v>
      </c>
      <c r="AD1803" s="33" t="e">
        <f>VLOOKUP($B1803,三大美股走勢!$A$4:$J$495,4,FALSE)</f>
        <v>#N/A</v>
      </c>
      <c r="AE1803" s="33" t="e">
        <f>VLOOKUP($B1803,三大美股走勢!$A$4:$J$495,7,FALSE)</f>
        <v>#N/A</v>
      </c>
      <c r="AF1803" s="33" t="e">
        <f>VLOOKUP($B1803,三大美股走勢!$A$4:$J$495,10,FALSE)</f>
        <v>#N/A</v>
      </c>
    </row>
    <row r="1804" spans="2:32">
      <c r="B1804" s="32">
        <v>44583</v>
      </c>
      <c r="C1804" s="33" t="e">
        <f>VLOOKUP($B1804,大盤與近月台指!$A$4:$I$499,2,FALSE)</f>
        <v>#N/A</v>
      </c>
      <c r="D1804" s="34" t="e">
        <f>VLOOKUP($B1804,大盤與近月台指!$A$4:$I$499,3,FALSE)</f>
        <v>#N/A</v>
      </c>
      <c r="E1804" s="35" t="e">
        <f>VLOOKUP($B1804,大盤與近月台指!$A$4:$I$499,4,FALSE)</f>
        <v>#N/A</v>
      </c>
      <c r="F1804" s="33" t="e">
        <f>VLOOKUP($B1804,大盤與近月台指!$A$4:$I$499,5,FALSE)</f>
        <v>#N/A</v>
      </c>
      <c r="G1804" s="49" t="e">
        <f>VLOOKUP($B1804,三大法人買賣超!$A$4:$I$500,3,FALSE)</f>
        <v>#N/A</v>
      </c>
      <c r="H1804" s="34" t="e">
        <f>VLOOKUP($B1804,三大法人買賣超!$A$4:$I$500,5,FALSE)</f>
        <v>#N/A</v>
      </c>
      <c r="I1804" s="27" t="e">
        <f>VLOOKUP($B1804,三大法人買賣超!$A$4:$I$500,7,FALSE)</f>
        <v>#N/A</v>
      </c>
      <c r="J1804" s="27" t="e">
        <f>VLOOKUP($B1804,三大法人買賣超!$A$4:$I$500,9,FALSE)</f>
        <v>#N/A</v>
      </c>
      <c r="K1804" s="37">
        <f>新台幣匯率美元指數!B1805</f>
        <v>0</v>
      </c>
      <c r="L1804" s="38">
        <f>新台幣匯率美元指數!C1805</f>
        <v>0</v>
      </c>
      <c r="M1804" s="39">
        <f>新台幣匯率美元指數!D1805</f>
        <v>0</v>
      </c>
      <c r="N1804" s="27" t="e">
        <f>VLOOKUP($B1804,期貨未平倉口數!$A$4:$M$499,4,FALSE)</f>
        <v>#N/A</v>
      </c>
      <c r="O1804" s="27" t="e">
        <f>VLOOKUP($B1804,期貨未平倉口數!$A$4:$M$499,9,FALSE)</f>
        <v>#N/A</v>
      </c>
      <c r="P1804" s="27" t="e">
        <f>VLOOKUP($B1804,期貨未平倉口數!$A$4:$M$499,10,FALSE)</f>
        <v>#N/A</v>
      </c>
      <c r="Q1804" s="27" t="e">
        <f>VLOOKUP($B1804,期貨未平倉口數!$A$4:$M$499,11,FALSE)</f>
        <v>#N/A</v>
      </c>
      <c r="R1804" s="64" t="e">
        <f>VLOOKUP($B1804,選擇權未平倉餘額!$A$4:$I$500,6,FALSE)</f>
        <v>#N/A</v>
      </c>
      <c r="S1804" s="64" t="e">
        <f>VLOOKUP($B1804,選擇權未平倉餘額!$A$4:$I$500,7,FALSE)</f>
        <v>#N/A</v>
      </c>
      <c r="T1804" s="64" t="e">
        <f>VLOOKUP($B1804,選擇權未平倉餘額!$A$4:$I$500,8,FALSE)</f>
        <v>#N/A</v>
      </c>
      <c r="U1804" s="64" t="e">
        <f>VLOOKUP($B1804,選擇權未平倉餘額!$A$4:$I$500,9,FALSE)</f>
        <v>#N/A</v>
      </c>
      <c r="V1804" s="39" t="e">
        <f>VLOOKUP($B1804,臺指選擇權P_C_Ratios!$A$4:$C$500,3,FALSE)</f>
        <v>#N/A</v>
      </c>
      <c r="W1804" s="41" t="e">
        <f>VLOOKUP($B1804,散戶多空比!$A$6:$L$500,12,FALSE)</f>
        <v>#N/A</v>
      </c>
      <c r="X1804" s="40" t="e">
        <f>VLOOKUP($B1804,期貨大額交易人未沖銷部位!$A$4:$O$499,4,FALSE)</f>
        <v>#N/A</v>
      </c>
      <c r="Y1804" s="40" t="e">
        <f>VLOOKUP($B1804,期貨大額交易人未沖銷部位!$A$4:$O$499,7,FALSE)</f>
        <v>#N/A</v>
      </c>
      <c r="Z1804" s="40" t="e">
        <f>VLOOKUP($B1804,期貨大額交易人未沖銷部位!$A$4:$O$499,10,FALSE)</f>
        <v>#N/A</v>
      </c>
      <c r="AA1804" s="40" t="e">
        <f>VLOOKUP($B1804,期貨大額交易人未沖銷部位!$A$4:$O$499,13,FALSE)</f>
        <v>#N/A</v>
      </c>
      <c r="AB1804" s="40" t="e">
        <f>VLOOKUP($B1804,期貨大額交易人未沖銷部位!$A$4:$O$499,14,FALSE)</f>
        <v>#N/A</v>
      </c>
      <c r="AC1804" s="40" t="e">
        <f>VLOOKUP($B1804,期貨大額交易人未沖銷部位!$A$4:$O$499,15,FALSE)</f>
        <v>#N/A</v>
      </c>
      <c r="AD1804" s="33" t="e">
        <f>VLOOKUP($B1804,三大美股走勢!$A$4:$J$495,4,FALSE)</f>
        <v>#N/A</v>
      </c>
      <c r="AE1804" s="33" t="e">
        <f>VLOOKUP($B1804,三大美股走勢!$A$4:$J$495,7,FALSE)</f>
        <v>#N/A</v>
      </c>
      <c r="AF1804" s="33" t="e">
        <f>VLOOKUP($B1804,三大美股走勢!$A$4:$J$495,10,FALSE)</f>
        <v>#N/A</v>
      </c>
    </row>
    <row r="1805" spans="2:32">
      <c r="B1805" s="32">
        <v>44584</v>
      </c>
      <c r="C1805" s="33" t="e">
        <f>VLOOKUP($B1805,大盤與近月台指!$A$4:$I$499,2,FALSE)</f>
        <v>#N/A</v>
      </c>
      <c r="D1805" s="34" t="e">
        <f>VLOOKUP($B1805,大盤與近月台指!$A$4:$I$499,3,FALSE)</f>
        <v>#N/A</v>
      </c>
      <c r="E1805" s="35" t="e">
        <f>VLOOKUP($B1805,大盤與近月台指!$A$4:$I$499,4,FALSE)</f>
        <v>#N/A</v>
      </c>
      <c r="F1805" s="33" t="e">
        <f>VLOOKUP($B1805,大盤與近月台指!$A$4:$I$499,5,FALSE)</f>
        <v>#N/A</v>
      </c>
      <c r="G1805" s="49" t="e">
        <f>VLOOKUP($B1805,三大法人買賣超!$A$4:$I$500,3,FALSE)</f>
        <v>#N/A</v>
      </c>
      <c r="H1805" s="34" t="e">
        <f>VLOOKUP($B1805,三大法人買賣超!$A$4:$I$500,5,FALSE)</f>
        <v>#N/A</v>
      </c>
      <c r="I1805" s="27" t="e">
        <f>VLOOKUP($B1805,三大法人買賣超!$A$4:$I$500,7,FALSE)</f>
        <v>#N/A</v>
      </c>
      <c r="J1805" s="27" t="e">
        <f>VLOOKUP($B1805,三大法人買賣超!$A$4:$I$500,9,FALSE)</f>
        <v>#N/A</v>
      </c>
      <c r="K1805" s="37">
        <f>新台幣匯率美元指數!B1806</f>
        <v>0</v>
      </c>
      <c r="L1805" s="38">
        <f>新台幣匯率美元指數!C1806</f>
        <v>0</v>
      </c>
      <c r="M1805" s="39">
        <f>新台幣匯率美元指數!D1806</f>
        <v>0</v>
      </c>
      <c r="N1805" s="27" t="e">
        <f>VLOOKUP($B1805,期貨未平倉口數!$A$4:$M$499,4,FALSE)</f>
        <v>#N/A</v>
      </c>
      <c r="O1805" s="27" t="e">
        <f>VLOOKUP($B1805,期貨未平倉口數!$A$4:$M$499,9,FALSE)</f>
        <v>#N/A</v>
      </c>
      <c r="P1805" s="27" t="e">
        <f>VLOOKUP($B1805,期貨未平倉口數!$A$4:$M$499,10,FALSE)</f>
        <v>#N/A</v>
      </c>
      <c r="Q1805" s="27" t="e">
        <f>VLOOKUP($B1805,期貨未平倉口數!$A$4:$M$499,11,FALSE)</f>
        <v>#N/A</v>
      </c>
      <c r="R1805" s="64" t="e">
        <f>VLOOKUP($B1805,選擇權未平倉餘額!$A$4:$I$500,6,FALSE)</f>
        <v>#N/A</v>
      </c>
      <c r="S1805" s="64" t="e">
        <f>VLOOKUP($B1805,選擇權未平倉餘額!$A$4:$I$500,7,FALSE)</f>
        <v>#N/A</v>
      </c>
      <c r="T1805" s="64" t="e">
        <f>VLOOKUP($B1805,選擇權未平倉餘額!$A$4:$I$500,8,FALSE)</f>
        <v>#N/A</v>
      </c>
      <c r="U1805" s="64" t="e">
        <f>VLOOKUP($B1805,選擇權未平倉餘額!$A$4:$I$500,9,FALSE)</f>
        <v>#N/A</v>
      </c>
      <c r="V1805" s="39" t="e">
        <f>VLOOKUP($B1805,臺指選擇權P_C_Ratios!$A$4:$C$500,3,FALSE)</f>
        <v>#N/A</v>
      </c>
      <c r="W1805" s="41" t="e">
        <f>VLOOKUP($B1805,散戶多空比!$A$6:$L$500,12,FALSE)</f>
        <v>#N/A</v>
      </c>
      <c r="X1805" s="40" t="e">
        <f>VLOOKUP($B1805,期貨大額交易人未沖銷部位!$A$4:$O$499,4,FALSE)</f>
        <v>#N/A</v>
      </c>
      <c r="Y1805" s="40" t="e">
        <f>VLOOKUP($B1805,期貨大額交易人未沖銷部位!$A$4:$O$499,7,FALSE)</f>
        <v>#N/A</v>
      </c>
      <c r="Z1805" s="40" t="e">
        <f>VLOOKUP($B1805,期貨大額交易人未沖銷部位!$A$4:$O$499,10,FALSE)</f>
        <v>#N/A</v>
      </c>
      <c r="AA1805" s="40" t="e">
        <f>VLOOKUP($B1805,期貨大額交易人未沖銷部位!$A$4:$O$499,13,FALSE)</f>
        <v>#N/A</v>
      </c>
      <c r="AB1805" s="40" t="e">
        <f>VLOOKUP($B1805,期貨大額交易人未沖銷部位!$A$4:$O$499,14,FALSE)</f>
        <v>#N/A</v>
      </c>
      <c r="AC1805" s="40" t="e">
        <f>VLOOKUP($B1805,期貨大額交易人未沖銷部位!$A$4:$O$499,15,FALSE)</f>
        <v>#N/A</v>
      </c>
      <c r="AD1805" s="33" t="e">
        <f>VLOOKUP($B1805,三大美股走勢!$A$4:$J$495,4,FALSE)</f>
        <v>#N/A</v>
      </c>
      <c r="AE1805" s="33" t="e">
        <f>VLOOKUP($B1805,三大美股走勢!$A$4:$J$495,7,FALSE)</f>
        <v>#N/A</v>
      </c>
      <c r="AF1805" s="33" t="e">
        <f>VLOOKUP($B1805,三大美股走勢!$A$4:$J$495,10,FALSE)</f>
        <v>#N/A</v>
      </c>
    </row>
    <row r="1806" spans="2:32">
      <c r="B1806" s="32">
        <v>44585</v>
      </c>
      <c r="C1806" s="33" t="e">
        <f>VLOOKUP($B1806,大盤與近月台指!$A$4:$I$499,2,FALSE)</f>
        <v>#N/A</v>
      </c>
      <c r="D1806" s="34" t="e">
        <f>VLOOKUP($B1806,大盤與近月台指!$A$4:$I$499,3,FALSE)</f>
        <v>#N/A</v>
      </c>
      <c r="E1806" s="35" t="e">
        <f>VLOOKUP($B1806,大盤與近月台指!$A$4:$I$499,4,FALSE)</f>
        <v>#N/A</v>
      </c>
      <c r="F1806" s="33" t="e">
        <f>VLOOKUP($B1806,大盤與近月台指!$A$4:$I$499,5,FALSE)</f>
        <v>#N/A</v>
      </c>
      <c r="G1806" s="49" t="e">
        <f>VLOOKUP($B1806,三大法人買賣超!$A$4:$I$500,3,FALSE)</f>
        <v>#N/A</v>
      </c>
      <c r="H1806" s="34" t="e">
        <f>VLOOKUP($B1806,三大法人買賣超!$A$4:$I$500,5,FALSE)</f>
        <v>#N/A</v>
      </c>
      <c r="I1806" s="27" t="e">
        <f>VLOOKUP($B1806,三大法人買賣超!$A$4:$I$500,7,FALSE)</f>
        <v>#N/A</v>
      </c>
      <c r="J1806" s="27" t="e">
        <f>VLOOKUP($B1806,三大法人買賣超!$A$4:$I$500,9,FALSE)</f>
        <v>#N/A</v>
      </c>
      <c r="K1806" s="37">
        <f>新台幣匯率美元指數!B1807</f>
        <v>0</v>
      </c>
      <c r="L1806" s="38">
        <f>新台幣匯率美元指數!C1807</f>
        <v>0</v>
      </c>
      <c r="M1806" s="39">
        <f>新台幣匯率美元指數!D1807</f>
        <v>0</v>
      </c>
      <c r="N1806" s="27" t="e">
        <f>VLOOKUP($B1806,期貨未平倉口數!$A$4:$M$499,4,FALSE)</f>
        <v>#N/A</v>
      </c>
      <c r="O1806" s="27" t="e">
        <f>VLOOKUP($B1806,期貨未平倉口數!$A$4:$M$499,9,FALSE)</f>
        <v>#N/A</v>
      </c>
      <c r="P1806" s="27" t="e">
        <f>VLOOKUP($B1806,期貨未平倉口數!$A$4:$M$499,10,FALSE)</f>
        <v>#N/A</v>
      </c>
      <c r="Q1806" s="27" t="e">
        <f>VLOOKUP($B1806,期貨未平倉口數!$A$4:$M$499,11,FALSE)</f>
        <v>#N/A</v>
      </c>
      <c r="R1806" s="64" t="e">
        <f>VLOOKUP($B1806,選擇權未平倉餘額!$A$4:$I$500,6,FALSE)</f>
        <v>#N/A</v>
      </c>
      <c r="S1806" s="64" t="e">
        <f>VLOOKUP($B1806,選擇權未平倉餘額!$A$4:$I$500,7,FALSE)</f>
        <v>#N/A</v>
      </c>
      <c r="T1806" s="64" t="e">
        <f>VLOOKUP($B1806,選擇權未平倉餘額!$A$4:$I$500,8,FALSE)</f>
        <v>#N/A</v>
      </c>
      <c r="U1806" s="64" t="e">
        <f>VLOOKUP($B1806,選擇權未平倉餘額!$A$4:$I$500,9,FALSE)</f>
        <v>#N/A</v>
      </c>
      <c r="V1806" s="39" t="e">
        <f>VLOOKUP($B1806,臺指選擇權P_C_Ratios!$A$4:$C$500,3,FALSE)</f>
        <v>#N/A</v>
      </c>
      <c r="W1806" s="41" t="e">
        <f>VLOOKUP($B1806,散戶多空比!$A$6:$L$500,12,FALSE)</f>
        <v>#N/A</v>
      </c>
      <c r="X1806" s="40" t="e">
        <f>VLOOKUP($B1806,期貨大額交易人未沖銷部位!$A$4:$O$499,4,FALSE)</f>
        <v>#N/A</v>
      </c>
      <c r="Y1806" s="40" t="e">
        <f>VLOOKUP($B1806,期貨大額交易人未沖銷部位!$A$4:$O$499,7,FALSE)</f>
        <v>#N/A</v>
      </c>
      <c r="Z1806" s="40" t="e">
        <f>VLOOKUP($B1806,期貨大額交易人未沖銷部位!$A$4:$O$499,10,FALSE)</f>
        <v>#N/A</v>
      </c>
      <c r="AA1806" s="40" t="e">
        <f>VLOOKUP($B1806,期貨大額交易人未沖銷部位!$A$4:$O$499,13,FALSE)</f>
        <v>#N/A</v>
      </c>
      <c r="AB1806" s="40" t="e">
        <f>VLOOKUP($B1806,期貨大額交易人未沖銷部位!$A$4:$O$499,14,FALSE)</f>
        <v>#N/A</v>
      </c>
      <c r="AC1806" s="40" t="e">
        <f>VLOOKUP($B1806,期貨大額交易人未沖銷部位!$A$4:$O$499,15,FALSE)</f>
        <v>#N/A</v>
      </c>
      <c r="AD1806" s="33" t="e">
        <f>VLOOKUP($B1806,三大美股走勢!$A$4:$J$495,4,FALSE)</f>
        <v>#N/A</v>
      </c>
      <c r="AE1806" s="33" t="e">
        <f>VLOOKUP($B1806,三大美股走勢!$A$4:$J$495,7,FALSE)</f>
        <v>#N/A</v>
      </c>
      <c r="AF1806" s="33" t="e">
        <f>VLOOKUP($B1806,三大美股走勢!$A$4:$J$495,10,FALSE)</f>
        <v>#N/A</v>
      </c>
    </row>
    <row r="1807" spans="2:32">
      <c r="B1807" s="32">
        <v>44586</v>
      </c>
      <c r="C1807" s="33" t="e">
        <f>VLOOKUP($B1807,大盤與近月台指!$A$4:$I$499,2,FALSE)</f>
        <v>#N/A</v>
      </c>
      <c r="D1807" s="34" t="e">
        <f>VLOOKUP($B1807,大盤與近月台指!$A$4:$I$499,3,FALSE)</f>
        <v>#N/A</v>
      </c>
      <c r="E1807" s="35" t="e">
        <f>VLOOKUP($B1807,大盤與近月台指!$A$4:$I$499,4,FALSE)</f>
        <v>#N/A</v>
      </c>
      <c r="F1807" s="33" t="e">
        <f>VLOOKUP($B1807,大盤與近月台指!$A$4:$I$499,5,FALSE)</f>
        <v>#N/A</v>
      </c>
      <c r="G1807" s="49" t="e">
        <f>VLOOKUP($B1807,三大法人買賣超!$A$4:$I$500,3,FALSE)</f>
        <v>#N/A</v>
      </c>
      <c r="H1807" s="34" t="e">
        <f>VLOOKUP($B1807,三大法人買賣超!$A$4:$I$500,5,FALSE)</f>
        <v>#N/A</v>
      </c>
      <c r="I1807" s="27" t="e">
        <f>VLOOKUP($B1807,三大法人買賣超!$A$4:$I$500,7,FALSE)</f>
        <v>#N/A</v>
      </c>
      <c r="J1807" s="27" t="e">
        <f>VLOOKUP($B1807,三大法人買賣超!$A$4:$I$500,9,FALSE)</f>
        <v>#N/A</v>
      </c>
      <c r="K1807" s="37">
        <f>新台幣匯率美元指數!B1808</f>
        <v>0</v>
      </c>
      <c r="L1807" s="38">
        <f>新台幣匯率美元指數!C1808</f>
        <v>0</v>
      </c>
      <c r="M1807" s="39">
        <f>新台幣匯率美元指數!D1808</f>
        <v>0</v>
      </c>
      <c r="N1807" s="27" t="e">
        <f>VLOOKUP($B1807,期貨未平倉口數!$A$4:$M$499,4,FALSE)</f>
        <v>#N/A</v>
      </c>
      <c r="O1807" s="27" t="e">
        <f>VLOOKUP($B1807,期貨未平倉口數!$A$4:$M$499,9,FALSE)</f>
        <v>#N/A</v>
      </c>
      <c r="P1807" s="27" t="e">
        <f>VLOOKUP($B1807,期貨未平倉口數!$A$4:$M$499,10,FALSE)</f>
        <v>#N/A</v>
      </c>
      <c r="Q1807" s="27" t="e">
        <f>VLOOKUP($B1807,期貨未平倉口數!$A$4:$M$499,11,FALSE)</f>
        <v>#N/A</v>
      </c>
      <c r="R1807" s="64" t="e">
        <f>VLOOKUP($B1807,選擇權未平倉餘額!$A$4:$I$500,6,FALSE)</f>
        <v>#N/A</v>
      </c>
      <c r="S1807" s="64" t="e">
        <f>VLOOKUP($B1807,選擇權未平倉餘額!$A$4:$I$500,7,FALSE)</f>
        <v>#N/A</v>
      </c>
      <c r="T1807" s="64" t="e">
        <f>VLOOKUP($B1807,選擇權未平倉餘額!$A$4:$I$500,8,FALSE)</f>
        <v>#N/A</v>
      </c>
      <c r="U1807" s="64" t="e">
        <f>VLOOKUP($B1807,選擇權未平倉餘額!$A$4:$I$500,9,FALSE)</f>
        <v>#N/A</v>
      </c>
      <c r="V1807" s="39" t="e">
        <f>VLOOKUP($B1807,臺指選擇權P_C_Ratios!$A$4:$C$500,3,FALSE)</f>
        <v>#N/A</v>
      </c>
      <c r="W1807" s="41" t="e">
        <f>VLOOKUP($B1807,散戶多空比!$A$6:$L$500,12,FALSE)</f>
        <v>#N/A</v>
      </c>
      <c r="X1807" s="40" t="e">
        <f>VLOOKUP($B1807,期貨大額交易人未沖銷部位!$A$4:$O$499,4,FALSE)</f>
        <v>#N/A</v>
      </c>
      <c r="Y1807" s="40" t="e">
        <f>VLOOKUP($B1807,期貨大額交易人未沖銷部位!$A$4:$O$499,7,FALSE)</f>
        <v>#N/A</v>
      </c>
      <c r="Z1807" s="40" t="e">
        <f>VLOOKUP($B1807,期貨大額交易人未沖銷部位!$A$4:$O$499,10,FALSE)</f>
        <v>#N/A</v>
      </c>
      <c r="AA1807" s="40" t="e">
        <f>VLOOKUP($B1807,期貨大額交易人未沖銷部位!$A$4:$O$499,13,FALSE)</f>
        <v>#N/A</v>
      </c>
      <c r="AB1807" s="40" t="e">
        <f>VLOOKUP($B1807,期貨大額交易人未沖銷部位!$A$4:$O$499,14,FALSE)</f>
        <v>#N/A</v>
      </c>
      <c r="AC1807" s="40" t="e">
        <f>VLOOKUP($B1807,期貨大額交易人未沖銷部位!$A$4:$O$499,15,FALSE)</f>
        <v>#N/A</v>
      </c>
      <c r="AD1807" s="33" t="e">
        <f>VLOOKUP($B1807,三大美股走勢!$A$4:$J$495,4,FALSE)</f>
        <v>#N/A</v>
      </c>
      <c r="AE1807" s="33" t="e">
        <f>VLOOKUP($B1807,三大美股走勢!$A$4:$J$495,7,FALSE)</f>
        <v>#N/A</v>
      </c>
      <c r="AF1807" s="33" t="e">
        <f>VLOOKUP($B1807,三大美股走勢!$A$4:$J$495,10,FALSE)</f>
        <v>#N/A</v>
      </c>
    </row>
    <row r="1808" spans="2:32">
      <c r="B1808" s="32">
        <v>44587</v>
      </c>
      <c r="C1808" s="33" t="e">
        <f>VLOOKUP($B1808,大盤與近月台指!$A$4:$I$499,2,FALSE)</f>
        <v>#N/A</v>
      </c>
      <c r="D1808" s="34" t="e">
        <f>VLOOKUP($B1808,大盤與近月台指!$A$4:$I$499,3,FALSE)</f>
        <v>#N/A</v>
      </c>
      <c r="E1808" s="35" t="e">
        <f>VLOOKUP($B1808,大盤與近月台指!$A$4:$I$499,4,FALSE)</f>
        <v>#N/A</v>
      </c>
      <c r="F1808" s="33" t="e">
        <f>VLOOKUP($B1808,大盤與近月台指!$A$4:$I$499,5,FALSE)</f>
        <v>#N/A</v>
      </c>
      <c r="G1808" s="49" t="e">
        <f>VLOOKUP($B1808,三大法人買賣超!$A$4:$I$500,3,FALSE)</f>
        <v>#N/A</v>
      </c>
      <c r="H1808" s="34" t="e">
        <f>VLOOKUP($B1808,三大法人買賣超!$A$4:$I$500,5,FALSE)</f>
        <v>#N/A</v>
      </c>
      <c r="I1808" s="27" t="e">
        <f>VLOOKUP($B1808,三大法人買賣超!$A$4:$I$500,7,FALSE)</f>
        <v>#N/A</v>
      </c>
      <c r="J1808" s="27" t="e">
        <f>VLOOKUP($B1808,三大法人買賣超!$A$4:$I$500,9,FALSE)</f>
        <v>#N/A</v>
      </c>
      <c r="K1808" s="37">
        <f>新台幣匯率美元指數!B1809</f>
        <v>0</v>
      </c>
      <c r="L1808" s="38">
        <f>新台幣匯率美元指數!C1809</f>
        <v>0</v>
      </c>
      <c r="M1808" s="39">
        <f>新台幣匯率美元指數!D1809</f>
        <v>0</v>
      </c>
      <c r="N1808" s="27" t="e">
        <f>VLOOKUP($B1808,期貨未平倉口數!$A$4:$M$499,4,FALSE)</f>
        <v>#N/A</v>
      </c>
      <c r="O1808" s="27" t="e">
        <f>VLOOKUP($B1808,期貨未平倉口數!$A$4:$M$499,9,FALSE)</f>
        <v>#N/A</v>
      </c>
      <c r="P1808" s="27" t="e">
        <f>VLOOKUP($B1808,期貨未平倉口數!$A$4:$M$499,10,FALSE)</f>
        <v>#N/A</v>
      </c>
      <c r="Q1808" s="27" t="e">
        <f>VLOOKUP($B1808,期貨未平倉口數!$A$4:$M$499,11,FALSE)</f>
        <v>#N/A</v>
      </c>
      <c r="R1808" s="64" t="e">
        <f>VLOOKUP($B1808,選擇權未平倉餘額!$A$4:$I$500,6,FALSE)</f>
        <v>#N/A</v>
      </c>
      <c r="S1808" s="64" t="e">
        <f>VLOOKUP($B1808,選擇權未平倉餘額!$A$4:$I$500,7,FALSE)</f>
        <v>#N/A</v>
      </c>
      <c r="T1808" s="64" t="e">
        <f>VLOOKUP($B1808,選擇權未平倉餘額!$A$4:$I$500,8,FALSE)</f>
        <v>#N/A</v>
      </c>
      <c r="U1808" s="64" t="e">
        <f>VLOOKUP($B1808,選擇權未平倉餘額!$A$4:$I$500,9,FALSE)</f>
        <v>#N/A</v>
      </c>
      <c r="V1808" s="39" t="e">
        <f>VLOOKUP($B1808,臺指選擇權P_C_Ratios!$A$4:$C$500,3,FALSE)</f>
        <v>#N/A</v>
      </c>
      <c r="W1808" s="41" t="e">
        <f>VLOOKUP($B1808,散戶多空比!$A$6:$L$500,12,FALSE)</f>
        <v>#N/A</v>
      </c>
      <c r="X1808" s="40" t="e">
        <f>VLOOKUP($B1808,期貨大額交易人未沖銷部位!$A$4:$O$499,4,FALSE)</f>
        <v>#N/A</v>
      </c>
      <c r="Y1808" s="40" t="e">
        <f>VLOOKUP($B1808,期貨大額交易人未沖銷部位!$A$4:$O$499,7,FALSE)</f>
        <v>#N/A</v>
      </c>
      <c r="Z1808" s="40" t="e">
        <f>VLOOKUP($B1808,期貨大額交易人未沖銷部位!$A$4:$O$499,10,FALSE)</f>
        <v>#N/A</v>
      </c>
      <c r="AA1808" s="40" t="e">
        <f>VLOOKUP($B1808,期貨大額交易人未沖銷部位!$A$4:$O$499,13,FALSE)</f>
        <v>#N/A</v>
      </c>
      <c r="AB1808" s="40" t="e">
        <f>VLOOKUP($B1808,期貨大額交易人未沖銷部位!$A$4:$O$499,14,FALSE)</f>
        <v>#N/A</v>
      </c>
      <c r="AC1808" s="40" t="e">
        <f>VLOOKUP($B1808,期貨大額交易人未沖銷部位!$A$4:$O$499,15,FALSE)</f>
        <v>#N/A</v>
      </c>
      <c r="AD1808" s="33" t="e">
        <f>VLOOKUP($B1808,三大美股走勢!$A$4:$J$495,4,FALSE)</f>
        <v>#N/A</v>
      </c>
      <c r="AE1808" s="33" t="e">
        <f>VLOOKUP($B1808,三大美股走勢!$A$4:$J$495,7,FALSE)</f>
        <v>#N/A</v>
      </c>
      <c r="AF1808" s="33" t="e">
        <f>VLOOKUP($B1808,三大美股走勢!$A$4:$J$495,10,FALSE)</f>
        <v>#N/A</v>
      </c>
    </row>
    <row r="1809" spans="2:32">
      <c r="B1809" s="32">
        <v>44588</v>
      </c>
      <c r="C1809" s="33" t="e">
        <f>VLOOKUP($B1809,大盤與近月台指!$A$4:$I$499,2,FALSE)</f>
        <v>#N/A</v>
      </c>
      <c r="D1809" s="34" t="e">
        <f>VLOOKUP($B1809,大盤與近月台指!$A$4:$I$499,3,FALSE)</f>
        <v>#N/A</v>
      </c>
      <c r="E1809" s="35" t="e">
        <f>VLOOKUP($B1809,大盤與近月台指!$A$4:$I$499,4,FALSE)</f>
        <v>#N/A</v>
      </c>
      <c r="F1809" s="33" t="e">
        <f>VLOOKUP($B1809,大盤與近月台指!$A$4:$I$499,5,FALSE)</f>
        <v>#N/A</v>
      </c>
      <c r="G1809" s="49" t="e">
        <f>VLOOKUP($B1809,三大法人買賣超!$A$4:$I$500,3,FALSE)</f>
        <v>#N/A</v>
      </c>
      <c r="H1809" s="34" t="e">
        <f>VLOOKUP($B1809,三大法人買賣超!$A$4:$I$500,5,FALSE)</f>
        <v>#N/A</v>
      </c>
      <c r="I1809" s="27" t="e">
        <f>VLOOKUP($B1809,三大法人買賣超!$A$4:$I$500,7,FALSE)</f>
        <v>#N/A</v>
      </c>
      <c r="J1809" s="27" t="e">
        <f>VLOOKUP($B1809,三大法人買賣超!$A$4:$I$500,9,FALSE)</f>
        <v>#N/A</v>
      </c>
      <c r="K1809" s="37">
        <f>新台幣匯率美元指數!B1810</f>
        <v>0</v>
      </c>
      <c r="L1809" s="38">
        <f>新台幣匯率美元指數!C1810</f>
        <v>0</v>
      </c>
      <c r="M1809" s="39">
        <f>新台幣匯率美元指數!D1810</f>
        <v>0</v>
      </c>
      <c r="N1809" s="27" t="e">
        <f>VLOOKUP($B1809,期貨未平倉口數!$A$4:$M$499,4,FALSE)</f>
        <v>#N/A</v>
      </c>
      <c r="O1809" s="27" t="e">
        <f>VLOOKUP($B1809,期貨未平倉口數!$A$4:$M$499,9,FALSE)</f>
        <v>#N/A</v>
      </c>
      <c r="P1809" s="27" t="e">
        <f>VLOOKUP($B1809,期貨未平倉口數!$A$4:$M$499,10,FALSE)</f>
        <v>#N/A</v>
      </c>
      <c r="Q1809" s="27" t="e">
        <f>VLOOKUP($B1809,期貨未平倉口數!$A$4:$M$499,11,FALSE)</f>
        <v>#N/A</v>
      </c>
      <c r="R1809" s="64" t="e">
        <f>VLOOKUP($B1809,選擇權未平倉餘額!$A$4:$I$500,6,FALSE)</f>
        <v>#N/A</v>
      </c>
      <c r="S1809" s="64" t="e">
        <f>VLOOKUP($B1809,選擇權未平倉餘額!$A$4:$I$500,7,FALSE)</f>
        <v>#N/A</v>
      </c>
      <c r="T1809" s="64" t="e">
        <f>VLOOKUP($B1809,選擇權未平倉餘額!$A$4:$I$500,8,FALSE)</f>
        <v>#N/A</v>
      </c>
      <c r="U1809" s="64" t="e">
        <f>VLOOKUP($B1809,選擇權未平倉餘額!$A$4:$I$500,9,FALSE)</f>
        <v>#N/A</v>
      </c>
      <c r="V1809" s="39" t="e">
        <f>VLOOKUP($B1809,臺指選擇權P_C_Ratios!$A$4:$C$500,3,FALSE)</f>
        <v>#N/A</v>
      </c>
      <c r="W1809" s="41" t="e">
        <f>VLOOKUP($B1809,散戶多空比!$A$6:$L$500,12,FALSE)</f>
        <v>#N/A</v>
      </c>
      <c r="X1809" s="40" t="e">
        <f>VLOOKUP($B1809,期貨大額交易人未沖銷部位!$A$4:$O$499,4,FALSE)</f>
        <v>#N/A</v>
      </c>
      <c r="Y1809" s="40" t="e">
        <f>VLOOKUP($B1809,期貨大額交易人未沖銷部位!$A$4:$O$499,7,FALSE)</f>
        <v>#N/A</v>
      </c>
      <c r="Z1809" s="40" t="e">
        <f>VLOOKUP($B1809,期貨大額交易人未沖銷部位!$A$4:$O$499,10,FALSE)</f>
        <v>#N/A</v>
      </c>
      <c r="AA1809" s="40" t="e">
        <f>VLOOKUP($B1809,期貨大額交易人未沖銷部位!$A$4:$O$499,13,FALSE)</f>
        <v>#N/A</v>
      </c>
      <c r="AB1809" s="40" t="e">
        <f>VLOOKUP($B1809,期貨大額交易人未沖銷部位!$A$4:$O$499,14,FALSE)</f>
        <v>#N/A</v>
      </c>
      <c r="AC1809" s="40" t="e">
        <f>VLOOKUP($B1809,期貨大額交易人未沖銷部位!$A$4:$O$499,15,FALSE)</f>
        <v>#N/A</v>
      </c>
      <c r="AD1809" s="33" t="e">
        <f>VLOOKUP($B1809,三大美股走勢!$A$4:$J$495,4,FALSE)</f>
        <v>#N/A</v>
      </c>
      <c r="AE1809" s="33" t="e">
        <f>VLOOKUP($B1809,三大美股走勢!$A$4:$J$495,7,FALSE)</f>
        <v>#N/A</v>
      </c>
      <c r="AF1809" s="33" t="e">
        <f>VLOOKUP($B1809,三大美股走勢!$A$4:$J$495,10,FALSE)</f>
        <v>#N/A</v>
      </c>
    </row>
    <row r="1810" spans="2:32">
      <c r="B1810" s="32">
        <v>44589</v>
      </c>
      <c r="C1810" s="33" t="e">
        <f>VLOOKUP($B1810,大盤與近月台指!$A$4:$I$499,2,FALSE)</f>
        <v>#N/A</v>
      </c>
      <c r="D1810" s="34" t="e">
        <f>VLOOKUP($B1810,大盤與近月台指!$A$4:$I$499,3,FALSE)</f>
        <v>#N/A</v>
      </c>
      <c r="E1810" s="35" t="e">
        <f>VLOOKUP($B1810,大盤與近月台指!$A$4:$I$499,4,FALSE)</f>
        <v>#N/A</v>
      </c>
      <c r="F1810" s="33" t="e">
        <f>VLOOKUP($B1810,大盤與近月台指!$A$4:$I$499,5,FALSE)</f>
        <v>#N/A</v>
      </c>
      <c r="G1810" s="49" t="e">
        <f>VLOOKUP($B1810,三大法人買賣超!$A$4:$I$500,3,FALSE)</f>
        <v>#N/A</v>
      </c>
      <c r="H1810" s="34" t="e">
        <f>VLOOKUP($B1810,三大法人買賣超!$A$4:$I$500,5,FALSE)</f>
        <v>#N/A</v>
      </c>
      <c r="I1810" s="27" t="e">
        <f>VLOOKUP($B1810,三大法人買賣超!$A$4:$I$500,7,FALSE)</f>
        <v>#N/A</v>
      </c>
      <c r="J1810" s="27" t="e">
        <f>VLOOKUP($B1810,三大法人買賣超!$A$4:$I$500,9,FALSE)</f>
        <v>#N/A</v>
      </c>
      <c r="K1810" s="37">
        <f>新台幣匯率美元指數!B1811</f>
        <v>0</v>
      </c>
      <c r="L1810" s="38">
        <f>新台幣匯率美元指數!C1811</f>
        <v>0</v>
      </c>
      <c r="M1810" s="39">
        <f>新台幣匯率美元指數!D1811</f>
        <v>0</v>
      </c>
      <c r="N1810" s="27" t="e">
        <f>VLOOKUP($B1810,期貨未平倉口數!$A$4:$M$499,4,FALSE)</f>
        <v>#N/A</v>
      </c>
      <c r="O1810" s="27" t="e">
        <f>VLOOKUP($B1810,期貨未平倉口數!$A$4:$M$499,9,FALSE)</f>
        <v>#N/A</v>
      </c>
      <c r="P1810" s="27" t="e">
        <f>VLOOKUP($B1810,期貨未平倉口數!$A$4:$M$499,10,FALSE)</f>
        <v>#N/A</v>
      </c>
      <c r="Q1810" s="27" t="e">
        <f>VLOOKUP($B1810,期貨未平倉口數!$A$4:$M$499,11,FALSE)</f>
        <v>#N/A</v>
      </c>
      <c r="R1810" s="64" t="e">
        <f>VLOOKUP($B1810,選擇權未平倉餘額!$A$4:$I$500,6,FALSE)</f>
        <v>#N/A</v>
      </c>
      <c r="S1810" s="64" t="e">
        <f>VLOOKUP($B1810,選擇權未平倉餘額!$A$4:$I$500,7,FALSE)</f>
        <v>#N/A</v>
      </c>
      <c r="T1810" s="64" t="e">
        <f>VLOOKUP($B1810,選擇權未平倉餘額!$A$4:$I$500,8,FALSE)</f>
        <v>#N/A</v>
      </c>
      <c r="U1810" s="64" t="e">
        <f>VLOOKUP($B1810,選擇權未平倉餘額!$A$4:$I$500,9,FALSE)</f>
        <v>#N/A</v>
      </c>
      <c r="V1810" s="39" t="e">
        <f>VLOOKUP($B1810,臺指選擇權P_C_Ratios!$A$4:$C$500,3,FALSE)</f>
        <v>#N/A</v>
      </c>
      <c r="W1810" s="41" t="e">
        <f>VLOOKUP($B1810,散戶多空比!$A$6:$L$500,12,FALSE)</f>
        <v>#N/A</v>
      </c>
      <c r="X1810" s="40" t="e">
        <f>VLOOKUP($B1810,期貨大額交易人未沖銷部位!$A$4:$O$499,4,FALSE)</f>
        <v>#N/A</v>
      </c>
      <c r="Y1810" s="40" t="e">
        <f>VLOOKUP($B1810,期貨大額交易人未沖銷部位!$A$4:$O$499,7,FALSE)</f>
        <v>#N/A</v>
      </c>
      <c r="Z1810" s="40" t="e">
        <f>VLOOKUP($B1810,期貨大額交易人未沖銷部位!$A$4:$O$499,10,FALSE)</f>
        <v>#N/A</v>
      </c>
      <c r="AA1810" s="40" t="e">
        <f>VLOOKUP($B1810,期貨大額交易人未沖銷部位!$A$4:$O$499,13,FALSE)</f>
        <v>#N/A</v>
      </c>
      <c r="AB1810" s="40" t="e">
        <f>VLOOKUP($B1810,期貨大額交易人未沖銷部位!$A$4:$O$499,14,FALSE)</f>
        <v>#N/A</v>
      </c>
      <c r="AC1810" s="40" t="e">
        <f>VLOOKUP($B1810,期貨大額交易人未沖銷部位!$A$4:$O$499,15,FALSE)</f>
        <v>#N/A</v>
      </c>
      <c r="AD1810" s="33" t="e">
        <f>VLOOKUP($B1810,三大美股走勢!$A$4:$J$495,4,FALSE)</f>
        <v>#N/A</v>
      </c>
      <c r="AE1810" s="33" t="e">
        <f>VLOOKUP($B1810,三大美股走勢!$A$4:$J$495,7,FALSE)</f>
        <v>#N/A</v>
      </c>
      <c r="AF1810" s="33" t="e">
        <f>VLOOKUP($B1810,三大美股走勢!$A$4:$J$495,10,FALSE)</f>
        <v>#N/A</v>
      </c>
    </row>
    <row r="1811" spans="2:32">
      <c r="B1811" s="32">
        <v>44590</v>
      </c>
      <c r="C1811" s="33" t="e">
        <f>VLOOKUP($B1811,大盤與近月台指!$A$4:$I$499,2,FALSE)</f>
        <v>#N/A</v>
      </c>
      <c r="D1811" s="34" t="e">
        <f>VLOOKUP($B1811,大盤與近月台指!$A$4:$I$499,3,FALSE)</f>
        <v>#N/A</v>
      </c>
      <c r="E1811" s="35" t="e">
        <f>VLOOKUP($B1811,大盤與近月台指!$A$4:$I$499,4,FALSE)</f>
        <v>#N/A</v>
      </c>
      <c r="F1811" s="33" t="e">
        <f>VLOOKUP($B1811,大盤與近月台指!$A$4:$I$499,5,FALSE)</f>
        <v>#N/A</v>
      </c>
      <c r="G1811" s="49" t="e">
        <f>VLOOKUP($B1811,三大法人買賣超!$A$4:$I$500,3,FALSE)</f>
        <v>#N/A</v>
      </c>
      <c r="H1811" s="34" t="e">
        <f>VLOOKUP($B1811,三大法人買賣超!$A$4:$I$500,5,FALSE)</f>
        <v>#N/A</v>
      </c>
      <c r="I1811" s="27" t="e">
        <f>VLOOKUP($B1811,三大法人買賣超!$A$4:$I$500,7,FALSE)</f>
        <v>#N/A</v>
      </c>
      <c r="J1811" s="27" t="e">
        <f>VLOOKUP($B1811,三大法人買賣超!$A$4:$I$500,9,FALSE)</f>
        <v>#N/A</v>
      </c>
      <c r="K1811" s="37">
        <f>新台幣匯率美元指數!B1812</f>
        <v>0</v>
      </c>
      <c r="L1811" s="38">
        <f>新台幣匯率美元指數!C1812</f>
        <v>0</v>
      </c>
      <c r="M1811" s="39">
        <f>新台幣匯率美元指數!D1812</f>
        <v>0</v>
      </c>
      <c r="N1811" s="27" t="e">
        <f>VLOOKUP($B1811,期貨未平倉口數!$A$4:$M$499,4,FALSE)</f>
        <v>#N/A</v>
      </c>
      <c r="O1811" s="27" t="e">
        <f>VLOOKUP($B1811,期貨未平倉口數!$A$4:$M$499,9,FALSE)</f>
        <v>#N/A</v>
      </c>
      <c r="P1811" s="27" t="e">
        <f>VLOOKUP($B1811,期貨未平倉口數!$A$4:$M$499,10,FALSE)</f>
        <v>#N/A</v>
      </c>
      <c r="Q1811" s="27" t="e">
        <f>VLOOKUP($B1811,期貨未平倉口數!$A$4:$M$499,11,FALSE)</f>
        <v>#N/A</v>
      </c>
      <c r="R1811" s="64" t="e">
        <f>VLOOKUP($B1811,選擇權未平倉餘額!$A$4:$I$500,6,FALSE)</f>
        <v>#N/A</v>
      </c>
      <c r="S1811" s="64" t="e">
        <f>VLOOKUP($B1811,選擇權未平倉餘額!$A$4:$I$500,7,FALSE)</f>
        <v>#N/A</v>
      </c>
      <c r="T1811" s="64" t="e">
        <f>VLOOKUP($B1811,選擇權未平倉餘額!$A$4:$I$500,8,FALSE)</f>
        <v>#N/A</v>
      </c>
      <c r="U1811" s="64" t="e">
        <f>VLOOKUP($B1811,選擇權未平倉餘額!$A$4:$I$500,9,FALSE)</f>
        <v>#N/A</v>
      </c>
      <c r="V1811" s="39" t="e">
        <f>VLOOKUP($B1811,臺指選擇權P_C_Ratios!$A$4:$C$500,3,FALSE)</f>
        <v>#N/A</v>
      </c>
      <c r="W1811" s="41" t="e">
        <f>VLOOKUP($B1811,散戶多空比!$A$6:$L$500,12,FALSE)</f>
        <v>#N/A</v>
      </c>
      <c r="X1811" s="40" t="e">
        <f>VLOOKUP($B1811,期貨大額交易人未沖銷部位!$A$4:$O$499,4,FALSE)</f>
        <v>#N/A</v>
      </c>
      <c r="Y1811" s="40" t="e">
        <f>VLOOKUP($B1811,期貨大額交易人未沖銷部位!$A$4:$O$499,7,FALSE)</f>
        <v>#N/A</v>
      </c>
      <c r="Z1811" s="40" t="e">
        <f>VLOOKUP($B1811,期貨大額交易人未沖銷部位!$A$4:$O$499,10,FALSE)</f>
        <v>#N/A</v>
      </c>
      <c r="AA1811" s="40" t="e">
        <f>VLOOKUP($B1811,期貨大額交易人未沖銷部位!$A$4:$O$499,13,FALSE)</f>
        <v>#N/A</v>
      </c>
      <c r="AB1811" s="40" t="e">
        <f>VLOOKUP($B1811,期貨大額交易人未沖銷部位!$A$4:$O$499,14,FALSE)</f>
        <v>#N/A</v>
      </c>
      <c r="AC1811" s="40" t="e">
        <f>VLOOKUP($B1811,期貨大額交易人未沖銷部位!$A$4:$O$499,15,FALSE)</f>
        <v>#N/A</v>
      </c>
      <c r="AD1811" s="33" t="e">
        <f>VLOOKUP($B1811,三大美股走勢!$A$4:$J$495,4,FALSE)</f>
        <v>#N/A</v>
      </c>
      <c r="AE1811" s="33" t="e">
        <f>VLOOKUP($B1811,三大美股走勢!$A$4:$J$495,7,FALSE)</f>
        <v>#N/A</v>
      </c>
      <c r="AF1811" s="33" t="e">
        <f>VLOOKUP($B1811,三大美股走勢!$A$4:$J$495,10,FALSE)</f>
        <v>#N/A</v>
      </c>
    </row>
    <row r="1812" spans="2:32">
      <c r="B1812" s="32">
        <v>44591</v>
      </c>
      <c r="C1812" s="33" t="e">
        <f>VLOOKUP($B1812,大盤與近月台指!$A$4:$I$499,2,FALSE)</f>
        <v>#N/A</v>
      </c>
      <c r="D1812" s="34" t="e">
        <f>VLOOKUP($B1812,大盤與近月台指!$A$4:$I$499,3,FALSE)</f>
        <v>#N/A</v>
      </c>
      <c r="E1812" s="35" t="e">
        <f>VLOOKUP($B1812,大盤與近月台指!$A$4:$I$499,4,FALSE)</f>
        <v>#N/A</v>
      </c>
      <c r="F1812" s="33" t="e">
        <f>VLOOKUP($B1812,大盤與近月台指!$A$4:$I$499,5,FALSE)</f>
        <v>#N/A</v>
      </c>
      <c r="G1812" s="49" t="e">
        <f>VLOOKUP($B1812,三大法人買賣超!$A$4:$I$500,3,FALSE)</f>
        <v>#N/A</v>
      </c>
      <c r="H1812" s="34" t="e">
        <f>VLOOKUP($B1812,三大法人買賣超!$A$4:$I$500,5,FALSE)</f>
        <v>#N/A</v>
      </c>
      <c r="I1812" s="27" t="e">
        <f>VLOOKUP($B1812,三大法人買賣超!$A$4:$I$500,7,FALSE)</f>
        <v>#N/A</v>
      </c>
      <c r="J1812" s="27" t="e">
        <f>VLOOKUP($B1812,三大法人買賣超!$A$4:$I$500,9,FALSE)</f>
        <v>#N/A</v>
      </c>
      <c r="K1812" s="37">
        <f>新台幣匯率美元指數!B1813</f>
        <v>0</v>
      </c>
      <c r="L1812" s="38">
        <f>新台幣匯率美元指數!C1813</f>
        <v>0</v>
      </c>
      <c r="M1812" s="39">
        <f>新台幣匯率美元指數!D1813</f>
        <v>0</v>
      </c>
      <c r="N1812" s="27" t="e">
        <f>VLOOKUP($B1812,期貨未平倉口數!$A$4:$M$499,4,FALSE)</f>
        <v>#N/A</v>
      </c>
      <c r="O1812" s="27" t="e">
        <f>VLOOKUP($B1812,期貨未平倉口數!$A$4:$M$499,9,FALSE)</f>
        <v>#N/A</v>
      </c>
      <c r="P1812" s="27" t="e">
        <f>VLOOKUP($B1812,期貨未平倉口數!$A$4:$M$499,10,FALSE)</f>
        <v>#N/A</v>
      </c>
      <c r="Q1812" s="27" t="e">
        <f>VLOOKUP($B1812,期貨未平倉口數!$A$4:$M$499,11,FALSE)</f>
        <v>#N/A</v>
      </c>
      <c r="R1812" s="64" t="e">
        <f>VLOOKUP($B1812,選擇權未平倉餘額!$A$4:$I$500,6,FALSE)</f>
        <v>#N/A</v>
      </c>
      <c r="S1812" s="64" t="e">
        <f>VLOOKUP($B1812,選擇權未平倉餘額!$A$4:$I$500,7,FALSE)</f>
        <v>#N/A</v>
      </c>
      <c r="T1812" s="64" t="e">
        <f>VLOOKUP($B1812,選擇權未平倉餘額!$A$4:$I$500,8,FALSE)</f>
        <v>#N/A</v>
      </c>
      <c r="U1812" s="64" t="e">
        <f>VLOOKUP($B1812,選擇權未平倉餘額!$A$4:$I$500,9,FALSE)</f>
        <v>#N/A</v>
      </c>
      <c r="V1812" s="39" t="e">
        <f>VLOOKUP($B1812,臺指選擇權P_C_Ratios!$A$4:$C$500,3,FALSE)</f>
        <v>#N/A</v>
      </c>
      <c r="W1812" s="41" t="e">
        <f>VLOOKUP($B1812,散戶多空比!$A$6:$L$500,12,FALSE)</f>
        <v>#N/A</v>
      </c>
      <c r="X1812" s="40" t="e">
        <f>VLOOKUP($B1812,期貨大額交易人未沖銷部位!$A$4:$O$499,4,FALSE)</f>
        <v>#N/A</v>
      </c>
      <c r="Y1812" s="40" t="e">
        <f>VLOOKUP($B1812,期貨大額交易人未沖銷部位!$A$4:$O$499,7,FALSE)</f>
        <v>#N/A</v>
      </c>
      <c r="Z1812" s="40" t="e">
        <f>VLOOKUP($B1812,期貨大額交易人未沖銷部位!$A$4:$O$499,10,FALSE)</f>
        <v>#N/A</v>
      </c>
      <c r="AA1812" s="40" t="e">
        <f>VLOOKUP($B1812,期貨大額交易人未沖銷部位!$A$4:$O$499,13,FALSE)</f>
        <v>#N/A</v>
      </c>
      <c r="AB1812" s="40" t="e">
        <f>VLOOKUP($B1812,期貨大額交易人未沖銷部位!$A$4:$O$499,14,FALSE)</f>
        <v>#N/A</v>
      </c>
      <c r="AC1812" s="40" t="e">
        <f>VLOOKUP($B1812,期貨大額交易人未沖銷部位!$A$4:$O$499,15,FALSE)</f>
        <v>#N/A</v>
      </c>
      <c r="AD1812" s="33" t="e">
        <f>VLOOKUP($B1812,三大美股走勢!$A$4:$J$495,4,FALSE)</f>
        <v>#N/A</v>
      </c>
      <c r="AE1812" s="33" t="e">
        <f>VLOOKUP($B1812,三大美股走勢!$A$4:$J$495,7,FALSE)</f>
        <v>#N/A</v>
      </c>
      <c r="AF1812" s="33" t="e">
        <f>VLOOKUP($B1812,三大美股走勢!$A$4:$J$495,10,FALSE)</f>
        <v>#N/A</v>
      </c>
    </row>
    <row r="1813" spans="2:32">
      <c r="B1813" s="32">
        <v>44592</v>
      </c>
      <c r="C1813" s="33" t="e">
        <f>VLOOKUP($B1813,大盤與近月台指!$A$4:$I$499,2,FALSE)</f>
        <v>#N/A</v>
      </c>
      <c r="D1813" s="34" t="e">
        <f>VLOOKUP($B1813,大盤與近月台指!$A$4:$I$499,3,FALSE)</f>
        <v>#N/A</v>
      </c>
      <c r="E1813" s="35" t="e">
        <f>VLOOKUP($B1813,大盤與近月台指!$A$4:$I$499,4,FALSE)</f>
        <v>#N/A</v>
      </c>
      <c r="F1813" s="33" t="e">
        <f>VLOOKUP($B1813,大盤與近月台指!$A$4:$I$499,5,FALSE)</f>
        <v>#N/A</v>
      </c>
      <c r="G1813" s="49" t="e">
        <f>VLOOKUP($B1813,三大法人買賣超!$A$4:$I$500,3,FALSE)</f>
        <v>#N/A</v>
      </c>
      <c r="H1813" s="34" t="e">
        <f>VLOOKUP($B1813,三大法人買賣超!$A$4:$I$500,5,FALSE)</f>
        <v>#N/A</v>
      </c>
      <c r="I1813" s="27" t="e">
        <f>VLOOKUP($B1813,三大法人買賣超!$A$4:$I$500,7,FALSE)</f>
        <v>#N/A</v>
      </c>
      <c r="J1813" s="27" t="e">
        <f>VLOOKUP($B1813,三大法人買賣超!$A$4:$I$500,9,FALSE)</f>
        <v>#N/A</v>
      </c>
      <c r="K1813" s="37">
        <f>新台幣匯率美元指數!B1814</f>
        <v>0</v>
      </c>
      <c r="L1813" s="38">
        <f>新台幣匯率美元指數!C1814</f>
        <v>0</v>
      </c>
      <c r="M1813" s="39">
        <f>新台幣匯率美元指數!D1814</f>
        <v>0</v>
      </c>
      <c r="N1813" s="27" t="e">
        <f>VLOOKUP($B1813,期貨未平倉口數!$A$4:$M$499,4,FALSE)</f>
        <v>#N/A</v>
      </c>
      <c r="O1813" s="27" t="e">
        <f>VLOOKUP($B1813,期貨未平倉口數!$A$4:$M$499,9,FALSE)</f>
        <v>#N/A</v>
      </c>
      <c r="P1813" s="27" t="e">
        <f>VLOOKUP($B1813,期貨未平倉口數!$A$4:$M$499,10,FALSE)</f>
        <v>#N/A</v>
      </c>
      <c r="Q1813" s="27" t="e">
        <f>VLOOKUP($B1813,期貨未平倉口數!$A$4:$M$499,11,FALSE)</f>
        <v>#N/A</v>
      </c>
      <c r="R1813" s="64" t="e">
        <f>VLOOKUP($B1813,選擇權未平倉餘額!$A$4:$I$500,6,FALSE)</f>
        <v>#N/A</v>
      </c>
      <c r="S1813" s="64" t="e">
        <f>VLOOKUP($B1813,選擇權未平倉餘額!$A$4:$I$500,7,FALSE)</f>
        <v>#N/A</v>
      </c>
      <c r="T1813" s="64" t="e">
        <f>VLOOKUP($B1813,選擇權未平倉餘額!$A$4:$I$500,8,FALSE)</f>
        <v>#N/A</v>
      </c>
      <c r="U1813" s="64" t="e">
        <f>VLOOKUP($B1813,選擇權未平倉餘額!$A$4:$I$500,9,FALSE)</f>
        <v>#N/A</v>
      </c>
      <c r="V1813" s="39" t="e">
        <f>VLOOKUP($B1813,臺指選擇權P_C_Ratios!$A$4:$C$500,3,FALSE)</f>
        <v>#N/A</v>
      </c>
      <c r="W1813" s="41" t="e">
        <f>VLOOKUP($B1813,散戶多空比!$A$6:$L$500,12,FALSE)</f>
        <v>#N/A</v>
      </c>
      <c r="X1813" s="40" t="e">
        <f>VLOOKUP($B1813,期貨大額交易人未沖銷部位!$A$4:$O$499,4,FALSE)</f>
        <v>#N/A</v>
      </c>
      <c r="Y1813" s="40" t="e">
        <f>VLOOKUP($B1813,期貨大額交易人未沖銷部位!$A$4:$O$499,7,FALSE)</f>
        <v>#N/A</v>
      </c>
      <c r="Z1813" s="40" t="e">
        <f>VLOOKUP($B1813,期貨大額交易人未沖銷部位!$A$4:$O$499,10,FALSE)</f>
        <v>#N/A</v>
      </c>
      <c r="AA1813" s="40" t="e">
        <f>VLOOKUP($B1813,期貨大額交易人未沖銷部位!$A$4:$O$499,13,FALSE)</f>
        <v>#N/A</v>
      </c>
      <c r="AB1813" s="40" t="e">
        <f>VLOOKUP($B1813,期貨大額交易人未沖銷部位!$A$4:$O$499,14,FALSE)</f>
        <v>#N/A</v>
      </c>
      <c r="AC1813" s="40" t="e">
        <f>VLOOKUP($B1813,期貨大額交易人未沖銷部位!$A$4:$O$499,15,FALSE)</f>
        <v>#N/A</v>
      </c>
      <c r="AD1813" s="33" t="e">
        <f>VLOOKUP($B1813,三大美股走勢!$A$4:$J$495,4,FALSE)</f>
        <v>#N/A</v>
      </c>
      <c r="AE1813" s="33" t="e">
        <f>VLOOKUP($B1813,三大美股走勢!$A$4:$J$495,7,FALSE)</f>
        <v>#N/A</v>
      </c>
      <c r="AF1813" s="33" t="e">
        <f>VLOOKUP($B1813,三大美股走勢!$A$4:$J$495,10,FALSE)</f>
        <v>#N/A</v>
      </c>
    </row>
    <row r="1814" spans="2:32">
      <c r="B1814" s="32">
        <v>44593</v>
      </c>
      <c r="C1814" s="33" t="e">
        <f>VLOOKUP($B1814,大盤與近月台指!$A$4:$I$499,2,FALSE)</f>
        <v>#N/A</v>
      </c>
      <c r="D1814" s="34" t="e">
        <f>VLOOKUP($B1814,大盤與近月台指!$A$4:$I$499,3,FALSE)</f>
        <v>#N/A</v>
      </c>
      <c r="E1814" s="35" t="e">
        <f>VLOOKUP($B1814,大盤與近月台指!$A$4:$I$499,4,FALSE)</f>
        <v>#N/A</v>
      </c>
      <c r="F1814" s="33" t="e">
        <f>VLOOKUP($B1814,大盤與近月台指!$A$4:$I$499,5,FALSE)</f>
        <v>#N/A</v>
      </c>
      <c r="G1814" s="49" t="e">
        <f>VLOOKUP($B1814,三大法人買賣超!$A$4:$I$500,3,FALSE)</f>
        <v>#N/A</v>
      </c>
      <c r="H1814" s="34" t="e">
        <f>VLOOKUP($B1814,三大法人買賣超!$A$4:$I$500,5,FALSE)</f>
        <v>#N/A</v>
      </c>
      <c r="I1814" s="27" t="e">
        <f>VLOOKUP($B1814,三大法人買賣超!$A$4:$I$500,7,FALSE)</f>
        <v>#N/A</v>
      </c>
      <c r="J1814" s="27" t="e">
        <f>VLOOKUP($B1814,三大法人買賣超!$A$4:$I$500,9,FALSE)</f>
        <v>#N/A</v>
      </c>
      <c r="K1814" s="37">
        <f>新台幣匯率美元指數!B1815</f>
        <v>0</v>
      </c>
      <c r="L1814" s="38">
        <f>新台幣匯率美元指數!C1815</f>
        <v>0</v>
      </c>
      <c r="M1814" s="39">
        <f>新台幣匯率美元指數!D1815</f>
        <v>0</v>
      </c>
      <c r="N1814" s="27" t="e">
        <f>VLOOKUP($B1814,期貨未平倉口數!$A$4:$M$499,4,FALSE)</f>
        <v>#N/A</v>
      </c>
      <c r="O1814" s="27" t="e">
        <f>VLOOKUP($B1814,期貨未平倉口數!$A$4:$M$499,9,FALSE)</f>
        <v>#N/A</v>
      </c>
      <c r="P1814" s="27" t="e">
        <f>VLOOKUP($B1814,期貨未平倉口數!$A$4:$M$499,10,FALSE)</f>
        <v>#N/A</v>
      </c>
      <c r="Q1814" s="27" t="e">
        <f>VLOOKUP($B1814,期貨未平倉口數!$A$4:$M$499,11,FALSE)</f>
        <v>#N/A</v>
      </c>
      <c r="R1814" s="64" t="e">
        <f>VLOOKUP($B1814,選擇權未平倉餘額!$A$4:$I$500,6,FALSE)</f>
        <v>#N/A</v>
      </c>
      <c r="S1814" s="64" t="e">
        <f>VLOOKUP($B1814,選擇權未平倉餘額!$A$4:$I$500,7,FALSE)</f>
        <v>#N/A</v>
      </c>
      <c r="T1814" s="64" t="e">
        <f>VLOOKUP($B1814,選擇權未平倉餘額!$A$4:$I$500,8,FALSE)</f>
        <v>#N/A</v>
      </c>
      <c r="U1814" s="64" t="e">
        <f>VLOOKUP($B1814,選擇權未平倉餘額!$A$4:$I$500,9,FALSE)</f>
        <v>#N/A</v>
      </c>
      <c r="V1814" s="39" t="e">
        <f>VLOOKUP($B1814,臺指選擇權P_C_Ratios!$A$4:$C$500,3,FALSE)</f>
        <v>#N/A</v>
      </c>
      <c r="W1814" s="41" t="e">
        <f>VLOOKUP($B1814,散戶多空比!$A$6:$L$500,12,FALSE)</f>
        <v>#N/A</v>
      </c>
      <c r="X1814" s="40" t="e">
        <f>VLOOKUP($B1814,期貨大額交易人未沖銷部位!$A$4:$O$499,4,FALSE)</f>
        <v>#N/A</v>
      </c>
      <c r="Y1814" s="40" t="e">
        <f>VLOOKUP($B1814,期貨大額交易人未沖銷部位!$A$4:$O$499,7,FALSE)</f>
        <v>#N/A</v>
      </c>
      <c r="Z1814" s="40" t="e">
        <f>VLOOKUP($B1814,期貨大額交易人未沖銷部位!$A$4:$O$499,10,FALSE)</f>
        <v>#N/A</v>
      </c>
      <c r="AA1814" s="40" t="e">
        <f>VLOOKUP($B1814,期貨大額交易人未沖銷部位!$A$4:$O$499,13,FALSE)</f>
        <v>#N/A</v>
      </c>
      <c r="AB1814" s="40" t="e">
        <f>VLOOKUP($B1814,期貨大額交易人未沖銷部位!$A$4:$O$499,14,FALSE)</f>
        <v>#N/A</v>
      </c>
      <c r="AC1814" s="40" t="e">
        <f>VLOOKUP($B1814,期貨大額交易人未沖銷部位!$A$4:$O$499,15,FALSE)</f>
        <v>#N/A</v>
      </c>
      <c r="AD1814" s="33" t="e">
        <f>VLOOKUP($B1814,三大美股走勢!$A$4:$J$495,4,FALSE)</f>
        <v>#N/A</v>
      </c>
      <c r="AE1814" s="33" t="e">
        <f>VLOOKUP($B1814,三大美股走勢!$A$4:$J$495,7,FALSE)</f>
        <v>#N/A</v>
      </c>
      <c r="AF1814" s="33" t="e">
        <f>VLOOKUP($B1814,三大美股走勢!$A$4:$J$495,10,FALSE)</f>
        <v>#N/A</v>
      </c>
    </row>
    <row r="1815" spans="2:32">
      <c r="B1815" s="32">
        <v>44594</v>
      </c>
      <c r="C1815" s="33" t="e">
        <f>VLOOKUP($B1815,大盤與近月台指!$A$4:$I$499,2,FALSE)</f>
        <v>#N/A</v>
      </c>
      <c r="D1815" s="34" t="e">
        <f>VLOOKUP($B1815,大盤與近月台指!$A$4:$I$499,3,FALSE)</f>
        <v>#N/A</v>
      </c>
      <c r="E1815" s="35" t="e">
        <f>VLOOKUP($B1815,大盤與近月台指!$A$4:$I$499,4,FALSE)</f>
        <v>#N/A</v>
      </c>
      <c r="F1815" s="33" t="e">
        <f>VLOOKUP($B1815,大盤與近月台指!$A$4:$I$499,5,FALSE)</f>
        <v>#N/A</v>
      </c>
      <c r="G1815" s="49" t="e">
        <f>VLOOKUP($B1815,三大法人買賣超!$A$4:$I$500,3,FALSE)</f>
        <v>#N/A</v>
      </c>
      <c r="H1815" s="34" t="e">
        <f>VLOOKUP($B1815,三大法人買賣超!$A$4:$I$500,5,FALSE)</f>
        <v>#N/A</v>
      </c>
      <c r="I1815" s="27" t="e">
        <f>VLOOKUP($B1815,三大法人買賣超!$A$4:$I$500,7,FALSE)</f>
        <v>#N/A</v>
      </c>
      <c r="J1815" s="27" t="e">
        <f>VLOOKUP($B1815,三大法人買賣超!$A$4:$I$500,9,FALSE)</f>
        <v>#N/A</v>
      </c>
      <c r="K1815" s="37">
        <f>新台幣匯率美元指數!B1816</f>
        <v>0</v>
      </c>
      <c r="L1815" s="38">
        <f>新台幣匯率美元指數!C1816</f>
        <v>0</v>
      </c>
      <c r="M1815" s="39">
        <f>新台幣匯率美元指數!D1816</f>
        <v>0</v>
      </c>
      <c r="N1815" s="27" t="e">
        <f>VLOOKUP($B1815,期貨未平倉口數!$A$4:$M$499,4,FALSE)</f>
        <v>#N/A</v>
      </c>
      <c r="O1815" s="27" t="e">
        <f>VLOOKUP($B1815,期貨未平倉口數!$A$4:$M$499,9,FALSE)</f>
        <v>#N/A</v>
      </c>
      <c r="P1815" s="27" t="e">
        <f>VLOOKUP($B1815,期貨未平倉口數!$A$4:$M$499,10,FALSE)</f>
        <v>#N/A</v>
      </c>
      <c r="Q1815" s="27" t="e">
        <f>VLOOKUP($B1815,期貨未平倉口數!$A$4:$M$499,11,FALSE)</f>
        <v>#N/A</v>
      </c>
      <c r="R1815" s="64" t="e">
        <f>VLOOKUP($B1815,選擇權未平倉餘額!$A$4:$I$500,6,FALSE)</f>
        <v>#N/A</v>
      </c>
      <c r="S1815" s="64" t="e">
        <f>VLOOKUP($B1815,選擇權未平倉餘額!$A$4:$I$500,7,FALSE)</f>
        <v>#N/A</v>
      </c>
      <c r="T1815" s="64" t="e">
        <f>VLOOKUP($B1815,選擇權未平倉餘額!$A$4:$I$500,8,FALSE)</f>
        <v>#N/A</v>
      </c>
      <c r="U1815" s="64" t="e">
        <f>VLOOKUP($B1815,選擇權未平倉餘額!$A$4:$I$500,9,FALSE)</f>
        <v>#N/A</v>
      </c>
      <c r="V1815" s="39" t="e">
        <f>VLOOKUP($B1815,臺指選擇權P_C_Ratios!$A$4:$C$500,3,FALSE)</f>
        <v>#N/A</v>
      </c>
      <c r="W1815" s="41" t="e">
        <f>VLOOKUP($B1815,散戶多空比!$A$6:$L$500,12,FALSE)</f>
        <v>#N/A</v>
      </c>
      <c r="X1815" s="40" t="e">
        <f>VLOOKUP($B1815,期貨大額交易人未沖銷部位!$A$4:$O$499,4,FALSE)</f>
        <v>#N/A</v>
      </c>
      <c r="Y1815" s="40" t="e">
        <f>VLOOKUP($B1815,期貨大額交易人未沖銷部位!$A$4:$O$499,7,FALSE)</f>
        <v>#N/A</v>
      </c>
      <c r="Z1815" s="40" t="e">
        <f>VLOOKUP($B1815,期貨大額交易人未沖銷部位!$A$4:$O$499,10,FALSE)</f>
        <v>#N/A</v>
      </c>
      <c r="AA1815" s="40" t="e">
        <f>VLOOKUP($B1815,期貨大額交易人未沖銷部位!$A$4:$O$499,13,FALSE)</f>
        <v>#N/A</v>
      </c>
      <c r="AB1815" s="40" t="e">
        <f>VLOOKUP($B1815,期貨大額交易人未沖銷部位!$A$4:$O$499,14,FALSE)</f>
        <v>#N/A</v>
      </c>
      <c r="AC1815" s="40" t="e">
        <f>VLOOKUP($B1815,期貨大額交易人未沖銷部位!$A$4:$O$499,15,FALSE)</f>
        <v>#N/A</v>
      </c>
      <c r="AD1815" s="33" t="e">
        <f>VLOOKUP($B1815,三大美股走勢!$A$4:$J$495,4,FALSE)</f>
        <v>#N/A</v>
      </c>
      <c r="AE1815" s="33" t="e">
        <f>VLOOKUP($B1815,三大美股走勢!$A$4:$J$495,7,FALSE)</f>
        <v>#N/A</v>
      </c>
      <c r="AF1815" s="33" t="e">
        <f>VLOOKUP($B1815,三大美股走勢!$A$4:$J$495,10,FALSE)</f>
        <v>#N/A</v>
      </c>
    </row>
    <row r="1816" spans="2:32">
      <c r="B1816" s="32">
        <v>44595</v>
      </c>
      <c r="C1816" s="33" t="e">
        <f>VLOOKUP($B1816,大盤與近月台指!$A$4:$I$499,2,FALSE)</f>
        <v>#N/A</v>
      </c>
      <c r="D1816" s="34" t="e">
        <f>VLOOKUP($B1816,大盤與近月台指!$A$4:$I$499,3,FALSE)</f>
        <v>#N/A</v>
      </c>
      <c r="E1816" s="35" t="e">
        <f>VLOOKUP($B1816,大盤與近月台指!$A$4:$I$499,4,FALSE)</f>
        <v>#N/A</v>
      </c>
      <c r="F1816" s="33" t="e">
        <f>VLOOKUP($B1816,大盤與近月台指!$A$4:$I$499,5,FALSE)</f>
        <v>#N/A</v>
      </c>
      <c r="G1816" s="49" t="e">
        <f>VLOOKUP($B1816,三大法人買賣超!$A$4:$I$500,3,FALSE)</f>
        <v>#N/A</v>
      </c>
      <c r="H1816" s="34" t="e">
        <f>VLOOKUP($B1816,三大法人買賣超!$A$4:$I$500,5,FALSE)</f>
        <v>#N/A</v>
      </c>
      <c r="I1816" s="27" t="e">
        <f>VLOOKUP($B1816,三大法人買賣超!$A$4:$I$500,7,FALSE)</f>
        <v>#N/A</v>
      </c>
      <c r="J1816" s="27" t="e">
        <f>VLOOKUP($B1816,三大法人買賣超!$A$4:$I$500,9,FALSE)</f>
        <v>#N/A</v>
      </c>
      <c r="K1816" s="37">
        <f>新台幣匯率美元指數!B1817</f>
        <v>0</v>
      </c>
      <c r="L1816" s="38">
        <f>新台幣匯率美元指數!C1817</f>
        <v>0</v>
      </c>
      <c r="M1816" s="39">
        <f>新台幣匯率美元指數!D1817</f>
        <v>0</v>
      </c>
      <c r="N1816" s="27" t="e">
        <f>VLOOKUP($B1816,期貨未平倉口數!$A$4:$M$499,4,FALSE)</f>
        <v>#N/A</v>
      </c>
      <c r="O1816" s="27" t="e">
        <f>VLOOKUP($B1816,期貨未平倉口數!$A$4:$M$499,9,FALSE)</f>
        <v>#N/A</v>
      </c>
      <c r="P1816" s="27" t="e">
        <f>VLOOKUP($B1816,期貨未平倉口數!$A$4:$M$499,10,FALSE)</f>
        <v>#N/A</v>
      </c>
      <c r="Q1816" s="27" t="e">
        <f>VLOOKUP($B1816,期貨未平倉口數!$A$4:$M$499,11,FALSE)</f>
        <v>#N/A</v>
      </c>
      <c r="R1816" s="64" t="e">
        <f>VLOOKUP($B1816,選擇權未平倉餘額!$A$4:$I$500,6,FALSE)</f>
        <v>#N/A</v>
      </c>
      <c r="S1816" s="64" t="e">
        <f>VLOOKUP($B1816,選擇權未平倉餘額!$A$4:$I$500,7,FALSE)</f>
        <v>#N/A</v>
      </c>
      <c r="T1816" s="64" t="e">
        <f>VLOOKUP($B1816,選擇權未平倉餘額!$A$4:$I$500,8,FALSE)</f>
        <v>#N/A</v>
      </c>
      <c r="U1816" s="64" t="e">
        <f>VLOOKUP($B1816,選擇權未平倉餘額!$A$4:$I$500,9,FALSE)</f>
        <v>#N/A</v>
      </c>
      <c r="V1816" s="39" t="e">
        <f>VLOOKUP($B1816,臺指選擇權P_C_Ratios!$A$4:$C$500,3,FALSE)</f>
        <v>#N/A</v>
      </c>
      <c r="W1816" s="41" t="e">
        <f>VLOOKUP($B1816,散戶多空比!$A$6:$L$500,12,FALSE)</f>
        <v>#N/A</v>
      </c>
      <c r="X1816" s="40" t="e">
        <f>VLOOKUP($B1816,期貨大額交易人未沖銷部位!$A$4:$O$499,4,FALSE)</f>
        <v>#N/A</v>
      </c>
      <c r="Y1816" s="40" t="e">
        <f>VLOOKUP($B1816,期貨大額交易人未沖銷部位!$A$4:$O$499,7,FALSE)</f>
        <v>#N/A</v>
      </c>
      <c r="Z1816" s="40" t="e">
        <f>VLOOKUP($B1816,期貨大額交易人未沖銷部位!$A$4:$O$499,10,FALSE)</f>
        <v>#N/A</v>
      </c>
      <c r="AA1816" s="40" t="e">
        <f>VLOOKUP($B1816,期貨大額交易人未沖銷部位!$A$4:$O$499,13,FALSE)</f>
        <v>#N/A</v>
      </c>
      <c r="AB1816" s="40" t="e">
        <f>VLOOKUP($B1816,期貨大額交易人未沖銷部位!$A$4:$O$499,14,FALSE)</f>
        <v>#N/A</v>
      </c>
      <c r="AC1816" s="40" t="e">
        <f>VLOOKUP($B1816,期貨大額交易人未沖銷部位!$A$4:$O$499,15,FALSE)</f>
        <v>#N/A</v>
      </c>
      <c r="AD1816" s="33" t="e">
        <f>VLOOKUP($B1816,三大美股走勢!$A$4:$J$495,4,FALSE)</f>
        <v>#N/A</v>
      </c>
      <c r="AE1816" s="33" t="e">
        <f>VLOOKUP($B1816,三大美股走勢!$A$4:$J$495,7,FALSE)</f>
        <v>#N/A</v>
      </c>
      <c r="AF1816" s="33" t="e">
        <f>VLOOKUP($B1816,三大美股走勢!$A$4:$J$495,10,FALSE)</f>
        <v>#N/A</v>
      </c>
    </row>
    <row r="1817" spans="2:32">
      <c r="B1817" s="32">
        <v>44596</v>
      </c>
      <c r="C1817" s="33" t="e">
        <f>VLOOKUP($B1817,大盤與近月台指!$A$4:$I$499,2,FALSE)</f>
        <v>#N/A</v>
      </c>
      <c r="D1817" s="34" t="e">
        <f>VLOOKUP($B1817,大盤與近月台指!$A$4:$I$499,3,FALSE)</f>
        <v>#N/A</v>
      </c>
      <c r="E1817" s="35" t="e">
        <f>VLOOKUP($B1817,大盤與近月台指!$A$4:$I$499,4,FALSE)</f>
        <v>#N/A</v>
      </c>
      <c r="F1817" s="33" t="e">
        <f>VLOOKUP($B1817,大盤與近月台指!$A$4:$I$499,5,FALSE)</f>
        <v>#N/A</v>
      </c>
      <c r="G1817" s="49" t="e">
        <f>VLOOKUP($B1817,三大法人買賣超!$A$4:$I$500,3,FALSE)</f>
        <v>#N/A</v>
      </c>
      <c r="H1817" s="34" t="e">
        <f>VLOOKUP($B1817,三大法人買賣超!$A$4:$I$500,5,FALSE)</f>
        <v>#N/A</v>
      </c>
      <c r="I1817" s="27" t="e">
        <f>VLOOKUP($B1817,三大法人買賣超!$A$4:$I$500,7,FALSE)</f>
        <v>#N/A</v>
      </c>
      <c r="J1817" s="27" t="e">
        <f>VLOOKUP($B1817,三大法人買賣超!$A$4:$I$500,9,FALSE)</f>
        <v>#N/A</v>
      </c>
      <c r="K1817" s="37">
        <f>新台幣匯率美元指數!B1818</f>
        <v>0</v>
      </c>
      <c r="L1817" s="38">
        <f>新台幣匯率美元指數!C1818</f>
        <v>0</v>
      </c>
      <c r="M1817" s="39">
        <f>新台幣匯率美元指數!D1818</f>
        <v>0</v>
      </c>
      <c r="N1817" s="27" t="e">
        <f>VLOOKUP($B1817,期貨未平倉口數!$A$4:$M$499,4,FALSE)</f>
        <v>#N/A</v>
      </c>
      <c r="O1817" s="27" t="e">
        <f>VLOOKUP($B1817,期貨未平倉口數!$A$4:$M$499,9,FALSE)</f>
        <v>#N/A</v>
      </c>
      <c r="P1817" s="27" t="e">
        <f>VLOOKUP($B1817,期貨未平倉口數!$A$4:$M$499,10,FALSE)</f>
        <v>#N/A</v>
      </c>
      <c r="Q1817" s="27" t="e">
        <f>VLOOKUP($B1817,期貨未平倉口數!$A$4:$M$499,11,FALSE)</f>
        <v>#N/A</v>
      </c>
      <c r="R1817" s="64" t="e">
        <f>VLOOKUP($B1817,選擇權未平倉餘額!$A$4:$I$500,6,FALSE)</f>
        <v>#N/A</v>
      </c>
      <c r="S1817" s="64" t="e">
        <f>VLOOKUP($B1817,選擇權未平倉餘額!$A$4:$I$500,7,FALSE)</f>
        <v>#N/A</v>
      </c>
      <c r="T1817" s="64" t="e">
        <f>VLOOKUP($B1817,選擇權未平倉餘額!$A$4:$I$500,8,FALSE)</f>
        <v>#N/A</v>
      </c>
      <c r="U1817" s="64" t="e">
        <f>VLOOKUP($B1817,選擇權未平倉餘額!$A$4:$I$500,9,FALSE)</f>
        <v>#N/A</v>
      </c>
      <c r="V1817" s="39" t="e">
        <f>VLOOKUP($B1817,臺指選擇權P_C_Ratios!$A$4:$C$500,3,FALSE)</f>
        <v>#N/A</v>
      </c>
      <c r="W1817" s="41" t="e">
        <f>VLOOKUP($B1817,散戶多空比!$A$6:$L$500,12,FALSE)</f>
        <v>#N/A</v>
      </c>
      <c r="X1817" s="40" t="e">
        <f>VLOOKUP($B1817,期貨大額交易人未沖銷部位!$A$4:$O$499,4,FALSE)</f>
        <v>#N/A</v>
      </c>
      <c r="Y1817" s="40" t="e">
        <f>VLOOKUP($B1817,期貨大額交易人未沖銷部位!$A$4:$O$499,7,FALSE)</f>
        <v>#N/A</v>
      </c>
      <c r="Z1817" s="40" t="e">
        <f>VLOOKUP($B1817,期貨大額交易人未沖銷部位!$A$4:$O$499,10,FALSE)</f>
        <v>#N/A</v>
      </c>
      <c r="AA1817" s="40" t="e">
        <f>VLOOKUP($B1817,期貨大額交易人未沖銷部位!$A$4:$O$499,13,FALSE)</f>
        <v>#N/A</v>
      </c>
      <c r="AB1817" s="40" t="e">
        <f>VLOOKUP($B1817,期貨大額交易人未沖銷部位!$A$4:$O$499,14,FALSE)</f>
        <v>#N/A</v>
      </c>
      <c r="AC1817" s="40" t="e">
        <f>VLOOKUP($B1817,期貨大額交易人未沖銷部位!$A$4:$O$499,15,FALSE)</f>
        <v>#N/A</v>
      </c>
      <c r="AD1817" s="33" t="e">
        <f>VLOOKUP($B1817,三大美股走勢!$A$4:$J$495,4,FALSE)</f>
        <v>#N/A</v>
      </c>
      <c r="AE1817" s="33" t="e">
        <f>VLOOKUP($B1817,三大美股走勢!$A$4:$J$495,7,FALSE)</f>
        <v>#N/A</v>
      </c>
      <c r="AF1817" s="33" t="e">
        <f>VLOOKUP($B1817,三大美股走勢!$A$4:$J$495,10,FALSE)</f>
        <v>#N/A</v>
      </c>
    </row>
    <row r="1818" spans="2:32">
      <c r="B1818" s="32">
        <v>44597</v>
      </c>
      <c r="C1818" s="33" t="e">
        <f>VLOOKUP($B1818,大盤與近月台指!$A$4:$I$499,2,FALSE)</f>
        <v>#N/A</v>
      </c>
      <c r="D1818" s="34" t="e">
        <f>VLOOKUP($B1818,大盤與近月台指!$A$4:$I$499,3,FALSE)</f>
        <v>#N/A</v>
      </c>
      <c r="E1818" s="35" t="e">
        <f>VLOOKUP($B1818,大盤與近月台指!$A$4:$I$499,4,FALSE)</f>
        <v>#N/A</v>
      </c>
      <c r="F1818" s="33" t="e">
        <f>VLOOKUP($B1818,大盤與近月台指!$A$4:$I$499,5,FALSE)</f>
        <v>#N/A</v>
      </c>
      <c r="G1818" s="49" t="e">
        <f>VLOOKUP($B1818,三大法人買賣超!$A$4:$I$500,3,FALSE)</f>
        <v>#N/A</v>
      </c>
      <c r="H1818" s="34" t="e">
        <f>VLOOKUP($B1818,三大法人買賣超!$A$4:$I$500,5,FALSE)</f>
        <v>#N/A</v>
      </c>
      <c r="I1818" s="27" t="e">
        <f>VLOOKUP($B1818,三大法人買賣超!$A$4:$I$500,7,FALSE)</f>
        <v>#N/A</v>
      </c>
      <c r="J1818" s="27" t="e">
        <f>VLOOKUP($B1818,三大法人買賣超!$A$4:$I$500,9,FALSE)</f>
        <v>#N/A</v>
      </c>
      <c r="K1818" s="37">
        <f>新台幣匯率美元指數!B1819</f>
        <v>0</v>
      </c>
      <c r="L1818" s="38">
        <f>新台幣匯率美元指數!C1819</f>
        <v>0</v>
      </c>
      <c r="M1818" s="39">
        <f>新台幣匯率美元指數!D1819</f>
        <v>0</v>
      </c>
      <c r="N1818" s="27" t="e">
        <f>VLOOKUP($B1818,期貨未平倉口數!$A$4:$M$499,4,FALSE)</f>
        <v>#N/A</v>
      </c>
      <c r="O1818" s="27" t="e">
        <f>VLOOKUP($B1818,期貨未平倉口數!$A$4:$M$499,9,FALSE)</f>
        <v>#N/A</v>
      </c>
      <c r="P1818" s="27" t="e">
        <f>VLOOKUP($B1818,期貨未平倉口數!$A$4:$M$499,10,FALSE)</f>
        <v>#N/A</v>
      </c>
      <c r="Q1818" s="27" t="e">
        <f>VLOOKUP($B1818,期貨未平倉口數!$A$4:$M$499,11,FALSE)</f>
        <v>#N/A</v>
      </c>
      <c r="R1818" s="64" t="e">
        <f>VLOOKUP($B1818,選擇權未平倉餘額!$A$4:$I$500,6,FALSE)</f>
        <v>#N/A</v>
      </c>
      <c r="S1818" s="64" t="e">
        <f>VLOOKUP($B1818,選擇權未平倉餘額!$A$4:$I$500,7,FALSE)</f>
        <v>#N/A</v>
      </c>
      <c r="T1818" s="64" t="e">
        <f>VLOOKUP($B1818,選擇權未平倉餘額!$A$4:$I$500,8,FALSE)</f>
        <v>#N/A</v>
      </c>
      <c r="U1818" s="64" t="e">
        <f>VLOOKUP($B1818,選擇權未平倉餘額!$A$4:$I$500,9,FALSE)</f>
        <v>#N/A</v>
      </c>
      <c r="V1818" s="39" t="e">
        <f>VLOOKUP($B1818,臺指選擇權P_C_Ratios!$A$4:$C$500,3,FALSE)</f>
        <v>#N/A</v>
      </c>
      <c r="W1818" s="41" t="e">
        <f>VLOOKUP($B1818,散戶多空比!$A$6:$L$500,12,FALSE)</f>
        <v>#N/A</v>
      </c>
      <c r="X1818" s="40" t="e">
        <f>VLOOKUP($B1818,期貨大額交易人未沖銷部位!$A$4:$O$499,4,FALSE)</f>
        <v>#N/A</v>
      </c>
      <c r="Y1818" s="40" t="e">
        <f>VLOOKUP($B1818,期貨大額交易人未沖銷部位!$A$4:$O$499,7,FALSE)</f>
        <v>#N/A</v>
      </c>
      <c r="Z1818" s="40" t="e">
        <f>VLOOKUP($B1818,期貨大額交易人未沖銷部位!$A$4:$O$499,10,FALSE)</f>
        <v>#N/A</v>
      </c>
      <c r="AA1818" s="40" t="e">
        <f>VLOOKUP($B1818,期貨大額交易人未沖銷部位!$A$4:$O$499,13,FALSE)</f>
        <v>#N/A</v>
      </c>
      <c r="AB1818" s="40" t="e">
        <f>VLOOKUP($B1818,期貨大額交易人未沖銷部位!$A$4:$O$499,14,FALSE)</f>
        <v>#N/A</v>
      </c>
      <c r="AC1818" s="40" t="e">
        <f>VLOOKUP($B1818,期貨大額交易人未沖銷部位!$A$4:$O$499,15,FALSE)</f>
        <v>#N/A</v>
      </c>
      <c r="AD1818" s="33" t="e">
        <f>VLOOKUP($B1818,三大美股走勢!$A$4:$J$495,4,FALSE)</f>
        <v>#N/A</v>
      </c>
      <c r="AE1818" s="33" t="e">
        <f>VLOOKUP($B1818,三大美股走勢!$A$4:$J$495,7,FALSE)</f>
        <v>#N/A</v>
      </c>
      <c r="AF1818" s="33" t="e">
        <f>VLOOKUP($B1818,三大美股走勢!$A$4:$J$495,10,FALSE)</f>
        <v>#N/A</v>
      </c>
    </row>
    <row r="1819" spans="2:32">
      <c r="B1819" s="32">
        <v>44598</v>
      </c>
      <c r="C1819" s="33" t="e">
        <f>VLOOKUP($B1819,大盤與近月台指!$A$4:$I$499,2,FALSE)</f>
        <v>#N/A</v>
      </c>
      <c r="D1819" s="34" t="e">
        <f>VLOOKUP($B1819,大盤與近月台指!$A$4:$I$499,3,FALSE)</f>
        <v>#N/A</v>
      </c>
      <c r="E1819" s="35" t="e">
        <f>VLOOKUP($B1819,大盤與近月台指!$A$4:$I$499,4,FALSE)</f>
        <v>#N/A</v>
      </c>
      <c r="F1819" s="33" t="e">
        <f>VLOOKUP($B1819,大盤與近月台指!$A$4:$I$499,5,FALSE)</f>
        <v>#N/A</v>
      </c>
      <c r="G1819" s="49" t="e">
        <f>VLOOKUP($B1819,三大法人買賣超!$A$4:$I$500,3,FALSE)</f>
        <v>#N/A</v>
      </c>
      <c r="H1819" s="34" t="e">
        <f>VLOOKUP($B1819,三大法人買賣超!$A$4:$I$500,5,FALSE)</f>
        <v>#N/A</v>
      </c>
      <c r="I1819" s="27" t="e">
        <f>VLOOKUP($B1819,三大法人買賣超!$A$4:$I$500,7,FALSE)</f>
        <v>#N/A</v>
      </c>
      <c r="J1819" s="27" t="e">
        <f>VLOOKUP($B1819,三大法人買賣超!$A$4:$I$500,9,FALSE)</f>
        <v>#N/A</v>
      </c>
      <c r="K1819" s="37">
        <f>新台幣匯率美元指數!B1820</f>
        <v>0</v>
      </c>
      <c r="L1819" s="38">
        <f>新台幣匯率美元指數!C1820</f>
        <v>0</v>
      </c>
      <c r="M1819" s="39">
        <f>新台幣匯率美元指數!D1820</f>
        <v>0</v>
      </c>
      <c r="N1819" s="27" t="e">
        <f>VLOOKUP($B1819,期貨未平倉口數!$A$4:$M$499,4,FALSE)</f>
        <v>#N/A</v>
      </c>
      <c r="O1819" s="27" t="e">
        <f>VLOOKUP($B1819,期貨未平倉口數!$A$4:$M$499,9,FALSE)</f>
        <v>#N/A</v>
      </c>
      <c r="P1819" s="27" t="e">
        <f>VLOOKUP($B1819,期貨未平倉口數!$A$4:$M$499,10,FALSE)</f>
        <v>#N/A</v>
      </c>
      <c r="Q1819" s="27" t="e">
        <f>VLOOKUP($B1819,期貨未平倉口數!$A$4:$M$499,11,FALSE)</f>
        <v>#N/A</v>
      </c>
      <c r="R1819" s="64" t="e">
        <f>VLOOKUP($B1819,選擇權未平倉餘額!$A$4:$I$500,6,FALSE)</f>
        <v>#N/A</v>
      </c>
      <c r="S1819" s="64" t="e">
        <f>VLOOKUP($B1819,選擇權未平倉餘額!$A$4:$I$500,7,FALSE)</f>
        <v>#N/A</v>
      </c>
      <c r="T1819" s="64" t="e">
        <f>VLOOKUP($B1819,選擇權未平倉餘額!$A$4:$I$500,8,FALSE)</f>
        <v>#N/A</v>
      </c>
      <c r="U1819" s="64" t="e">
        <f>VLOOKUP($B1819,選擇權未平倉餘額!$A$4:$I$500,9,FALSE)</f>
        <v>#N/A</v>
      </c>
      <c r="V1819" s="39" t="e">
        <f>VLOOKUP($B1819,臺指選擇權P_C_Ratios!$A$4:$C$500,3,FALSE)</f>
        <v>#N/A</v>
      </c>
      <c r="W1819" s="41" t="e">
        <f>VLOOKUP($B1819,散戶多空比!$A$6:$L$500,12,FALSE)</f>
        <v>#N/A</v>
      </c>
      <c r="X1819" s="40" t="e">
        <f>VLOOKUP($B1819,期貨大額交易人未沖銷部位!$A$4:$O$499,4,FALSE)</f>
        <v>#N/A</v>
      </c>
      <c r="Y1819" s="40" t="e">
        <f>VLOOKUP($B1819,期貨大額交易人未沖銷部位!$A$4:$O$499,7,FALSE)</f>
        <v>#N/A</v>
      </c>
      <c r="Z1819" s="40" t="e">
        <f>VLOOKUP($B1819,期貨大額交易人未沖銷部位!$A$4:$O$499,10,FALSE)</f>
        <v>#N/A</v>
      </c>
      <c r="AA1819" s="40" t="e">
        <f>VLOOKUP($B1819,期貨大額交易人未沖銷部位!$A$4:$O$499,13,FALSE)</f>
        <v>#N/A</v>
      </c>
      <c r="AB1819" s="40" t="e">
        <f>VLOOKUP($B1819,期貨大額交易人未沖銷部位!$A$4:$O$499,14,FALSE)</f>
        <v>#N/A</v>
      </c>
      <c r="AC1819" s="40" t="e">
        <f>VLOOKUP($B1819,期貨大額交易人未沖銷部位!$A$4:$O$499,15,FALSE)</f>
        <v>#N/A</v>
      </c>
      <c r="AD1819" s="33" t="e">
        <f>VLOOKUP($B1819,三大美股走勢!$A$4:$J$495,4,FALSE)</f>
        <v>#N/A</v>
      </c>
      <c r="AE1819" s="33" t="e">
        <f>VLOOKUP($B1819,三大美股走勢!$A$4:$J$495,7,FALSE)</f>
        <v>#N/A</v>
      </c>
      <c r="AF1819" s="33" t="e">
        <f>VLOOKUP($B1819,三大美股走勢!$A$4:$J$495,10,FALSE)</f>
        <v>#N/A</v>
      </c>
    </row>
    <row r="1820" spans="2:32">
      <c r="B1820" s="32">
        <v>44599</v>
      </c>
      <c r="C1820" s="33" t="e">
        <f>VLOOKUP($B1820,大盤與近月台指!$A$4:$I$499,2,FALSE)</f>
        <v>#N/A</v>
      </c>
      <c r="D1820" s="34" t="e">
        <f>VLOOKUP($B1820,大盤與近月台指!$A$4:$I$499,3,FALSE)</f>
        <v>#N/A</v>
      </c>
      <c r="E1820" s="35" t="e">
        <f>VLOOKUP($B1820,大盤與近月台指!$A$4:$I$499,4,FALSE)</f>
        <v>#N/A</v>
      </c>
      <c r="F1820" s="33" t="e">
        <f>VLOOKUP($B1820,大盤與近月台指!$A$4:$I$499,5,FALSE)</f>
        <v>#N/A</v>
      </c>
      <c r="G1820" s="49" t="e">
        <f>VLOOKUP($B1820,三大法人買賣超!$A$4:$I$500,3,FALSE)</f>
        <v>#N/A</v>
      </c>
      <c r="H1820" s="34" t="e">
        <f>VLOOKUP($B1820,三大法人買賣超!$A$4:$I$500,5,FALSE)</f>
        <v>#N/A</v>
      </c>
      <c r="I1820" s="27" t="e">
        <f>VLOOKUP($B1820,三大法人買賣超!$A$4:$I$500,7,FALSE)</f>
        <v>#N/A</v>
      </c>
      <c r="J1820" s="27" t="e">
        <f>VLOOKUP($B1820,三大法人買賣超!$A$4:$I$500,9,FALSE)</f>
        <v>#N/A</v>
      </c>
      <c r="K1820" s="37">
        <f>新台幣匯率美元指數!B1821</f>
        <v>0</v>
      </c>
      <c r="L1820" s="38">
        <f>新台幣匯率美元指數!C1821</f>
        <v>0</v>
      </c>
      <c r="M1820" s="39">
        <f>新台幣匯率美元指數!D1821</f>
        <v>0</v>
      </c>
      <c r="N1820" s="27" t="e">
        <f>VLOOKUP($B1820,期貨未平倉口數!$A$4:$M$499,4,FALSE)</f>
        <v>#N/A</v>
      </c>
      <c r="O1820" s="27" t="e">
        <f>VLOOKUP($B1820,期貨未平倉口數!$A$4:$M$499,9,FALSE)</f>
        <v>#N/A</v>
      </c>
      <c r="P1820" s="27" t="e">
        <f>VLOOKUP($B1820,期貨未平倉口數!$A$4:$M$499,10,FALSE)</f>
        <v>#N/A</v>
      </c>
      <c r="Q1820" s="27" t="e">
        <f>VLOOKUP($B1820,期貨未平倉口數!$A$4:$M$499,11,FALSE)</f>
        <v>#N/A</v>
      </c>
      <c r="R1820" s="64" t="e">
        <f>VLOOKUP($B1820,選擇權未平倉餘額!$A$4:$I$500,6,FALSE)</f>
        <v>#N/A</v>
      </c>
      <c r="S1820" s="64" t="e">
        <f>VLOOKUP($B1820,選擇權未平倉餘額!$A$4:$I$500,7,FALSE)</f>
        <v>#N/A</v>
      </c>
      <c r="T1820" s="64" t="e">
        <f>VLOOKUP($B1820,選擇權未平倉餘額!$A$4:$I$500,8,FALSE)</f>
        <v>#N/A</v>
      </c>
      <c r="U1820" s="64" t="e">
        <f>VLOOKUP($B1820,選擇權未平倉餘額!$A$4:$I$500,9,FALSE)</f>
        <v>#N/A</v>
      </c>
      <c r="V1820" s="39" t="e">
        <f>VLOOKUP($B1820,臺指選擇權P_C_Ratios!$A$4:$C$500,3,FALSE)</f>
        <v>#N/A</v>
      </c>
      <c r="W1820" s="41" t="e">
        <f>VLOOKUP($B1820,散戶多空比!$A$6:$L$500,12,FALSE)</f>
        <v>#N/A</v>
      </c>
      <c r="X1820" s="40" t="e">
        <f>VLOOKUP($B1820,期貨大額交易人未沖銷部位!$A$4:$O$499,4,FALSE)</f>
        <v>#N/A</v>
      </c>
      <c r="Y1820" s="40" t="e">
        <f>VLOOKUP($B1820,期貨大額交易人未沖銷部位!$A$4:$O$499,7,FALSE)</f>
        <v>#N/A</v>
      </c>
      <c r="Z1820" s="40" t="e">
        <f>VLOOKUP($B1820,期貨大額交易人未沖銷部位!$A$4:$O$499,10,FALSE)</f>
        <v>#N/A</v>
      </c>
      <c r="AA1820" s="40" t="e">
        <f>VLOOKUP($B1820,期貨大額交易人未沖銷部位!$A$4:$O$499,13,FALSE)</f>
        <v>#N/A</v>
      </c>
      <c r="AB1820" s="40" t="e">
        <f>VLOOKUP($B1820,期貨大額交易人未沖銷部位!$A$4:$O$499,14,FALSE)</f>
        <v>#N/A</v>
      </c>
      <c r="AC1820" s="40" t="e">
        <f>VLOOKUP($B1820,期貨大額交易人未沖銷部位!$A$4:$O$499,15,FALSE)</f>
        <v>#N/A</v>
      </c>
      <c r="AD1820" s="33" t="e">
        <f>VLOOKUP($B1820,三大美股走勢!$A$4:$J$495,4,FALSE)</f>
        <v>#N/A</v>
      </c>
      <c r="AE1820" s="33" t="e">
        <f>VLOOKUP($B1820,三大美股走勢!$A$4:$J$495,7,FALSE)</f>
        <v>#N/A</v>
      </c>
      <c r="AF1820" s="33" t="e">
        <f>VLOOKUP($B1820,三大美股走勢!$A$4:$J$495,10,FALSE)</f>
        <v>#N/A</v>
      </c>
    </row>
    <row r="1821" spans="2:32">
      <c r="B1821" s="32">
        <v>44600</v>
      </c>
      <c r="C1821" s="33" t="e">
        <f>VLOOKUP($B1821,大盤與近月台指!$A$4:$I$499,2,FALSE)</f>
        <v>#N/A</v>
      </c>
      <c r="D1821" s="34" t="e">
        <f>VLOOKUP($B1821,大盤與近月台指!$A$4:$I$499,3,FALSE)</f>
        <v>#N/A</v>
      </c>
      <c r="E1821" s="35" t="e">
        <f>VLOOKUP($B1821,大盤與近月台指!$A$4:$I$499,4,FALSE)</f>
        <v>#N/A</v>
      </c>
      <c r="F1821" s="33" t="e">
        <f>VLOOKUP($B1821,大盤與近月台指!$A$4:$I$499,5,FALSE)</f>
        <v>#N/A</v>
      </c>
      <c r="G1821" s="49" t="e">
        <f>VLOOKUP($B1821,三大法人買賣超!$A$4:$I$500,3,FALSE)</f>
        <v>#N/A</v>
      </c>
      <c r="H1821" s="34" t="e">
        <f>VLOOKUP($B1821,三大法人買賣超!$A$4:$I$500,5,FALSE)</f>
        <v>#N/A</v>
      </c>
      <c r="I1821" s="27" t="e">
        <f>VLOOKUP($B1821,三大法人買賣超!$A$4:$I$500,7,FALSE)</f>
        <v>#N/A</v>
      </c>
      <c r="J1821" s="27" t="e">
        <f>VLOOKUP($B1821,三大法人買賣超!$A$4:$I$500,9,FALSE)</f>
        <v>#N/A</v>
      </c>
      <c r="K1821" s="37">
        <f>新台幣匯率美元指數!B1822</f>
        <v>0</v>
      </c>
      <c r="L1821" s="38">
        <f>新台幣匯率美元指數!C1822</f>
        <v>0</v>
      </c>
      <c r="M1821" s="39">
        <f>新台幣匯率美元指數!D1822</f>
        <v>0</v>
      </c>
      <c r="N1821" s="27" t="e">
        <f>VLOOKUP($B1821,期貨未平倉口數!$A$4:$M$499,4,FALSE)</f>
        <v>#N/A</v>
      </c>
      <c r="O1821" s="27" t="e">
        <f>VLOOKUP($B1821,期貨未平倉口數!$A$4:$M$499,9,FALSE)</f>
        <v>#N/A</v>
      </c>
      <c r="P1821" s="27" t="e">
        <f>VLOOKUP($B1821,期貨未平倉口數!$A$4:$M$499,10,FALSE)</f>
        <v>#N/A</v>
      </c>
      <c r="Q1821" s="27" t="e">
        <f>VLOOKUP($B1821,期貨未平倉口數!$A$4:$M$499,11,FALSE)</f>
        <v>#N/A</v>
      </c>
      <c r="R1821" s="64" t="e">
        <f>VLOOKUP($B1821,選擇權未平倉餘額!$A$4:$I$500,6,FALSE)</f>
        <v>#N/A</v>
      </c>
      <c r="S1821" s="64" t="e">
        <f>VLOOKUP($B1821,選擇權未平倉餘額!$A$4:$I$500,7,FALSE)</f>
        <v>#N/A</v>
      </c>
      <c r="T1821" s="64" t="e">
        <f>VLOOKUP($B1821,選擇權未平倉餘額!$A$4:$I$500,8,FALSE)</f>
        <v>#N/A</v>
      </c>
      <c r="U1821" s="64" t="e">
        <f>VLOOKUP($B1821,選擇權未平倉餘額!$A$4:$I$500,9,FALSE)</f>
        <v>#N/A</v>
      </c>
      <c r="V1821" s="39" t="e">
        <f>VLOOKUP($B1821,臺指選擇權P_C_Ratios!$A$4:$C$500,3,FALSE)</f>
        <v>#N/A</v>
      </c>
      <c r="W1821" s="41" t="e">
        <f>VLOOKUP($B1821,散戶多空比!$A$6:$L$500,12,FALSE)</f>
        <v>#N/A</v>
      </c>
      <c r="X1821" s="40" t="e">
        <f>VLOOKUP($B1821,期貨大額交易人未沖銷部位!$A$4:$O$499,4,FALSE)</f>
        <v>#N/A</v>
      </c>
      <c r="Y1821" s="40" t="e">
        <f>VLOOKUP($B1821,期貨大額交易人未沖銷部位!$A$4:$O$499,7,FALSE)</f>
        <v>#N/A</v>
      </c>
      <c r="Z1821" s="40" t="e">
        <f>VLOOKUP($B1821,期貨大額交易人未沖銷部位!$A$4:$O$499,10,FALSE)</f>
        <v>#N/A</v>
      </c>
      <c r="AA1821" s="40" t="e">
        <f>VLOOKUP($B1821,期貨大額交易人未沖銷部位!$A$4:$O$499,13,FALSE)</f>
        <v>#N/A</v>
      </c>
      <c r="AB1821" s="40" t="e">
        <f>VLOOKUP($B1821,期貨大額交易人未沖銷部位!$A$4:$O$499,14,FALSE)</f>
        <v>#N/A</v>
      </c>
      <c r="AC1821" s="40" t="e">
        <f>VLOOKUP($B1821,期貨大額交易人未沖銷部位!$A$4:$O$499,15,FALSE)</f>
        <v>#N/A</v>
      </c>
      <c r="AD1821" s="33" t="e">
        <f>VLOOKUP($B1821,三大美股走勢!$A$4:$J$495,4,FALSE)</f>
        <v>#N/A</v>
      </c>
      <c r="AE1821" s="33" t="e">
        <f>VLOOKUP($B1821,三大美股走勢!$A$4:$J$495,7,FALSE)</f>
        <v>#N/A</v>
      </c>
      <c r="AF1821" s="33" t="e">
        <f>VLOOKUP($B1821,三大美股走勢!$A$4:$J$495,10,FALSE)</f>
        <v>#N/A</v>
      </c>
    </row>
    <row r="1822" spans="2:32">
      <c r="B1822" s="32">
        <v>44601</v>
      </c>
      <c r="C1822" s="33" t="e">
        <f>VLOOKUP($B1822,大盤與近月台指!$A$4:$I$499,2,FALSE)</f>
        <v>#N/A</v>
      </c>
      <c r="D1822" s="34" t="e">
        <f>VLOOKUP($B1822,大盤與近月台指!$A$4:$I$499,3,FALSE)</f>
        <v>#N/A</v>
      </c>
      <c r="E1822" s="35" t="e">
        <f>VLOOKUP($B1822,大盤與近月台指!$A$4:$I$499,4,FALSE)</f>
        <v>#N/A</v>
      </c>
      <c r="F1822" s="33" t="e">
        <f>VLOOKUP($B1822,大盤與近月台指!$A$4:$I$499,5,FALSE)</f>
        <v>#N/A</v>
      </c>
      <c r="G1822" s="49" t="e">
        <f>VLOOKUP($B1822,三大法人買賣超!$A$4:$I$500,3,FALSE)</f>
        <v>#N/A</v>
      </c>
      <c r="H1822" s="34" t="e">
        <f>VLOOKUP($B1822,三大法人買賣超!$A$4:$I$500,5,FALSE)</f>
        <v>#N/A</v>
      </c>
      <c r="I1822" s="27" t="e">
        <f>VLOOKUP($B1822,三大法人買賣超!$A$4:$I$500,7,FALSE)</f>
        <v>#N/A</v>
      </c>
      <c r="J1822" s="27" t="e">
        <f>VLOOKUP($B1822,三大法人買賣超!$A$4:$I$500,9,FALSE)</f>
        <v>#N/A</v>
      </c>
      <c r="K1822" s="37">
        <f>新台幣匯率美元指數!B1823</f>
        <v>0</v>
      </c>
      <c r="L1822" s="38">
        <f>新台幣匯率美元指數!C1823</f>
        <v>0</v>
      </c>
      <c r="M1822" s="39">
        <f>新台幣匯率美元指數!D1823</f>
        <v>0</v>
      </c>
      <c r="N1822" s="27" t="e">
        <f>VLOOKUP($B1822,期貨未平倉口數!$A$4:$M$499,4,FALSE)</f>
        <v>#N/A</v>
      </c>
      <c r="O1822" s="27" t="e">
        <f>VLOOKUP($B1822,期貨未平倉口數!$A$4:$M$499,9,FALSE)</f>
        <v>#N/A</v>
      </c>
      <c r="P1822" s="27" t="e">
        <f>VLOOKUP($B1822,期貨未平倉口數!$A$4:$M$499,10,FALSE)</f>
        <v>#N/A</v>
      </c>
      <c r="Q1822" s="27" t="e">
        <f>VLOOKUP($B1822,期貨未平倉口數!$A$4:$M$499,11,FALSE)</f>
        <v>#N/A</v>
      </c>
      <c r="R1822" s="64" t="e">
        <f>VLOOKUP($B1822,選擇權未平倉餘額!$A$4:$I$500,6,FALSE)</f>
        <v>#N/A</v>
      </c>
      <c r="S1822" s="64" t="e">
        <f>VLOOKUP($B1822,選擇權未平倉餘額!$A$4:$I$500,7,FALSE)</f>
        <v>#N/A</v>
      </c>
      <c r="T1822" s="64" t="e">
        <f>VLOOKUP($B1822,選擇權未平倉餘額!$A$4:$I$500,8,FALSE)</f>
        <v>#N/A</v>
      </c>
      <c r="U1822" s="64" t="e">
        <f>VLOOKUP($B1822,選擇權未平倉餘額!$A$4:$I$500,9,FALSE)</f>
        <v>#N/A</v>
      </c>
      <c r="V1822" s="39" t="e">
        <f>VLOOKUP($B1822,臺指選擇權P_C_Ratios!$A$4:$C$500,3,FALSE)</f>
        <v>#N/A</v>
      </c>
      <c r="W1822" s="41" t="e">
        <f>VLOOKUP($B1822,散戶多空比!$A$6:$L$500,12,FALSE)</f>
        <v>#N/A</v>
      </c>
      <c r="X1822" s="40" t="e">
        <f>VLOOKUP($B1822,期貨大額交易人未沖銷部位!$A$4:$O$499,4,FALSE)</f>
        <v>#N/A</v>
      </c>
      <c r="Y1822" s="40" t="e">
        <f>VLOOKUP($B1822,期貨大額交易人未沖銷部位!$A$4:$O$499,7,FALSE)</f>
        <v>#N/A</v>
      </c>
      <c r="Z1822" s="40" t="e">
        <f>VLOOKUP($B1822,期貨大額交易人未沖銷部位!$A$4:$O$499,10,FALSE)</f>
        <v>#N/A</v>
      </c>
      <c r="AA1822" s="40" t="e">
        <f>VLOOKUP($B1822,期貨大額交易人未沖銷部位!$A$4:$O$499,13,FALSE)</f>
        <v>#N/A</v>
      </c>
      <c r="AB1822" s="40" t="e">
        <f>VLOOKUP($B1822,期貨大額交易人未沖銷部位!$A$4:$O$499,14,FALSE)</f>
        <v>#N/A</v>
      </c>
      <c r="AC1822" s="40" t="e">
        <f>VLOOKUP($B1822,期貨大額交易人未沖銷部位!$A$4:$O$499,15,FALSE)</f>
        <v>#N/A</v>
      </c>
      <c r="AD1822" s="33" t="e">
        <f>VLOOKUP($B1822,三大美股走勢!$A$4:$J$495,4,FALSE)</f>
        <v>#N/A</v>
      </c>
      <c r="AE1822" s="33" t="e">
        <f>VLOOKUP($B1822,三大美股走勢!$A$4:$J$495,7,FALSE)</f>
        <v>#N/A</v>
      </c>
      <c r="AF1822" s="33" t="e">
        <f>VLOOKUP($B1822,三大美股走勢!$A$4:$J$495,10,FALSE)</f>
        <v>#N/A</v>
      </c>
    </row>
    <row r="1823" spans="2:32">
      <c r="B1823" s="32">
        <v>44602</v>
      </c>
      <c r="C1823" s="33" t="e">
        <f>VLOOKUP($B1823,大盤與近月台指!$A$4:$I$499,2,FALSE)</f>
        <v>#N/A</v>
      </c>
      <c r="D1823" s="34" t="e">
        <f>VLOOKUP($B1823,大盤與近月台指!$A$4:$I$499,3,FALSE)</f>
        <v>#N/A</v>
      </c>
      <c r="E1823" s="35" t="e">
        <f>VLOOKUP($B1823,大盤與近月台指!$A$4:$I$499,4,FALSE)</f>
        <v>#N/A</v>
      </c>
      <c r="F1823" s="33" t="e">
        <f>VLOOKUP($B1823,大盤與近月台指!$A$4:$I$499,5,FALSE)</f>
        <v>#N/A</v>
      </c>
      <c r="G1823" s="49" t="e">
        <f>VLOOKUP($B1823,三大法人買賣超!$A$4:$I$500,3,FALSE)</f>
        <v>#N/A</v>
      </c>
      <c r="H1823" s="34" t="e">
        <f>VLOOKUP($B1823,三大法人買賣超!$A$4:$I$500,5,FALSE)</f>
        <v>#N/A</v>
      </c>
      <c r="I1823" s="27" t="e">
        <f>VLOOKUP($B1823,三大法人買賣超!$A$4:$I$500,7,FALSE)</f>
        <v>#N/A</v>
      </c>
      <c r="J1823" s="27" t="e">
        <f>VLOOKUP($B1823,三大法人買賣超!$A$4:$I$500,9,FALSE)</f>
        <v>#N/A</v>
      </c>
      <c r="K1823" s="37">
        <f>新台幣匯率美元指數!B1824</f>
        <v>0</v>
      </c>
      <c r="L1823" s="38">
        <f>新台幣匯率美元指數!C1824</f>
        <v>0</v>
      </c>
      <c r="M1823" s="39">
        <f>新台幣匯率美元指數!D1824</f>
        <v>0</v>
      </c>
      <c r="N1823" s="27" t="e">
        <f>VLOOKUP($B1823,期貨未平倉口數!$A$4:$M$499,4,FALSE)</f>
        <v>#N/A</v>
      </c>
      <c r="O1823" s="27" t="e">
        <f>VLOOKUP($B1823,期貨未平倉口數!$A$4:$M$499,9,FALSE)</f>
        <v>#N/A</v>
      </c>
      <c r="P1823" s="27" t="e">
        <f>VLOOKUP($B1823,期貨未平倉口數!$A$4:$M$499,10,FALSE)</f>
        <v>#N/A</v>
      </c>
      <c r="Q1823" s="27" t="e">
        <f>VLOOKUP($B1823,期貨未平倉口數!$A$4:$M$499,11,FALSE)</f>
        <v>#N/A</v>
      </c>
      <c r="R1823" s="64" t="e">
        <f>VLOOKUP($B1823,選擇權未平倉餘額!$A$4:$I$500,6,FALSE)</f>
        <v>#N/A</v>
      </c>
      <c r="S1823" s="64" t="e">
        <f>VLOOKUP($B1823,選擇權未平倉餘額!$A$4:$I$500,7,FALSE)</f>
        <v>#N/A</v>
      </c>
      <c r="T1823" s="64" t="e">
        <f>VLOOKUP($B1823,選擇權未平倉餘額!$A$4:$I$500,8,FALSE)</f>
        <v>#N/A</v>
      </c>
      <c r="U1823" s="64" t="e">
        <f>VLOOKUP($B1823,選擇權未平倉餘額!$A$4:$I$500,9,FALSE)</f>
        <v>#N/A</v>
      </c>
      <c r="V1823" s="39" t="e">
        <f>VLOOKUP($B1823,臺指選擇權P_C_Ratios!$A$4:$C$500,3,FALSE)</f>
        <v>#N/A</v>
      </c>
      <c r="W1823" s="41" t="e">
        <f>VLOOKUP($B1823,散戶多空比!$A$6:$L$500,12,FALSE)</f>
        <v>#N/A</v>
      </c>
      <c r="X1823" s="40" t="e">
        <f>VLOOKUP($B1823,期貨大額交易人未沖銷部位!$A$4:$O$499,4,FALSE)</f>
        <v>#N/A</v>
      </c>
      <c r="Y1823" s="40" t="e">
        <f>VLOOKUP($B1823,期貨大額交易人未沖銷部位!$A$4:$O$499,7,FALSE)</f>
        <v>#N/A</v>
      </c>
      <c r="Z1823" s="40" t="e">
        <f>VLOOKUP($B1823,期貨大額交易人未沖銷部位!$A$4:$O$499,10,FALSE)</f>
        <v>#N/A</v>
      </c>
      <c r="AA1823" s="40" t="e">
        <f>VLOOKUP($B1823,期貨大額交易人未沖銷部位!$A$4:$O$499,13,FALSE)</f>
        <v>#N/A</v>
      </c>
      <c r="AB1823" s="40" t="e">
        <f>VLOOKUP($B1823,期貨大額交易人未沖銷部位!$A$4:$O$499,14,FALSE)</f>
        <v>#N/A</v>
      </c>
      <c r="AC1823" s="40" t="e">
        <f>VLOOKUP($B1823,期貨大額交易人未沖銷部位!$A$4:$O$499,15,FALSE)</f>
        <v>#N/A</v>
      </c>
      <c r="AD1823" s="33" t="e">
        <f>VLOOKUP($B1823,三大美股走勢!$A$4:$J$495,4,FALSE)</f>
        <v>#N/A</v>
      </c>
      <c r="AE1823" s="33" t="e">
        <f>VLOOKUP($B1823,三大美股走勢!$A$4:$J$495,7,FALSE)</f>
        <v>#N/A</v>
      </c>
      <c r="AF1823" s="33" t="e">
        <f>VLOOKUP($B1823,三大美股走勢!$A$4:$J$495,10,FALSE)</f>
        <v>#N/A</v>
      </c>
    </row>
    <row r="1824" spans="2:32">
      <c r="B1824" s="32">
        <v>44603</v>
      </c>
      <c r="C1824" s="33" t="e">
        <f>VLOOKUP($B1824,大盤與近月台指!$A$4:$I$499,2,FALSE)</f>
        <v>#N/A</v>
      </c>
      <c r="D1824" s="34" t="e">
        <f>VLOOKUP($B1824,大盤與近月台指!$A$4:$I$499,3,FALSE)</f>
        <v>#N/A</v>
      </c>
      <c r="E1824" s="35" t="e">
        <f>VLOOKUP($B1824,大盤與近月台指!$A$4:$I$499,4,FALSE)</f>
        <v>#N/A</v>
      </c>
      <c r="F1824" s="33" t="e">
        <f>VLOOKUP($B1824,大盤與近月台指!$A$4:$I$499,5,FALSE)</f>
        <v>#N/A</v>
      </c>
      <c r="G1824" s="49" t="e">
        <f>VLOOKUP($B1824,三大法人買賣超!$A$4:$I$500,3,FALSE)</f>
        <v>#N/A</v>
      </c>
      <c r="H1824" s="34" t="e">
        <f>VLOOKUP($B1824,三大法人買賣超!$A$4:$I$500,5,FALSE)</f>
        <v>#N/A</v>
      </c>
      <c r="I1824" s="27" t="e">
        <f>VLOOKUP($B1824,三大法人買賣超!$A$4:$I$500,7,FALSE)</f>
        <v>#N/A</v>
      </c>
      <c r="J1824" s="27" t="e">
        <f>VLOOKUP($B1824,三大法人買賣超!$A$4:$I$500,9,FALSE)</f>
        <v>#N/A</v>
      </c>
      <c r="K1824" s="37">
        <f>新台幣匯率美元指數!B1825</f>
        <v>0</v>
      </c>
      <c r="L1824" s="38">
        <f>新台幣匯率美元指數!C1825</f>
        <v>0</v>
      </c>
      <c r="M1824" s="39">
        <f>新台幣匯率美元指數!D1825</f>
        <v>0</v>
      </c>
      <c r="N1824" s="27" t="e">
        <f>VLOOKUP($B1824,期貨未平倉口數!$A$4:$M$499,4,FALSE)</f>
        <v>#N/A</v>
      </c>
      <c r="O1824" s="27" t="e">
        <f>VLOOKUP($B1824,期貨未平倉口數!$A$4:$M$499,9,FALSE)</f>
        <v>#N/A</v>
      </c>
      <c r="P1824" s="27" t="e">
        <f>VLOOKUP($B1824,期貨未平倉口數!$A$4:$M$499,10,FALSE)</f>
        <v>#N/A</v>
      </c>
      <c r="Q1824" s="27" t="e">
        <f>VLOOKUP($B1824,期貨未平倉口數!$A$4:$M$499,11,FALSE)</f>
        <v>#N/A</v>
      </c>
      <c r="R1824" s="64" t="e">
        <f>VLOOKUP($B1824,選擇權未平倉餘額!$A$4:$I$500,6,FALSE)</f>
        <v>#N/A</v>
      </c>
      <c r="S1824" s="64" t="e">
        <f>VLOOKUP($B1824,選擇權未平倉餘額!$A$4:$I$500,7,FALSE)</f>
        <v>#N/A</v>
      </c>
      <c r="T1824" s="64" t="e">
        <f>VLOOKUP($B1824,選擇權未平倉餘額!$A$4:$I$500,8,FALSE)</f>
        <v>#N/A</v>
      </c>
      <c r="U1824" s="64" t="e">
        <f>VLOOKUP($B1824,選擇權未平倉餘額!$A$4:$I$500,9,FALSE)</f>
        <v>#N/A</v>
      </c>
      <c r="V1824" s="39" t="e">
        <f>VLOOKUP($B1824,臺指選擇權P_C_Ratios!$A$4:$C$500,3,FALSE)</f>
        <v>#N/A</v>
      </c>
      <c r="W1824" s="41" t="e">
        <f>VLOOKUP($B1824,散戶多空比!$A$6:$L$500,12,FALSE)</f>
        <v>#N/A</v>
      </c>
      <c r="X1824" s="40" t="e">
        <f>VLOOKUP($B1824,期貨大額交易人未沖銷部位!$A$4:$O$499,4,FALSE)</f>
        <v>#N/A</v>
      </c>
      <c r="Y1824" s="40" t="e">
        <f>VLOOKUP($B1824,期貨大額交易人未沖銷部位!$A$4:$O$499,7,FALSE)</f>
        <v>#N/A</v>
      </c>
      <c r="Z1824" s="40" t="e">
        <f>VLOOKUP($B1824,期貨大額交易人未沖銷部位!$A$4:$O$499,10,FALSE)</f>
        <v>#N/A</v>
      </c>
      <c r="AA1824" s="40" t="e">
        <f>VLOOKUP($B1824,期貨大額交易人未沖銷部位!$A$4:$O$499,13,FALSE)</f>
        <v>#N/A</v>
      </c>
      <c r="AB1824" s="40" t="e">
        <f>VLOOKUP($B1824,期貨大額交易人未沖銷部位!$A$4:$O$499,14,FALSE)</f>
        <v>#N/A</v>
      </c>
      <c r="AC1824" s="40" t="e">
        <f>VLOOKUP($B1824,期貨大額交易人未沖銷部位!$A$4:$O$499,15,FALSE)</f>
        <v>#N/A</v>
      </c>
      <c r="AD1824" s="33" t="e">
        <f>VLOOKUP($B1824,三大美股走勢!$A$4:$J$495,4,FALSE)</f>
        <v>#N/A</v>
      </c>
      <c r="AE1824" s="33" t="e">
        <f>VLOOKUP($B1824,三大美股走勢!$A$4:$J$495,7,FALSE)</f>
        <v>#N/A</v>
      </c>
      <c r="AF1824" s="33" t="e">
        <f>VLOOKUP($B1824,三大美股走勢!$A$4:$J$495,10,FALSE)</f>
        <v>#N/A</v>
      </c>
    </row>
    <row r="1825" spans="2:32">
      <c r="B1825" s="32">
        <v>44604</v>
      </c>
      <c r="C1825" s="33" t="e">
        <f>VLOOKUP($B1825,大盤與近月台指!$A$4:$I$499,2,FALSE)</f>
        <v>#N/A</v>
      </c>
      <c r="D1825" s="34" t="e">
        <f>VLOOKUP($B1825,大盤與近月台指!$A$4:$I$499,3,FALSE)</f>
        <v>#N/A</v>
      </c>
      <c r="E1825" s="35" t="e">
        <f>VLOOKUP($B1825,大盤與近月台指!$A$4:$I$499,4,FALSE)</f>
        <v>#N/A</v>
      </c>
      <c r="F1825" s="33" t="e">
        <f>VLOOKUP($B1825,大盤與近月台指!$A$4:$I$499,5,FALSE)</f>
        <v>#N/A</v>
      </c>
      <c r="G1825" s="49" t="e">
        <f>VLOOKUP($B1825,三大法人買賣超!$A$4:$I$500,3,FALSE)</f>
        <v>#N/A</v>
      </c>
      <c r="H1825" s="34" t="e">
        <f>VLOOKUP($B1825,三大法人買賣超!$A$4:$I$500,5,FALSE)</f>
        <v>#N/A</v>
      </c>
      <c r="I1825" s="27" t="e">
        <f>VLOOKUP($B1825,三大法人買賣超!$A$4:$I$500,7,FALSE)</f>
        <v>#N/A</v>
      </c>
      <c r="J1825" s="27" t="e">
        <f>VLOOKUP($B1825,三大法人買賣超!$A$4:$I$500,9,FALSE)</f>
        <v>#N/A</v>
      </c>
      <c r="K1825" s="37">
        <f>新台幣匯率美元指數!B1826</f>
        <v>0</v>
      </c>
      <c r="L1825" s="38">
        <f>新台幣匯率美元指數!C1826</f>
        <v>0</v>
      </c>
      <c r="M1825" s="39">
        <f>新台幣匯率美元指數!D1826</f>
        <v>0</v>
      </c>
      <c r="N1825" s="27" t="e">
        <f>VLOOKUP($B1825,期貨未平倉口數!$A$4:$M$499,4,FALSE)</f>
        <v>#N/A</v>
      </c>
      <c r="O1825" s="27" t="e">
        <f>VLOOKUP($B1825,期貨未平倉口數!$A$4:$M$499,9,FALSE)</f>
        <v>#N/A</v>
      </c>
      <c r="P1825" s="27" t="e">
        <f>VLOOKUP($B1825,期貨未平倉口數!$A$4:$M$499,10,FALSE)</f>
        <v>#N/A</v>
      </c>
      <c r="Q1825" s="27" t="e">
        <f>VLOOKUP($B1825,期貨未平倉口數!$A$4:$M$499,11,FALSE)</f>
        <v>#N/A</v>
      </c>
      <c r="R1825" s="64" t="e">
        <f>VLOOKUP($B1825,選擇權未平倉餘額!$A$4:$I$500,6,FALSE)</f>
        <v>#N/A</v>
      </c>
      <c r="S1825" s="64" t="e">
        <f>VLOOKUP($B1825,選擇權未平倉餘額!$A$4:$I$500,7,FALSE)</f>
        <v>#N/A</v>
      </c>
      <c r="T1825" s="64" t="e">
        <f>VLOOKUP($B1825,選擇權未平倉餘額!$A$4:$I$500,8,FALSE)</f>
        <v>#N/A</v>
      </c>
      <c r="U1825" s="64" t="e">
        <f>VLOOKUP($B1825,選擇權未平倉餘額!$A$4:$I$500,9,FALSE)</f>
        <v>#N/A</v>
      </c>
      <c r="V1825" s="39" t="e">
        <f>VLOOKUP($B1825,臺指選擇權P_C_Ratios!$A$4:$C$500,3,FALSE)</f>
        <v>#N/A</v>
      </c>
      <c r="W1825" s="41" t="e">
        <f>VLOOKUP($B1825,散戶多空比!$A$6:$L$500,12,FALSE)</f>
        <v>#N/A</v>
      </c>
      <c r="X1825" s="40" t="e">
        <f>VLOOKUP($B1825,期貨大額交易人未沖銷部位!$A$4:$O$499,4,FALSE)</f>
        <v>#N/A</v>
      </c>
      <c r="Y1825" s="40" t="e">
        <f>VLOOKUP($B1825,期貨大額交易人未沖銷部位!$A$4:$O$499,7,FALSE)</f>
        <v>#N/A</v>
      </c>
      <c r="Z1825" s="40" t="e">
        <f>VLOOKUP($B1825,期貨大額交易人未沖銷部位!$A$4:$O$499,10,FALSE)</f>
        <v>#N/A</v>
      </c>
      <c r="AA1825" s="40" t="e">
        <f>VLOOKUP($B1825,期貨大額交易人未沖銷部位!$A$4:$O$499,13,FALSE)</f>
        <v>#N/A</v>
      </c>
      <c r="AB1825" s="40" t="e">
        <f>VLOOKUP($B1825,期貨大額交易人未沖銷部位!$A$4:$O$499,14,FALSE)</f>
        <v>#N/A</v>
      </c>
      <c r="AC1825" s="40" t="e">
        <f>VLOOKUP($B1825,期貨大額交易人未沖銷部位!$A$4:$O$499,15,FALSE)</f>
        <v>#N/A</v>
      </c>
      <c r="AD1825" s="33" t="e">
        <f>VLOOKUP($B1825,三大美股走勢!$A$4:$J$495,4,FALSE)</f>
        <v>#N/A</v>
      </c>
      <c r="AE1825" s="33" t="e">
        <f>VLOOKUP($B1825,三大美股走勢!$A$4:$J$495,7,FALSE)</f>
        <v>#N/A</v>
      </c>
      <c r="AF1825" s="33" t="e">
        <f>VLOOKUP($B1825,三大美股走勢!$A$4:$J$495,10,FALSE)</f>
        <v>#N/A</v>
      </c>
    </row>
    <row r="1826" spans="2:32">
      <c r="B1826" s="32">
        <v>44605</v>
      </c>
      <c r="C1826" s="33" t="e">
        <f>VLOOKUP($B1826,大盤與近月台指!$A$4:$I$499,2,FALSE)</f>
        <v>#N/A</v>
      </c>
      <c r="D1826" s="34" t="e">
        <f>VLOOKUP($B1826,大盤與近月台指!$A$4:$I$499,3,FALSE)</f>
        <v>#N/A</v>
      </c>
      <c r="E1826" s="35" t="e">
        <f>VLOOKUP($B1826,大盤與近月台指!$A$4:$I$499,4,FALSE)</f>
        <v>#N/A</v>
      </c>
      <c r="F1826" s="33" t="e">
        <f>VLOOKUP($B1826,大盤與近月台指!$A$4:$I$499,5,FALSE)</f>
        <v>#N/A</v>
      </c>
      <c r="G1826" s="49" t="e">
        <f>VLOOKUP($B1826,三大法人買賣超!$A$4:$I$500,3,FALSE)</f>
        <v>#N/A</v>
      </c>
      <c r="H1826" s="34" t="e">
        <f>VLOOKUP($B1826,三大法人買賣超!$A$4:$I$500,5,FALSE)</f>
        <v>#N/A</v>
      </c>
      <c r="I1826" s="27" t="e">
        <f>VLOOKUP($B1826,三大法人買賣超!$A$4:$I$500,7,FALSE)</f>
        <v>#N/A</v>
      </c>
      <c r="J1826" s="27" t="e">
        <f>VLOOKUP($B1826,三大法人買賣超!$A$4:$I$500,9,FALSE)</f>
        <v>#N/A</v>
      </c>
      <c r="K1826" s="37">
        <f>新台幣匯率美元指數!B1827</f>
        <v>0</v>
      </c>
      <c r="L1826" s="38">
        <f>新台幣匯率美元指數!C1827</f>
        <v>0</v>
      </c>
      <c r="M1826" s="39">
        <f>新台幣匯率美元指數!D1827</f>
        <v>0</v>
      </c>
      <c r="N1826" s="27" t="e">
        <f>VLOOKUP($B1826,期貨未平倉口數!$A$4:$M$499,4,FALSE)</f>
        <v>#N/A</v>
      </c>
      <c r="O1826" s="27" t="e">
        <f>VLOOKUP($B1826,期貨未平倉口數!$A$4:$M$499,9,FALSE)</f>
        <v>#N/A</v>
      </c>
      <c r="P1826" s="27" t="e">
        <f>VLOOKUP($B1826,期貨未平倉口數!$A$4:$M$499,10,FALSE)</f>
        <v>#N/A</v>
      </c>
      <c r="Q1826" s="27" t="e">
        <f>VLOOKUP($B1826,期貨未平倉口數!$A$4:$M$499,11,FALSE)</f>
        <v>#N/A</v>
      </c>
      <c r="R1826" s="64" t="e">
        <f>VLOOKUP($B1826,選擇權未平倉餘額!$A$4:$I$500,6,FALSE)</f>
        <v>#N/A</v>
      </c>
      <c r="S1826" s="64" t="e">
        <f>VLOOKUP($B1826,選擇權未平倉餘額!$A$4:$I$500,7,FALSE)</f>
        <v>#N/A</v>
      </c>
      <c r="T1826" s="64" t="e">
        <f>VLOOKUP($B1826,選擇權未平倉餘額!$A$4:$I$500,8,FALSE)</f>
        <v>#N/A</v>
      </c>
      <c r="U1826" s="64" t="e">
        <f>VLOOKUP($B1826,選擇權未平倉餘額!$A$4:$I$500,9,FALSE)</f>
        <v>#N/A</v>
      </c>
      <c r="V1826" s="39" t="e">
        <f>VLOOKUP($B1826,臺指選擇權P_C_Ratios!$A$4:$C$500,3,FALSE)</f>
        <v>#N/A</v>
      </c>
      <c r="W1826" s="41" t="e">
        <f>VLOOKUP($B1826,散戶多空比!$A$6:$L$500,12,FALSE)</f>
        <v>#N/A</v>
      </c>
      <c r="X1826" s="40" t="e">
        <f>VLOOKUP($B1826,期貨大額交易人未沖銷部位!$A$4:$O$499,4,FALSE)</f>
        <v>#N/A</v>
      </c>
      <c r="Y1826" s="40" t="e">
        <f>VLOOKUP($B1826,期貨大額交易人未沖銷部位!$A$4:$O$499,7,FALSE)</f>
        <v>#N/A</v>
      </c>
      <c r="Z1826" s="40" t="e">
        <f>VLOOKUP($B1826,期貨大額交易人未沖銷部位!$A$4:$O$499,10,FALSE)</f>
        <v>#N/A</v>
      </c>
      <c r="AA1826" s="40" t="e">
        <f>VLOOKUP($B1826,期貨大額交易人未沖銷部位!$A$4:$O$499,13,FALSE)</f>
        <v>#N/A</v>
      </c>
      <c r="AB1826" s="40" t="e">
        <f>VLOOKUP($B1826,期貨大額交易人未沖銷部位!$A$4:$O$499,14,FALSE)</f>
        <v>#N/A</v>
      </c>
      <c r="AC1826" s="40" t="e">
        <f>VLOOKUP($B1826,期貨大額交易人未沖銷部位!$A$4:$O$499,15,FALSE)</f>
        <v>#N/A</v>
      </c>
      <c r="AD1826" s="33" t="e">
        <f>VLOOKUP($B1826,三大美股走勢!$A$4:$J$495,4,FALSE)</f>
        <v>#N/A</v>
      </c>
      <c r="AE1826" s="33" t="e">
        <f>VLOOKUP($B1826,三大美股走勢!$A$4:$J$495,7,FALSE)</f>
        <v>#N/A</v>
      </c>
      <c r="AF1826" s="33" t="e">
        <f>VLOOKUP($B1826,三大美股走勢!$A$4:$J$495,10,FALSE)</f>
        <v>#N/A</v>
      </c>
    </row>
    <row r="1827" spans="2:32">
      <c r="B1827" s="32">
        <v>44606</v>
      </c>
      <c r="C1827" s="33" t="e">
        <f>VLOOKUP($B1827,大盤與近月台指!$A$4:$I$499,2,FALSE)</f>
        <v>#N/A</v>
      </c>
      <c r="D1827" s="34" t="e">
        <f>VLOOKUP($B1827,大盤與近月台指!$A$4:$I$499,3,FALSE)</f>
        <v>#N/A</v>
      </c>
      <c r="E1827" s="35" t="e">
        <f>VLOOKUP($B1827,大盤與近月台指!$A$4:$I$499,4,FALSE)</f>
        <v>#N/A</v>
      </c>
      <c r="F1827" s="33" t="e">
        <f>VLOOKUP($B1827,大盤與近月台指!$A$4:$I$499,5,FALSE)</f>
        <v>#N/A</v>
      </c>
      <c r="G1827" s="49" t="e">
        <f>VLOOKUP($B1827,三大法人買賣超!$A$4:$I$500,3,FALSE)</f>
        <v>#N/A</v>
      </c>
      <c r="H1827" s="34" t="e">
        <f>VLOOKUP($B1827,三大法人買賣超!$A$4:$I$500,5,FALSE)</f>
        <v>#N/A</v>
      </c>
      <c r="I1827" s="27" t="e">
        <f>VLOOKUP($B1827,三大法人買賣超!$A$4:$I$500,7,FALSE)</f>
        <v>#N/A</v>
      </c>
      <c r="J1827" s="27" t="e">
        <f>VLOOKUP($B1827,三大法人買賣超!$A$4:$I$500,9,FALSE)</f>
        <v>#N/A</v>
      </c>
      <c r="K1827" s="37">
        <f>新台幣匯率美元指數!B1828</f>
        <v>0</v>
      </c>
      <c r="L1827" s="38">
        <f>新台幣匯率美元指數!C1828</f>
        <v>0</v>
      </c>
      <c r="M1827" s="39">
        <f>新台幣匯率美元指數!D1828</f>
        <v>0</v>
      </c>
      <c r="N1827" s="27" t="e">
        <f>VLOOKUP($B1827,期貨未平倉口數!$A$4:$M$499,4,FALSE)</f>
        <v>#N/A</v>
      </c>
      <c r="O1827" s="27" t="e">
        <f>VLOOKUP($B1827,期貨未平倉口數!$A$4:$M$499,9,FALSE)</f>
        <v>#N/A</v>
      </c>
      <c r="P1827" s="27" t="e">
        <f>VLOOKUP($B1827,期貨未平倉口數!$A$4:$M$499,10,FALSE)</f>
        <v>#N/A</v>
      </c>
      <c r="Q1827" s="27" t="e">
        <f>VLOOKUP($B1827,期貨未平倉口數!$A$4:$M$499,11,FALSE)</f>
        <v>#N/A</v>
      </c>
      <c r="R1827" s="64" t="e">
        <f>VLOOKUP($B1827,選擇權未平倉餘額!$A$4:$I$500,6,FALSE)</f>
        <v>#N/A</v>
      </c>
      <c r="S1827" s="64" t="e">
        <f>VLOOKUP($B1827,選擇權未平倉餘額!$A$4:$I$500,7,FALSE)</f>
        <v>#N/A</v>
      </c>
      <c r="T1827" s="64" t="e">
        <f>VLOOKUP($B1827,選擇權未平倉餘額!$A$4:$I$500,8,FALSE)</f>
        <v>#N/A</v>
      </c>
      <c r="U1827" s="64" t="e">
        <f>VLOOKUP($B1827,選擇權未平倉餘額!$A$4:$I$500,9,FALSE)</f>
        <v>#N/A</v>
      </c>
      <c r="V1827" s="39" t="e">
        <f>VLOOKUP($B1827,臺指選擇權P_C_Ratios!$A$4:$C$500,3,FALSE)</f>
        <v>#N/A</v>
      </c>
      <c r="W1827" s="41" t="e">
        <f>VLOOKUP($B1827,散戶多空比!$A$6:$L$500,12,FALSE)</f>
        <v>#N/A</v>
      </c>
      <c r="X1827" s="40" t="e">
        <f>VLOOKUP($B1827,期貨大額交易人未沖銷部位!$A$4:$O$499,4,FALSE)</f>
        <v>#N/A</v>
      </c>
      <c r="Y1827" s="40" t="e">
        <f>VLOOKUP($B1827,期貨大額交易人未沖銷部位!$A$4:$O$499,7,FALSE)</f>
        <v>#N/A</v>
      </c>
      <c r="Z1827" s="40" t="e">
        <f>VLOOKUP($B1827,期貨大額交易人未沖銷部位!$A$4:$O$499,10,FALSE)</f>
        <v>#N/A</v>
      </c>
      <c r="AA1827" s="40" t="e">
        <f>VLOOKUP($B1827,期貨大額交易人未沖銷部位!$A$4:$O$499,13,FALSE)</f>
        <v>#N/A</v>
      </c>
      <c r="AB1827" s="40" t="e">
        <f>VLOOKUP($B1827,期貨大額交易人未沖銷部位!$A$4:$O$499,14,FALSE)</f>
        <v>#N/A</v>
      </c>
      <c r="AC1827" s="40" t="e">
        <f>VLOOKUP($B1827,期貨大額交易人未沖銷部位!$A$4:$O$499,15,FALSE)</f>
        <v>#N/A</v>
      </c>
      <c r="AD1827" s="33" t="e">
        <f>VLOOKUP($B1827,三大美股走勢!$A$4:$J$495,4,FALSE)</f>
        <v>#N/A</v>
      </c>
      <c r="AE1827" s="33" t="e">
        <f>VLOOKUP($B1827,三大美股走勢!$A$4:$J$495,7,FALSE)</f>
        <v>#N/A</v>
      </c>
      <c r="AF1827" s="33" t="e">
        <f>VLOOKUP($B1827,三大美股走勢!$A$4:$J$495,10,FALSE)</f>
        <v>#N/A</v>
      </c>
    </row>
    <row r="1828" spans="2:32">
      <c r="B1828" s="32">
        <v>44607</v>
      </c>
      <c r="C1828" s="33" t="e">
        <f>VLOOKUP($B1828,大盤與近月台指!$A$4:$I$499,2,FALSE)</f>
        <v>#N/A</v>
      </c>
      <c r="D1828" s="34" t="e">
        <f>VLOOKUP($B1828,大盤與近月台指!$A$4:$I$499,3,FALSE)</f>
        <v>#N/A</v>
      </c>
      <c r="E1828" s="35" t="e">
        <f>VLOOKUP($B1828,大盤與近月台指!$A$4:$I$499,4,FALSE)</f>
        <v>#N/A</v>
      </c>
      <c r="F1828" s="33" t="e">
        <f>VLOOKUP($B1828,大盤與近月台指!$A$4:$I$499,5,FALSE)</f>
        <v>#N/A</v>
      </c>
      <c r="G1828" s="49" t="e">
        <f>VLOOKUP($B1828,三大法人買賣超!$A$4:$I$500,3,FALSE)</f>
        <v>#N/A</v>
      </c>
      <c r="H1828" s="34" t="e">
        <f>VLOOKUP($B1828,三大法人買賣超!$A$4:$I$500,5,FALSE)</f>
        <v>#N/A</v>
      </c>
      <c r="I1828" s="27" t="e">
        <f>VLOOKUP($B1828,三大法人買賣超!$A$4:$I$500,7,FALSE)</f>
        <v>#N/A</v>
      </c>
      <c r="J1828" s="27" t="e">
        <f>VLOOKUP($B1828,三大法人買賣超!$A$4:$I$500,9,FALSE)</f>
        <v>#N/A</v>
      </c>
      <c r="K1828" s="37">
        <f>新台幣匯率美元指數!B1829</f>
        <v>0</v>
      </c>
      <c r="L1828" s="38">
        <f>新台幣匯率美元指數!C1829</f>
        <v>0</v>
      </c>
      <c r="M1828" s="39">
        <f>新台幣匯率美元指數!D1829</f>
        <v>0</v>
      </c>
      <c r="N1828" s="27" t="e">
        <f>VLOOKUP($B1828,期貨未平倉口數!$A$4:$M$499,4,FALSE)</f>
        <v>#N/A</v>
      </c>
      <c r="O1828" s="27" t="e">
        <f>VLOOKUP($B1828,期貨未平倉口數!$A$4:$M$499,9,FALSE)</f>
        <v>#N/A</v>
      </c>
      <c r="P1828" s="27" t="e">
        <f>VLOOKUP($B1828,期貨未平倉口數!$A$4:$M$499,10,FALSE)</f>
        <v>#N/A</v>
      </c>
      <c r="Q1828" s="27" t="e">
        <f>VLOOKUP($B1828,期貨未平倉口數!$A$4:$M$499,11,FALSE)</f>
        <v>#N/A</v>
      </c>
      <c r="R1828" s="64" t="e">
        <f>VLOOKUP($B1828,選擇權未平倉餘額!$A$4:$I$500,6,FALSE)</f>
        <v>#N/A</v>
      </c>
      <c r="S1828" s="64" t="e">
        <f>VLOOKUP($B1828,選擇權未平倉餘額!$A$4:$I$500,7,FALSE)</f>
        <v>#N/A</v>
      </c>
      <c r="T1828" s="64" t="e">
        <f>VLOOKUP($B1828,選擇權未平倉餘額!$A$4:$I$500,8,FALSE)</f>
        <v>#N/A</v>
      </c>
      <c r="U1828" s="64" t="e">
        <f>VLOOKUP($B1828,選擇權未平倉餘額!$A$4:$I$500,9,FALSE)</f>
        <v>#N/A</v>
      </c>
      <c r="V1828" s="39" t="e">
        <f>VLOOKUP($B1828,臺指選擇權P_C_Ratios!$A$4:$C$500,3,FALSE)</f>
        <v>#N/A</v>
      </c>
      <c r="W1828" s="41" t="e">
        <f>VLOOKUP($B1828,散戶多空比!$A$6:$L$500,12,FALSE)</f>
        <v>#N/A</v>
      </c>
      <c r="X1828" s="40" t="e">
        <f>VLOOKUP($B1828,期貨大額交易人未沖銷部位!$A$4:$O$499,4,FALSE)</f>
        <v>#N/A</v>
      </c>
      <c r="Y1828" s="40" t="e">
        <f>VLOOKUP($B1828,期貨大額交易人未沖銷部位!$A$4:$O$499,7,FALSE)</f>
        <v>#N/A</v>
      </c>
      <c r="Z1828" s="40" t="e">
        <f>VLOOKUP($B1828,期貨大額交易人未沖銷部位!$A$4:$O$499,10,FALSE)</f>
        <v>#N/A</v>
      </c>
      <c r="AA1828" s="40" t="e">
        <f>VLOOKUP($B1828,期貨大額交易人未沖銷部位!$A$4:$O$499,13,FALSE)</f>
        <v>#N/A</v>
      </c>
      <c r="AB1828" s="40" t="e">
        <f>VLOOKUP($B1828,期貨大額交易人未沖銷部位!$A$4:$O$499,14,FALSE)</f>
        <v>#N/A</v>
      </c>
      <c r="AC1828" s="40" t="e">
        <f>VLOOKUP($B1828,期貨大額交易人未沖銷部位!$A$4:$O$499,15,FALSE)</f>
        <v>#N/A</v>
      </c>
      <c r="AD1828" s="33" t="e">
        <f>VLOOKUP($B1828,三大美股走勢!$A$4:$J$495,4,FALSE)</f>
        <v>#N/A</v>
      </c>
      <c r="AE1828" s="33" t="e">
        <f>VLOOKUP($B1828,三大美股走勢!$A$4:$J$495,7,FALSE)</f>
        <v>#N/A</v>
      </c>
      <c r="AF1828" s="33" t="e">
        <f>VLOOKUP($B1828,三大美股走勢!$A$4:$J$495,10,FALSE)</f>
        <v>#N/A</v>
      </c>
    </row>
    <row r="1829" spans="2:32">
      <c r="B1829" s="32">
        <v>44608</v>
      </c>
      <c r="C1829" s="33" t="e">
        <f>VLOOKUP($B1829,大盤與近月台指!$A$4:$I$499,2,FALSE)</f>
        <v>#N/A</v>
      </c>
      <c r="D1829" s="34" t="e">
        <f>VLOOKUP($B1829,大盤與近月台指!$A$4:$I$499,3,FALSE)</f>
        <v>#N/A</v>
      </c>
      <c r="E1829" s="35" t="e">
        <f>VLOOKUP($B1829,大盤與近月台指!$A$4:$I$499,4,FALSE)</f>
        <v>#N/A</v>
      </c>
      <c r="F1829" s="33" t="e">
        <f>VLOOKUP($B1829,大盤與近月台指!$A$4:$I$499,5,FALSE)</f>
        <v>#N/A</v>
      </c>
      <c r="G1829" s="49" t="e">
        <f>VLOOKUP($B1829,三大法人買賣超!$A$4:$I$500,3,FALSE)</f>
        <v>#N/A</v>
      </c>
      <c r="H1829" s="34" t="e">
        <f>VLOOKUP($B1829,三大法人買賣超!$A$4:$I$500,5,FALSE)</f>
        <v>#N/A</v>
      </c>
      <c r="I1829" s="27" t="e">
        <f>VLOOKUP($B1829,三大法人買賣超!$A$4:$I$500,7,FALSE)</f>
        <v>#N/A</v>
      </c>
      <c r="J1829" s="27" t="e">
        <f>VLOOKUP($B1829,三大法人買賣超!$A$4:$I$500,9,FALSE)</f>
        <v>#N/A</v>
      </c>
      <c r="K1829" s="37">
        <f>新台幣匯率美元指數!B1830</f>
        <v>0</v>
      </c>
      <c r="L1829" s="38">
        <f>新台幣匯率美元指數!C1830</f>
        <v>0</v>
      </c>
      <c r="M1829" s="39">
        <f>新台幣匯率美元指數!D1830</f>
        <v>0</v>
      </c>
      <c r="N1829" s="27" t="e">
        <f>VLOOKUP($B1829,期貨未平倉口數!$A$4:$M$499,4,FALSE)</f>
        <v>#N/A</v>
      </c>
      <c r="O1829" s="27" t="e">
        <f>VLOOKUP($B1829,期貨未平倉口數!$A$4:$M$499,9,FALSE)</f>
        <v>#N/A</v>
      </c>
      <c r="P1829" s="27" t="e">
        <f>VLOOKUP($B1829,期貨未平倉口數!$A$4:$M$499,10,FALSE)</f>
        <v>#N/A</v>
      </c>
      <c r="Q1829" s="27" t="e">
        <f>VLOOKUP($B1829,期貨未平倉口數!$A$4:$M$499,11,FALSE)</f>
        <v>#N/A</v>
      </c>
      <c r="R1829" s="64" t="e">
        <f>VLOOKUP($B1829,選擇權未平倉餘額!$A$4:$I$500,6,FALSE)</f>
        <v>#N/A</v>
      </c>
      <c r="S1829" s="64" t="e">
        <f>VLOOKUP($B1829,選擇權未平倉餘額!$A$4:$I$500,7,FALSE)</f>
        <v>#N/A</v>
      </c>
      <c r="T1829" s="64" t="e">
        <f>VLOOKUP($B1829,選擇權未平倉餘額!$A$4:$I$500,8,FALSE)</f>
        <v>#N/A</v>
      </c>
      <c r="U1829" s="64" t="e">
        <f>VLOOKUP($B1829,選擇權未平倉餘額!$A$4:$I$500,9,FALSE)</f>
        <v>#N/A</v>
      </c>
      <c r="V1829" s="39" t="e">
        <f>VLOOKUP($B1829,臺指選擇權P_C_Ratios!$A$4:$C$500,3,FALSE)</f>
        <v>#N/A</v>
      </c>
      <c r="W1829" s="41" t="e">
        <f>VLOOKUP($B1829,散戶多空比!$A$6:$L$500,12,FALSE)</f>
        <v>#N/A</v>
      </c>
      <c r="X1829" s="40" t="e">
        <f>VLOOKUP($B1829,期貨大額交易人未沖銷部位!$A$4:$O$499,4,FALSE)</f>
        <v>#N/A</v>
      </c>
      <c r="Y1829" s="40" t="e">
        <f>VLOOKUP($B1829,期貨大額交易人未沖銷部位!$A$4:$O$499,7,FALSE)</f>
        <v>#N/A</v>
      </c>
      <c r="Z1829" s="40" t="e">
        <f>VLOOKUP($B1829,期貨大額交易人未沖銷部位!$A$4:$O$499,10,FALSE)</f>
        <v>#N/A</v>
      </c>
      <c r="AA1829" s="40" t="e">
        <f>VLOOKUP($B1829,期貨大額交易人未沖銷部位!$A$4:$O$499,13,FALSE)</f>
        <v>#N/A</v>
      </c>
      <c r="AB1829" s="40" t="e">
        <f>VLOOKUP($B1829,期貨大額交易人未沖銷部位!$A$4:$O$499,14,FALSE)</f>
        <v>#N/A</v>
      </c>
      <c r="AC1829" s="40" t="e">
        <f>VLOOKUP($B1829,期貨大額交易人未沖銷部位!$A$4:$O$499,15,FALSE)</f>
        <v>#N/A</v>
      </c>
      <c r="AD1829" s="33" t="e">
        <f>VLOOKUP($B1829,三大美股走勢!$A$4:$J$495,4,FALSE)</f>
        <v>#N/A</v>
      </c>
      <c r="AE1829" s="33" t="e">
        <f>VLOOKUP($B1829,三大美股走勢!$A$4:$J$495,7,FALSE)</f>
        <v>#N/A</v>
      </c>
      <c r="AF1829" s="33" t="e">
        <f>VLOOKUP($B1829,三大美股走勢!$A$4:$J$495,10,FALSE)</f>
        <v>#N/A</v>
      </c>
    </row>
    <row r="1830" spans="2:32">
      <c r="B1830" s="32">
        <v>44609</v>
      </c>
      <c r="C1830" s="33" t="e">
        <f>VLOOKUP($B1830,大盤與近月台指!$A$4:$I$499,2,FALSE)</f>
        <v>#N/A</v>
      </c>
      <c r="D1830" s="34" t="e">
        <f>VLOOKUP($B1830,大盤與近月台指!$A$4:$I$499,3,FALSE)</f>
        <v>#N/A</v>
      </c>
      <c r="E1830" s="35" t="e">
        <f>VLOOKUP($B1830,大盤與近月台指!$A$4:$I$499,4,FALSE)</f>
        <v>#N/A</v>
      </c>
      <c r="F1830" s="33" t="e">
        <f>VLOOKUP($B1830,大盤與近月台指!$A$4:$I$499,5,FALSE)</f>
        <v>#N/A</v>
      </c>
      <c r="G1830" s="49" t="e">
        <f>VLOOKUP($B1830,三大法人買賣超!$A$4:$I$500,3,FALSE)</f>
        <v>#N/A</v>
      </c>
      <c r="H1830" s="34" t="e">
        <f>VLOOKUP($B1830,三大法人買賣超!$A$4:$I$500,5,FALSE)</f>
        <v>#N/A</v>
      </c>
      <c r="I1830" s="27" t="e">
        <f>VLOOKUP($B1830,三大法人買賣超!$A$4:$I$500,7,FALSE)</f>
        <v>#N/A</v>
      </c>
      <c r="J1830" s="27" t="e">
        <f>VLOOKUP($B1830,三大法人買賣超!$A$4:$I$500,9,FALSE)</f>
        <v>#N/A</v>
      </c>
      <c r="K1830" s="37">
        <f>新台幣匯率美元指數!B1831</f>
        <v>0</v>
      </c>
      <c r="L1830" s="38">
        <f>新台幣匯率美元指數!C1831</f>
        <v>0</v>
      </c>
      <c r="M1830" s="39">
        <f>新台幣匯率美元指數!D1831</f>
        <v>0</v>
      </c>
      <c r="N1830" s="27" t="e">
        <f>VLOOKUP($B1830,期貨未平倉口數!$A$4:$M$499,4,FALSE)</f>
        <v>#N/A</v>
      </c>
      <c r="O1830" s="27" t="e">
        <f>VLOOKUP($B1830,期貨未平倉口數!$A$4:$M$499,9,FALSE)</f>
        <v>#N/A</v>
      </c>
      <c r="P1830" s="27" t="e">
        <f>VLOOKUP($B1830,期貨未平倉口數!$A$4:$M$499,10,FALSE)</f>
        <v>#N/A</v>
      </c>
      <c r="Q1830" s="27" t="e">
        <f>VLOOKUP($B1830,期貨未平倉口數!$A$4:$M$499,11,FALSE)</f>
        <v>#N/A</v>
      </c>
      <c r="R1830" s="64" t="e">
        <f>VLOOKUP($B1830,選擇權未平倉餘額!$A$4:$I$500,6,FALSE)</f>
        <v>#N/A</v>
      </c>
      <c r="S1830" s="64" t="e">
        <f>VLOOKUP($B1830,選擇權未平倉餘額!$A$4:$I$500,7,FALSE)</f>
        <v>#N/A</v>
      </c>
      <c r="T1830" s="64" t="e">
        <f>VLOOKUP($B1830,選擇權未平倉餘額!$A$4:$I$500,8,FALSE)</f>
        <v>#N/A</v>
      </c>
      <c r="U1830" s="64" t="e">
        <f>VLOOKUP($B1830,選擇權未平倉餘額!$A$4:$I$500,9,FALSE)</f>
        <v>#N/A</v>
      </c>
      <c r="V1830" s="39" t="e">
        <f>VLOOKUP($B1830,臺指選擇權P_C_Ratios!$A$4:$C$500,3,FALSE)</f>
        <v>#N/A</v>
      </c>
      <c r="W1830" s="41" t="e">
        <f>VLOOKUP($B1830,散戶多空比!$A$6:$L$500,12,FALSE)</f>
        <v>#N/A</v>
      </c>
      <c r="X1830" s="40" t="e">
        <f>VLOOKUP($B1830,期貨大額交易人未沖銷部位!$A$4:$O$499,4,FALSE)</f>
        <v>#N/A</v>
      </c>
      <c r="Y1830" s="40" t="e">
        <f>VLOOKUP($B1830,期貨大額交易人未沖銷部位!$A$4:$O$499,7,FALSE)</f>
        <v>#N/A</v>
      </c>
      <c r="Z1830" s="40" t="e">
        <f>VLOOKUP($B1830,期貨大額交易人未沖銷部位!$A$4:$O$499,10,FALSE)</f>
        <v>#N/A</v>
      </c>
      <c r="AA1830" s="40" t="e">
        <f>VLOOKUP($B1830,期貨大額交易人未沖銷部位!$A$4:$O$499,13,FALSE)</f>
        <v>#N/A</v>
      </c>
      <c r="AB1830" s="40" t="e">
        <f>VLOOKUP($B1830,期貨大額交易人未沖銷部位!$A$4:$O$499,14,FALSE)</f>
        <v>#N/A</v>
      </c>
      <c r="AC1830" s="40" t="e">
        <f>VLOOKUP($B1830,期貨大額交易人未沖銷部位!$A$4:$O$499,15,FALSE)</f>
        <v>#N/A</v>
      </c>
      <c r="AD1830" s="33" t="e">
        <f>VLOOKUP($B1830,三大美股走勢!$A$4:$J$495,4,FALSE)</f>
        <v>#N/A</v>
      </c>
      <c r="AE1830" s="33" t="e">
        <f>VLOOKUP($B1830,三大美股走勢!$A$4:$J$495,7,FALSE)</f>
        <v>#N/A</v>
      </c>
      <c r="AF1830" s="33" t="e">
        <f>VLOOKUP($B1830,三大美股走勢!$A$4:$J$495,10,FALSE)</f>
        <v>#N/A</v>
      </c>
    </row>
    <row r="1831" spans="2:32">
      <c r="B1831" s="32">
        <v>44610</v>
      </c>
      <c r="C1831" s="33" t="e">
        <f>VLOOKUP($B1831,大盤與近月台指!$A$4:$I$499,2,FALSE)</f>
        <v>#N/A</v>
      </c>
      <c r="D1831" s="34" t="e">
        <f>VLOOKUP($B1831,大盤與近月台指!$A$4:$I$499,3,FALSE)</f>
        <v>#N/A</v>
      </c>
      <c r="E1831" s="35" t="e">
        <f>VLOOKUP($B1831,大盤與近月台指!$A$4:$I$499,4,FALSE)</f>
        <v>#N/A</v>
      </c>
      <c r="F1831" s="33" t="e">
        <f>VLOOKUP($B1831,大盤與近月台指!$A$4:$I$499,5,FALSE)</f>
        <v>#N/A</v>
      </c>
      <c r="G1831" s="49" t="e">
        <f>VLOOKUP($B1831,三大法人買賣超!$A$4:$I$500,3,FALSE)</f>
        <v>#N/A</v>
      </c>
      <c r="H1831" s="34" t="e">
        <f>VLOOKUP($B1831,三大法人買賣超!$A$4:$I$500,5,FALSE)</f>
        <v>#N/A</v>
      </c>
      <c r="I1831" s="27" t="e">
        <f>VLOOKUP($B1831,三大法人買賣超!$A$4:$I$500,7,FALSE)</f>
        <v>#N/A</v>
      </c>
      <c r="J1831" s="27" t="e">
        <f>VLOOKUP($B1831,三大法人買賣超!$A$4:$I$500,9,FALSE)</f>
        <v>#N/A</v>
      </c>
      <c r="K1831" s="37">
        <f>新台幣匯率美元指數!B1832</f>
        <v>0</v>
      </c>
      <c r="L1831" s="38">
        <f>新台幣匯率美元指數!C1832</f>
        <v>0</v>
      </c>
      <c r="M1831" s="39">
        <f>新台幣匯率美元指數!D1832</f>
        <v>0</v>
      </c>
      <c r="N1831" s="27" t="e">
        <f>VLOOKUP($B1831,期貨未平倉口數!$A$4:$M$499,4,FALSE)</f>
        <v>#N/A</v>
      </c>
      <c r="O1831" s="27" t="e">
        <f>VLOOKUP($B1831,期貨未平倉口數!$A$4:$M$499,9,FALSE)</f>
        <v>#N/A</v>
      </c>
      <c r="P1831" s="27" t="e">
        <f>VLOOKUP($B1831,期貨未平倉口數!$A$4:$M$499,10,FALSE)</f>
        <v>#N/A</v>
      </c>
      <c r="Q1831" s="27" t="e">
        <f>VLOOKUP($B1831,期貨未平倉口數!$A$4:$M$499,11,FALSE)</f>
        <v>#N/A</v>
      </c>
      <c r="R1831" s="64" t="e">
        <f>VLOOKUP($B1831,選擇權未平倉餘額!$A$4:$I$500,6,FALSE)</f>
        <v>#N/A</v>
      </c>
      <c r="S1831" s="64" t="e">
        <f>VLOOKUP($B1831,選擇權未平倉餘額!$A$4:$I$500,7,FALSE)</f>
        <v>#N/A</v>
      </c>
      <c r="T1831" s="64" t="e">
        <f>VLOOKUP($B1831,選擇權未平倉餘額!$A$4:$I$500,8,FALSE)</f>
        <v>#N/A</v>
      </c>
      <c r="U1831" s="64" t="e">
        <f>VLOOKUP($B1831,選擇權未平倉餘額!$A$4:$I$500,9,FALSE)</f>
        <v>#N/A</v>
      </c>
      <c r="V1831" s="39" t="e">
        <f>VLOOKUP($B1831,臺指選擇權P_C_Ratios!$A$4:$C$500,3,FALSE)</f>
        <v>#N/A</v>
      </c>
      <c r="W1831" s="41" t="e">
        <f>VLOOKUP($B1831,散戶多空比!$A$6:$L$500,12,FALSE)</f>
        <v>#N/A</v>
      </c>
      <c r="X1831" s="40" t="e">
        <f>VLOOKUP($B1831,期貨大額交易人未沖銷部位!$A$4:$O$499,4,FALSE)</f>
        <v>#N/A</v>
      </c>
      <c r="Y1831" s="40" t="e">
        <f>VLOOKUP($B1831,期貨大額交易人未沖銷部位!$A$4:$O$499,7,FALSE)</f>
        <v>#N/A</v>
      </c>
      <c r="Z1831" s="40" t="e">
        <f>VLOOKUP($B1831,期貨大額交易人未沖銷部位!$A$4:$O$499,10,FALSE)</f>
        <v>#N/A</v>
      </c>
      <c r="AA1831" s="40" t="e">
        <f>VLOOKUP($B1831,期貨大額交易人未沖銷部位!$A$4:$O$499,13,FALSE)</f>
        <v>#N/A</v>
      </c>
      <c r="AB1831" s="40" t="e">
        <f>VLOOKUP($B1831,期貨大額交易人未沖銷部位!$A$4:$O$499,14,FALSE)</f>
        <v>#N/A</v>
      </c>
      <c r="AC1831" s="40" t="e">
        <f>VLOOKUP($B1831,期貨大額交易人未沖銷部位!$A$4:$O$499,15,FALSE)</f>
        <v>#N/A</v>
      </c>
      <c r="AD1831" s="33" t="e">
        <f>VLOOKUP($B1831,三大美股走勢!$A$4:$J$495,4,FALSE)</f>
        <v>#N/A</v>
      </c>
      <c r="AE1831" s="33" t="e">
        <f>VLOOKUP($B1831,三大美股走勢!$A$4:$J$495,7,FALSE)</f>
        <v>#N/A</v>
      </c>
      <c r="AF1831" s="33" t="e">
        <f>VLOOKUP($B1831,三大美股走勢!$A$4:$J$495,10,FALSE)</f>
        <v>#N/A</v>
      </c>
    </row>
    <row r="1832" spans="2:32">
      <c r="B1832" s="32">
        <v>44611</v>
      </c>
      <c r="C1832" s="33" t="e">
        <f>VLOOKUP($B1832,大盤與近月台指!$A$4:$I$499,2,FALSE)</f>
        <v>#N/A</v>
      </c>
      <c r="D1832" s="34" t="e">
        <f>VLOOKUP($B1832,大盤與近月台指!$A$4:$I$499,3,FALSE)</f>
        <v>#N/A</v>
      </c>
      <c r="E1832" s="35" t="e">
        <f>VLOOKUP($B1832,大盤與近月台指!$A$4:$I$499,4,FALSE)</f>
        <v>#N/A</v>
      </c>
      <c r="F1832" s="33" t="e">
        <f>VLOOKUP($B1832,大盤與近月台指!$A$4:$I$499,5,FALSE)</f>
        <v>#N/A</v>
      </c>
      <c r="G1832" s="49" t="e">
        <f>VLOOKUP($B1832,三大法人買賣超!$A$4:$I$500,3,FALSE)</f>
        <v>#N/A</v>
      </c>
      <c r="H1832" s="34" t="e">
        <f>VLOOKUP($B1832,三大法人買賣超!$A$4:$I$500,5,FALSE)</f>
        <v>#N/A</v>
      </c>
      <c r="I1832" s="27" t="e">
        <f>VLOOKUP($B1832,三大法人買賣超!$A$4:$I$500,7,FALSE)</f>
        <v>#N/A</v>
      </c>
      <c r="J1832" s="27" t="e">
        <f>VLOOKUP($B1832,三大法人買賣超!$A$4:$I$500,9,FALSE)</f>
        <v>#N/A</v>
      </c>
      <c r="K1832" s="37">
        <f>新台幣匯率美元指數!B1833</f>
        <v>0</v>
      </c>
      <c r="L1832" s="38">
        <f>新台幣匯率美元指數!C1833</f>
        <v>0</v>
      </c>
      <c r="M1832" s="39">
        <f>新台幣匯率美元指數!D1833</f>
        <v>0</v>
      </c>
      <c r="N1832" s="27" t="e">
        <f>VLOOKUP($B1832,期貨未平倉口數!$A$4:$M$499,4,FALSE)</f>
        <v>#N/A</v>
      </c>
      <c r="O1832" s="27" t="e">
        <f>VLOOKUP($B1832,期貨未平倉口數!$A$4:$M$499,9,FALSE)</f>
        <v>#N/A</v>
      </c>
      <c r="P1832" s="27" t="e">
        <f>VLOOKUP($B1832,期貨未平倉口數!$A$4:$M$499,10,FALSE)</f>
        <v>#N/A</v>
      </c>
      <c r="Q1832" s="27" t="e">
        <f>VLOOKUP($B1832,期貨未平倉口數!$A$4:$M$499,11,FALSE)</f>
        <v>#N/A</v>
      </c>
      <c r="R1832" s="64" t="e">
        <f>VLOOKUP($B1832,選擇權未平倉餘額!$A$4:$I$500,6,FALSE)</f>
        <v>#N/A</v>
      </c>
      <c r="S1832" s="64" t="e">
        <f>VLOOKUP($B1832,選擇權未平倉餘額!$A$4:$I$500,7,FALSE)</f>
        <v>#N/A</v>
      </c>
      <c r="T1832" s="64" t="e">
        <f>VLOOKUP($B1832,選擇權未平倉餘額!$A$4:$I$500,8,FALSE)</f>
        <v>#N/A</v>
      </c>
      <c r="U1832" s="64" t="e">
        <f>VLOOKUP($B1832,選擇權未平倉餘額!$A$4:$I$500,9,FALSE)</f>
        <v>#N/A</v>
      </c>
      <c r="V1832" s="39" t="e">
        <f>VLOOKUP($B1832,臺指選擇權P_C_Ratios!$A$4:$C$500,3,FALSE)</f>
        <v>#N/A</v>
      </c>
      <c r="W1832" s="41" t="e">
        <f>VLOOKUP($B1832,散戶多空比!$A$6:$L$500,12,FALSE)</f>
        <v>#N/A</v>
      </c>
      <c r="X1832" s="40" t="e">
        <f>VLOOKUP($B1832,期貨大額交易人未沖銷部位!$A$4:$O$499,4,FALSE)</f>
        <v>#N/A</v>
      </c>
      <c r="Y1832" s="40" t="e">
        <f>VLOOKUP($B1832,期貨大額交易人未沖銷部位!$A$4:$O$499,7,FALSE)</f>
        <v>#N/A</v>
      </c>
      <c r="Z1832" s="40" t="e">
        <f>VLOOKUP($B1832,期貨大額交易人未沖銷部位!$A$4:$O$499,10,FALSE)</f>
        <v>#N/A</v>
      </c>
      <c r="AA1832" s="40" t="e">
        <f>VLOOKUP($B1832,期貨大額交易人未沖銷部位!$A$4:$O$499,13,FALSE)</f>
        <v>#N/A</v>
      </c>
      <c r="AB1832" s="40" t="e">
        <f>VLOOKUP($B1832,期貨大額交易人未沖銷部位!$A$4:$O$499,14,FALSE)</f>
        <v>#N/A</v>
      </c>
      <c r="AC1832" s="40" t="e">
        <f>VLOOKUP($B1832,期貨大額交易人未沖銷部位!$A$4:$O$499,15,FALSE)</f>
        <v>#N/A</v>
      </c>
      <c r="AD1832" s="33" t="e">
        <f>VLOOKUP($B1832,三大美股走勢!$A$4:$J$495,4,FALSE)</f>
        <v>#N/A</v>
      </c>
      <c r="AE1832" s="33" t="e">
        <f>VLOOKUP($B1832,三大美股走勢!$A$4:$J$495,7,FALSE)</f>
        <v>#N/A</v>
      </c>
      <c r="AF1832" s="33" t="e">
        <f>VLOOKUP($B1832,三大美股走勢!$A$4:$J$495,10,FALSE)</f>
        <v>#N/A</v>
      </c>
    </row>
    <row r="1833" spans="2:32">
      <c r="B1833" s="32">
        <v>44612</v>
      </c>
      <c r="C1833" s="33" t="e">
        <f>VLOOKUP($B1833,大盤與近月台指!$A$4:$I$499,2,FALSE)</f>
        <v>#N/A</v>
      </c>
      <c r="D1833" s="34" t="e">
        <f>VLOOKUP($B1833,大盤與近月台指!$A$4:$I$499,3,FALSE)</f>
        <v>#N/A</v>
      </c>
      <c r="E1833" s="35" t="e">
        <f>VLOOKUP($B1833,大盤與近月台指!$A$4:$I$499,4,FALSE)</f>
        <v>#N/A</v>
      </c>
      <c r="F1833" s="33" t="e">
        <f>VLOOKUP($B1833,大盤與近月台指!$A$4:$I$499,5,FALSE)</f>
        <v>#N/A</v>
      </c>
      <c r="G1833" s="49" t="e">
        <f>VLOOKUP($B1833,三大法人買賣超!$A$4:$I$500,3,FALSE)</f>
        <v>#N/A</v>
      </c>
      <c r="H1833" s="34" t="e">
        <f>VLOOKUP($B1833,三大法人買賣超!$A$4:$I$500,5,FALSE)</f>
        <v>#N/A</v>
      </c>
      <c r="I1833" s="27" t="e">
        <f>VLOOKUP($B1833,三大法人買賣超!$A$4:$I$500,7,FALSE)</f>
        <v>#N/A</v>
      </c>
      <c r="J1833" s="27" t="e">
        <f>VLOOKUP($B1833,三大法人買賣超!$A$4:$I$500,9,FALSE)</f>
        <v>#N/A</v>
      </c>
      <c r="K1833" s="37">
        <f>新台幣匯率美元指數!B1834</f>
        <v>0</v>
      </c>
      <c r="L1833" s="38">
        <f>新台幣匯率美元指數!C1834</f>
        <v>0</v>
      </c>
      <c r="M1833" s="39">
        <f>新台幣匯率美元指數!D1834</f>
        <v>0</v>
      </c>
      <c r="N1833" s="27" t="e">
        <f>VLOOKUP($B1833,期貨未平倉口數!$A$4:$M$499,4,FALSE)</f>
        <v>#N/A</v>
      </c>
      <c r="O1833" s="27" t="e">
        <f>VLOOKUP($B1833,期貨未平倉口數!$A$4:$M$499,9,FALSE)</f>
        <v>#N/A</v>
      </c>
      <c r="P1833" s="27" t="e">
        <f>VLOOKUP($B1833,期貨未平倉口數!$A$4:$M$499,10,FALSE)</f>
        <v>#N/A</v>
      </c>
      <c r="Q1833" s="27" t="e">
        <f>VLOOKUP($B1833,期貨未平倉口數!$A$4:$M$499,11,FALSE)</f>
        <v>#N/A</v>
      </c>
      <c r="R1833" s="64" t="e">
        <f>VLOOKUP($B1833,選擇權未平倉餘額!$A$4:$I$500,6,FALSE)</f>
        <v>#N/A</v>
      </c>
      <c r="S1833" s="64" t="e">
        <f>VLOOKUP($B1833,選擇權未平倉餘額!$A$4:$I$500,7,FALSE)</f>
        <v>#N/A</v>
      </c>
      <c r="T1833" s="64" t="e">
        <f>VLOOKUP($B1833,選擇權未平倉餘額!$A$4:$I$500,8,FALSE)</f>
        <v>#N/A</v>
      </c>
      <c r="U1833" s="64" t="e">
        <f>VLOOKUP($B1833,選擇權未平倉餘額!$A$4:$I$500,9,FALSE)</f>
        <v>#N/A</v>
      </c>
      <c r="V1833" s="39" t="e">
        <f>VLOOKUP($B1833,臺指選擇權P_C_Ratios!$A$4:$C$500,3,FALSE)</f>
        <v>#N/A</v>
      </c>
      <c r="W1833" s="41" t="e">
        <f>VLOOKUP($B1833,散戶多空比!$A$6:$L$500,12,FALSE)</f>
        <v>#N/A</v>
      </c>
      <c r="X1833" s="40" t="e">
        <f>VLOOKUP($B1833,期貨大額交易人未沖銷部位!$A$4:$O$499,4,FALSE)</f>
        <v>#N/A</v>
      </c>
      <c r="Y1833" s="40" t="e">
        <f>VLOOKUP($B1833,期貨大額交易人未沖銷部位!$A$4:$O$499,7,FALSE)</f>
        <v>#N/A</v>
      </c>
      <c r="Z1833" s="40" t="e">
        <f>VLOOKUP($B1833,期貨大額交易人未沖銷部位!$A$4:$O$499,10,FALSE)</f>
        <v>#N/A</v>
      </c>
      <c r="AA1833" s="40" t="e">
        <f>VLOOKUP($B1833,期貨大額交易人未沖銷部位!$A$4:$O$499,13,FALSE)</f>
        <v>#N/A</v>
      </c>
      <c r="AB1833" s="40" t="e">
        <f>VLOOKUP($B1833,期貨大額交易人未沖銷部位!$A$4:$O$499,14,FALSE)</f>
        <v>#N/A</v>
      </c>
      <c r="AC1833" s="40" t="e">
        <f>VLOOKUP($B1833,期貨大額交易人未沖銷部位!$A$4:$O$499,15,FALSE)</f>
        <v>#N/A</v>
      </c>
      <c r="AD1833" s="33" t="e">
        <f>VLOOKUP($B1833,三大美股走勢!$A$4:$J$495,4,FALSE)</f>
        <v>#N/A</v>
      </c>
      <c r="AE1833" s="33" t="e">
        <f>VLOOKUP($B1833,三大美股走勢!$A$4:$J$495,7,FALSE)</f>
        <v>#N/A</v>
      </c>
      <c r="AF1833" s="33" t="e">
        <f>VLOOKUP($B1833,三大美股走勢!$A$4:$J$495,10,FALSE)</f>
        <v>#N/A</v>
      </c>
    </row>
    <row r="1834" spans="2:32">
      <c r="B1834" s="32">
        <v>44613</v>
      </c>
      <c r="C1834" s="33" t="e">
        <f>VLOOKUP($B1834,大盤與近月台指!$A$4:$I$499,2,FALSE)</f>
        <v>#N/A</v>
      </c>
      <c r="D1834" s="34" t="e">
        <f>VLOOKUP($B1834,大盤與近月台指!$A$4:$I$499,3,FALSE)</f>
        <v>#N/A</v>
      </c>
      <c r="E1834" s="35" t="e">
        <f>VLOOKUP($B1834,大盤與近月台指!$A$4:$I$499,4,FALSE)</f>
        <v>#N/A</v>
      </c>
      <c r="F1834" s="33" t="e">
        <f>VLOOKUP($B1834,大盤與近月台指!$A$4:$I$499,5,FALSE)</f>
        <v>#N/A</v>
      </c>
      <c r="G1834" s="49" t="e">
        <f>VLOOKUP($B1834,三大法人買賣超!$A$4:$I$500,3,FALSE)</f>
        <v>#N/A</v>
      </c>
      <c r="H1834" s="34" t="e">
        <f>VLOOKUP($B1834,三大法人買賣超!$A$4:$I$500,5,FALSE)</f>
        <v>#N/A</v>
      </c>
      <c r="I1834" s="27" t="e">
        <f>VLOOKUP($B1834,三大法人買賣超!$A$4:$I$500,7,FALSE)</f>
        <v>#N/A</v>
      </c>
      <c r="J1834" s="27" t="e">
        <f>VLOOKUP($B1834,三大法人買賣超!$A$4:$I$500,9,FALSE)</f>
        <v>#N/A</v>
      </c>
      <c r="K1834" s="37">
        <f>新台幣匯率美元指數!B1835</f>
        <v>0</v>
      </c>
      <c r="L1834" s="38">
        <f>新台幣匯率美元指數!C1835</f>
        <v>0</v>
      </c>
      <c r="M1834" s="39">
        <f>新台幣匯率美元指數!D1835</f>
        <v>0</v>
      </c>
      <c r="N1834" s="27" t="e">
        <f>VLOOKUP($B1834,期貨未平倉口數!$A$4:$M$499,4,FALSE)</f>
        <v>#N/A</v>
      </c>
      <c r="O1834" s="27" t="e">
        <f>VLOOKUP($B1834,期貨未平倉口數!$A$4:$M$499,9,FALSE)</f>
        <v>#N/A</v>
      </c>
      <c r="P1834" s="27" t="e">
        <f>VLOOKUP($B1834,期貨未平倉口數!$A$4:$M$499,10,FALSE)</f>
        <v>#N/A</v>
      </c>
      <c r="Q1834" s="27" t="e">
        <f>VLOOKUP($B1834,期貨未平倉口數!$A$4:$M$499,11,FALSE)</f>
        <v>#N/A</v>
      </c>
      <c r="R1834" s="64" t="e">
        <f>VLOOKUP($B1834,選擇權未平倉餘額!$A$4:$I$500,6,FALSE)</f>
        <v>#N/A</v>
      </c>
      <c r="S1834" s="64" t="e">
        <f>VLOOKUP($B1834,選擇權未平倉餘額!$A$4:$I$500,7,FALSE)</f>
        <v>#N/A</v>
      </c>
      <c r="T1834" s="64" t="e">
        <f>VLOOKUP($B1834,選擇權未平倉餘額!$A$4:$I$500,8,FALSE)</f>
        <v>#N/A</v>
      </c>
      <c r="U1834" s="64" t="e">
        <f>VLOOKUP($B1834,選擇權未平倉餘額!$A$4:$I$500,9,FALSE)</f>
        <v>#N/A</v>
      </c>
      <c r="V1834" s="39" t="e">
        <f>VLOOKUP($B1834,臺指選擇權P_C_Ratios!$A$4:$C$500,3,FALSE)</f>
        <v>#N/A</v>
      </c>
      <c r="W1834" s="41" t="e">
        <f>VLOOKUP($B1834,散戶多空比!$A$6:$L$500,12,FALSE)</f>
        <v>#N/A</v>
      </c>
      <c r="X1834" s="40" t="e">
        <f>VLOOKUP($B1834,期貨大額交易人未沖銷部位!$A$4:$O$499,4,FALSE)</f>
        <v>#N/A</v>
      </c>
      <c r="Y1834" s="40" t="e">
        <f>VLOOKUP($B1834,期貨大額交易人未沖銷部位!$A$4:$O$499,7,FALSE)</f>
        <v>#N/A</v>
      </c>
      <c r="Z1834" s="40" t="e">
        <f>VLOOKUP($B1834,期貨大額交易人未沖銷部位!$A$4:$O$499,10,FALSE)</f>
        <v>#N/A</v>
      </c>
      <c r="AA1834" s="40" t="e">
        <f>VLOOKUP($B1834,期貨大額交易人未沖銷部位!$A$4:$O$499,13,FALSE)</f>
        <v>#N/A</v>
      </c>
      <c r="AB1834" s="40" t="e">
        <f>VLOOKUP($B1834,期貨大額交易人未沖銷部位!$A$4:$O$499,14,FALSE)</f>
        <v>#N/A</v>
      </c>
      <c r="AC1834" s="40" t="e">
        <f>VLOOKUP($B1834,期貨大額交易人未沖銷部位!$A$4:$O$499,15,FALSE)</f>
        <v>#N/A</v>
      </c>
      <c r="AD1834" s="33" t="e">
        <f>VLOOKUP($B1834,三大美股走勢!$A$4:$J$495,4,FALSE)</f>
        <v>#N/A</v>
      </c>
      <c r="AE1834" s="33" t="e">
        <f>VLOOKUP($B1834,三大美股走勢!$A$4:$J$495,7,FALSE)</f>
        <v>#N/A</v>
      </c>
      <c r="AF1834" s="33" t="e">
        <f>VLOOKUP($B1834,三大美股走勢!$A$4:$J$495,10,FALSE)</f>
        <v>#N/A</v>
      </c>
    </row>
    <row r="1835" spans="2:32">
      <c r="B1835" s="32">
        <v>44614</v>
      </c>
      <c r="C1835" s="33" t="e">
        <f>VLOOKUP($B1835,大盤與近月台指!$A$4:$I$499,2,FALSE)</f>
        <v>#N/A</v>
      </c>
      <c r="D1835" s="34" t="e">
        <f>VLOOKUP($B1835,大盤與近月台指!$A$4:$I$499,3,FALSE)</f>
        <v>#N/A</v>
      </c>
      <c r="E1835" s="35" t="e">
        <f>VLOOKUP($B1835,大盤與近月台指!$A$4:$I$499,4,FALSE)</f>
        <v>#N/A</v>
      </c>
      <c r="F1835" s="33" t="e">
        <f>VLOOKUP($B1835,大盤與近月台指!$A$4:$I$499,5,FALSE)</f>
        <v>#N/A</v>
      </c>
      <c r="G1835" s="49" t="e">
        <f>VLOOKUP($B1835,三大法人買賣超!$A$4:$I$500,3,FALSE)</f>
        <v>#N/A</v>
      </c>
      <c r="H1835" s="34" t="e">
        <f>VLOOKUP($B1835,三大法人買賣超!$A$4:$I$500,5,FALSE)</f>
        <v>#N/A</v>
      </c>
      <c r="I1835" s="27" t="e">
        <f>VLOOKUP($B1835,三大法人買賣超!$A$4:$I$500,7,FALSE)</f>
        <v>#N/A</v>
      </c>
      <c r="J1835" s="27" t="e">
        <f>VLOOKUP($B1835,三大法人買賣超!$A$4:$I$500,9,FALSE)</f>
        <v>#N/A</v>
      </c>
      <c r="K1835" s="37">
        <f>新台幣匯率美元指數!B1836</f>
        <v>0</v>
      </c>
      <c r="L1835" s="38">
        <f>新台幣匯率美元指數!C1836</f>
        <v>0</v>
      </c>
      <c r="M1835" s="39">
        <f>新台幣匯率美元指數!D1836</f>
        <v>0</v>
      </c>
      <c r="N1835" s="27" t="e">
        <f>VLOOKUP($B1835,期貨未平倉口數!$A$4:$M$499,4,FALSE)</f>
        <v>#N/A</v>
      </c>
      <c r="O1835" s="27" t="e">
        <f>VLOOKUP($B1835,期貨未平倉口數!$A$4:$M$499,9,FALSE)</f>
        <v>#N/A</v>
      </c>
      <c r="P1835" s="27" t="e">
        <f>VLOOKUP($B1835,期貨未平倉口數!$A$4:$M$499,10,FALSE)</f>
        <v>#N/A</v>
      </c>
      <c r="Q1835" s="27" t="e">
        <f>VLOOKUP($B1835,期貨未平倉口數!$A$4:$M$499,11,FALSE)</f>
        <v>#N/A</v>
      </c>
      <c r="R1835" s="64" t="e">
        <f>VLOOKUP($B1835,選擇權未平倉餘額!$A$4:$I$500,6,FALSE)</f>
        <v>#N/A</v>
      </c>
      <c r="S1835" s="64" t="e">
        <f>VLOOKUP($B1835,選擇權未平倉餘額!$A$4:$I$500,7,FALSE)</f>
        <v>#N/A</v>
      </c>
      <c r="T1835" s="64" t="e">
        <f>VLOOKUP($B1835,選擇權未平倉餘額!$A$4:$I$500,8,FALSE)</f>
        <v>#N/A</v>
      </c>
      <c r="U1835" s="64" t="e">
        <f>VLOOKUP($B1835,選擇權未平倉餘額!$A$4:$I$500,9,FALSE)</f>
        <v>#N/A</v>
      </c>
      <c r="V1835" s="39" t="e">
        <f>VLOOKUP($B1835,臺指選擇權P_C_Ratios!$A$4:$C$500,3,FALSE)</f>
        <v>#N/A</v>
      </c>
      <c r="W1835" s="41" t="e">
        <f>VLOOKUP($B1835,散戶多空比!$A$6:$L$500,12,FALSE)</f>
        <v>#N/A</v>
      </c>
      <c r="X1835" s="40" t="e">
        <f>VLOOKUP($B1835,期貨大額交易人未沖銷部位!$A$4:$O$499,4,FALSE)</f>
        <v>#N/A</v>
      </c>
      <c r="Y1835" s="40" t="e">
        <f>VLOOKUP($B1835,期貨大額交易人未沖銷部位!$A$4:$O$499,7,FALSE)</f>
        <v>#N/A</v>
      </c>
      <c r="Z1835" s="40" t="e">
        <f>VLOOKUP($B1835,期貨大額交易人未沖銷部位!$A$4:$O$499,10,FALSE)</f>
        <v>#N/A</v>
      </c>
      <c r="AA1835" s="40" t="e">
        <f>VLOOKUP($B1835,期貨大額交易人未沖銷部位!$A$4:$O$499,13,FALSE)</f>
        <v>#N/A</v>
      </c>
      <c r="AB1835" s="40" t="e">
        <f>VLOOKUP($B1835,期貨大額交易人未沖銷部位!$A$4:$O$499,14,FALSE)</f>
        <v>#N/A</v>
      </c>
      <c r="AC1835" s="40" t="e">
        <f>VLOOKUP($B1835,期貨大額交易人未沖銷部位!$A$4:$O$499,15,FALSE)</f>
        <v>#N/A</v>
      </c>
      <c r="AD1835" s="33" t="e">
        <f>VLOOKUP($B1835,三大美股走勢!$A$4:$J$495,4,FALSE)</f>
        <v>#N/A</v>
      </c>
      <c r="AE1835" s="33" t="e">
        <f>VLOOKUP($B1835,三大美股走勢!$A$4:$J$495,7,FALSE)</f>
        <v>#N/A</v>
      </c>
      <c r="AF1835" s="33" t="e">
        <f>VLOOKUP($B1835,三大美股走勢!$A$4:$J$495,10,FALSE)</f>
        <v>#N/A</v>
      </c>
    </row>
    <row r="1836" spans="2:32">
      <c r="B1836" s="32">
        <v>44615</v>
      </c>
      <c r="C1836" s="33" t="e">
        <f>VLOOKUP($B1836,大盤與近月台指!$A$4:$I$499,2,FALSE)</f>
        <v>#N/A</v>
      </c>
      <c r="D1836" s="34" t="e">
        <f>VLOOKUP($B1836,大盤與近月台指!$A$4:$I$499,3,FALSE)</f>
        <v>#N/A</v>
      </c>
      <c r="E1836" s="35" t="e">
        <f>VLOOKUP($B1836,大盤與近月台指!$A$4:$I$499,4,FALSE)</f>
        <v>#N/A</v>
      </c>
      <c r="F1836" s="33" t="e">
        <f>VLOOKUP($B1836,大盤與近月台指!$A$4:$I$499,5,FALSE)</f>
        <v>#N/A</v>
      </c>
      <c r="G1836" s="49" t="e">
        <f>VLOOKUP($B1836,三大法人買賣超!$A$4:$I$500,3,FALSE)</f>
        <v>#N/A</v>
      </c>
      <c r="H1836" s="34" t="e">
        <f>VLOOKUP($B1836,三大法人買賣超!$A$4:$I$500,5,FALSE)</f>
        <v>#N/A</v>
      </c>
      <c r="I1836" s="27" t="e">
        <f>VLOOKUP($B1836,三大法人買賣超!$A$4:$I$500,7,FALSE)</f>
        <v>#N/A</v>
      </c>
      <c r="J1836" s="27" t="e">
        <f>VLOOKUP($B1836,三大法人買賣超!$A$4:$I$500,9,FALSE)</f>
        <v>#N/A</v>
      </c>
      <c r="K1836" s="37">
        <f>新台幣匯率美元指數!B1837</f>
        <v>0</v>
      </c>
      <c r="L1836" s="38">
        <f>新台幣匯率美元指數!C1837</f>
        <v>0</v>
      </c>
      <c r="M1836" s="39">
        <f>新台幣匯率美元指數!D1837</f>
        <v>0</v>
      </c>
      <c r="N1836" s="27" t="e">
        <f>VLOOKUP($B1836,期貨未平倉口數!$A$4:$M$499,4,FALSE)</f>
        <v>#N/A</v>
      </c>
      <c r="O1836" s="27" t="e">
        <f>VLOOKUP($B1836,期貨未平倉口數!$A$4:$M$499,9,FALSE)</f>
        <v>#N/A</v>
      </c>
      <c r="P1836" s="27" t="e">
        <f>VLOOKUP($B1836,期貨未平倉口數!$A$4:$M$499,10,FALSE)</f>
        <v>#N/A</v>
      </c>
      <c r="Q1836" s="27" t="e">
        <f>VLOOKUP($B1836,期貨未平倉口數!$A$4:$M$499,11,FALSE)</f>
        <v>#N/A</v>
      </c>
      <c r="R1836" s="64" t="e">
        <f>VLOOKUP($B1836,選擇權未平倉餘額!$A$4:$I$500,6,FALSE)</f>
        <v>#N/A</v>
      </c>
      <c r="S1836" s="64" t="e">
        <f>VLOOKUP($B1836,選擇權未平倉餘額!$A$4:$I$500,7,FALSE)</f>
        <v>#N/A</v>
      </c>
      <c r="T1836" s="64" t="e">
        <f>VLOOKUP($B1836,選擇權未平倉餘額!$A$4:$I$500,8,FALSE)</f>
        <v>#N/A</v>
      </c>
      <c r="U1836" s="64" t="e">
        <f>VLOOKUP($B1836,選擇權未平倉餘額!$A$4:$I$500,9,FALSE)</f>
        <v>#N/A</v>
      </c>
      <c r="V1836" s="39" t="e">
        <f>VLOOKUP($B1836,臺指選擇權P_C_Ratios!$A$4:$C$500,3,FALSE)</f>
        <v>#N/A</v>
      </c>
      <c r="W1836" s="41" t="e">
        <f>VLOOKUP($B1836,散戶多空比!$A$6:$L$500,12,FALSE)</f>
        <v>#N/A</v>
      </c>
      <c r="X1836" s="40" t="e">
        <f>VLOOKUP($B1836,期貨大額交易人未沖銷部位!$A$4:$O$499,4,FALSE)</f>
        <v>#N/A</v>
      </c>
      <c r="Y1836" s="40" t="e">
        <f>VLOOKUP($B1836,期貨大額交易人未沖銷部位!$A$4:$O$499,7,FALSE)</f>
        <v>#N/A</v>
      </c>
      <c r="Z1836" s="40" t="e">
        <f>VLOOKUP($B1836,期貨大額交易人未沖銷部位!$A$4:$O$499,10,FALSE)</f>
        <v>#N/A</v>
      </c>
      <c r="AA1836" s="40" t="e">
        <f>VLOOKUP($B1836,期貨大額交易人未沖銷部位!$A$4:$O$499,13,FALSE)</f>
        <v>#N/A</v>
      </c>
      <c r="AB1836" s="40" t="e">
        <f>VLOOKUP($B1836,期貨大額交易人未沖銷部位!$A$4:$O$499,14,FALSE)</f>
        <v>#N/A</v>
      </c>
      <c r="AC1836" s="40" t="e">
        <f>VLOOKUP($B1836,期貨大額交易人未沖銷部位!$A$4:$O$499,15,FALSE)</f>
        <v>#N/A</v>
      </c>
      <c r="AD1836" s="33" t="e">
        <f>VLOOKUP($B1836,三大美股走勢!$A$4:$J$495,4,FALSE)</f>
        <v>#N/A</v>
      </c>
      <c r="AE1836" s="33" t="e">
        <f>VLOOKUP($B1836,三大美股走勢!$A$4:$J$495,7,FALSE)</f>
        <v>#N/A</v>
      </c>
      <c r="AF1836" s="33" t="e">
        <f>VLOOKUP($B1836,三大美股走勢!$A$4:$J$495,10,FALSE)</f>
        <v>#N/A</v>
      </c>
    </row>
    <row r="1837" spans="2:32">
      <c r="B1837" s="32">
        <v>44616</v>
      </c>
      <c r="C1837" s="33" t="e">
        <f>VLOOKUP($B1837,大盤與近月台指!$A$4:$I$499,2,FALSE)</f>
        <v>#N/A</v>
      </c>
      <c r="D1837" s="34" t="e">
        <f>VLOOKUP($B1837,大盤與近月台指!$A$4:$I$499,3,FALSE)</f>
        <v>#N/A</v>
      </c>
      <c r="E1837" s="35" t="e">
        <f>VLOOKUP($B1837,大盤與近月台指!$A$4:$I$499,4,FALSE)</f>
        <v>#N/A</v>
      </c>
      <c r="F1837" s="33" t="e">
        <f>VLOOKUP($B1837,大盤與近月台指!$A$4:$I$499,5,FALSE)</f>
        <v>#N/A</v>
      </c>
      <c r="G1837" s="49" t="e">
        <f>VLOOKUP($B1837,三大法人買賣超!$A$4:$I$500,3,FALSE)</f>
        <v>#N/A</v>
      </c>
      <c r="H1837" s="34" t="e">
        <f>VLOOKUP($B1837,三大法人買賣超!$A$4:$I$500,5,FALSE)</f>
        <v>#N/A</v>
      </c>
      <c r="I1837" s="27" t="e">
        <f>VLOOKUP($B1837,三大法人買賣超!$A$4:$I$500,7,FALSE)</f>
        <v>#N/A</v>
      </c>
      <c r="J1837" s="27" t="e">
        <f>VLOOKUP($B1837,三大法人買賣超!$A$4:$I$500,9,FALSE)</f>
        <v>#N/A</v>
      </c>
      <c r="K1837" s="37">
        <f>新台幣匯率美元指數!B1838</f>
        <v>0</v>
      </c>
      <c r="L1837" s="38">
        <f>新台幣匯率美元指數!C1838</f>
        <v>0</v>
      </c>
      <c r="M1837" s="39">
        <f>新台幣匯率美元指數!D1838</f>
        <v>0</v>
      </c>
      <c r="N1837" s="27" t="e">
        <f>VLOOKUP($B1837,期貨未平倉口數!$A$4:$M$499,4,FALSE)</f>
        <v>#N/A</v>
      </c>
      <c r="O1837" s="27" t="e">
        <f>VLOOKUP($B1837,期貨未平倉口數!$A$4:$M$499,9,FALSE)</f>
        <v>#N/A</v>
      </c>
      <c r="P1837" s="27" t="e">
        <f>VLOOKUP($B1837,期貨未平倉口數!$A$4:$M$499,10,FALSE)</f>
        <v>#N/A</v>
      </c>
      <c r="Q1837" s="27" t="e">
        <f>VLOOKUP($B1837,期貨未平倉口數!$A$4:$M$499,11,FALSE)</f>
        <v>#N/A</v>
      </c>
      <c r="R1837" s="64" t="e">
        <f>VLOOKUP($B1837,選擇權未平倉餘額!$A$4:$I$500,6,FALSE)</f>
        <v>#N/A</v>
      </c>
      <c r="S1837" s="64" t="e">
        <f>VLOOKUP($B1837,選擇權未平倉餘額!$A$4:$I$500,7,FALSE)</f>
        <v>#N/A</v>
      </c>
      <c r="T1837" s="64" t="e">
        <f>VLOOKUP($B1837,選擇權未平倉餘額!$A$4:$I$500,8,FALSE)</f>
        <v>#N/A</v>
      </c>
      <c r="U1837" s="64" t="e">
        <f>VLOOKUP($B1837,選擇權未平倉餘額!$A$4:$I$500,9,FALSE)</f>
        <v>#N/A</v>
      </c>
      <c r="V1837" s="39" t="e">
        <f>VLOOKUP($B1837,臺指選擇權P_C_Ratios!$A$4:$C$500,3,FALSE)</f>
        <v>#N/A</v>
      </c>
      <c r="W1837" s="41" t="e">
        <f>VLOOKUP($B1837,散戶多空比!$A$6:$L$500,12,FALSE)</f>
        <v>#N/A</v>
      </c>
      <c r="X1837" s="40" t="e">
        <f>VLOOKUP($B1837,期貨大額交易人未沖銷部位!$A$4:$O$499,4,FALSE)</f>
        <v>#N/A</v>
      </c>
      <c r="Y1837" s="40" t="e">
        <f>VLOOKUP($B1837,期貨大額交易人未沖銷部位!$A$4:$O$499,7,FALSE)</f>
        <v>#N/A</v>
      </c>
      <c r="Z1837" s="40" t="e">
        <f>VLOOKUP($B1837,期貨大額交易人未沖銷部位!$A$4:$O$499,10,FALSE)</f>
        <v>#N/A</v>
      </c>
      <c r="AA1837" s="40" t="e">
        <f>VLOOKUP($B1837,期貨大額交易人未沖銷部位!$A$4:$O$499,13,FALSE)</f>
        <v>#N/A</v>
      </c>
      <c r="AB1837" s="40" t="e">
        <f>VLOOKUP($B1837,期貨大額交易人未沖銷部位!$A$4:$O$499,14,FALSE)</f>
        <v>#N/A</v>
      </c>
      <c r="AC1837" s="40" t="e">
        <f>VLOOKUP($B1837,期貨大額交易人未沖銷部位!$A$4:$O$499,15,FALSE)</f>
        <v>#N/A</v>
      </c>
      <c r="AD1837" s="33" t="e">
        <f>VLOOKUP($B1837,三大美股走勢!$A$4:$J$495,4,FALSE)</f>
        <v>#N/A</v>
      </c>
      <c r="AE1837" s="33" t="e">
        <f>VLOOKUP($B1837,三大美股走勢!$A$4:$J$495,7,FALSE)</f>
        <v>#N/A</v>
      </c>
      <c r="AF1837" s="33" t="e">
        <f>VLOOKUP($B1837,三大美股走勢!$A$4:$J$495,10,FALSE)</f>
        <v>#N/A</v>
      </c>
    </row>
    <row r="1838" spans="2:32">
      <c r="B1838" s="32">
        <v>44617</v>
      </c>
      <c r="C1838" s="33" t="e">
        <f>VLOOKUP($B1838,大盤與近月台指!$A$4:$I$499,2,FALSE)</f>
        <v>#N/A</v>
      </c>
      <c r="D1838" s="34" t="e">
        <f>VLOOKUP($B1838,大盤與近月台指!$A$4:$I$499,3,FALSE)</f>
        <v>#N/A</v>
      </c>
      <c r="E1838" s="35" t="e">
        <f>VLOOKUP($B1838,大盤與近月台指!$A$4:$I$499,4,FALSE)</f>
        <v>#N/A</v>
      </c>
      <c r="F1838" s="33" t="e">
        <f>VLOOKUP($B1838,大盤與近月台指!$A$4:$I$499,5,FALSE)</f>
        <v>#N/A</v>
      </c>
      <c r="G1838" s="49" t="e">
        <f>VLOOKUP($B1838,三大法人買賣超!$A$4:$I$500,3,FALSE)</f>
        <v>#N/A</v>
      </c>
      <c r="H1838" s="34" t="e">
        <f>VLOOKUP($B1838,三大法人買賣超!$A$4:$I$500,5,FALSE)</f>
        <v>#N/A</v>
      </c>
      <c r="I1838" s="27" t="e">
        <f>VLOOKUP($B1838,三大法人買賣超!$A$4:$I$500,7,FALSE)</f>
        <v>#N/A</v>
      </c>
      <c r="J1838" s="27" t="e">
        <f>VLOOKUP($B1838,三大法人買賣超!$A$4:$I$500,9,FALSE)</f>
        <v>#N/A</v>
      </c>
      <c r="K1838" s="37">
        <f>新台幣匯率美元指數!B1839</f>
        <v>0</v>
      </c>
      <c r="L1838" s="38">
        <f>新台幣匯率美元指數!C1839</f>
        <v>0</v>
      </c>
      <c r="M1838" s="39">
        <f>新台幣匯率美元指數!D1839</f>
        <v>0</v>
      </c>
      <c r="N1838" s="27" t="e">
        <f>VLOOKUP($B1838,期貨未平倉口數!$A$4:$M$499,4,FALSE)</f>
        <v>#N/A</v>
      </c>
      <c r="O1838" s="27" t="e">
        <f>VLOOKUP($B1838,期貨未平倉口數!$A$4:$M$499,9,FALSE)</f>
        <v>#N/A</v>
      </c>
      <c r="P1838" s="27" t="e">
        <f>VLOOKUP($B1838,期貨未平倉口數!$A$4:$M$499,10,FALSE)</f>
        <v>#N/A</v>
      </c>
      <c r="Q1838" s="27" t="e">
        <f>VLOOKUP($B1838,期貨未平倉口數!$A$4:$M$499,11,FALSE)</f>
        <v>#N/A</v>
      </c>
      <c r="R1838" s="64" t="e">
        <f>VLOOKUP($B1838,選擇權未平倉餘額!$A$4:$I$500,6,FALSE)</f>
        <v>#N/A</v>
      </c>
      <c r="S1838" s="64" t="e">
        <f>VLOOKUP($B1838,選擇權未平倉餘額!$A$4:$I$500,7,FALSE)</f>
        <v>#N/A</v>
      </c>
      <c r="T1838" s="64" t="e">
        <f>VLOOKUP($B1838,選擇權未平倉餘額!$A$4:$I$500,8,FALSE)</f>
        <v>#N/A</v>
      </c>
      <c r="U1838" s="64" t="e">
        <f>VLOOKUP($B1838,選擇權未平倉餘額!$A$4:$I$500,9,FALSE)</f>
        <v>#N/A</v>
      </c>
      <c r="V1838" s="39" t="e">
        <f>VLOOKUP($B1838,臺指選擇權P_C_Ratios!$A$4:$C$500,3,FALSE)</f>
        <v>#N/A</v>
      </c>
      <c r="W1838" s="41" t="e">
        <f>VLOOKUP($B1838,散戶多空比!$A$6:$L$500,12,FALSE)</f>
        <v>#N/A</v>
      </c>
      <c r="X1838" s="40" t="e">
        <f>VLOOKUP($B1838,期貨大額交易人未沖銷部位!$A$4:$O$499,4,FALSE)</f>
        <v>#N/A</v>
      </c>
      <c r="Y1838" s="40" t="e">
        <f>VLOOKUP($B1838,期貨大額交易人未沖銷部位!$A$4:$O$499,7,FALSE)</f>
        <v>#N/A</v>
      </c>
      <c r="Z1838" s="40" t="e">
        <f>VLOOKUP($B1838,期貨大額交易人未沖銷部位!$A$4:$O$499,10,FALSE)</f>
        <v>#N/A</v>
      </c>
      <c r="AA1838" s="40" t="e">
        <f>VLOOKUP($B1838,期貨大額交易人未沖銷部位!$A$4:$O$499,13,FALSE)</f>
        <v>#N/A</v>
      </c>
      <c r="AB1838" s="40" t="e">
        <f>VLOOKUP($B1838,期貨大額交易人未沖銷部位!$A$4:$O$499,14,FALSE)</f>
        <v>#N/A</v>
      </c>
      <c r="AC1838" s="40" t="e">
        <f>VLOOKUP($B1838,期貨大額交易人未沖銷部位!$A$4:$O$499,15,FALSE)</f>
        <v>#N/A</v>
      </c>
      <c r="AD1838" s="33" t="e">
        <f>VLOOKUP($B1838,三大美股走勢!$A$4:$J$495,4,FALSE)</f>
        <v>#N/A</v>
      </c>
      <c r="AE1838" s="33" t="e">
        <f>VLOOKUP($B1838,三大美股走勢!$A$4:$J$495,7,FALSE)</f>
        <v>#N/A</v>
      </c>
      <c r="AF1838" s="33" t="e">
        <f>VLOOKUP($B1838,三大美股走勢!$A$4:$J$495,10,FALSE)</f>
        <v>#N/A</v>
      </c>
    </row>
    <row r="1839" spans="2:32">
      <c r="B1839" s="32">
        <v>44618</v>
      </c>
      <c r="C1839" s="33" t="e">
        <f>VLOOKUP($B1839,大盤與近月台指!$A$4:$I$499,2,FALSE)</f>
        <v>#N/A</v>
      </c>
      <c r="D1839" s="34" t="e">
        <f>VLOOKUP($B1839,大盤與近月台指!$A$4:$I$499,3,FALSE)</f>
        <v>#N/A</v>
      </c>
      <c r="E1839" s="35" t="e">
        <f>VLOOKUP($B1839,大盤與近月台指!$A$4:$I$499,4,FALSE)</f>
        <v>#N/A</v>
      </c>
      <c r="F1839" s="33" t="e">
        <f>VLOOKUP($B1839,大盤與近月台指!$A$4:$I$499,5,FALSE)</f>
        <v>#N/A</v>
      </c>
      <c r="G1839" s="49" t="e">
        <f>VLOOKUP($B1839,三大法人買賣超!$A$4:$I$500,3,FALSE)</f>
        <v>#N/A</v>
      </c>
      <c r="H1839" s="34" t="e">
        <f>VLOOKUP($B1839,三大法人買賣超!$A$4:$I$500,5,FALSE)</f>
        <v>#N/A</v>
      </c>
      <c r="I1839" s="27" t="e">
        <f>VLOOKUP($B1839,三大法人買賣超!$A$4:$I$500,7,FALSE)</f>
        <v>#N/A</v>
      </c>
      <c r="J1839" s="27" t="e">
        <f>VLOOKUP($B1839,三大法人買賣超!$A$4:$I$500,9,FALSE)</f>
        <v>#N/A</v>
      </c>
      <c r="K1839" s="37">
        <f>新台幣匯率美元指數!B1840</f>
        <v>0</v>
      </c>
      <c r="L1839" s="38">
        <f>新台幣匯率美元指數!C1840</f>
        <v>0</v>
      </c>
      <c r="M1839" s="39">
        <f>新台幣匯率美元指數!D1840</f>
        <v>0</v>
      </c>
      <c r="N1839" s="27" t="e">
        <f>VLOOKUP($B1839,期貨未平倉口數!$A$4:$M$499,4,FALSE)</f>
        <v>#N/A</v>
      </c>
      <c r="O1839" s="27" t="e">
        <f>VLOOKUP($B1839,期貨未平倉口數!$A$4:$M$499,9,FALSE)</f>
        <v>#N/A</v>
      </c>
      <c r="P1839" s="27" t="e">
        <f>VLOOKUP($B1839,期貨未平倉口數!$A$4:$M$499,10,FALSE)</f>
        <v>#N/A</v>
      </c>
      <c r="Q1839" s="27" t="e">
        <f>VLOOKUP($B1839,期貨未平倉口數!$A$4:$M$499,11,FALSE)</f>
        <v>#N/A</v>
      </c>
      <c r="R1839" s="64" t="e">
        <f>VLOOKUP($B1839,選擇權未平倉餘額!$A$4:$I$500,6,FALSE)</f>
        <v>#N/A</v>
      </c>
      <c r="S1839" s="64" t="e">
        <f>VLOOKUP($B1839,選擇權未平倉餘額!$A$4:$I$500,7,FALSE)</f>
        <v>#N/A</v>
      </c>
      <c r="T1839" s="64" t="e">
        <f>VLOOKUP($B1839,選擇權未平倉餘額!$A$4:$I$500,8,FALSE)</f>
        <v>#N/A</v>
      </c>
      <c r="U1839" s="64" t="e">
        <f>VLOOKUP($B1839,選擇權未平倉餘額!$A$4:$I$500,9,FALSE)</f>
        <v>#N/A</v>
      </c>
      <c r="V1839" s="39" t="e">
        <f>VLOOKUP($B1839,臺指選擇權P_C_Ratios!$A$4:$C$500,3,FALSE)</f>
        <v>#N/A</v>
      </c>
      <c r="W1839" s="41" t="e">
        <f>VLOOKUP($B1839,散戶多空比!$A$6:$L$500,12,FALSE)</f>
        <v>#N/A</v>
      </c>
      <c r="X1839" s="40" t="e">
        <f>VLOOKUP($B1839,期貨大額交易人未沖銷部位!$A$4:$O$499,4,FALSE)</f>
        <v>#N/A</v>
      </c>
      <c r="Y1839" s="40" t="e">
        <f>VLOOKUP($B1839,期貨大額交易人未沖銷部位!$A$4:$O$499,7,FALSE)</f>
        <v>#N/A</v>
      </c>
      <c r="Z1839" s="40" t="e">
        <f>VLOOKUP($B1839,期貨大額交易人未沖銷部位!$A$4:$O$499,10,FALSE)</f>
        <v>#N/A</v>
      </c>
      <c r="AA1839" s="40" t="e">
        <f>VLOOKUP($B1839,期貨大額交易人未沖銷部位!$A$4:$O$499,13,FALSE)</f>
        <v>#N/A</v>
      </c>
      <c r="AB1839" s="40" t="e">
        <f>VLOOKUP($B1839,期貨大額交易人未沖銷部位!$A$4:$O$499,14,FALSE)</f>
        <v>#N/A</v>
      </c>
      <c r="AC1839" s="40" t="e">
        <f>VLOOKUP($B1839,期貨大額交易人未沖銷部位!$A$4:$O$499,15,FALSE)</f>
        <v>#N/A</v>
      </c>
      <c r="AD1839" s="33" t="e">
        <f>VLOOKUP($B1839,三大美股走勢!$A$4:$J$495,4,FALSE)</f>
        <v>#N/A</v>
      </c>
      <c r="AE1839" s="33" t="e">
        <f>VLOOKUP($B1839,三大美股走勢!$A$4:$J$495,7,FALSE)</f>
        <v>#N/A</v>
      </c>
      <c r="AF1839" s="33" t="e">
        <f>VLOOKUP($B1839,三大美股走勢!$A$4:$J$495,10,FALSE)</f>
        <v>#N/A</v>
      </c>
    </row>
    <row r="1840" spans="2:32">
      <c r="B1840" s="32">
        <v>44619</v>
      </c>
      <c r="C1840" s="33" t="e">
        <f>VLOOKUP($B1840,大盤與近月台指!$A$4:$I$499,2,FALSE)</f>
        <v>#N/A</v>
      </c>
      <c r="D1840" s="34" t="e">
        <f>VLOOKUP($B1840,大盤與近月台指!$A$4:$I$499,3,FALSE)</f>
        <v>#N/A</v>
      </c>
      <c r="E1840" s="35" t="e">
        <f>VLOOKUP($B1840,大盤與近月台指!$A$4:$I$499,4,FALSE)</f>
        <v>#N/A</v>
      </c>
      <c r="F1840" s="33" t="e">
        <f>VLOOKUP($B1840,大盤與近月台指!$A$4:$I$499,5,FALSE)</f>
        <v>#N/A</v>
      </c>
      <c r="G1840" s="49" t="e">
        <f>VLOOKUP($B1840,三大法人買賣超!$A$4:$I$500,3,FALSE)</f>
        <v>#N/A</v>
      </c>
      <c r="H1840" s="34" t="e">
        <f>VLOOKUP($B1840,三大法人買賣超!$A$4:$I$500,5,FALSE)</f>
        <v>#N/A</v>
      </c>
      <c r="I1840" s="27" t="e">
        <f>VLOOKUP($B1840,三大法人買賣超!$A$4:$I$500,7,FALSE)</f>
        <v>#N/A</v>
      </c>
      <c r="J1840" s="27" t="e">
        <f>VLOOKUP($B1840,三大法人買賣超!$A$4:$I$500,9,FALSE)</f>
        <v>#N/A</v>
      </c>
      <c r="K1840" s="37">
        <f>新台幣匯率美元指數!B1841</f>
        <v>0</v>
      </c>
      <c r="L1840" s="38">
        <f>新台幣匯率美元指數!C1841</f>
        <v>0</v>
      </c>
      <c r="M1840" s="39">
        <f>新台幣匯率美元指數!D1841</f>
        <v>0</v>
      </c>
      <c r="N1840" s="27" t="e">
        <f>VLOOKUP($B1840,期貨未平倉口數!$A$4:$M$499,4,FALSE)</f>
        <v>#N/A</v>
      </c>
      <c r="O1840" s="27" t="e">
        <f>VLOOKUP($B1840,期貨未平倉口數!$A$4:$M$499,9,FALSE)</f>
        <v>#N/A</v>
      </c>
      <c r="P1840" s="27" t="e">
        <f>VLOOKUP($B1840,期貨未平倉口數!$A$4:$M$499,10,FALSE)</f>
        <v>#N/A</v>
      </c>
      <c r="Q1840" s="27" t="e">
        <f>VLOOKUP($B1840,期貨未平倉口數!$A$4:$M$499,11,FALSE)</f>
        <v>#N/A</v>
      </c>
      <c r="R1840" s="64" t="e">
        <f>VLOOKUP($B1840,選擇權未平倉餘額!$A$4:$I$500,6,FALSE)</f>
        <v>#N/A</v>
      </c>
      <c r="S1840" s="64" t="e">
        <f>VLOOKUP($B1840,選擇權未平倉餘額!$A$4:$I$500,7,FALSE)</f>
        <v>#N/A</v>
      </c>
      <c r="T1840" s="64" t="e">
        <f>VLOOKUP($B1840,選擇權未平倉餘額!$A$4:$I$500,8,FALSE)</f>
        <v>#N/A</v>
      </c>
      <c r="U1840" s="64" t="e">
        <f>VLOOKUP($B1840,選擇權未平倉餘額!$A$4:$I$500,9,FALSE)</f>
        <v>#N/A</v>
      </c>
      <c r="V1840" s="39" t="e">
        <f>VLOOKUP($B1840,臺指選擇權P_C_Ratios!$A$4:$C$500,3,FALSE)</f>
        <v>#N/A</v>
      </c>
      <c r="W1840" s="41" t="e">
        <f>VLOOKUP($B1840,散戶多空比!$A$6:$L$500,12,FALSE)</f>
        <v>#N/A</v>
      </c>
      <c r="X1840" s="40" t="e">
        <f>VLOOKUP($B1840,期貨大額交易人未沖銷部位!$A$4:$O$499,4,FALSE)</f>
        <v>#N/A</v>
      </c>
      <c r="Y1840" s="40" t="e">
        <f>VLOOKUP($B1840,期貨大額交易人未沖銷部位!$A$4:$O$499,7,FALSE)</f>
        <v>#N/A</v>
      </c>
      <c r="Z1840" s="40" t="e">
        <f>VLOOKUP($B1840,期貨大額交易人未沖銷部位!$A$4:$O$499,10,FALSE)</f>
        <v>#N/A</v>
      </c>
      <c r="AA1840" s="40" t="e">
        <f>VLOOKUP($B1840,期貨大額交易人未沖銷部位!$A$4:$O$499,13,FALSE)</f>
        <v>#N/A</v>
      </c>
      <c r="AB1840" s="40" t="e">
        <f>VLOOKUP($B1840,期貨大額交易人未沖銷部位!$A$4:$O$499,14,FALSE)</f>
        <v>#N/A</v>
      </c>
      <c r="AC1840" s="40" t="e">
        <f>VLOOKUP($B1840,期貨大額交易人未沖銷部位!$A$4:$O$499,15,FALSE)</f>
        <v>#N/A</v>
      </c>
      <c r="AD1840" s="33" t="e">
        <f>VLOOKUP($B1840,三大美股走勢!$A$4:$J$495,4,FALSE)</f>
        <v>#N/A</v>
      </c>
      <c r="AE1840" s="33" t="e">
        <f>VLOOKUP($B1840,三大美股走勢!$A$4:$J$495,7,FALSE)</f>
        <v>#N/A</v>
      </c>
      <c r="AF1840" s="33" t="e">
        <f>VLOOKUP($B1840,三大美股走勢!$A$4:$J$495,10,FALSE)</f>
        <v>#N/A</v>
      </c>
    </row>
    <row r="1841" spans="2:32">
      <c r="B1841" s="32">
        <v>44620</v>
      </c>
      <c r="C1841" s="33" t="e">
        <f>VLOOKUP($B1841,大盤與近月台指!$A$4:$I$499,2,FALSE)</f>
        <v>#N/A</v>
      </c>
      <c r="D1841" s="34" t="e">
        <f>VLOOKUP($B1841,大盤與近月台指!$A$4:$I$499,3,FALSE)</f>
        <v>#N/A</v>
      </c>
      <c r="E1841" s="35" t="e">
        <f>VLOOKUP($B1841,大盤與近月台指!$A$4:$I$499,4,FALSE)</f>
        <v>#N/A</v>
      </c>
      <c r="F1841" s="33" t="e">
        <f>VLOOKUP($B1841,大盤與近月台指!$A$4:$I$499,5,FALSE)</f>
        <v>#N/A</v>
      </c>
      <c r="G1841" s="49" t="e">
        <f>VLOOKUP($B1841,三大法人買賣超!$A$4:$I$500,3,FALSE)</f>
        <v>#N/A</v>
      </c>
      <c r="H1841" s="34" t="e">
        <f>VLOOKUP($B1841,三大法人買賣超!$A$4:$I$500,5,FALSE)</f>
        <v>#N/A</v>
      </c>
      <c r="I1841" s="27" t="e">
        <f>VLOOKUP($B1841,三大法人買賣超!$A$4:$I$500,7,FALSE)</f>
        <v>#N/A</v>
      </c>
      <c r="J1841" s="27" t="e">
        <f>VLOOKUP($B1841,三大法人買賣超!$A$4:$I$500,9,FALSE)</f>
        <v>#N/A</v>
      </c>
      <c r="K1841" s="37">
        <f>新台幣匯率美元指數!B1842</f>
        <v>0</v>
      </c>
      <c r="L1841" s="38">
        <f>新台幣匯率美元指數!C1842</f>
        <v>0</v>
      </c>
      <c r="M1841" s="39">
        <f>新台幣匯率美元指數!D1842</f>
        <v>0</v>
      </c>
      <c r="N1841" s="27" t="e">
        <f>VLOOKUP($B1841,期貨未平倉口數!$A$4:$M$499,4,FALSE)</f>
        <v>#N/A</v>
      </c>
      <c r="O1841" s="27" t="e">
        <f>VLOOKUP($B1841,期貨未平倉口數!$A$4:$M$499,9,FALSE)</f>
        <v>#N/A</v>
      </c>
      <c r="P1841" s="27" t="e">
        <f>VLOOKUP($B1841,期貨未平倉口數!$A$4:$M$499,10,FALSE)</f>
        <v>#N/A</v>
      </c>
      <c r="Q1841" s="27" t="e">
        <f>VLOOKUP($B1841,期貨未平倉口數!$A$4:$M$499,11,FALSE)</f>
        <v>#N/A</v>
      </c>
      <c r="R1841" s="64" t="e">
        <f>VLOOKUP($B1841,選擇權未平倉餘額!$A$4:$I$500,6,FALSE)</f>
        <v>#N/A</v>
      </c>
      <c r="S1841" s="64" t="e">
        <f>VLOOKUP($B1841,選擇權未平倉餘額!$A$4:$I$500,7,FALSE)</f>
        <v>#N/A</v>
      </c>
      <c r="T1841" s="64" t="e">
        <f>VLOOKUP($B1841,選擇權未平倉餘額!$A$4:$I$500,8,FALSE)</f>
        <v>#N/A</v>
      </c>
      <c r="U1841" s="64" t="e">
        <f>VLOOKUP($B1841,選擇權未平倉餘額!$A$4:$I$500,9,FALSE)</f>
        <v>#N/A</v>
      </c>
      <c r="V1841" s="39" t="e">
        <f>VLOOKUP($B1841,臺指選擇權P_C_Ratios!$A$4:$C$500,3,FALSE)</f>
        <v>#N/A</v>
      </c>
      <c r="W1841" s="41" t="e">
        <f>VLOOKUP($B1841,散戶多空比!$A$6:$L$500,12,FALSE)</f>
        <v>#N/A</v>
      </c>
      <c r="X1841" s="40" t="e">
        <f>VLOOKUP($B1841,期貨大額交易人未沖銷部位!$A$4:$O$499,4,FALSE)</f>
        <v>#N/A</v>
      </c>
      <c r="Y1841" s="40" t="e">
        <f>VLOOKUP($B1841,期貨大額交易人未沖銷部位!$A$4:$O$499,7,FALSE)</f>
        <v>#N/A</v>
      </c>
      <c r="Z1841" s="40" t="e">
        <f>VLOOKUP($B1841,期貨大額交易人未沖銷部位!$A$4:$O$499,10,FALSE)</f>
        <v>#N/A</v>
      </c>
      <c r="AA1841" s="40" t="e">
        <f>VLOOKUP($B1841,期貨大額交易人未沖銷部位!$A$4:$O$499,13,FALSE)</f>
        <v>#N/A</v>
      </c>
      <c r="AB1841" s="40" t="e">
        <f>VLOOKUP($B1841,期貨大額交易人未沖銷部位!$A$4:$O$499,14,FALSE)</f>
        <v>#N/A</v>
      </c>
      <c r="AC1841" s="40" t="e">
        <f>VLOOKUP($B1841,期貨大額交易人未沖銷部位!$A$4:$O$499,15,FALSE)</f>
        <v>#N/A</v>
      </c>
      <c r="AD1841" s="33" t="e">
        <f>VLOOKUP($B1841,三大美股走勢!$A$4:$J$495,4,FALSE)</f>
        <v>#N/A</v>
      </c>
      <c r="AE1841" s="33" t="e">
        <f>VLOOKUP($B1841,三大美股走勢!$A$4:$J$495,7,FALSE)</f>
        <v>#N/A</v>
      </c>
      <c r="AF1841" s="33" t="e">
        <f>VLOOKUP($B1841,三大美股走勢!$A$4:$J$495,10,FALSE)</f>
        <v>#N/A</v>
      </c>
    </row>
    <row r="1842" spans="2:32">
      <c r="B1842" s="32">
        <v>44621</v>
      </c>
      <c r="C1842" s="33" t="e">
        <f>VLOOKUP($B1842,大盤與近月台指!$A$4:$I$499,2,FALSE)</f>
        <v>#N/A</v>
      </c>
      <c r="D1842" s="34" t="e">
        <f>VLOOKUP($B1842,大盤與近月台指!$A$4:$I$499,3,FALSE)</f>
        <v>#N/A</v>
      </c>
      <c r="E1842" s="35" t="e">
        <f>VLOOKUP($B1842,大盤與近月台指!$A$4:$I$499,4,FALSE)</f>
        <v>#N/A</v>
      </c>
      <c r="F1842" s="33" t="e">
        <f>VLOOKUP($B1842,大盤與近月台指!$A$4:$I$499,5,FALSE)</f>
        <v>#N/A</v>
      </c>
      <c r="G1842" s="49" t="e">
        <f>VLOOKUP($B1842,三大法人買賣超!$A$4:$I$500,3,FALSE)</f>
        <v>#N/A</v>
      </c>
      <c r="H1842" s="34" t="e">
        <f>VLOOKUP($B1842,三大法人買賣超!$A$4:$I$500,5,FALSE)</f>
        <v>#N/A</v>
      </c>
      <c r="I1842" s="27" t="e">
        <f>VLOOKUP($B1842,三大法人買賣超!$A$4:$I$500,7,FALSE)</f>
        <v>#N/A</v>
      </c>
      <c r="J1842" s="27" t="e">
        <f>VLOOKUP($B1842,三大法人買賣超!$A$4:$I$500,9,FALSE)</f>
        <v>#N/A</v>
      </c>
      <c r="K1842" s="37">
        <f>新台幣匯率美元指數!B1843</f>
        <v>0</v>
      </c>
      <c r="L1842" s="38">
        <f>新台幣匯率美元指數!C1843</f>
        <v>0</v>
      </c>
      <c r="M1842" s="39">
        <f>新台幣匯率美元指數!D1843</f>
        <v>0</v>
      </c>
      <c r="N1842" s="27" t="e">
        <f>VLOOKUP($B1842,期貨未平倉口數!$A$4:$M$499,4,FALSE)</f>
        <v>#N/A</v>
      </c>
      <c r="O1842" s="27" t="e">
        <f>VLOOKUP($B1842,期貨未平倉口數!$A$4:$M$499,9,FALSE)</f>
        <v>#N/A</v>
      </c>
      <c r="P1842" s="27" t="e">
        <f>VLOOKUP($B1842,期貨未平倉口數!$A$4:$M$499,10,FALSE)</f>
        <v>#N/A</v>
      </c>
      <c r="Q1842" s="27" t="e">
        <f>VLOOKUP($B1842,期貨未平倉口數!$A$4:$M$499,11,FALSE)</f>
        <v>#N/A</v>
      </c>
      <c r="R1842" s="64" t="e">
        <f>VLOOKUP($B1842,選擇權未平倉餘額!$A$4:$I$500,6,FALSE)</f>
        <v>#N/A</v>
      </c>
      <c r="S1842" s="64" t="e">
        <f>VLOOKUP($B1842,選擇權未平倉餘額!$A$4:$I$500,7,FALSE)</f>
        <v>#N/A</v>
      </c>
      <c r="T1842" s="64" t="e">
        <f>VLOOKUP($B1842,選擇權未平倉餘額!$A$4:$I$500,8,FALSE)</f>
        <v>#N/A</v>
      </c>
      <c r="U1842" s="64" t="e">
        <f>VLOOKUP($B1842,選擇權未平倉餘額!$A$4:$I$500,9,FALSE)</f>
        <v>#N/A</v>
      </c>
      <c r="V1842" s="39" t="e">
        <f>VLOOKUP($B1842,臺指選擇權P_C_Ratios!$A$4:$C$500,3,FALSE)</f>
        <v>#N/A</v>
      </c>
      <c r="W1842" s="41" t="e">
        <f>VLOOKUP($B1842,散戶多空比!$A$6:$L$500,12,FALSE)</f>
        <v>#N/A</v>
      </c>
      <c r="X1842" s="40" t="e">
        <f>VLOOKUP($B1842,期貨大額交易人未沖銷部位!$A$4:$O$499,4,FALSE)</f>
        <v>#N/A</v>
      </c>
      <c r="Y1842" s="40" t="e">
        <f>VLOOKUP($B1842,期貨大額交易人未沖銷部位!$A$4:$O$499,7,FALSE)</f>
        <v>#N/A</v>
      </c>
      <c r="Z1842" s="40" t="e">
        <f>VLOOKUP($B1842,期貨大額交易人未沖銷部位!$A$4:$O$499,10,FALSE)</f>
        <v>#N/A</v>
      </c>
      <c r="AA1842" s="40" t="e">
        <f>VLOOKUP($B1842,期貨大額交易人未沖銷部位!$A$4:$O$499,13,FALSE)</f>
        <v>#N/A</v>
      </c>
      <c r="AB1842" s="40" t="e">
        <f>VLOOKUP($B1842,期貨大額交易人未沖銷部位!$A$4:$O$499,14,FALSE)</f>
        <v>#N/A</v>
      </c>
      <c r="AC1842" s="40" t="e">
        <f>VLOOKUP($B1842,期貨大額交易人未沖銷部位!$A$4:$O$499,15,FALSE)</f>
        <v>#N/A</v>
      </c>
      <c r="AD1842" s="33" t="e">
        <f>VLOOKUP($B1842,三大美股走勢!$A$4:$J$495,4,FALSE)</f>
        <v>#N/A</v>
      </c>
      <c r="AE1842" s="33" t="e">
        <f>VLOOKUP($B1842,三大美股走勢!$A$4:$J$495,7,FALSE)</f>
        <v>#N/A</v>
      </c>
      <c r="AF1842" s="33" t="e">
        <f>VLOOKUP($B1842,三大美股走勢!$A$4:$J$495,10,FALSE)</f>
        <v>#N/A</v>
      </c>
    </row>
    <row r="1843" spans="2:32">
      <c r="B1843" s="32">
        <v>44622</v>
      </c>
      <c r="C1843" s="33" t="e">
        <f>VLOOKUP($B1843,大盤與近月台指!$A$4:$I$499,2,FALSE)</f>
        <v>#N/A</v>
      </c>
      <c r="D1843" s="34" t="e">
        <f>VLOOKUP($B1843,大盤與近月台指!$A$4:$I$499,3,FALSE)</f>
        <v>#N/A</v>
      </c>
      <c r="E1843" s="35" t="e">
        <f>VLOOKUP($B1843,大盤與近月台指!$A$4:$I$499,4,FALSE)</f>
        <v>#N/A</v>
      </c>
      <c r="F1843" s="33" t="e">
        <f>VLOOKUP($B1843,大盤與近月台指!$A$4:$I$499,5,FALSE)</f>
        <v>#N/A</v>
      </c>
      <c r="G1843" s="49" t="e">
        <f>VLOOKUP($B1843,三大法人買賣超!$A$4:$I$500,3,FALSE)</f>
        <v>#N/A</v>
      </c>
      <c r="H1843" s="34" t="e">
        <f>VLOOKUP($B1843,三大法人買賣超!$A$4:$I$500,5,FALSE)</f>
        <v>#N/A</v>
      </c>
      <c r="I1843" s="27" t="e">
        <f>VLOOKUP($B1843,三大法人買賣超!$A$4:$I$500,7,FALSE)</f>
        <v>#N/A</v>
      </c>
      <c r="J1843" s="27" t="e">
        <f>VLOOKUP($B1843,三大法人買賣超!$A$4:$I$500,9,FALSE)</f>
        <v>#N/A</v>
      </c>
      <c r="K1843" s="37">
        <f>新台幣匯率美元指數!B1844</f>
        <v>0</v>
      </c>
      <c r="L1843" s="38">
        <f>新台幣匯率美元指數!C1844</f>
        <v>0</v>
      </c>
      <c r="M1843" s="39">
        <f>新台幣匯率美元指數!D1844</f>
        <v>0</v>
      </c>
      <c r="N1843" s="27" t="e">
        <f>VLOOKUP($B1843,期貨未平倉口數!$A$4:$M$499,4,FALSE)</f>
        <v>#N/A</v>
      </c>
      <c r="O1843" s="27" t="e">
        <f>VLOOKUP($B1843,期貨未平倉口數!$A$4:$M$499,9,FALSE)</f>
        <v>#N/A</v>
      </c>
      <c r="P1843" s="27" t="e">
        <f>VLOOKUP($B1843,期貨未平倉口數!$A$4:$M$499,10,FALSE)</f>
        <v>#N/A</v>
      </c>
      <c r="Q1843" s="27" t="e">
        <f>VLOOKUP($B1843,期貨未平倉口數!$A$4:$M$499,11,FALSE)</f>
        <v>#N/A</v>
      </c>
      <c r="R1843" s="64" t="e">
        <f>VLOOKUP($B1843,選擇權未平倉餘額!$A$4:$I$500,6,FALSE)</f>
        <v>#N/A</v>
      </c>
      <c r="S1843" s="64" t="e">
        <f>VLOOKUP($B1843,選擇權未平倉餘額!$A$4:$I$500,7,FALSE)</f>
        <v>#N/A</v>
      </c>
      <c r="T1843" s="64" t="e">
        <f>VLOOKUP($B1843,選擇權未平倉餘額!$A$4:$I$500,8,FALSE)</f>
        <v>#N/A</v>
      </c>
      <c r="U1843" s="64" t="e">
        <f>VLOOKUP($B1843,選擇權未平倉餘額!$A$4:$I$500,9,FALSE)</f>
        <v>#N/A</v>
      </c>
      <c r="V1843" s="39" t="e">
        <f>VLOOKUP($B1843,臺指選擇權P_C_Ratios!$A$4:$C$500,3,FALSE)</f>
        <v>#N/A</v>
      </c>
      <c r="W1843" s="41" t="e">
        <f>VLOOKUP($B1843,散戶多空比!$A$6:$L$500,12,FALSE)</f>
        <v>#N/A</v>
      </c>
      <c r="X1843" s="40" t="e">
        <f>VLOOKUP($B1843,期貨大額交易人未沖銷部位!$A$4:$O$499,4,FALSE)</f>
        <v>#N/A</v>
      </c>
      <c r="Y1843" s="40" t="e">
        <f>VLOOKUP($B1843,期貨大額交易人未沖銷部位!$A$4:$O$499,7,FALSE)</f>
        <v>#N/A</v>
      </c>
      <c r="Z1843" s="40" t="e">
        <f>VLOOKUP($B1843,期貨大額交易人未沖銷部位!$A$4:$O$499,10,FALSE)</f>
        <v>#N/A</v>
      </c>
      <c r="AA1843" s="40" t="e">
        <f>VLOOKUP($B1843,期貨大額交易人未沖銷部位!$A$4:$O$499,13,FALSE)</f>
        <v>#N/A</v>
      </c>
      <c r="AB1843" s="40" t="e">
        <f>VLOOKUP($B1843,期貨大額交易人未沖銷部位!$A$4:$O$499,14,FALSE)</f>
        <v>#N/A</v>
      </c>
      <c r="AC1843" s="40" t="e">
        <f>VLOOKUP($B1843,期貨大額交易人未沖銷部位!$A$4:$O$499,15,FALSE)</f>
        <v>#N/A</v>
      </c>
      <c r="AD1843" s="33" t="e">
        <f>VLOOKUP($B1843,三大美股走勢!$A$4:$J$495,4,FALSE)</f>
        <v>#N/A</v>
      </c>
      <c r="AE1843" s="33" t="e">
        <f>VLOOKUP($B1843,三大美股走勢!$A$4:$J$495,7,FALSE)</f>
        <v>#N/A</v>
      </c>
      <c r="AF1843" s="33" t="e">
        <f>VLOOKUP($B1843,三大美股走勢!$A$4:$J$495,10,FALSE)</f>
        <v>#N/A</v>
      </c>
    </row>
    <row r="1844" spans="2:32">
      <c r="B1844" s="32">
        <v>44623</v>
      </c>
      <c r="C1844" s="33" t="e">
        <f>VLOOKUP($B1844,大盤與近月台指!$A$4:$I$499,2,FALSE)</f>
        <v>#N/A</v>
      </c>
      <c r="D1844" s="34" t="e">
        <f>VLOOKUP($B1844,大盤與近月台指!$A$4:$I$499,3,FALSE)</f>
        <v>#N/A</v>
      </c>
      <c r="E1844" s="35" t="e">
        <f>VLOOKUP($B1844,大盤與近月台指!$A$4:$I$499,4,FALSE)</f>
        <v>#N/A</v>
      </c>
      <c r="F1844" s="33" t="e">
        <f>VLOOKUP($B1844,大盤與近月台指!$A$4:$I$499,5,FALSE)</f>
        <v>#N/A</v>
      </c>
      <c r="G1844" s="49" t="e">
        <f>VLOOKUP($B1844,三大法人買賣超!$A$4:$I$500,3,FALSE)</f>
        <v>#N/A</v>
      </c>
      <c r="H1844" s="34" t="e">
        <f>VLOOKUP($B1844,三大法人買賣超!$A$4:$I$500,5,FALSE)</f>
        <v>#N/A</v>
      </c>
      <c r="I1844" s="27" t="e">
        <f>VLOOKUP($B1844,三大法人買賣超!$A$4:$I$500,7,FALSE)</f>
        <v>#N/A</v>
      </c>
      <c r="J1844" s="27" t="e">
        <f>VLOOKUP($B1844,三大法人買賣超!$A$4:$I$500,9,FALSE)</f>
        <v>#N/A</v>
      </c>
      <c r="K1844" s="37">
        <f>新台幣匯率美元指數!B1845</f>
        <v>0</v>
      </c>
      <c r="L1844" s="38">
        <f>新台幣匯率美元指數!C1845</f>
        <v>0</v>
      </c>
      <c r="M1844" s="39">
        <f>新台幣匯率美元指數!D1845</f>
        <v>0</v>
      </c>
      <c r="N1844" s="27" t="e">
        <f>VLOOKUP($B1844,期貨未平倉口數!$A$4:$M$499,4,FALSE)</f>
        <v>#N/A</v>
      </c>
      <c r="O1844" s="27" t="e">
        <f>VLOOKUP($B1844,期貨未平倉口數!$A$4:$M$499,9,FALSE)</f>
        <v>#N/A</v>
      </c>
      <c r="P1844" s="27" t="e">
        <f>VLOOKUP($B1844,期貨未平倉口數!$A$4:$M$499,10,FALSE)</f>
        <v>#N/A</v>
      </c>
      <c r="Q1844" s="27" t="e">
        <f>VLOOKUP($B1844,期貨未平倉口數!$A$4:$M$499,11,FALSE)</f>
        <v>#N/A</v>
      </c>
      <c r="R1844" s="64" t="e">
        <f>VLOOKUP($B1844,選擇權未平倉餘額!$A$4:$I$500,6,FALSE)</f>
        <v>#N/A</v>
      </c>
      <c r="S1844" s="64" t="e">
        <f>VLOOKUP($B1844,選擇權未平倉餘額!$A$4:$I$500,7,FALSE)</f>
        <v>#N/A</v>
      </c>
      <c r="T1844" s="64" t="e">
        <f>VLOOKUP($B1844,選擇權未平倉餘額!$A$4:$I$500,8,FALSE)</f>
        <v>#N/A</v>
      </c>
      <c r="U1844" s="64" t="e">
        <f>VLOOKUP($B1844,選擇權未平倉餘額!$A$4:$I$500,9,FALSE)</f>
        <v>#N/A</v>
      </c>
      <c r="V1844" s="39" t="e">
        <f>VLOOKUP($B1844,臺指選擇權P_C_Ratios!$A$4:$C$500,3,FALSE)</f>
        <v>#N/A</v>
      </c>
      <c r="W1844" s="41" t="e">
        <f>VLOOKUP($B1844,散戶多空比!$A$6:$L$500,12,FALSE)</f>
        <v>#N/A</v>
      </c>
      <c r="X1844" s="40" t="e">
        <f>VLOOKUP($B1844,期貨大額交易人未沖銷部位!$A$4:$O$499,4,FALSE)</f>
        <v>#N/A</v>
      </c>
      <c r="Y1844" s="40" t="e">
        <f>VLOOKUP($B1844,期貨大額交易人未沖銷部位!$A$4:$O$499,7,FALSE)</f>
        <v>#N/A</v>
      </c>
      <c r="Z1844" s="40" t="e">
        <f>VLOOKUP($B1844,期貨大額交易人未沖銷部位!$A$4:$O$499,10,FALSE)</f>
        <v>#N/A</v>
      </c>
      <c r="AA1844" s="40" t="e">
        <f>VLOOKUP($B1844,期貨大額交易人未沖銷部位!$A$4:$O$499,13,FALSE)</f>
        <v>#N/A</v>
      </c>
      <c r="AB1844" s="40" t="e">
        <f>VLOOKUP($B1844,期貨大額交易人未沖銷部位!$A$4:$O$499,14,FALSE)</f>
        <v>#N/A</v>
      </c>
      <c r="AC1844" s="40" t="e">
        <f>VLOOKUP($B1844,期貨大額交易人未沖銷部位!$A$4:$O$499,15,FALSE)</f>
        <v>#N/A</v>
      </c>
      <c r="AD1844" s="33" t="e">
        <f>VLOOKUP($B1844,三大美股走勢!$A$4:$J$495,4,FALSE)</f>
        <v>#N/A</v>
      </c>
      <c r="AE1844" s="33" t="e">
        <f>VLOOKUP($B1844,三大美股走勢!$A$4:$J$495,7,FALSE)</f>
        <v>#N/A</v>
      </c>
      <c r="AF1844" s="33" t="e">
        <f>VLOOKUP($B1844,三大美股走勢!$A$4:$J$495,10,FALSE)</f>
        <v>#N/A</v>
      </c>
    </row>
    <row r="1845" spans="2:32">
      <c r="B1845" s="32">
        <v>44624</v>
      </c>
      <c r="C1845" s="33" t="e">
        <f>VLOOKUP($B1845,大盤與近月台指!$A$4:$I$499,2,FALSE)</f>
        <v>#N/A</v>
      </c>
      <c r="D1845" s="34" t="e">
        <f>VLOOKUP($B1845,大盤與近月台指!$A$4:$I$499,3,FALSE)</f>
        <v>#N/A</v>
      </c>
      <c r="E1845" s="35" t="e">
        <f>VLOOKUP($B1845,大盤與近月台指!$A$4:$I$499,4,FALSE)</f>
        <v>#N/A</v>
      </c>
      <c r="F1845" s="33" t="e">
        <f>VLOOKUP($B1845,大盤與近月台指!$A$4:$I$499,5,FALSE)</f>
        <v>#N/A</v>
      </c>
      <c r="G1845" s="49" t="e">
        <f>VLOOKUP($B1845,三大法人買賣超!$A$4:$I$500,3,FALSE)</f>
        <v>#N/A</v>
      </c>
      <c r="H1845" s="34" t="e">
        <f>VLOOKUP($B1845,三大法人買賣超!$A$4:$I$500,5,FALSE)</f>
        <v>#N/A</v>
      </c>
      <c r="I1845" s="27" t="e">
        <f>VLOOKUP($B1845,三大法人買賣超!$A$4:$I$500,7,FALSE)</f>
        <v>#N/A</v>
      </c>
      <c r="J1845" s="27" t="e">
        <f>VLOOKUP($B1845,三大法人買賣超!$A$4:$I$500,9,FALSE)</f>
        <v>#N/A</v>
      </c>
      <c r="K1845" s="37">
        <f>新台幣匯率美元指數!B1846</f>
        <v>0</v>
      </c>
      <c r="L1845" s="38">
        <f>新台幣匯率美元指數!C1846</f>
        <v>0</v>
      </c>
      <c r="M1845" s="39">
        <f>新台幣匯率美元指數!D1846</f>
        <v>0</v>
      </c>
      <c r="N1845" s="27" t="e">
        <f>VLOOKUP($B1845,期貨未平倉口數!$A$4:$M$499,4,FALSE)</f>
        <v>#N/A</v>
      </c>
      <c r="O1845" s="27" t="e">
        <f>VLOOKUP($B1845,期貨未平倉口數!$A$4:$M$499,9,FALSE)</f>
        <v>#N/A</v>
      </c>
      <c r="P1845" s="27" t="e">
        <f>VLOOKUP($B1845,期貨未平倉口數!$A$4:$M$499,10,FALSE)</f>
        <v>#N/A</v>
      </c>
      <c r="Q1845" s="27" t="e">
        <f>VLOOKUP($B1845,期貨未平倉口數!$A$4:$M$499,11,FALSE)</f>
        <v>#N/A</v>
      </c>
      <c r="R1845" s="64" t="e">
        <f>VLOOKUP($B1845,選擇權未平倉餘額!$A$4:$I$500,6,FALSE)</f>
        <v>#N/A</v>
      </c>
      <c r="S1845" s="64" t="e">
        <f>VLOOKUP($B1845,選擇權未平倉餘額!$A$4:$I$500,7,FALSE)</f>
        <v>#N/A</v>
      </c>
      <c r="T1845" s="64" t="e">
        <f>VLOOKUP($B1845,選擇權未平倉餘額!$A$4:$I$500,8,FALSE)</f>
        <v>#N/A</v>
      </c>
      <c r="U1845" s="64" t="e">
        <f>VLOOKUP($B1845,選擇權未平倉餘額!$A$4:$I$500,9,FALSE)</f>
        <v>#N/A</v>
      </c>
      <c r="V1845" s="39" t="e">
        <f>VLOOKUP($B1845,臺指選擇權P_C_Ratios!$A$4:$C$500,3,FALSE)</f>
        <v>#N/A</v>
      </c>
      <c r="W1845" s="41" t="e">
        <f>VLOOKUP($B1845,散戶多空比!$A$6:$L$500,12,FALSE)</f>
        <v>#N/A</v>
      </c>
      <c r="X1845" s="40" t="e">
        <f>VLOOKUP($B1845,期貨大額交易人未沖銷部位!$A$4:$O$499,4,FALSE)</f>
        <v>#N/A</v>
      </c>
      <c r="Y1845" s="40" t="e">
        <f>VLOOKUP($B1845,期貨大額交易人未沖銷部位!$A$4:$O$499,7,FALSE)</f>
        <v>#N/A</v>
      </c>
      <c r="Z1845" s="40" t="e">
        <f>VLOOKUP($B1845,期貨大額交易人未沖銷部位!$A$4:$O$499,10,FALSE)</f>
        <v>#N/A</v>
      </c>
      <c r="AA1845" s="40" t="e">
        <f>VLOOKUP($B1845,期貨大額交易人未沖銷部位!$A$4:$O$499,13,FALSE)</f>
        <v>#N/A</v>
      </c>
      <c r="AB1845" s="40" t="e">
        <f>VLOOKUP($B1845,期貨大額交易人未沖銷部位!$A$4:$O$499,14,FALSE)</f>
        <v>#N/A</v>
      </c>
      <c r="AC1845" s="40" t="e">
        <f>VLOOKUP($B1845,期貨大額交易人未沖銷部位!$A$4:$O$499,15,FALSE)</f>
        <v>#N/A</v>
      </c>
      <c r="AD1845" s="33" t="e">
        <f>VLOOKUP($B1845,三大美股走勢!$A$4:$J$495,4,FALSE)</f>
        <v>#N/A</v>
      </c>
      <c r="AE1845" s="33" t="e">
        <f>VLOOKUP($B1845,三大美股走勢!$A$4:$J$495,7,FALSE)</f>
        <v>#N/A</v>
      </c>
      <c r="AF1845" s="33" t="e">
        <f>VLOOKUP($B1845,三大美股走勢!$A$4:$J$495,10,FALSE)</f>
        <v>#N/A</v>
      </c>
    </row>
    <row r="1846" spans="2:32">
      <c r="B1846" s="32">
        <v>44625</v>
      </c>
      <c r="C1846" s="33" t="e">
        <f>VLOOKUP($B1846,大盤與近月台指!$A$4:$I$499,2,FALSE)</f>
        <v>#N/A</v>
      </c>
      <c r="D1846" s="34" t="e">
        <f>VLOOKUP($B1846,大盤與近月台指!$A$4:$I$499,3,FALSE)</f>
        <v>#N/A</v>
      </c>
      <c r="E1846" s="35" t="e">
        <f>VLOOKUP($B1846,大盤與近月台指!$A$4:$I$499,4,FALSE)</f>
        <v>#N/A</v>
      </c>
      <c r="F1846" s="33" t="e">
        <f>VLOOKUP($B1846,大盤與近月台指!$A$4:$I$499,5,FALSE)</f>
        <v>#N/A</v>
      </c>
      <c r="G1846" s="49" t="e">
        <f>VLOOKUP($B1846,三大法人買賣超!$A$4:$I$500,3,FALSE)</f>
        <v>#N/A</v>
      </c>
      <c r="H1846" s="34" t="e">
        <f>VLOOKUP($B1846,三大法人買賣超!$A$4:$I$500,5,FALSE)</f>
        <v>#N/A</v>
      </c>
      <c r="I1846" s="27" t="e">
        <f>VLOOKUP($B1846,三大法人買賣超!$A$4:$I$500,7,FALSE)</f>
        <v>#N/A</v>
      </c>
      <c r="J1846" s="27" t="e">
        <f>VLOOKUP($B1846,三大法人買賣超!$A$4:$I$500,9,FALSE)</f>
        <v>#N/A</v>
      </c>
      <c r="K1846" s="37">
        <f>新台幣匯率美元指數!B1847</f>
        <v>0</v>
      </c>
      <c r="L1846" s="38">
        <f>新台幣匯率美元指數!C1847</f>
        <v>0</v>
      </c>
      <c r="M1846" s="39">
        <f>新台幣匯率美元指數!D1847</f>
        <v>0</v>
      </c>
      <c r="N1846" s="27" t="e">
        <f>VLOOKUP($B1846,期貨未平倉口數!$A$4:$M$499,4,FALSE)</f>
        <v>#N/A</v>
      </c>
      <c r="O1846" s="27" t="e">
        <f>VLOOKUP($B1846,期貨未平倉口數!$A$4:$M$499,9,FALSE)</f>
        <v>#N/A</v>
      </c>
      <c r="P1846" s="27" t="e">
        <f>VLOOKUP($B1846,期貨未平倉口數!$A$4:$M$499,10,FALSE)</f>
        <v>#N/A</v>
      </c>
      <c r="Q1846" s="27" t="e">
        <f>VLOOKUP($B1846,期貨未平倉口數!$A$4:$M$499,11,FALSE)</f>
        <v>#N/A</v>
      </c>
      <c r="R1846" s="64" t="e">
        <f>VLOOKUP($B1846,選擇權未平倉餘額!$A$4:$I$500,6,FALSE)</f>
        <v>#N/A</v>
      </c>
      <c r="S1846" s="64" t="e">
        <f>VLOOKUP($B1846,選擇權未平倉餘額!$A$4:$I$500,7,FALSE)</f>
        <v>#N/A</v>
      </c>
      <c r="T1846" s="64" t="e">
        <f>VLOOKUP($B1846,選擇權未平倉餘額!$A$4:$I$500,8,FALSE)</f>
        <v>#N/A</v>
      </c>
      <c r="U1846" s="64" t="e">
        <f>VLOOKUP($B1846,選擇權未平倉餘額!$A$4:$I$500,9,FALSE)</f>
        <v>#N/A</v>
      </c>
      <c r="V1846" s="39" t="e">
        <f>VLOOKUP($B1846,臺指選擇權P_C_Ratios!$A$4:$C$500,3,FALSE)</f>
        <v>#N/A</v>
      </c>
      <c r="W1846" s="41" t="e">
        <f>VLOOKUP($B1846,散戶多空比!$A$6:$L$500,12,FALSE)</f>
        <v>#N/A</v>
      </c>
      <c r="X1846" s="40" t="e">
        <f>VLOOKUP($B1846,期貨大額交易人未沖銷部位!$A$4:$O$499,4,FALSE)</f>
        <v>#N/A</v>
      </c>
      <c r="Y1846" s="40" t="e">
        <f>VLOOKUP($B1846,期貨大額交易人未沖銷部位!$A$4:$O$499,7,FALSE)</f>
        <v>#N/A</v>
      </c>
      <c r="Z1846" s="40" t="e">
        <f>VLOOKUP($B1846,期貨大額交易人未沖銷部位!$A$4:$O$499,10,FALSE)</f>
        <v>#N/A</v>
      </c>
      <c r="AA1846" s="40" t="e">
        <f>VLOOKUP($B1846,期貨大額交易人未沖銷部位!$A$4:$O$499,13,FALSE)</f>
        <v>#N/A</v>
      </c>
      <c r="AB1846" s="40" t="e">
        <f>VLOOKUP($B1846,期貨大額交易人未沖銷部位!$A$4:$O$499,14,FALSE)</f>
        <v>#N/A</v>
      </c>
      <c r="AC1846" s="40" t="e">
        <f>VLOOKUP($B1846,期貨大額交易人未沖銷部位!$A$4:$O$499,15,FALSE)</f>
        <v>#N/A</v>
      </c>
      <c r="AD1846" s="33" t="e">
        <f>VLOOKUP($B1846,三大美股走勢!$A$4:$J$495,4,FALSE)</f>
        <v>#N/A</v>
      </c>
      <c r="AE1846" s="33" t="e">
        <f>VLOOKUP($B1846,三大美股走勢!$A$4:$J$495,7,FALSE)</f>
        <v>#N/A</v>
      </c>
      <c r="AF1846" s="33" t="e">
        <f>VLOOKUP($B1846,三大美股走勢!$A$4:$J$495,10,FALSE)</f>
        <v>#N/A</v>
      </c>
    </row>
    <row r="1847" spans="2:32">
      <c r="B1847" s="32">
        <v>44626</v>
      </c>
      <c r="C1847" s="33" t="e">
        <f>VLOOKUP($B1847,大盤與近月台指!$A$4:$I$499,2,FALSE)</f>
        <v>#N/A</v>
      </c>
      <c r="D1847" s="34" t="e">
        <f>VLOOKUP($B1847,大盤與近月台指!$A$4:$I$499,3,FALSE)</f>
        <v>#N/A</v>
      </c>
      <c r="E1847" s="35" t="e">
        <f>VLOOKUP($B1847,大盤與近月台指!$A$4:$I$499,4,FALSE)</f>
        <v>#N/A</v>
      </c>
      <c r="F1847" s="33" t="e">
        <f>VLOOKUP($B1847,大盤與近月台指!$A$4:$I$499,5,FALSE)</f>
        <v>#N/A</v>
      </c>
      <c r="G1847" s="49" t="e">
        <f>VLOOKUP($B1847,三大法人買賣超!$A$4:$I$500,3,FALSE)</f>
        <v>#N/A</v>
      </c>
      <c r="H1847" s="34" t="e">
        <f>VLOOKUP($B1847,三大法人買賣超!$A$4:$I$500,5,FALSE)</f>
        <v>#N/A</v>
      </c>
      <c r="I1847" s="27" t="e">
        <f>VLOOKUP($B1847,三大法人買賣超!$A$4:$I$500,7,FALSE)</f>
        <v>#N/A</v>
      </c>
      <c r="J1847" s="27" t="e">
        <f>VLOOKUP($B1847,三大法人買賣超!$A$4:$I$500,9,FALSE)</f>
        <v>#N/A</v>
      </c>
      <c r="K1847" s="37">
        <f>新台幣匯率美元指數!B1848</f>
        <v>0</v>
      </c>
      <c r="L1847" s="38">
        <f>新台幣匯率美元指數!C1848</f>
        <v>0</v>
      </c>
      <c r="M1847" s="39">
        <f>新台幣匯率美元指數!D1848</f>
        <v>0</v>
      </c>
      <c r="N1847" s="27" t="e">
        <f>VLOOKUP($B1847,期貨未平倉口數!$A$4:$M$499,4,FALSE)</f>
        <v>#N/A</v>
      </c>
      <c r="O1847" s="27" t="e">
        <f>VLOOKUP($B1847,期貨未平倉口數!$A$4:$M$499,9,FALSE)</f>
        <v>#N/A</v>
      </c>
      <c r="P1847" s="27" t="e">
        <f>VLOOKUP($B1847,期貨未平倉口數!$A$4:$M$499,10,FALSE)</f>
        <v>#N/A</v>
      </c>
      <c r="Q1847" s="27" t="e">
        <f>VLOOKUP($B1847,期貨未平倉口數!$A$4:$M$499,11,FALSE)</f>
        <v>#N/A</v>
      </c>
      <c r="R1847" s="64" t="e">
        <f>VLOOKUP($B1847,選擇權未平倉餘額!$A$4:$I$500,6,FALSE)</f>
        <v>#N/A</v>
      </c>
      <c r="S1847" s="64" t="e">
        <f>VLOOKUP($B1847,選擇權未平倉餘額!$A$4:$I$500,7,FALSE)</f>
        <v>#N/A</v>
      </c>
      <c r="T1847" s="64" t="e">
        <f>VLOOKUP($B1847,選擇權未平倉餘額!$A$4:$I$500,8,FALSE)</f>
        <v>#N/A</v>
      </c>
      <c r="U1847" s="64" t="e">
        <f>VLOOKUP($B1847,選擇權未平倉餘額!$A$4:$I$500,9,FALSE)</f>
        <v>#N/A</v>
      </c>
      <c r="V1847" s="39" t="e">
        <f>VLOOKUP($B1847,臺指選擇權P_C_Ratios!$A$4:$C$500,3,FALSE)</f>
        <v>#N/A</v>
      </c>
      <c r="W1847" s="41" t="e">
        <f>VLOOKUP($B1847,散戶多空比!$A$6:$L$500,12,FALSE)</f>
        <v>#N/A</v>
      </c>
      <c r="X1847" s="40" t="e">
        <f>VLOOKUP($B1847,期貨大額交易人未沖銷部位!$A$4:$O$499,4,FALSE)</f>
        <v>#N/A</v>
      </c>
      <c r="Y1847" s="40" t="e">
        <f>VLOOKUP($B1847,期貨大額交易人未沖銷部位!$A$4:$O$499,7,FALSE)</f>
        <v>#N/A</v>
      </c>
      <c r="Z1847" s="40" t="e">
        <f>VLOOKUP($B1847,期貨大額交易人未沖銷部位!$A$4:$O$499,10,FALSE)</f>
        <v>#N/A</v>
      </c>
      <c r="AA1847" s="40" t="e">
        <f>VLOOKUP($B1847,期貨大額交易人未沖銷部位!$A$4:$O$499,13,FALSE)</f>
        <v>#N/A</v>
      </c>
      <c r="AB1847" s="40" t="e">
        <f>VLOOKUP($B1847,期貨大額交易人未沖銷部位!$A$4:$O$499,14,FALSE)</f>
        <v>#N/A</v>
      </c>
      <c r="AC1847" s="40" t="e">
        <f>VLOOKUP($B1847,期貨大額交易人未沖銷部位!$A$4:$O$499,15,FALSE)</f>
        <v>#N/A</v>
      </c>
      <c r="AD1847" s="33" t="e">
        <f>VLOOKUP($B1847,三大美股走勢!$A$4:$J$495,4,FALSE)</f>
        <v>#N/A</v>
      </c>
      <c r="AE1847" s="33" t="e">
        <f>VLOOKUP($B1847,三大美股走勢!$A$4:$J$495,7,FALSE)</f>
        <v>#N/A</v>
      </c>
      <c r="AF1847" s="33" t="e">
        <f>VLOOKUP($B1847,三大美股走勢!$A$4:$J$495,10,FALSE)</f>
        <v>#N/A</v>
      </c>
    </row>
    <row r="1848" spans="2:32">
      <c r="B1848" s="32">
        <v>44627</v>
      </c>
      <c r="C1848" s="33" t="e">
        <f>VLOOKUP($B1848,大盤與近月台指!$A$4:$I$499,2,FALSE)</f>
        <v>#N/A</v>
      </c>
      <c r="D1848" s="34" t="e">
        <f>VLOOKUP($B1848,大盤與近月台指!$A$4:$I$499,3,FALSE)</f>
        <v>#N/A</v>
      </c>
      <c r="E1848" s="35" t="e">
        <f>VLOOKUP($B1848,大盤與近月台指!$A$4:$I$499,4,FALSE)</f>
        <v>#N/A</v>
      </c>
      <c r="F1848" s="33" t="e">
        <f>VLOOKUP($B1848,大盤與近月台指!$A$4:$I$499,5,FALSE)</f>
        <v>#N/A</v>
      </c>
      <c r="G1848" s="49" t="e">
        <f>VLOOKUP($B1848,三大法人買賣超!$A$4:$I$500,3,FALSE)</f>
        <v>#N/A</v>
      </c>
      <c r="H1848" s="34" t="e">
        <f>VLOOKUP($B1848,三大法人買賣超!$A$4:$I$500,5,FALSE)</f>
        <v>#N/A</v>
      </c>
      <c r="I1848" s="27" t="e">
        <f>VLOOKUP($B1848,三大法人買賣超!$A$4:$I$500,7,FALSE)</f>
        <v>#N/A</v>
      </c>
      <c r="J1848" s="27" t="e">
        <f>VLOOKUP($B1848,三大法人買賣超!$A$4:$I$500,9,FALSE)</f>
        <v>#N/A</v>
      </c>
      <c r="K1848" s="37">
        <f>新台幣匯率美元指數!B1849</f>
        <v>0</v>
      </c>
      <c r="L1848" s="38">
        <f>新台幣匯率美元指數!C1849</f>
        <v>0</v>
      </c>
      <c r="M1848" s="39">
        <f>新台幣匯率美元指數!D1849</f>
        <v>0</v>
      </c>
      <c r="N1848" s="27" t="e">
        <f>VLOOKUP($B1848,期貨未平倉口數!$A$4:$M$499,4,FALSE)</f>
        <v>#N/A</v>
      </c>
      <c r="O1848" s="27" t="e">
        <f>VLOOKUP($B1848,期貨未平倉口數!$A$4:$M$499,9,FALSE)</f>
        <v>#N/A</v>
      </c>
      <c r="P1848" s="27" t="e">
        <f>VLOOKUP($B1848,期貨未平倉口數!$A$4:$M$499,10,FALSE)</f>
        <v>#N/A</v>
      </c>
      <c r="Q1848" s="27" t="e">
        <f>VLOOKUP($B1848,期貨未平倉口數!$A$4:$M$499,11,FALSE)</f>
        <v>#N/A</v>
      </c>
      <c r="R1848" s="64" t="e">
        <f>VLOOKUP($B1848,選擇權未平倉餘額!$A$4:$I$500,6,FALSE)</f>
        <v>#N/A</v>
      </c>
      <c r="S1848" s="64" t="e">
        <f>VLOOKUP($B1848,選擇權未平倉餘額!$A$4:$I$500,7,FALSE)</f>
        <v>#N/A</v>
      </c>
      <c r="T1848" s="64" t="e">
        <f>VLOOKUP($B1848,選擇權未平倉餘額!$A$4:$I$500,8,FALSE)</f>
        <v>#N/A</v>
      </c>
      <c r="U1848" s="64" t="e">
        <f>VLOOKUP($B1848,選擇權未平倉餘額!$A$4:$I$500,9,FALSE)</f>
        <v>#N/A</v>
      </c>
      <c r="V1848" s="39" t="e">
        <f>VLOOKUP($B1848,臺指選擇權P_C_Ratios!$A$4:$C$500,3,FALSE)</f>
        <v>#N/A</v>
      </c>
      <c r="W1848" s="41" t="e">
        <f>VLOOKUP($B1848,散戶多空比!$A$6:$L$500,12,FALSE)</f>
        <v>#N/A</v>
      </c>
      <c r="X1848" s="40" t="e">
        <f>VLOOKUP($B1848,期貨大額交易人未沖銷部位!$A$4:$O$499,4,FALSE)</f>
        <v>#N/A</v>
      </c>
      <c r="Y1848" s="40" t="e">
        <f>VLOOKUP($B1848,期貨大額交易人未沖銷部位!$A$4:$O$499,7,FALSE)</f>
        <v>#N/A</v>
      </c>
      <c r="Z1848" s="40" t="e">
        <f>VLOOKUP($B1848,期貨大額交易人未沖銷部位!$A$4:$O$499,10,FALSE)</f>
        <v>#N/A</v>
      </c>
      <c r="AA1848" s="40" t="e">
        <f>VLOOKUP($B1848,期貨大額交易人未沖銷部位!$A$4:$O$499,13,FALSE)</f>
        <v>#N/A</v>
      </c>
      <c r="AB1848" s="40" t="e">
        <f>VLOOKUP($B1848,期貨大額交易人未沖銷部位!$A$4:$O$499,14,FALSE)</f>
        <v>#N/A</v>
      </c>
      <c r="AC1848" s="40" t="e">
        <f>VLOOKUP($B1848,期貨大額交易人未沖銷部位!$A$4:$O$499,15,FALSE)</f>
        <v>#N/A</v>
      </c>
      <c r="AD1848" s="33" t="e">
        <f>VLOOKUP($B1848,三大美股走勢!$A$4:$J$495,4,FALSE)</f>
        <v>#N/A</v>
      </c>
      <c r="AE1848" s="33" t="e">
        <f>VLOOKUP($B1848,三大美股走勢!$A$4:$J$495,7,FALSE)</f>
        <v>#N/A</v>
      </c>
      <c r="AF1848" s="33" t="e">
        <f>VLOOKUP($B1848,三大美股走勢!$A$4:$J$495,10,FALSE)</f>
        <v>#N/A</v>
      </c>
    </row>
    <row r="1849" spans="2:32">
      <c r="B1849" s="32">
        <v>44628</v>
      </c>
      <c r="C1849" s="33" t="e">
        <f>VLOOKUP($B1849,大盤與近月台指!$A$4:$I$499,2,FALSE)</f>
        <v>#N/A</v>
      </c>
      <c r="D1849" s="34" t="e">
        <f>VLOOKUP($B1849,大盤與近月台指!$A$4:$I$499,3,FALSE)</f>
        <v>#N/A</v>
      </c>
      <c r="E1849" s="35" t="e">
        <f>VLOOKUP($B1849,大盤與近月台指!$A$4:$I$499,4,FALSE)</f>
        <v>#N/A</v>
      </c>
      <c r="F1849" s="33" t="e">
        <f>VLOOKUP($B1849,大盤與近月台指!$A$4:$I$499,5,FALSE)</f>
        <v>#N/A</v>
      </c>
      <c r="G1849" s="49" t="e">
        <f>VLOOKUP($B1849,三大法人買賣超!$A$4:$I$500,3,FALSE)</f>
        <v>#N/A</v>
      </c>
      <c r="H1849" s="34" t="e">
        <f>VLOOKUP($B1849,三大法人買賣超!$A$4:$I$500,5,FALSE)</f>
        <v>#N/A</v>
      </c>
      <c r="I1849" s="27" t="e">
        <f>VLOOKUP($B1849,三大法人買賣超!$A$4:$I$500,7,FALSE)</f>
        <v>#N/A</v>
      </c>
      <c r="J1849" s="27" t="e">
        <f>VLOOKUP($B1849,三大法人買賣超!$A$4:$I$500,9,FALSE)</f>
        <v>#N/A</v>
      </c>
      <c r="K1849" s="37">
        <f>新台幣匯率美元指數!B1850</f>
        <v>0</v>
      </c>
      <c r="L1849" s="38">
        <f>新台幣匯率美元指數!C1850</f>
        <v>0</v>
      </c>
      <c r="M1849" s="39">
        <f>新台幣匯率美元指數!D1850</f>
        <v>0</v>
      </c>
      <c r="N1849" s="27" t="e">
        <f>VLOOKUP($B1849,期貨未平倉口數!$A$4:$M$499,4,FALSE)</f>
        <v>#N/A</v>
      </c>
      <c r="O1849" s="27" t="e">
        <f>VLOOKUP($B1849,期貨未平倉口數!$A$4:$M$499,9,FALSE)</f>
        <v>#N/A</v>
      </c>
      <c r="P1849" s="27" t="e">
        <f>VLOOKUP($B1849,期貨未平倉口數!$A$4:$M$499,10,FALSE)</f>
        <v>#N/A</v>
      </c>
      <c r="Q1849" s="27" t="e">
        <f>VLOOKUP($B1849,期貨未平倉口數!$A$4:$M$499,11,FALSE)</f>
        <v>#N/A</v>
      </c>
      <c r="R1849" s="64" t="e">
        <f>VLOOKUP($B1849,選擇權未平倉餘額!$A$4:$I$500,6,FALSE)</f>
        <v>#N/A</v>
      </c>
      <c r="S1849" s="64" t="e">
        <f>VLOOKUP($B1849,選擇權未平倉餘額!$A$4:$I$500,7,FALSE)</f>
        <v>#N/A</v>
      </c>
      <c r="T1849" s="64" t="e">
        <f>VLOOKUP($B1849,選擇權未平倉餘額!$A$4:$I$500,8,FALSE)</f>
        <v>#N/A</v>
      </c>
      <c r="U1849" s="64" t="e">
        <f>VLOOKUP($B1849,選擇權未平倉餘額!$A$4:$I$500,9,FALSE)</f>
        <v>#N/A</v>
      </c>
      <c r="V1849" s="39" t="e">
        <f>VLOOKUP($B1849,臺指選擇權P_C_Ratios!$A$4:$C$500,3,FALSE)</f>
        <v>#N/A</v>
      </c>
      <c r="W1849" s="41" t="e">
        <f>VLOOKUP($B1849,散戶多空比!$A$6:$L$500,12,FALSE)</f>
        <v>#N/A</v>
      </c>
      <c r="X1849" s="40" t="e">
        <f>VLOOKUP($B1849,期貨大額交易人未沖銷部位!$A$4:$O$499,4,FALSE)</f>
        <v>#N/A</v>
      </c>
      <c r="Y1849" s="40" t="e">
        <f>VLOOKUP($B1849,期貨大額交易人未沖銷部位!$A$4:$O$499,7,FALSE)</f>
        <v>#N/A</v>
      </c>
      <c r="Z1849" s="40" t="e">
        <f>VLOOKUP($B1849,期貨大額交易人未沖銷部位!$A$4:$O$499,10,FALSE)</f>
        <v>#N/A</v>
      </c>
      <c r="AA1849" s="40" t="e">
        <f>VLOOKUP($B1849,期貨大額交易人未沖銷部位!$A$4:$O$499,13,FALSE)</f>
        <v>#N/A</v>
      </c>
      <c r="AB1849" s="40" t="e">
        <f>VLOOKUP($B1849,期貨大額交易人未沖銷部位!$A$4:$O$499,14,FALSE)</f>
        <v>#N/A</v>
      </c>
      <c r="AC1849" s="40" t="e">
        <f>VLOOKUP($B1849,期貨大額交易人未沖銷部位!$A$4:$O$499,15,FALSE)</f>
        <v>#N/A</v>
      </c>
      <c r="AD1849" s="33" t="e">
        <f>VLOOKUP($B1849,三大美股走勢!$A$4:$J$495,4,FALSE)</f>
        <v>#N/A</v>
      </c>
      <c r="AE1849" s="33" t="e">
        <f>VLOOKUP($B1849,三大美股走勢!$A$4:$J$495,7,FALSE)</f>
        <v>#N/A</v>
      </c>
      <c r="AF1849" s="33" t="e">
        <f>VLOOKUP($B1849,三大美股走勢!$A$4:$J$495,10,FALSE)</f>
        <v>#N/A</v>
      </c>
    </row>
    <row r="1850" spans="2:32">
      <c r="B1850" s="32">
        <v>44629</v>
      </c>
      <c r="C1850" s="33" t="e">
        <f>VLOOKUP($B1850,大盤與近月台指!$A$4:$I$499,2,FALSE)</f>
        <v>#N/A</v>
      </c>
      <c r="D1850" s="34" t="e">
        <f>VLOOKUP($B1850,大盤與近月台指!$A$4:$I$499,3,FALSE)</f>
        <v>#N/A</v>
      </c>
      <c r="E1850" s="35" t="e">
        <f>VLOOKUP($B1850,大盤與近月台指!$A$4:$I$499,4,FALSE)</f>
        <v>#N/A</v>
      </c>
      <c r="F1850" s="33" t="e">
        <f>VLOOKUP($B1850,大盤與近月台指!$A$4:$I$499,5,FALSE)</f>
        <v>#N/A</v>
      </c>
      <c r="G1850" s="49" t="e">
        <f>VLOOKUP($B1850,三大法人買賣超!$A$4:$I$500,3,FALSE)</f>
        <v>#N/A</v>
      </c>
      <c r="H1850" s="34" t="e">
        <f>VLOOKUP($B1850,三大法人買賣超!$A$4:$I$500,5,FALSE)</f>
        <v>#N/A</v>
      </c>
      <c r="I1850" s="27" t="e">
        <f>VLOOKUP($B1850,三大法人買賣超!$A$4:$I$500,7,FALSE)</f>
        <v>#N/A</v>
      </c>
      <c r="J1850" s="27" t="e">
        <f>VLOOKUP($B1850,三大法人買賣超!$A$4:$I$500,9,FALSE)</f>
        <v>#N/A</v>
      </c>
      <c r="K1850" s="37">
        <f>新台幣匯率美元指數!B1851</f>
        <v>0</v>
      </c>
      <c r="L1850" s="38">
        <f>新台幣匯率美元指數!C1851</f>
        <v>0</v>
      </c>
      <c r="M1850" s="39">
        <f>新台幣匯率美元指數!D1851</f>
        <v>0</v>
      </c>
      <c r="N1850" s="27" t="e">
        <f>VLOOKUP($B1850,期貨未平倉口數!$A$4:$M$499,4,FALSE)</f>
        <v>#N/A</v>
      </c>
      <c r="O1850" s="27" t="e">
        <f>VLOOKUP($B1850,期貨未平倉口數!$A$4:$M$499,9,FALSE)</f>
        <v>#N/A</v>
      </c>
      <c r="P1850" s="27" t="e">
        <f>VLOOKUP($B1850,期貨未平倉口數!$A$4:$M$499,10,FALSE)</f>
        <v>#N/A</v>
      </c>
      <c r="Q1850" s="27" t="e">
        <f>VLOOKUP($B1850,期貨未平倉口數!$A$4:$M$499,11,FALSE)</f>
        <v>#N/A</v>
      </c>
      <c r="R1850" s="64" t="e">
        <f>VLOOKUP($B1850,選擇權未平倉餘額!$A$4:$I$500,6,FALSE)</f>
        <v>#N/A</v>
      </c>
      <c r="S1850" s="64" t="e">
        <f>VLOOKUP($B1850,選擇權未平倉餘額!$A$4:$I$500,7,FALSE)</f>
        <v>#N/A</v>
      </c>
      <c r="T1850" s="64" t="e">
        <f>VLOOKUP($B1850,選擇權未平倉餘額!$A$4:$I$500,8,FALSE)</f>
        <v>#N/A</v>
      </c>
      <c r="U1850" s="64" t="e">
        <f>VLOOKUP($B1850,選擇權未平倉餘額!$A$4:$I$500,9,FALSE)</f>
        <v>#N/A</v>
      </c>
      <c r="V1850" s="39" t="e">
        <f>VLOOKUP($B1850,臺指選擇權P_C_Ratios!$A$4:$C$500,3,FALSE)</f>
        <v>#N/A</v>
      </c>
      <c r="W1850" s="41" t="e">
        <f>VLOOKUP($B1850,散戶多空比!$A$6:$L$500,12,FALSE)</f>
        <v>#N/A</v>
      </c>
      <c r="X1850" s="40" t="e">
        <f>VLOOKUP($B1850,期貨大額交易人未沖銷部位!$A$4:$O$499,4,FALSE)</f>
        <v>#N/A</v>
      </c>
      <c r="Y1850" s="40" t="e">
        <f>VLOOKUP($B1850,期貨大額交易人未沖銷部位!$A$4:$O$499,7,FALSE)</f>
        <v>#N/A</v>
      </c>
      <c r="Z1850" s="40" t="e">
        <f>VLOOKUP($B1850,期貨大額交易人未沖銷部位!$A$4:$O$499,10,FALSE)</f>
        <v>#N/A</v>
      </c>
      <c r="AA1850" s="40" t="e">
        <f>VLOOKUP($B1850,期貨大額交易人未沖銷部位!$A$4:$O$499,13,FALSE)</f>
        <v>#N/A</v>
      </c>
      <c r="AB1850" s="40" t="e">
        <f>VLOOKUP($B1850,期貨大額交易人未沖銷部位!$A$4:$O$499,14,FALSE)</f>
        <v>#N/A</v>
      </c>
      <c r="AC1850" s="40" t="e">
        <f>VLOOKUP($B1850,期貨大額交易人未沖銷部位!$A$4:$O$499,15,FALSE)</f>
        <v>#N/A</v>
      </c>
      <c r="AD1850" s="33" t="e">
        <f>VLOOKUP($B1850,三大美股走勢!$A$4:$J$495,4,FALSE)</f>
        <v>#N/A</v>
      </c>
      <c r="AE1850" s="33" t="e">
        <f>VLOOKUP($B1850,三大美股走勢!$A$4:$J$495,7,FALSE)</f>
        <v>#N/A</v>
      </c>
      <c r="AF1850" s="33" t="e">
        <f>VLOOKUP($B1850,三大美股走勢!$A$4:$J$495,10,FALSE)</f>
        <v>#N/A</v>
      </c>
    </row>
    <row r="1851" spans="2:32">
      <c r="B1851" s="32">
        <v>44630</v>
      </c>
      <c r="C1851" s="33" t="e">
        <f>VLOOKUP($B1851,大盤與近月台指!$A$4:$I$499,2,FALSE)</f>
        <v>#N/A</v>
      </c>
      <c r="D1851" s="34" t="e">
        <f>VLOOKUP($B1851,大盤與近月台指!$A$4:$I$499,3,FALSE)</f>
        <v>#N/A</v>
      </c>
      <c r="E1851" s="35" t="e">
        <f>VLOOKUP($B1851,大盤與近月台指!$A$4:$I$499,4,FALSE)</f>
        <v>#N/A</v>
      </c>
      <c r="F1851" s="33" t="e">
        <f>VLOOKUP($B1851,大盤與近月台指!$A$4:$I$499,5,FALSE)</f>
        <v>#N/A</v>
      </c>
      <c r="G1851" s="49" t="e">
        <f>VLOOKUP($B1851,三大法人買賣超!$A$4:$I$500,3,FALSE)</f>
        <v>#N/A</v>
      </c>
      <c r="H1851" s="34" t="e">
        <f>VLOOKUP($B1851,三大法人買賣超!$A$4:$I$500,5,FALSE)</f>
        <v>#N/A</v>
      </c>
      <c r="I1851" s="27" t="e">
        <f>VLOOKUP($B1851,三大法人買賣超!$A$4:$I$500,7,FALSE)</f>
        <v>#N/A</v>
      </c>
      <c r="J1851" s="27" t="e">
        <f>VLOOKUP($B1851,三大法人買賣超!$A$4:$I$500,9,FALSE)</f>
        <v>#N/A</v>
      </c>
      <c r="K1851" s="37">
        <f>新台幣匯率美元指數!B1852</f>
        <v>0</v>
      </c>
      <c r="L1851" s="38">
        <f>新台幣匯率美元指數!C1852</f>
        <v>0</v>
      </c>
      <c r="M1851" s="39">
        <f>新台幣匯率美元指數!D1852</f>
        <v>0</v>
      </c>
      <c r="N1851" s="27" t="e">
        <f>VLOOKUP($B1851,期貨未平倉口數!$A$4:$M$499,4,FALSE)</f>
        <v>#N/A</v>
      </c>
      <c r="O1851" s="27" t="e">
        <f>VLOOKUP($B1851,期貨未平倉口數!$A$4:$M$499,9,FALSE)</f>
        <v>#N/A</v>
      </c>
      <c r="P1851" s="27" t="e">
        <f>VLOOKUP($B1851,期貨未平倉口數!$A$4:$M$499,10,FALSE)</f>
        <v>#N/A</v>
      </c>
      <c r="Q1851" s="27" t="e">
        <f>VLOOKUP($B1851,期貨未平倉口數!$A$4:$M$499,11,FALSE)</f>
        <v>#N/A</v>
      </c>
      <c r="R1851" s="64" t="e">
        <f>VLOOKUP($B1851,選擇權未平倉餘額!$A$4:$I$500,6,FALSE)</f>
        <v>#N/A</v>
      </c>
      <c r="S1851" s="64" t="e">
        <f>VLOOKUP($B1851,選擇權未平倉餘額!$A$4:$I$500,7,FALSE)</f>
        <v>#N/A</v>
      </c>
      <c r="T1851" s="64" t="e">
        <f>VLOOKUP($B1851,選擇權未平倉餘額!$A$4:$I$500,8,FALSE)</f>
        <v>#N/A</v>
      </c>
      <c r="U1851" s="64" t="e">
        <f>VLOOKUP($B1851,選擇權未平倉餘額!$A$4:$I$500,9,FALSE)</f>
        <v>#N/A</v>
      </c>
      <c r="V1851" s="39" t="e">
        <f>VLOOKUP($B1851,臺指選擇權P_C_Ratios!$A$4:$C$500,3,FALSE)</f>
        <v>#N/A</v>
      </c>
      <c r="W1851" s="41" t="e">
        <f>VLOOKUP($B1851,散戶多空比!$A$6:$L$500,12,FALSE)</f>
        <v>#N/A</v>
      </c>
      <c r="X1851" s="40" t="e">
        <f>VLOOKUP($B1851,期貨大額交易人未沖銷部位!$A$4:$O$499,4,FALSE)</f>
        <v>#N/A</v>
      </c>
      <c r="Y1851" s="40" t="e">
        <f>VLOOKUP($B1851,期貨大額交易人未沖銷部位!$A$4:$O$499,7,FALSE)</f>
        <v>#N/A</v>
      </c>
      <c r="Z1851" s="40" t="e">
        <f>VLOOKUP($B1851,期貨大額交易人未沖銷部位!$A$4:$O$499,10,FALSE)</f>
        <v>#N/A</v>
      </c>
      <c r="AA1851" s="40" t="e">
        <f>VLOOKUP($B1851,期貨大額交易人未沖銷部位!$A$4:$O$499,13,FALSE)</f>
        <v>#N/A</v>
      </c>
      <c r="AB1851" s="40" t="e">
        <f>VLOOKUP($B1851,期貨大額交易人未沖銷部位!$A$4:$O$499,14,FALSE)</f>
        <v>#N/A</v>
      </c>
      <c r="AC1851" s="40" t="e">
        <f>VLOOKUP($B1851,期貨大額交易人未沖銷部位!$A$4:$O$499,15,FALSE)</f>
        <v>#N/A</v>
      </c>
      <c r="AD1851" s="33" t="e">
        <f>VLOOKUP($B1851,三大美股走勢!$A$4:$J$495,4,FALSE)</f>
        <v>#N/A</v>
      </c>
      <c r="AE1851" s="33" t="e">
        <f>VLOOKUP($B1851,三大美股走勢!$A$4:$J$495,7,FALSE)</f>
        <v>#N/A</v>
      </c>
      <c r="AF1851" s="33" t="e">
        <f>VLOOKUP($B1851,三大美股走勢!$A$4:$J$495,10,FALSE)</f>
        <v>#N/A</v>
      </c>
    </row>
    <row r="1852" spans="2:32">
      <c r="B1852" s="32">
        <v>44631</v>
      </c>
      <c r="C1852" s="33" t="e">
        <f>VLOOKUP($B1852,大盤與近月台指!$A$4:$I$499,2,FALSE)</f>
        <v>#N/A</v>
      </c>
      <c r="D1852" s="34" t="e">
        <f>VLOOKUP($B1852,大盤與近月台指!$A$4:$I$499,3,FALSE)</f>
        <v>#N/A</v>
      </c>
      <c r="E1852" s="35" t="e">
        <f>VLOOKUP($B1852,大盤與近月台指!$A$4:$I$499,4,FALSE)</f>
        <v>#N/A</v>
      </c>
      <c r="F1852" s="33" t="e">
        <f>VLOOKUP($B1852,大盤與近月台指!$A$4:$I$499,5,FALSE)</f>
        <v>#N/A</v>
      </c>
      <c r="G1852" s="49" t="e">
        <f>VLOOKUP($B1852,三大法人買賣超!$A$4:$I$500,3,FALSE)</f>
        <v>#N/A</v>
      </c>
      <c r="H1852" s="34" t="e">
        <f>VLOOKUP($B1852,三大法人買賣超!$A$4:$I$500,5,FALSE)</f>
        <v>#N/A</v>
      </c>
      <c r="I1852" s="27" t="e">
        <f>VLOOKUP($B1852,三大法人買賣超!$A$4:$I$500,7,FALSE)</f>
        <v>#N/A</v>
      </c>
      <c r="J1852" s="27" t="e">
        <f>VLOOKUP($B1852,三大法人買賣超!$A$4:$I$500,9,FALSE)</f>
        <v>#N/A</v>
      </c>
      <c r="K1852" s="37">
        <f>新台幣匯率美元指數!B1853</f>
        <v>0</v>
      </c>
      <c r="L1852" s="38">
        <f>新台幣匯率美元指數!C1853</f>
        <v>0</v>
      </c>
      <c r="M1852" s="39">
        <f>新台幣匯率美元指數!D1853</f>
        <v>0</v>
      </c>
      <c r="N1852" s="27" t="e">
        <f>VLOOKUP($B1852,期貨未平倉口數!$A$4:$M$499,4,FALSE)</f>
        <v>#N/A</v>
      </c>
      <c r="O1852" s="27" t="e">
        <f>VLOOKUP($B1852,期貨未平倉口數!$A$4:$M$499,9,FALSE)</f>
        <v>#N/A</v>
      </c>
      <c r="P1852" s="27" t="e">
        <f>VLOOKUP($B1852,期貨未平倉口數!$A$4:$M$499,10,FALSE)</f>
        <v>#N/A</v>
      </c>
      <c r="Q1852" s="27" t="e">
        <f>VLOOKUP($B1852,期貨未平倉口數!$A$4:$M$499,11,FALSE)</f>
        <v>#N/A</v>
      </c>
      <c r="R1852" s="64" t="e">
        <f>VLOOKUP($B1852,選擇權未平倉餘額!$A$4:$I$500,6,FALSE)</f>
        <v>#N/A</v>
      </c>
      <c r="S1852" s="64" t="e">
        <f>VLOOKUP($B1852,選擇權未平倉餘額!$A$4:$I$500,7,FALSE)</f>
        <v>#N/A</v>
      </c>
      <c r="T1852" s="64" t="e">
        <f>VLOOKUP($B1852,選擇權未平倉餘額!$A$4:$I$500,8,FALSE)</f>
        <v>#N/A</v>
      </c>
      <c r="U1852" s="64" t="e">
        <f>VLOOKUP($B1852,選擇權未平倉餘額!$A$4:$I$500,9,FALSE)</f>
        <v>#N/A</v>
      </c>
      <c r="V1852" s="39" t="e">
        <f>VLOOKUP($B1852,臺指選擇權P_C_Ratios!$A$4:$C$500,3,FALSE)</f>
        <v>#N/A</v>
      </c>
      <c r="W1852" s="41" t="e">
        <f>VLOOKUP($B1852,散戶多空比!$A$6:$L$500,12,FALSE)</f>
        <v>#N/A</v>
      </c>
      <c r="X1852" s="40" t="e">
        <f>VLOOKUP($B1852,期貨大額交易人未沖銷部位!$A$4:$O$499,4,FALSE)</f>
        <v>#N/A</v>
      </c>
      <c r="Y1852" s="40" t="e">
        <f>VLOOKUP($B1852,期貨大額交易人未沖銷部位!$A$4:$O$499,7,FALSE)</f>
        <v>#N/A</v>
      </c>
      <c r="Z1852" s="40" t="e">
        <f>VLOOKUP($B1852,期貨大額交易人未沖銷部位!$A$4:$O$499,10,FALSE)</f>
        <v>#N/A</v>
      </c>
      <c r="AA1852" s="40" t="e">
        <f>VLOOKUP($B1852,期貨大額交易人未沖銷部位!$A$4:$O$499,13,FALSE)</f>
        <v>#N/A</v>
      </c>
      <c r="AB1852" s="40" t="e">
        <f>VLOOKUP($B1852,期貨大額交易人未沖銷部位!$A$4:$O$499,14,FALSE)</f>
        <v>#N/A</v>
      </c>
      <c r="AC1852" s="40" t="e">
        <f>VLOOKUP($B1852,期貨大額交易人未沖銷部位!$A$4:$O$499,15,FALSE)</f>
        <v>#N/A</v>
      </c>
      <c r="AD1852" s="33" t="e">
        <f>VLOOKUP($B1852,三大美股走勢!$A$4:$J$495,4,FALSE)</f>
        <v>#N/A</v>
      </c>
      <c r="AE1852" s="33" t="e">
        <f>VLOOKUP($B1852,三大美股走勢!$A$4:$J$495,7,FALSE)</f>
        <v>#N/A</v>
      </c>
      <c r="AF1852" s="33" t="e">
        <f>VLOOKUP($B1852,三大美股走勢!$A$4:$J$495,10,FALSE)</f>
        <v>#N/A</v>
      </c>
    </row>
    <row r="1853" spans="2:32">
      <c r="B1853" s="32">
        <v>44632</v>
      </c>
      <c r="C1853" s="33" t="e">
        <f>VLOOKUP($B1853,大盤與近月台指!$A$4:$I$499,2,FALSE)</f>
        <v>#N/A</v>
      </c>
      <c r="D1853" s="34" t="e">
        <f>VLOOKUP($B1853,大盤與近月台指!$A$4:$I$499,3,FALSE)</f>
        <v>#N/A</v>
      </c>
      <c r="E1853" s="35" t="e">
        <f>VLOOKUP($B1853,大盤與近月台指!$A$4:$I$499,4,FALSE)</f>
        <v>#N/A</v>
      </c>
      <c r="F1853" s="33" t="e">
        <f>VLOOKUP($B1853,大盤與近月台指!$A$4:$I$499,5,FALSE)</f>
        <v>#N/A</v>
      </c>
      <c r="G1853" s="49" t="e">
        <f>VLOOKUP($B1853,三大法人買賣超!$A$4:$I$500,3,FALSE)</f>
        <v>#N/A</v>
      </c>
      <c r="H1853" s="34" t="e">
        <f>VLOOKUP($B1853,三大法人買賣超!$A$4:$I$500,5,FALSE)</f>
        <v>#N/A</v>
      </c>
      <c r="I1853" s="27" t="e">
        <f>VLOOKUP($B1853,三大法人買賣超!$A$4:$I$500,7,FALSE)</f>
        <v>#N/A</v>
      </c>
      <c r="J1853" s="27" t="e">
        <f>VLOOKUP($B1853,三大法人買賣超!$A$4:$I$500,9,FALSE)</f>
        <v>#N/A</v>
      </c>
      <c r="K1853" s="37">
        <f>新台幣匯率美元指數!B1854</f>
        <v>0</v>
      </c>
      <c r="L1853" s="38">
        <f>新台幣匯率美元指數!C1854</f>
        <v>0</v>
      </c>
      <c r="M1853" s="39">
        <f>新台幣匯率美元指數!D1854</f>
        <v>0</v>
      </c>
      <c r="N1853" s="27" t="e">
        <f>VLOOKUP($B1853,期貨未平倉口數!$A$4:$M$499,4,FALSE)</f>
        <v>#N/A</v>
      </c>
      <c r="O1853" s="27" t="e">
        <f>VLOOKUP($B1853,期貨未平倉口數!$A$4:$M$499,9,FALSE)</f>
        <v>#N/A</v>
      </c>
      <c r="P1853" s="27" t="e">
        <f>VLOOKUP($B1853,期貨未平倉口數!$A$4:$M$499,10,FALSE)</f>
        <v>#N/A</v>
      </c>
      <c r="Q1853" s="27" t="e">
        <f>VLOOKUP($B1853,期貨未平倉口數!$A$4:$M$499,11,FALSE)</f>
        <v>#N/A</v>
      </c>
      <c r="R1853" s="64" t="e">
        <f>VLOOKUP($B1853,選擇權未平倉餘額!$A$4:$I$500,6,FALSE)</f>
        <v>#N/A</v>
      </c>
      <c r="S1853" s="64" t="e">
        <f>VLOOKUP($B1853,選擇權未平倉餘額!$A$4:$I$500,7,FALSE)</f>
        <v>#N/A</v>
      </c>
      <c r="T1853" s="64" t="e">
        <f>VLOOKUP($B1853,選擇權未平倉餘額!$A$4:$I$500,8,FALSE)</f>
        <v>#N/A</v>
      </c>
      <c r="U1853" s="64" t="e">
        <f>VLOOKUP($B1853,選擇權未平倉餘額!$A$4:$I$500,9,FALSE)</f>
        <v>#N/A</v>
      </c>
      <c r="V1853" s="39" t="e">
        <f>VLOOKUP($B1853,臺指選擇權P_C_Ratios!$A$4:$C$500,3,FALSE)</f>
        <v>#N/A</v>
      </c>
      <c r="W1853" s="41" t="e">
        <f>VLOOKUP($B1853,散戶多空比!$A$6:$L$500,12,FALSE)</f>
        <v>#N/A</v>
      </c>
      <c r="X1853" s="40" t="e">
        <f>VLOOKUP($B1853,期貨大額交易人未沖銷部位!$A$4:$O$499,4,FALSE)</f>
        <v>#N/A</v>
      </c>
      <c r="Y1853" s="40" t="e">
        <f>VLOOKUP($B1853,期貨大額交易人未沖銷部位!$A$4:$O$499,7,FALSE)</f>
        <v>#N/A</v>
      </c>
      <c r="Z1853" s="40" t="e">
        <f>VLOOKUP($B1853,期貨大額交易人未沖銷部位!$A$4:$O$499,10,FALSE)</f>
        <v>#N/A</v>
      </c>
      <c r="AA1853" s="40" t="e">
        <f>VLOOKUP($B1853,期貨大額交易人未沖銷部位!$A$4:$O$499,13,FALSE)</f>
        <v>#N/A</v>
      </c>
      <c r="AB1853" s="40" t="e">
        <f>VLOOKUP($B1853,期貨大額交易人未沖銷部位!$A$4:$O$499,14,FALSE)</f>
        <v>#N/A</v>
      </c>
      <c r="AC1853" s="40" t="e">
        <f>VLOOKUP($B1853,期貨大額交易人未沖銷部位!$A$4:$O$499,15,FALSE)</f>
        <v>#N/A</v>
      </c>
      <c r="AD1853" s="33" t="e">
        <f>VLOOKUP($B1853,三大美股走勢!$A$4:$J$495,4,FALSE)</f>
        <v>#N/A</v>
      </c>
      <c r="AE1853" s="33" t="e">
        <f>VLOOKUP($B1853,三大美股走勢!$A$4:$J$495,7,FALSE)</f>
        <v>#N/A</v>
      </c>
      <c r="AF1853" s="33" t="e">
        <f>VLOOKUP($B1853,三大美股走勢!$A$4:$J$495,10,FALSE)</f>
        <v>#N/A</v>
      </c>
    </row>
    <row r="1854" spans="2:32">
      <c r="B1854" s="32">
        <v>44633</v>
      </c>
      <c r="C1854" s="33" t="e">
        <f>VLOOKUP($B1854,大盤與近月台指!$A$4:$I$499,2,FALSE)</f>
        <v>#N/A</v>
      </c>
      <c r="D1854" s="34" t="e">
        <f>VLOOKUP($B1854,大盤與近月台指!$A$4:$I$499,3,FALSE)</f>
        <v>#N/A</v>
      </c>
      <c r="E1854" s="35" t="e">
        <f>VLOOKUP($B1854,大盤與近月台指!$A$4:$I$499,4,FALSE)</f>
        <v>#N/A</v>
      </c>
      <c r="F1854" s="33" t="e">
        <f>VLOOKUP($B1854,大盤與近月台指!$A$4:$I$499,5,FALSE)</f>
        <v>#N/A</v>
      </c>
      <c r="G1854" s="49" t="e">
        <f>VLOOKUP($B1854,三大法人買賣超!$A$4:$I$500,3,FALSE)</f>
        <v>#N/A</v>
      </c>
      <c r="H1854" s="34" t="e">
        <f>VLOOKUP($B1854,三大法人買賣超!$A$4:$I$500,5,FALSE)</f>
        <v>#N/A</v>
      </c>
      <c r="I1854" s="27" t="e">
        <f>VLOOKUP($B1854,三大法人買賣超!$A$4:$I$500,7,FALSE)</f>
        <v>#N/A</v>
      </c>
      <c r="J1854" s="27" t="e">
        <f>VLOOKUP($B1854,三大法人買賣超!$A$4:$I$500,9,FALSE)</f>
        <v>#N/A</v>
      </c>
      <c r="K1854" s="37">
        <f>新台幣匯率美元指數!B1855</f>
        <v>0</v>
      </c>
      <c r="L1854" s="38">
        <f>新台幣匯率美元指數!C1855</f>
        <v>0</v>
      </c>
      <c r="M1854" s="39">
        <f>新台幣匯率美元指數!D1855</f>
        <v>0</v>
      </c>
      <c r="N1854" s="27" t="e">
        <f>VLOOKUP($B1854,期貨未平倉口數!$A$4:$M$499,4,FALSE)</f>
        <v>#N/A</v>
      </c>
      <c r="O1854" s="27" t="e">
        <f>VLOOKUP($B1854,期貨未平倉口數!$A$4:$M$499,9,FALSE)</f>
        <v>#N/A</v>
      </c>
      <c r="P1854" s="27" t="e">
        <f>VLOOKUP($B1854,期貨未平倉口數!$A$4:$M$499,10,FALSE)</f>
        <v>#N/A</v>
      </c>
      <c r="Q1854" s="27" t="e">
        <f>VLOOKUP($B1854,期貨未平倉口數!$A$4:$M$499,11,FALSE)</f>
        <v>#N/A</v>
      </c>
      <c r="R1854" s="64" t="e">
        <f>VLOOKUP($B1854,選擇權未平倉餘額!$A$4:$I$500,6,FALSE)</f>
        <v>#N/A</v>
      </c>
      <c r="S1854" s="64" t="e">
        <f>VLOOKUP($B1854,選擇權未平倉餘額!$A$4:$I$500,7,FALSE)</f>
        <v>#N/A</v>
      </c>
      <c r="T1854" s="64" t="e">
        <f>VLOOKUP($B1854,選擇權未平倉餘額!$A$4:$I$500,8,FALSE)</f>
        <v>#N/A</v>
      </c>
      <c r="U1854" s="64" t="e">
        <f>VLOOKUP($B1854,選擇權未平倉餘額!$A$4:$I$500,9,FALSE)</f>
        <v>#N/A</v>
      </c>
      <c r="V1854" s="39" t="e">
        <f>VLOOKUP($B1854,臺指選擇權P_C_Ratios!$A$4:$C$500,3,FALSE)</f>
        <v>#N/A</v>
      </c>
      <c r="W1854" s="41" t="e">
        <f>VLOOKUP($B1854,散戶多空比!$A$6:$L$500,12,FALSE)</f>
        <v>#N/A</v>
      </c>
      <c r="X1854" s="40" t="e">
        <f>VLOOKUP($B1854,期貨大額交易人未沖銷部位!$A$4:$O$499,4,FALSE)</f>
        <v>#N/A</v>
      </c>
      <c r="Y1854" s="40" t="e">
        <f>VLOOKUP($B1854,期貨大額交易人未沖銷部位!$A$4:$O$499,7,FALSE)</f>
        <v>#N/A</v>
      </c>
      <c r="Z1854" s="40" t="e">
        <f>VLOOKUP($B1854,期貨大額交易人未沖銷部位!$A$4:$O$499,10,FALSE)</f>
        <v>#N/A</v>
      </c>
      <c r="AA1854" s="40" t="e">
        <f>VLOOKUP($B1854,期貨大額交易人未沖銷部位!$A$4:$O$499,13,FALSE)</f>
        <v>#N/A</v>
      </c>
      <c r="AB1854" s="40" t="e">
        <f>VLOOKUP($B1854,期貨大額交易人未沖銷部位!$A$4:$O$499,14,FALSE)</f>
        <v>#N/A</v>
      </c>
      <c r="AC1854" s="40" t="e">
        <f>VLOOKUP($B1854,期貨大額交易人未沖銷部位!$A$4:$O$499,15,FALSE)</f>
        <v>#N/A</v>
      </c>
      <c r="AD1854" s="33" t="e">
        <f>VLOOKUP($B1854,三大美股走勢!$A$4:$J$495,4,FALSE)</f>
        <v>#N/A</v>
      </c>
      <c r="AE1854" s="33" t="e">
        <f>VLOOKUP($B1854,三大美股走勢!$A$4:$J$495,7,FALSE)</f>
        <v>#N/A</v>
      </c>
      <c r="AF1854" s="33" t="e">
        <f>VLOOKUP($B1854,三大美股走勢!$A$4:$J$495,10,FALSE)</f>
        <v>#N/A</v>
      </c>
    </row>
    <row r="1855" spans="2:32">
      <c r="B1855" s="32">
        <v>44634</v>
      </c>
      <c r="C1855" s="33" t="e">
        <f>VLOOKUP($B1855,大盤與近月台指!$A$4:$I$499,2,FALSE)</f>
        <v>#N/A</v>
      </c>
      <c r="D1855" s="34" t="e">
        <f>VLOOKUP($B1855,大盤與近月台指!$A$4:$I$499,3,FALSE)</f>
        <v>#N/A</v>
      </c>
      <c r="E1855" s="35" t="e">
        <f>VLOOKUP($B1855,大盤與近月台指!$A$4:$I$499,4,FALSE)</f>
        <v>#N/A</v>
      </c>
      <c r="F1855" s="33" t="e">
        <f>VLOOKUP($B1855,大盤與近月台指!$A$4:$I$499,5,FALSE)</f>
        <v>#N/A</v>
      </c>
      <c r="G1855" s="49" t="e">
        <f>VLOOKUP($B1855,三大法人買賣超!$A$4:$I$500,3,FALSE)</f>
        <v>#N/A</v>
      </c>
      <c r="H1855" s="34" t="e">
        <f>VLOOKUP($B1855,三大法人買賣超!$A$4:$I$500,5,FALSE)</f>
        <v>#N/A</v>
      </c>
      <c r="I1855" s="27" t="e">
        <f>VLOOKUP($B1855,三大法人買賣超!$A$4:$I$500,7,FALSE)</f>
        <v>#N/A</v>
      </c>
      <c r="J1855" s="27" t="e">
        <f>VLOOKUP($B1855,三大法人買賣超!$A$4:$I$500,9,FALSE)</f>
        <v>#N/A</v>
      </c>
      <c r="K1855" s="37">
        <f>新台幣匯率美元指數!B1856</f>
        <v>0</v>
      </c>
      <c r="L1855" s="38">
        <f>新台幣匯率美元指數!C1856</f>
        <v>0</v>
      </c>
      <c r="M1855" s="39">
        <f>新台幣匯率美元指數!D1856</f>
        <v>0</v>
      </c>
      <c r="N1855" s="27" t="e">
        <f>VLOOKUP($B1855,期貨未平倉口數!$A$4:$M$499,4,FALSE)</f>
        <v>#N/A</v>
      </c>
      <c r="O1855" s="27" t="e">
        <f>VLOOKUP($B1855,期貨未平倉口數!$A$4:$M$499,9,FALSE)</f>
        <v>#N/A</v>
      </c>
      <c r="P1855" s="27" t="e">
        <f>VLOOKUP($B1855,期貨未平倉口數!$A$4:$M$499,10,FALSE)</f>
        <v>#N/A</v>
      </c>
      <c r="Q1855" s="27" t="e">
        <f>VLOOKUP($B1855,期貨未平倉口數!$A$4:$M$499,11,FALSE)</f>
        <v>#N/A</v>
      </c>
      <c r="R1855" s="64" t="e">
        <f>VLOOKUP($B1855,選擇權未平倉餘額!$A$4:$I$500,6,FALSE)</f>
        <v>#N/A</v>
      </c>
      <c r="S1855" s="64" t="e">
        <f>VLOOKUP($B1855,選擇權未平倉餘額!$A$4:$I$500,7,FALSE)</f>
        <v>#N/A</v>
      </c>
      <c r="T1855" s="64" t="e">
        <f>VLOOKUP($B1855,選擇權未平倉餘額!$A$4:$I$500,8,FALSE)</f>
        <v>#N/A</v>
      </c>
      <c r="U1855" s="64" t="e">
        <f>VLOOKUP($B1855,選擇權未平倉餘額!$A$4:$I$500,9,FALSE)</f>
        <v>#N/A</v>
      </c>
      <c r="V1855" s="39" t="e">
        <f>VLOOKUP($B1855,臺指選擇權P_C_Ratios!$A$4:$C$500,3,FALSE)</f>
        <v>#N/A</v>
      </c>
      <c r="W1855" s="41" t="e">
        <f>VLOOKUP($B1855,散戶多空比!$A$6:$L$500,12,FALSE)</f>
        <v>#N/A</v>
      </c>
      <c r="X1855" s="40" t="e">
        <f>VLOOKUP($B1855,期貨大額交易人未沖銷部位!$A$4:$O$499,4,FALSE)</f>
        <v>#N/A</v>
      </c>
      <c r="Y1855" s="40" t="e">
        <f>VLOOKUP($B1855,期貨大額交易人未沖銷部位!$A$4:$O$499,7,FALSE)</f>
        <v>#N/A</v>
      </c>
      <c r="Z1855" s="40" t="e">
        <f>VLOOKUP($B1855,期貨大額交易人未沖銷部位!$A$4:$O$499,10,FALSE)</f>
        <v>#N/A</v>
      </c>
      <c r="AA1855" s="40" t="e">
        <f>VLOOKUP($B1855,期貨大額交易人未沖銷部位!$A$4:$O$499,13,FALSE)</f>
        <v>#N/A</v>
      </c>
      <c r="AB1855" s="40" t="e">
        <f>VLOOKUP($B1855,期貨大額交易人未沖銷部位!$A$4:$O$499,14,FALSE)</f>
        <v>#N/A</v>
      </c>
      <c r="AC1855" s="40" t="e">
        <f>VLOOKUP($B1855,期貨大額交易人未沖銷部位!$A$4:$O$499,15,FALSE)</f>
        <v>#N/A</v>
      </c>
      <c r="AD1855" s="33" t="e">
        <f>VLOOKUP($B1855,三大美股走勢!$A$4:$J$495,4,FALSE)</f>
        <v>#N/A</v>
      </c>
      <c r="AE1855" s="33" t="e">
        <f>VLOOKUP($B1855,三大美股走勢!$A$4:$J$495,7,FALSE)</f>
        <v>#N/A</v>
      </c>
      <c r="AF1855" s="33" t="e">
        <f>VLOOKUP($B1855,三大美股走勢!$A$4:$J$495,10,FALSE)</f>
        <v>#N/A</v>
      </c>
    </row>
    <row r="1856" spans="2:32">
      <c r="B1856" s="32">
        <v>44635</v>
      </c>
      <c r="C1856" s="33" t="e">
        <f>VLOOKUP($B1856,大盤與近月台指!$A$4:$I$499,2,FALSE)</f>
        <v>#N/A</v>
      </c>
      <c r="D1856" s="34" t="e">
        <f>VLOOKUP($B1856,大盤與近月台指!$A$4:$I$499,3,FALSE)</f>
        <v>#N/A</v>
      </c>
      <c r="E1856" s="35" t="e">
        <f>VLOOKUP($B1856,大盤與近月台指!$A$4:$I$499,4,FALSE)</f>
        <v>#N/A</v>
      </c>
      <c r="F1856" s="33" t="e">
        <f>VLOOKUP($B1856,大盤與近月台指!$A$4:$I$499,5,FALSE)</f>
        <v>#N/A</v>
      </c>
      <c r="G1856" s="49" t="e">
        <f>VLOOKUP($B1856,三大法人買賣超!$A$4:$I$500,3,FALSE)</f>
        <v>#N/A</v>
      </c>
      <c r="H1856" s="34" t="e">
        <f>VLOOKUP($B1856,三大法人買賣超!$A$4:$I$500,5,FALSE)</f>
        <v>#N/A</v>
      </c>
      <c r="I1856" s="27" t="e">
        <f>VLOOKUP($B1856,三大法人買賣超!$A$4:$I$500,7,FALSE)</f>
        <v>#N/A</v>
      </c>
      <c r="J1856" s="27" t="e">
        <f>VLOOKUP($B1856,三大法人買賣超!$A$4:$I$500,9,FALSE)</f>
        <v>#N/A</v>
      </c>
      <c r="K1856" s="37">
        <f>新台幣匯率美元指數!B1857</f>
        <v>0</v>
      </c>
      <c r="L1856" s="38">
        <f>新台幣匯率美元指數!C1857</f>
        <v>0</v>
      </c>
      <c r="M1856" s="39">
        <f>新台幣匯率美元指數!D1857</f>
        <v>0</v>
      </c>
      <c r="N1856" s="27" t="e">
        <f>VLOOKUP($B1856,期貨未平倉口數!$A$4:$M$499,4,FALSE)</f>
        <v>#N/A</v>
      </c>
      <c r="O1856" s="27" t="e">
        <f>VLOOKUP($B1856,期貨未平倉口數!$A$4:$M$499,9,FALSE)</f>
        <v>#N/A</v>
      </c>
      <c r="P1856" s="27" t="e">
        <f>VLOOKUP($B1856,期貨未平倉口數!$A$4:$M$499,10,FALSE)</f>
        <v>#N/A</v>
      </c>
      <c r="Q1856" s="27" t="e">
        <f>VLOOKUP($B1856,期貨未平倉口數!$A$4:$M$499,11,FALSE)</f>
        <v>#N/A</v>
      </c>
      <c r="R1856" s="64" t="e">
        <f>VLOOKUP($B1856,選擇權未平倉餘額!$A$4:$I$500,6,FALSE)</f>
        <v>#N/A</v>
      </c>
      <c r="S1856" s="64" t="e">
        <f>VLOOKUP($B1856,選擇權未平倉餘額!$A$4:$I$500,7,FALSE)</f>
        <v>#N/A</v>
      </c>
      <c r="T1856" s="64" t="e">
        <f>VLOOKUP($B1856,選擇權未平倉餘額!$A$4:$I$500,8,FALSE)</f>
        <v>#N/A</v>
      </c>
      <c r="U1856" s="64" t="e">
        <f>VLOOKUP($B1856,選擇權未平倉餘額!$A$4:$I$500,9,FALSE)</f>
        <v>#N/A</v>
      </c>
      <c r="V1856" s="39" t="e">
        <f>VLOOKUP($B1856,臺指選擇權P_C_Ratios!$A$4:$C$500,3,FALSE)</f>
        <v>#N/A</v>
      </c>
      <c r="W1856" s="41" t="e">
        <f>VLOOKUP($B1856,散戶多空比!$A$6:$L$500,12,FALSE)</f>
        <v>#N/A</v>
      </c>
      <c r="X1856" s="40" t="e">
        <f>VLOOKUP($B1856,期貨大額交易人未沖銷部位!$A$4:$O$499,4,FALSE)</f>
        <v>#N/A</v>
      </c>
      <c r="Y1856" s="40" t="e">
        <f>VLOOKUP($B1856,期貨大額交易人未沖銷部位!$A$4:$O$499,7,FALSE)</f>
        <v>#N/A</v>
      </c>
      <c r="Z1856" s="40" t="e">
        <f>VLOOKUP($B1856,期貨大額交易人未沖銷部位!$A$4:$O$499,10,FALSE)</f>
        <v>#N/A</v>
      </c>
      <c r="AA1856" s="40" t="e">
        <f>VLOOKUP($B1856,期貨大額交易人未沖銷部位!$A$4:$O$499,13,FALSE)</f>
        <v>#N/A</v>
      </c>
      <c r="AB1856" s="40" t="e">
        <f>VLOOKUP($B1856,期貨大額交易人未沖銷部位!$A$4:$O$499,14,FALSE)</f>
        <v>#N/A</v>
      </c>
      <c r="AC1856" s="40" t="e">
        <f>VLOOKUP($B1856,期貨大額交易人未沖銷部位!$A$4:$O$499,15,FALSE)</f>
        <v>#N/A</v>
      </c>
      <c r="AD1856" s="33" t="e">
        <f>VLOOKUP($B1856,三大美股走勢!$A$4:$J$495,4,FALSE)</f>
        <v>#N/A</v>
      </c>
      <c r="AE1856" s="33" t="e">
        <f>VLOOKUP($B1856,三大美股走勢!$A$4:$J$495,7,FALSE)</f>
        <v>#N/A</v>
      </c>
      <c r="AF1856" s="33" t="e">
        <f>VLOOKUP($B1856,三大美股走勢!$A$4:$J$495,10,FALSE)</f>
        <v>#N/A</v>
      </c>
    </row>
    <row r="1857" spans="2:32">
      <c r="B1857" s="32">
        <v>44636</v>
      </c>
      <c r="C1857" s="33" t="e">
        <f>VLOOKUP($B1857,大盤與近月台指!$A$4:$I$499,2,FALSE)</f>
        <v>#N/A</v>
      </c>
      <c r="D1857" s="34" t="e">
        <f>VLOOKUP($B1857,大盤與近月台指!$A$4:$I$499,3,FALSE)</f>
        <v>#N/A</v>
      </c>
      <c r="E1857" s="35" t="e">
        <f>VLOOKUP($B1857,大盤與近月台指!$A$4:$I$499,4,FALSE)</f>
        <v>#N/A</v>
      </c>
      <c r="F1857" s="33" t="e">
        <f>VLOOKUP($B1857,大盤與近月台指!$A$4:$I$499,5,FALSE)</f>
        <v>#N/A</v>
      </c>
      <c r="G1857" s="49" t="e">
        <f>VLOOKUP($B1857,三大法人買賣超!$A$4:$I$500,3,FALSE)</f>
        <v>#N/A</v>
      </c>
      <c r="H1857" s="34" t="e">
        <f>VLOOKUP($B1857,三大法人買賣超!$A$4:$I$500,5,FALSE)</f>
        <v>#N/A</v>
      </c>
      <c r="I1857" s="27" t="e">
        <f>VLOOKUP($B1857,三大法人買賣超!$A$4:$I$500,7,FALSE)</f>
        <v>#N/A</v>
      </c>
      <c r="J1857" s="27" t="e">
        <f>VLOOKUP($B1857,三大法人買賣超!$A$4:$I$500,9,FALSE)</f>
        <v>#N/A</v>
      </c>
      <c r="K1857" s="37">
        <f>新台幣匯率美元指數!B1858</f>
        <v>0</v>
      </c>
      <c r="L1857" s="38">
        <f>新台幣匯率美元指數!C1858</f>
        <v>0</v>
      </c>
      <c r="M1857" s="39">
        <f>新台幣匯率美元指數!D1858</f>
        <v>0</v>
      </c>
      <c r="N1857" s="27" t="e">
        <f>VLOOKUP($B1857,期貨未平倉口數!$A$4:$M$499,4,FALSE)</f>
        <v>#N/A</v>
      </c>
      <c r="O1857" s="27" t="e">
        <f>VLOOKUP($B1857,期貨未平倉口數!$A$4:$M$499,9,FALSE)</f>
        <v>#N/A</v>
      </c>
      <c r="P1857" s="27" t="e">
        <f>VLOOKUP($B1857,期貨未平倉口數!$A$4:$M$499,10,FALSE)</f>
        <v>#N/A</v>
      </c>
      <c r="Q1857" s="27" t="e">
        <f>VLOOKUP($B1857,期貨未平倉口數!$A$4:$M$499,11,FALSE)</f>
        <v>#N/A</v>
      </c>
      <c r="R1857" s="64" t="e">
        <f>VLOOKUP($B1857,選擇權未平倉餘額!$A$4:$I$500,6,FALSE)</f>
        <v>#N/A</v>
      </c>
      <c r="S1857" s="64" t="e">
        <f>VLOOKUP($B1857,選擇權未平倉餘額!$A$4:$I$500,7,FALSE)</f>
        <v>#N/A</v>
      </c>
      <c r="T1857" s="64" t="e">
        <f>VLOOKUP($B1857,選擇權未平倉餘額!$A$4:$I$500,8,FALSE)</f>
        <v>#N/A</v>
      </c>
      <c r="U1857" s="64" t="e">
        <f>VLOOKUP($B1857,選擇權未平倉餘額!$A$4:$I$500,9,FALSE)</f>
        <v>#N/A</v>
      </c>
      <c r="V1857" s="39" t="e">
        <f>VLOOKUP($B1857,臺指選擇權P_C_Ratios!$A$4:$C$500,3,FALSE)</f>
        <v>#N/A</v>
      </c>
      <c r="W1857" s="41" t="e">
        <f>VLOOKUP($B1857,散戶多空比!$A$6:$L$500,12,FALSE)</f>
        <v>#N/A</v>
      </c>
      <c r="X1857" s="40" t="e">
        <f>VLOOKUP($B1857,期貨大額交易人未沖銷部位!$A$4:$O$499,4,FALSE)</f>
        <v>#N/A</v>
      </c>
      <c r="Y1857" s="40" t="e">
        <f>VLOOKUP($B1857,期貨大額交易人未沖銷部位!$A$4:$O$499,7,FALSE)</f>
        <v>#N/A</v>
      </c>
      <c r="Z1857" s="40" t="e">
        <f>VLOOKUP($B1857,期貨大額交易人未沖銷部位!$A$4:$O$499,10,FALSE)</f>
        <v>#N/A</v>
      </c>
      <c r="AA1857" s="40" t="e">
        <f>VLOOKUP($B1857,期貨大額交易人未沖銷部位!$A$4:$O$499,13,FALSE)</f>
        <v>#N/A</v>
      </c>
      <c r="AB1857" s="40" t="e">
        <f>VLOOKUP($B1857,期貨大額交易人未沖銷部位!$A$4:$O$499,14,FALSE)</f>
        <v>#N/A</v>
      </c>
      <c r="AC1857" s="40" t="e">
        <f>VLOOKUP($B1857,期貨大額交易人未沖銷部位!$A$4:$O$499,15,FALSE)</f>
        <v>#N/A</v>
      </c>
      <c r="AD1857" s="33" t="e">
        <f>VLOOKUP($B1857,三大美股走勢!$A$4:$J$495,4,FALSE)</f>
        <v>#N/A</v>
      </c>
      <c r="AE1857" s="33" t="e">
        <f>VLOOKUP($B1857,三大美股走勢!$A$4:$J$495,7,FALSE)</f>
        <v>#N/A</v>
      </c>
      <c r="AF1857" s="33" t="e">
        <f>VLOOKUP($B1857,三大美股走勢!$A$4:$J$495,10,FALSE)</f>
        <v>#N/A</v>
      </c>
    </row>
    <row r="1858" spans="2:32">
      <c r="B1858" s="32">
        <v>44637</v>
      </c>
      <c r="C1858" s="33" t="e">
        <f>VLOOKUP($B1858,大盤與近月台指!$A$4:$I$499,2,FALSE)</f>
        <v>#N/A</v>
      </c>
      <c r="D1858" s="34" t="e">
        <f>VLOOKUP($B1858,大盤與近月台指!$A$4:$I$499,3,FALSE)</f>
        <v>#N/A</v>
      </c>
      <c r="E1858" s="35" t="e">
        <f>VLOOKUP($B1858,大盤與近月台指!$A$4:$I$499,4,FALSE)</f>
        <v>#N/A</v>
      </c>
      <c r="F1858" s="33" t="e">
        <f>VLOOKUP($B1858,大盤與近月台指!$A$4:$I$499,5,FALSE)</f>
        <v>#N/A</v>
      </c>
      <c r="G1858" s="49" t="e">
        <f>VLOOKUP($B1858,三大法人買賣超!$A$4:$I$500,3,FALSE)</f>
        <v>#N/A</v>
      </c>
      <c r="H1858" s="34" t="e">
        <f>VLOOKUP($B1858,三大法人買賣超!$A$4:$I$500,5,FALSE)</f>
        <v>#N/A</v>
      </c>
      <c r="I1858" s="27" t="e">
        <f>VLOOKUP($B1858,三大法人買賣超!$A$4:$I$500,7,FALSE)</f>
        <v>#N/A</v>
      </c>
      <c r="J1858" s="27" t="e">
        <f>VLOOKUP($B1858,三大法人買賣超!$A$4:$I$500,9,FALSE)</f>
        <v>#N/A</v>
      </c>
      <c r="K1858" s="37">
        <f>新台幣匯率美元指數!B1859</f>
        <v>0</v>
      </c>
      <c r="L1858" s="38">
        <f>新台幣匯率美元指數!C1859</f>
        <v>0</v>
      </c>
      <c r="M1858" s="39">
        <f>新台幣匯率美元指數!D1859</f>
        <v>0</v>
      </c>
      <c r="N1858" s="27" t="e">
        <f>VLOOKUP($B1858,期貨未平倉口數!$A$4:$M$499,4,FALSE)</f>
        <v>#N/A</v>
      </c>
      <c r="O1858" s="27" t="e">
        <f>VLOOKUP($B1858,期貨未平倉口數!$A$4:$M$499,9,FALSE)</f>
        <v>#N/A</v>
      </c>
      <c r="P1858" s="27" t="e">
        <f>VLOOKUP($B1858,期貨未平倉口數!$A$4:$M$499,10,FALSE)</f>
        <v>#N/A</v>
      </c>
      <c r="Q1858" s="27" t="e">
        <f>VLOOKUP($B1858,期貨未平倉口數!$A$4:$M$499,11,FALSE)</f>
        <v>#N/A</v>
      </c>
      <c r="R1858" s="64" t="e">
        <f>VLOOKUP($B1858,選擇權未平倉餘額!$A$4:$I$500,6,FALSE)</f>
        <v>#N/A</v>
      </c>
      <c r="S1858" s="64" t="e">
        <f>VLOOKUP($B1858,選擇權未平倉餘額!$A$4:$I$500,7,FALSE)</f>
        <v>#N/A</v>
      </c>
      <c r="T1858" s="64" t="e">
        <f>VLOOKUP($B1858,選擇權未平倉餘額!$A$4:$I$500,8,FALSE)</f>
        <v>#N/A</v>
      </c>
      <c r="U1858" s="64" t="e">
        <f>VLOOKUP($B1858,選擇權未平倉餘額!$A$4:$I$500,9,FALSE)</f>
        <v>#N/A</v>
      </c>
      <c r="V1858" s="39" t="e">
        <f>VLOOKUP($B1858,臺指選擇權P_C_Ratios!$A$4:$C$500,3,FALSE)</f>
        <v>#N/A</v>
      </c>
      <c r="W1858" s="41" t="e">
        <f>VLOOKUP($B1858,散戶多空比!$A$6:$L$500,12,FALSE)</f>
        <v>#N/A</v>
      </c>
      <c r="X1858" s="40" t="e">
        <f>VLOOKUP($B1858,期貨大額交易人未沖銷部位!$A$4:$O$499,4,FALSE)</f>
        <v>#N/A</v>
      </c>
      <c r="Y1858" s="40" t="e">
        <f>VLOOKUP($B1858,期貨大額交易人未沖銷部位!$A$4:$O$499,7,FALSE)</f>
        <v>#N/A</v>
      </c>
      <c r="Z1858" s="40" t="e">
        <f>VLOOKUP($B1858,期貨大額交易人未沖銷部位!$A$4:$O$499,10,FALSE)</f>
        <v>#N/A</v>
      </c>
      <c r="AA1858" s="40" t="e">
        <f>VLOOKUP($B1858,期貨大額交易人未沖銷部位!$A$4:$O$499,13,FALSE)</f>
        <v>#N/A</v>
      </c>
      <c r="AB1858" s="40" t="e">
        <f>VLOOKUP($B1858,期貨大額交易人未沖銷部位!$A$4:$O$499,14,FALSE)</f>
        <v>#N/A</v>
      </c>
      <c r="AC1858" s="40" t="e">
        <f>VLOOKUP($B1858,期貨大額交易人未沖銷部位!$A$4:$O$499,15,FALSE)</f>
        <v>#N/A</v>
      </c>
      <c r="AD1858" s="33" t="e">
        <f>VLOOKUP($B1858,三大美股走勢!$A$4:$J$495,4,FALSE)</f>
        <v>#N/A</v>
      </c>
      <c r="AE1858" s="33" t="e">
        <f>VLOOKUP($B1858,三大美股走勢!$A$4:$J$495,7,FALSE)</f>
        <v>#N/A</v>
      </c>
      <c r="AF1858" s="33" t="e">
        <f>VLOOKUP($B1858,三大美股走勢!$A$4:$J$495,10,FALSE)</f>
        <v>#N/A</v>
      </c>
    </row>
    <row r="1859" spans="2:32">
      <c r="B1859" s="32">
        <v>44638</v>
      </c>
      <c r="C1859" s="33" t="e">
        <f>VLOOKUP($B1859,大盤與近月台指!$A$4:$I$499,2,FALSE)</f>
        <v>#N/A</v>
      </c>
      <c r="D1859" s="34" t="e">
        <f>VLOOKUP($B1859,大盤與近月台指!$A$4:$I$499,3,FALSE)</f>
        <v>#N/A</v>
      </c>
      <c r="E1859" s="35" t="e">
        <f>VLOOKUP($B1859,大盤與近月台指!$A$4:$I$499,4,FALSE)</f>
        <v>#N/A</v>
      </c>
      <c r="F1859" s="33" t="e">
        <f>VLOOKUP($B1859,大盤與近月台指!$A$4:$I$499,5,FALSE)</f>
        <v>#N/A</v>
      </c>
      <c r="G1859" s="49" t="e">
        <f>VLOOKUP($B1859,三大法人買賣超!$A$4:$I$500,3,FALSE)</f>
        <v>#N/A</v>
      </c>
      <c r="H1859" s="34" t="e">
        <f>VLOOKUP($B1859,三大法人買賣超!$A$4:$I$500,5,FALSE)</f>
        <v>#N/A</v>
      </c>
      <c r="I1859" s="27" t="e">
        <f>VLOOKUP($B1859,三大法人買賣超!$A$4:$I$500,7,FALSE)</f>
        <v>#N/A</v>
      </c>
      <c r="J1859" s="27" t="e">
        <f>VLOOKUP($B1859,三大法人買賣超!$A$4:$I$500,9,FALSE)</f>
        <v>#N/A</v>
      </c>
      <c r="K1859" s="37">
        <f>新台幣匯率美元指數!B1860</f>
        <v>0</v>
      </c>
      <c r="L1859" s="38">
        <f>新台幣匯率美元指數!C1860</f>
        <v>0</v>
      </c>
      <c r="M1859" s="39">
        <f>新台幣匯率美元指數!D1860</f>
        <v>0</v>
      </c>
      <c r="N1859" s="27" t="e">
        <f>VLOOKUP($B1859,期貨未平倉口數!$A$4:$M$499,4,FALSE)</f>
        <v>#N/A</v>
      </c>
      <c r="O1859" s="27" t="e">
        <f>VLOOKUP($B1859,期貨未平倉口數!$A$4:$M$499,9,FALSE)</f>
        <v>#N/A</v>
      </c>
      <c r="P1859" s="27" t="e">
        <f>VLOOKUP($B1859,期貨未平倉口數!$A$4:$M$499,10,FALSE)</f>
        <v>#N/A</v>
      </c>
      <c r="Q1859" s="27" t="e">
        <f>VLOOKUP($B1859,期貨未平倉口數!$A$4:$M$499,11,FALSE)</f>
        <v>#N/A</v>
      </c>
      <c r="R1859" s="64" t="e">
        <f>VLOOKUP($B1859,選擇權未平倉餘額!$A$4:$I$500,6,FALSE)</f>
        <v>#N/A</v>
      </c>
      <c r="S1859" s="64" t="e">
        <f>VLOOKUP($B1859,選擇權未平倉餘額!$A$4:$I$500,7,FALSE)</f>
        <v>#N/A</v>
      </c>
      <c r="T1859" s="64" t="e">
        <f>VLOOKUP($B1859,選擇權未平倉餘額!$A$4:$I$500,8,FALSE)</f>
        <v>#N/A</v>
      </c>
      <c r="U1859" s="64" t="e">
        <f>VLOOKUP($B1859,選擇權未平倉餘額!$A$4:$I$500,9,FALSE)</f>
        <v>#N/A</v>
      </c>
      <c r="V1859" s="39" t="e">
        <f>VLOOKUP($B1859,臺指選擇權P_C_Ratios!$A$4:$C$500,3,FALSE)</f>
        <v>#N/A</v>
      </c>
      <c r="W1859" s="41" t="e">
        <f>VLOOKUP($B1859,散戶多空比!$A$6:$L$500,12,FALSE)</f>
        <v>#N/A</v>
      </c>
      <c r="X1859" s="40" t="e">
        <f>VLOOKUP($B1859,期貨大額交易人未沖銷部位!$A$4:$O$499,4,FALSE)</f>
        <v>#N/A</v>
      </c>
      <c r="Y1859" s="40" t="e">
        <f>VLOOKUP($B1859,期貨大額交易人未沖銷部位!$A$4:$O$499,7,FALSE)</f>
        <v>#N/A</v>
      </c>
      <c r="Z1859" s="40" t="e">
        <f>VLOOKUP($B1859,期貨大額交易人未沖銷部位!$A$4:$O$499,10,FALSE)</f>
        <v>#N/A</v>
      </c>
      <c r="AA1859" s="40" t="e">
        <f>VLOOKUP($B1859,期貨大額交易人未沖銷部位!$A$4:$O$499,13,FALSE)</f>
        <v>#N/A</v>
      </c>
      <c r="AB1859" s="40" t="e">
        <f>VLOOKUP($B1859,期貨大額交易人未沖銷部位!$A$4:$O$499,14,FALSE)</f>
        <v>#N/A</v>
      </c>
      <c r="AC1859" s="40" t="e">
        <f>VLOOKUP($B1859,期貨大額交易人未沖銷部位!$A$4:$O$499,15,FALSE)</f>
        <v>#N/A</v>
      </c>
      <c r="AD1859" s="33" t="e">
        <f>VLOOKUP($B1859,三大美股走勢!$A$4:$J$495,4,FALSE)</f>
        <v>#N/A</v>
      </c>
      <c r="AE1859" s="33" t="e">
        <f>VLOOKUP($B1859,三大美股走勢!$A$4:$J$495,7,FALSE)</f>
        <v>#N/A</v>
      </c>
      <c r="AF1859" s="33" t="e">
        <f>VLOOKUP($B1859,三大美股走勢!$A$4:$J$495,10,FALSE)</f>
        <v>#N/A</v>
      </c>
    </row>
    <row r="1860" spans="2:32">
      <c r="B1860" s="32">
        <v>44639</v>
      </c>
      <c r="C1860" s="33" t="e">
        <f>VLOOKUP($B1860,大盤與近月台指!$A$4:$I$499,2,FALSE)</f>
        <v>#N/A</v>
      </c>
      <c r="D1860" s="34" t="e">
        <f>VLOOKUP($B1860,大盤與近月台指!$A$4:$I$499,3,FALSE)</f>
        <v>#N/A</v>
      </c>
      <c r="E1860" s="35" t="e">
        <f>VLOOKUP($B1860,大盤與近月台指!$A$4:$I$499,4,FALSE)</f>
        <v>#N/A</v>
      </c>
      <c r="F1860" s="33" t="e">
        <f>VLOOKUP($B1860,大盤與近月台指!$A$4:$I$499,5,FALSE)</f>
        <v>#N/A</v>
      </c>
      <c r="G1860" s="49" t="e">
        <f>VLOOKUP($B1860,三大法人買賣超!$A$4:$I$500,3,FALSE)</f>
        <v>#N/A</v>
      </c>
      <c r="H1860" s="34" t="e">
        <f>VLOOKUP($B1860,三大法人買賣超!$A$4:$I$500,5,FALSE)</f>
        <v>#N/A</v>
      </c>
      <c r="I1860" s="27" t="e">
        <f>VLOOKUP($B1860,三大法人買賣超!$A$4:$I$500,7,FALSE)</f>
        <v>#N/A</v>
      </c>
      <c r="J1860" s="27" t="e">
        <f>VLOOKUP($B1860,三大法人買賣超!$A$4:$I$500,9,FALSE)</f>
        <v>#N/A</v>
      </c>
      <c r="K1860" s="37">
        <f>新台幣匯率美元指數!B1861</f>
        <v>0</v>
      </c>
      <c r="L1860" s="38">
        <f>新台幣匯率美元指數!C1861</f>
        <v>0</v>
      </c>
      <c r="M1860" s="39">
        <f>新台幣匯率美元指數!D1861</f>
        <v>0</v>
      </c>
      <c r="N1860" s="27" t="e">
        <f>VLOOKUP($B1860,期貨未平倉口數!$A$4:$M$499,4,FALSE)</f>
        <v>#N/A</v>
      </c>
      <c r="O1860" s="27" t="e">
        <f>VLOOKUP($B1860,期貨未平倉口數!$A$4:$M$499,9,FALSE)</f>
        <v>#N/A</v>
      </c>
      <c r="P1860" s="27" t="e">
        <f>VLOOKUP($B1860,期貨未平倉口數!$A$4:$M$499,10,FALSE)</f>
        <v>#N/A</v>
      </c>
      <c r="Q1860" s="27" t="e">
        <f>VLOOKUP($B1860,期貨未平倉口數!$A$4:$M$499,11,FALSE)</f>
        <v>#N/A</v>
      </c>
      <c r="R1860" s="64" t="e">
        <f>VLOOKUP($B1860,選擇權未平倉餘額!$A$4:$I$500,6,FALSE)</f>
        <v>#N/A</v>
      </c>
      <c r="S1860" s="64" t="e">
        <f>VLOOKUP($B1860,選擇權未平倉餘額!$A$4:$I$500,7,FALSE)</f>
        <v>#N/A</v>
      </c>
      <c r="T1860" s="64" t="e">
        <f>VLOOKUP($B1860,選擇權未平倉餘額!$A$4:$I$500,8,FALSE)</f>
        <v>#N/A</v>
      </c>
      <c r="U1860" s="64" t="e">
        <f>VLOOKUP($B1860,選擇權未平倉餘額!$A$4:$I$500,9,FALSE)</f>
        <v>#N/A</v>
      </c>
      <c r="V1860" s="39" t="e">
        <f>VLOOKUP($B1860,臺指選擇權P_C_Ratios!$A$4:$C$500,3,FALSE)</f>
        <v>#N/A</v>
      </c>
      <c r="W1860" s="41" t="e">
        <f>VLOOKUP($B1860,散戶多空比!$A$6:$L$500,12,FALSE)</f>
        <v>#N/A</v>
      </c>
      <c r="X1860" s="40" t="e">
        <f>VLOOKUP($B1860,期貨大額交易人未沖銷部位!$A$4:$O$499,4,FALSE)</f>
        <v>#N/A</v>
      </c>
      <c r="Y1860" s="40" t="e">
        <f>VLOOKUP($B1860,期貨大額交易人未沖銷部位!$A$4:$O$499,7,FALSE)</f>
        <v>#N/A</v>
      </c>
      <c r="Z1860" s="40" t="e">
        <f>VLOOKUP($B1860,期貨大額交易人未沖銷部位!$A$4:$O$499,10,FALSE)</f>
        <v>#N/A</v>
      </c>
      <c r="AA1860" s="40" t="e">
        <f>VLOOKUP($B1860,期貨大額交易人未沖銷部位!$A$4:$O$499,13,FALSE)</f>
        <v>#N/A</v>
      </c>
      <c r="AB1860" s="40" t="e">
        <f>VLOOKUP($B1860,期貨大額交易人未沖銷部位!$A$4:$O$499,14,FALSE)</f>
        <v>#N/A</v>
      </c>
      <c r="AC1860" s="40" t="e">
        <f>VLOOKUP($B1860,期貨大額交易人未沖銷部位!$A$4:$O$499,15,FALSE)</f>
        <v>#N/A</v>
      </c>
      <c r="AD1860" s="33" t="e">
        <f>VLOOKUP($B1860,三大美股走勢!$A$4:$J$495,4,FALSE)</f>
        <v>#N/A</v>
      </c>
      <c r="AE1860" s="33" t="e">
        <f>VLOOKUP($B1860,三大美股走勢!$A$4:$J$495,7,FALSE)</f>
        <v>#N/A</v>
      </c>
      <c r="AF1860" s="33" t="e">
        <f>VLOOKUP($B1860,三大美股走勢!$A$4:$J$495,10,FALSE)</f>
        <v>#N/A</v>
      </c>
    </row>
    <row r="1861" spans="2:32">
      <c r="B1861" s="32">
        <v>44640</v>
      </c>
      <c r="C1861" s="33" t="e">
        <f>VLOOKUP($B1861,大盤與近月台指!$A$4:$I$499,2,FALSE)</f>
        <v>#N/A</v>
      </c>
      <c r="D1861" s="34" t="e">
        <f>VLOOKUP($B1861,大盤與近月台指!$A$4:$I$499,3,FALSE)</f>
        <v>#N/A</v>
      </c>
      <c r="E1861" s="35" t="e">
        <f>VLOOKUP($B1861,大盤與近月台指!$A$4:$I$499,4,FALSE)</f>
        <v>#N/A</v>
      </c>
      <c r="F1861" s="33" t="e">
        <f>VLOOKUP($B1861,大盤與近月台指!$A$4:$I$499,5,FALSE)</f>
        <v>#N/A</v>
      </c>
      <c r="G1861" s="49" t="e">
        <f>VLOOKUP($B1861,三大法人買賣超!$A$4:$I$500,3,FALSE)</f>
        <v>#N/A</v>
      </c>
      <c r="H1861" s="34" t="e">
        <f>VLOOKUP($B1861,三大法人買賣超!$A$4:$I$500,5,FALSE)</f>
        <v>#N/A</v>
      </c>
      <c r="I1861" s="27" t="e">
        <f>VLOOKUP($B1861,三大法人買賣超!$A$4:$I$500,7,FALSE)</f>
        <v>#N/A</v>
      </c>
      <c r="J1861" s="27" t="e">
        <f>VLOOKUP($B1861,三大法人買賣超!$A$4:$I$500,9,FALSE)</f>
        <v>#N/A</v>
      </c>
      <c r="K1861" s="37">
        <f>新台幣匯率美元指數!B1862</f>
        <v>0</v>
      </c>
      <c r="L1861" s="38">
        <f>新台幣匯率美元指數!C1862</f>
        <v>0</v>
      </c>
      <c r="M1861" s="39">
        <f>新台幣匯率美元指數!D1862</f>
        <v>0</v>
      </c>
      <c r="N1861" s="27" t="e">
        <f>VLOOKUP($B1861,期貨未平倉口數!$A$4:$M$499,4,FALSE)</f>
        <v>#N/A</v>
      </c>
      <c r="O1861" s="27" t="e">
        <f>VLOOKUP($B1861,期貨未平倉口數!$A$4:$M$499,9,FALSE)</f>
        <v>#N/A</v>
      </c>
      <c r="P1861" s="27" t="e">
        <f>VLOOKUP($B1861,期貨未平倉口數!$A$4:$M$499,10,FALSE)</f>
        <v>#N/A</v>
      </c>
      <c r="Q1861" s="27" t="e">
        <f>VLOOKUP($B1861,期貨未平倉口數!$A$4:$M$499,11,FALSE)</f>
        <v>#N/A</v>
      </c>
      <c r="R1861" s="64" t="e">
        <f>VLOOKUP($B1861,選擇權未平倉餘額!$A$4:$I$500,6,FALSE)</f>
        <v>#N/A</v>
      </c>
      <c r="S1861" s="64" t="e">
        <f>VLOOKUP($B1861,選擇權未平倉餘額!$A$4:$I$500,7,FALSE)</f>
        <v>#N/A</v>
      </c>
      <c r="T1861" s="64" t="e">
        <f>VLOOKUP($B1861,選擇權未平倉餘額!$A$4:$I$500,8,FALSE)</f>
        <v>#N/A</v>
      </c>
      <c r="U1861" s="64" t="e">
        <f>VLOOKUP($B1861,選擇權未平倉餘額!$A$4:$I$500,9,FALSE)</f>
        <v>#N/A</v>
      </c>
      <c r="V1861" s="39" t="e">
        <f>VLOOKUP($B1861,臺指選擇權P_C_Ratios!$A$4:$C$500,3,FALSE)</f>
        <v>#N/A</v>
      </c>
      <c r="W1861" s="41" t="e">
        <f>VLOOKUP($B1861,散戶多空比!$A$6:$L$500,12,FALSE)</f>
        <v>#N/A</v>
      </c>
      <c r="X1861" s="40" t="e">
        <f>VLOOKUP($B1861,期貨大額交易人未沖銷部位!$A$4:$O$499,4,FALSE)</f>
        <v>#N/A</v>
      </c>
      <c r="Y1861" s="40" t="e">
        <f>VLOOKUP($B1861,期貨大額交易人未沖銷部位!$A$4:$O$499,7,FALSE)</f>
        <v>#N/A</v>
      </c>
      <c r="Z1861" s="40" t="e">
        <f>VLOOKUP($B1861,期貨大額交易人未沖銷部位!$A$4:$O$499,10,FALSE)</f>
        <v>#N/A</v>
      </c>
      <c r="AA1861" s="40" t="e">
        <f>VLOOKUP($B1861,期貨大額交易人未沖銷部位!$A$4:$O$499,13,FALSE)</f>
        <v>#N/A</v>
      </c>
      <c r="AB1861" s="40" t="e">
        <f>VLOOKUP($B1861,期貨大額交易人未沖銷部位!$A$4:$O$499,14,FALSE)</f>
        <v>#N/A</v>
      </c>
      <c r="AC1861" s="40" t="e">
        <f>VLOOKUP($B1861,期貨大額交易人未沖銷部位!$A$4:$O$499,15,FALSE)</f>
        <v>#N/A</v>
      </c>
      <c r="AD1861" s="33" t="e">
        <f>VLOOKUP($B1861,三大美股走勢!$A$4:$J$495,4,FALSE)</f>
        <v>#N/A</v>
      </c>
      <c r="AE1861" s="33" t="e">
        <f>VLOOKUP($B1861,三大美股走勢!$A$4:$J$495,7,FALSE)</f>
        <v>#N/A</v>
      </c>
      <c r="AF1861" s="33" t="e">
        <f>VLOOKUP($B1861,三大美股走勢!$A$4:$J$495,10,FALSE)</f>
        <v>#N/A</v>
      </c>
    </row>
    <row r="1862" spans="2:32">
      <c r="B1862" s="32">
        <v>44641</v>
      </c>
      <c r="C1862" s="33" t="e">
        <f>VLOOKUP($B1862,大盤與近月台指!$A$4:$I$499,2,FALSE)</f>
        <v>#N/A</v>
      </c>
      <c r="D1862" s="34" t="e">
        <f>VLOOKUP($B1862,大盤與近月台指!$A$4:$I$499,3,FALSE)</f>
        <v>#N/A</v>
      </c>
      <c r="E1862" s="35" t="e">
        <f>VLOOKUP($B1862,大盤與近月台指!$A$4:$I$499,4,FALSE)</f>
        <v>#N/A</v>
      </c>
      <c r="F1862" s="33" t="e">
        <f>VLOOKUP($B1862,大盤與近月台指!$A$4:$I$499,5,FALSE)</f>
        <v>#N/A</v>
      </c>
      <c r="G1862" s="49" t="e">
        <f>VLOOKUP($B1862,三大法人買賣超!$A$4:$I$500,3,FALSE)</f>
        <v>#N/A</v>
      </c>
      <c r="H1862" s="34" t="e">
        <f>VLOOKUP($B1862,三大法人買賣超!$A$4:$I$500,5,FALSE)</f>
        <v>#N/A</v>
      </c>
      <c r="I1862" s="27" t="e">
        <f>VLOOKUP($B1862,三大法人買賣超!$A$4:$I$500,7,FALSE)</f>
        <v>#N/A</v>
      </c>
      <c r="J1862" s="27" t="e">
        <f>VLOOKUP($B1862,三大法人買賣超!$A$4:$I$500,9,FALSE)</f>
        <v>#N/A</v>
      </c>
      <c r="K1862" s="37">
        <f>新台幣匯率美元指數!B1863</f>
        <v>0</v>
      </c>
      <c r="L1862" s="38">
        <f>新台幣匯率美元指數!C1863</f>
        <v>0</v>
      </c>
      <c r="M1862" s="39">
        <f>新台幣匯率美元指數!D1863</f>
        <v>0</v>
      </c>
      <c r="N1862" s="27" t="e">
        <f>VLOOKUP($B1862,期貨未平倉口數!$A$4:$M$499,4,FALSE)</f>
        <v>#N/A</v>
      </c>
      <c r="O1862" s="27" t="e">
        <f>VLOOKUP($B1862,期貨未平倉口數!$A$4:$M$499,9,FALSE)</f>
        <v>#N/A</v>
      </c>
      <c r="P1862" s="27" t="e">
        <f>VLOOKUP($B1862,期貨未平倉口數!$A$4:$M$499,10,FALSE)</f>
        <v>#N/A</v>
      </c>
      <c r="Q1862" s="27" t="e">
        <f>VLOOKUP($B1862,期貨未平倉口數!$A$4:$M$499,11,FALSE)</f>
        <v>#N/A</v>
      </c>
      <c r="R1862" s="64" t="e">
        <f>VLOOKUP($B1862,選擇權未平倉餘額!$A$4:$I$500,6,FALSE)</f>
        <v>#N/A</v>
      </c>
      <c r="S1862" s="64" t="e">
        <f>VLOOKUP($B1862,選擇權未平倉餘額!$A$4:$I$500,7,FALSE)</f>
        <v>#N/A</v>
      </c>
      <c r="T1862" s="64" t="e">
        <f>VLOOKUP($B1862,選擇權未平倉餘額!$A$4:$I$500,8,FALSE)</f>
        <v>#N/A</v>
      </c>
      <c r="U1862" s="64" t="e">
        <f>VLOOKUP($B1862,選擇權未平倉餘額!$A$4:$I$500,9,FALSE)</f>
        <v>#N/A</v>
      </c>
      <c r="V1862" s="39" t="e">
        <f>VLOOKUP($B1862,臺指選擇權P_C_Ratios!$A$4:$C$500,3,FALSE)</f>
        <v>#N/A</v>
      </c>
      <c r="W1862" s="41" t="e">
        <f>VLOOKUP($B1862,散戶多空比!$A$6:$L$500,12,FALSE)</f>
        <v>#N/A</v>
      </c>
      <c r="X1862" s="40" t="e">
        <f>VLOOKUP($B1862,期貨大額交易人未沖銷部位!$A$4:$O$499,4,FALSE)</f>
        <v>#N/A</v>
      </c>
      <c r="Y1862" s="40" t="e">
        <f>VLOOKUP($B1862,期貨大額交易人未沖銷部位!$A$4:$O$499,7,FALSE)</f>
        <v>#N/A</v>
      </c>
      <c r="Z1862" s="40" t="e">
        <f>VLOOKUP($B1862,期貨大額交易人未沖銷部位!$A$4:$O$499,10,FALSE)</f>
        <v>#N/A</v>
      </c>
      <c r="AA1862" s="40" t="e">
        <f>VLOOKUP($B1862,期貨大額交易人未沖銷部位!$A$4:$O$499,13,FALSE)</f>
        <v>#N/A</v>
      </c>
      <c r="AB1862" s="40" t="e">
        <f>VLOOKUP($B1862,期貨大額交易人未沖銷部位!$A$4:$O$499,14,FALSE)</f>
        <v>#N/A</v>
      </c>
      <c r="AC1862" s="40" t="e">
        <f>VLOOKUP($B1862,期貨大額交易人未沖銷部位!$A$4:$O$499,15,FALSE)</f>
        <v>#N/A</v>
      </c>
      <c r="AD1862" s="33" t="e">
        <f>VLOOKUP($B1862,三大美股走勢!$A$4:$J$495,4,FALSE)</f>
        <v>#N/A</v>
      </c>
      <c r="AE1862" s="33" t="e">
        <f>VLOOKUP($B1862,三大美股走勢!$A$4:$J$495,7,FALSE)</f>
        <v>#N/A</v>
      </c>
      <c r="AF1862" s="33" t="e">
        <f>VLOOKUP($B1862,三大美股走勢!$A$4:$J$495,10,FALSE)</f>
        <v>#N/A</v>
      </c>
    </row>
    <row r="1863" spans="2:32">
      <c r="B1863" s="32">
        <v>44642</v>
      </c>
      <c r="C1863" s="33" t="e">
        <f>VLOOKUP($B1863,大盤與近月台指!$A$4:$I$499,2,FALSE)</f>
        <v>#N/A</v>
      </c>
      <c r="D1863" s="34" t="e">
        <f>VLOOKUP($B1863,大盤與近月台指!$A$4:$I$499,3,FALSE)</f>
        <v>#N/A</v>
      </c>
      <c r="E1863" s="35" t="e">
        <f>VLOOKUP($B1863,大盤與近月台指!$A$4:$I$499,4,FALSE)</f>
        <v>#N/A</v>
      </c>
      <c r="F1863" s="33" t="e">
        <f>VLOOKUP($B1863,大盤與近月台指!$A$4:$I$499,5,FALSE)</f>
        <v>#N/A</v>
      </c>
      <c r="G1863" s="49" t="e">
        <f>VLOOKUP($B1863,三大法人買賣超!$A$4:$I$500,3,FALSE)</f>
        <v>#N/A</v>
      </c>
      <c r="H1863" s="34" t="e">
        <f>VLOOKUP($B1863,三大法人買賣超!$A$4:$I$500,5,FALSE)</f>
        <v>#N/A</v>
      </c>
      <c r="I1863" s="27" t="e">
        <f>VLOOKUP($B1863,三大法人買賣超!$A$4:$I$500,7,FALSE)</f>
        <v>#N/A</v>
      </c>
      <c r="J1863" s="27" t="e">
        <f>VLOOKUP($B1863,三大法人買賣超!$A$4:$I$500,9,FALSE)</f>
        <v>#N/A</v>
      </c>
      <c r="K1863" s="37">
        <f>新台幣匯率美元指數!B1864</f>
        <v>0</v>
      </c>
      <c r="L1863" s="38">
        <f>新台幣匯率美元指數!C1864</f>
        <v>0</v>
      </c>
      <c r="M1863" s="39">
        <f>新台幣匯率美元指數!D1864</f>
        <v>0</v>
      </c>
      <c r="N1863" s="27" t="e">
        <f>VLOOKUP($B1863,期貨未平倉口數!$A$4:$M$499,4,FALSE)</f>
        <v>#N/A</v>
      </c>
      <c r="O1863" s="27" t="e">
        <f>VLOOKUP($B1863,期貨未平倉口數!$A$4:$M$499,9,FALSE)</f>
        <v>#N/A</v>
      </c>
      <c r="P1863" s="27" t="e">
        <f>VLOOKUP($B1863,期貨未平倉口數!$A$4:$M$499,10,FALSE)</f>
        <v>#N/A</v>
      </c>
      <c r="Q1863" s="27" t="e">
        <f>VLOOKUP($B1863,期貨未平倉口數!$A$4:$M$499,11,FALSE)</f>
        <v>#N/A</v>
      </c>
      <c r="R1863" s="64" t="e">
        <f>VLOOKUP($B1863,選擇權未平倉餘額!$A$4:$I$500,6,FALSE)</f>
        <v>#N/A</v>
      </c>
      <c r="S1863" s="64" t="e">
        <f>VLOOKUP($B1863,選擇權未平倉餘額!$A$4:$I$500,7,FALSE)</f>
        <v>#N/A</v>
      </c>
      <c r="T1863" s="64" t="e">
        <f>VLOOKUP($B1863,選擇權未平倉餘額!$A$4:$I$500,8,FALSE)</f>
        <v>#N/A</v>
      </c>
      <c r="U1863" s="64" t="e">
        <f>VLOOKUP($B1863,選擇權未平倉餘額!$A$4:$I$500,9,FALSE)</f>
        <v>#N/A</v>
      </c>
      <c r="V1863" s="39" t="e">
        <f>VLOOKUP($B1863,臺指選擇權P_C_Ratios!$A$4:$C$500,3,FALSE)</f>
        <v>#N/A</v>
      </c>
      <c r="W1863" s="41" t="e">
        <f>VLOOKUP($B1863,散戶多空比!$A$6:$L$500,12,FALSE)</f>
        <v>#N/A</v>
      </c>
      <c r="X1863" s="40" t="e">
        <f>VLOOKUP($B1863,期貨大額交易人未沖銷部位!$A$4:$O$499,4,FALSE)</f>
        <v>#N/A</v>
      </c>
      <c r="Y1863" s="40" t="e">
        <f>VLOOKUP($B1863,期貨大額交易人未沖銷部位!$A$4:$O$499,7,FALSE)</f>
        <v>#N/A</v>
      </c>
      <c r="Z1863" s="40" t="e">
        <f>VLOOKUP($B1863,期貨大額交易人未沖銷部位!$A$4:$O$499,10,FALSE)</f>
        <v>#N/A</v>
      </c>
      <c r="AA1863" s="40" t="e">
        <f>VLOOKUP($B1863,期貨大額交易人未沖銷部位!$A$4:$O$499,13,FALSE)</f>
        <v>#N/A</v>
      </c>
      <c r="AB1863" s="40" t="e">
        <f>VLOOKUP($B1863,期貨大額交易人未沖銷部位!$A$4:$O$499,14,FALSE)</f>
        <v>#N/A</v>
      </c>
      <c r="AC1863" s="40" t="e">
        <f>VLOOKUP($B1863,期貨大額交易人未沖銷部位!$A$4:$O$499,15,FALSE)</f>
        <v>#N/A</v>
      </c>
      <c r="AD1863" s="33" t="e">
        <f>VLOOKUP($B1863,三大美股走勢!$A$4:$J$495,4,FALSE)</f>
        <v>#N/A</v>
      </c>
      <c r="AE1863" s="33" t="e">
        <f>VLOOKUP($B1863,三大美股走勢!$A$4:$J$495,7,FALSE)</f>
        <v>#N/A</v>
      </c>
      <c r="AF1863" s="33" t="e">
        <f>VLOOKUP($B1863,三大美股走勢!$A$4:$J$495,10,FALSE)</f>
        <v>#N/A</v>
      </c>
    </row>
    <row r="1864" spans="2:32">
      <c r="B1864" s="32">
        <v>44643</v>
      </c>
      <c r="C1864" s="33" t="e">
        <f>VLOOKUP($B1864,大盤與近月台指!$A$4:$I$499,2,FALSE)</f>
        <v>#N/A</v>
      </c>
      <c r="D1864" s="34" t="e">
        <f>VLOOKUP($B1864,大盤與近月台指!$A$4:$I$499,3,FALSE)</f>
        <v>#N/A</v>
      </c>
      <c r="E1864" s="35" t="e">
        <f>VLOOKUP($B1864,大盤與近月台指!$A$4:$I$499,4,FALSE)</f>
        <v>#N/A</v>
      </c>
      <c r="F1864" s="33" t="e">
        <f>VLOOKUP($B1864,大盤與近月台指!$A$4:$I$499,5,FALSE)</f>
        <v>#N/A</v>
      </c>
      <c r="G1864" s="49" t="e">
        <f>VLOOKUP($B1864,三大法人買賣超!$A$4:$I$500,3,FALSE)</f>
        <v>#N/A</v>
      </c>
      <c r="H1864" s="34" t="e">
        <f>VLOOKUP($B1864,三大法人買賣超!$A$4:$I$500,5,FALSE)</f>
        <v>#N/A</v>
      </c>
      <c r="I1864" s="27" t="e">
        <f>VLOOKUP($B1864,三大法人買賣超!$A$4:$I$500,7,FALSE)</f>
        <v>#N/A</v>
      </c>
      <c r="J1864" s="27" t="e">
        <f>VLOOKUP($B1864,三大法人買賣超!$A$4:$I$500,9,FALSE)</f>
        <v>#N/A</v>
      </c>
      <c r="K1864" s="37">
        <f>新台幣匯率美元指數!B1865</f>
        <v>0</v>
      </c>
      <c r="L1864" s="38">
        <f>新台幣匯率美元指數!C1865</f>
        <v>0</v>
      </c>
      <c r="M1864" s="39">
        <f>新台幣匯率美元指數!D1865</f>
        <v>0</v>
      </c>
      <c r="N1864" s="27" t="e">
        <f>VLOOKUP($B1864,期貨未平倉口數!$A$4:$M$499,4,FALSE)</f>
        <v>#N/A</v>
      </c>
      <c r="O1864" s="27" t="e">
        <f>VLOOKUP($B1864,期貨未平倉口數!$A$4:$M$499,9,FALSE)</f>
        <v>#N/A</v>
      </c>
      <c r="P1864" s="27" t="e">
        <f>VLOOKUP($B1864,期貨未平倉口數!$A$4:$M$499,10,FALSE)</f>
        <v>#N/A</v>
      </c>
      <c r="Q1864" s="27" t="e">
        <f>VLOOKUP($B1864,期貨未平倉口數!$A$4:$M$499,11,FALSE)</f>
        <v>#N/A</v>
      </c>
      <c r="R1864" s="64" t="e">
        <f>VLOOKUP($B1864,選擇權未平倉餘額!$A$4:$I$500,6,FALSE)</f>
        <v>#N/A</v>
      </c>
      <c r="S1864" s="64" t="e">
        <f>VLOOKUP($B1864,選擇權未平倉餘額!$A$4:$I$500,7,FALSE)</f>
        <v>#N/A</v>
      </c>
      <c r="T1864" s="64" t="e">
        <f>VLOOKUP($B1864,選擇權未平倉餘額!$A$4:$I$500,8,FALSE)</f>
        <v>#N/A</v>
      </c>
      <c r="U1864" s="64" t="e">
        <f>VLOOKUP($B1864,選擇權未平倉餘額!$A$4:$I$500,9,FALSE)</f>
        <v>#N/A</v>
      </c>
      <c r="V1864" s="39" t="e">
        <f>VLOOKUP($B1864,臺指選擇權P_C_Ratios!$A$4:$C$500,3,FALSE)</f>
        <v>#N/A</v>
      </c>
      <c r="W1864" s="41" t="e">
        <f>VLOOKUP($B1864,散戶多空比!$A$6:$L$500,12,FALSE)</f>
        <v>#N/A</v>
      </c>
      <c r="X1864" s="40" t="e">
        <f>VLOOKUP($B1864,期貨大額交易人未沖銷部位!$A$4:$O$499,4,FALSE)</f>
        <v>#N/A</v>
      </c>
      <c r="Y1864" s="40" t="e">
        <f>VLOOKUP($B1864,期貨大額交易人未沖銷部位!$A$4:$O$499,7,FALSE)</f>
        <v>#N/A</v>
      </c>
      <c r="Z1864" s="40" t="e">
        <f>VLOOKUP($B1864,期貨大額交易人未沖銷部位!$A$4:$O$499,10,FALSE)</f>
        <v>#N/A</v>
      </c>
      <c r="AA1864" s="40" t="e">
        <f>VLOOKUP($B1864,期貨大額交易人未沖銷部位!$A$4:$O$499,13,FALSE)</f>
        <v>#N/A</v>
      </c>
      <c r="AB1864" s="40" t="e">
        <f>VLOOKUP($B1864,期貨大額交易人未沖銷部位!$A$4:$O$499,14,FALSE)</f>
        <v>#N/A</v>
      </c>
      <c r="AC1864" s="40" t="e">
        <f>VLOOKUP($B1864,期貨大額交易人未沖銷部位!$A$4:$O$499,15,FALSE)</f>
        <v>#N/A</v>
      </c>
      <c r="AD1864" s="33" t="e">
        <f>VLOOKUP($B1864,三大美股走勢!$A$4:$J$495,4,FALSE)</f>
        <v>#N/A</v>
      </c>
      <c r="AE1864" s="33" t="e">
        <f>VLOOKUP($B1864,三大美股走勢!$A$4:$J$495,7,FALSE)</f>
        <v>#N/A</v>
      </c>
      <c r="AF1864" s="33" t="e">
        <f>VLOOKUP($B1864,三大美股走勢!$A$4:$J$495,10,FALSE)</f>
        <v>#N/A</v>
      </c>
    </row>
    <row r="1865" spans="2:32">
      <c r="B1865" s="32">
        <v>44644</v>
      </c>
      <c r="C1865" s="33" t="e">
        <f>VLOOKUP($B1865,大盤與近月台指!$A$4:$I$499,2,FALSE)</f>
        <v>#N/A</v>
      </c>
      <c r="D1865" s="34" t="e">
        <f>VLOOKUP($B1865,大盤與近月台指!$A$4:$I$499,3,FALSE)</f>
        <v>#N/A</v>
      </c>
      <c r="E1865" s="35" t="e">
        <f>VLOOKUP($B1865,大盤與近月台指!$A$4:$I$499,4,FALSE)</f>
        <v>#N/A</v>
      </c>
      <c r="F1865" s="33" t="e">
        <f>VLOOKUP($B1865,大盤與近月台指!$A$4:$I$499,5,FALSE)</f>
        <v>#N/A</v>
      </c>
      <c r="G1865" s="49" t="e">
        <f>VLOOKUP($B1865,三大法人買賣超!$A$4:$I$500,3,FALSE)</f>
        <v>#N/A</v>
      </c>
      <c r="H1865" s="34" t="e">
        <f>VLOOKUP($B1865,三大法人買賣超!$A$4:$I$500,5,FALSE)</f>
        <v>#N/A</v>
      </c>
      <c r="I1865" s="27" t="e">
        <f>VLOOKUP($B1865,三大法人買賣超!$A$4:$I$500,7,FALSE)</f>
        <v>#N/A</v>
      </c>
      <c r="J1865" s="27" t="e">
        <f>VLOOKUP($B1865,三大法人買賣超!$A$4:$I$500,9,FALSE)</f>
        <v>#N/A</v>
      </c>
      <c r="K1865" s="37">
        <f>新台幣匯率美元指數!B1866</f>
        <v>0</v>
      </c>
      <c r="L1865" s="38">
        <f>新台幣匯率美元指數!C1866</f>
        <v>0</v>
      </c>
      <c r="M1865" s="39">
        <f>新台幣匯率美元指數!D1866</f>
        <v>0</v>
      </c>
      <c r="N1865" s="27" t="e">
        <f>VLOOKUP($B1865,期貨未平倉口數!$A$4:$M$499,4,FALSE)</f>
        <v>#N/A</v>
      </c>
      <c r="O1865" s="27" t="e">
        <f>VLOOKUP($B1865,期貨未平倉口數!$A$4:$M$499,9,FALSE)</f>
        <v>#N/A</v>
      </c>
      <c r="P1865" s="27" t="e">
        <f>VLOOKUP($B1865,期貨未平倉口數!$A$4:$M$499,10,FALSE)</f>
        <v>#N/A</v>
      </c>
      <c r="Q1865" s="27" t="e">
        <f>VLOOKUP($B1865,期貨未平倉口數!$A$4:$M$499,11,FALSE)</f>
        <v>#N/A</v>
      </c>
      <c r="R1865" s="64" t="e">
        <f>VLOOKUP($B1865,選擇權未平倉餘額!$A$4:$I$500,6,FALSE)</f>
        <v>#N/A</v>
      </c>
      <c r="S1865" s="64" t="e">
        <f>VLOOKUP($B1865,選擇權未平倉餘額!$A$4:$I$500,7,FALSE)</f>
        <v>#N/A</v>
      </c>
      <c r="T1865" s="64" t="e">
        <f>VLOOKUP($B1865,選擇權未平倉餘額!$A$4:$I$500,8,FALSE)</f>
        <v>#N/A</v>
      </c>
      <c r="U1865" s="64" t="e">
        <f>VLOOKUP($B1865,選擇權未平倉餘額!$A$4:$I$500,9,FALSE)</f>
        <v>#N/A</v>
      </c>
      <c r="V1865" s="39" t="e">
        <f>VLOOKUP($B1865,臺指選擇權P_C_Ratios!$A$4:$C$500,3,FALSE)</f>
        <v>#N/A</v>
      </c>
      <c r="W1865" s="41" t="e">
        <f>VLOOKUP($B1865,散戶多空比!$A$6:$L$500,12,FALSE)</f>
        <v>#N/A</v>
      </c>
      <c r="X1865" s="40" t="e">
        <f>VLOOKUP($B1865,期貨大額交易人未沖銷部位!$A$4:$O$499,4,FALSE)</f>
        <v>#N/A</v>
      </c>
      <c r="Y1865" s="40" t="e">
        <f>VLOOKUP($B1865,期貨大額交易人未沖銷部位!$A$4:$O$499,7,FALSE)</f>
        <v>#N/A</v>
      </c>
      <c r="Z1865" s="40" t="e">
        <f>VLOOKUP($B1865,期貨大額交易人未沖銷部位!$A$4:$O$499,10,FALSE)</f>
        <v>#N/A</v>
      </c>
      <c r="AA1865" s="40" t="e">
        <f>VLOOKUP($B1865,期貨大額交易人未沖銷部位!$A$4:$O$499,13,FALSE)</f>
        <v>#N/A</v>
      </c>
      <c r="AB1865" s="40" t="e">
        <f>VLOOKUP($B1865,期貨大額交易人未沖銷部位!$A$4:$O$499,14,FALSE)</f>
        <v>#N/A</v>
      </c>
      <c r="AC1865" s="40" t="e">
        <f>VLOOKUP($B1865,期貨大額交易人未沖銷部位!$A$4:$O$499,15,FALSE)</f>
        <v>#N/A</v>
      </c>
      <c r="AD1865" s="33" t="e">
        <f>VLOOKUP($B1865,三大美股走勢!$A$4:$J$495,4,FALSE)</f>
        <v>#N/A</v>
      </c>
      <c r="AE1865" s="33" t="e">
        <f>VLOOKUP($B1865,三大美股走勢!$A$4:$J$495,7,FALSE)</f>
        <v>#N/A</v>
      </c>
      <c r="AF1865" s="33" t="e">
        <f>VLOOKUP($B1865,三大美股走勢!$A$4:$J$495,10,FALSE)</f>
        <v>#N/A</v>
      </c>
    </row>
    <row r="1866" spans="2:32">
      <c r="B1866" s="32">
        <v>44645</v>
      </c>
      <c r="C1866" s="33" t="e">
        <f>VLOOKUP($B1866,大盤與近月台指!$A$4:$I$499,2,FALSE)</f>
        <v>#N/A</v>
      </c>
      <c r="D1866" s="34" t="e">
        <f>VLOOKUP($B1866,大盤與近月台指!$A$4:$I$499,3,FALSE)</f>
        <v>#N/A</v>
      </c>
      <c r="E1866" s="35" t="e">
        <f>VLOOKUP($B1866,大盤與近月台指!$A$4:$I$499,4,FALSE)</f>
        <v>#N/A</v>
      </c>
      <c r="F1866" s="33" t="e">
        <f>VLOOKUP($B1866,大盤與近月台指!$A$4:$I$499,5,FALSE)</f>
        <v>#N/A</v>
      </c>
      <c r="G1866" s="49" t="e">
        <f>VLOOKUP($B1866,三大法人買賣超!$A$4:$I$500,3,FALSE)</f>
        <v>#N/A</v>
      </c>
      <c r="H1866" s="34" t="e">
        <f>VLOOKUP($B1866,三大法人買賣超!$A$4:$I$500,5,FALSE)</f>
        <v>#N/A</v>
      </c>
      <c r="I1866" s="27" t="e">
        <f>VLOOKUP($B1866,三大法人買賣超!$A$4:$I$500,7,FALSE)</f>
        <v>#N/A</v>
      </c>
      <c r="J1866" s="27" t="e">
        <f>VLOOKUP($B1866,三大法人買賣超!$A$4:$I$500,9,FALSE)</f>
        <v>#N/A</v>
      </c>
      <c r="K1866" s="37">
        <f>新台幣匯率美元指數!B1867</f>
        <v>0</v>
      </c>
      <c r="L1866" s="38">
        <f>新台幣匯率美元指數!C1867</f>
        <v>0</v>
      </c>
      <c r="M1866" s="39">
        <f>新台幣匯率美元指數!D1867</f>
        <v>0</v>
      </c>
      <c r="N1866" s="27" t="e">
        <f>VLOOKUP($B1866,期貨未平倉口數!$A$4:$M$499,4,FALSE)</f>
        <v>#N/A</v>
      </c>
      <c r="O1866" s="27" t="e">
        <f>VLOOKUP($B1866,期貨未平倉口數!$A$4:$M$499,9,FALSE)</f>
        <v>#N/A</v>
      </c>
      <c r="P1866" s="27" t="e">
        <f>VLOOKUP($B1866,期貨未平倉口數!$A$4:$M$499,10,FALSE)</f>
        <v>#N/A</v>
      </c>
      <c r="Q1866" s="27" t="e">
        <f>VLOOKUP($B1866,期貨未平倉口數!$A$4:$M$499,11,FALSE)</f>
        <v>#N/A</v>
      </c>
      <c r="R1866" s="64" t="e">
        <f>VLOOKUP($B1866,選擇權未平倉餘額!$A$4:$I$500,6,FALSE)</f>
        <v>#N/A</v>
      </c>
      <c r="S1866" s="64" t="e">
        <f>VLOOKUP($B1866,選擇權未平倉餘額!$A$4:$I$500,7,FALSE)</f>
        <v>#N/A</v>
      </c>
      <c r="T1866" s="64" t="e">
        <f>VLOOKUP($B1866,選擇權未平倉餘額!$A$4:$I$500,8,FALSE)</f>
        <v>#N/A</v>
      </c>
      <c r="U1866" s="64" t="e">
        <f>VLOOKUP($B1866,選擇權未平倉餘額!$A$4:$I$500,9,FALSE)</f>
        <v>#N/A</v>
      </c>
      <c r="V1866" s="39" t="e">
        <f>VLOOKUP($B1866,臺指選擇權P_C_Ratios!$A$4:$C$500,3,FALSE)</f>
        <v>#N/A</v>
      </c>
      <c r="W1866" s="41" t="e">
        <f>VLOOKUP($B1866,散戶多空比!$A$6:$L$500,12,FALSE)</f>
        <v>#N/A</v>
      </c>
      <c r="X1866" s="40" t="e">
        <f>VLOOKUP($B1866,期貨大額交易人未沖銷部位!$A$4:$O$499,4,FALSE)</f>
        <v>#N/A</v>
      </c>
      <c r="Y1866" s="40" t="e">
        <f>VLOOKUP($B1866,期貨大額交易人未沖銷部位!$A$4:$O$499,7,FALSE)</f>
        <v>#N/A</v>
      </c>
      <c r="Z1866" s="40" t="e">
        <f>VLOOKUP($B1866,期貨大額交易人未沖銷部位!$A$4:$O$499,10,FALSE)</f>
        <v>#N/A</v>
      </c>
      <c r="AA1866" s="40" t="e">
        <f>VLOOKUP($B1866,期貨大額交易人未沖銷部位!$A$4:$O$499,13,FALSE)</f>
        <v>#N/A</v>
      </c>
      <c r="AB1866" s="40" t="e">
        <f>VLOOKUP($B1866,期貨大額交易人未沖銷部位!$A$4:$O$499,14,FALSE)</f>
        <v>#N/A</v>
      </c>
      <c r="AC1866" s="40" t="e">
        <f>VLOOKUP($B1866,期貨大額交易人未沖銷部位!$A$4:$O$499,15,FALSE)</f>
        <v>#N/A</v>
      </c>
      <c r="AD1866" s="33" t="e">
        <f>VLOOKUP($B1866,三大美股走勢!$A$4:$J$495,4,FALSE)</f>
        <v>#N/A</v>
      </c>
      <c r="AE1866" s="33" t="e">
        <f>VLOOKUP($B1866,三大美股走勢!$A$4:$J$495,7,FALSE)</f>
        <v>#N/A</v>
      </c>
      <c r="AF1866" s="33" t="e">
        <f>VLOOKUP($B1866,三大美股走勢!$A$4:$J$495,10,FALSE)</f>
        <v>#N/A</v>
      </c>
    </row>
    <row r="1867" spans="2:32">
      <c r="B1867" s="32">
        <v>44646</v>
      </c>
      <c r="C1867" s="33" t="e">
        <f>VLOOKUP($B1867,大盤與近月台指!$A$4:$I$499,2,FALSE)</f>
        <v>#N/A</v>
      </c>
      <c r="D1867" s="34" t="e">
        <f>VLOOKUP($B1867,大盤與近月台指!$A$4:$I$499,3,FALSE)</f>
        <v>#N/A</v>
      </c>
      <c r="E1867" s="35" t="e">
        <f>VLOOKUP($B1867,大盤與近月台指!$A$4:$I$499,4,FALSE)</f>
        <v>#N/A</v>
      </c>
      <c r="F1867" s="33" t="e">
        <f>VLOOKUP($B1867,大盤與近月台指!$A$4:$I$499,5,FALSE)</f>
        <v>#N/A</v>
      </c>
      <c r="G1867" s="49" t="e">
        <f>VLOOKUP($B1867,三大法人買賣超!$A$4:$I$500,3,FALSE)</f>
        <v>#N/A</v>
      </c>
      <c r="H1867" s="34" t="e">
        <f>VLOOKUP($B1867,三大法人買賣超!$A$4:$I$500,5,FALSE)</f>
        <v>#N/A</v>
      </c>
      <c r="I1867" s="27" t="e">
        <f>VLOOKUP($B1867,三大法人買賣超!$A$4:$I$500,7,FALSE)</f>
        <v>#N/A</v>
      </c>
      <c r="J1867" s="27" t="e">
        <f>VLOOKUP($B1867,三大法人買賣超!$A$4:$I$500,9,FALSE)</f>
        <v>#N/A</v>
      </c>
      <c r="K1867" s="37">
        <f>新台幣匯率美元指數!B1868</f>
        <v>0</v>
      </c>
      <c r="L1867" s="38">
        <f>新台幣匯率美元指數!C1868</f>
        <v>0</v>
      </c>
      <c r="M1867" s="39">
        <f>新台幣匯率美元指數!D1868</f>
        <v>0</v>
      </c>
      <c r="N1867" s="27" t="e">
        <f>VLOOKUP($B1867,期貨未平倉口數!$A$4:$M$499,4,FALSE)</f>
        <v>#N/A</v>
      </c>
      <c r="O1867" s="27" t="e">
        <f>VLOOKUP($B1867,期貨未平倉口數!$A$4:$M$499,9,FALSE)</f>
        <v>#N/A</v>
      </c>
      <c r="P1867" s="27" t="e">
        <f>VLOOKUP($B1867,期貨未平倉口數!$A$4:$M$499,10,FALSE)</f>
        <v>#N/A</v>
      </c>
      <c r="Q1867" s="27" t="e">
        <f>VLOOKUP($B1867,期貨未平倉口數!$A$4:$M$499,11,FALSE)</f>
        <v>#N/A</v>
      </c>
      <c r="R1867" s="64" t="e">
        <f>VLOOKUP($B1867,選擇權未平倉餘額!$A$4:$I$500,6,FALSE)</f>
        <v>#N/A</v>
      </c>
      <c r="S1867" s="64" t="e">
        <f>VLOOKUP($B1867,選擇權未平倉餘額!$A$4:$I$500,7,FALSE)</f>
        <v>#N/A</v>
      </c>
      <c r="T1867" s="64" t="e">
        <f>VLOOKUP($B1867,選擇權未平倉餘額!$A$4:$I$500,8,FALSE)</f>
        <v>#N/A</v>
      </c>
      <c r="U1867" s="64" t="e">
        <f>VLOOKUP($B1867,選擇權未平倉餘額!$A$4:$I$500,9,FALSE)</f>
        <v>#N/A</v>
      </c>
      <c r="V1867" s="39" t="e">
        <f>VLOOKUP($B1867,臺指選擇權P_C_Ratios!$A$4:$C$500,3,FALSE)</f>
        <v>#N/A</v>
      </c>
      <c r="W1867" s="41" t="e">
        <f>VLOOKUP($B1867,散戶多空比!$A$6:$L$500,12,FALSE)</f>
        <v>#N/A</v>
      </c>
      <c r="X1867" s="40" t="e">
        <f>VLOOKUP($B1867,期貨大額交易人未沖銷部位!$A$4:$O$499,4,FALSE)</f>
        <v>#N/A</v>
      </c>
      <c r="Y1867" s="40" t="e">
        <f>VLOOKUP($B1867,期貨大額交易人未沖銷部位!$A$4:$O$499,7,FALSE)</f>
        <v>#N/A</v>
      </c>
      <c r="Z1867" s="40" t="e">
        <f>VLOOKUP($B1867,期貨大額交易人未沖銷部位!$A$4:$O$499,10,FALSE)</f>
        <v>#N/A</v>
      </c>
      <c r="AA1867" s="40" t="e">
        <f>VLOOKUP($B1867,期貨大額交易人未沖銷部位!$A$4:$O$499,13,FALSE)</f>
        <v>#N/A</v>
      </c>
      <c r="AB1867" s="40" t="e">
        <f>VLOOKUP($B1867,期貨大額交易人未沖銷部位!$A$4:$O$499,14,FALSE)</f>
        <v>#N/A</v>
      </c>
      <c r="AC1867" s="40" t="e">
        <f>VLOOKUP($B1867,期貨大額交易人未沖銷部位!$A$4:$O$499,15,FALSE)</f>
        <v>#N/A</v>
      </c>
      <c r="AD1867" s="33" t="e">
        <f>VLOOKUP($B1867,三大美股走勢!$A$4:$J$495,4,FALSE)</f>
        <v>#N/A</v>
      </c>
      <c r="AE1867" s="33" t="e">
        <f>VLOOKUP($B1867,三大美股走勢!$A$4:$J$495,7,FALSE)</f>
        <v>#N/A</v>
      </c>
      <c r="AF1867" s="33" t="e">
        <f>VLOOKUP($B1867,三大美股走勢!$A$4:$J$495,10,FALSE)</f>
        <v>#N/A</v>
      </c>
    </row>
    <row r="1868" spans="2:32">
      <c r="B1868" s="32">
        <v>44647</v>
      </c>
      <c r="C1868" s="33" t="e">
        <f>VLOOKUP($B1868,大盤與近月台指!$A$4:$I$499,2,FALSE)</f>
        <v>#N/A</v>
      </c>
      <c r="D1868" s="34" t="e">
        <f>VLOOKUP($B1868,大盤與近月台指!$A$4:$I$499,3,FALSE)</f>
        <v>#N/A</v>
      </c>
      <c r="E1868" s="35" t="e">
        <f>VLOOKUP($B1868,大盤與近月台指!$A$4:$I$499,4,FALSE)</f>
        <v>#N/A</v>
      </c>
      <c r="F1868" s="33" t="e">
        <f>VLOOKUP($B1868,大盤與近月台指!$A$4:$I$499,5,FALSE)</f>
        <v>#N/A</v>
      </c>
      <c r="G1868" s="49" t="e">
        <f>VLOOKUP($B1868,三大法人買賣超!$A$4:$I$500,3,FALSE)</f>
        <v>#N/A</v>
      </c>
      <c r="H1868" s="34" t="e">
        <f>VLOOKUP($B1868,三大法人買賣超!$A$4:$I$500,5,FALSE)</f>
        <v>#N/A</v>
      </c>
      <c r="I1868" s="27" t="e">
        <f>VLOOKUP($B1868,三大法人買賣超!$A$4:$I$500,7,FALSE)</f>
        <v>#N/A</v>
      </c>
      <c r="J1868" s="27" t="e">
        <f>VLOOKUP($B1868,三大法人買賣超!$A$4:$I$500,9,FALSE)</f>
        <v>#N/A</v>
      </c>
      <c r="K1868" s="37">
        <f>新台幣匯率美元指數!B1869</f>
        <v>0</v>
      </c>
      <c r="L1868" s="38">
        <f>新台幣匯率美元指數!C1869</f>
        <v>0</v>
      </c>
      <c r="M1868" s="39">
        <f>新台幣匯率美元指數!D1869</f>
        <v>0</v>
      </c>
      <c r="N1868" s="27" t="e">
        <f>VLOOKUP($B1868,期貨未平倉口數!$A$4:$M$499,4,FALSE)</f>
        <v>#N/A</v>
      </c>
      <c r="O1868" s="27" t="e">
        <f>VLOOKUP($B1868,期貨未平倉口數!$A$4:$M$499,9,FALSE)</f>
        <v>#N/A</v>
      </c>
      <c r="P1868" s="27" t="e">
        <f>VLOOKUP($B1868,期貨未平倉口數!$A$4:$M$499,10,FALSE)</f>
        <v>#N/A</v>
      </c>
      <c r="Q1868" s="27" t="e">
        <f>VLOOKUP($B1868,期貨未平倉口數!$A$4:$M$499,11,FALSE)</f>
        <v>#N/A</v>
      </c>
      <c r="R1868" s="64" t="e">
        <f>VLOOKUP($B1868,選擇權未平倉餘額!$A$4:$I$500,6,FALSE)</f>
        <v>#N/A</v>
      </c>
      <c r="S1868" s="64" t="e">
        <f>VLOOKUP($B1868,選擇權未平倉餘額!$A$4:$I$500,7,FALSE)</f>
        <v>#N/A</v>
      </c>
      <c r="T1868" s="64" t="e">
        <f>VLOOKUP($B1868,選擇權未平倉餘額!$A$4:$I$500,8,FALSE)</f>
        <v>#N/A</v>
      </c>
      <c r="U1868" s="64" t="e">
        <f>VLOOKUP($B1868,選擇權未平倉餘額!$A$4:$I$500,9,FALSE)</f>
        <v>#N/A</v>
      </c>
      <c r="V1868" s="39" t="e">
        <f>VLOOKUP($B1868,臺指選擇權P_C_Ratios!$A$4:$C$500,3,FALSE)</f>
        <v>#N/A</v>
      </c>
      <c r="W1868" s="41" t="e">
        <f>VLOOKUP($B1868,散戶多空比!$A$6:$L$500,12,FALSE)</f>
        <v>#N/A</v>
      </c>
      <c r="X1868" s="40" t="e">
        <f>VLOOKUP($B1868,期貨大額交易人未沖銷部位!$A$4:$O$499,4,FALSE)</f>
        <v>#N/A</v>
      </c>
      <c r="Y1868" s="40" t="e">
        <f>VLOOKUP($B1868,期貨大額交易人未沖銷部位!$A$4:$O$499,7,FALSE)</f>
        <v>#N/A</v>
      </c>
      <c r="Z1868" s="40" t="e">
        <f>VLOOKUP($B1868,期貨大額交易人未沖銷部位!$A$4:$O$499,10,FALSE)</f>
        <v>#N/A</v>
      </c>
      <c r="AA1868" s="40" t="e">
        <f>VLOOKUP($B1868,期貨大額交易人未沖銷部位!$A$4:$O$499,13,FALSE)</f>
        <v>#N/A</v>
      </c>
      <c r="AB1868" s="40" t="e">
        <f>VLOOKUP($B1868,期貨大額交易人未沖銷部位!$A$4:$O$499,14,FALSE)</f>
        <v>#N/A</v>
      </c>
      <c r="AC1868" s="40" t="e">
        <f>VLOOKUP($B1868,期貨大額交易人未沖銷部位!$A$4:$O$499,15,FALSE)</f>
        <v>#N/A</v>
      </c>
      <c r="AD1868" s="33" t="e">
        <f>VLOOKUP($B1868,三大美股走勢!$A$4:$J$495,4,FALSE)</f>
        <v>#N/A</v>
      </c>
      <c r="AE1868" s="33" t="e">
        <f>VLOOKUP($B1868,三大美股走勢!$A$4:$J$495,7,FALSE)</f>
        <v>#N/A</v>
      </c>
      <c r="AF1868" s="33" t="e">
        <f>VLOOKUP($B1868,三大美股走勢!$A$4:$J$495,10,FALSE)</f>
        <v>#N/A</v>
      </c>
    </row>
    <row r="1869" spans="2:32">
      <c r="B1869" s="32">
        <v>44648</v>
      </c>
      <c r="C1869" s="33" t="e">
        <f>VLOOKUP($B1869,大盤與近月台指!$A$4:$I$499,2,FALSE)</f>
        <v>#N/A</v>
      </c>
      <c r="D1869" s="34" t="e">
        <f>VLOOKUP($B1869,大盤與近月台指!$A$4:$I$499,3,FALSE)</f>
        <v>#N/A</v>
      </c>
      <c r="E1869" s="35" t="e">
        <f>VLOOKUP($B1869,大盤與近月台指!$A$4:$I$499,4,FALSE)</f>
        <v>#N/A</v>
      </c>
      <c r="F1869" s="33" t="e">
        <f>VLOOKUP($B1869,大盤與近月台指!$A$4:$I$499,5,FALSE)</f>
        <v>#N/A</v>
      </c>
      <c r="G1869" s="49" t="e">
        <f>VLOOKUP($B1869,三大法人買賣超!$A$4:$I$500,3,FALSE)</f>
        <v>#N/A</v>
      </c>
      <c r="H1869" s="34" t="e">
        <f>VLOOKUP($B1869,三大法人買賣超!$A$4:$I$500,5,FALSE)</f>
        <v>#N/A</v>
      </c>
      <c r="I1869" s="27" t="e">
        <f>VLOOKUP($B1869,三大法人買賣超!$A$4:$I$500,7,FALSE)</f>
        <v>#N/A</v>
      </c>
      <c r="J1869" s="27" t="e">
        <f>VLOOKUP($B1869,三大法人買賣超!$A$4:$I$500,9,FALSE)</f>
        <v>#N/A</v>
      </c>
      <c r="K1869" s="37">
        <f>新台幣匯率美元指數!B1870</f>
        <v>0</v>
      </c>
      <c r="L1869" s="38">
        <f>新台幣匯率美元指數!C1870</f>
        <v>0</v>
      </c>
      <c r="M1869" s="39">
        <f>新台幣匯率美元指數!D1870</f>
        <v>0</v>
      </c>
      <c r="N1869" s="27" t="e">
        <f>VLOOKUP($B1869,期貨未平倉口數!$A$4:$M$499,4,FALSE)</f>
        <v>#N/A</v>
      </c>
      <c r="O1869" s="27" t="e">
        <f>VLOOKUP($B1869,期貨未平倉口數!$A$4:$M$499,9,FALSE)</f>
        <v>#N/A</v>
      </c>
      <c r="P1869" s="27" t="e">
        <f>VLOOKUP($B1869,期貨未平倉口數!$A$4:$M$499,10,FALSE)</f>
        <v>#N/A</v>
      </c>
      <c r="Q1869" s="27" t="e">
        <f>VLOOKUP($B1869,期貨未平倉口數!$A$4:$M$499,11,FALSE)</f>
        <v>#N/A</v>
      </c>
      <c r="R1869" s="64" t="e">
        <f>VLOOKUP($B1869,選擇權未平倉餘額!$A$4:$I$500,6,FALSE)</f>
        <v>#N/A</v>
      </c>
      <c r="S1869" s="64" t="e">
        <f>VLOOKUP($B1869,選擇權未平倉餘額!$A$4:$I$500,7,FALSE)</f>
        <v>#N/A</v>
      </c>
      <c r="T1869" s="64" t="e">
        <f>VLOOKUP($B1869,選擇權未平倉餘額!$A$4:$I$500,8,FALSE)</f>
        <v>#N/A</v>
      </c>
      <c r="U1869" s="64" t="e">
        <f>VLOOKUP($B1869,選擇權未平倉餘額!$A$4:$I$500,9,FALSE)</f>
        <v>#N/A</v>
      </c>
      <c r="V1869" s="39" t="e">
        <f>VLOOKUP($B1869,臺指選擇權P_C_Ratios!$A$4:$C$500,3,FALSE)</f>
        <v>#N/A</v>
      </c>
      <c r="W1869" s="41" t="e">
        <f>VLOOKUP($B1869,散戶多空比!$A$6:$L$500,12,FALSE)</f>
        <v>#N/A</v>
      </c>
      <c r="X1869" s="40" t="e">
        <f>VLOOKUP($B1869,期貨大額交易人未沖銷部位!$A$4:$O$499,4,FALSE)</f>
        <v>#N/A</v>
      </c>
      <c r="Y1869" s="40" t="e">
        <f>VLOOKUP($B1869,期貨大額交易人未沖銷部位!$A$4:$O$499,7,FALSE)</f>
        <v>#N/A</v>
      </c>
      <c r="Z1869" s="40" t="e">
        <f>VLOOKUP($B1869,期貨大額交易人未沖銷部位!$A$4:$O$499,10,FALSE)</f>
        <v>#N/A</v>
      </c>
      <c r="AA1869" s="40" t="e">
        <f>VLOOKUP($B1869,期貨大額交易人未沖銷部位!$A$4:$O$499,13,FALSE)</f>
        <v>#N/A</v>
      </c>
      <c r="AB1869" s="40" t="e">
        <f>VLOOKUP($B1869,期貨大額交易人未沖銷部位!$A$4:$O$499,14,FALSE)</f>
        <v>#N/A</v>
      </c>
      <c r="AC1869" s="40" t="e">
        <f>VLOOKUP($B1869,期貨大額交易人未沖銷部位!$A$4:$O$499,15,FALSE)</f>
        <v>#N/A</v>
      </c>
      <c r="AD1869" s="33" t="e">
        <f>VLOOKUP($B1869,三大美股走勢!$A$4:$J$495,4,FALSE)</f>
        <v>#N/A</v>
      </c>
      <c r="AE1869" s="33" t="e">
        <f>VLOOKUP($B1869,三大美股走勢!$A$4:$J$495,7,FALSE)</f>
        <v>#N/A</v>
      </c>
      <c r="AF1869" s="33" t="e">
        <f>VLOOKUP($B1869,三大美股走勢!$A$4:$J$495,10,FALSE)</f>
        <v>#N/A</v>
      </c>
    </row>
    <row r="1870" spans="2:32">
      <c r="B1870" s="32">
        <v>44649</v>
      </c>
      <c r="C1870" s="33" t="e">
        <f>VLOOKUP($B1870,大盤與近月台指!$A$4:$I$499,2,FALSE)</f>
        <v>#N/A</v>
      </c>
      <c r="D1870" s="34" t="e">
        <f>VLOOKUP($B1870,大盤與近月台指!$A$4:$I$499,3,FALSE)</f>
        <v>#N/A</v>
      </c>
      <c r="E1870" s="35" t="e">
        <f>VLOOKUP($B1870,大盤與近月台指!$A$4:$I$499,4,FALSE)</f>
        <v>#N/A</v>
      </c>
      <c r="F1870" s="33" t="e">
        <f>VLOOKUP($B1870,大盤與近月台指!$A$4:$I$499,5,FALSE)</f>
        <v>#N/A</v>
      </c>
      <c r="G1870" s="49" t="e">
        <f>VLOOKUP($B1870,三大法人買賣超!$A$4:$I$500,3,FALSE)</f>
        <v>#N/A</v>
      </c>
      <c r="H1870" s="34" t="e">
        <f>VLOOKUP($B1870,三大法人買賣超!$A$4:$I$500,5,FALSE)</f>
        <v>#N/A</v>
      </c>
      <c r="I1870" s="27" t="e">
        <f>VLOOKUP($B1870,三大法人買賣超!$A$4:$I$500,7,FALSE)</f>
        <v>#N/A</v>
      </c>
      <c r="J1870" s="27" t="e">
        <f>VLOOKUP($B1870,三大法人買賣超!$A$4:$I$500,9,FALSE)</f>
        <v>#N/A</v>
      </c>
      <c r="K1870" s="37">
        <f>新台幣匯率美元指數!B1871</f>
        <v>0</v>
      </c>
      <c r="L1870" s="38">
        <f>新台幣匯率美元指數!C1871</f>
        <v>0</v>
      </c>
      <c r="M1870" s="39">
        <f>新台幣匯率美元指數!D1871</f>
        <v>0</v>
      </c>
      <c r="N1870" s="27" t="e">
        <f>VLOOKUP($B1870,期貨未平倉口數!$A$4:$M$499,4,FALSE)</f>
        <v>#N/A</v>
      </c>
      <c r="O1870" s="27" t="e">
        <f>VLOOKUP($B1870,期貨未平倉口數!$A$4:$M$499,9,FALSE)</f>
        <v>#N/A</v>
      </c>
      <c r="P1870" s="27" t="e">
        <f>VLOOKUP($B1870,期貨未平倉口數!$A$4:$M$499,10,FALSE)</f>
        <v>#N/A</v>
      </c>
      <c r="Q1870" s="27" t="e">
        <f>VLOOKUP($B1870,期貨未平倉口數!$A$4:$M$499,11,FALSE)</f>
        <v>#N/A</v>
      </c>
      <c r="R1870" s="64" t="e">
        <f>VLOOKUP($B1870,選擇權未平倉餘額!$A$4:$I$500,6,FALSE)</f>
        <v>#N/A</v>
      </c>
      <c r="S1870" s="64" t="e">
        <f>VLOOKUP($B1870,選擇權未平倉餘額!$A$4:$I$500,7,FALSE)</f>
        <v>#N/A</v>
      </c>
      <c r="T1870" s="64" t="e">
        <f>VLOOKUP($B1870,選擇權未平倉餘額!$A$4:$I$500,8,FALSE)</f>
        <v>#N/A</v>
      </c>
      <c r="U1870" s="64" t="e">
        <f>VLOOKUP($B1870,選擇權未平倉餘額!$A$4:$I$500,9,FALSE)</f>
        <v>#N/A</v>
      </c>
      <c r="V1870" s="39" t="e">
        <f>VLOOKUP($B1870,臺指選擇權P_C_Ratios!$A$4:$C$500,3,FALSE)</f>
        <v>#N/A</v>
      </c>
      <c r="W1870" s="41" t="e">
        <f>VLOOKUP($B1870,散戶多空比!$A$6:$L$500,12,FALSE)</f>
        <v>#N/A</v>
      </c>
      <c r="X1870" s="40" t="e">
        <f>VLOOKUP($B1870,期貨大額交易人未沖銷部位!$A$4:$O$499,4,FALSE)</f>
        <v>#N/A</v>
      </c>
      <c r="Y1870" s="40" t="e">
        <f>VLOOKUP($B1870,期貨大額交易人未沖銷部位!$A$4:$O$499,7,FALSE)</f>
        <v>#N/A</v>
      </c>
      <c r="Z1870" s="40" t="e">
        <f>VLOOKUP($B1870,期貨大額交易人未沖銷部位!$A$4:$O$499,10,FALSE)</f>
        <v>#N/A</v>
      </c>
      <c r="AA1870" s="40" t="e">
        <f>VLOOKUP($B1870,期貨大額交易人未沖銷部位!$A$4:$O$499,13,FALSE)</f>
        <v>#N/A</v>
      </c>
      <c r="AB1870" s="40" t="e">
        <f>VLOOKUP($B1870,期貨大額交易人未沖銷部位!$A$4:$O$499,14,FALSE)</f>
        <v>#N/A</v>
      </c>
      <c r="AC1870" s="40" t="e">
        <f>VLOOKUP($B1870,期貨大額交易人未沖銷部位!$A$4:$O$499,15,FALSE)</f>
        <v>#N/A</v>
      </c>
      <c r="AD1870" s="33" t="e">
        <f>VLOOKUP($B1870,三大美股走勢!$A$4:$J$495,4,FALSE)</f>
        <v>#N/A</v>
      </c>
      <c r="AE1870" s="33" t="e">
        <f>VLOOKUP($B1870,三大美股走勢!$A$4:$J$495,7,FALSE)</f>
        <v>#N/A</v>
      </c>
      <c r="AF1870" s="33" t="e">
        <f>VLOOKUP($B1870,三大美股走勢!$A$4:$J$495,10,FALSE)</f>
        <v>#N/A</v>
      </c>
    </row>
    <row r="1871" spans="2:32">
      <c r="B1871" s="32">
        <v>44650</v>
      </c>
      <c r="C1871" s="33" t="e">
        <f>VLOOKUP($B1871,大盤與近月台指!$A$4:$I$499,2,FALSE)</f>
        <v>#N/A</v>
      </c>
      <c r="D1871" s="34" t="e">
        <f>VLOOKUP($B1871,大盤與近月台指!$A$4:$I$499,3,FALSE)</f>
        <v>#N/A</v>
      </c>
      <c r="E1871" s="35" t="e">
        <f>VLOOKUP($B1871,大盤與近月台指!$A$4:$I$499,4,FALSE)</f>
        <v>#N/A</v>
      </c>
      <c r="F1871" s="33" t="e">
        <f>VLOOKUP($B1871,大盤與近月台指!$A$4:$I$499,5,FALSE)</f>
        <v>#N/A</v>
      </c>
      <c r="G1871" s="49" t="e">
        <f>VLOOKUP($B1871,三大法人買賣超!$A$4:$I$500,3,FALSE)</f>
        <v>#N/A</v>
      </c>
      <c r="H1871" s="34" t="e">
        <f>VLOOKUP($B1871,三大法人買賣超!$A$4:$I$500,5,FALSE)</f>
        <v>#N/A</v>
      </c>
      <c r="I1871" s="27" t="e">
        <f>VLOOKUP($B1871,三大法人買賣超!$A$4:$I$500,7,FALSE)</f>
        <v>#N/A</v>
      </c>
      <c r="J1871" s="27" t="e">
        <f>VLOOKUP($B1871,三大法人買賣超!$A$4:$I$500,9,FALSE)</f>
        <v>#N/A</v>
      </c>
      <c r="K1871" s="37">
        <f>新台幣匯率美元指數!B1872</f>
        <v>0</v>
      </c>
      <c r="L1871" s="38">
        <f>新台幣匯率美元指數!C1872</f>
        <v>0</v>
      </c>
      <c r="M1871" s="39">
        <f>新台幣匯率美元指數!D1872</f>
        <v>0</v>
      </c>
      <c r="N1871" s="27" t="e">
        <f>VLOOKUP($B1871,期貨未平倉口數!$A$4:$M$499,4,FALSE)</f>
        <v>#N/A</v>
      </c>
      <c r="O1871" s="27" t="e">
        <f>VLOOKUP($B1871,期貨未平倉口數!$A$4:$M$499,9,FALSE)</f>
        <v>#N/A</v>
      </c>
      <c r="P1871" s="27" t="e">
        <f>VLOOKUP($B1871,期貨未平倉口數!$A$4:$M$499,10,FALSE)</f>
        <v>#N/A</v>
      </c>
      <c r="Q1871" s="27" t="e">
        <f>VLOOKUP($B1871,期貨未平倉口數!$A$4:$M$499,11,FALSE)</f>
        <v>#N/A</v>
      </c>
      <c r="R1871" s="64" t="e">
        <f>VLOOKUP($B1871,選擇權未平倉餘額!$A$4:$I$500,6,FALSE)</f>
        <v>#N/A</v>
      </c>
      <c r="S1871" s="64" t="e">
        <f>VLOOKUP($B1871,選擇權未平倉餘額!$A$4:$I$500,7,FALSE)</f>
        <v>#N/A</v>
      </c>
      <c r="T1871" s="64" t="e">
        <f>VLOOKUP($B1871,選擇權未平倉餘額!$A$4:$I$500,8,FALSE)</f>
        <v>#N/A</v>
      </c>
      <c r="U1871" s="64" t="e">
        <f>VLOOKUP($B1871,選擇權未平倉餘額!$A$4:$I$500,9,FALSE)</f>
        <v>#N/A</v>
      </c>
      <c r="V1871" s="39" t="e">
        <f>VLOOKUP($B1871,臺指選擇權P_C_Ratios!$A$4:$C$500,3,FALSE)</f>
        <v>#N/A</v>
      </c>
      <c r="W1871" s="41" t="e">
        <f>VLOOKUP($B1871,散戶多空比!$A$6:$L$500,12,FALSE)</f>
        <v>#N/A</v>
      </c>
      <c r="X1871" s="40" t="e">
        <f>VLOOKUP($B1871,期貨大額交易人未沖銷部位!$A$4:$O$499,4,FALSE)</f>
        <v>#N/A</v>
      </c>
      <c r="Y1871" s="40" t="e">
        <f>VLOOKUP($B1871,期貨大額交易人未沖銷部位!$A$4:$O$499,7,FALSE)</f>
        <v>#N/A</v>
      </c>
      <c r="Z1871" s="40" t="e">
        <f>VLOOKUP($B1871,期貨大額交易人未沖銷部位!$A$4:$O$499,10,FALSE)</f>
        <v>#N/A</v>
      </c>
      <c r="AA1871" s="40" t="e">
        <f>VLOOKUP($B1871,期貨大額交易人未沖銷部位!$A$4:$O$499,13,FALSE)</f>
        <v>#N/A</v>
      </c>
      <c r="AB1871" s="40" t="e">
        <f>VLOOKUP($B1871,期貨大額交易人未沖銷部位!$A$4:$O$499,14,FALSE)</f>
        <v>#N/A</v>
      </c>
      <c r="AC1871" s="40" t="e">
        <f>VLOOKUP($B1871,期貨大額交易人未沖銷部位!$A$4:$O$499,15,FALSE)</f>
        <v>#N/A</v>
      </c>
      <c r="AD1871" s="33" t="e">
        <f>VLOOKUP($B1871,三大美股走勢!$A$4:$J$495,4,FALSE)</f>
        <v>#N/A</v>
      </c>
      <c r="AE1871" s="33" t="e">
        <f>VLOOKUP($B1871,三大美股走勢!$A$4:$J$495,7,FALSE)</f>
        <v>#N/A</v>
      </c>
      <c r="AF1871" s="33" t="e">
        <f>VLOOKUP($B1871,三大美股走勢!$A$4:$J$495,10,FALSE)</f>
        <v>#N/A</v>
      </c>
    </row>
    <row r="1872" spans="2:32">
      <c r="B1872" s="32">
        <v>44651</v>
      </c>
      <c r="C1872" s="33" t="e">
        <f>VLOOKUP($B1872,大盤與近月台指!$A$4:$I$499,2,FALSE)</f>
        <v>#N/A</v>
      </c>
      <c r="D1872" s="34" t="e">
        <f>VLOOKUP($B1872,大盤與近月台指!$A$4:$I$499,3,FALSE)</f>
        <v>#N/A</v>
      </c>
      <c r="E1872" s="35" t="e">
        <f>VLOOKUP($B1872,大盤與近月台指!$A$4:$I$499,4,FALSE)</f>
        <v>#N/A</v>
      </c>
      <c r="F1872" s="33" t="e">
        <f>VLOOKUP($B1872,大盤與近月台指!$A$4:$I$499,5,FALSE)</f>
        <v>#N/A</v>
      </c>
      <c r="G1872" s="49" t="e">
        <f>VLOOKUP($B1872,三大法人買賣超!$A$4:$I$500,3,FALSE)</f>
        <v>#N/A</v>
      </c>
      <c r="H1872" s="34" t="e">
        <f>VLOOKUP($B1872,三大法人買賣超!$A$4:$I$500,5,FALSE)</f>
        <v>#N/A</v>
      </c>
      <c r="I1872" s="27" t="e">
        <f>VLOOKUP($B1872,三大法人買賣超!$A$4:$I$500,7,FALSE)</f>
        <v>#N/A</v>
      </c>
      <c r="J1872" s="27" t="e">
        <f>VLOOKUP($B1872,三大法人買賣超!$A$4:$I$500,9,FALSE)</f>
        <v>#N/A</v>
      </c>
      <c r="K1872" s="37">
        <f>新台幣匯率美元指數!B1873</f>
        <v>0</v>
      </c>
      <c r="L1872" s="38">
        <f>新台幣匯率美元指數!C1873</f>
        <v>0</v>
      </c>
      <c r="M1872" s="39">
        <f>新台幣匯率美元指數!D1873</f>
        <v>0</v>
      </c>
      <c r="N1872" s="27" t="e">
        <f>VLOOKUP($B1872,期貨未平倉口數!$A$4:$M$499,4,FALSE)</f>
        <v>#N/A</v>
      </c>
      <c r="O1872" s="27" t="e">
        <f>VLOOKUP($B1872,期貨未平倉口數!$A$4:$M$499,9,FALSE)</f>
        <v>#N/A</v>
      </c>
      <c r="P1872" s="27" t="e">
        <f>VLOOKUP($B1872,期貨未平倉口數!$A$4:$M$499,10,FALSE)</f>
        <v>#N/A</v>
      </c>
      <c r="Q1872" s="27" t="e">
        <f>VLOOKUP($B1872,期貨未平倉口數!$A$4:$M$499,11,FALSE)</f>
        <v>#N/A</v>
      </c>
      <c r="R1872" s="64" t="e">
        <f>VLOOKUP($B1872,選擇權未平倉餘額!$A$4:$I$500,6,FALSE)</f>
        <v>#N/A</v>
      </c>
      <c r="S1872" s="64" t="e">
        <f>VLOOKUP($B1872,選擇權未平倉餘額!$A$4:$I$500,7,FALSE)</f>
        <v>#N/A</v>
      </c>
      <c r="T1872" s="64" t="e">
        <f>VLOOKUP($B1872,選擇權未平倉餘額!$A$4:$I$500,8,FALSE)</f>
        <v>#N/A</v>
      </c>
      <c r="U1872" s="64" t="e">
        <f>VLOOKUP($B1872,選擇權未平倉餘額!$A$4:$I$500,9,FALSE)</f>
        <v>#N/A</v>
      </c>
      <c r="V1872" s="39" t="e">
        <f>VLOOKUP($B1872,臺指選擇權P_C_Ratios!$A$4:$C$500,3,FALSE)</f>
        <v>#N/A</v>
      </c>
      <c r="W1872" s="41" t="e">
        <f>VLOOKUP($B1872,散戶多空比!$A$6:$L$500,12,FALSE)</f>
        <v>#N/A</v>
      </c>
      <c r="X1872" s="40" t="e">
        <f>VLOOKUP($B1872,期貨大額交易人未沖銷部位!$A$4:$O$499,4,FALSE)</f>
        <v>#N/A</v>
      </c>
      <c r="Y1872" s="40" t="e">
        <f>VLOOKUP($B1872,期貨大額交易人未沖銷部位!$A$4:$O$499,7,FALSE)</f>
        <v>#N/A</v>
      </c>
      <c r="Z1872" s="40" t="e">
        <f>VLOOKUP($B1872,期貨大額交易人未沖銷部位!$A$4:$O$499,10,FALSE)</f>
        <v>#N/A</v>
      </c>
      <c r="AA1872" s="40" t="e">
        <f>VLOOKUP($B1872,期貨大額交易人未沖銷部位!$A$4:$O$499,13,FALSE)</f>
        <v>#N/A</v>
      </c>
      <c r="AB1872" s="40" t="e">
        <f>VLOOKUP($B1872,期貨大額交易人未沖銷部位!$A$4:$O$499,14,FALSE)</f>
        <v>#N/A</v>
      </c>
      <c r="AC1872" s="40" t="e">
        <f>VLOOKUP($B1872,期貨大額交易人未沖銷部位!$A$4:$O$499,15,FALSE)</f>
        <v>#N/A</v>
      </c>
      <c r="AD1872" s="33" t="e">
        <f>VLOOKUP($B1872,三大美股走勢!$A$4:$J$495,4,FALSE)</f>
        <v>#N/A</v>
      </c>
      <c r="AE1872" s="33" t="e">
        <f>VLOOKUP($B1872,三大美股走勢!$A$4:$J$495,7,FALSE)</f>
        <v>#N/A</v>
      </c>
      <c r="AF1872" s="33" t="e">
        <f>VLOOKUP($B1872,三大美股走勢!$A$4:$J$495,10,FALSE)</f>
        <v>#N/A</v>
      </c>
    </row>
    <row r="1873" spans="2:32">
      <c r="B1873" s="32">
        <v>44652</v>
      </c>
      <c r="C1873" s="33" t="e">
        <f>VLOOKUP($B1873,大盤與近月台指!$A$4:$I$499,2,FALSE)</f>
        <v>#N/A</v>
      </c>
      <c r="D1873" s="34" t="e">
        <f>VLOOKUP($B1873,大盤與近月台指!$A$4:$I$499,3,FALSE)</f>
        <v>#N/A</v>
      </c>
      <c r="E1873" s="35" t="e">
        <f>VLOOKUP($B1873,大盤與近月台指!$A$4:$I$499,4,FALSE)</f>
        <v>#N/A</v>
      </c>
      <c r="F1873" s="33" t="e">
        <f>VLOOKUP($B1873,大盤與近月台指!$A$4:$I$499,5,FALSE)</f>
        <v>#N/A</v>
      </c>
      <c r="G1873" s="49" t="e">
        <f>VLOOKUP($B1873,三大法人買賣超!$A$4:$I$500,3,FALSE)</f>
        <v>#N/A</v>
      </c>
      <c r="H1873" s="34" t="e">
        <f>VLOOKUP($B1873,三大法人買賣超!$A$4:$I$500,5,FALSE)</f>
        <v>#N/A</v>
      </c>
      <c r="I1873" s="27" t="e">
        <f>VLOOKUP($B1873,三大法人買賣超!$A$4:$I$500,7,FALSE)</f>
        <v>#N/A</v>
      </c>
      <c r="J1873" s="27" t="e">
        <f>VLOOKUP($B1873,三大法人買賣超!$A$4:$I$500,9,FALSE)</f>
        <v>#N/A</v>
      </c>
      <c r="K1873" s="37">
        <f>新台幣匯率美元指數!B1874</f>
        <v>0</v>
      </c>
      <c r="L1873" s="38">
        <f>新台幣匯率美元指數!C1874</f>
        <v>0</v>
      </c>
      <c r="M1873" s="39">
        <f>新台幣匯率美元指數!D1874</f>
        <v>0</v>
      </c>
      <c r="N1873" s="27" t="e">
        <f>VLOOKUP($B1873,期貨未平倉口數!$A$4:$M$499,4,FALSE)</f>
        <v>#N/A</v>
      </c>
      <c r="O1873" s="27" t="e">
        <f>VLOOKUP($B1873,期貨未平倉口數!$A$4:$M$499,9,FALSE)</f>
        <v>#N/A</v>
      </c>
      <c r="P1873" s="27" t="e">
        <f>VLOOKUP($B1873,期貨未平倉口數!$A$4:$M$499,10,FALSE)</f>
        <v>#N/A</v>
      </c>
      <c r="Q1873" s="27" t="e">
        <f>VLOOKUP($B1873,期貨未平倉口數!$A$4:$M$499,11,FALSE)</f>
        <v>#N/A</v>
      </c>
      <c r="R1873" s="64" t="e">
        <f>VLOOKUP($B1873,選擇權未平倉餘額!$A$4:$I$500,6,FALSE)</f>
        <v>#N/A</v>
      </c>
      <c r="S1873" s="64" t="e">
        <f>VLOOKUP($B1873,選擇權未平倉餘額!$A$4:$I$500,7,FALSE)</f>
        <v>#N/A</v>
      </c>
      <c r="T1873" s="64" t="e">
        <f>VLOOKUP($B1873,選擇權未平倉餘額!$A$4:$I$500,8,FALSE)</f>
        <v>#N/A</v>
      </c>
      <c r="U1873" s="64" t="e">
        <f>VLOOKUP($B1873,選擇權未平倉餘額!$A$4:$I$500,9,FALSE)</f>
        <v>#N/A</v>
      </c>
      <c r="V1873" s="39" t="e">
        <f>VLOOKUP($B1873,臺指選擇權P_C_Ratios!$A$4:$C$500,3,FALSE)</f>
        <v>#N/A</v>
      </c>
      <c r="W1873" s="41" t="e">
        <f>VLOOKUP($B1873,散戶多空比!$A$6:$L$500,12,FALSE)</f>
        <v>#N/A</v>
      </c>
      <c r="X1873" s="40" t="e">
        <f>VLOOKUP($B1873,期貨大額交易人未沖銷部位!$A$4:$O$499,4,FALSE)</f>
        <v>#N/A</v>
      </c>
      <c r="Y1873" s="40" t="e">
        <f>VLOOKUP($B1873,期貨大額交易人未沖銷部位!$A$4:$O$499,7,FALSE)</f>
        <v>#N/A</v>
      </c>
      <c r="Z1873" s="40" t="e">
        <f>VLOOKUP($B1873,期貨大額交易人未沖銷部位!$A$4:$O$499,10,FALSE)</f>
        <v>#N/A</v>
      </c>
      <c r="AA1873" s="40" t="e">
        <f>VLOOKUP($B1873,期貨大額交易人未沖銷部位!$A$4:$O$499,13,FALSE)</f>
        <v>#N/A</v>
      </c>
      <c r="AB1873" s="40" t="e">
        <f>VLOOKUP($B1873,期貨大額交易人未沖銷部位!$A$4:$O$499,14,FALSE)</f>
        <v>#N/A</v>
      </c>
      <c r="AC1873" s="40" t="e">
        <f>VLOOKUP($B1873,期貨大額交易人未沖銷部位!$A$4:$O$499,15,FALSE)</f>
        <v>#N/A</v>
      </c>
      <c r="AD1873" s="33" t="e">
        <f>VLOOKUP($B1873,三大美股走勢!$A$4:$J$495,4,FALSE)</f>
        <v>#N/A</v>
      </c>
      <c r="AE1873" s="33" t="e">
        <f>VLOOKUP($B1873,三大美股走勢!$A$4:$J$495,7,FALSE)</f>
        <v>#N/A</v>
      </c>
      <c r="AF1873" s="33" t="e">
        <f>VLOOKUP($B1873,三大美股走勢!$A$4:$J$495,10,FALSE)</f>
        <v>#N/A</v>
      </c>
    </row>
    <row r="1874" spans="2:32">
      <c r="B1874" s="32">
        <v>44653</v>
      </c>
      <c r="C1874" s="33" t="e">
        <f>VLOOKUP($B1874,大盤與近月台指!$A$4:$I$499,2,FALSE)</f>
        <v>#N/A</v>
      </c>
      <c r="D1874" s="34" t="e">
        <f>VLOOKUP($B1874,大盤與近月台指!$A$4:$I$499,3,FALSE)</f>
        <v>#N/A</v>
      </c>
      <c r="E1874" s="35" t="e">
        <f>VLOOKUP($B1874,大盤與近月台指!$A$4:$I$499,4,FALSE)</f>
        <v>#N/A</v>
      </c>
      <c r="F1874" s="33" t="e">
        <f>VLOOKUP($B1874,大盤與近月台指!$A$4:$I$499,5,FALSE)</f>
        <v>#N/A</v>
      </c>
      <c r="G1874" s="49" t="e">
        <f>VLOOKUP($B1874,三大法人買賣超!$A$4:$I$500,3,FALSE)</f>
        <v>#N/A</v>
      </c>
      <c r="H1874" s="34" t="e">
        <f>VLOOKUP($B1874,三大法人買賣超!$A$4:$I$500,5,FALSE)</f>
        <v>#N/A</v>
      </c>
      <c r="I1874" s="27" t="e">
        <f>VLOOKUP($B1874,三大法人買賣超!$A$4:$I$500,7,FALSE)</f>
        <v>#N/A</v>
      </c>
      <c r="J1874" s="27" t="e">
        <f>VLOOKUP($B1874,三大法人買賣超!$A$4:$I$500,9,FALSE)</f>
        <v>#N/A</v>
      </c>
      <c r="K1874" s="37">
        <f>新台幣匯率美元指數!B1875</f>
        <v>0</v>
      </c>
      <c r="L1874" s="38">
        <f>新台幣匯率美元指數!C1875</f>
        <v>0</v>
      </c>
      <c r="M1874" s="39">
        <f>新台幣匯率美元指數!D1875</f>
        <v>0</v>
      </c>
      <c r="N1874" s="27" t="e">
        <f>VLOOKUP($B1874,期貨未平倉口數!$A$4:$M$499,4,FALSE)</f>
        <v>#N/A</v>
      </c>
      <c r="O1874" s="27" t="e">
        <f>VLOOKUP($B1874,期貨未平倉口數!$A$4:$M$499,9,FALSE)</f>
        <v>#N/A</v>
      </c>
      <c r="P1874" s="27" t="e">
        <f>VLOOKUP($B1874,期貨未平倉口數!$A$4:$M$499,10,FALSE)</f>
        <v>#N/A</v>
      </c>
      <c r="Q1874" s="27" t="e">
        <f>VLOOKUP($B1874,期貨未平倉口數!$A$4:$M$499,11,FALSE)</f>
        <v>#N/A</v>
      </c>
      <c r="R1874" s="64" t="e">
        <f>VLOOKUP($B1874,選擇權未平倉餘額!$A$4:$I$500,6,FALSE)</f>
        <v>#N/A</v>
      </c>
      <c r="S1874" s="64" t="e">
        <f>VLOOKUP($B1874,選擇權未平倉餘額!$A$4:$I$500,7,FALSE)</f>
        <v>#N/A</v>
      </c>
      <c r="T1874" s="64" t="e">
        <f>VLOOKUP($B1874,選擇權未平倉餘額!$A$4:$I$500,8,FALSE)</f>
        <v>#N/A</v>
      </c>
      <c r="U1874" s="64" t="e">
        <f>VLOOKUP($B1874,選擇權未平倉餘額!$A$4:$I$500,9,FALSE)</f>
        <v>#N/A</v>
      </c>
      <c r="V1874" s="39" t="e">
        <f>VLOOKUP($B1874,臺指選擇權P_C_Ratios!$A$4:$C$500,3,FALSE)</f>
        <v>#N/A</v>
      </c>
      <c r="W1874" s="41" t="e">
        <f>VLOOKUP($B1874,散戶多空比!$A$6:$L$500,12,FALSE)</f>
        <v>#N/A</v>
      </c>
      <c r="X1874" s="40" t="e">
        <f>VLOOKUP($B1874,期貨大額交易人未沖銷部位!$A$4:$O$499,4,FALSE)</f>
        <v>#N/A</v>
      </c>
      <c r="Y1874" s="40" t="e">
        <f>VLOOKUP($B1874,期貨大額交易人未沖銷部位!$A$4:$O$499,7,FALSE)</f>
        <v>#N/A</v>
      </c>
      <c r="Z1874" s="40" t="e">
        <f>VLOOKUP($B1874,期貨大額交易人未沖銷部位!$A$4:$O$499,10,FALSE)</f>
        <v>#N/A</v>
      </c>
      <c r="AA1874" s="40" t="e">
        <f>VLOOKUP($B1874,期貨大額交易人未沖銷部位!$A$4:$O$499,13,FALSE)</f>
        <v>#N/A</v>
      </c>
      <c r="AB1874" s="40" t="e">
        <f>VLOOKUP($B1874,期貨大額交易人未沖銷部位!$A$4:$O$499,14,FALSE)</f>
        <v>#N/A</v>
      </c>
      <c r="AC1874" s="40" t="e">
        <f>VLOOKUP($B1874,期貨大額交易人未沖銷部位!$A$4:$O$499,15,FALSE)</f>
        <v>#N/A</v>
      </c>
      <c r="AD1874" s="33" t="e">
        <f>VLOOKUP($B1874,三大美股走勢!$A$4:$J$495,4,FALSE)</f>
        <v>#N/A</v>
      </c>
      <c r="AE1874" s="33" t="e">
        <f>VLOOKUP($B1874,三大美股走勢!$A$4:$J$495,7,FALSE)</f>
        <v>#N/A</v>
      </c>
      <c r="AF1874" s="33" t="e">
        <f>VLOOKUP($B1874,三大美股走勢!$A$4:$J$495,10,FALSE)</f>
        <v>#N/A</v>
      </c>
    </row>
    <row r="1875" spans="2:32">
      <c r="B1875" s="32">
        <v>44654</v>
      </c>
      <c r="C1875" s="33" t="e">
        <f>VLOOKUP($B1875,大盤與近月台指!$A$4:$I$499,2,FALSE)</f>
        <v>#N/A</v>
      </c>
      <c r="D1875" s="34" t="e">
        <f>VLOOKUP($B1875,大盤與近月台指!$A$4:$I$499,3,FALSE)</f>
        <v>#N/A</v>
      </c>
      <c r="E1875" s="35" t="e">
        <f>VLOOKUP($B1875,大盤與近月台指!$A$4:$I$499,4,FALSE)</f>
        <v>#N/A</v>
      </c>
      <c r="F1875" s="33" t="e">
        <f>VLOOKUP($B1875,大盤與近月台指!$A$4:$I$499,5,FALSE)</f>
        <v>#N/A</v>
      </c>
      <c r="G1875" s="49" t="e">
        <f>VLOOKUP($B1875,三大法人買賣超!$A$4:$I$500,3,FALSE)</f>
        <v>#N/A</v>
      </c>
      <c r="H1875" s="34" t="e">
        <f>VLOOKUP($B1875,三大法人買賣超!$A$4:$I$500,5,FALSE)</f>
        <v>#N/A</v>
      </c>
      <c r="I1875" s="27" t="e">
        <f>VLOOKUP($B1875,三大法人買賣超!$A$4:$I$500,7,FALSE)</f>
        <v>#N/A</v>
      </c>
      <c r="J1875" s="27" t="e">
        <f>VLOOKUP($B1875,三大法人買賣超!$A$4:$I$500,9,FALSE)</f>
        <v>#N/A</v>
      </c>
      <c r="K1875" s="37">
        <f>新台幣匯率美元指數!B1876</f>
        <v>0</v>
      </c>
      <c r="L1875" s="38">
        <f>新台幣匯率美元指數!C1876</f>
        <v>0</v>
      </c>
      <c r="M1875" s="39">
        <f>新台幣匯率美元指數!D1876</f>
        <v>0</v>
      </c>
      <c r="N1875" s="27" t="e">
        <f>VLOOKUP($B1875,期貨未平倉口數!$A$4:$M$499,4,FALSE)</f>
        <v>#N/A</v>
      </c>
      <c r="O1875" s="27" t="e">
        <f>VLOOKUP($B1875,期貨未平倉口數!$A$4:$M$499,9,FALSE)</f>
        <v>#N/A</v>
      </c>
      <c r="P1875" s="27" t="e">
        <f>VLOOKUP($B1875,期貨未平倉口數!$A$4:$M$499,10,FALSE)</f>
        <v>#N/A</v>
      </c>
      <c r="Q1875" s="27" t="e">
        <f>VLOOKUP($B1875,期貨未平倉口數!$A$4:$M$499,11,FALSE)</f>
        <v>#N/A</v>
      </c>
      <c r="R1875" s="64" t="e">
        <f>VLOOKUP($B1875,選擇權未平倉餘額!$A$4:$I$500,6,FALSE)</f>
        <v>#N/A</v>
      </c>
      <c r="S1875" s="64" t="e">
        <f>VLOOKUP($B1875,選擇權未平倉餘額!$A$4:$I$500,7,FALSE)</f>
        <v>#N/A</v>
      </c>
      <c r="T1875" s="64" t="e">
        <f>VLOOKUP($B1875,選擇權未平倉餘額!$A$4:$I$500,8,FALSE)</f>
        <v>#N/A</v>
      </c>
      <c r="U1875" s="64" t="e">
        <f>VLOOKUP($B1875,選擇權未平倉餘額!$A$4:$I$500,9,FALSE)</f>
        <v>#N/A</v>
      </c>
      <c r="V1875" s="39" t="e">
        <f>VLOOKUP($B1875,臺指選擇權P_C_Ratios!$A$4:$C$500,3,FALSE)</f>
        <v>#N/A</v>
      </c>
      <c r="W1875" s="41" t="e">
        <f>VLOOKUP($B1875,散戶多空比!$A$6:$L$500,12,FALSE)</f>
        <v>#N/A</v>
      </c>
      <c r="X1875" s="40" t="e">
        <f>VLOOKUP($B1875,期貨大額交易人未沖銷部位!$A$4:$O$499,4,FALSE)</f>
        <v>#N/A</v>
      </c>
      <c r="Y1875" s="40" t="e">
        <f>VLOOKUP($B1875,期貨大額交易人未沖銷部位!$A$4:$O$499,7,FALSE)</f>
        <v>#N/A</v>
      </c>
      <c r="Z1875" s="40" t="e">
        <f>VLOOKUP($B1875,期貨大額交易人未沖銷部位!$A$4:$O$499,10,FALSE)</f>
        <v>#N/A</v>
      </c>
      <c r="AA1875" s="40" t="e">
        <f>VLOOKUP($B1875,期貨大額交易人未沖銷部位!$A$4:$O$499,13,FALSE)</f>
        <v>#N/A</v>
      </c>
      <c r="AB1875" s="40" t="e">
        <f>VLOOKUP($B1875,期貨大額交易人未沖銷部位!$A$4:$O$499,14,FALSE)</f>
        <v>#N/A</v>
      </c>
      <c r="AC1875" s="40" t="e">
        <f>VLOOKUP($B1875,期貨大額交易人未沖銷部位!$A$4:$O$499,15,FALSE)</f>
        <v>#N/A</v>
      </c>
      <c r="AD1875" s="33" t="e">
        <f>VLOOKUP($B1875,三大美股走勢!$A$4:$J$495,4,FALSE)</f>
        <v>#N/A</v>
      </c>
      <c r="AE1875" s="33" t="e">
        <f>VLOOKUP($B1875,三大美股走勢!$A$4:$J$495,7,FALSE)</f>
        <v>#N/A</v>
      </c>
      <c r="AF1875" s="33" t="e">
        <f>VLOOKUP($B1875,三大美股走勢!$A$4:$J$495,10,FALSE)</f>
        <v>#N/A</v>
      </c>
    </row>
    <row r="1876" spans="2:32">
      <c r="B1876" s="32">
        <v>44655</v>
      </c>
      <c r="C1876" s="33" t="e">
        <f>VLOOKUP($B1876,大盤與近月台指!$A$4:$I$499,2,FALSE)</f>
        <v>#N/A</v>
      </c>
      <c r="D1876" s="34" t="e">
        <f>VLOOKUP($B1876,大盤與近月台指!$A$4:$I$499,3,FALSE)</f>
        <v>#N/A</v>
      </c>
      <c r="E1876" s="35" t="e">
        <f>VLOOKUP($B1876,大盤與近月台指!$A$4:$I$499,4,FALSE)</f>
        <v>#N/A</v>
      </c>
      <c r="F1876" s="33" t="e">
        <f>VLOOKUP($B1876,大盤與近月台指!$A$4:$I$499,5,FALSE)</f>
        <v>#N/A</v>
      </c>
      <c r="G1876" s="49" t="e">
        <f>VLOOKUP($B1876,三大法人買賣超!$A$4:$I$500,3,FALSE)</f>
        <v>#N/A</v>
      </c>
      <c r="H1876" s="34" t="e">
        <f>VLOOKUP($B1876,三大法人買賣超!$A$4:$I$500,5,FALSE)</f>
        <v>#N/A</v>
      </c>
      <c r="I1876" s="27" t="e">
        <f>VLOOKUP($B1876,三大法人買賣超!$A$4:$I$500,7,FALSE)</f>
        <v>#N/A</v>
      </c>
      <c r="J1876" s="27" t="e">
        <f>VLOOKUP($B1876,三大法人買賣超!$A$4:$I$500,9,FALSE)</f>
        <v>#N/A</v>
      </c>
      <c r="K1876" s="37">
        <f>新台幣匯率美元指數!B1877</f>
        <v>0</v>
      </c>
      <c r="L1876" s="38">
        <f>新台幣匯率美元指數!C1877</f>
        <v>0</v>
      </c>
      <c r="M1876" s="39">
        <f>新台幣匯率美元指數!D1877</f>
        <v>0</v>
      </c>
      <c r="N1876" s="27" t="e">
        <f>VLOOKUP($B1876,期貨未平倉口數!$A$4:$M$499,4,FALSE)</f>
        <v>#N/A</v>
      </c>
      <c r="O1876" s="27" t="e">
        <f>VLOOKUP($B1876,期貨未平倉口數!$A$4:$M$499,9,FALSE)</f>
        <v>#N/A</v>
      </c>
      <c r="P1876" s="27" t="e">
        <f>VLOOKUP($B1876,期貨未平倉口數!$A$4:$M$499,10,FALSE)</f>
        <v>#N/A</v>
      </c>
      <c r="Q1876" s="27" t="e">
        <f>VLOOKUP($B1876,期貨未平倉口數!$A$4:$M$499,11,FALSE)</f>
        <v>#N/A</v>
      </c>
      <c r="R1876" s="64" t="e">
        <f>VLOOKUP($B1876,選擇權未平倉餘額!$A$4:$I$500,6,FALSE)</f>
        <v>#N/A</v>
      </c>
      <c r="S1876" s="64" t="e">
        <f>VLOOKUP($B1876,選擇權未平倉餘額!$A$4:$I$500,7,FALSE)</f>
        <v>#N/A</v>
      </c>
      <c r="T1876" s="64" t="e">
        <f>VLOOKUP($B1876,選擇權未平倉餘額!$A$4:$I$500,8,FALSE)</f>
        <v>#N/A</v>
      </c>
      <c r="U1876" s="64" t="e">
        <f>VLOOKUP($B1876,選擇權未平倉餘額!$A$4:$I$500,9,FALSE)</f>
        <v>#N/A</v>
      </c>
      <c r="V1876" s="39" t="e">
        <f>VLOOKUP($B1876,臺指選擇權P_C_Ratios!$A$4:$C$500,3,FALSE)</f>
        <v>#N/A</v>
      </c>
      <c r="W1876" s="41" t="e">
        <f>VLOOKUP($B1876,散戶多空比!$A$6:$L$500,12,FALSE)</f>
        <v>#N/A</v>
      </c>
      <c r="X1876" s="40" t="e">
        <f>VLOOKUP($B1876,期貨大額交易人未沖銷部位!$A$4:$O$499,4,FALSE)</f>
        <v>#N/A</v>
      </c>
      <c r="Y1876" s="40" t="e">
        <f>VLOOKUP($B1876,期貨大額交易人未沖銷部位!$A$4:$O$499,7,FALSE)</f>
        <v>#N/A</v>
      </c>
      <c r="Z1876" s="40" t="e">
        <f>VLOOKUP($B1876,期貨大額交易人未沖銷部位!$A$4:$O$499,10,FALSE)</f>
        <v>#N/A</v>
      </c>
      <c r="AA1876" s="40" t="e">
        <f>VLOOKUP($B1876,期貨大額交易人未沖銷部位!$A$4:$O$499,13,FALSE)</f>
        <v>#N/A</v>
      </c>
      <c r="AB1876" s="40" t="e">
        <f>VLOOKUP($B1876,期貨大額交易人未沖銷部位!$A$4:$O$499,14,FALSE)</f>
        <v>#N/A</v>
      </c>
      <c r="AC1876" s="40" t="e">
        <f>VLOOKUP($B1876,期貨大額交易人未沖銷部位!$A$4:$O$499,15,FALSE)</f>
        <v>#N/A</v>
      </c>
      <c r="AD1876" s="33" t="e">
        <f>VLOOKUP($B1876,三大美股走勢!$A$4:$J$495,4,FALSE)</f>
        <v>#N/A</v>
      </c>
      <c r="AE1876" s="33" t="e">
        <f>VLOOKUP($B1876,三大美股走勢!$A$4:$J$495,7,FALSE)</f>
        <v>#N/A</v>
      </c>
      <c r="AF1876" s="33" t="e">
        <f>VLOOKUP($B1876,三大美股走勢!$A$4:$J$495,10,FALSE)</f>
        <v>#N/A</v>
      </c>
    </row>
    <row r="1877" spans="2:32">
      <c r="B1877" s="32">
        <v>44656</v>
      </c>
      <c r="C1877" s="33" t="e">
        <f>VLOOKUP($B1877,大盤與近月台指!$A$4:$I$499,2,FALSE)</f>
        <v>#N/A</v>
      </c>
      <c r="D1877" s="34" t="e">
        <f>VLOOKUP($B1877,大盤與近月台指!$A$4:$I$499,3,FALSE)</f>
        <v>#N/A</v>
      </c>
      <c r="E1877" s="35" t="e">
        <f>VLOOKUP($B1877,大盤與近月台指!$A$4:$I$499,4,FALSE)</f>
        <v>#N/A</v>
      </c>
      <c r="F1877" s="33" t="e">
        <f>VLOOKUP($B1877,大盤與近月台指!$A$4:$I$499,5,FALSE)</f>
        <v>#N/A</v>
      </c>
      <c r="G1877" s="49" t="e">
        <f>VLOOKUP($B1877,三大法人買賣超!$A$4:$I$500,3,FALSE)</f>
        <v>#N/A</v>
      </c>
      <c r="H1877" s="34" t="e">
        <f>VLOOKUP($B1877,三大法人買賣超!$A$4:$I$500,5,FALSE)</f>
        <v>#N/A</v>
      </c>
      <c r="I1877" s="27" t="e">
        <f>VLOOKUP($B1877,三大法人買賣超!$A$4:$I$500,7,FALSE)</f>
        <v>#N/A</v>
      </c>
      <c r="J1877" s="27" t="e">
        <f>VLOOKUP($B1877,三大法人買賣超!$A$4:$I$500,9,FALSE)</f>
        <v>#N/A</v>
      </c>
      <c r="K1877" s="37">
        <f>新台幣匯率美元指數!B1878</f>
        <v>0</v>
      </c>
      <c r="L1877" s="38">
        <f>新台幣匯率美元指數!C1878</f>
        <v>0</v>
      </c>
      <c r="M1877" s="39">
        <f>新台幣匯率美元指數!D1878</f>
        <v>0</v>
      </c>
      <c r="N1877" s="27" t="e">
        <f>VLOOKUP($B1877,期貨未平倉口數!$A$4:$M$499,4,FALSE)</f>
        <v>#N/A</v>
      </c>
      <c r="O1877" s="27" t="e">
        <f>VLOOKUP($B1877,期貨未平倉口數!$A$4:$M$499,9,FALSE)</f>
        <v>#N/A</v>
      </c>
      <c r="P1877" s="27" t="e">
        <f>VLOOKUP($B1877,期貨未平倉口數!$A$4:$M$499,10,FALSE)</f>
        <v>#N/A</v>
      </c>
      <c r="Q1877" s="27" t="e">
        <f>VLOOKUP($B1877,期貨未平倉口數!$A$4:$M$499,11,FALSE)</f>
        <v>#N/A</v>
      </c>
      <c r="R1877" s="64" t="e">
        <f>VLOOKUP($B1877,選擇權未平倉餘額!$A$4:$I$500,6,FALSE)</f>
        <v>#N/A</v>
      </c>
      <c r="S1877" s="64" t="e">
        <f>VLOOKUP($B1877,選擇權未平倉餘額!$A$4:$I$500,7,FALSE)</f>
        <v>#N/A</v>
      </c>
      <c r="T1877" s="64" t="e">
        <f>VLOOKUP($B1877,選擇權未平倉餘額!$A$4:$I$500,8,FALSE)</f>
        <v>#N/A</v>
      </c>
      <c r="U1877" s="64" t="e">
        <f>VLOOKUP($B1877,選擇權未平倉餘額!$A$4:$I$500,9,FALSE)</f>
        <v>#N/A</v>
      </c>
      <c r="V1877" s="39" t="e">
        <f>VLOOKUP($B1877,臺指選擇權P_C_Ratios!$A$4:$C$500,3,FALSE)</f>
        <v>#N/A</v>
      </c>
      <c r="W1877" s="41" t="e">
        <f>VLOOKUP($B1877,散戶多空比!$A$6:$L$500,12,FALSE)</f>
        <v>#N/A</v>
      </c>
      <c r="X1877" s="40" t="e">
        <f>VLOOKUP($B1877,期貨大額交易人未沖銷部位!$A$4:$O$499,4,FALSE)</f>
        <v>#N/A</v>
      </c>
      <c r="Y1877" s="40" t="e">
        <f>VLOOKUP($B1877,期貨大額交易人未沖銷部位!$A$4:$O$499,7,FALSE)</f>
        <v>#N/A</v>
      </c>
      <c r="Z1877" s="40" t="e">
        <f>VLOOKUP($B1877,期貨大額交易人未沖銷部位!$A$4:$O$499,10,FALSE)</f>
        <v>#N/A</v>
      </c>
      <c r="AA1877" s="40" t="e">
        <f>VLOOKUP($B1877,期貨大額交易人未沖銷部位!$A$4:$O$499,13,FALSE)</f>
        <v>#N/A</v>
      </c>
      <c r="AB1877" s="40" t="e">
        <f>VLOOKUP($B1877,期貨大額交易人未沖銷部位!$A$4:$O$499,14,FALSE)</f>
        <v>#N/A</v>
      </c>
      <c r="AC1877" s="40" t="e">
        <f>VLOOKUP($B1877,期貨大額交易人未沖銷部位!$A$4:$O$499,15,FALSE)</f>
        <v>#N/A</v>
      </c>
      <c r="AD1877" s="33" t="e">
        <f>VLOOKUP($B1877,三大美股走勢!$A$4:$J$495,4,FALSE)</f>
        <v>#N/A</v>
      </c>
      <c r="AE1877" s="33" t="e">
        <f>VLOOKUP($B1877,三大美股走勢!$A$4:$J$495,7,FALSE)</f>
        <v>#N/A</v>
      </c>
      <c r="AF1877" s="33" t="e">
        <f>VLOOKUP($B1877,三大美股走勢!$A$4:$J$495,10,FALSE)</f>
        <v>#N/A</v>
      </c>
    </row>
    <row r="1878" spans="2:32">
      <c r="B1878" s="32">
        <v>44657</v>
      </c>
      <c r="C1878" s="33" t="e">
        <f>VLOOKUP($B1878,大盤與近月台指!$A$4:$I$499,2,FALSE)</f>
        <v>#N/A</v>
      </c>
      <c r="D1878" s="34" t="e">
        <f>VLOOKUP($B1878,大盤與近月台指!$A$4:$I$499,3,FALSE)</f>
        <v>#N/A</v>
      </c>
      <c r="E1878" s="35" t="e">
        <f>VLOOKUP($B1878,大盤與近月台指!$A$4:$I$499,4,FALSE)</f>
        <v>#N/A</v>
      </c>
      <c r="F1878" s="33" t="e">
        <f>VLOOKUP($B1878,大盤與近月台指!$A$4:$I$499,5,FALSE)</f>
        <v>#N/A</v>
      </c>
      <c r="G1878" s="49" t="e">
        <f>VLOOKUP($B1878,三大法人買賣超!$A$4:$I$500,3,FALSE)</f>
        <v>#N/A</v>
      </c>
      <c r="H1878" s="34" t="e">
        <f>VLOOKUP($B1878,三大法人買賣超!$A$4:$I$500,5,FALSE)</f>
        <v>#N/A</v>
      </c>
      <c r="I1878" s="27" t="e">
        <f>VLOOKUP($B1878,三大法人買賣超!$A$4:$I$500,7,FALSE)</f>
        <v>#N/A</v>
      </c>
      <c r="J1878" s="27" t="e">
        <f>VLOOKUP($B1878,三大法人買賣超!$A$4:$I$500,9,FALSE)</f>
        <v>#N/A</v>
      </c>
      <c r="K1878" s="37">
        <f>新台幣匯率美元指數!B1879</f>
        <v>0</v>
      </c>
      <c r="L1878" s="38">
        <f>新台幣匯率美元指數!C1879</f>
        <v>0</v>
      </c>
      <c r="M1878" s="39">
        <f>新台幣匯率美元指數!D1879</f>
        <v>0</v>
      </c>
      <c r="N1878" s="27" t="e">
        <f>VLOOKUP($B1878,期貨未平倉口數!$A$4:$M$499,4,FALSE)</f>
        <v>#N/A</v>
      </c>
      <c r="O1878" s="27" t="e">
        <f>VLOOKUP($B1878,期貨未平倉口數!$A$4:$M$499,9,FALSE)</f>
        <v>#N/A</v>
      </c>
      <c r="P1878" s="27" t="e">
        <f>VLOOKUP($B1878,期貨未平倉口數!$A$4:$M$499,10,FALSE)</f>
        <v>#N/A</v>
      </c>
      <c r="Q1878" s="27" t="e">
        <f>VLOOKUP($B1878,期貨未平倉口數!$A$4:$M$499,11,FALSE)</f>
        <v>#N/A</v>
      </c>
      <c r="R1878" s="64" t="e">
        <f>VLOOKUP($B1878,選擇權未平倉餘額!$A$4:$I$500,6,FALSE)</f>
        <v>#N/A</v>
      </c>
      <c r="S1878" s="64" t="e">
        <f>VLOOKUP($B1878,選擇權未平倉餘額!$A$4:$I$500,7,FALSE)</f>
        <v>#N/A</v>
      </c>
      <c r="T1878" s="64" t="e">
        <f>VLOOKUP($B1878,選擇權未平倉餘額!$A$4:$I$500,8,FALSE)</f>
        <v>#N/A</v>
      </c>
      <c r="U1878" s="64" t="e">
        <f>VLOOKUP($B1878,選擇權未平倉餘額!$A$4:$I$500,9,FALSE)</f>
        <v>#N/A</v>
      </c>
      <c r="V1878" s="39" t="e">
        <f>VLOOKUP($B1878,臺指選擇權P_C_Ratios!$A$4:$C$500,3,FALSE)</f>
        <v>#N/A</v>
      </c>
      <c r="W1878" s="41" t="e">
        <f>VLOOKUP($B1878,散戶多空比!$A$6:$L$500,12,FALSE)</f>
        <v>#N/A</v>
      </c>
      <c r="X1878" s="40" t="e">
        <f>VLOOKUP($B1878,期貨大額交易人未沖銷部位!$A$4:$O$499,4,FALSE)</f>
        <v>#N/A</v>
      </c>
      <c r="Y1878" s="40" t="e">
        <f>VLOOKUP($B1878,期貨大額交易人未沖銷部位!$A$4:$O$499,7,FALSE)</f>
        <v>#N/A</v>
      </c>
      <c r="Z1878" s="40" t="e">
        <f>VLOOKUP($B1878,期貨大額交易人未沖銷部位!$A$4:$O$499,10,FALSE)</f>
        <v>#N/A</v>
      </c>
      <c r="AA1878" s="40" t="e">
        <f>VLOOKUP($B1878,期貨大額交易人未沖銷部位!$A$4:$O$499,13,FALSE)</f>
        <v>#N/A</v>
      </c>
      <c r="AB1878" s="40" t="e">
        <f>VLOOKUP($B1878,期貨大額交易人未沖銷部位!$A$4:$O$499,14,FALSE)</f>
        <v>#N/A</v>
      </c>
      <c r="AC1878" s="40" t="e">
        <f>VLOOKUP($B1878,期貨大額交易人未沖銷部位!$A$4:$O$499,15,FALSE)</f>
        <v>#N/A</v>
      </c>
      <c r="AD1878" s="33" t="e">
        <f>VLOOKUP($B1878,三大美股走勢!$A$4:$J$495,4,FALSE)</f>
        <v>#N/A</v>
      </c>
      <c r="AE1878" s="33" t="e">
        <f>VLOOKUP($B1878,三大美股走勢!$A$4:$J$495,7,FALSE)</f>
        <v>#N/A</v>
      </c>
      <c r="AF1878" s="33" t="e">
        <f>VLOOKUP($B1878,三大美股走勢!$A$4:$J$495,10,FALSE)</f>
        <v>#N/A</v>
      </c>
    </row>
    <row r="1879" spans="2:32">
      <c r="B1879" s="32">
        <v>44658</v>
      </c>
      <c r="C1879" s="33" t="e">
        <f>VLOOKUP($B1879,大盤與近月台指!$A$4:$I$499,2,FALSE)</f>
        <v>#N/A</v>
      </c>
      <c r="D1879" s="34" t="e">
        <f>VLOOKUP($B1879,大盤與近月台指!$A$4:$I$499,3,FALSE)</f>
        <v>#N/A</v>
      </c>
      <c r="E1879" s="35" t="e">
        <f>VLOOKUP($B1879,大盤與近月台指!$A$4:$I$499,4,FALSE)</f>
        <v>#N/A</v>
      </c>
      <c r="F1879" s="33" t="e">
        <f>VLOOKUP($B1879,大盤與近月台指!$A$4:$I$499,5,FALSE)</f>
        <v>#N/A</v>
      </c>
      <c r="G1879" s="49" t="e">
        <f>VLOOKUP($B1879,三大法人買賣超!$A$4:$I$500,3,FALSE)</f>
        <v>#N/A</v>
      </c>
      <c r="H1879" s="34" t="e">
        <f>VLOOKUP($B1879,三大法人買賣超!$A$4:$I$500,5,FALSE)</f>
        <v>#N/A</v>
      </c>
      <c r="I1879" s="27" t="e">
        <f>VLOOKUP($B1879,三大法人買賣超!$A$4:$I$500,7,FALSE)</f>
        <v>#N/A</v>
      </c>
      <c r="J1879" s="27" t="e">
        <f>VLOOKUP($B1879,三大法人買賣超!$A$4:$I$500,9,FALSE)</f>
        <v>#N/A</v>
      </c>
      <c r="K1879" s="37">
        <f>新台幣匯率美元指數!B1880</f>
        <v>0</v>
      </c>
      <c r="L1879" s="38">
        <f>新台幣匯率美元指數!C1880</f>
        <v>0</v>
      </c>
      <c r="M1879" s="39">
        <f>新台幣匯率美元指數!D1880</f>
        <v>0</v>
      </c>
      <c r="N1879" s="27" t="e">
        <f>VLOOKUP($B1879,期貨未平倉口數!$A$4:$M$499,4,FALSE)</f>
        <v>#N/A</v>
      </c>
      <c r="O1879" s="27" t="e">
        <f>VLOOKUP($B1879,期貨未平倉口數!$A$4:$M$499,9,FALSE)</f>
        <v>#N/A</v>
      </c>
      <c r="P1879" s="27" t="e">
        <f>VLOOKUP($B1879,期貨未平倉口數!$A$4:$M$499,10,FALSE)</f>
        <v>#N/A</v>
      </c>
      <c r="Q1879" s="27" t="e">
        <f>VLOOKUP($B1879,期貨未平倉口數!$A$4:$M$499,11,FALSE)</f>
        <v>#N/A</v>
      </c>
      <c r="R1879" s="64" t="e">
        <f>VLOOKUP($B1879,選擇權未平倉餘額!$A$4:$I$500,6,FALSE)</f>
        <v>#N/A</v>
      </c>
      <c r="S1879" s="64" t="e">
        <f>VLOOKUP($B1879,選擇權未平倉餘額!$A$4:$I$500,7,FALSE)</f>
        <v>#N/A</v>
      </c>
      <c r="T1879" s="64" t="e">
        <f>VLOOKUP($B1879,選擇權未平倉餘額!$A$4:$I$500,8,FALSE)</f>
        <v>#N/A</v>
      </c>
      <c r="U1879" s="64" t="e">
        <f>VLOOKUP($B1879,選擇權未平倉餘額!$A$4:$I$500,9,FALSE)</f>
        <v>#N/A</v>
      </c>
      <c r="V1879" s="39" t="e">
        <f>VLOOKUP($B1879,臺指選擇權P_C_Ratios!$A$4:$C$500,3,FALSE)</f>
        <v>#N/A</v>
      </c>
      <c r="W1879" s="41" t="e">
        <f>VLOOKUP($B1879,散戶多空比!$A$6:$L$500,12,FALSE)</f>
        <v>#N/A</v>
      </c>
      <c r="X1879" s="40" t="e">
        <f>VLOOKUP($B1879,期貨大額交易人未沖銷部位!$A$4:$O$499,4,FALSE)</f>
        <v>#N/A</v>
      </c>
      <c r="Y1879" s="40" t="e">
        <f>VLOOKUP($B1879,期貨大額交易人未沖銷部位!$A$4:$O$499,7,FALSE)</f>
        <v>#N/A</v>
      </c>
      <c r="Z1879" s="40" t="e">
        <f>VLOOKUP($B1879,期貨大額交易人未沖銷部位!$A$4:$O$499,10,FALSE)</f>
        <v>#N/A</v>
      </c>
      <c r="AA1879" s="40" t="e">
        <f>VLOOKUP($B1879,期貨大額交易人未沖銷部位!$A$4:$O$499,13,FALSE)</f>
        <v>#N/A</v>
      </c>
      <c r="AB1879" s="40" t="e">
        <f>VLOOKUP($B1879,期貨大額交易人未沖銷部位!$A$4:$O$499,14,FALSE)</f>
        <v>#N/A</v>
      </c>
      <c r="AC1879" s="40" t="e">
        <f>VLOOKUP($B1879,期貨大額交易人未沖銷部位!$A$4:$O$499,15,FALSE)</f>
        <v>#N/A</v>
      </c>
      <c r="AD1879" s="33" t="e">
        <f>VLOOKUP($B1879,三大美股走勢!$A$4:$J$495,4,FALSE)</f>
        <v>#N/A</v>
      </c>
      <c r="AE1879" s="33" t="e">
        <f>VLOOKUP($B1879,三大美股走勢!$A$4:$J$495,7,FALSE)</f>
        <v>#N/A</v>
      </c>
      <c r="AF1879" s="33" t="e">
        <f>VLOOKUP($B1879,三大美股走勢!$A$4:$J$495,10,FALSE)</f>
        <v>#N/A</v>
      </c>
    </row>
    <row r="1880" spans="2:32">
      <c r="B1880" s="32">
        <v>44659</v>
      </c>
      <c r="C1880" s="33" t="e">
        <f>VLOOKUP($B1880,大盤與近月台指!$A$4:$I$499,2,FALSE)</f>
        <v>#N/A</v>
      </c>
      <c r="D1880" s="34" t="e">
        <f>VLOOKUP($B1880,大盤與近月台指!$A$4:$I$499,3,FALSE)</f>
        <v>#N/A</v>
      </c>
      <c r="E1880" s="35" t="e">
        <f>VLOOKUP($B1880,大盤與近月台指!$A$4:$I$499,4,FALSE)</f>
        <v>#N/A</v>
      </c>
      <c r="F1880" s="33" t="e">
        <f>VLOOKUP($B1880,大盤與近月台指!$A$4:$I$499,5,FALSE)</f>
        <v>#N/A</v>
      </c>
      <c r="G1880" s="49" t="e">
        <f>VLOOKUP($B1880,三大法人買賣超!$A$4:$I$500,3,FALSE)</f>
        <v>#N/A</v>
      </c>
      <c r="H1880" s="34" t="e">
        <f>VLOOKUP($B1880,三大法人買賣超!$A$4:$I$500,5,FALSE)</f>
        <v>#N/A</v>
      </c>
      <c r="I1880" s="27" t="e">
        <f>VLOOKUP($B1880,三大法人買賣超!$A$4:$I$500,7,FALSE)</f>
        <v>#N/A</v>
      </c>
      <c r="J1880" s="27" t="e">
        <f>VLOOKUP($B1880,三大法人買賣超!$A$4:$I$500,9,FALSE)</f>
        <v>#N/A</v>
      </c>
      <c r="K1880" s="37">
        <f>新台幣匯率美元指數!B1881</f>
        <v>0</v>
      </c>
      <c r="L1880" s="38">
        <f>新台幣匯率美元指數!C1881</f>
        <v>0</v>
      </c>
      <c r="M1880" s="39">
        <f>新台幣匯率美元指數!D1881</f>
        <v>0</v>
      </c>
      <c r="N1880" s="27" t="e">
        <f>VLOOKUP($B1880,期貨未平倉口數!$A$4:$M$499,4,FALSE)</f>
        <v>#N/A</v>
      </c>
      <c r="O1880" s="27" t="e">
        <f>VLOOKUP($B1880,期貨未平倉口數!$A$4:$M$499,9,FALSE)</f>
        <v>#N/A</v>
      </c>
      <c r="P1880" s="27" t="e">
        <f>VLOOKUP($B1880,期貨未平倉口數!$A$4:$M$499,10,FALSE)</f>
        <v>#N/A</v>
      </c>
      <c r="Q1880" s="27" t="e">
        <f>VLOOKUP($B1880,期貨未平倉口數!$A$4:$M$499,11,FALSE)</f>
        <v>#N/A</v>
      </c>
      <c r="R1880" s="64" t="e">
        <f>VLOOKUP($B1880,選擇權未平倉餘額!$A$4:$I$500,6,FALSE)</f>
        <v>#N/A</v>
      </c>
      <c r="S1880" s="64" t="e">
        <f>VLOOKUP($B1880,選擇權未平倉餘額!$A$4:$I$500,7,FALSE)</f>
        <v>#N/A</v>
      </c>
      <c r="T1880" s="64" t="e">
        <f>VLOOKUP($B1880,選擇權未平倉餘額!$A$4:$I$500,8,FALSE)</f>
        <v>#N/A</v>
      </c>
      <c r="U1880" s="64" t="e">
        <f>VLOOKUP($B1880,選擇權未平倉餘額!$A$4:$I$500,9,FALSE)</f>
        <v>#N/A</v>
      </c>
      <c r="V1880" s="39" t="e">
        <f>VLOOKUP($B1880,臺指選擇權P_C_Ratios!$A$4:$C$500,3,FALSE)</f>
        <v>#N/A</v>
      </c>
      <c r="W1880" s="41" t="e">
        <f>VLOOKUP($B1880,散戶多空比!$A$6:$L$500,12,FALSE)</f>
        <v>#N/A</v>
      </c>
      <c r="X1880" s="40" t="e">
        <f>VLOOKUP($B1880,期貨大額交易人未沖銷部位!$A$4:$O$499,4,FALSE)</f>
        <v>#N/A</v>
      </c>
      <c r="Y1880" s="40" t="e">
        <f>VLOOKUP($B1880,期貨大額交易人未沖銷部位!$A$4:$O$499,7,FALSE)</f>
        <v>#N/A</v>
      </c>
      <c r="Z1880" s="40" t="e">
        <f>VLOOKUP($B1880,期貨大額交易人未沖銷部位!$A$4:$O$499,10,FALSE)</f>
        <v>#N/A</v>
      </c>
      <c r="AA1880" s="40" t="e">
        <f>VLOOKUP($B1880,期貨大額交易人未沖銷部位!$A$4:$O$499,13,FALSE)</f>
        <v>#N/A</v>
      </c>
      <c r="AB1880" s="40" t="e">
        <f>VLOOKUP($B1880,期貨大額交易人未沖銷部位!$A$4:$O$499,14,FALSE)</f>
        <v>#N/A</v>
      </c>
      <c r="AC1880" s="40" t="e">
        <f>VLOOKUP($B1880,期貨大額交易人未沖銷部位!$A$4:$O$499,15,FALSE)</f>
        <v>#N/A</v>
      </c>
      <c r="AD1880" s="33" t="e">
        <f>VLOOKUP($B1880,三大美股走勢!$A$4:$J$495,4,FALSE)</f>
        <v>#N/A</v>
      </c>
      <c r="AE1880" s="33" t="e">
        <f>VLOOKUP($B1880,三大美股走勢!$A$4:$J$495,7,FALSE)</f>
        <v>#N/A</v>
      </c>
      <c r="AF1880" s="33" t="e">
        <f>VLOOKUP($B1880,三大美股走勢!$A$4:$J$495,10,FALSE)</f>
        <v>#N/A</v>
      </c>
    </row>
    <row r="1881" spans="2:32">
      <c r="B1881" s="32">
        <v>44660</v>
      </c>
      <c r="C1881" s="33" t="e">
        <f>VLOOKUP($B1881,大盤與近月台指!$A$4:$I$499,2,FALSE)</f>
        <v>#N/A</v>
      </c>
      <c r="D1881" s="34" t="e">
        <f>VLOOKUP($B1881,大盤與近月台指!$A$4:$I$499,3,FALSE)</f>
        <v>#N/A</v>
      </c>
      <c r="E1881" s="35" t="e">
        <f>VLOOKUP($B1881,大盤與近月台指!$A$4:$I$499,4,FALSE)</f>
        <v>#N/A</v>
      </c>
      <c r="F1881" s="33" t="e">
        <f>VLOOKUP($B1881,大盤與近月台指!$A$4:$I$499,5,FALSE)</f>
        <v>#N/A</v>
      </c>
      <c r="G1881" s="49" t="e">
        <f>VLOOKUP($B1881,三大法人買賣超!$A$4:$I$500,3,FALSE)</f>
        <v>#N/A</v>
      </c>
      <c r="H1881" s="34" t="e">
        <f>VLOOKUP($B1881,三大法人買賣超!$A$4:$I$500,5,FALSE)</f>
        <v>#N/A</v>
      </c>
      <c r="I1881" s="27" t="e">
        <f>VLOOKUP($B1881,三大法人買賣超!$A$4:$I$500,7,FALSE)</f>
        <v>#N/A</v>
      </c>
      <c r="J1881" s="27" t="e">
        <f>VLOOKUP($B1881,三大法人買賣超!$A$4:$I$500,9,FALSE)</f>
        <v>#N/A</v>
      </c>
      <c r="K1881" s="37">
        <f>新台幣匯率美元指數!B1882</f>
        <v>0</v>
      </c>
      <c r="L1881" s="38">
        <f>新台幣匯率美元指數!C1882</f>
        <v>0</v>
      </c>
      <c r="M1881" s="39">
        <f>新台幣匯率美元指數!D1882</f>
        <v>0</v>
      </c>
      <c r="N1881" s="27" t="e">
        <f>VLOOKUP($B1881,期貨未平倉口數!$A$4:$M$499,4,FALSE)</f>
        <v>#N/A</v>
      </c>
      <c r="O1881" s="27" t="e">
        <f>VLOOKUP($B1881,期貨未平倉口數!$A$4:$M$499,9,FALSE)</f>
        <v>#N/A</v>
      </c>
      <c r="P1881" s="27" t="e">
        <f>VLOOKUP($B1881,期貨未平倉口數!$A$4:$M$499,10,FALSE)</f>
        <v>#N/A</v>
      </c>
      <c r="Q1881" s="27" t="e">
        <f>VLOOKUP($B1881,期貨未平倉口數!$A$4:$M$499,11,FALSE)</f>
        <v>#N/A</v>
      </c>
      <c r="R1881" s="64" t="e">
        <f>VLOOKUP($B1881,選擇權未平倉餘額!$A$4:$I$500,6,FALSE)</f>
        <v>#N/A</v>
      </c>
      <c r="S1881" s="64" t="e">
        <f>VLOOKUP($B1881,選擇權未平倉餘額!$A$4:$I$500,7,FALSE)</f>
        <v>#N/A</v>
      </c>
      <c r="T1881" s="64" t="e">
        <f>VLOOKUP($B1881,選擇權未平倉餘額!$A$4:$I$500,8,FALSE)</f>
        <v>#N/A</v>
      </c>
      <c r="U1881" s="64" t="e">
        <f>VLOOKUP($B1881,選擇權未平倉餘額!$A$4:$I$500,9,FALSE)</f>
        <v>#N/A</v>
      </c>
      <c r="V1881" s="39" t="e">
        <f>VLOOKUP($B1881,臺指選擇權P_C_Ratios!$A$4:$C$500,3,FALSE)</f>
        <v>#N/A</v>
      </c>
      <c r="W1881" s="41" t="e">
        <f>VLOOKUP($B1881,散戶多空比!$A$6:$L$500,12,FALSE)</f>
        <v>#N/A</v>
      </c>
      <c r="X1881" s="40" t="e">
        <f>VLOOKUP($B1881,期貨大額交易人未沖銷部位!$A$4:$O$499,4,FALSE)</f>
        <v>#N/A</v>
      </c>
      <c r="Y1881" s="40" t="e">
        <f>VLOOKUP($B1881,期貨大額交易人未沖銷部位!$A$4:$O$499,7,FALSE)</f>
        <v>#N/A</v>
      </c>
      <c r="Z1881" s="40" t="e">
        <f>VLOOKUP($B1881,期貨大額交易人未沖銷部位!$A$4:$O$499,10,FALSE)</f>
        <v>#N/A</v>
      </c>
      <c r="AA1881" s="40" t="e">
        <f>VLOOKUP($B1881,期貨大額交易人未沖銷部位!$A$4:$O$499,13,FALSE)</f>
        <v>#N/A</v>
      </c>
      <c r="AB1881" s="40" t="e">
        <f>VLOOKUP($B1881,期貨大額交易人未沖銷部位!$A$4:$O$499,14,FALSE)</f>
        <v>#N/A</v>
      </c>
      <c r="AC1881" s="40" t="e">
        <f>VLOOKUP($B1881,期貨大額交易人未沖銷部位!$A$4:$O$499,15,FALSE)</f>
        <v>#N/A</v>
      </c>
      <c r="AD1881" s="33" t="e">
        <f>VLOOKUP($B1881,三大美股走勢!$A$4:$J$495,4,FALSE)</f>
        <v>#N/A</v>
      </c>
      <c r="AE1881" s="33" t="e">
        <f>VLOOKUP($B1881,三大美股走勢!$A$4:$J$495,7,FALSE)</f>
        <v>#N/A</v>
      </c>
      <c r="AF1881" s="33" t="e">
        <f>VLOOKUP($B1881,三大美股走勢!$A$4:$J$495,10,FALSE)</f>
        <v>#N/A</v>
      </c>
    </row>
    <row r="1882" spans="2:32">
      <c r="B1882" s="32">
        <v>44661</v>
      </c>
      <c r="C1882" s="33" t="e">
        <f>VLOOKUP($B1882,大盤與近月台指!$A$4:$I$499,2,FALSE)</f>
        <v>#N/A</v>
      </c>
      <c r="D1882" s="34" t="e">
        <f>VLOOKUP($B1882,大盤與近月台指!$A$4:$I$499,3,FALSE)</f>
        <v>#N/A</v>
      </c>
      <c r="E1882" s="35" t="e">
        <f>VLOOKUP($B1882,大盤與近月台指!$A$4:$I$499,4,FALSE)</f>
        <v>#N/A</v>
      </c>
      <c r="F1882" s="33" t="e">
        <f>VLOOKUP($B1882,大盤與近月台指!$A$4:$I$499,5,FALSE)</f>
        <v>#N/A</v>
      </c>
      <c r="G1882" s="49" t="e">
        <f>VLOOKUP($B1882,三大法人買賣超!$A$4:$I$500,3,FALSE)</f>
        <v>#N/A</v>
      </c>
      <c r="H1882" s="34" t="e">
        <f>VLOOKUP($B1882,三大法人買賣超!$A$4:$I$500,5,FALSE)</f>
        <v>#N/A</v>
      </c>
      <c r="I1882" s="27" t="e">
        <f>VLOOKUP($B1882,三大法人買賣超!$A$4:$I$500,7,FALSE)</f>
        <v>#N/A</v>
      </c>
      <c r="J1882" s="27" t="e">
        <f>VLOOKUP($B1882,三大法人買賣超!$A$4:$I$500,9,FALSE)</f>
        <v>#N/A</v>
      </c>
      <c r="K1882" s="37">
        <f>新台幣匯率美元指數!B1883</f>
        <v>0</v>
      </c>
      <c r="L1882" s="38">
        <f>新台幣匯率美元指數!C1883</f>
        <v>0</v>
      </c>
      <c r="M1882" s="39">
        <f>新台幣匯率美元指數!D1883</f>
        <v>0</v>
      </c>
      <c r="N1882" s="27" t="e">
        <f>VLOOKUP($B1882,期貨未平倉口數!$A$4:$M$499,4,FALSE)</f>
        <v>#N/A</v>
      </c>
      <c r="O1882" s="27" t="e">
        <f>VLOOKUP($B1882,期貨未平倉口數!$A$4:$M$499,9,FALSE)</f>
        <v>#N/A</v>
      </c>
      <c r="P1882" s="27" t="e">
        <f>VLOOKUP($B1882,期貨未平倉口數!$A$4:$M$499,10,FALSE)</f>
        <v>#N/A</v>
      </c>
      <c r="Q1882" s="27" t="e">
        <f>VLOOKUP($B1882,期貨未平倉口數!$A$4:$M$499,11,FALSE)</f>
        <v>#N/A</v>
      </c>
      <c r="R1882" s="64" t="e">
        <f>VLOOKUP($B1882,選擇權未平倉餘額!$A$4:$I$500,6,FALSE)</f>
        <v>#N/A</v>
      </c>
      <c r="S1882" s="64" t="e">
        <f>VLOOKUP($B1882,選擇權未平倉餘額!$A$4:$I$500,7,FALSE)</f>
        <v>#N/A</v>
      </c>
      <c r="T1882" s="64" t="e">
        <f>VLOOKUP($B1882,選擇權未平倉餘額!$A$4:$I$500,8,FALSE)</f>
        <v>#N/A</v>
      </c>
      <c r="U1882" s="64" t="e">
        <f>VLOOKUP($B1882,選擇權未平倉餘額!$A$4:$I$500,9,FALSE)</f>
        <v>#N/A</v>
      </c>
      <c r="V1882" s="39" t="e">
        <f>VLOOKUP($B1882,臺指選擇權P_C_Ratios!$A$4:$C$500,3,FALSE)</f>
        <v>#N/A</v>
      </c>
      <c r="W1882" s="41" t="e">
        <f>VLOOKUP($B1882,散戶多空比!$A$6:$L$500,12,FALSE)</f>
        <v>#N/A</v>
      </c>
      <c r="X1882" s="40" t="e">
        <f>VLOOKUP($B1882,期貨大額交易人未沖銷部位!$A$4:$O$499,4,FALSE)</f>
        <v>#N/A</v>
      </c>
      <c r="Y1882" s="40" t="e">
        <f>VLOOKUP($B1882,期貨大額交易人未沖銷部位!$A$4:$O$499,7,FALSE)</f>
        <v>#N/A</v>
      </c>
      <c r="Z1882" s="40" t="e">
        <f>VLOOKUP($B1882,期貨大額交易人未沖銷部位!$A$4:$O$499,10,FALSE)</f>
        <v>#N/A</v>
      </c>
      <c r="AA1882" s="40" t="e">
        <f>VLOOKUP($B1882,期貨大額交易人未沖銷部位!$A$4:$O$499,13,FALSE)</f>
        <v>#N/A</v>
      </c>
      <c r="AB1882" s="40" t="e">
        <f>VLOOKUP($B1882,期貨大額交易人未沖銷部位!$A$4:$O$499,14,FALSE)</f>
        <v>#N/A</v>
      </c>
      <c r="AC1882" s="40" t="e">
        <f>VLOOKUP($B1882,期貨大額交易人未沖銷部位!$A$4:$O$499,15,FALSE)</f>
        <v>#N/A</v>
      </c>
      <c r="AD1882" s="33" t="e">
        <f>VLOOKUP($B1882,三大美股走勢!$A$4:$J$495,4,FALSE)</f>
        <v>#N/A</v>
      </c>
      <c r="AE1882" s="33" t="e">
        <f>VLOOKUP($B1882,三大美股走勢!$A$4:$J$495,7,FALSE)</f>
        <v>#N/A</v>
      </c>
      <c r="AF1882" s="33" t="e">
        <f>VLOOKUP($B1882,三大美股走勢!$A$4:$J$495,10,FALSE)</f>
        <v>#N/A</v>
      </c>
    </row>
    <row r="1883" spans="2:32">
      <c r="B1883" s="32">
        <v>44662</v>
      </c>
      <c r="C1883" s="33" t="e">
        <f>VLOOKUP($B1883,大盤與近月台指!$A$4:$I$499,2,FALSE)</f>
        <v>#N/A</v>
      </c>
      <c r="D1883" s="34" t="e">
        <f>VLOOKUP($B1883,大盤與近月台指!$A$4:$I$499,3,FALSE)</f>
        <v>#N/A</v>
      </c>
      <c r="E1883" s="35" t="e">
        <f>VLOOKUP($B1883,大盤與近月台指!$A$4:$I$499,4,FALSE)</f>
        <v>#N/A</v>
      </c>
      <c r="F1883" s="33" t="e">
        <f>VLOOKUP($B1883,大盤與近月台指!$A$4:$I$499,5,FALSE)</f>
        <v>#N/A</v>
      </c>
      <c r="G1883" s="49" t="e">
        <f>VLOOKUP($B1883,三大法人買賣超!$A$4:$I$500,3,FALSE)</f>
        <v>#N/A</v>
      </c>
      <c r="H1883" s="34" t="e">
        <f>VLOOKUP($B1883,三大法人買賣超!$A$4:$I$500,5,FALSE)</f>
        <v>#N/A</v>
      </c>
      <c r="I1883" s="27" t="e">
        <f>VLOOKUP($B1883,三大法人買賣超!$A$4:$I$500,7,FALSE)</f>
        <v>#N/A</v>
      </c>
      <c r="J1883" s="27" t="e">
        <f>VLOOKUP($B1883,三大法人買賣超!$A$4:$I$500,9,FALSE)</f>
        <v>#N/A</v>
      </c>
      <c r="K1883" s="37">
        <f>新台幣匯率美元指數!B1884</f>
        <v>0</v>
      </c>
      <c r="L1883" s="38">
        <f>新台幣匯率美元指數!C1884</f>
        <v>0</v>
      </c>
      <c r="M1883" s="39">
        <f>新台幣匯率美元指數!D1884</f>
        <v>0</v>
      </c>
      <c r="N1883" s="27" t="e">
        <f>VLOOKUP($B1883,期貨未平倉口數!$A$4:$M$499,4,FALSE)</f>
        <v>#N/A</v>
      </c>
      <c r="O1883" s="27" t="e">
        <f>VLOOKUP($B1883,期貨未平倉口數!$A$4:$M$499,9,FALSE)</f>
        <v>#N/A</v>
      </c>
      <c r="P1883" s="27" t="e">
        <f>VLOOKUP($B1883,期貨未平倉口數!$A$4:$M$499,10,FALSE)</f>
        <v>#N/A</v>
      </c>
      <c r="Q1883" s="27" t="e">
        <f>VLOOKUP($B1883,期貨未平倉口數!$A$4:$M$499,11,FALSE)</f>
        <v>#N/A</v>
      </c>
      <c r="R1883" s="64" t="e">
        <f>VLOOKUP($B1883,選擇權未平倉餘額!$A$4:$I$500,6,FALSE)</f>
        <v>#N/A</v>
      </c>
      <c r="S1883" s="64" t="e">
        <f>VLOOKUP($B1883,選擇權未平倉餘額!$A$4:$I$500,7,FALSE)</f>
        <v>#N/A</v>
      </c>
      <c r="T1883" s="64" t="e">
        <f>VLOOKUP($B1883,選擇權未平倉餘額!$A$4:$I$500,8,FALSE)</f>
        <v>#N/A</v>
      </c>
      <c r="U1883" s="64" t="e">
        <f>VLOOKUP($B1883,選擇權未平倉餘額!$A$4:$I$500,9,FALSE)</f>
        <v>#N/A</v>
      </c>
      <c r="V1883" s="39" t="e">
        <f>VLOOKUP($B1883,臺指選擇權P_C_Ratios!$A$4:$C$500,3,FALSE)</f>
        <v>#N/A</v>
      </c>
      <c r="W1883" s="41" t="e">
        <f>VLOOKUP($B1883,散戶多空比!$A$6:$L$500,12,FALSE)</f>
        <v>#N/A</v>
      </c>
      <c r="X1883" s="40" t="e">
        <f>VLOOKUP($B1883,期貨大額交易人未沖銷部位!$A$4:$O$499,4,FALSE)</f>
        <v>#N/A</v>
      </c>
      <c r="Y1883" s="40" t="e">
        <f>VLOOKUP($B1883,期貨大額交易人未沖銷部位!$A$4:$O$499,7,FALSE)</f>
        <v>#N/A</v>
      </c>
      <c r="Z1883" s="40" t="e">
        <f>VLOOKUP($B1883,期貨大額交易人未沖銷部位!$A$4:$O$499,10,FALSE)</f>
        <v>#N/A</v>
      </c>
      <c r="AA1883" s="40" t="e">
        <f>VLOOKUP($B1883,期貨大額交易人未沖銷部位!$A$4:$O$499,13,FALSE)</f>
        <v>#N/A</v>
      </c>
      <c r="AB1883" s="40" t="e">
        <f>VLOOKUP($B1883,期貨大額交易人未沖銷部位!$A$4:$O$499,14,FALSE)</f>
        <v>#N/A</v>
      </c>
      <c r="AC1883" s="40" t="e">
        <f>VLOOKUP($B1883,期貨大額交易人未沖銷部位!$A$4:$O$499,15,FALSE)</f>
        <v>#N/A</v>
      </c>
      <c r="AD1883" s="33" t="e">
        <f>VLOOKUP($B1883,三大美股走勢!$A$4:$J$495,4,FALSE)</f>
        <v>#N/A</v>
      </c>
      <c r="AE1883" s="33" t="e">
        <f>VLOOKUP($B1883,三大美股走勢!$A$4:$J$495,7,FALSE)</f>
        <v>#N/A</v>
      </c>
      <c r="AF1883" s="33" t="e">
        <f>VLOOKUP($B1883,三大美股走勢!$A$4:$J$495,10,FALSE)</f>
        <v>#N/A</v>
      </c>
    </row>
    <row r="1884" spans="2:32">
      <c r="B1884" s="32">
        <v>44663</v>
      </c>
      <c r="C1884" s="33" t="e">
        <f>VLOOKUP($B1884,大盤與近月台指!$A$4:$I$499,2,FALSE)</f>
        <v>#N/A</v>
      </c>
      <c r="D1884" s="34" t="e">
        <f>VLOOKUP($B1884,大盤與近月台指!$A$4:$I$499,3,FALSE)</f>
        <v>#N/A</v>
      </c>
      <c r="E1884" s="35" t="e">
        <f>VLOOKUP($B1884,大盤與近月台指!$A$4:$I$499,4,FALSE)</f>
        <v>#N/A</v>
      </c>
      <c r="F1884" s="33" t="e">
        <f>VLOOKUP($B1884,大盤與近月台指!$A$4:$I$499,5,FALSE)</f>
        <v>#N/A</v>
      </c>
      <c r="G1884" s="49" t="e">
        <f>VLOOKUP($B1884,三大法人買賣超!$A$4:$I$500,3,FALSE)</f>
        <v>#N/A</v>
      </c>
      <c r="H1884" s="34" t="e">
        <f>VLOOKUP($B1884,三大法人買賣超!$A$4:$I$500,5,FALSE)</f>
        <v>#N/A</v>
      </c>
      <c r="I1884" s="27" t="e">
        <f>VLOOKUP($B1884,三大法人買賣超!$A$4:$I$500,7,FALSE)</f>
        <v>#N/A</v>
      </c>
      <c r="J1884" s="27" t="e">
        <f>VLOOKUP($B1884,三大法人買賣超!$A$4:$I$500,9,FALSE)</f>
        <v>#N/A</v>
      </c>
      <c r="K1884" s="37">
        <f>新台幣匯率美元指數!B1885</f>
        <v>0</v>
      </c>
      <c r="L1884" s="38">
        <f>新台幣匯率美元指數!C1885</f>
        <v>0</v>
      </c>
      <c r="M1884" s="39">
        <f>新台幣匯率美元指數!D1885</f>
        <v>0</v>
      </c>
      <c r="N1884" s="27" t="e">
        <f>VLOOKUP($B1884,期貨未平倉口數!$A$4:$M$499,4,FALSE)</f>
        <v>#N/A</v>
      </c>
      <c r="O1884" s="27" t="e">
        <f>VLOOKUP($B1884,期貨未平倉口數!$A$4:$M$499,9,FALSE)</f>
        <v>#N/A</v>
      </c>
      <c r="P1884" s="27" t="e">
        <f>VLOOKUP($B1884,期貨未平倉口數!$A$4:$M$499,10,FALSE)</f>
        <v>#N/A</v>
      </c>
      <c r="Q1884" s="27" t="e">
        <f>VLOOKUP($B1884,期貨未平倉口數!$A$4:$M$499,11,FALSE)</f>
        <v>#N/A</v>
      </c>
      <c r="R1884" s="64" t="e">
        <f>VLOOKUP($B1884,選擇權未平倉餘額!$A$4:$I$500,6,FALSE)</f>
        <v>#N/A</v>
      </c>
      <c r="S1884" s="64" t="e">
        <f>VLOOKUP($B1884,選擇權未平倉餘額!$A$4:$I$500,7,FALSE)</f>
        <v>#N/A</v>
      </c>
      <c r="T1884" s="64" t="e">
        <f>VLOOKUP($B1884,選擇權未平倉餘額!$A$4:$I$500,8,FALSE)</f>
        <v>#N/A</v>
      </c>
      <c r="U1884" s="64" t="e">
        <f>VLOOKUP($B1884,選擇權未平倉餘額!$A$4:$I$500,9,FALSE)</f>
        <v>#N/A</v>
      </c>
      <c r="V1884" s="39" t="e">
        <f>VLOOKUP($B1884,臺指選擇權P_C_Ratios!$A$4:$C$500,3,FALSE)</f>
        <v>#N/A</v>
      </c>
      <c r="W1884" s="41" t="e">
        <f>VLOOKUP($B1884,散戶多空比!$A$6:$L$500,12,FALSE)</f>
        <v>#N/A</v>
      </c>
      <c r="X1884" s="40" t="e">
        <f>VLOOKUP($B1884,期貨大額交易人未沖銷部位!$A$4:$O$499,4,FALSE)</f>
        <v>#N/A</v>
      </c>
      <c r="Y1884" s="40" t="e">
        <f>VLOOKUP($B1884,期貨大額交易人未沖銷部位!$A$4:$O$499,7,FALSE)</f>
        <v>#N/A</v>
      </c>
      <c r="Z1884" s="40" t="e">
        <f>VLOOKUP($B1884,期貨大額交易人未沖銷部位!$A$4:$O$499,10,FALSE)</f>
        <v>#N/A</v>
      </c>
      <c r="AA1884" s="40" t="e">
        <f>VLOOKUP($B1884,期貨大額交易人未沖銷部位!$A$4:$O$499,13,FALSE)</f>
        <v>#N/A</v>
      </c>
      <c r="AB1884" s="40" t="e">
        <f>VLOOKUP($B1884,期貨大額交易人未沖銷部位!$A$4:$O$499,14,FALSE)</f>
        <v>#N/A</v>
      </c>
      <c r="AC1884" s="40" t="e">
        <f>VLOOKUP($B1884,期貨大額交易人未沖銷部位!$A$4:$O$499,15,FALSE)</f>
        <v>#N/A</v>
      </c>
      <c r="AD1884" s="33" t="e">
        <f>VLOOKUP($B1884,三大美股走勢!$A$4:$J$495,4,FALSE)</f>
        <v>#N/A</v>
      </c>
      <c r="AE1884" s="33" t="e">
        <f>VLOOKUP($B1884,三大美股走勢!$A$4:$J$495,7,FALSE)</f>
        <v>#N/A</v>
      </c>
      <c r="AF1884" s="33" t="e">
        <f>VLOOKUP($B1884,三大美股走勢!$A$4:$J$495,10,FALSE)</f>
        <v>#N/A</v>
      </c>
    </row>
    <row r="1885" spans="2:32">
      <c r="B1885" s="32">
        <v>44664</v>
      </c>
      <c r="C1885" s="33" t="e">
        <f>VLOOKUP($B1885,大盤與近月台指!$A$4:$I$499,2,FALSE)</f>
        <v>#N/A</v>
      </c>
      <c r="D1885" s="34" t="e">
        <f>VLOOKUP($B1885,大盤與近月台指!$A$4:$I$499,3,FALSE)</f>
        <v>#N/A</v>
      </c>
      <c r="E1885" s="35" t="e">
        <f>VLOOKUP($B1885,大盤與近月台指!$A$4:$I$499,4,FALSE)</f>
        <v>#N/A</v>
      </c>
      <c r="F1885" s="33" t="e">
        <f>VLOOKUP($B1885,大盤與近月台指!$A$4:$I$499,5,FALSE)</f>
        <v>#N/A</v>
      </c>
      <c r="G1885" s="49" t="e">
        <f>VLOOKUP($B1885,三大法人買賣超!$A$4:$I$500,3,FALSE)</f>
        <v>#N/A</v>
      </c>
      <c r="H1885" s="34" t="e">
        <f>VLOOKUP($B1885,三大法人買賣超!$A$4:$I$500,5,FALSE)</f>
        <v>#N/A</v>
      </c>
      <c r="I1885" s="27" t="e">
        <f>VLOOKUP($B1885,三大法人買賣超!$A$4:$I$500,7,FALSE)</f>
        <v>#N/A</v>
      </c>
      <c r="J1885" s="27" t="e">
        <f>VLOOKUP($B1885,三大法人買賣超!$A$4:$I$500,9,FALSE)</f>
        <v>#N/A</v>
      </c>
      <c r="K1885" s="37">
        <f>新台幣匯率美元指數!B1886</f>
        <v>0</v>
      </c>
      <c r="L1885" s="38">
        <f>新台幣匯率美元指數!C1886</f>
        <v>0</v>
      </c>
      <c r="M1885" s="39">
        <f>新台幣匯率美元指數!D1886</f>
        <v>0</v>
      </c>
      <c r="N1885" s="27" t="e">
        <f>VLOOKUP($B1885,期貨未平倉口數!$A$4:$M$499,4,FALSE)</f>
        <v>#N/A</v>
      </c>
      <c r="O1885" s="27" t="e">
        <f>VLOOKUP($B1885,期貨未平倉口數!$A$4:$M$499,9,FALSE)</f>
        <v>#N/A</v>
      </c>
      <c r="P1885" s="27" t="e">
        <f>VLOOKUP($B1885,期貨未平倉口數!$A$4:$M$499,10,FALSE)</f>
        <v>#N/A</v>
      </c>
      <c r="Q1885" s="27" t="e">
        <f>VLOOKUP($B1885,期貨未平倉口數!$A$4:$M$499,11,FALSE)</f>
        <v>#N/A</v>
      </c>
      <c r="R1885" s="64" t="e">
        <f>VLOOKUP($B1885,選擇權未平倉餘額!$A$4:$I$500,6,FALSE)</f>
        <v>#N/A</v>
      </c>
      <c r="S1885" s="64" t="e">
        <f>VLOOKUP($B1885,選擇權未平倉餘額!$A$4:$I$500,7,FALSE)</f>
        <v>#N/A</v>
      </c>
      <c r="T1885" s="64" t="e">
        <f>VLOOKUP($B1885,選擇權未平倉餘額!$A$4:$I$500,8,FALSE)</f>
        <v>#N/A</v>
      </c>
      <c r="U1885" s="64" t="e">
        <f>VLOOKUP($B1885,選擇權未平倉餘額!$A$4:$I$500,9,FALSE)</f>
        <v>#N/A</v>
      </c>
      <c r="V1885" s="39" t="e">
        <f>VLOOKUP($B1885,臺指選擇權P_C_Ratios!$A$4:$C$500,3,FALSE)</f>
        <v>#N/A</v>
      </c>
      <c r="W1885" s="41" t="e">
        <f>VLOOKUP($B1885,散戶多空比!$A$6:$L$500,12,FALSE)</f>
        <v>#N/A</v>
      </c>
      <c r="X1885" s="40" t="e">
        <f>VLOOKUP($B1885,期貨大額交易人未沖銷部位!$A$4:$O$499,4,FALSE)</f>
        <v>#N/A</v>
      </c>
      <c r="Y1885" s="40" t="e">
        <f>VLOOKUP($B1885,期貨大額交易人未沖銷部位!$A$4:$O$499,7,FALSE)</f>
        <v>#N/A</v>
      </c>
      <c r="Z1885" s="40" t="e">
        <f>VLOOKUP($B1885,期貨大額交易人未沖銷部位!$A$4:$O$499,10,FALSE)</f>
        <v>#N/A</v>
      </c>
      <c r="AA1885" s="40" t="e">
        <f>VLOOKUP($B1885,期貨大額交易人未沖銷部位!$A$4:$O$499,13,FALSE)</f>
        <v>#N/A</v>
      </c>
      <c r="AB1885" s="40" t="e">
        <f>VLOOKUP($B1885,期貨大額交易人未沖銷部位!$A$4:$O$499,14,FALSE)</f>
        <v>#N/A</v>
      </c>
      <c r="AC1885" s="40" t="e">
        <f>VLOOKUP($B1885,期貨大額交易人未沖銷部位!$A$4:$O$499,15,FALSE)</f>
        <v>#N/A</v>
      </c>
      <c r="AD1885" s="33" t="e">
        <f>VLOOKUP($B1885,三大美股走勢!$A$4:$J$495,4,FALSE)</f>
        <v>#N/A</v>
      </c>
      <c r="AE1885" s="33" t="e">
        <f>VLOOKUP($B1885,三大美股走勢!$A$4:$J$495,7,FALSE)</f>
        <v>#N/A</v>
      </c>
      <c r="AF1885" s="33" t="e">
        <f>VLOOKUP($B1885,三大美股走勢!$A$4:$J$495,10,FALSE)</f>
        <v>#N/A</v>
      </c>
    </row>
    <row r="1886" spans="2:32">
      <c r="B1886" s="32">
        <v>44665</v>
      </c>
      <c r="C1886" s="33" t="e">
        <f>VLOOKUP($B1886,大盤與近月台指!$A$4:$I$499,2,FALSE)</f>
        <v>#N/A</v>
      </c>
      <c r="D1886" s="34" t="e">
        <f>VLOOKUP($B1886,大盤與近月台指!$A$4:$I$499,3,FALSE)</f>
        <v>#N/A</v>
      </c>
      <c r="E1886" s="35" t="e">
        <f>VLOOKUP($B1886,大盤與近月台指!$A$4:$I$499,4,FALSE)</f>
        <v>#N/A</v>
      </c>
      <c r="F1886" s="33" t="e">
        <f>VLOOKUP($B1886,大盤與近月台指!$A$4:$I$499,5,FALSE)</f>
        <v>#N/A</v>
      </c>
      <c r="G1886" s="49" t="e">
        <f>VLOOKUP($B1886,三大法人買賣超!$A$4:$I$500,3,FALSE)</f>
        <v>#N/A</v>
      </c>
      <c r="H1886" s="34" t="e">
        <f>VLOOKUP($B1886,三大法人買賣超!$A$4:$I$500,5,FALSE)</f>
        <v>#N/A</v>
      </c>
      <c r="I1886" s="27" t="e">
        <f>VLOOKUP($B1886,三大法人買賣超!$A$4:$I$500,7,FALSE)</f>
        <v>#N/A</v>
      </c>
      <c r="J1886" s="27" t="e">
        <f>VLOOKUP($B1886,三大法人買賣超!$A$4:$I$500,9,FALSE)</f>
        <v>#N/A</v>
      </c>
      <c r="K1886" s="37">
        <f>新台幣匯率美元指數!B1887</f>
        <v>0</v>
      </c>
      <c r="L1886" s="38">
        <f>新台幣匯率美元指數!C1887</f>
        <v>0</v>
      </c>
      <c r="M1886" s="39">
        <f>新台幣匯率美元指數!D1887</f>
        <v>0</v>
      </c>
      <c r="N1886" s="27" t="e">
        <f>VLOOKUP($B1886,期貨未平倉口數!$A$4:$M$499,4,FALSE)</f>
        <v>#N/A</v>
      </c>
      <c r="O1886" s="27" t="e">
        <f>VLOOKUP($B1886,期貨未平倉口數!$A$4:$M$499,9,FALSE)</f>
        <v>#N/A</v>
      </c>
      <c r="P1886" s="27" t="e">
        <f>VLOOKUP($B1886,期貨未平倉口數!$A$4:$M$499,10,FALSE)</f>
        <v>#N/A</v>
      </c>
      <c r="Q1886" s="27" t="e">
        <f>VLOOKUP($B1886,期貨未平倉口數!$A$4:$M$499,11,FALSE)</f>
        <v>#N/A</v>
      </c>
      <c r="R1886" s="64" t="e">
        <f>VLOOKUP($B1886,選擇權未平倉餘額!$A$4:$I$500,6,FALSE)</f>
        <v>#N/A</v>
      </c>
      <c r="S1886" s="64" t="e">
        <f>VLOOKUP($B1886,選擇權未平倉餘額!$A$4:$I$500,7,FALSE)</f>
        <v>#N/A</v>
      </c>
      <c r="T1886" s="64" t="e">
        <f>VLOOKUP($B1886,選擇權未平倉餘額!$A$4:$I$500,8,FALSE)</f>
        <v>#N/A</v>
      </c>
      <c r="U1886" s="64" t="e">
        <f>VLOOKUP($B1886,選擇權未平倉餘額!$A$4:$I$500,9,FALSE)</f>
        <v>#N/A</v>
      </c>
      <c r="V1886" s="39" t="e">
        <f>VLOOKUP($B1886,臺指選擇權P_C_Ratios!$A$4:$C$500,3,FALSE)</f>
        <v>#N/A</v>
      </c>
      <c r="W1886" s="41" t="e">
        <f>VLOOKUP($B1886,散戶多空比!$A$6:$L$500,12,FALSE)</f>
        <v>#N/A</v>
      </c>
      <c r="X1886" s="40" t="e">
        <f>VLOOKUP($B1886,期貨大額交易人未沖銷部位!$A$4:$O$499,4,FALSE)</f>
        <v>#N/A</v>
      </c>
      <c r="Y1886" s="40" t="e">
        <f>VLOOKUP($B1886,期貨大額交易人未沖銷部位!$A$4:$O$499,7,FALSE)</f>
        <v>#N/A</v>
      </c>
      <c r="Z1886" s="40" t="e">
        <f>VLOOKUP($B1886,期貨大額交易人未沖銷部位!$A$4:$O$499,10,FALSE)</f>
        <v>#N/A</v>
      </c>
      <c r="AA1886" s="40" t="e">
        <f>VLOOKUP($B1886,期貨大額交易人未沖銷部位!$A$4:$O$499,13,FALSE)</f>
        <v>#N/A</v>
      </c>
      <c r="AB1886" s="40" t="e">
        <f>VLOOKUP($B1886,期貨大額交易人未沖銷部位!$A$4:$O$499,14,FALSE)</f>
        <v>#N/A</v>
      </c>
      <c r="AC1886" s="40" t="e">
        <f>VLOOKUP($B1886,期貨大額交易人未沖銷部位!$A$4:$O$499,15,FALSE)</f>
        <v>#N/A</v>
      </c>
      <c r="AD1886" s="33" t="e">
        <f>VLOOKUP($B1886,三大美股走勢!$A$4:$J$495,4,FALSE)</f>
        <v>#N/A</v>
      </c>
      <c r="AE1886" s="33" t="e">
        <f>VLOOKUP($B1886,三大美股走勢!$A$4:$J$495,7,FALSE)</f>
        <v>#N/A</v>
      </c>
      <c r="AF1886" s="33" t="e">
        <f>VLOOKUP($B1886,三大美股走勢!$A$4:$J$495,10,FALSE)</f>
        <v>#N/A</v>
      </c>
    </row>
    <row r="1887" spans="2:32">
      <c r="B1887" s="32">
        <v>44666</v>
      </c>
      <c r="C1887" s="33" t="e">
        <f>VLOOKUP($B1887,大盤與近月台指!$A$4:$I$499,2,FALSE)</f>
        <v>#N/A</v>
      </c>
      <c r="D1887" s="34" t="e">
        <f>VLOOKUP($B1887,大盤與近月台指!$A$4:$I$499,3,FALSE)</f>
        <v>#N/A</v>
      </c>
      <c r="E1887" s="35" t="e">
        <f>VLOOKUP($B1887,大盤與近月台指!$A$4:$I$499,4,FALSE)</f>
        <v>#N/A</v>
      </c>
      <c r="F1887" s="33" t="e">
        <f>VLOOKUP($B1887,大盤與近月台指!$A$4:$I$499,5,FALSE)</f>
        <v>#N/A</v>
      </c>
      <c r="G1887" s="49" t="e">
        <f>VLOOKUP($B1887,三大法人買賣超!$A$4:$I$500,3,FALSE)</f>
        <v>#N/A</v>
      </c>
      <c r="H1887" s="34" t="e">
        <f>VLOOKUP($B1887,三大法人買賣超!$A$4:$I$500,5,FALSE)</f>
        <v>#N/A</v>
      </c>
      <c r="I1887" s="27" t="e">
        <f>VLOOKUP($B1887,三大法人買賣超!$A$4:$I$500,7,FALSE)</f>
        <v>#N/A</v>
      </c>
      <c r="J1887" s="27" t="e">
        <f>VLOOKUP($B1887,三大法人買賣超!$A$4:$I$500,9,FALSE)</f>
        <v>#N/A</v>
      </c>
      <c r="K1887" s="37">
        <f>新台幣匯率美元指數!B1888</f>
        <v>0</v>
      </c>
      <c r="L1887" s="38">
        <f>新台幣匯率美元指數!C1888</f>
        <v>0</v>
      </c>
      <c r="M1887" s="39">
        <f>新台幣匯率美元指數!D1888</f>
        <v>0</v>
      </c>
      <c r="N1887" s="27" t="e">
        <f>VLOOKUP($B1887,期貨未平倉口數!$A$4:$M$499,4,FALSE)</f>
        <v>#N/A</v>
      </c>
      <c r="O1887" s="27" t="e">
        <f>VLOOKUP($B1887,期貨未平倉口數!$A$4:$M$499,9,FALSE)</f>
        <v>#N/A</v>
      </c>
      <c r="P1887" s="27" t="e">
        <f>VLOOKUP($B1887,期貨未平倉口數!$A$4:$M$499,10,FALSE)</f>
        <v>#N/A</v>
      </c>
      <c r="Q1887" s="27" t="e">
        <f>VLOOKUP($B1887,期貨未平倉口數!$A$4:$M$499,11,FALSE)</f>
        <v>#N/A</v>
      </c>
      <c r="R1887" s="64" t="e">
        <f>VLOOKUP($B1887,選擇權未平倉餘額!$A$4:$I$500,6,FALSE)</f>
        <v>#N/A</v>
      </c>
      <c r="S1887" s="64" t="e">
        <f>VLOOKUP($B1887,選擇權未平倉餘額!$A$4:$I$500,7,FALSE)</f>
        <v>#N/A</v>
      </c>
      <c r="T1887" s="64" t="e">
        <f>VLOOKUP($B1887,選擇權未平倉餘額!$A$4:$I$500,8,FALSE)</f>
        <v>#N/A</v>
      </c>
      <c r="U1887" s="64" t="e">
        <f>VLOOKUP($B1887,選擇權未平倉餘額!$A$4:$I$500,9,FALSE)</f>
        <v>#N/A</v>
      </c>
      <c r="V1887" s="39" t="e">
        <f>VLOOKUP($B1887,臺指選擇權P_C_Ratios!$A$4:$C$500,3,FALSE)</f>
        <v>#N/A</v>
      </c>
      <c r="W1887" s="41" t="e">
        <f>VLOOKUP($B1887,散戶多空比!$A$6:$L$500,12,FALSE)</f>
        <v>#N/A</v>
      </c>
      <c r="X1887" s="40" t="e">
        <f>VLOOKUP($B1887,期貨大額交易人未沖銷部位!$A$4:$O$499,4,FALSE)</f>
        <v>#N/A</v>
      </c>
      <c r="Y1887" s="40" t="e">
        <f>VLOOKUP($B1887,期貨大額交易人未沖銷部位!$A$4:$O$499,7,FALSE)</f>
        <v>#N/A</v>
      </c>
      <c r="Z1887" s="40" t="e">
        <f>VLOOKUP($B1887,期貨大額交易人未沖銷部位!$A$4:$O$499,10,FALSE)</f>
        <v>#N/A</v>
      </c>
      <c r="AA1887" s="40" t="e">
        <f>VLOOKUP($B1887,期貨大額交易人未沖銷部位!$A$4:$O$499,13,FALSE)</f>
        <v>#N/A</v>
      </c>
      <c r="AB1887" s="40" t="e">
        <f>VLOOKUP($B1887,期貨大額交易人未沖銷部位!$A$4:$O$499,14,FALSE)</f>
        <v>#N/A</v>
      </c>
      <c r="AC1887" s="40" t="e">
        <f>VLOOKUP($B1887,期貨大額交易人未沖銷部位!$A$4:$O$499,15,FALSE)</f>
        <v>#N/A</v>
      </c>
      <c r="AD1887" s="33" t="e">
        <f>VLOOKUP($B1887,三大美股走勢!$A$4:$J$495,4,FALSE)</f>
        <v>#N/A</v>
      </c>
      <c r="AE1887" s="33" t="e">
        <f>VLOOKUP($B1887,三大美股走勢!$A$4:$J$495,7,FALSE)</f>
        <v>#N/A</v>
      </c>
      <c r="AF1887" s="33" t="e">
        <f>VLOOKUP($B1887,三大美股走勢!$A$4:$J$495,10,FALSE)</f>
        <v>#N/A</v>
      </c>
    </row>
    <row r="1888" spans="2:32">
      <c r="B1888" s="32">
        <v>44667</v>
      </c>
      <c r="C1888" s="33" t="e">
        <f>VLOOKUP($B1888,大盤與近月台指!$A$4:$I$499,2,FALSE)</f>
        <v>#N/A</v>
      </c>
      <c r="D1888" s="34" t="e">
        <f>VLOOKUP($B1888,大盤與近月台指!$A$4:$I$499,3,FALSE)</f>
        <v>#N/A</v>
      </c>
      <c r="E1888" s="35" t="e">
        <f>VLOOKUP($B1888,大盤與近月台指!$A$4:$I$499,4,FALSE)</f>
        <v>#N/A</v>
      </c>
      <c r="F1888" s="33" t="e">
        <f>VLOOKUP($B1888,大盤與近月台指!$A$4:$I$499,5,FALSE)</f>
        <v>#N/A</v>
      </c>
      <c r="G1888" s="49" t="e">
        <f>VLOOKUP($B1888,三大法人買賣超!$A$4:$I$500,3,FALSE)</f>
        <v>#N/A</v>
      </c>
      <c r="H1888" s="34" t="e">
        <f>VLOOKUP($B1888,三大法人買賣超!$A$4:$I$500,5,FALSE)</f>
        <v>#N/A</v>
      </c>
      <c r="I1888" s="27" t="e">
        <f>VLOOKUP($B1888,三大法人買賣超!$A$4:$I$500,7,FALSE)</f>
        <v>#N/A</v>
      </c>
      <c r="J1888" s="27" t="e">
        <f>VLOOKUP($B1888,三大法人買賣超!$A$4:$I$500,9,FALSE)</f>
        <v>#N/A</v>
      </c>
      <c r="K1888" s="37">
        <f>新台幣匯率美元指數!B1889</f>
        <v>0</v>
      </c>
      <c r="L1888" s="38">
        <f>新台幣匯率美元指數!C1889</f>
        <v>0</v>
      </c>
      <c r="M1888" s="39">
        <f>新台幣匯率美元指數!D1889</f>
        <v>0</v>
      </c>
      <c r="N1888" s="27" t="e">
        <f>VLOOKUP($B1888,期貨未平倉口數!$A$4:$M$499,4,FALSE)</f>
        <v>#N/A</v>
      </c>
      <c r="O1888" s="27" t="e">
        <f>VLOOKUP($B1888,期貨未平倉口數!$A$4:$M$499,9,FALSE)</f>
        <v>#N/A</v>
      </c>
      <c r="P1888" s="27" t="e">
        <f>VLOOKUP($B1888,期貨未平倉口數!$A$4:$M$499,10,FALSE)</f>
        <v>#N/A</v>
      </c>
      <c r="Q1888" s="27" t="e">
        <f>VLOOKUP($B1888,期貨未平倉口數!$A$4:$M$499,11,FALSE)</f>
        <v>#N/A</v>
      </c>
      <c r="R1888" s="64" t="e">
        <f>VLOOKUP($B1888,選擇權未平倉餘額!$A$4:$I$500,6,FALSE)</f>
        <v>#N/A</v>
      </c>
      <c r="S1888" s="64" t="e">
        <f>VLOOKUP($B1888,選擇權未平倉餘額!$A$4:$I$500,7,FALSE)</f>
        <v>#N/A</v>
      </c>
      <c r="T1888" s="64" t="e">
        <f>VLOOKUP($B1888,選擇權未平倉餘額!$A$4:$I$500,8,FALSE)</f>
        <v>#N/A</v>
      </c>
      <c r="U1888" s="64" t="e">
        <f>VLOOKUP($B1888,選擇權未平倉餘額!$A$4:$I$500,9,FALSE)</f>
        <v>#N/A</v>
      </c>
      <c r="V1888" s="39" t="e">
        <f>VLOOKUP($B1888,臺指選擇權P_C_Ratios!$A$4:$C$500,3,FALSE)</f>
        <v>#N/A</v>
      </c>
      <c r="W1888" s="41" t="e">
        <f>VLOOKUP($B1888,散戶多空比!$A$6:$L$500,12,FALSE)</f>
        <v>#N/A</v>
      </c>
      <c r="X1888" s="40" t="e">
        <f>VLOOKUP($B1888,期貨大額交易人未沖銷部位!$A$4:$O$499,4,FALSE)</f>
        <v>#N/A</v>
      </c>
      <c r="Y1888" s="40" t="e">
        <f>VLOOKUP($B1888,期貨大額交易人未沖銷部位!$A$4:$O$499,7,FALSE)</f>
        <v>#N/A</v>
      </c>
      <c r="Z1888" s="40" t="e">
        <f>VLOOKUP($B1888,期貨大額交易人未沖銷部位!$A$4:$O$499,10,FALSE)</f>
        <v>#N/A</v>
      </c>
      <c r="AA1888" s="40" t="e">
        <f>VLOOKUP($B1888,期貨大額交易人未沖銷部位!$A$4:$O$499,13,FALSE)</f>
        <v>#N/A</v>
      </c>
      <c r="AB1888" s="40" t="e">
        <f>VLOOKUP($B1888,期貨大額交易人未沖銷部位!$A$4:$O$499,14,FALSE)</f>
        <v>#N/A</v>
      </c>
      <c r="AC1888" s="40" t="e">
        <f>VLOOKUP($B1888,期貨大額交易人未沖銷部位!$A$4:$O$499,15,FALSE)</f>
        <v>#N/A</v>
      </c>
      <c r="AD1888" s="33" t="e">
        <f>VLOOKUP($B1888,三大美股走勢!$A$4:$J$495,4,FALSE)</f>
        <v>#N/A</v>
      </c>
      <c r="AE1888" s="33" t="e">
        <f>VLOOKUP($B1888,三大美股走勢!$A$4:$J$495,7,FALSE)</f>
        <v>#N/A</v>
      </c>
      <c r="AF1888" s="33" t="e">
        <f>VLOOKUP($B1888,三大美股走勢!$A$4:$J$495,10,FALSE)</f>
        <v>#N/A</v>
      </c>
    </row>
    <row r="1889" spans="2:32">
      <c r="B1889" s="32">
        <v>44668</v>
      </c>
      <c r="C1889" s="33" t="e">
        <f>VLOOKUP($B1889,大盤與近月台指!$A$4:$I$499,2,FALSE)</f>
        <v>#N/A</v>
      </c>
      <c r="D1889" s="34" t="e">
        <f>VLOOKUP($B1889,大盤與近月台指!$A$4:$I$499,3,FALSE)</f>
        <v>#N/A</v>
      </c>
      <c r="E1889" s="35" t="e">
        <f>VLOOKUP($B1889,大盤與近月台指!$A$4:$I$499,4,FALSE)</f>
        <v>#N/A</v>
      </c>
      <c r="F1889" s="33" t="e">
        <f>VLOOKUP($B1889,大盤與近月台指!$A$4:$I$499,5,FALSE)</f>
        <v>#N/A</v>
      </c>
      <c r="G1889" s="49" t="e">
        <f>VLOOKUP($B1889,三大法人買賣超!$A$4:$I$500,3,FALSE)</f>
        <v>#N/A</v>
      </c>
      <c r="H1889" s="34" t="e">
        <f>VLOOKUP($B1889,三大法人買賣超!$A$4:$I$500,5,FALSE)</f>
        <v>#N/A</v>
      </c>
      <c r="I1889" s="27" t="e">
        <f>VLOOKUP($B1889,三大法人買賣超!$A$4:$I$500,7,FALSE)</f>
        <v>#N/A</v>
      </c>
      <c r="J1889" s="27" t="e">
        <f>VLOOKUP($B1889,三大法人買賣超!$A$4:$I$500,9,FALSE)</f>
        <v>#N/A</v>
      </c>
      <c r="K1889" s="37">
        <f>新台幣匯率美元指數!B1890</f>
        <v>0</v>
      </c>
      <c r="L1889" s="38">
        <f>新台幣匯率美元指數!C1890</f>
        <v>0</v>
      </c>
      <c r="M1889" s="39">
        <f>新台幣匯率美元指數!D1890</f>
        <v>0</v>
      </c>
      <c r="N1889" s="27" t="e">
        <f>VLOOKUP($B1889,期貨未平倉口數!$A$4:$M$499,4,FALSE)</f>
        <v>#N/A</v>
      </c>
      <c r="O1889" s="27" t="e">
        <f>VLOOKUP($B1889,期貨未平倉口數!$A$4:$M$499,9,FALSE)</f>
        <v>#N/A</v>
      </c>
      <c r="P1889" s="27" t="e">
        <f>VLOOKUP($B1889,期貨未平倉口數!$A$4:$M$499,10,FALSE)</f>
        <v>#N/A</v>
      </c>
      <c r="Q1889" s="27" t="e">
        <f>VLOOKUP($B1889,期貨未平倉口數!$A$4:$M$499,11,FALSE)</f>
        <v>#N/A</v>
      </c>
      <c r="R1889" s="64" t="e">
        <f>VLOOKUP($B1889,選擇權未平倉餘額!$A$4:$I$500,6,FALSE)</f>
        <v>#N/A</v>
      </c>
      <c r="S1889" s="64" t="e">
        <f>VLOOKUP($B1889,選擇權未平倉餘額!$A$4:$I$500,7,FALSE)</f>
        <v>#N/A</v>
      </c>
      <c r="T1889" s="64" t="e">
        <f>VLOOKUP($B1889,選擇權未平倉餘額!$A$4:$I$500,8,FALSE)</f>
        <v>#N/A</v>
      </c>
      <c r="U1889" s="64" t="e">
        <f>VLOOKUP($B1889,選擇權未平倉餘額!$A$4:$I$500,9,FALSE)</f>
        <v>#N/A</v>
      </c>
      <c r="V1889" s="39" t="e">
        <f>VLOOKUP($B1889,臺指選擇權P_C_Ratios!$A$4:$C$500,3,FALSE)</f>
        <v>#N/A</v>
      </c>
      <c r="W1889" s="41" t="e">
        <f>VLOOKUP($B1889,散戶多空比!$A$6:$L$500,12,FALSE)</f>
        <v>#N/A</v>
      </c>
      <c r="X1889" s="40" t="e">
        <f>VLOOKUP($B1889,期貨大額交易人未沖銷部位!$A$4:$O$499,4,FALSE)</f>
        <v>#N/A</v>
      </c>
      <c r="Y1889" s="40" t="e">
        <f>VLOOKUP($B1889,期貨大額交易人未沖銷部位!$A$4:$O$499,7,FALSE)</f>
        <v>#N/A</v>
      </c>
      <c r="Z1889" s="40" t="e">
        <f>VLOOKUP($B1889,期貨大額交易人未沖銷部位!$A$4:$O$499,10,FALSE)</f>
        <v>#N/A</v>
      </c>
      <c r="AA1889" s="40" t="e">
        <f>VLOOKUP($B1889,期貨大額交易人未沖銷部位!$A$4:$O$499,13,FALSE)</f>
        <v>#N/A</v>
      </c>
      <c r="AB1889" s="40" t="e">
        <f>VLOOKUP($B1889,期貨大額交易人未沖銷部位!$A$4:$O$499,14,FALSE)</f>
        <v>#N/A</v>
      </c>
      <c r="AC1889" s="40" t="e">
        <f>VLOOKUP($B1889,期貨大額交易人未沖銷部位!$A$4:$O$499,15,FALSE)</f>
        <v>#N/A</v>
      </c>
      <c r="AD1889" s="33" t="e">
        <f>VLOOKUP($B1889,三大美股走勢!$A$4:$J$495,4,FALSE)</f>
        <v>#N/A</v>
      </c>
      <c r="AE1889" s="33" t="e">
        <f>VLOOKUP($B1889,三大美股走勢!$A$4:$J$495,7,FALSE)</f>
        <v>#N/A</v>
      </c>
      <c r="AF1889" s="33" t="e">
        <f>VLOOKUP($B1889,三大美股走勢!$A$4:$J$495,10,FALSE)</f>
        <v>#N/A</v>
      </c>
    </row>
    <row r="1890" spans="2:32">
      <c r="B1890" s="32">
        <v>44669</v>
      </c>
      <c r="C1890" s="33" t="e">
        <f>VLOOKUP($B1890,大盤與近月台指!$A$4:$I$499,2,FALSE)</f>
        <v>#N/A</v>
      </c>
      <c r="D1890" s="34" t="e">
        <f>VLOOKUP($B1890,大盤與近月台指!$A$4:$I$499,3,FALSE)</f>
        <v>#N/A</v>
      </c>
      <c r="E1890" s="35" t="e">
        <f>VLOOKUP($B1890,大盤與近月台指!$A$4:$I$499,4,FALSE)</f>
        <v>#N/A</v>
      </c>
      <c r="F1890" s="33" t="e">
        <f>VLOOKUP($B1890,大盤與近月台指!$A$4:$I$499,5,FALSE)</f>
        <v>#N/A</v>
      </c>
      <c r="G1890" s="49" t="e">
        <f>VLOOKUP($B1890,三大法人買賣超!$A$4:$I$500,3,FALSE)</f>
        <v>#N/A</v>
      </c>
      <c r="H1890" s="34" t="e">
        <f>VLOOKUP($B1890,三大法人買賣超!$A$4:$I$500,5,FALSE)</f>
        <v>#N/A</v>
      </c>
      <c r="I1890" s="27" t="e">
        <f>VLOOKUP($B1890,三大法人買賣超!$A$4:$I$500,7,FALSE)</f>
        <v>#N/A</v>
      </c>
      <c r="J1890" s="27" t="e">
        <f>VLOOKUP($B1890,三大法人買賣超!$A$4:$I$500,9,FALSE)</f>
        <v>#N/A</v>
      </c>
      <c r="K1890" s="37">
        <f>新台幣匯率美元指數!B1891</f>
        <v>0</v>
      </c>
      <c r="L1890" s="38">
        <f>新台幣匯率美元指數!C1891</f>
        <v>0</v>
      </c>
      <c r="M1890" s="39">
        <f>新台幣匯率美元指數!D1891</f>
        <v>0</v>
      </c>
      <c r="N1890" s="27" t="e">
        <f>VLOOKUP($B1890,期貨未平倉口數!$A$4:$M$499,4,FALSE)</f>
        <v>#N/A</v>
      </c>
      <c r="O1890" s="27" t="e">
        <f>VLOOKUP($B1890,期貨未平倉口數!$A$4:$M$499,9,FALSE)</f>
        <v>#N/A</v>
      </c>
      <c r="P1890" s="27" t="e">
        <f>VLOOKUP($B1890,期貨未平倉口數!$A$4:$M$499,10,FALSE)</f>
        <v>#N/A</v>
      </c>
      <c r="Q1890" s="27" t="e">
        <f>VLOOKUP($B1890,期貨未平倉口數!$A$4:$M$499,11,FALSE)</f>
        <v>#N/A</v>
      </c>
      <c r="R1890" s="64" t="e">
        <f>VLOOKUP($B1890,選擇權未平倉餘額!$A$4:$I$500,6,FALSE)</f>
        <v>#N/A</v>
      </c>
      <c r="S1890" s="64" t="e">
        <f>VLOOKUP($B1890,選擇權未平倉餘額!$A$4:$I$500,7,FALSE)</f>
        <v>#N/A</v>
      </c>
      <c r="T1890" s="64" t="e">
        <f>VLOOKUP($B1890,選擇權未平倉餘額!$A$4:$I$500,8,FALSE)</f>
        <v>#N/A</v>
      </c>
      <c r="U1890" s="64" t="e">
        <f>VLOOKUP($B1890,選擇權未平倉餘額!$A$4:$I$500,9,FALSE)</f>
        <v>#N/A</v>
      </c>
      <c r="V1890" s="39" t="e">
        <f>VLOOKUP($B1890,臺指選擇權P_C_Ratios!$A$4:$C$500,3,FALSE)</f>
        <v>#N/A</v>
      </c>
      <c r="W1890" s="41" t="e">
        <f>VLOOKUP($B1890,散戶多空比!$A$6:$L$500,12,FALSE)</f>
        <v>#N/A</v>
      </c>
      <c r="X1890" s="40" t="e">
        <f>VLOOKUP($B1890,期貨大額交易人未沖銷部位!$A$4:$O$499,4,FALSE)</f>
        <v>#N/A</v>
      </c>
      <c r="Y1890" s="40" t="e">
        <f>VLOOKUP($B1890,期貨大額交易人未沖銷部位!$A$4:$O$499,7,FALSE)</f>
        <v>#N/A</v>
      </c>
      <c r="Z1890" s="40" t="e">
        <f>VLOOKUP($B1890,期貨大額交易人未沖銷部位!$A$4:$O$499,10,FALSE)</f>
        <v>#N/A</v>
      </c>
      <c r="AA1890" s="40" t="e">
        <f>VLOOKUP($B1890,期貨大額交易人未沖銷部位!$A$4:$O$499,13,FALSE)</f>
        <v>#N/A</v>
      </c>
      <c r="AB1890" s="40" t="e">
        <f>VLOOKUP($B1890,期貨大額交易人未沖銷部位!$A$4:$O$499,14,FALSE)</f>
        <v>#N/A</v>
      </c>
      <c r="AC1890" s="40" t="e">
        <f>VLOOKUP($B1890,期貨大額交易人未沖銷部位!$A$4:$O$499,15,FALSE)</f>
        <v>#N/A</v>
      </c>
      <c r="AD1890" s="33" t="e">
        <f>VLOOKUP($B1890,三大美股走勢!$A$4:$J$495,4,FALSE)</f>
        <v>#N/A</v>
      </c>
      <c r="AE1890" s="33" t="e">
        <f>VLOOKUP($B1890,三大美股走勢!$A$4:$J$495,7,FALSE)</f>
        <v>#N/A</v>
      </c>
      <c r="AF1890" s="33" t="e">
        <f>VLOOKUP($B1890,三大美股走勢!$A$4:$J$495,10,FALSE)</f>
        <v>#N/A</v>
      </c>
    </row>
    <row r="1891" spans="2:32">
      <c r="B1891" s="32">
        <v>44670</v>
      </c>
      <c r="C1891" s="33" t="e">
        <f>VLOOKUP($B1891,大盤與近月台指!$A$4:$I$499,2,FALSE)</f>
        <v>#N/A</v>
      </c>
      <c r="D1891" s="34" t="e">
        <f>VLOOKUP($B1891,大盤與近月台指!$A$4:$I$499,3,FALSE)</f>
        <v>#N/A</v>
      </c>
      <c r="E1891" s="35" t="e">
        <f>VLOOKUP($B1891,大盤與近月台指!$A$4:$I$499,4,FALSE)</f>
        <v>#N/A</v>
      </c>
      <c r="F1891" s="33" t="e">
        <f>VLOOKUP($B1891,大盤與近月台指!$A$4:$I$499,5,FALSE)</f>
        <v>#N/A</v>
      </c>
      <c r="G1891" s="49" t="e">
        <f>VLOOKUP($B1891,三大法人買賣超!$A$4:$I$500,3,FALSE)</f>
        <v>#N/A</v>
      </c>
      <c r="H1891" s="34" t="e">
        <f>VLOOKUP($B1891,三大法人買賣超!$A$4:$I$500,5,FALSE)</f>
        <v>#N/A</v>
      </c>
      <c r="I1891" s="27" t="e">
        <f>VLOOKUP($B1891,三大法人買賣超!$A$4:$I$500,7,FALSE)</f>
        <v>#N/A</v>
      </c>
      <c r="J1891" s="27" t="e">
        <f>VLOOKUP($B1891,三大法人買賣超!$A$4:$I$500,9,FALSE)</f>
        <v>#N/A</v>
      </c>
      <c r="K1891" s="37">
        <f>新台幣匯率美元指數!B1892</f>
        <v>0</v>
      </c>
      <c r="L1891" s="38">
        <f>新台幣匯率美元指數!C1892</f>
        <v>0</v>
      </c>
      <c r="M1891" s="39">
        <f>新台幣匯率美元指數!D1892</f>
        <v>0</v>
      </c>
      <c r="N1891" s="27" t="e">
        <f>VLOOKUP($B1891,期貨未平倉口數!$A$4:$M$499,4,FALSE)</f>
        <v>#N/A</v>
      </c>
      <c r="O1891" s="27" t="e">
        <f>VLOOKUP($B1891,期貨未平倉口數!$A$4:$M$499,9,FALSE)</f>
        <v>#N/A</v>
      </c>
      <c r="P1891" s="27" t="e">
        <f>VLOOKUP($B1891,期貨未平倉口數!$A$4:$M$499,10,FALSE)</f>
        <v>#N/A</v>
      </c>
      <c r="Q1891" s="27" t="e">
        <f>VLOOKUP($B1891,期貨未平倉口數!$A$4:$M$499,11,FALSE)</f>
        <v>#N/A</v>
      </c>
      <c r="R1891" s="64" t="e">
        <f>VLOOKUP($B1891,選擇權未平倉餘額!$A$4:$I$500,6,FALSE)</f>
        <v>#N/A</v>
      </c>
      <c r="S1891" s="64" t="e">
        <f>VLOOKUP($B1891,選擇權未平倉餘額!$A$4:$I$500,7,FALSE)</f>
        <v>#N/A</v>
      </c>
      <c r="T1891" s="64" t="e">
        <f>VLOOKUP($B1891,選擇權未平倉餘額!$A$4:$I$500,8,FALSE)</f>
        <v>#N/A</v>
      </c>
      <c r="U1891" s="64" t="e">
        <f>VLOOKUP($B1891,選擇權未平倉餘額!$A$4:$I$500,9,FALSE)</f>
        <v>#N/A</v>
      </c>
      <c r="V1891" s="39" t="e">
        <f>VLOOKUP($B1891,臺指選擇權P_C_Ratios!$A$4:$C$500,3,FALSE)</f>
        <v>#N/A</v>
      </c>
      <c r="W1891" s="41" t="e">
        <f>VLOOKUP($B1891,散戶多空比!$A$6:$L$500,12,FALSE)</f>
        <v>#N/A</v>
      </c>
      <c r="X1891" s="40" t="e">
        <f>VLOOKUP($B1891,期貨大額交易人未沖銷部位!$A$4:$O$499,4,FALSE)</f>
        <v>#N/A</v>
      </c>
      <c r="Y1891" s="40" t="e">
        <f>VLOOKUP($B1891,期貨大額交易人未沖銷部位!$A$4:$O$499,7,FALSE)</f>
        <v>#N/A</v>
      </c>
      <c r="Z1891" s="40" t="e">
        <f>VLOOKUP($B1891,期貨大額交易人未沖銷部位!$A$4:$O$499,10,FALSE)</f>
        <v>#N/A</v>
      </c>
      <c r="AA1891" s="40" t="e">
        <f>VLOOKUP($B1891,期貨大額交易人未沖銷部位!$A$4:$O$499,13,FALSE)</f>
        <v>#N/A</v>
      </c>
      <c r="AB1891" s="40" t="e">
        <f>VLOOKUP($B1891,期貨大額交易人未沖銷部位!$A$4:$O$499,14,FALSE)</f>
        <v>#N/A</v>
      </c>
      <c r="AC1891" s="40" t="e">
        <f>VLOOKUP($B1891,期貨大額交易人未沖銷部位!$A$4:$O$499,15,FALSE)</f>
        <v>#N/A</v>
      </c>
      <c r="AD1891" s="33" t="e">
        <f>VLOOKUP($B1891,三大美股走勢!$A$4:$J$495,4,FALSE)</f>
        <v>#N/A</v>
      </c>
      <c r="AE1891" s="33" t="e">
        <f>VLOOKUP($B1891,三大美股走勢!$A$4:$J$495,7,FALSE)</f>
        <v>#N/A</v>
      </c>
      <c r="AF1891" s="33" t="e">
        <f>VLOOKUP($B1891,三大美股走勢!$A$4:$J$495,10,FALSE)</f>
        <v>#N/A</v>
      </c>
    </row>
    <row r="1892" spans="2:32">
      <c r="B1892" s="32">
        <v>44671</v>
      </c>
      <c r="C1892" s="33" t="e">
        <f>VLOOKUP($B1892,大盤與近月台指!$A$4:$I$499,2,FALSE)</f>
        <v>#N/A</v>
      </c>
      <c r="D1892" s="34" t="e">
        <f>VLOOKUP($B1892,大盤與近月台指!$A$4:$I$499,3,FALSE)</f>
        <v>#N/A</v>
      </c>
      <c r="E1892" s="35" t="e">
        <f>VLOOKUP($B1892,大盤與近月台指!$A$4:$I$499,4,FALSE)</f>
        <v>#N/A</v>
      </c>
      <c r="F1892" s="33" t="e">
        <f>VLOOKUP($B1892,大盤與近月台指!$A$4:$I$499,5,FALSE)</f>
        <v>#N/A</v>
      </c>
      <c r="G1892" s="49" t="e">
        <f>VLOOKUP($B1892,三大法人買賣超!$A$4:$I$500,3,FALSE)</f>
        <v>#N/A</v>
      </c>
      <c r="H1892" s="34" t="e">
        <f>VLOOKUP($B1892,三大法人買賣超!$A$4:$I$500,5,FALSE)</f>
        <v>#N/A</v>
      </c>
      <c r="I1892" s="27" t="e">
        <f>VLOOKUP($B1892,三大法人買賣超!$A$4:$I$500,7,FALSE)</f>
        <v>#N/A</v>
      </c>
      <c r="J1892" s="27" t="e">
        <f>VLOOKUP($B1892,三大法人買賣超!$A$4:$I$500,9,FALSE)</f>
        <v>#N/A</v>
      </c>
      <c r="K1892" s="37">
        <f>新台幣匯率美元指數!B1893</f>
        <v>0</v>
      </c>
      <c r="L1892" s="38">
        <f>新台幣匯率美元指數!C1893</f>
        <v>0</v>
      </c>
      <c r="M1892" s="39">
        <f>新台幣匯率美元指數!D1893</f>
        <v>0</v>
      </c>
      <c r="N1892" s="27" t="e">
        <f>VLOOKUP($B1892,期貨未平倉口數!$A$4:$M$499,4,FALSE)</f>
        <v>#N/A</v>
      </c>
      <c r="O1892" s="27" t="e">
        <f>VLOOKUP($B1892,期貨未平倉口數!$A$4:$M$499,9,FALSE)</f>
        <v>#N/A</v>
      </c>
      <c r="P1892" s="27" t="e">
        <f>VLOOKUP($B1892,期貨未平倉口數!$A$4:$M$499,10,FALSE)</f>
        <v>#N/A</v>
      </c>
      <c r="Q1892" s="27" t="e">
        <f>VLOOKUP($B1892,期貨未平倉口數!$A$4:$M$499,11,FALSE)</f>
        <v>#N/A</v>
      </c>
      <c r="R1892" s="64" t="e">
        <f>VLOOKUP($B1892,選擇權未平倉餘額!$A$4:$I$500,6,FALSE)</f>
        <v>#N/A</v>
      </c>
      <c r="S1892" s="64" t="e">
        <f>VLOOKUP($B1892,選擇權未平倉餘額!$A$4:$I$500,7,FALSE)</f>
        <v>#N/A</v>
      </c>
      <c r="T1892" s="64" t="e">
        <f>VLOOKUP($B1892,選擇權未平倉餘額!$A$4:$I$500,8,FALSE)</f>
        <v>#N/A</v>
      </c>
      <c r="U1892" s="64" t="e">
        <f>VLOOKUP($B1892,選擇權未平倉餘額!$A$4:$I$500,9,FALSE)</f>
        <v>#N/A</v>
      </c>
      <c r="V1892" s="39" t="e">
        <f>VLOOKUP($B1892,臺指選擇權P_C_Ratios!$A$4:$C$500,3,FALSE)</f>
        <v>#N/A</v>
      </c>
      <c r="W1892" s="41" t="e">
        <f>VLOOKUP($B1892,散戶多空比!$A$6:$L$500,12,FALSE)</f>
        <v>#N/A</v>
      </c>
      <c r="X1892" s="40" t="e">
        <f>VLOOKUP($B1892,期貨大額交易人未沖銷部位!$A$4:$O$499,4,FALSE)</f>
        <v>#N/A</v>
      </c>
      <c r="Y1892" s="40" t="e">
        <f>VLOOKUP($B1892,期貨大額交易人未沖銷部位!$A$4:$O$499,7,FALSE)</f>
        <v>#N/A</v>
      </c>
      <c r="Z1892" s="40" t="e">
        <f>VLOOKUP($B1892,期貨大額交易人未沖銷部位!$A$4:$O$499,10,FALSE)</f>
        <v>#N/A</v>
      </c>
      <c r="AA1892" s="40" t="e">
        <f>VLOOKUP($B1892,期貨大額交易人未沖銷部位!$A$4:$O$499,13,FALSE)</f>
        <v>#N/A</v>
      </c>
      <c r="AB1892" s="40" t="e">
        <f>VLOOKUP($B1892,期貨大額交易人未沖銷部位!$A$4:$O$499,14,FALSE)</f>
        <v>#N/A</v>
      </c>
      <c r="AC1892" s="40" t="e">
        <f>VLOOKUP($B1892,期貨大額交易人未沖銷部位!$A$4:$O$499,15,FALSE)</f>
        <v>#N/A</v>
      </c>
      <c r="AD1892" s="33" t="e">
        <f>VLOOKUP($B1892,三大美股走勢!$A$4:$J$495,4,FALSE)</f>
        <v>#N/A</v>
      </c>
      <c r="AE1892" s="33" t="e">
        <f>VLOOKUP($B1892,三大美股走勢!$A$4:$J$495,7,FALSE)</f>
        <v>#N/A</v>
      </c>
      <c r="AF1892" s="33" t="e">
        <f>VLOOKUP($B1892,三大美股走勢!$A$4:$J$495,10,FALSE)</f>
        <v>#N/A</v>
      </c>
    </row>
    <row r="1893" spans="2:32">
      <c r="B1893" s="32">
        <v>44672</v>
      </c>
      <c r="C1893" s="33" t="e">
        <f>VLOOKUP($B1893,大盤與近月台指!$A$4:$I$499,2,FALSE)</f>
        <v>#N/A</v>
      </c>
      <c r="D1893" s="34" t="e">
        <f>VLOOKUP($B1893,大盤與近月台指!$A$4:$I$499,3,FALSE)</f>
        <v>#N/A</v>
      </c>
      <c r="E1893" s="35" t="e">
        <f>VLOOKUP($B1893,大盤與近月台指!$A$4:$I$499,4,FALSE)</f>
        <v>#N/A</v>
      </c>
      <c r="F1893" s="33" t="e">
        <f>VLOOKUP($B1893,大盤與近月台指!$A$4:$I$499,5,FALSE)</f>
        <v>#N/A</v>
      </c>
      <c r="G1893" s="49" t="e">
        <f>VLOOKUP($B1893,三大法人買賣超!$A$4:$I$500,3,FALSE)</f>
        <v>#N/A</v>
      </c>
      <c r="H1893" s="34" t="e">
        <f>VLOOKUP($B1893,三大法人買賣超!$A$4:$I$500,5,FALSE)</f>
        <v>#N/A</v>
      </c>
      <c r="I1893" s="27" t="e">
        <f>VLOOKUP($B1893,三大法人買賣超!$A$4:$I$500,7,FALSE)</f>
        <v>#N/A</v>
      </c>
      <c r="J1893" s="27" t="e">
        <f>VLOOKUP($B1893,三大法人買賣超!$A$4:$I$500,9,FALSE)</f>
        <v>#N/A</v>
      </c>
      <c r="K1893" s="37">
        <f>新台幣匯率美元指數!B1894</f>
        <v>0</v>
      </c>
      <c r="L1893" s="38">
        <f>新台幣匯率美元指數!C1894</f>
        <v>0</v>
      </c>
      <c r="M1893" s="39">
        <f>新台幣匯率美元指數!D1894</f>
        <v>0</v>
      </c>
      <c r="N1893" s="27" t="e">
        <f>VLOOKUP($B1893,期貨未平倉口數!$A$4:$M$499,4,FALSE)</f>
        <v>#N/A</v>
      </c>
      <c r="O1893" s="27" t="e">
        <f>VLOOKUP($B1893,期貨未平倉口數!$A$4:$M$499,9,FALSE)</f>
        <v>#N/A</v>
      </c>
      <c r="P1893" s="27" t="e">
        <f>VLOOKUP($B1893,期貨未平倉口數!$A$4:$M$499,10,FALSE)</f>
        <v>#N/A</v>
      </c>
      <c r="Q1893" s="27" t="e">
        <f>VLOOKUP($B1893,期貨未平倉口數!$A$4:$M$499,11,FALSE)</f>
        <v>#N/A</v>
      </c>
      <c r="R1893" s="64" t="e">
        <f>VLOOKUP($B1893,選擇權未平倉餘額!$A$4:$I$500,6,FALSE)</f>
        <v>#N/A</v>
      </c>
      <c r="S1893" s="64" t="e">
        <f>VLOOKUP($B1893,選擇權未平倉餘額!$A$4:$I$500,7,FALSE)</f>
        <v>#N/A</v>
      </c>
      <c r="T1893" s="64" t="e">
        <f>VLOOKUP($B1893,選擇權未平倉餘額!$A$4:$I$500,8,FALSE)</f>
        <v>#N/A</v>
      </c>
      <c r="U1893" s="64" t="e">
        <f>VLOOKUP($B1893,選擇權未平倉餘額!$A$4:$I$500,9,FALSE)</f>
        <v>#N/A</v>
      </c>
      <c r="V1893" s="39" t="e">
        <f>VLOOKUP($B1893,臺指選擇權P_C_Ratios!$A$4:$C$500,3,FALSE)</f>
        <v>#N/A</v>
      </c>
      <c r="W1893" s="41" t="e">
        <f>VLOOKUP($B1893,散戶多空比!$A$6:$L$500,12,FALSE)</f>
        <v>#N/A</v>
      </c>
      <c r="X1893" s="40" t="e">
        <f>VLOOKUP($B1893,期貨大額交易人未沖銷部位!$A$4:$O$499,4,FALSE)</f>
        <v>#N/A</v>
      </c>
      <c r="Y1893" s="40" t="e">
        <f>VLOOKUP($B1893,期貨大額交易人未沖銷部位!$A$4:$O$499,7,FALSE)</f>
        <v>#N/A</v>
      </c>
      <c r="Z1893" s="40" t="e">
        <f>VLOOKUP($B1893,期貨大額交易人未沖銷部位!$A$4:$O$499,10,FALSE)</f>
        <v>#N/A</v>
      </c>
      <c r="AA1893" s="40" t="e">
        <f>VLOOKUP($B1893,期貨大額交易人未沖銷部位!$A$4:$O$499,13,FALSE)</f>
        <v>#N/A</v>
      </c>
      <c r="AB1893" s="40" t="e">
        <f>VLOOKUP($B1893,期貨大額交易人未沖銷部位!$A$4:$O$499,14,FALSE)</f>
        <v>#N/A</v>
      </c>
      <c r="AC1893" s="40" t="e">
        <f>VLOOKUP($B1893,期貨大額交易人未沖銷部位!$A$4:$O$499,15,FALSE)</f>
        <v>#N/A</v>
      </c>
      <c r="AD1893" s="33" t="e">
        <f>VLOOKUP($B1893,三大美股走勢!$A$4:$J$495,4,FALSE)</f>
        <v>#N/A</v>
      </c>
      <c r="AE1893" s="33" t="e">
        <f>VLOOKUP($B1893,三大美股走勢!$A$4:$J$495,7,FALSE)</f>
        <v>#N/A</v>
      </c>
      <c r="AF1893" s="33" t="e">
        <f>VLOOKUP($B1893,三大美股走勢!$A$4:$J$495,10,FALSE)</f>
        <v>#N/A</v>
      </c>
    </row>
    <row r="1894" spans="2:32">
      <c r="B1894" s="32">
        <v>44673</v>
      </c>
      <c r="C1894" s="33" t="e">
        <f>VLOOKUP($B1894,大盤與近月台指!$A$4:$I$499,2,FALSE)</f>
        <v>#N/A</v>
      </c>
      <c r="D1894" s="34" t="e">
        <f>VLOOKUP($B1894,大盤與近月台指!$A$4:$I$499,3,FALSE)</f>
        <v>#N/A</v>
      </c>
      <c r="E1894" s="35" t="e">
        <f>VLOOKUP($B1894,大盤與近月台指!$A$4:$I$499,4,FALSE)</f>
        <v>#N/A</v>
      </c>
      <c r="F1894" s="33" t="e">
        <f>VLOOKUP($B1894,大盤與近月台指!$A$4:$I$499,5,FALSE)</f>
        <v>#N/A</v>
      </c>
      <c r="G1894" s="49" t="e">
        <f>VLOOKUP($B1894,三大法人買賣超!$A$4:$I$500,3,FALSE)</f>
        <v>#N/A</v>
      </c>
      <c r="H1894" s="34" t="e">
        <f>VLOOKUP($B1894,三大法人買賣超!$A$4:$I$500,5,FALSE)</f>
        <v>#N/A</v>
      </c>
      <c r="I1894" s="27" t="e">
        <f>VLOOKUP($B1894,三大法人買賣超!$A$4:$I$500,7,FALSE)</f>
        <v>#N/A</v>
      </c>
      <c r="J1894" s="27" t="e">
        <f>VLOOKUP($B1894,三大法人買賣超!$A$4:$I$500,9,FALSE)</f>
        <v>#N/A</v>
      </c>
      <c r="K1894" s="37">
        <f>新台幣匯率美元指數!B1895</f>
        <v>0</v>
      </c>
      <c r="L1894" s="38">
        <f>新台幣匯率美元指數!C1895</f>
        <v>0</v>
      </c>
      <c r="M1894" s="39">
        <f>新台幣匯率美元指數!D1895</f>
        <v>0</v>
      </c>
      <c r="N1894" s="27" t="e">
        <f>VLOOKUP($B1894,期貨未平倉口數!$A$4:$M$499,4,FALSE)</f>
        <v>#N/A</v>
      </c>
      <c r="O1894" s="27" t="e">
        <f>VLOOKUP($B1894,期貨未平倉口數!$A$4:$M$499,9,FALSE)</f>
        <v>#N/A</v>
      </c>
      <c r="P1894" s="27" t="e">
        <f>VLOOKUP($B1894,期貨未平倉口數!$A$4:$M$499,10,FALSE)</f>
        <v>#N/A</v>
      </c>
      <c r="Q1894" s="27" t="e">
        <f>VLOOKUP($B1894,期貨未平倉口數!$A$4:$M$499,11,FALSE)</f>
        <v>#N/A</v>
      </c>
      <c r="R1894" s="64" t="e">
        <f>VLOOKUP($B1894,選擇權未平倉餘額!$A$4:$I$500,6,FALSE)</f>
        <v>#N/A</v>
      </c>
      <c r="S1894" s="64" t="e">
        <f>VLOOKUP($B1894,選擇權未平倉餘額!$A$4:$I$500,7,FALSE)</f>
        <v>#N/A</v>
      </c>
      <c r="T1894" s="64" t="e">
        <f>VLOOKUP($B1894,選擇權未平倉餘額!$A$4:$I$500,8,FALSE)</f>
        <v>#N/A</v>
      </c>
      <c r="U1894" s="64" t="e">
        <f>VLOOKUP($B1894,選擇權未平倉餘額!$A$4:$I$500,9,FALSE)</f>
        <v>#N/A</v>
      </c>
      <c r="V1894" s="39" t="e">
        <f>VLOOKUP($B1894,臺指選擇權P_C_Ratios!$A$4:$C$500,3,FALSE)</f>
        <v>#N/A</v>
      </c>
      <c r="W1894" s="41" t="e">
        <f>VLOOKUP($B1894,散戶多空比!$A$6:$L$500,12,FALSE)</f>
        <v>#N/A</v>
      </c>
      <c r="X1894" s="40" t="e">
        <f>VLOOKUP($B1894,期貨大額交易人未沖銷部位!$A$4:$O$499,4,FALSE)</f>
        <v>#N/A</v>
      </c>
      <c r="Y1894" s="40" t="e">
        <f>VLOOKUP($B1894,期貨大額交易人未沖銷部位!$A$4:$O$499,7,FALSE)</f>
        <v>#N/A</v>
      </c>
      <c r="Z1894" s="40" t="e">
        <f>VLOOKUP($B1894,期貨大額交易人未沖銷部位!$A$4:$O$499,10,FALSE)</f>
        <v>#N/A</v>
      </c>
      <c r="AA1894" s="40" t="e">
        <f>VLOOKUP($B1894,期貨大額交易人未沖銷部位!$A$4:$O$499,13,FALSE)</f>
        <v>#N/A</v>
      </c>
      <c r="AB1894" s="40" t="e">
        <f>VLOOKUP($B1894,期貨大額交易人未沖銷部位!$A$4:$O$499,14,FALSE)</f>
        <v>#N/A</v>
      </c>
      <c r="AC1894" s="40" t="e">
        <f>VLOOKUP($B1894,期貨大額交易人未沖銷部位!$A$4:$O$499,15,FALSE)</f>
        <v>#N/A</v>
      </c>
      <c r="AD1894" s="33" t="e">
        <f>VLOOKUP($B1894,三大美股走勢!$A$4:$J$495,4,FALSE)</f>
        <v>#N/A</v>
      </c>
      <c r="AE1894" s="33" t="e">
        <f>VLOOKUP($B1894,三大美股走勢!$A$4:$J$495,7,FALSE)</f>
        <v>#N/A</v>
      </c>
      <c r="AF1894" s="33" t="e">
        <f>VLOOKUP($B1894,三大美股走勢!$A$4:$J$495,10,FALSE)</f>
        <v>#N/A</v>
      </c>
    </row>
    <row r="1895" spans="2:32">
      <c r="B1895" s="32">
        <v>44674</v>
      </c>
      <c r="C1895" s="33" t="e">
        <f>VLOOKUP($B1895,大盤與近月台指!$A$4:$I$499,2,FALSE)</f>
        <v>#N/A</v>
      </c>
      <c r="D1895" s="34" t="e">
        <f>VLOOKUP($B1895,大盤與近月台指!$A$4:$I$499,3,FALSE)</f>
        <v>#N/A</v>
      </c>
      <c r="E1895" s="35" t="e">
        <f>VLOOKUP($B1895,大盤與近月台指!$A$4:$I$499,4,FALSE)</f>
        <v>#N/A</v>
      </c>
      <c r="F1895" s="33" t="e">
        <f>VLOOKUP($B1895,大盤與近月台指!$A$4:$I$499,5,FALSE)</f>
        <v>#N/A</v>
      </c>
      <c r="G1895" s="49" t="e">
        <f>VLOOKUP($B1895,三大法人買賣超!$A$4:$I$500,3,FALSE)</f>
        <v>#N/A</v>
      </c>
      <c r="H1895" s="34" t="e">
        <f>VLOOKUP($B1895,三大法人買賣超!$A$4:$I$500,5,FALSE)</f>
        <v>#N/A</v>
      </c>
      <c r="I1895" s="27" t="e">
        <f>VLOOKUP($B1895,三大法人買賣超!$A$4:$I$500,7,FALSE)</f>
        <v>#N/A</v>
      </c>
      <c r="J1895" s="27" t="e">
        <f>VLOOKUP($B1895,三大法人買賣超!$A$4:$I$500,9,FALSE)</f>
        <v>#N/A</v>
      </c>
      <c r="K1895" s="37">
        <f>新台幣匯率美元指數!B1896</f>
        <v>0</v>
      </c>
      <c r="L1895" s="38">
        <f>新台幣匯率美元指數!C1896</f>
        <v>0</v>
      </c>
      <c r="M1895" s="39">
        <f>新台幣匯率美元指數!D1896</f>
        <v>0</v>
      </c>
      <c r="N1895" s="27" t="e">
        <f>VLOOKUP($B1895,期貨未平倉口數!$A$4:$M$499,4,FALSE)</f>
        <v>#N/A</v>
      </c>
      <c r="O1895" s="27" t="e">
        <f>VLOOKUP($B1895,期貨未平倉口數!$A$4:$M$499,9,FALSE)</f>
        <v>#N/A</v>
      </c>
      <c r="P1895" s="27" t="e">
        <f>VLOOKUP($B1895,期貨未平倉口數!$A$4:$M$499,10,FALSE)</f>
        <v>#N/A</v>
      </c>
      <c r="Q1895" s="27" t="e">
        <f>VLOOKUP($B1895,期貨未平倉口數!$A$4:$M$499,11,FALSE)</f>
        <v>#N/A</v>
      </c>
      <c r="R1895" s="64" t="e">
        <f>VLOOKUP($B1895,選擇權未平倉餘額!$A$4:$I$500,6,FALSE)</f>
        <v>#N/A</v>
      </c>
      <c r="S1895" s="64" t="e">
        <f>VLOOKUP($B1895,選擇權未平倉餘額!$A$4:$I$500,7,FALSE)</f>
        <v>#N/A</v>
      </c>
      <c r="T1895" s="64" t="e">
        <f>VLOOKUP($B1895,選擇權未平倉餘額!$A$4:$I$500,8,FALSE)</f>
        <v>#N/A</v>
      </c>
      <c r="U1895" s="64" t="e">
        <f>VLOOKUP($B1895,選擇權未平倉餘額!$A$4:$I$500,9,FALSE)</f>
        <v>#N/A</v>
      </c>
      <c r="V1895" s="39" t="e">
        <f>VLOOKUP($B1895,臺指選擇權P_C_Ratios!$A$4:$C$500,3,FALSE)</f>
        <v>#N/A</v>
      </c>
      <c r="W1895" s="41" t="e">
        <f>VLOOKUP($B1895,散戶多空比!$A$6:$L$500,12,FALSE)</f>
        <v>#N/A</v>
      </c>
      <c r="X1895" s="40" t="e">
        <f>VLOOKUP($B1895,期貨大額交易人未沖銷部位!$A$4:$O$499,4,FALSE)</f>
        <v>#N/A</v>
      </c>
      <c r="Y1895" s="40" t="e">
        <f>VLOOKUP($B1895,期貨大額交易人未沖銷部位!$A$4:$O$499,7,FALSE)</f>
        <v>#N/A</v>
      </c>
      <c r="Z1895" s="40" t="e">
        <f>VLOOKUP($B1895,期貨大額交易人未沖銷部位!$A$4:$O$499,10,FALSE)</f>
        <v>#N/A</v>
      </c>
      <c r="AA1895" s="40" t="e">
        <f>VLOOKUP($B1895,期貨大額交易人未沖銷部位!$A$4:$O$499,13,FALSE)</f>
        <v>#N/A</v>
      </c>
      <c r="AB1895" s="40" t="e">
        <f>VLOOKUP($B1895,期貨大額交易人未沖銷部位!$A$4:$O$499,14,FALSE)</f>
        <v>#N/A</v>
      </c>
      <c r="AC1895" s="40" t="e">
        <f>VLOOKUP($B1895,期貨大額交易人未沖銷部位!$A$4:$O$499,15,FALSE)</f>
        <v>#N/A</v>
      </c>
      <c r="AD1895" s="33" t="e">
        <f>VLOOKUP($B1895,三大美股走勢!$A$4:$J$495,4,FALSE)</f>
        <v>#N/A</v>
      </c>
      <c r="AE1895" s="33" t="e">
        <f>VLOOKUP($B1895,三大美股走勢!$A$4:$J$495,7,FALSE)</f>
        <v>#N/A</v>
      </c>
      <c r="AF1895" s="33" t="e">
        <f>VLOOKUP($B1895,三大美股走勢!$A$4:$J$495,10,FALSE)</f>
        <v>#N/A</v>
      </c>
    </row>
    <row r="1896" spans="2:32">
      <c r="B1896" s="32">
        <v>44675</v>
      </c>
      <c r="C1896" s="33" t="e">
        <f>VLOOKUP($B1896,大盤與近月台指!$A$4:$I$499,2,FALSE)</f>
        <v>#N/A</v>
      </c>
      <c r="D1896" s="34" t="e">
        <f>VLOOKUP($B1896,大盤與近月台指!$A$4:$I$499,3,FALSE)</f>
        <v>#N/A</v>
      </c>
      <c r="E1896" s="35" t="e">
        <f>VLOOKUP($B1896,大盤與近月台指!$A$4:$I$499,4,FALSE)</f>
        <v>#N/A</v>
      </c>
      <c r="F1896" s="33" t="e">
        <f>VLOOKUP($B1896,大盤與近月台指!$A$4:$I$499,5,FALSE)</f>
        <v>#N/A</v>
      </c>
      <c r="G1896" s="49" t="e">
        <f>VLOOKUP($B1896,三大法人買賣超!$A$4:$I$500,3,FALSE)</f>
        <v>#N/A</v>
      </c>
      <c r="H1896" s="34" t="e">
        <f>VLOOKUP($B1896,三大法人買賣超!$A$4:$I$500,5,FALSE)</f>
        <v>#N/A</v>
      </c>
      <c r="I1896" s="27" t="e">
        <f>VLOOKUP($B1896,三大法人買賣超!$A$4:$I$500,7,FALSE)</f>
        <v>#N/A</v>
      </c>
      <c r="J1896" s="27" t="e">
        <f>VLOOKUP($B1896,三大法人買賣超!$A$4:$I$500,9,FALSE)</f>
        <v>#N/A</v>
      </c>
      <c r="K1896" s="37">
        <f>新台幣匯率美元指數!B1897</f>
        <v>0</v>
      </c>
      <c r="L1896" s="38">
        <f>新台幣匯率美元指數!C1897</f>
        <v>0</v>
      </c>
      <c r="M1896" s="39">
        <f>新台幣匯率美元指數!D1897</f>
        <v>0</v>
      </c>
      <c r="N1896" s="27" t="e">
        <f>VLOOKUP($B1896,期貨未平倉口數!$A$4:$M$499,4,FALSE)</f>
        <v>#N/A</v>
      </c>
      <c r="O1896" s="27" t="e">
        <f>VLOOKUP($B1896,期貨未平倉口數!$A$4:$M$499,9,FALSE)</f>
        <v>#N/A</v>
      </c>
      <c r="P1896" s="27" t="e">
        <f>VLOOKUP($B1896,期貨未平倉口數!$A$4:$M$499,10,FALSE)</f>
        <v>#N/A</v>
      </c>
      <c r="Q1896" s="27" t="e">
        <f>VLOOKUP($B1896,期貨未平倉口數!$A$4:$M$499,11,FALSE)</f>
        <v>#N/A</v>
      </c>
      <c r="R1896" s="64" t="e">
        <f>VLOOKUP($B1896,選擇權未平倉餘額!$A$4:$I$500,6,FALSE)</f>
        <v>#N/A</v>
      </c>
      <c r="S1896" s="64" t="e">
        <f>VLOOKUP($B1896,選擇權未平倉餘額!$A$4:$I$500,7,FALSE)</f>
        <v>#N/A</v>
      </c>
      <c r="T1896" s="64" t="e">
        <f>VLOOKUP($B1896,選擇權未平倉餘額!$A$4:$I$500,8,FALSE)</f>
        <v>#N/A</v>
      </c>
      <c r="U1896" s="64" t="e">
        <f>VLOOKUP($B1896,選擇權未平倉餘額!$A$4:$I$500,9,FALSE)</f>
        <v>#N/A</v>
      </c>
      <c r="V1896" s="39" t="e">
        <f>VLOOKUP($B1896,臺指選擇權P_C_Ratios!$A$4:$C$500,3,FALSE)</f>
        <v>#N/A</v>
      </c>
      <c r="W1896" s="41" t="e">
        <f>VLOOKUP($B1896,散戶多空比!$A$6:$L$500,12,FALSE)</f>
        <v>#N/A</v>
      </c>
      <c r="X1896" s="40" t="e">
        <f>VLOOKUP($B1896,期貨大額交易人未沖銷部位!$A$4:$O$499,4,FALSE)</f>
        <v>#N/A</v>
      </c>
      <c r="Y1896" s="40" t="e">
        <f>VLOOKUP($B1896,期貨大額交易人未沖銷部位!$A$4:$O$499,7,FALSE)</f>
        <v>#N/A</v>
      </c>
      <c r="Z1896" s="40" t="e">
        <f>VLOOKUP($B1896,期貨大額交易人未沖銷部位!$A$4:$O$499,10,FALSE)</f>
        <v>#N/A</v>
      </c>
      <c r="AA1896" s="40" t="e">
        <f>VLOOKUP($B1896,期貨大額交易人未沖銷部位!$A$4:$O$499,13,FALSE)</f>
        <v>#N/A</v>
      </c>
      <c r="AB1896" s="40" t="e">
        <f>VLOOKUP($B1896,期貨大額交易人未沖銷部位!$A$4:$O$499,14,FALSE)</f>
        <v>#N/A</v>
      </c>
      <c r="AC1896" s="40" t="e">
        <f>VLOOKUP($B1896,期貨大額交易人未沖銷部位!$A$4:$O$499,15,FALSE)</f>
        <v>#N/A</v>
      </c>
      <c r="AD1896" s="33" t="e">
        <f>VLOOKUP($B1896,三大美股走勢!$A$4:$J$495,4,FALSE)</f>
        <v>#N/A</v>
      </c>
      <c r="AE1896" s="33" t="e">
        <f>VLOOKUP($B1896,三大美股走勢!$A$4:$J$495,7,FALSE)</f>
        <v>#N/A</v>
      </c>
      <c r="AF1896" s="33" t="e">
        <f>VLOOKUP($B1896,三大美股走勢!$A$4:$J$495,10,FALSE)</f>
        <v>#N/A</v>
      </c>
    </row>
    <row r="1897" spans="2:32">
      <c r="B1897" s="32">
        <v>44676</v>
      </c>
      <c r="C1897" s="33" t="e">
        <f>VLOOKUP($B1897,大盤與近月台指!$A$4:$I$499,2,FALSE)</f>
        <v>#N/A</v>
      </c>
      <c r="D1897" s="34" t="e">
        <f>VLOOKUP($B1897,大盤與近月台指!$A$4:$I$499,3,FALSE)</f>
        <v>#N/A</v>
      </c>
      <c r="E1897" s="35" t="e">
        <f>VLOOKUP($B1897,大盤與近月台指!$A$4:$I$499,4,FALSE)</f>
        <v>#N/A</v>
      </c>
      <c r="F1897" s="33" t="e">
        <f>VLOOKUP($B1897,大盤與近月台指!$A$4:$I$499,5,FALSE)</f>
        <v>#N/A</v>
      </c>
      <c r="G1897" s="49" t="e">
        <f>VLOOKUP($B1897,三大法人買賣超!$A$4:$I$500,3,FALSE)</f>
        <v>#N/A</v>
      </c>
      <c r="H1897" s="34" t="e">
        <f>VLOOKUP($B1897,三大法人買賣超!$A$4:$I$500,5,FALSE)</f>
        <v>#N/A</v>
      </c>
      <c r="I1897" s="27" t="e">
        <f>VLOOKUP($B1897,三大法人買賣超!$A$4:$I$500,7,FALSE)</f>
        <v>#N/A</v>
      </c>
      <c r="J1897" s="27" t="e">
        <f>VLOOKUP($B1897,三大法人買賣超!$A$4:$I$500,9,FALSE)</f>
        <v>#N/A</v>
      </c>
      <c r="K1897" s="37">
        <f>新台幣匯率美元指數!B1898</f>
        <v>0</v>
      </c>
      <c r="L1897" s="38">
        <f>新台幣匯率美元指數!C1898</f>
        <v>0</v>
      </c>
      <c r="M1897" s="39">
        <f>新台幣匯率美元指數!D1898</f>
        <v>0</v>
      </c>
      <c r="N1897" s="27" t="e">
        <f>VLOOKUP($B1897,期貨未平倉口數!$A$4:$M$499,4,FALSE)</f>
        <v>#N/A</v>
      </c>
      <c r="O1897" s="27" t="e">
        <f>VLOOKUP($B1897,期貨未平倉口數!$A$4:$M$499,9,FALSE)</f>
        <v>#N/A</v>
      </c>
      <c r="P1897" s="27" t="e">
        <f>VLOOKUP($B1897,期貨未平倉口數!$A$4:$M$499,10,FALSE)</f>
        <v>#N/A</v>
      </c>
      <c r="Q1897" s="27" t="e">
        <f>VLOOKUP($B1897,期貨未平倉口數!$A$4:$M$499,11,FALSE)</f>
        <v>#N/A</v>
      </c>
      <c r="R1897" s="64" t="e">
        <f>VLOOKUP($B1897,選擇權未平倉餘額!$A$4:$I$500,6,FALSE)</f>
        <v>#N/A</v>
      </c>
      <c r="S1897" s="64" t="e">
        <f>VLOOKUP($B1897,選擇權未平倉餘額!$A$4:$I$500,7,FALSE)</f>
        <v>#N/A</v>
      </c>
      <c r="T1897" s="64" t="e">
        <f>VLOOKUP($B1897,選擇權未平倉餘額!$A$4:$I$500,8,FALSE)</f>
        <v>#N/A</v>
      </c>
      <c r="U1897" s="64" t="e">
        <f>VLOOKUP($B1897,選擇權未平倉餘額!$A$4:$I$500,9,FALSE)</f>
        <v>#N/A</v>
      </c>
      <c r="V1897" s="39" t="e">
        <f>VLOOKUP($B1897,臺指選擇權P_C_Ratios!$A$4:$C$500,3,FALSE)</f>
        <v>#N/A</v>
      </c>
      <c r="W1897" s="41" t="e">
        <f>VLOOKUP($B1897,散戶多空比!$A$6:$L$500,12,FALSE)</f>
        <v>#N/A</v>
      </c>
      <c r="X1897" s="40" t="e">
        <f>VLOOKUP($B1897,期貨大額交易人未沖銷部位!$A$4:$O$499,4,FALSE)</f>
        <v>#N/A</v>
      </c>
      <c r="Y1897" s="40" t="e">
        <f>VLOOKUP($B1897,期貨大額交易人未沖銷部位!$A$4:$O$499,7,FALSE)</f>
        <v>#N/A</v>
      </c>
      <c r="Z1897" s="40" t="e">
        <f>VLOOKUP($B1897,期貨大額交易人未沖銷部位!$A$4:$O$499,10,FALSE)</f>
        <v>#N/A</v>
      </c>
      <c r="AA1897" s="40" t="e">
        <f>VLOOKUP($B1897,期貨大額交易人未沖銷部位!$A$4:$O$499,13,FALSE)</f>
        <v>#N/A</v>
      </c>
      <c r="AB1897" s="40" t="e">
        <f>VLOOKUP($B1897,期貨大額交易人未沖銷部位!$A$4:$O$499,14,FALSE)</f>
        <v>#N/A</v>
      </c>
      <c r="AC1897" s="40" t="e">
        <f>VLOOKUP($B1897,期貨大額交易人未沖銷部位!$A$4:$O$499,15,FALSE)</f>
        <v>#N/A</v>
      </c>
      <c r="AD1897" s="33" t="e">
        <f>VLOOKUP($B1897,三大美股走勢!$A$4:$J$495,4,FALSE)</f>
        <v>#N/A</v>
      </c>
      <c r="AE1897" s="33" t="e">
        <f>VLOOKUP($B1897,三大美股走勢!$A$4:$J$495,7,FALSE)</f>
        <v>#N/A</v>
      </c>
      <c r="AF1897" s="33" t="e">
        <f>VLOOKUP($B1897,三大美股走勢!$A$4:$J$495,10,FALSE)</f>
        <v>#N/A</v>
      </c>
    </row>
    <row r="1898" spans="2:32">
      <c r="B1898" s="32">
        <v>44677</v>
      </c>
      <c r="C1898" s="33" t="e">
        <f>VLOOKUP($B1898,大盤與近月台指!$A$4:$I$499,2,FALSE)</f>
        <v>#N/A</v>
      </c>
      <c r="D1898" s="34" t="e">
        <f>VLOOKUP($B1898,大盤與近月台指!$A$4:$I$499,3,FALSE)</f>
        <v>#N/A</v>
      </c>
      <c r="E1898" s="35" t="e">
        <f>VLOOKUP($B1898,大盤與近月台指!$A$4:$I$499,4,FALSE)</f>
        <v>#N/A</v>
      </c>
      <c r="F1898" s="33" t="e">
        <f>VLOOKUP($B1898,大盤與近月台指!$A$4:$I$499,5,FALSE)</f>
        <v>#N/A</v>
      </c>
      <c r="G1898" s="49" t="e">
        <f>VLOOKUP($B1898,三大法人買賣超!$A$4:$I$500,3,FALSE)</f>
        <v>#N/A</v>
      </c>
      <c r="H1898" s="34" t="e">
        <f>VLOOKUP($B1898,三大法人買賣超!$A$4:$I$500,5,FALSE)</f>
        <v>#N/A</v>
      </c>
      <c r="I1898" s="27" t="e">
        <f>VLOOKUP($B1898,三大法人買賣超!$A$4:$I$500,7,FALSE)</f>
        <v>#N/A</v>
      </c>
      <c r="J1898" s="27" t="e">
        <f>VLOOKUP($B1898,三大法人買賣超!$A$4:$I$500,9,FALSE)</f>
        <v>#N/A</v>
      </c>
      <c r="K1898" s="37">
        <f>新台幣匯率美元指數!B1899</f>
        <v>0</v>
      </c>
      <c r="L1898" s="38">
        <f>新台幣匯率美元指數!C1899</f>
        <v>0</v>
      </c>
      <c r="M1898" s="39">
        <f>新台幣匯率美元指數!D1899</f>
        <v>0</v>
      </c>
      <c r="N1898" s="27" t="e">
        <f>VLOOKUP($B1898,期貨未平倉口數!$A$4:$M$499,4,FALSE)</f>
        <v>#N/A</v>
      </c>
      <c r="O1898" s="27" t="e">
        <f>VLOOKUP($B1898,期貨未平倉口數!$A$4:$M$499,9,FALSE)</f>
        <v>#N/A</v>
      </c>
      <c r="P1898" s="27" t="e">
        <f>VLOOKUP($B1898,期貨未平倉口數!$A$4:$M$499,10,FALSE)</f>
        <v>#N/A</v>
      </c>
      <c r="Q1898" s="27" t="e">
        <f>VLOOKUP($B1898,期貨未平倉口數!$A$4:$M$499,11,FALSE)</f>
        <v>#N/A</v>
      </c>
      <c r="R1898" s="64" t="e">
        <f>VLOOKUP($B1898,選擇權未平倉餘額!$A$4:$I$500,6,FALSE)</f>
        <v>#N/A</v>
      </c>
      <c r="S1898" s="64" t="e">
        <f>VLOOKUP($B1898,選擇權未平倉餘額!$A$4:$I$500,7,FALSE)</f>
        <v>#N/A</v>
      </c>
      <c r="T1898" s="64" t="e">
        <f>VLOOKUP($B1898,選擇權未平倉餘額!$A$4:$I$500,8,FALSE)</f>
        <v>#N/A</v>
      </c>
      <c r="U1898" s="64" t="e">
        <f>VLOOKUP($B1898,選擇權未平倉餘額!$A$4:$I$500,9,FALSE)</f>
        <v>#N/A</v>
      </c>
      <c r="V1898" s="39" t="e">
        <f>VLOOKUP($B1898,臺指選擇權P_C_Ratios!$A$4:$C$500,3,FALSE)</f>
        <v>#N/A</v>
      </c>
      <c r="W1898" s="41" t="e">
        <f>VLOOKUP($B1898,散戶多空比!$A$6:$L$500,12,FALSE)</f>
        <v>#N/A</v>
      </c>
      <c r="X1898" s="40" t="e">
        <f>VLOOKUP($B1898,期貨大額交易人未沖銷部位!$A$4:$O$499,4,FALSE)</f>
        <v>#N/A</v>
      </c>
      <c r="Y1898" s="40" t="e">
        <f>VLOOKUP($B1898,期貨大額交易人未沖銷部位!$A$4:$O$499,7,FALSE)</f>
        <v>#N/A</v>
      </c>
      <c r="Z1898" s="40" t="e">
        <f>VLOOKUP($B1898,期貨大額交易人未沖銷部位!$A$4:$O$499,10,FALSE)</f>
        <v>#N/A</v>
      </c>
      <c r="AA1898" s="40" t="e">
        <f>VLOOKUP($B1898,期貨大額交易人未沖銷部位!$A$4:$O$499,13,FALSE)</f>
        <v>#N/A</v>
      </c>
      <c r="AB1898" s="40" t="e">
        <f>VLOOKUP($B1898,期貨大額交易人未沖銷部位!$A$4:$O$499,14,FALSE)</f>
        <v>#N/A</v>
      </c>
      <c r="AC1898" s="40" t="e">
        <f>VLOOKUP($B1898,期貨大額交易人未沖銷部位!$A$4:$O$499,15,FALSE)</f>
        <v>#N/A</v>
      </c>
      <c r="AD1898" s="33" t="e">
        <f>VLOOKUP($B1898,三大美股走勢!$A$4:$J$495,4,FALSE)</f>
        <v>#N/A</v>
      </c>
      <c r="AE1898" s="33" t="e">
        <f>VLOOKUP($B1898,三大美股走勢!$A$4:$J$495,7,FALSE)</f>
        <v>#N/A</v>
      </c>
      <c r="AF1898" s="33" t="e">
        <f>VLOOKUP($B1898,三大美股走勢!$A$4:$J$495,10,FALSE)</f>
        <v>#N/A</v>
      </c>
    </row>
    <row r="1899" spans="2:32">
      <c r="B1899" s="32">
        <v>44678</v>
      </c>
      <c r="C1899" s="33" t="e">
        <f>VLOOKUP($B1899,大盤與近月台指!$A$4:$I$499,2,FALSE)</f>
        <v>#N/A</v>
      </c>
      <c r="D1899" s="34" t="e">
        <f>VLOOKUP($B1899,大盤與近月台指!$A$4:$I$499,3,FALSE)</f>
        <v>#N/A</v>
      </c>
      <c r="E1899" s="35" t="e">
        <f>VLOOKUP($B1899,大盤與近月台指!$A$4:$I$499,4,FALSE)</f>
        <v>#N/A</v>
      </c>
      <c r="F1899" s="33" t="e">
        <f>VLOOKUP($B1899,大盤與近月台指!$A$4:$I$499,5,FALSE)</f>
        <v>#N/A</v>
      </c>
      <c r="G1899" s="49" t="e">
        <f>VLOOKUP($B1899,三大法人買賣超!$A$4:$I$500,3,FALSE)</f>
        <v>#N/A</v>
      </c>
      <c r="H1899" s="34" t="e">
        <f>VLOOKUP($B1899,三大法人買賣超!$A$4:$I$500,5,FALSE)</f>
        <v>#N/A</v>
      </c>
      <c r="I1899" s="27" t="e">
        <f>VLOOKUP($B1899,三大法人買賣超!$A$4:$I$500,7,FALSE)</f>
        <v>#N/A</v>
      </c>
      <c r="J1899" s="27" t="e">
        <f>VLOOKUP($B1899,三大法人買賣超!$A$4:$I$500,9,FALSE)</f>
        <v>#N/A</v>
      </c>
      <c r="K1899" s="37">
        <f>新台幣匯率美元指數!B1900</f>
        <v>0</v>
      </c>
      <c r="L1899" s="38">
        <f>新台幣匯率美元指數!C1900</f>
        <v>0</v>
      </c>
      <c r="M1899" s="39">
        <f>新台幣匯率美元指數!D1900</f>
        <v>0</v>
      </c>
      <c r="N1899" s="27" t="e">
        <f>VLOOKUP($B1899,期貨未平倉口數!$A$4:$M$499,4,FALSE)</f>
        <v>#N/A</v>
      </c>
      <c r="O1899" s="27" t="e">
        <f>VLOOKUP($B1899,期貨未平倉口數!$A$4:$M$499,9,FALSE)</f>
        <v>#N/A</v>
      </c>
      <c r="P1899" s="27" t="e">
        <f>VLOOKUP($B1899,期貨未平倉口數!$A$4:$M$499,10,FALSE)</f>
        <v>#N/A</v>
      </c>
      <c r="Q1899" s="27" t="e">
        <f>VLOOKUP($B1899,期貨未平倉口數!$A$4:$M$499,11,FALSE)</f>
        <v>#N/A</v>
      </c>
      <c r="R1899" s="64" t="e">
        <f>VLOOKUP($B1899,選擇權未平倉餘額!$A$4:$I$500,6,FALSE)</f>
        <v>#N/A</v>
      </c>
      <c r="S1899" s="64" t="e">
        <f>VLOOKUP($B1899,選擇權未平倉餘額!$A$4:$I$500,7,FALSE)</f>
        <v>#N/A</v>
      </c>
      <c r="T1899" s="64" t="e">
        <f>VLOOKUP($B1899,選擇權未平倉餘額!$A$4:$I$500,8,FALSE)</f>
        <v>#N/A</v>
      </c>
      <c r="U1899" s="64" t="e">
        <f>VLOOKUP($B1899,選擇權未平倉餘額!$A$4:$I$500,9,FALSE)</f>
        <v>#N/A</v>
      </c>
      <c r="V1899" s="39" t="e">
        <f>VLOOKUP($B1899,臺指選擇權P_C_Ratios!$A$4:$C$500,3,FALSE)</f>
        <v>#N/A</v>
      </c>
      <c r="W1899" s="41" t="e">
        <f>VLOOKUP($B1899,散戶多空比!$A$6:$L$500,12,FALSE)</f>
        <v>#N/A</v>
      </c>
      <c r="X1899" s="40" t="e">
        <f>VLOOKUP($B1899,期貨大額交易人未沖銷部位!$A$4:$O$499,4,FALSE)</f>
        <v>#N/A</v>
      </c>
      <c r="Y1899" s="40" t="e">
        <f>VLOOKUP($B1899,期貨大額交易人未沖銷部位!$A$4:$O$499,7,FALSE)</f>
        <v>#N/A</v>
      </c>
      <c r="Z1899" s="40" t="e">
        <f>VLOOKUP($B1899,期貨大額交易人未沖銷部位!$A$4:$O$499,10,FALSE)</f>
        <v>#N/A</v>
      </c>
      <c r="AA1899" s="40" t="e">
        <f>VLOOKUP($B1899,期貨大額交易人未沖銷部位!$A$4:$O$499,13,FALSE)</f>
        <v>#N/A</v>
      </c>
      <c r="AB1899" s="40" t="e">
        <f>VLOOKUP($B1899,期貨大額交易人未沖銷部位!$A$4:$O$499,14,FALSE)</f>
        <v>#N/A</v>
      </c>
      <c r="AC1899" s="40" t="e">
        <f>VLOOKUP($B1899,期貨大額交易人未沖銷部位!$A$4:$O$499,15,FALSE)</f>
        <v>#N/A</v>
      </c>
      <c r="AD1899" s="33" t="e">
        <f>VLOOKUP($B1899,三大美股走勢!$A$4:$J$495,4,FALSE)</f>
        <v>#N/A</v>
      </c>
      <c r="AE1899" s="33" t="e">
        <f>VLOOKUP($B1899,三大美股走勢!$A$4:$J$495,7,FALSE)</f>
        <v>#N/A</v>
      </c>
      <c r="AF1899" s="33" t="e">
        <f>VLOOKUP($B1899,三大美股走勢!$A$4:$J$495,10,FALSE)</f>
        <v>#N/A</v>
      </c>
    </row>
    <row r="1900" spans="2:32">
      <c r="B1900" s="32">
        <v>44679</v>
      </c>
      <c r="C1900" s="33" t="e">
        <f>VLOOKUP($B1900,大盤與近月台指!$A$4:$I$499,2,FALSE)</f>
        <v>#N/A</v>
      </c>
      <c r="D1900" s="34" t="e">
        <f>VLOOKUP($B1900,大盤與近月台指!$A$4:$I$499,3,FALSE)</f>
        <v>#N/A</v>
      </c>
      <c r="E1900" s="35" t="e">
        <f>VLOOKUP($B1900,大盤與近月台指!$A$4:$I$499,4,FALSE)</f>
        <v>#N/A</v>
      </c>
      <c r="F1900" s="33" t="e">
        <f>VLOOKUP($B1900,大盤與近月台指!$A$4:$I$499,5,FALSE)</f>
        <v>#N/A</v>
      </c>
      <c r="G1900" s="49" t="e">
        <f>VLOOKUP($B1900,三大法人買賣超!$A$4:$I$500,3,FALSE)</f>
        <v>#N/A</v>
      </c>
      <c r="H1900" s="34" t="e">
        <f>VLOOKUP($B1900,三大法人買賣超!$A$4:$I$500,5,FALSE)</f>
        <v>#N/A</v>
      </c>
      <c r="I1900" s="27" t="e">
        <f>VLOOKUP($B1900,三大法人買賣超!$A$4:$I$500,7,FALSE)</f>
        <v>#N/A</v>
      </c>
      <c r="J1900" s="27" t="e">
        <f>VLOOKUP($B1900,三大法人買賣超!$A$4:$I$500,9,FALSE)</f>
        <v>#N/A</v>
      </c>
      <c r="K1900" s="37">
        <f>新台幣匯率美元指數!B1901</f>
        <v>0</v>
      </c>
      <c r="L1900" s="38">
        <f>新台幣匯率美元指數!C1901</f>
        <v>0</v>
      </c>
      <c r="M1900" s="39">
        <f>新台幣匯率美元指數!D1901</f>
        <v>0</v>
      </c>
      <c r="N1900" s="27" t="e">
        <f>VLOOKUP($B1900,期貨未平倉口數!$A$4:$M$499,4,FALSE)</f>
        <v>#N/A</v>
      </c>
      <c r="O1900" s="27" t="e">
        <f>VLOOKUP($B1900,期貨未平倉口數!$A$4:$M$499,9,FALSE)</f>
        <v>#N/A</v>
      </c>
      <c r="P1900" s="27" t="e">
        <f>VLOOKUP($B1900,期貨未平倉口數!$A$4:$M$499,10,FALSE)</f>
        <v>#N/A</v>
      </c>
      <c r="Q1900" s="27" t="e">
        <f>VLOOKUP($B1900,期貨未平倉口數!$A$4:$M$499,11,FALSE)</f>
        <v>#N/A</v>
      </c>
      <c r="R1900" s="64" t="e">
        <f>VLOOKUP($B1900,選擇權未平倉餘額!$A$4:$I$500,6,FALSE)</f>
        <v>#N/A</v>
      </c>
      <c r="S1900" s="64" t="e">
        <f>VLOOKUP($B1900,選擇權未平倉餘額!$A$4:$I$500,7,FALSE)</f>
        <v>#N/A</v>
      </c>
      <c r="T1900" s="64" t="e">
        <f>VLOOKUP($B1900,選擇權未平倉餘額!$A$4:$I$500,8,FALSE)</f>
        <v>#N/A</v>
      </c>
      <c r="U1900" s="64" t="e">
        <f>VLOOKUP($B1900,選擇權未平倉餘額!$A$4:$I$500,9,FALSE)</f>
        <v>#N/A</v>
      </c>
      <c r="V1900" s="39" t="e">
        <f>VLOOKUP($B1900,臺指選擇權P_C_Ratios!$A$4:$C$500,3,FALSE)</f>
        <v>#N/A</v>
      </c>
      <c r="W1900" s="41" t="e">
        <f>VLOOKUP($B1900,散戶多空比!$A$6:$L$500,12,FALSE)</f>
        <v>#N/A</v>
      </c>
      <c r="X1900" s="40" t="e">
        <f>VLOOKUP($B1900,期貨大額交易人未沖銷部位!$A$4:$O$499,4,FALSE)</f>
        <v>#N/A</v>
      </c>
      <c r="Y1900" s="40" t="e">
        <f>VLOOKUP($B1900,期貨大額交易人未沖銷部位!$A$4:$O$499,7,FALSE)</f>
        <v>#N/A</v>
      </c>
      <c r="Z1900" s="40" t="e">
        <f>VLOOKUP($B1900,期貨大額交易人未沖銷部位!$A$4:$O$499,10,FALSE)</f>
        <v>#N/A</v>
      </c>
      <c r="AA1900" s="40" t="e">
        <f>VLOOKUP($B1900,期貨大額交易人未沖銷部位!$A$4:$O$499,13,FALSE)</f>
        <v>#N/A</v>
      </c>
      <c r="AB1900" s="40" t="e">
        <f>VLOOKUP($B1900,期貨大額交易人未沖銷部位!$A$4:$O$499,14,FALSE)</f>
        <v>#N/A</v>
      </c>
      <c r="AC1900" s="40" t="e">
        <f>VLOOKUP($B1900,期貨大額交易人未沖銷部位!$A$4:$O$499,15,FALSE)</f>
        <v>#N/A</v>
      </c>
      <c r="AD1900" s="33" t="e">
        <f>VLOOKUP($B1900,三大美股走勢!$A$4:$J$495,4,FALSE)</f>
        <v>#N/A</v>
      </c>
      <c r="AE1900" s="33" t="e">
        <f>VLOOKUP($B1900,三大美股走勢!$A$4:$J$495,7,FALSE)</f>
        <v>#N/A</v>
      </c>
      <c r="AF1900" s="33" t="e">
        <f>VLOOKUP($B1900,三大美股走勢!$A$4:$J$495,10,FALSE)</f>
        <v>#N/A</v>
      </c>
    </row>
    <row r="1901" spans="2:32">
      <c r="B1901" s="32">
        <v>44680</v>
      </c>
      <c r="C1901" s="33" t="e">
        <f>VLOOKUP($B1901,大盤與近月台指!$A$4:$I$499,2,FALSE)</f>
        <v>#N/A</v>
      </c>
      <c r="D1901" s="34" t="e">
        <f>VLOOKUP($B1901,大盤與近月台指!$A$4:$I$499,3,FALSE)</f>
        <v>#N/A</v>
      </c>
      <c r="E1901" s="35" t="e">
        <f>VLOOKUP($B1901,大盤與近月台指!$A$4:$I$499,4,FALSE)</f>
        <v>#N/A</v>
      </c>
      <c r="F1901" s="33" t="e">
        <f>VLOOKUP($B1901,大盤與近月台指!$A$4:$I$499,5,FALSE)</f>
        <v>#N/A</v>
      </c>
      <c r="G1901" s="49" t="e">
        <f>VLOOKUP($B1901,三大法人買賣超!$A$4:$I$500,3,FALSE)</f>
        <v>#N/A</v>
      </c>
      <c r="H1901" s="34" t="e">
        <f>VLOOKUP($B1901,三大法人買賣超!$A$4:$I$500,5,FALSE)</f>
        <v>#N/A</v>
      </c>
      <c r="I1901" s="27" t="e">
        <f>VLOOKUP($B1901,三大法人買賣超!$A$4:$I$500,7,FALSE)</f>
        <v>#N/A</v>
      </c>
      <c r="J1901" s="27" t="e">
        <f>VLOOKUP($B1901,三大法人買賣超!$A$4:$I$500,9,FALSE)</f>
        <v>#N/A</v>
      </c>
      <c r="K1901" s="37">
        <f>新台幣匯率美元指數!B1902</f>
        <v>0</v>
      </c>
      <c r="L1901" s="38">
        <f>新台幣匯率美元指數!C1902</f>
        <v>0</v>
      </c>
      <c r="M1901" s="39">
        <f>新台幣匯率美元指數!D1902</f>
        <v>0</v>
      </c>
      <c r="N1901" s="27" t="e">
        <f>VLOOKUP($B1901,期貨未平倉口數!$A$4:$M$499,4,FALSE)</f>
        <v>#N/A</v>
      </c>
      <c r="O1901" s="27" t="e">
        <f>VLOOKUP($B1901,期貨未平倉口數!$A$4:$M$499,9,FALSE)</f>
        <v>#N/A</v>
      </c>
      <c r="P1901" s="27" t="e">
        <f>VLOOKUP($B1901,期貨未平倉口數!$A$4:$M$499,10,FALSE)</f>
        <v>#N/A</v>
      </c>
      <c r="Q1901" s="27" t="e">
        <f>VLOOKUP($B1901,期貨未平倉口數!$A$4:$M$499,11,FALSE)</f>
        <v>#N/A</v>
      </c>
      <c r="R1901" s="64" t="e">
        <f>VLOOKUP($B1901,選擇權未平倉餘額!$A$4:$I$500,6,FALSE)</f>
        <v>#N/A</v>
      </c>
      <c r="S1901" s="64" t="e">
        <f>VLOOKUP($B1901,選擇權未平倉餘額!$A$4:$I$500,7,FALSE)</f>
        <v>#N/A</v>
      </c>
      <c r="T1901" s="64" t="e">
        <f>VLOOKUP($B1901,選擇權未平倉餘額!$A$4:$I$500,8,FALSE)</f>
        <v>#N/A</v>
      </c>
      <c r="U1901" s="64" t="e">
        <f>VLOOKUP($B1901,選擇權未平倉餘額!$A$4:$I$500,9,FALSE)</f>
        <v>#N/A</v>
      </c>
      <c r="V1901" s="39" t="e">
        <f>VLOOKUP($B1901,臺指選擇權P_C_Ratios!$A$4:$C$500,3,FALSE)</f>
        <v>#N/A</v>
      </c>
      <c r="W1901" s="41" t="e">
        <f>VLOOKUP($B1901,散戶多空比!$A$6:$L$500,12,FALSE)</f>
        <v>#N/A</v>
      </c>
      <c r="X1901" s="40" t="e">
        <f>VLOOKUP($B1901,期貨大額交易人未沖銷部位!$A$4:$O$499,4,FALSE)</f>
        <v>#N/A</v>
      </c>
      <c r="Y1901" s="40" t="e">
        <f>VLOOKUP($B1901,期貨大額交易人未沖銷部位!$A$4:$O$499,7,FALSE)</f>
        <v>#N/A</v>
      </c>
      <c r="Z1901" s="40" t="e">
        <f>VLOOKUP($B1901,期貨大額交易人未沖銷部位!$A$4:$O$499,10,FALSE)</f>
        <v>#N/A</v>
      </c>
      <c r="AA1901" s="40" t="e">
        <f>VLOOKUP($B1901,期貨大額交易人未沖銷部位!$A$4:$O$499,13,FALSE)</f>
        <v>#N/A</v>
      </c>
      <c r="AB1901" s="40" t="e">
        <f>VLOOKUP($B1901,期貨大額交易人未沖銷部位!$A$4:$O$499,14,FALSE)</f>
        <v>#N/A</v>
      </c>
      <c r="AC1901" s="40" t="e">
        <f>VLOOKUP($B1901,期貨大額交易人未沖銷部位!$A$4:$O$499,15,FALSE)</f>
        <v>#N/A</v>
      </c>
      <c r="AD1901" s="33" t="e">
        <f>VLOOKUP($B1901,三大美股走勢!$A$4:$J$495,4,FALSE)</f>
        <v>#N/A</v>
      </c>
      <c r="AE1901" s="33" t="e">
        <f>VLOOKUP($B1901,三大美股走勢!$A$4:$J$495,7,FALSE)</f>
        <v>#N/A</v>
      </c>
      <c r="AF1901" s="33" t="e">
        <f>VLOOKUP($B1901,三大美股走勢!$A$4:$J$495,10,FALSE)</f>
        <v>#N/A</v>
      </c>
    </row>
    <row r="1902" spans="2:32">
      <c r="B1902" s="32">
        <v>44681</v>
      </c>
      <c r="C1902" s="33" t="e">
        <f>VLOOKUP($B1902,大盤與近月台指!$A$4:$I$499,2,FALSE)</f>
        <v>#N/A</v>
      </c>
      <c r="D1902" s="34" t="e">
        <f>VLOOKUP($B1902,大盤與近月台指!$A$4:$I$499,3,FALSE)</f>
        <v>#N/A</v>
      </c>
      <c r="E1902" s="35" t="e">
        <f>VLOOKUP($B1902,大盤與近月台指!$A$4:$I$499,4,FALSE)</f>
        <v>#N/A</v>
      </c>
      <c r="F1902" s="33" t="e">
        <f>VLOOKUP($B1902,大盤與近月台指!$A$4:$I$499,5,FALSE)</f>
        <v>#N/A</v>
      </c>
      <c r="G1902" s="49" t="e">
        <f>VLOOKUP($B1902,三大法人買賣超!$A$4:$I$500,3,FALSE)</f>
        <v>#N/A</v>
      </c>
      <c r="H1902" s="34" t="e">
        <f>VLOOKUP($B1902,三大法人買賣超!$A$4:$I$500,5,FALSE)</f>
        <v>#N/A</v>
      </c>
      <c r="I1902" s="27" t="e">
        <f>VLOOKUP($B1902,三大法人買賣超!$A$4:$I$500,7,FALSE)</f>
        <v>#N/A</v>
      </c>
      <c r="J1902" s="27" t="e">
        <f>VLOOKUP($B1902,三大法人買賣超!$A$4:$I$500,9,FALSE)</f>
        <v>#N/A</v>
      </c>
      <c r="K1902" s="37">
        <f>新台幣匯率美元指數!B1903</f>
        <v>0</v>
      </c>
      <c r="L1902" s="38">
        <f>新台幣匯率美元指數!C1903</f>
        <v>0</v>
      </c>
      <c r="M1902" s="39">
        <f>新台幣匯率美元指數!D1903</f>
        <v>0</v>
      </c>
      <c r="N1902" s="27" t="e">
        <f>VLOOKUP($B1902,期貨未平倉口數!$A$4:$M$499,4,FALSE)</f>
        <v>#N/A</v>
      </c>
      <c r="O1902" s="27" t="e">
        <f>VLOOKUP($B1902,期貨未平倉口數!$A$4:$M$499,9,FALSE)</f>
        <v>#N/A</v>
      </c>
      <c r="P1902" s="27" t="e">
        <f>VLOOKUP($B1902,期貨未平倉口數!$A$4:$M$499,10,FALSE)</f>
        <v>#N/A</v>
      </c>
      <c r="Q1902" s="27" t="e">
        <f>VLOOKUP($B1902,期貨未平倉口數!$A$4:$M$499,11,FALSE)</f>
        <v>#N/A</v>
      </c>
      <c r="R1902" s="64" t="e">
        <f>VLOOKUP($B1902,選擇權未平倉餘額!$A$4:$I$500,6,FALSE)</f>
        <v>#N/A</v>
      </c>
      <c r="S1902" s="64" t="e">
        <f>VLOOKUP($B1902,選擇權未平倉餘額!$A$4:$I$500,7,FALSE)</f>
        <v>#N/A</v>
      </c>
      <c r="T1902" s="64" t="e">
        <f>VLOOKUP($B1902,選擇權未平倉餘額!$A$4:$I$500,8,FALSE)</f>
        <v>#N/A</v>
      </c>
      <c r="U1902" s="64" t="e">
        <f>VLOOKUP($B1902,選擇權未平倉餘額!$A$4:$I$500,9,FALSE)</f>
        <v>#N/A</v>
      </c>
      <c r="V1902" s="39" t="e">
        <f>VLOOKUP($B1902,臺指選擇權P_C_Ratios!$A$4:$C$500,3,FALSE)</f>
        <v>#N/A</v>
      </c>
      <c r="W1902" s="41" t="e">
        <f>VLOOKUP($B1902,散戶多空比!$A$6:$L$500,12,FALSE)</f>
        <v>#N/A</v>
      </c>
      <c r="X1902" s="40" t="e">
        <f>VLOOKUP($B1902,期貨大額交易人未沖銷部位!$A$4:$O$499,4,FALSE)</f>
        <v>#N/A</v>
      </c>
      <c r="Y1902" s="40" t="e">
        <f>VLOOKUP($B1902,期貨大額交易人未沖銷部位!$A$4:$O$499,7,FALSE)</f>
        <v>#N/A</v>
      </c>
      <c r="Z1902" s="40" t="e">
        <f>VLOOKUP($B1902,期貨大額交易人未沖銷部位!$A$4:$O$499,10,FALSE)</f>
        <v>#N/A</v>
      </c>
      <c r="AA1902" s="40" t="e">
        <f>VLOOKUP($B1902,期貨大額交易人未沖銷部位!$A$4:$O$499,13,FALSE)</f>
        <v>#N/A</v>
      </c>
      <c r="AB1902" s="40" t="e">
        <f>VLOOKUP($B1902,期貨大額交易人未沖銷部位!$A$4:$O$499,14,FALSE)</f>
        <v>#N/A</v>
      </c>
      <c r="AC1902" s="40" t="e">
        <f>VLOOKUP($B1902,期貨大額交易人未沖銷部位!$A$4:$O$499,15,FALSE)</f>
        <v>#N/A</v>
      </c>
      <c r="AD1902" s="33" t="e">
        <f>VLOOKUP($B1902,三大美股走勢!$A$4:$J$495,4,FALSE)</f>
        <v>#N/A</v>
      </c>
      <c r="AE1902" s="33" t="e">
        <f>VLOOKUP($B1902,三大美股走勢!$A$4:$J$495,7,FALSE)</f>
        <v>#N/A</v>
      </c>
      <c r="AF1902" s="33" t="e">
        <f>VLOOKUP($B1902,三大美股走勢!$A$4:$J$495,10,FALSE)</f>
        <v>#N/A</v>
      </c>
    </row>
    <row r="1903" spans="2:32">
      <c r="B1903" s="32">
        <v>44682</v>
      </c>
      <c r="C1903" s="33" t="e">
        <f>VLOOKUP($B1903,大盤與近月台指!$A$4:$I$499,2,FALSE)</f>
        <v>#N/A</v>
      </c>
      <c r="D1903" s="34" t="e">
        <f>VLOOKUP($B1903,大盤與近月台指!$A$4:$I$499,3,FALSE)</f>
        <v>#N/A</v>
      </c>
      <c r="E1903" s="35" t="e">
        <f>VLOOKUP($B1903,大盤與近月台指!$A$4:$I$499,4,FALSE)</f>
        <v>#N/A</v>
      </c>
      <c r="F1903" s="33" t="e">
        <f>VLOOKUP($B1903,大盤與近月台指!$A$4:$I$499,5,FALSE)</f>
        <v>#N/A</v>
      </c>
      <c r="G1903" s="49" t="e">
        <f>VLOOKUP($B1903,三大法人買賣超!$A$4:$I$500,3,FALSE)</f>
        <v>#N/A</v>
      </c>
      <c r="H1903" s="34" t="e">
        <f>VLOOKUP($B1903,三大法人買賣超!$A$4:$I$500,5,FALSE)</f>
        <v>#N/A</v>
      </c>
      <c r="I1903" s="27" t="e">
        <f>VLOOKUP($B1903,三大法人買賣超!$A$4:$I$500,7,FALSE)</f>
        <v>#N/A</v>
      </c>
      <c r="J1903" s="27" t="e">
        <f>VLOOKUP($B1903,三大法人買賣超!$A$4:$I$500,9,FALSE)</f>
        <v>#N/A</v>
      </c>
      <c r="K1903" s="37">
        <f>新台幣匯率美元指數!B1904</f>
        <v>0</v>
      </c>
      <c r="L1903" s="38">
        <f>新台幣匯率美元指數!C1904</f>
        <v>0</v>
      </c>
      <c r="M1903" s="39">
        <f>新台幣匯率美元指數!D1904</f>
        <v>0</v>
      </c>
      <c r="N1903" s="27" t="e">
        <f>VLOOKUP($B1903,期貨未平倉口數!$A$4:$M$499,4,FALSE)</f>
        <v>#N/A</v>
      </c>
      <c r="O1903" s="27" t="e">
        <f>VLOOKUP($B1903,期貨未平倉口數!$A$4:$M$499,9,FALSE)</f>
        <v>#N/A</v>
      </c>
      <c r="P1903" s="27" t="e">
        <f>VLOOKUP($B1903,期貨未平倉口數!$A$4:$M$499,10,FALSE)</f>
        <v>#N/A</v>
      </c>
      <c r="Q1903" s="27" t="e">
        <f>VLOOKUP($B1903,期貨未平倉口數!$A$4:$M$499,11,FALSE)</f>
        <v>#N/A</v>
      </c>
      <c r="R1903" s="64" t="e">
        <f>VLOOKUP($B1903,選擇權未平倉餘額!$A$4:$I$500,6,FALSE)</f>
        <v>#N/A</v>
      </c>
      <c r="S1903" s="64" t="e">
        <f>VLOOKUP($B1903,選擇權未平倉餘額!$A$4:$I$500,7,FALSE)</f>
        <v>#N/A</v>
      </c>
      <c r="T1903" s="64" t="e">
        <f>VLOOKUP($B1903,選擇權未平倉餘額!$A$4:$I$500,8,FALSE)</f>
        <v>#N/A</v>
      </c>
      <c r="U1903" s="64" t="e">
        <f>VLOOKUP($B1903,選擇權未平倉餘額!$A$4:$I$500,9,FALSE)</f>
        <v>#N/A</v>
      </c>
      <c r="V1903" s="39" t="e">
        <f>VLOOKUP($B1903,臺指選擇權P_C_Ratios!$A$4:$C$500,3,FALSE)</f>
        <v>#N/A</v>
      </c>
      <c r="W1903" s="41" t="e">
        <f>VLOOKUP($B1903,散戶多空比!$A$6:$L$500,12,FALSE)</f>
        <v>#N/A</v>
      </c>
      <c r="X1903" s="40" t="e">
        <f>VLOOKUP($B1903,期貨大額交易人未沖銷部位!$A$4:$O$499,4,FALSE)</f>
        <v>#N/A</v>
      </c>
      <c r="Y1903" s="40" t="e">
        <f>VLOOKUP($B1903,期貨大額交易人未沖銷部位!$A$4:$O$499,7,FALSE)</f>
        <v>#N/A</v>
      </c>
      <c r="Z1903" s="40" t="e">
        <f>VLOOKUP($B1903,期貨大額交易人未沖銷部位!$A$4:$O$499,10,FALSE)</f>
        <v>#N/A</v>
      </c>
      <c r="AA1903" s="40" t="e">
        <f>VLOOKUP($B1903,期貨大額交易人未沖銷部位!$A$4:$O$499,13,FALSE)</f>
        <v>#N/A</v>
      </c>
      <c r="AB1903" s="40" t="e">
        <f>VLOOKUP($B1903,期貨大額交易人未沖銷部位!$A$4:$O$499,14,FALSE)</f>
        <v>#N/A</v>
      </c>
      <c r="AC1903" s="40" t="e">
        <f>VLOOKUP($B1903,期貨大額交易人未沖銷部位!$A$4:$O$499,15,FALSE)</f>
        <v>#N/A</v>
      </c>
      <c r="AD1903" s="33" t="e">
        <f>VLOOKUP($B1903,三大美股走勢!$A$4:$J$495,4,FALSE)</f>
        <v>#N/A</v>
      </c>
      <c r="AE1903" s="33" t="e">
        <f>VLOOKUP($B1903,三大美股走勢!$A$4:$J$495,7,FALSE)</f>
        <v>#N/A</v>
      </c>
      <c r="AF1903" s="33" t="e">
        <f>VLOOKUP($B1903,三大美股走勢!$A$4:$J$495,10,FALSE)</f>
        <v>#N/A</v>
      </c>
    </row>
    <row r="1904" spans="2:32">
      <c r="B1904" s="32">
        <v>44683</v>
      </c>
      <c r="C1904" s="33" t="e">
        <f>VLOOKUP($B1904,大盤與近月台指!$A$4:$I$499,2,FALSE)</f>
        <v>#N/A</v>
      </c>
      <c r="D1904" s="34" t="e">
        <f>VLOOKUP($B1904,大盤與近月台指!$A$4:$I$499,3,FALSE)</f>
        <v>#N/A</v>
      </c>
      <c r="E1904" s="35" t="e">
        <f>VLOOKUP($B1904,大盤與近月台指!$A$4:$I$499,4,FALSE)</f>
        <v>#N/A</v>
      </c>
      <c r="F1904" s="33" t="e">
        <f>VLOOKUP($B1904,大盤與近月台指!$A$4:$I$499,5,FALSE)</f>
        <v>#N/A</v>
      </c>
      <c r="G1904" s="49" t="e">
        <f>VLOOKUP($B1904,三大法人買賣超!$A$4:$I$500,3,FALSE)</f>
        <v>#N/A</v>
      </c>
      <c r="H1904" s="34" t="e">
        <f>VLOOKUP($B1904,三大法人買賣超!$A$4:$I$500,5,FALSE)</f>
        <v>#N/A</v>
      </c>
      <c r="I1904" s="27" t="e">
        <f>VLOOKUP($B1904,三大法人買賣超!$A$4:$I$500,7,FALSE)</f>
        <v>#N/A</v>
      </c>
      <c r="J1904" s="27" t="e">
        <f>VLOOKUP($B1904,三大法人買賣超!$A$4:$I$500,9,FALSE)</f>
        <v>#N/A</v>
      </c>
      <c r="K1904" s="37">
        <f>新台幣匯率美元指數!B1905</f>
        <v>0</v>
      </c>
      <c r="L1904" s="38">
        <f>新台幣匯率美元指數!C1905</f>
        <v>0</v>
      </c>
      <c r="M1904" s="39">
        <f>新台幣匯率美元指數!D1905</f>
        <v>0</v>
      </c>
      <c r="N1904" s="27" t="e">
        <f>VLOOKUP($B1904,期貨未平倉口數!$A$4:$M$499,4,FALSE)</f>
        <v>#N/A</v>
      </c>
      <c r="O1904" s="27" t="e">
        <f>VLOOKUP($B1904,期貨未平倉口數!$A$4:$M$499,9,FALSE)</f>
        <v>#N/A</v>
      </c>
      <c r="P1904" s="27" t="e">
        <f>VLOOKUP($B1904,期貨未平倉口數!$A$4:$M$499,10,FALSE)</f>
        <v>#N/A</v>
      </c>
      <c r="Q1904" s="27" t="e">
        <f>VLOOKUP($B1904,期貨未平倉口數!$A$4:$M$499,11,FALSE)</f>
        <v>#N/A</v>
      </c>
      <c r="R1904" s="64" t="e">
        <f>VLOOKUP($B1904,選擇權未平倉餘額!$A$4:$I$500,6,FALSE)</f>
        <v>#N/A</v>
      </c>
      <c r="S1904" s="64" t="e">
        <f>VLOOKUP($B1904,選擇權未平倉餘額!$A$4:$I$500,7,FALSE)</f>
        <v>#N/A</v>
      </c>
      <c r="T1904" s="64" t="e">
        <f>VLOOKUP($B1904,選擇權未平倉餘額!$A$4:$I$500,8,FALSE)</f>
        <v>#N/A</v>
      </c>
      <c r="U1904" s="64" t="e">
        <f>VLOOKUP($B1904,選擇權未平倉餘額!$A$4:$I$500,9,FALSE)</f>
        <v>#N/A</v>
      </c>
      <c r="V1904" s="39" t="e">
        <f>VLOOKUP($B1904,臺指選擇權P_C_Ratios!$A$4:$C$500,3,FALSE)</f>
        <v>#N/A</v>
      </c>
      <c r="W1904" s="41" t="e">
        <f>VLOOKUP($B1904,散戶多空比!$A$6:$L$500,12,FALSE)</f>
        <v>#N/A</v>
      </c>
      <c r="X1904" s="40" t="e">
        <f>VLOOKUP($B1904,期貨大額交易人未沖銷部位!$A$4:$O$499,4,FALSE)</f>
        <v>#N/A</v>
      </c>
      <c r="Y1904" s="40" t="e">
        <f>VLOOKUP($B1904,期貨大額交易人未沖銷部位!$A$4:$O$499,7,FALSE)</f>
        <v>#N/A</v>
      </c>
      <c r="Z1904" s="40" t="e">
        <f>VLOOKUP($B1904,期貨大額交易人未沖銷部位!$A$4:$O$499,10,FALSE)</f>
        <v>#N/A</v>
      </c>
      <c r="AA1904" s="40" t="e">
        <f>VLOOKUP($B1904,期貨大額交易人未沖銷部位!$A$4:$O$499,13,FALSE)</f>
        <v>#N/A</v>
      </c>
      <c r="AB1904" s="40" t="e">
        <f>VLOOKUP($B1904,期貨大額交易人未沖銷部位!$A$4:$O$499,14,FALSE)</f>
        <v>#N/A</v>
      </c>
      <c r="AC1904" s="40" t="e">
        <f>VLOOKUP($B1904,期貨大額交易人未沖銷部位!$A$4:$O$499,15,FALSE)</f>
        <v>#N/A</v>
      </c>
      <c r="AD1904" s="33" t="e">
        <f>VLOOKUP($B1904,三大美股走勢!$A$4:$J$495,4,FALSE)</f>
        <v>#N/A</v>
      </c>
      <c r="AE1904" s="33" t="e">
        <f>VLOOKUP($B1904,三大美股走勢!$A$4:$J$495,7,FALSE)</f>
        <v>#N/A</v>
      </c>
      <c r="AF1904" s="33" t="e">
        <f>VLOOKUP($B1904,三大美股走勢!$A$4:$J$495,10,FALSE)</f>
        <v>#N/A</v>
      </c>
    </row>
    <row r="1905" spans="2:32">
      <c r="B1905" s="32">
        <v>44684</v>
      </c>
      <c r="C1905" s="33" t="e">
        <f>VLOOKUP($B1905,大盤與近月台指!$A$4:$I$499,2,FALSE)</f>
        <v>#N/A</v>
      </c>
      <c r="D1905" s="34" t="e">
        <f>VLOOKUP($B1905,大盤與近月台指!$A$4:$I$499,3,FALSE)</f>
        <v>#N/A</v>
      </c>
      <c r="E1905" s="35" t="e">
        <f>VLOOKUP($B1905,大盤與近月台指!$A$4:$I$499,4,FALSE)</f>
        <v>#N/A</v>
      </c>
      <c r="F1905" s="33" t="e">
        <f>VLOOKUP($B1905,大盤與近月台指!$A$4:$I$499,5,FALSE)</f>
        <v>#N/A</v>
      </c>
      <c r="G1905" s="49" t="e">
        <f>VLOOKUP($B1905,三大法人買賣超!$A$4:$I$500,3,FALSE)</f>
        <v>#N/A</v>
      </c>
      <c r="H1905" s="34" t="e">
        <f>VLOOKUP($B1905,三大法人買賣超!$A$4:$I$500,5,FALSE)</f>
        <v>#N/A</v>
      </c>
      <c r="I1905" s="27" t="e">
        <f>VLOOKUP($B1905,三大法人買賣超!$A$4:$I$500,7,FALSE)</f>
        <v>#N/A</v>
      </c>
      <c r="J1905" s="27" t="e">
        <f>VLOOKUP($B1905,三大法人買賣超!$A$4:$I$500,9,FALSE)</f>
        <v>#N/A</v>
      </c>
      <c r="K1905" s="37">
        <f>新台幣匯率美元指數!B1906</f>
        <v>0</v>
      </c>
      <c r="L1905" s="38">
        <f>新台幣匯率美元指數!C1906</f>
        <v>0</v>
      </c>
      <c r="M1905" s="39">
        <f>新台幣匯率美元指數!D1906</f>
        <v>0</v>
      </c>
      <c r="N1905" s="27" t="e">
        <f>VLOOKUP($B1905,期貨未平倉口數!$A$4:$M$499,4,FALSE)</f>
        <v>#N/A</v>
      </c>
      <c r="O1905" s="27" t="e">
        <f>VLOOKUP($B1905,期貨未平倉口數!$A$4:$M$499,9,FALSE)</f>
        <v>#N/A</v>
      </c>
      <c r="P1905" s="27" t="e">
        <f>VLOOKUP($B1905,期貨未平倉口數!$A$4:$M$499,10,FALSE)</f>
        <v>#N/A</v>
      </c>
      <c r="Q1905" s="27" t="e">
        <f>VLOOKUP($B1905,期貨未平倉口數!$A$4:$M$499,11,FALSE)</f>
        <v>#N/A</v>
      </c>
      <c r="R1905" s="64" t="e">
        <f>VLOOKUP($B1905,選擇權未平倉餘額!$A$4:$I$500,6,FALSE)</f>
        <v>#N/A</v>
      </c>
      <c r="S1905" s="64" t="e">
        <f>VLOOKUP($B1905,選擇權未平倉餘額!$A$4:$I$500,7,FALSE)</f>
        <v>#N/A</v>
      </c>
      <c r="T1905" s="64" t="e">
        <f>VLOOKUP($B1905,選擇權未平倉餘額!$A$4:$I$500,8,FALSE)</f>
        <v>#N/A</v>
      </c>
      <c r="U1905" s="64" t="e">
        <f>VLOOKUP($B1905,選擇權未平倉餘額!$A$4:$I$500,9,FALSE)</f>
        <v>#N/A</v>
      </c>
      <c r="V1905" s="39" t="e">
        <f>VLOOKUP($B1905,臺指選擇權P_C_Ratios!$A$4:$C$500,3,FALSE)</f>
        <v>#N/A</v>
      </c>
      <c r="W1905" s="41" t="e">
        <f>VLOOKUP($B1905,散戶多空比!$A$6:$L$500,12,FALSE)</f>
        <v>#N/A</v>
      </c>
      <c r="X1905" s="40" t="e">
        <f>VLOOKUP($B1905,期貨大額交易人未沖銷部位!$A$4:$O$499,4,FALSE)</f>
        <v>#N/A</v>
      </c>
      <c r="Y1905" s="40" t="e">
        <f>VLOOKUP($B1905,期貨大額交易人未沖銷部位!$A$4:$O$499,7,FALSE)</f>
        <v>#N/A</v>
      </c>
      <c r="Z1905" s="40" t="e">
        <f>VLOOKUP($B1905,期貨大額交易人未沖銷部位!$A$4:$O$499,10,FALSE)</f>
        <v>#N/A</v>
      </c>
      <c r="AA1905" s="40" t="e">
        <f>VLOOKUP($B1905,期貨大額交易人未沖銷部位!$A$4:$O$499,13,FALSE)</f>
        <v>#N/A</v>
      </c>
      <c r="AB1905" s="40" t="e">
        <f>VLOOKUP($B1905,期貨大額交易人未沖銷部位!$A$4:$O$499,14,FALSE)</f>
        <v>#N/A</v>
      </c>
      <c r="AC1905" s="40" t="e">
        <f>VLOOKUP($B1905,期貨大額交易人未沖銷部位!$A$4:$O$499,15,FALSE)</f>
        <v>#N/A</v>
      </c>
      <c r="AD1905" s="33" t="e">
        <f>VLOOKUP($B1905,三大美股走勢!$A$4:$J$495,4,FALSE)</f>
        <v>#N/A</v>
      </c>
      <c r="AE1905" s="33" t="e">
        <f>VLOOKUP($B1905,三大美股走勢!$A$4:$J$495,7,FALSE)</f>
        <v>#N/A</v>
      </c>
      <c r="AF1905" s="33" t="e">
        <f>VLOOKUP($B1905,三大美股走勢!$A$4:$J$495,10,FALSE)</f>
        <v>#N/A</v>
      </c>
    </row>
    <row r="1906" spans="2:32">
      <c r="B1906" s="32">
        <v>44685</v>
      </c>
      <c r="C1906" s="33" t="e">
        <f>VLOOKUP($B1906,大盤與近月台指!$A$4:$I$499,2,FALSE)</f>
        <v>#N/A</v>
      </c>
      <c r="D1906" s="34" t="e">
        <f>VLOOKUP($B1906,大盤與近月台指!$A$4:$I$499,3,FALSE)</f>
        <v>#N/A</v>
      </c>
      <c r="E1906" s="35" t="e">
        <f>VLOOKUP($B1906,大盤與近月台指!$A$4:$I$499,4,FALSE)</f>
        <v>#N/A</v>
      </c>
      <c r="F1906" s="33" t="e">
        <f>VLOOKUP($B1906,大盤與近月台指!$A$4:$I$499,5,FALSE)</f>
        <v>#N/A</v>
      </c>
      <c r="G1906" s="49" t="e">
        <f>VLOOKUP($B1906,三大法人買賣超!$A$4:$I$500,3,FALSE)</f>
        <v>#N/A</v>
      </c>
      <c r="H1906" s="34" t="e">
        <f>VLOOKUP($B1906,三大法人買賣超!$A$4:$I$500,5,FALSE)</f>
        <v>#N/A</v>
      </c>
      <c r="I1906" s="27" t="e">
        <f>VLOOKUP($B1906,三大法人買賣超!$A$4:$I$500,7,FALSE)</f>
        <v>#N/A</v>
      </c>
      <c r="J1906" s="27" t="e">
        <f>VLOOKUP($B1906,三大法人買賣超!$A$4:$I$500,9,FALSE)</f>
        <v>#N/A</v>
      </c>
      <c r="K1906" s="37">
        <f>新台幣匯率美元指數!B1907</f>
        <v>0</v>
      </c>
      <c r="L1906" s="38">
        <f>新台幣匯率美元指數!C1907</f>
        <v>0</v>
      </c>
      <c r="M1906" s="39">
        <f>新台幣匯率美元指數!D1907</f>
        <v>0</v>
      </c>
      <c r="N1906" s="27" t="e">
        <f>VLOOKUP($B1906,期貨未平倉口數!$A$4:$M$499,4,FALSE)</f>
        <v>#N/A</v>
      </c>
      <c r="O1906" s="27" t="e">
        <f>VLOOKUP($B1906,期貨未平倉口數!$A$4:$M$499,9,FALSE)</f>
        <v>#N/A</v>
      </c>
      <c r="P1906" s="27" t="e">
        <f>VLOOKUP($B1906,期貨未平倉口數!$A$4:$M$499,10,FALSE)</f>
        <v>#N/A</v>
      </c>
      <c r="Q1906" s="27" t="e">
        <f>VLOOKUP($B1906,期貨未平倉口數!$A$4:$M$499,11,FALSE)</f>
        <v>#N/A</v>
      </c>
      <c r="R1906" s="64" t="e">
        <f>VLOOKUP($B1906,選擇權未平倉餘額!$A$4:$I$500,6,FALSE)</f>
        <v>#N/A</v>
      </c>
      <c r="S1906" s="64" t="e">
        <f>VLOOKUP($B1906,選擇權未平倉餘額!$A$4:$I$500,7,FALSE)</f>
        <v>#N/A</v>
      </c>
      <c r="T1906" s="64" t="e">
        <f>VLOOKUP($B1906,選擇權未平倉餘額!$A$4:$I$500,8,FALSE)</f>
        <v>#N/A</v>
      </c>
      <c r="U1906" s="64" t="e">
        <f>VLOOKUP($B1906,選擇權未平倉餘額!$A$4:$I$500,9,FALSE)</f>
        <v>#N/A</v>
      </c>
      <c r="V1906" s="39" t="e">
        <f>VLOOKUP($B1906,臺指選擇權P_C_Ratios!$A$4:$C$500,3,FALSE)</f>
        <v>#N/A</v>
      </c>
      <c r="W1906" s="41" t="e">
        <f>VLOOKUP($B1906,散戶多空比!$A$6:$L$500,12,FALSE)</f>
        <v>#N/A</v>
      </c>
      <c r="X1906" s="40" t="e">
        <f>VLOOKUP($B1906,期貨大額交易人未沖銷部位!$A$4:$O$499,4,FALSE)</f>
        <v>#N/A</v>
      </c>
      <c r="Y1906" s="40" t="e">
        <f>VLOOKUP($B1906,期貨大額交易人未沖銷部位!$A$4:$O$499,7,FALSE)</f>
        <v>#N/A</v>
      </c>
      <c r="Z1906" s="40" t="e">
        <f>VLOOKUP($B1906,期貨大額交易人未沖銷部位!$A$4:$O$499,10,FALSE)</f>
        <v>#N/A</v>
      </c>
      <c r="AA1906" s="40" t="e">
        <f>VLOOKUP($B1906,期貨大額交易人未沖銷部位!$A$4:$O$499,13,FALSE)</f>
        <v>#N/A</v>
      </c>
      <c r="AB1906" s="40" t="e">
        <f>VLOOKUP($B1906,期貨大額交易人未沖銷部位!$A$4:$O$499,14,FALSE)</f>
        <v>#N/A</v>
      </c>
      <c r="AC1906" s="40" t="e">
        <f>VLOOKUP($B1906,期貨大額交易人未沖銷部位!$A$4:$O$499,15,FALSE)</f>
        <v>#N/A</v>
      </c>
      <c r="AD1906" s="33" t="e">
        <f>VLOOKUP($B1906,三大美股走勢!$A$4:$J$495,4,FALSE)</f>
        <v>#N/A</v>
      </c>
      <c r="AE1906" s="33" t="e">
        <f>VLOOKUP($B1906,三大美股走勢!$A$4:$J$495,7,FALSE)</f>
        <v>#N/A</v>
      </c>
      <c r="AF1906" s="33" t="e">
        <f>VLOOKUP($B1906,三大美股走勢!$A$4:$J$495,10,FALSE)</f>
        <v>#N/A</v>
      </c>
    </row>
    <row r="1907" spans="2:32">
      <c r="B1907" s="32">
        <v>44686</v>
      </c>
      <c r="C1907" s="33" t="e">
        <f>VLOOKUP($B1907,大盤與近月台指!$A$4:$I$499,2,FALSE)</f>
        <v>#N/A</v>
      </c>
      <c r="D1907" s="34" t="e">
        <f>VLOOKUP($B1907,大盤與近月台指!$A$4:$I$499,3,FALSE)</f>
        <v>#N/A</v>
      </c>
      <c r="E1907" s="35" t="e">
        <f>VLOOKUP($B1907,大盤與近月台指!$A$4:$I$499,4,FALSE)</f>
        <v>#N/A</v>
      </c>
      <c r="F1907" s="33" t="e">
        <f>VLOOKUP($B1907,大盤與近月台指!$A$4:$I$499,5,FALSE)</f>
        <v>#N/A</v>
      </c>
      <c r="G1907" s="49" t="e">
        <f>VLOOKUP($B1907,三大法人買賣超!$A$4:$I$500,3,FALSE)</f>
        <v>#N/A</v>
      </c>
      <c r="H1907" s="34" t="e">
        <f>VLOOKUP($B1907,三大法人買賣超!$A$4:$I$500,5,FALSE)</f>
        <v>#N/A</v>
      </c>
      <c r="I1907" s="27" t="e">
        <f>VLOOKUP($B1907,三大法人買賣超!$A$4:$I$500,7,FALSE)</f>
        <v>#N/A</v>
      </c>
      <c r="J1907" s="27" t="e">
        <f>VLOOKUP($B1907,三大法人買賣超!$A$4:$I$500,9,FALSE)</f>
        <v>#N/A</v>
      </c>
      <c r="K1907" s="37">
        <f>新台幣匯率美元指數!B1908</f>
        <v>0</v>
      </c>
      <c r="L1907" s="38">
        <f>新台幣匯率美元指數!C1908</f>
        <v>0</v>
      </c>
      <c r="M1907" s="39">
        <f>新台幣匯率美元指數!D1908</f>
        <v>0</v>
      </c>
      <c r="N1907" s="27" t="e">
        <f>VLOOKUP($B1907,期貨未平倉口數!$A$4:$M$499,4,FALSE)</f>
        <v>#N/A</v>
      </c>
      <c r="O1907" s="27" t="e">
        <f>VLOOKUP($B1907,期貨未平倉口數!$A$4:$M$499,9,FALSE)</f>
        <v>#N/A</v>
      </c>
      <c r="P1907" s="27" t="e">
        <f>VLOOKUP($B1907,期貨未平倉口數!$A$4:$M$499,10,FALSE)</f>
        <v>#N/A</v>
      </c>
      <c r="Q1907" s="27" t="e">
        <f>VLOOKUP($B1907,期貨未平倉口數!$A$4:$M$499,11,FALSE)</f>
        <v>#N/A</v>
      </c>
      <c r="R1907" s="64" t="e">
        <f>VLOOKUP($B1907,選擇權未平倉餘額!$A$4:$I$500,6,FALSE)</f>
        <v>#N/A</v>
      </c>
      <c r="S1907" s="64" t="e">
        <f>VLOOKUP($B1907,選擇權未平倉餘額!$A$4:$I$500,7,FALSE)</f>
        <v>#N/A</v>
      </c>
      <c r="T1907" s="64" t="e">
        <f>VLOOKUP($B1907,選擇權未平倉餘額!$A$4:$I$500,8,FALSE)</f>
        <v>#N/A</v>
      </c>
      <c r="U1907" s="64" t="e">
        <f>VLOOKUP($B1907,選擇權未平倉餘額!$A$4:$I$500,9,FALSE)</f>
        <v>#N/A</v>
      </c>
      <c r="V1907" s="39" t="e">
        <f>VLOOKUP($B1907,臺指選擇權P_C_Ratios!$A$4:$C$500,3,FALSE)</f>
        <v>#N/A</v>
      </c>
      <c r="W1907" s="41" t="e">
        <f>VLOOKUP($B1907,散戶多空比!$A$6:$L$500,12,FALSE)</f>
        <v>#N/A</v>
      </c>
      <c r="X1907" s="40" t="e">
        <f>VLOOKUP($B1907,期貨大額交易人未沖銷部位!$A$4:$O$499,4,FALSE)</f>
        <v>#N/A</v>
      </c>
      <c r="Y1907" s="40" t="e">
        <f>VLOOKUP($B1907,期貨大額交易人未沖銷部位!$A$4:$O$499,7,FALSE)</f>
        <v>#N/A</v>
      </c>
      <c r="Z1907" s="40" t="e">
        <f>VLOOKUP($B1907,期貨大額交易人未沖銷部位!$A$4:$O$499,10,FALSE)</f>
        <v>#N/A</v>
      </c>
      <c r="AA1907" s="40" t="e">
        <f>VLOOKUP($B1907,期貨大額交易人未沖銷部位!$A$4:$O$499,13,FALSE)</f>
        <v>#N/A</v>
      </c>
      <c r="AB1907" s="40" t="e">
        <f>VLOOKUP($B1907,期貨大額交易人未沖銷部位!$A$4:$O$499,14,FALSE)</f>
        <v>#N/A</v>
      </c>
      <c r="AC1907" s="40" t="e">
        <f>VLOOKUP($B1907,期貨大額交易人未沖銷部位!$A$4:$O$499,15,FALSE)</f>
        <v>#N/A</v>
      </c>
      <c r="AD1907" s="33" t="e">
        <f>VLOOKUP($B1907,三大美股走勢!$A$4:$J$495,4,FALSE)</f>
        <v>#N/A</v>
      </c>
      <c r="AE1907" s="33" t="e">
        <f>VLOOKUP($B1907,三大美股走勢!$A$4:$J$495,7,FALSE)</f>
        <v>#N/A</v>
      </c>
      <c r="AF1907" s="33" t="e">
        <f>VLOOKUP($B1907,三大美股走勢!$A$4:$J$495,10,FALSE)</f>
        <v>#N/A</v>
      </c>
    </row>
    <row r="1908" spans="2:32">
      <c r="B1908" s="32">
        <v>44687</v>
      </c>
      <c r="C1908" s="33" t="e">
        <f>VLOOKUP($B1908,大盤與近月台指!$A$4:$I$499,2,FALSE)</f>
        <v>#N/A</v>
      </c>
      <c r="D1908" s="34" t="e">
        <f>VLOOKUP($B1908,大盤與近月台指!$A$4:$I$499,3,FALSE)</f>
        <v>#N/A</v>
      </c>
      <c r="E1908" s="35" t="e">
        <f>VLOOKUP($B1908,大盤與近月台指!$A$4:$I$499,4,FALSE)</f>
        <v>#N/A</v>
      </c>
      <c r="F1908" s="33" t="e">
        <f>VLOOKUP($B1908,大盤與近月台指!$A$4:$I$499,5,FALSE)</f>
        <v>#N/A</v>
      </c>
      <c r="G1908" s="49" t="e">
        <f>VLOOKUP($B1908,三大法人買賣超!$A$4:$I$500,3,FALSE)</f>
        <v>#N/A</v>
      </c>
      <c r="H1908" s="34" t="e">
        <f>VLOOKUP($B1908,三大法人買賣超!$A$4:$I$500,5,FALSE)</f>
        <v>#N/A</v>
      </c>
      <c r="I1908" s="27" t="e">
        <f>VLOOKUP($B1908,三大法人買賣超!$A$4:$I$500,7,FALSE)</f>
        <v>#N/A</v>
      </c>
      <c r="J1908" s="27" t="e">
        <f>VLOOKUP($B1908,三大法人買賣超!$A$4:$I$500,9,FALSE)</f>
        <v>#N/A</v>
      </c>
      <c r="K1908" s="37">
        <f>新台幣匯率美元指數!B1909</f>
        <v>0</v>
      </c>
      <c r="L1908" s="38">
        <f>新台幣匯率美元指數!C1909</f>
        <v>0</v>
      </c>
      <c r="M1908" s="39">
        <f>新台幣匯率美元指數!D1909</f>
        <v>0</v>
      </c>
      <c r="N1908" s="27" t="e">
        <f>VLOOKUP($B1908,期貨未平倉口數!$A$4:$M$499,4,FALSE)</f>
        <v>#N/A</v>
      </c>
      <c r="O1908" s="27" t="e">
        <f>VLOOKUP($B1908,期貨未平倉口數!$A$4:$M$499,9,FALSE)</f>
        <v>#N/A</v>
      </c>
      <c r="P1908" s="27" t="e">
        <f>VLOOKUP($B1908,期貨未平倉口數!$A$4:$M$499,10,FALSE)</f>
        <v>#N/A</v>
      </c>
      <c r="Q1908" s="27" t="e">
        <f>VLOOKUP($B1908,期貨未平倉口數!$A$4:$M$499,11,FALSE)</f>
        <v>#N/A</v>
      </c>
      <c r="R1908" s="64" t="e">
        <f>VLOOKUP($B1908,選擇權未平倉餘額!$A$4:$I$500,6,FALSE)</f>
        <v>#N/A</v>
      </c>
      <c r="S1908" s="64" t="e">
        <f>VLOOKUP($B1908,選擇權未平倉餘額!$A$4:$I$500,7,FALSE)</f>
        <v>#N/A</v>
      </c>
      <c r="T1908" s="64" t="e">
        <f>VLOOKUP($B1908,選擇權未平倉餘額!$A$4:$I$500,8,FALSE)</f>
        <v>#N/A</v>
      </c>
      <c r="U1908" s="64" t="e">
        <f>VLOOKUP($B1908,選擇權未平倉餘額!$A$4:$I$500,9,FALSE)</f>
        <v>#N/A</v>
      </c>
      <c r="V1908" s="39" t="e">
        <f>VLOOKUP($B1908,臺指選擇權P_C_Ratios!$A$4:$C$500,3,FALSE)</f>
        <v>#N/A</v>
      </c>
      <c r="W1908" s="41" t="e">
        <f>VLOOKUP($B1908,散戶多空比!$A$6:$L$500,12,FALSE)</f>
        <v>#N/A</v>
      </c>
      <c r="X1908" s="40" t="e">
        <f>VLOOKUP($B1908,期貨大額交易人未沖銷部位!$A$4:$O$499,4,FALSE)</f>
        <v>#N/A</v>
      </c>
      <c r="Y1908" s="40" t="e">
        <f>VLOOKUP($B1908,期貨大額交易人未沖銷部位!$A$4:$O$499,7,FALSE)</f>
        <v>#N/A</v>
      </c>
      <c r="Z1908" s="40" t="e">
        <f>VLOOKUP($B1908,期貨大額交易人未沖銷部位!$A$4:$O$499,10,FALSE)</f>
        <v>#N/A</v>
      </c>
      <c r="AA1908" s="40" t="e">
        <f>VLOOKUP($B1908,期貨大額交易人未沖銷部位!$A$4:$O$499,13,FALSE)</f>
        <v>#N/A</v>
      </c>
      <c r="AB1908" s="40" t="e">
        <f>VLOOKUP($B1908,期貨大額交易人未沖銷部位!$A$4:$O$499,14,FALSE)</f>
        <v>#N/A</v>
      </c>
      <c r="AC1908" s="40" t="e">
        <f>VLOOKUP($B1908,期貨大額交易人未沖銷部位!$A$4:$O$499,15,FALSE)</f>
        <v>#N/A</v>
      </c>
      <c r="AD1908" s="33" t="e">
        <f>VLOOKUP($B1908,三大美股走勢!$A$4:$J$495,4,FALSE)</f>
        <v>#N/A</v>
      </c>
      <c r="AE1908" s="33" t="e">
        <f>VLOOKUP($B1908,三大美股走勢!$A$4:$J$495,7,FALSE)</f>
        <v>#N/A</v>
      </c>
      <c r="AF1908" s="33" t="e">
        <f>VLOOKUP($B1908,三大美股走勢!$A$4:$J$495,10,FALSE)</f>
        <v>#N/A</v>
      </c>
    </row>
    <row r="1909" spans="2:32">
      <c r="B1909" s="32">
        <v>44688</v>
      </c>
      <c r="C1909" s="33" t="e">
        <f>VLOOKUP($B1909,大盤與近月台指!$A$4:$I$499,2,FALSE)</f>
        <v>#N/A</v>
      </c>
      <c r="D1909" s="34" t="e">
        <f>VLOOKUP($B1909,大盤與近月台指!$A$4:$I$499,3,FALSE)</f>
        <v>#N/A</v>
      </c>
      <c r="E1909" s="35" t="e">
        <f>VLOOKUP($B1909,大盤與近月台指!$A$4:$I$499,4,FALSE)</f>
        <v>#N/A</v>
      </c>
      <c r="F1909" s="33" t="e">
        <f>VLOOKUP($B1909,大盤與近月台指!$A$4:$I$499,5,FALSE)</f>
        <v>#N/A</v>
      </c>
      <c r="G1909" s="49" t="e">
        <f>VLOOKUP($B1909,三大法人買賣超!$A$4:$I$500,3,FALSE)</f>
        <v>#N/A</v>
      </c>
      <c r="H1909" s="34" t="e">
        <f>VLOOKUP($B1909,三大法人買賣超!$A$4:$I$500,5,FALSE)</f>
        <v>#N/A</v>
      </c>
      <c r="I1909" s="27" t="e">
        <f>VLOOKUP($B1909,三大法人買賣超!$A$4:$I$500,7,FALSE)</f>
        <v>#N/A</v>
      </c>
      <c r="J1909" s="27" t="e">
        <f>VLOOKUP($B1909,三大法人買賣超!$A$4:$I$500,9,FALSE)</f>
        <v>#N/A</v>
      </c>
      <c r="K1909" s="37">
        <f>新台幣匯率美元指數!B1910</f>
        <v>0</v>
      </c>
      <c r="L1909" s="38">
        <f>新台幣匯率美元指數!C1910</f>
        <v>0</v>
      </c>
      <c r="M1909" s="39">
        <f>新台幣匯率美元指數!D1910</f>
        <v>0</v>
      </c>
      <c r="N1909" s="27" t="e">
        <f>VLOOKUP($B1909,期貨未平倉口數!$A$4:$M$499,4,FALSE)</f>
        <v>#N/A</v>
      </c>
      <c r="O1909" s="27" t="e">
        <f>VLOOKUP($B1909,期貨未平倉口數!$A$4:$M$499,9,FALSE)</f>
        <v>#N/A</v>
      </c>
      <c r="P1909" s="27" t="e">
        <f>VLOOKUP($B1909,期貨未平倉口數!$A$4:$M$499,10,FALSE)</f>
        <v>#N/A</v>
      </c>
      <c r="Q1909" s="27" t="e">
        <f>VLOOKUP($B1909,期貨未平倉口數!$A$4:$M$499,11,FALSE)</f>
        <v>#N/A</v>
      </c>
      <c r="R1909" s="64" t="e">
        <f>VLOOKUP($B1909,選擇權未平倉餘額!$A$4:$I$500,6,FALSE)</f>
        <v>#N/A</v>
      </c>
      <c r="S1909" s="64" t="e">
        <f>VLOOKUP($B1909,選擇權未平倉餘額!$A$4:$I$500,7,FALSE)</f>
        <v>#N/A</v>
      </c>
      <c r="T1909" s="64" t="e">
        <f>VLOOKUP($B1909,選擇權未平倉餘額!$A$4:$I$500,8,FALSE)</f>
        <v>#N/A</v>
      </c>
      <c r="U1909" s="64" t="e">
        <f>VLOOKUP($B1909,選擇權未平倉餘額!$A$4:$I$500,9,FALSE)</f>
        <v>#N/A</v>
      </c>
      <c r="V1909" s="39" t="e">
        <f>VLOOKUP($B1909,臺指選擇權P_C_Ratios!$A$4:$C$500,3,FALSE)</f>
        <v>#N/A</v>
      </c>
      <c r="W1909" s="41" t="e">
        <f>VLOOKUP($B1909,散戶多空比!$A$6:$L$500,12,FALSE)</f>
        <v>#N/A</v>
      </c>
      <c r="X1909" s="40" t="e">
        <f>VLOOKUP($B1909,期貨大額交易人未沖銷部位!$A$4:$O$499,4,FALSE)</f>
        <v>#N/A</v>
      </c>
      <c r="Y1909" s="40" t="e">
        <f>VLOOKUP($B1909,期貨大額交易人未沖銷部位!$A$4:$O$499,7,FALSE)</f>
        <v>#N/A</v>
      </c>
      <c r="Z1909" s="40" t="e">
        <f>VLOOKUP($B1909,期貨大額交易人未沖銷部位!$A$4:$O$499,10,FALSE)</f>
        <v>#N/A</v>
      </c>
      <c r="AA1909" s="40" t="e">
        <f>VLOOKUP($B1909,期貨大額交易人未沖銷部位!$A$4:$O$499,13,FALSE)</f>
        <v>#N/A</v>
      </c>
      <c r="AB1909" s="40" t="e">
        <f>VLOOKUP($B1909,期貨大額交易人未沖銷部位!$A$4:$O$499,14,FALSE)</f>
        <v>#N/A</v>
      </c>
      <c r="AC1909" s="40" t="e">
        <f>VLOOKUP($B1909,期貨大額交易人未沖銷部位!$A$4:$O$499,15,FALSE)</f>
        <v>#N/A</v>
      </c>
      <c r="AD1909" s="33" t="e">
        <f>VLOOKUP($B1909,三大美股走勢!$A$4:$J$495,4,FALSE)</f>
        <v>#N/A</v>
      </c>
      <c r="AE1909" s="33" t="e">
        <f>VLOOKUP($B1909,三大美股走勢!$A$4:$J$495,7,FALSE)</f>
        <v>#N/A</v>
      </c>
      <c r="AF1909" s="33" t="e">
        <f>VLOOKUP($B1909,三大美股走勢!$A$4:$J$495,10,FALSE)</f>
        <v>#N/A</v>
      </c>
    </row>
    <row r="1910" spans="2:32">
      <c r="B1910" s="32">
        <v>44689</v>
      </c>
      <c r="C1910" s="33" t="e">
        <f>VLOOKUP($B1910,大盤與近月台指!$A$4:$I$499,2,FALSE)</f>
        <v>#N/A</v>
      </c>
      <c r="D1910" s="34" t="e">
        <f>VLOOKUP($B1910,大盤與近月台指!$A$4:$I$499,3,FALSE)</f>
        <v>#N/A</v>
      </c>
      <c r="E1910" s="35" t="e">
        <f>VLOOKUP($B1910,大盤與近月台指!$A$4:$I$499,4,FALSE)</f>
        <v>#N/A</v>
      </c>
      <c r="F1910" s="33" t="e">
        <f>VLOOKUP($B1910,大盤與近月台指!$A$4:$I$499,5,FALSE)</f>
        <v>#N/A</v>
      </c>
      <c r="G1910" s="49" t="e">
        <f>VLOOKUP($B1910,三大法人買賣超!$A$4:$I$500,3,FALSE)</f>
        <v>#N/A</v>
      </c>
      <c r="H1910" s="34" t="e">
        <f>VLOOKUP($B1910,三大法人買賣超!$A$4:$I$500,5,FALSE)</f>
        <v>#N/A</v>
      </c>
      <c r="I1910" s="27" t="e">
        <f>VLOOKUP($B1910,三大法人買賣超!$A$4:$I$500,7,FALSE)</f>
        <v>#N/A</v>
      </c>
      <c r="J1910" s="27" t="e">
        <f>VLOOKUP($B1910,三大法人買賣超!$A$4:$I$500,9,FALSE)</f>
        <v>#N/A</v>
      </c>
      <c r="K1910" s="37">
        <f>新台幣匯率美元指數!B1911</f>
        <v>0</v>
      </c>
      <c r="L1910" s="38">
        <f>新台幣匯率美元指數!C1911</f>
        <v>0</v>
      </c>
      <c r="M1910" s="39">
        <f>新台幣匯率美元指數!D1911</f>
        <v>0</v>
      </c>
      <c r="N1910" s="27" t="e">
        <f>VLOOKUP($B1910,期貨未平倉口數!$A$4:$M$499,4,FALSE)</f>
        <v>#N/A</v>
      </c>
      <c r="O1910" s="27" t="e">
        <f>VLOOKUP($B1910,期貨未平倉口數!$A$4:$M$499,9,FALSE)</f>
        <v>#N/A</v>
      </c>
      <c r="P1910" s="27" t="e">
        <f>VLOOKUP($B1910,期貨未平倉口數!$A$4:$M$499,10,FALSE)</f>
        <v>#N/A</v>
      </c>
      <c r="Q1910" s="27" t="e">
        <f>VLOOKUP($B1910,期貨未平倉口數!$A$4:$M$499,11,FALSE)</f>
        <v>#N/A</v>
      </c>
      <c r="R1910" s="64" t="e">
        <f>VLOOKUP($B1910,選擇權未平倉餘額!$A$4:$I$500,6,FALSE)</f>
        <v>#N/A</v>
      </c>
      <c r="S1910" s="64" t="e">
        <f>VLOOKUP($B1910,選擇權未平倉餘額!$A$4:$I$500,7,FALSE)</f>
        <v>#N/A</v>
      </c>
      <c r="T1910" s="64" t="e">
        <f>VLOOKUP($B1910,選擇權未平倉餘額!$A$4:$I$500,8,FALSE)</f>
        <v>#N/A</v>
      </c>
      <c r="U1910" s="64" t="e">
        <f>VLOOKUP($B1910,選擇權未平倉餘額!$A$4:$I$500,9,FALSE)</f>
        <v>#N/A</v>
      </c>
      <c r="V1910" s="39" t="e">
        <f>VLOOKUP($B1910,臺指選擇權P_C_Ratios!$A$4:$C$500,3,FALSE)</f>
        <v>#N/A</v>
      </c>
      <c r="W1910" s="41" t="e">
        <f>VLOOKUP($B1910,散戶多空比!$A$6:$L$500,12,FALSE)</f>
        <v>#N/A</v>
      </c>
      <c r="X1910" s="40" t="e">
        <f>VLOOKUP($B1910,期貨大額交易人未沖銷部位!$A$4:$O$499,4,FALSE)</f>
        <v>#N/A</v>
      </c>
      <c r="Y1910" s="40" t="e">
        <f>VLOOKUP($B1910,期貨大額交易人未沖銷部位!$A$4:$O$499,7,FALSE)</f>
        <v>#N/A</v>
      </c>
      <c r="Z1910" s="40" t="e">
        <f>VLOOKUP($B1910,期貨大額交易人未沖銷部位!$A$4:$O$499,10,FALSE)</f>
        <v>#N/A</v>
      </c>
      <c r="AA1910" s="40" t="e">
        <f>VLOOKUP($B1910,期貨大額交易人未沖銷部位!$A$4:$O$499,13,FALSE)</f>
        <v>#N/A</v>
      </c>
      <c r="AB1910" s="40" t="e">
        <f>VLOOKUP($B1910,期貨大額交易人未沖銷部位!$A$4:$O$499,14,FALSE)</f>
        <v>#N/A</v>
      </c>
      <c r="AC1910" s="40" t="e">
        <f>VLOOKUP($B1910,期貨大額交易人未沖銷部位!$A$4:$O$499,15,FALSE)</f>
        <v>#N/A</v>
      </c>
      <c r="AD1910" s="33" t="e">
        <f>VLOOKUP($B1910,三大美股走勢!$A$4:$J$495,4,FALSE)</f>
        <v>#N/A</v>
      </c>
      <c r="AE1910" s="33" t="e">
        <f>VLOOKUP($B1910,三大美股走勢!$A$4:$J$495,7,FALSE)</f>
        <v>#N/A</v>
      </c>
      <c r="AF1910" s="33" t="e">
        <f>VLOOKUP($B1910,三大美股走勢!$A$4:$J$495,10,FALSE)</f>
        <v>#N/A</v>
      </c>
    </row>
    <row r="1911" spans="2:32">
      <c r="B1911" s="32">
        <v>44690</v>
      </c>
      <c r="C1911" s="33" t="e">
        <f>VLOOKUP($B1911,大盤與近月台指!$A$4:$I$499,2,FALSE)</f>
        <v>#N/A</v>
      </c>
      <c r="D1911" s="34" t="e">
        <f>VLOOKUP($B1911,大盤與近月台指!$A$4:$I$499,3,FALSE)</f>
        <v>#N/A</v>
      </c>
      <c r="E1911" s="35" t="e">
        <f>VLOOKUP($B1911,大盤與近月台指!$A$4:$I$499,4,FALSE)</f>
        <v>#N/A</v>
      </c>
      <c r="F1911" s="33" t="e">
        <f>VLOOKUP($B1911,大盤與近月台指!$A$4:$I$499,5,FALSE)</f>
        <v>#N/A</v>
      </c>
      <c r="G1911" s="49" t="e">
        <f>VLOOKUP($B1911,三大法人買賣超!$A$4:$I$500,3,FALSE)</f>
        <v>#N/A</v>
      </c>
      <c r="H1911" s="34" t="e">
        <f>VLOOKUP($B1911,三大法人買賣超!$A$4:$I$500,5,FALSE)</f>
        <v>#N/A</v>
      </c>
      <c r="I1911" s="27" t="e">
        <f>VLOOKUP($B1911,三大法人買賣超!$A$4:$I$500,7,FALSE)</f>
        <v>#N/A</v>
      </c>
      <c r="J1911" s="27" t="e">
        <f>VLOOKUP($B1911,三大法人買賣超!$A$4:$I$500,9,FALSE)</f>
        <v>#N/A</v>
      </c>
      <c r="K1911" s="37">
        <f>新台幣匯率美元指數!B1912</f>
        <v>0</v>
      </c>
      <c r="L1911" s="38">
        <f>新台幣匯率美元指數!C1912</f>
        <v>0</v>
      </c>
      <c r="M1911" s="39">
        <f>新台幣匯率美元指數!D1912</f>
        <v>0</v>
      </c>
      <c r="N1911" s="27" t="e">
        <f>VLOOKUP($B1911,期貨未平倉口數!$A$4:$M$499,4,FALSE)</f>
        <v>#N/A</v>
      </c>
      <c r="O1911" s="27" t="e">
        <f>VLOOKUP($B1911,期貨未平倉口數!$A$4:$M$499,9,FALSE)</f>
        <v>#N/A</v>
      </c>
      <c r="P1911" s="27" t="e">
        <f>VLOOKUP($B1911,期貨未平倉口數!$A$4:$M$499,10,FALSE)</f>
        <v>#N/A</v>
      </c>
      <c r="Q1911" s="27" t="e">
        <f>VLOOKUP($B1911,期貨未平倉口數!$A$4:$M$499,11,FALSE)</f>
        <v>#N/A</v>
      </c>
      <c r="R1911" s="64" t="e">
        <f>VLOOKUP($B1911,選擇權未平倉餘額!$A$4:$I$500,6,FALSE)</f>
        <v>#N/A</v>
      </c>
      <c r="S1911" s="64" t="e">
        <f>VLOOKUP($B1911,選擇權未平倉餘額!$A$4:$I$500,7,FALSE)</f>
        <v>#N/A</v>
      </c>
      <c r="T1911" s="64" t="e">
        <f>VLOOKUP($B1911,選擇權未平倉餘額!$A$4:$I$500,8,FALSE)</f>
        <v>#N/A</v>
      </c>
      <c r="U1911" s="64" t="e">
        <f>VLOOKUP($B1911,選擇權未平倉餘額!$A$4:$I$500,9,FALSE)</f>
        <v>#N/A</v>
      </c>
      <c r="V1911" s="39" t="e">
        <f>VLOOKUP($B1911,臺指選擇權P_C_Ratios!$A$4:$C$500,3,FALSE)</f>
        <v>#N/A</v>
      </c>
      <c r="W1911" s="41" t="e">
        <f>VLOOKUP($B1911,散戶多空比!$A$6:$L$500,12,FALSE)</f>
        <v>#N/A</v>
      </c>
      <c r="X1911" s="40" t="e">
        <f>VLOOKUP($B1911,期貨大額交易人未沖銷部位!$A$4:$O$499,4,FALSE)</f>
        <v>#N/A</v>
      </c>
      <c r="Y1911" s="40" t="e">
        <f>VLOOKUP($B1911,期貨大額交易人未沖銷部位!$A$4:$O$499,7,FALSE)</f>
        <v>#N/A</v>
      </c>
      <c r="Z1911" s="40" t="e">
        <f>VLOOKUP($B1911,期貨大額交易人未沖銷部位!$A$4:$O$499,10,FALSE)</f>
        <v>#N/A</v>
      </c>
      <c r="AA1911" s="40" t="e">
        <f>VLOOKUP($B1911,期貨大額交易人未沖銷部位!$A$4:$O$499,13,FALSE)</f>
        <v>#N/A</v>
      </c>
      <c r="AB1911" s="40" t="e">
        <f>VLOOKUP($B1911,期貨大額交易人未沖銷部位!$A$4:$O$499,14,FALSE)</f>
        <v>#N/A</v>
      </c>
      <c r="AC1911" s="40" t="e">
        <f>VLOOKUP($B1911,期貨大額交易人未沖銷部位!$A$4:$O$499,15,FALSE)</f>
        <v>#N/A</v>
      </c>
      <c r="AD1911" s="33" t="e">
        <f>VLOOKUP($B1911,三大美股走勢!$A$4:$J$495,4,FALSE)</f>
        <v>#N/A</v>
      </c>
      <c r="AE1911" s="33" t="e">
        <f>VLOOKUP($B1911,三大美股走勢!$A$4:$J$495,7,FALSE)</f>
        <v>#N/A</v>
      </c>
      <c r="AF1911" s="33" t="e">
        <f>VLOOKUP($B1911,三大美股走勢!$A$4:$J$495,10,FALSE)</f>
        <v>#N/A</v>
      </c>
    </row>
    <row r="1912" spans="2:32">
      <c r="B1912" s="32">
        <v>44691</v>
      </c>
      <c r="C1912" s="33" t="e">
        <f>VLOOKUP($B1912,大盤與近月台指!$A$4:$I$499,2,FALSE)</f>
        <v>#N/A</v>
      </c>
      <c r="D1912" s="34" t="e">
        <f>VLOOKUP($B1912,大盤與近月台指!$A$4:$I$499,3,FALSE)</f>
        <v>#N/A</v>
      </c>
      <c r="E1912" s="35" t="e">
        <f>VLOOKUP($B1912,大盤與近月台指!$A$4:$I$499,4,FALSE)</f>
        <v>#N/A</v>
      </c>
      <c r="F1912" s="33" t="e">
        <f>VLOOKUP($B1912,大盤與近月台指!$A$4:$I$499,5,FALSE)</f>
        <v>#N/A</v>
      </c>
      <c r="G1912" s="49" t="e">
        <f>VLOOKUP($B1912,三大法人買賣超!$A$4:$I$500,3,FALSE)</f>
        <v>#N/A</v>
      </c>
      <c r="H1912" s="34" t="e">
        <f>VLOOKUP($B1912,三大法人買賣超!$A$4:$I$500,5,FALSE)</f>
        <v>#N/A</v>
      </c>
      <c r="I1912" s="27" t="e">
        <f>VLOOKUP($B1912,三大法人買賣超!$A$4:$I$500,7,FALSE)</f>
        <v>#N/A</v>
      </c>
      <c r="J1912" s="27" t="e">
        <f>VLOOKUP($B1912,三大法人買賣超!$A$4:$I$500,9,FALSE)</f>
        <v>#N/A</v>
      </c>
      <c r="K1912" s="37">
        <f>新台幣匯率美元指數!B1913</f>
        <v>0</v>
      </c>
      <c r="L1912" s="38">
        <f>新台幣匯率美元指數!C1913</f>
        <v>0</v>
      </c>
      <c r="M1912" s="39">
        <f>新台幣匯率美元指數!D1913</f>
        <v>0</v>
      </c>
      <c r="N1912" s="27" t="e">
        <f>VLOOKUP($B1912,期貨未平倉口數!$A$4:$M$499,4,FALSE)</f>
        <v>#N/A</v>
      </c>
      <c r="O1912" s="27" t="e">
        <f>VLOOKUP($B1912,期貨未平倉口數!$A$4:$M$499,9,FALSE)</f>
        <v>#N/A</v>
      </c>
      <c r="P1912" s="27" t="e">
        <f>VLOOKUP($B1912,期貨未平倉口數!$A$4:$M$499,10,FALSE)</f>
        <v>#N/A</v>
      </c>
      <c r="Q1912" s="27" t="e">
        <f>VLOOKUP($B1912,期貨未平倉口數!$A$4:$M$499,11,FALSE)</f>
        <v>#N/A</v>
      </c>
      <c r="R1912" s="64" t="e">
        <f>VLOOKUP($B1912,選擇權未平倉餘額!$A$4:$I$500,6,FALSE)</f>
        <v>#N/A</v>
      </c>
      <c r="S1912" s="64" t="e">
        <f>VLOOKUP($B1912,選擇權未平倉餘額!$A$4:$I$500,7,FALSE)</f>
        <v>#N/A</v>
      </c>
      <c r="T1912" s="64" t="e">
        <f>VLOOKUP($B1912,選擇權未平倉餘額!$A$4:$I$500,8,FALSE)</f>
        <v>#N/A</v>
      </c>
      <c r="U1912" s="64" t="e">
        <f>VLOOKUP($B1912,選擇權未平倉餘額!$A$4:$I$500,9,FALSE)</f>
        <v>#N/A</v>
      </c>
      <c r="V1912" s="39" t="e">
        <f>VLOOKUP($B1912,臺指選擇權P_C_Ratios!$A$4:$C$500,3,FALSE)</f>
        <v>#N/A</v>
      </c>
      <c r="W1912" s="41" t="e">
        <f>VLOOKUP($B1912,散戶多空比!$A$6:$L$500,12,FALSE)</f>
        <v>#N/A</v>
      </c>
      <c r="X1912" s="40" t="e">
        <f>VLOOKUP($B1912,期貨大額交易人未沖銷部位!$A$4:$O$499,4,FALSE)</f>
        <v>#N/A</v>
      </c>
      <c r="Y1912" s="40" t="e">
        <f>VLOOKUP($B1912,期貨大額交易人未沖銷部位!$A$4:$O$499,7,FALSE)</f>
        <v>#N/A</v>
      </c>
      <c r="Z1912" s="40" t="e">
        <f>VLOOKUP($B1912,期貨大額交易人未沖銷部位!$A$4:$O$499,10,FALSE)</f>
        <v>#N/A</v>
      </c>
      <c r="AA1912" s="40" t="e">
        <f>VLOOKUP($B1912,期貨大額交易人未沖銷部位!$A$4:$O$499,13,FALSE)</f>
        <v>#N/A</v>
      </c>
      <c r="AB1912" s="40" t="e">
        <f>VLOOKUP($B1912,期貨大額交易人未沖銷部位!$A$4:$O$499,14,FALSE)</f>
        <v>#N/A</v>
      </c>
      <c r="AC1912" s="40" t="e">
        <f>VLOOKUP($B1912,期貨大額交易人未沖銷部位!$A$4:$O$499,15,FALSE)</f>
        <v>#N/A</v>
      </c>
      <c r="AD1912" s="33" t="e">
        <f>VLOOKUP($B1912,三大美股走勢!$A$4:$J$495,4,FALSE)</f>
        <v>#N/A</v>
      </c>
      <c r="AE1912" s="33" t="e">
        <f>VLOOKUP($B1912,三大美股走勢!$A$4:$J$495,7,FALSE)</f>
        <v>#N/A</v>
      </c>
      <c r="AF1912" s="33" t="e">
        <f>VLOOKUP($B1912,三大美股走勢!$A$4:$J$495,10,FALSE)</f>
        <v>#N/A</v>
      </c>
    </row>
    <row r="1913" spans="2:32">
      <c r="B1913" s="32">
        <v>44692</v>
      </c>
      <c r="C1913" s="33" t="e">
        <f>VLOOKUP($B1913,大盤與近月台指!$A$4:$I$499,2,FALSE)</f>
        <v>#N/A</v>
      </c>
      <c r="D1913" s="34" t="e">
        <f>VLOOKUP($B1913,大盤與近月台指!$A$4:$I$499,3,FALSE)</f>
        <v>#N/A</v>
      </c>
      <c r="E1913" s="35" t="e">
        <f>VLOOKUP($B1913,大盤與近月台指!$A$4:$I$499,4,FALSE)</f>
        <v>#N/A</v>
      </c>
      <c r="F1913" s="33" t="e">
        <f>VLOOKUP($B1913,大盤與近月台指!$A$4:$I$499,5,FALSE)</f>
        <v>#N/A</v>
      </c>
      <c r="G1913" s="49" t="e">
        <f>VLOOKUP($B1913,三大法人買賣超!$A$4:$I$500,3,FALSE)</f>
        <v>#N/A</v>
      </c>
      <c r="H1913" s="34" t="e">
        <f>VLOOKUP($B1913,三大法人買賣超!$A$4:$I$500,5,FALSE)</f>
        <v>#N/A</v>
      </c>
      <c r="I1913" s="27" t="e">
        <f>VLOOKUP($B1913,三大法人買賣超!$A$4:$I$500,7,FALSE)</f>
        <v>#N/A</v>
      </c>
      <c r="J1913" s="27" t="e">
        <f>VLOOKUP($B1913,三大法人買賣超!$A$4:$I$500,9,FALSE)</f>
        <v>#N/A</v>
      </c>
      <c r="K1913" s="37">
        <f>新台幣匯率美元指數!B1914</f>
        <v>0</v>
      </c>
      <c r="L1913" s="38">
        <f>新台幣匯率美元指數!C1914</f>
        <v>0</v>
      </c>
      <c r="M1913" s="39">
        <f>新台幣匯率美元指數!D1914</f>
        <v>0</v>
      </c>
      <c r="N1913" s="27" t="e">
        <f>VLOOKUP($B1913,期貨未平倉口數!$A$4:$M$499,4,FALSE)</f>
        <v>#N/A</v>
      </c>
      <c r="O1913" s="27" t="e">
        <f>VLOOKUP($B1913,期貨未平倉口數!$A$4:$M$499,9,FALSE)</f>
        <v>#N/A</v>
      </c>
      <c r="P1913" s="27" t="e">
        <f>VLOOKUP($B1913,期貨未平倉口數!$A$4:$M$499,10,FALSE)</f>
        <v>#N/A</v>
      </c>
      <c r="Q1913" s="27" t="e">
        <f>VLOOKUP($B1913,期貨未平倉口數!$A$4:$M$499,11,FALSE)</f>
        <v>#N/A</v>
      </c>
      <c r="R1913" s="64" t="e">
        <f>VLOOKUP($B1913,選擇權未平倉餘額!$A$4:$I$500,6,FALSE)</f>
        <v>#N/A</v>
      </c>
      <c r="S1913" s="64" t="e">
        <f>VLOOKUP($B1913,選擇權未平倉餘額!$A$4:$I$500,7,FALSE)</f>
        <v>#N/A</v>
      </c>
      <c r="T1913" s="64" t="e">
        <f>VLOOKUP($B1913,選擇權未平倉餘額!$A$4:$I$500,8,FALSE)</f>
        <v>#N/A</v>
      </c>
      <c r="U1913" s="64" t="e">
        <f>VLOOKUP($B1913,選擇權未平倉餘額!$A$4:$I$500,9,FALSE)</f>
        <v>#N/A</v>
      </c>
      <c r="V1913" s="39" t="e">
        <f>VLOOKUP($B1913,臺指選擇權P_C_Ratios!$A$4:$C$500,3,FALSE)</f>
        <v>#N/A</v>
      </c>
      <c r="W1913" s="41" t="e">
        <f>VLOOKUP($B1913,散戶多空比!$A$6:$L$500,12,FALSE)</f>
        <v>#N/A</v>
      </c>
      <c r="X1913" s="40" t="e">
        <f>VLOOKUP($B1913,期貨大額交易人未沖銷部位!$A$4:$O$499,4,FALSE)</f>
        <v>#N/A</v>
      </c>
      <c r="Y1913" s="40" t="e">
        <f>VLOOKUP($B1913,期貨大額交易人未沖銷部位!$A$4:$O$499,7,FALSE)</f>
        <v>#N/A</v>
      </c>
      <c r="Z1913" s="40" t="e">
        <f>VLOOKUP($B1913,期貨大額交易人未沖銷部位!$A$4:$O$499,10,FALSE)</f>
        <v>#N/A</v>
      </c>
      <c r="AA1913" s="40" t="e">
        <f>VLOOKUP($B1913,期貨大額交易人未沖銷部位!$A$4:$O$499,13,FALSE)</f>
        <v>#N/A</v>
      </c>
      <c r="AB1913" s="40" t="e">
        <f>VLOOKUP($B1913,期貨大額交易人未沖銷部位!$A$4:$O$499,14,FALSE)</f>
        <v>#N/A</v>
      </c>
      <c r="AC1913" s="40" t="e">
        <f>VLOOKUP($B1913,期貨大額交易人未沖銷部位!$A$4:$O$499,15,FALSE)</f>
        <v>#N/A</v>
      </c>
      <c r="AD1913" s="33" t="e">
        <f>VLOOKUP($B1913,三大美股走勢!$A$4:$J$495,4,FALSE)</f>
        <v>#N/A</v>
      </c>
      <c r="AE1913" s="33" t="e">
        <f>VLOOKUP($B1913,三大美股走勢!$A$4:$J$495,7,FALSE)</f>
        <v>#N/A</v>
      </c>
      <c r="AF1913" s="33" t="e">
        <f>VLOOKUP($B1913,三大美股走勢!$A$4:$J$495,10,FALSE)</f>
        <v>#N/A</v>
      </c>
    </row>
    <row r="1914" spans="2:32">
      <c r="B1914" s="32">
        <v>44693</v>
      </c>
      <c r="C1914" s="33" t="e">
        <f>VLOOKUP($B1914,大盤與近月台指!$A$4:$I$499,2,FALSE)</f>
        <v>#N/A</v>
      </c>
      <c r="D1914" s="34" t="e">
        <f>VLOOKUP($B1914,大盤與近月台指!$A$4:$I$499,3,FALSE)</f>
        <v>#N/A</v>
      </c>
      <c r="E1914" s="35" t="e">
        <f>VLOOKUP($B1914,大盤與近月台指!$A$4:$I$499,4,FALSE)</f>
        <v>#N/A</v>
      </c>
      <c r="F1914" s="33" t="e">
        <f>VLOOKUP($B1914,大盤與近月台指!$A$4:$I$499,5,FALSE)</f>
        <v>#N/A</v>
      </c>
      <c r="G1914" s="49" t="e">
        <f>VLOOKUP($B1914,三大法人買賣超!$A$4:$I$500,3,FALSE)</f>
        <v>#N/A</v>
      </c>
      <c r="H1914" s="34" t="e">
        <f>VLOOKUP($B1914,三大法人買賣超!$A$4:$I$500,5,FALSE)</f>
        <v>#N/A</v>
      </c>
      <c r="I1914" s="27" t="e">
        <f>VLOOKUP($B1914,三大法人買賣超!$A$4:$I$500,7,FALSE)</f>
        <v>#N/A</v>
      </c>
      <c r="J1914" s="27" t="e">
        <f>VLOOKUP($B1914,三大法人買賣超!$A$4:$I$500,9,FALSE)</f>
        <v>#N/A</v>
      </c>
      <c r="K1914" s="37">
        <f>新台幣匯率美元指數!B1915</f>
        <v>0</v>
      </c>
      <c r="L1914" s="38">
        <f>新台幣匯率美元指數!C1915</f>
        <v>0</v>
      </c>
      <c r="M1914" s="39">
        <f>新台幣匯率美元指數!D1915</f>
        <v>0</v>
      </c>
      <c r="N1914" s="27" t="e">
        <f>VLOOKUP($B1914,期貨未平倉口數!$A$4:$M$499,4,FALSE)</f>
        <v>#N/A</v>
      </c>
      <c r="O1914" s="27" t="e">
        <f>VLOOKUP($B1914,期貨未平倉口數!$A$4:$M$499,9,FALSE)</f>
        <v>#N/A</v>
      </c>
      <c r="P1914" s="27" t="e">
        <f>VLOOKUP($B1914,期貨未平倉口數!$A$4:$M$499,10,FALSE)</f>
        <v>#N/A</v>
      </c>
      <c r="Q1914" s="27" t="e">
        <f>VLOOKUP($B1914,期貨未平倉口數!$A$4:$M$499,11,FALSE)</f>
        <v>#N/A</v>
      </c>
      <c r="R1914" s="64" t="e">
        <f>VLOOKUP($B1914,選擇權未平倉餘額!$A$4:$I$500,6,FALSE)</f>
        <v>#N/A</v>
      </c>
      <c r="S1914" s="64" t="e">
        <f>VLOOKUP($B1914,選擇權未平倉餘額!$A$4:$I$500,7,FALSE)</f>
        <v>#N/A</v>
      </c>
      <c r="T1914" s="64" t="e">
        <f>VLOOKUP($B1914,選擇權未平倉餘額!$A$4:$I$500,8,FALSE)</f>
        <v>#N/A</v>
      </c>
      <c r="U1914" s="64" t="e">
        <f>VLOOKUP($B1914,選擇權未平倉餘額!$A$4:$I$500,9,FALSE)</f>
        <v>#N/A</v>
      </c>
      <c r="V1914" s="39" t="e">
        <f>VLOOKUP($B1914,臺指選擇權P_C_Ratios!$A$4:$C$500,3,FALSE)</f>
        <v>#N/A</v>
      </c>
      <c r="W1914" s="41" t="e">
        <f>VLOOKUP($B1914,散戶多空比!$A$6:$L$500,12,FALSE)</f>
        <v>#N/A</v>
      </c>
      <c r="X1914" s="40" t="e">
        <f>VLOOKUP($B1914,期貨大額交易人未沖銷部位!$A$4:$O$499,4,FALSE)</f>
        <v>#N/A</v>
      </c>
      <c r="Y1914" s="40" t="e">
        <f>VLOOKUP($B1914,期貨大額交易人未沖銷部位!$A$4:$O$499,7,FALSE)</f>
        <v>#N/A</v>
      </c>
      <c r="Z1914" s="40" t="e">
        <f>VLOOKUP($B1914,期貨大額交易人未沖銷部位!$A$4:$O$499,10,FALSE)</f>
        <v>#N/A</v>
      </c>
      <c r="AA1914" s="40" t="e">
        <f>VLOOKUP($B1914,期貨大額交易人未沖銷部位!$A$4:$O$499,13,FALSE)</f>
        <v>#N/A</v>
      </c>
      <c r="AB1914" s="40" t="e">
        <f>VLOOKUP($B1914,期貨大額交易人未沖銷部位!$A$4:$O$499,14,FALSE)</f>
        <v>#N/A</v>
      </c>
      <c r="AC1914" s="40" t="e">
        <f>VLOOKUP($B1914,期貨大額交易人未沖銷部位!$A$4:$O$499,15,FALSE)</f>
        <v>#N/A</v>
      </c>
      <c r="AD1914" s="33" t="e">
        <f>VLOOKUP($B1914,三大美股走勢!$A$4:$J$495,4,FALSE)</f>
        <v>#N/A</v>
      </c>
      <c r="AE1914" s="33" t="e">
        <f>VLOOKUP($B1914,三大美股走勢!$A$4:$J$495,7,FALSE)</f>
        <v>#N/A</v>
      </c>
      <c r="AF1914" s="33" t="e">
        <f>VLOOKUP($B1914,三大美股走勢!$A$4:$J$495,10,FALSE)</f>
        <v>#N/A</v>
      </c>
    </row>
    <row r="1915" spans="2:32">
      <c r="B1915" s="32">
        <v>44694</v>
      </c>
      <c r="C1915" s="33" t="e">
        <f>VLOOKUP($B1915,大盤與近月台指!$A$4:$I$499,2,FALSE)</f>
        <v>#N/A</v>
      </c>
      <c r="D1915" s="34" t="e">
        <f>VLOOKUP($B1915,大盤與近月台指!$A$4:$I$499,3,FALSE)</f>
        <v>#N/A</v>
      </c>
      <c r="E1915" s="35" t="e">
        <f>VLOOKUP($B1915,大盤與近月台指!$A$4:$I$499,4,FALSE)</f>
        <v>#N/A</v>
      </c>
      <c r="F1915" s="33" t="e">
        <f>VLOOKUP($B1915,大盤與近月台指!$A$4:$I$499,5,FALSE)</f>
        <v>#N/A</v>
      </c>
      <c r="G1915" s="49" t="e">
        <f>VLOOKUP($B1915,三大法人買賣超!$A$4:$I$500,3,FALSE)</f>
        <v>#N/A</v>
      </c>
      <c r="H1915" s="34" t="e">
        <f>VLOOKUP($B1915,三大法人買賣超!$A$4:$I$500,5,FALSE)</f>
        <v>#N/A</v>
      </c>
      <c r="I1915" s="27" t="e">
        <f>VLOOKUP($B1915,三大法人買賣超!$A$4:$I$500,7,FALSE)</f>
        <v>#N/A</v>
      </c>
      <c r="J1915" s="27" t="e">
        <f>VLOOKUP($B1915,三大法人買賣超!$A$4:$I$500,9,FALSE)</f>
        <v>#N/A</v>
      </c>
      <c r="K1915" s="37">
        <f>新台幣匯率美元指數!B1916</f>
        <v>0</v>
      </c>
      <c r="L1915" s="38">
        <f>新台幣匯率美元指數!C1916</f>
        <v>0</v>
      </c>
      <c r="M1915" s="39">
        <f>新台幣匯率美元指數!D1916</f>
        <v>0</v>
      </c>
      <c r="N1915" s="27" t="e">
        <f>VLOOKUP($B1915,期貨未平倉口數!$A$4:$M$499,4,FALSE)</f>
        <v>#N/A</v>
      </c>
      <c r="O1915" s="27" t="e">
        <f>VLOOKUP($B1915,期貨未平倉口數!$A$4:$M$499,9,FALSE)</f>
        <v>#N/A</v>
      </c>
      <c r="P1915" s="27" t="e">
        <f>VLOOKUP($B1915,期貨未平倉口數!$A$4:$M$499,10,FALSE)</f>
        <v>#N/A</v>
      </c>
      <c r="Q1915" s="27" t="e">
        <f>VLOOKUP($B1915,期貨未平倉口數!$A$4:$M$499,11,FALSE)</f>
        <v>#N/A</v>
      </c>
      <c r="R1915" s="64" t="e">
        <f>VLOOKUP($B1915,選擇權未平倉餘額!$A$4:$I$500,6,FALSE)</f>
        <v>#N/A</v>
      </c>
      <c r="S1915" s="64" t="e">
        <f>VLOOKUP($B1915,選擇權未平倉餘額!$A$4:$I$500,7,FALSE)</f>
        <v>#N/A</v>
      </c>
      <c r="T1915" s="64" t="e">
        <f>VLOOKUP($B1915,選擇權未平倉餘額!$A$4:$I$500,8,FALSE)</f>
        <v>#N/A</v>
      </c>
      <c r="U1915" s="64" t="e">
        <f>VLOOKUP($B1915,選擇權未平倉餘額!$A$4:$I$500,9,FALSE)</f>
        <v>#N/A</v>
      </c>
      <c r="V1915" s="39" t="e">
        <f>VLOOKUP($B1915,臺指選擇權P_C_Ratios!$A$4:$C$500,3,FALSE)</f>
        <v>#N/A</v>
      </c>
      <c r="W1915" s="41" t="e">
        <f>VLOOKUP($B1915,散戶多空比!$A$6:$L$500,12,FALSE)</f>
        <v>#N/A</v>
      </c>
      <c r="X1915" s="40" t="e">
        <f>VLOOKUP($B1915,期貨大額交易人未沖銷部位!$A$4:$O$499,4,FALSE)</f>
        <v>#N/A</v>
      </c>
      <c r="Y1915" s="40" t="e">
        <f>VLOOKUP($B1915,期貨大額交易人未沖銷部位!$A$4:$O$499,7,FALSE)</f>
        <v>#N/A</v>
      </c>
      <c r="Z1915" s="40" t="e">
        <f>VLOOKUP($B1915,期貨大額交易人未沖銷部位!$A$4:$O$499,10,FALSE)</f>
        <v>#N/A</v>
      </c>
      <c r="AA1915" s="40" t="e">
        <f>VLOOKUP($B1915,期貨大額交易人未沖銷部位!$A$4:$O$499,13,FALSE)</f>
        <v>#N/A</v>
      </c>
      <c r="AB1915" s="40" t="e">
        <f>VLOOKUP($B1915,期貨大額交易人未沖銷部位!$A$4:$O$499,14,FALSE)</f>
        <v>#N/A</v>
      </c>
      <c r="AC1915" s="40" t="e">
        <f>VLOOKUP($B1915,期貨大額交易人未沖銷部位!$A$4:$O$499,15,FALSE)</f>
        <v>#N/A</v>
      </c>
      <c r="AD1915" s="33" t="e">
        <f>VLOOKUP($B1915,三大美股走勢!$A$4:$J$495,4,FALSE)</f>
        <v>#N/A</v>
      </c>
      <c r="AE1915" s="33" t="e">
        <f>VLOOKUP($B1915,三大美股走勢!$A$4:$J$495,7,FALSE)</f>
        <v>#N/A</v>
      </c>
      <c r="AF1915" s="33" t="e">
        <f>VLOOKUP($B1915,三大美股走勢!$A$4:$J$495,10,FALSE)</f>
        <v>#N/A</v>
      </c>
    </row>
    <row r="1916" spans="2:32">
      <c r="B1916" s="32">
        <v>44695</v>
      </c>
      <c r="C1916" s="33" t="e">
        <f>VLOOKUP($B1916,大盤與近月台指!$A$4:$I$499,2,FALSE)</f>
        <v>#N/A</v>
      </c>
      <c r="D1916" s="34" t="e">
        <f>VLOOKUP($B1916,大盤與近月台指!$A$4:$I$499,3,FALSE)</f>
        <v>#N/A</v>
      </c>
      <c r="E1916" s="35" t="e">
        <f>VLOOKUP($B1916,大盤與近月台指!$A$4:$I$499,4,FALSE)</f>
        <v>#N/A</v>
      </c>
      <c r="F1916" s="33" t="e">
        <f>VLOOKUP($B1916,大盤與近月台指!$A$4:$I$499,5,FALSE)</f>
        <v>#N/A</v>
      </c>
      <c r="G1916" s="49" t="e">
        <f>VLOOKUP($B1916,三大法人買賣超!$A$4:$I$500,3,FALSE)</f>
        <v>#N/A</v>
      </c>
      <c r="H1916" s="34" t="e">
        <f>VLOOKUP($B1916,三大法人買賣超!$A$4:$I$500,5,FALSE)</f>
        <v>#N/A</v>
      </c>
      <c r="I1916" s="27" t="e">
        <f>VLOOKUP($B1916,三大法人買賣超!$A$4:$I$500,7,FALSE)</f>
        <v>#N/A</v>
      </c>
      <c r="J1916" s="27" t="e">
        <f>VLOOKUP($B1916,三大法人買賣超!$A$4:$I$500,9,FALSE)</f>
        <v>#N/A</v>
      </c>
      <c r="K1916" s="37">
        <f>新台幣匯率美元指數!B1917</f>
        <v>0</v>
      </c>
      <c r="L1916" s="38">
        <f>新台幣匯率美元指數!C1917</f>
        <v>0</v>
      </c>
      <c r="M1916" s="39">
        <f>新台幣匯率美元指數!D1917</f>
        <v>0</v>
      </c>
      <c r="N1916" s="27" t="e">
        <f>VLOOKUP($B1916,期貨未平倉口數!$A$4:$M$499,4,FALSE)</f>
        <v>#N/A</v>
      </c>
      <c r="O1916" s="27" t="e">
        <f>VLOOKUP($B1916,期貨未平倉口數!$A$4:$M$499,9,FALSE)</f>
        <v>#N/A</v>
      </c>
      <c r="P1916" s="27" t="e">
        <f>VLOOKUP($B1916,期貨未平倉口數!$A$4:$M$499,10,FALSE)</f>
        <v>#N/A</v>
      </c>
      <c r="Q1916" s="27" t="e">
        <f>VLOOKUP($B1916,期貨未平倉口數!$A$4:$M$499,11,FALSE)</f>
        <v>#N/A</v>
      </c>
      <c r="R1916" s="64" t="e">
        <f>VLOOKUP($B1916,選擇權未平倉餘額!$A$4:$I$500,6,FALSE)</f>
        <v>#N/A</v>
      </c>
      <c r="S1916" s="64" t="e">
        <f>VLOOKUP($B1916,選擇權未平倉餘額!$A$4:$I$500,7,FALSE)</f>
        <v>#N/A</v>
      </c>
      <c r="T1916" s="64" t="e">
        <f>VLOOKUP($B1916,選擇權未平倉餘額!$A$4:$I$500,8,FALSE)</f>
        <v>#N/A</v>
      </c>
      <c r="U1916" s="64" t="e">
        <f>VLOOKUP($B1916,選擇權未平倉餘額!$A$4:$I$500,9,FALSE)</f>
        <v>#N/A</v>
      </c>
      <c r="V1916" s="39" t="e">
        <f>VLOOKUP($B1916,臺指選擇權P_C_Ratios!$A$4:$C$500,3,FALSE)</f>
        <v>#N/A</v>
      </c>
      <c r="W1916" s="41" t="e">
        <f>VLOOKUP($B1916,散戶多空比!$A$6:$L$500,12,FALSE)</f>
        <v>#N/A</v>
      </c>
      <c r="X1916" s="40" t="e">
        <f>VLOOKUP($B1916,期貨大額交易人未沖銷部位!$A$4:$O$499,4,FALSE)</f>
        <v>#N/A</v>
      </c>
      <c r="Y1916" s="40" t="e">
        <f>VLOOKUP($B1916,期貨大額交易人未沖銷部位!$A$4:$O$499,7,FALSE)</f>
        <v>#N/A</v>
      </c>
      <c r="Z1916" s="40" t="e">
        <f>VLOOKUP($B1916,期貨大額交易人未沖銷部位!$A$4:$O$499,10,FALSE)</f>
        <v>#N/A</v>
      </c>
      <c r="AA1916" s="40" t="e">
        <f>VLOOKUP($B1916,期貨大額交易人未沖銷部位!$A$4:$O$499,13,FALSE)</f>
        <v>#N/A</v>
      </c>
      <c r="AB1916" s="40" t="e">
        <f>VLOOKUP($B1916,期貨大額交易人未沖銷部位!$A$4:$O$499,14,FALSE)</f>
        <v>#N/A</v>
      </c>
      <c r="AC1916" s="40" t="e">
        <f>VLOOKUP($B1916,期貨大額交易人未沖銷部位!$A$4:$O$499,15,FALSE)</f>
        <v>#N/A</v>
      </c>
      <c r="AD1916" s="33" t="e">
        <f>VLOOKUP($B1916,三大美股走勢!$A$4:$J$495,4,FALSE)</f>
        <v>#N/A</v>
      </c>
      <c r="AE1916" s="33" t="e">
        <f>VLOOKUP($B1916,三大美股走勢!$A$4:$J$495,7,FALSE)</f>
        <v>#N/A</v>
      </c>
      <c r="AF1916" s="33" t="e">
        <f>VLOOKUP($B1916,三大美股走勢!$A$4:$J$495,10,FALSE)</f>
        <v>#N/A</v>
      </c>
    </row>
    <row r="1917" spans="2:32">
      <c r="B1917" s="32">
        <v>44696</v>
      </c>
      <c r="C1917" s="33" t="e">
        <f>VLOOKUP($B1917,大盤與近月台指!$A$4:$I$499,2,FALSE)</f>
        <v>#N/A</v>
      </c>
      <c r="D1917" s="34" t="e">
        <f>VLOOKUP($B1917,大盤與近月台指!$A$4:$I$499,3,FALSE)</f>
        <v>#N/A</v>
      </c>
      <c r="E1917" s="35" t="e">
        <f>VLOOKUP($B1917,大盤與近月台指!$A$4:$I$499,4,FALSE)</f>
        <v>#N/A</v>
      </c>
      <c r="F1917" s="33" t="e">
        <f>VLOOKUP($B1917,大盤與近月台指!$A$4:$I$499,5,FALSE)</f>
        <v>#N/A</v>
      </c>
      <c r="G1917" s="49" t="e">
        <f>VLOOKUP($B1917,三大法人買賣超!$A$4:$I$500,3,FALSE)</f>
        <v>#N/A</v>
      </c>
      <c r="H1917" s="34" t="e">
        <f>VLOOKUP($B1917,三大法人買賣超!$A$4:$I$500,5,FALSE)</f>
        <v>#N/A</v>
      </c>
      <c r="I1917" s="27" t="e">
        <f>VLOOKUP($B1917,三大法人買賣超!$A$4:$I$500,7,FALSE)</f>
        <v>#N/A</v>
      </c>
      <c r="J1917" s="27" t="e">
        <f>VLOOKUP($B1917,三大法人買賣超!$A$4:$I$500,9,FALSE)</f>
        <v>#N/A</v>
      </c>
      <c r="K1917" s="37">
        <f>新台幣匯率美元指數!B1918</f>
        <v>0</v>
      </c>
      <c r="L1917" s="38">
        <f>新台幣匯率美元指數!C1918</f>
        <v>0</v>
      </c>
      <c r="M1917" s="39">
        <f>新台幣匯率美元指數!D1918</f>
        <v>0</v>
      </c>
      <c r="N1917" s="27" t="e">
        <f>VLOOKUP($B1917,期貨未平倉口數!$A$4:$M$499,4,FALSE)</f>
        <v>#N/A</v>
      </c>
      <c r="O1917" s="27" t="e">
        <f>VLOOKUP($B1917,期貨未平倉口數!$A$4:$M$499,9,FALSE)</f>
        <v>#N/A</v>
      </c>
      <c r="P1917" s="27" t="e">
        <f>VLOOKUP($B1917,期貨未平倉口數!$A$4:$M$499,10,FALSE)</f>
        <v>#N/A</v>
      </c>
      <c r="Q1917" s="27" t="e">
        <f>VLOOKUP($B1917,期貨未平倉口數!$A$4:$M$499,11,FALSE)</f>
        <v>#N/A</v>
      </c>
      <c r="R1917" s="64" t="e">
        <f>VLOOKUP($B1917,選擇權未平倉餘額!$A$4:$I$500,6,FALSE)</f>
        <v>#N/A</v>
      </c>
      <c r="S1917" s="64" t="e">
        <f>VLOOKUP($B1917,選擇權未平倉餘額!$A$4:$I$500,7,FALSE)</f>
        <v>#N/A</v>
      </c>
      <c r="T1917" s="64" t="e">
        <f>VLOOKUP($B1917,選擇權未平倉餘額!$A$4:$I$500,8,FALSE)</f>
        <v>#N/A</v>
      </c>
      <c r="U1917" s="64" t="e">
        <f>VLOOKUP($B1917,選擇權未平倉餘額!$A$4:$I$500,9,FALSE)</f>
        <v>#N/A</v>
      </c>
      <c r="V1917" s="39" t="e">
        <f>VLOOKUP($B1917,臺指選擇權P_C_Ratios!$A$4:$C$500,3,FALSE)</f>
        <v>#N/A</v>
      </c>
      <c r="W1917" s="41" t="e">
        <f>VLOOKUP($B1917,散戶多空比!$A$6:$L$500,12,FALSE)</f>
        <v>#N/A</v>
      </c>
      <c r="X1917" s="40" t="e">
        <f>VLOOKUP($B1917,期貨大額交易人未沖銷部位!$A$4:$O$499,4,FALSE)</f>
        <v>#N/A</v>
      </c>
      <c r="Y1917" s="40" t="e">
        <f>VLOOKUP($B1917,期貨大額交易人未沖銷部位!$A$4:$O$499,7,FALSE)</f>
        <v>#N/A</v>
      </c>
      <c r="Z1917" s="40" t="e">
        <f>VLOOKUP($B1917,期貨大額交易人未沖銷部位!$A$4:$O$499,10,FALSE)</f>
        <v>#N/A</v>
      </c>
      <c r="AA1917" s="40" t="e">
        <f>VLOOKUP($B1917,期貨大額交易人未沖銷部位!$A$4:$O$499,13,FALSE)</f>
        <v>#N/A</v>
      </c>
      <c r="AB1917" s="40" t="e">
        <f>VLOOKUP($B1917,期貨大額交易人未沖銷部位!$A$4:$O$499,14,FALSE)</f>
        <v>#N/A</v>
      </c>
      <c r="AC1917" s="40" t="e">
        <f>VLOOKUP($B1917,期貨大額交易人未沖銷部位!$A$4:$O$499,15,FALSE)</f>
        <v>#N/A</v>
      </c>
      <c r="AD1917" s="33" t="e">
        <f>VLOOKUP($B1917,三大美股走勢!$A$4:$J$495,4,FALSE)</f>
        <v>#N/A</v>
      </c>
      <c r="AE1917" s="33" t="e">
        <f>VLOOKUP($B1917,三大美股走勢!$A$4:$J$495,7,FALSE)</f>
        <v>#N/A</v>
      </c>
      <c r="AF1917" s="33" t="e">
        <f>VLOOKUP($B1917,三大美股走勢!$A$4:$J$495,10,FALSE)</f>
        <v>#N/A</v>
      </c>
    </row>
    <row r="1918" spans="2:32">
      <c r="B1918" s="32">
        <v>44697</v>
      </c>
      <c r="C1918" s="33" t="e">
        <f>VLOOKUP($B1918,大盤與近月台指!$A$4:$I$499,2,FALSE)</f>
        <v>#N/A</v>
      </c>
      <c r="D1918" s="34" t="e">
        <f>VLOOKUP($B1918,大盤與近月台指!$A$4:$I$499,3,FALSE)</f>
        <v>#N/A</v>
      </c>
      <c r="E1918" s="35" t="e">
        <f>VLOOKUP($B1918,大盤與近月台指!$A$4:$I$499,4,FALSE)</f>
        <v>#N/A</v>
      </c>
      <c r="F1918" s="33" t="e">
        <f>VLOOKUP($B1918,大盤與近月台指!$A$4:$I$499,5,FALSE)</f>
        <v>#N/A</v>
      </c>
      <c r="G1918" s="49" t="e">
        <f>VLOOKUP($B1918,三大法人買賣超!$A$4:$I$500,3,FALSE)</f>
        <v>#N/A</v>
      </c>
      <c r="H1918" s="34" t="e">
        <f>VLOOKUP($B1918,三大法人買賣超!$A$4:$I$500,5,FALSE)</f>
        <v>#N/A</v>
      </c>
      <c r="I1918" s="27" t="e">
        <f>VLOOKUP($B1918,三大法人買賣超!$A$4:$I$500,7,FALSE)</f>
        <v>#N/A</v>
      </c>
      <c r="J1918" s="27" t="e">
        <f>VLOOKUP($B1918,三大法人買賣超!$A$4:$I$500,9,FALSE)</f>
        <v>#N/A</v>
      </c>
      <c r="K1918" s="37">
        <f>新台幣匯率美元指數!B1919</f>
        <v>0</v>
      </c>
      <c r="L1918" s="38">
        <f>新台幣匯率美元指數!C1919</f>
        <v>0</v>
      </c>
      <c r="M1918" s="39">
        <f>新台幣匯率美元指數!D1919</f>
        <v>0</v>
      </c>
      <c r="N1918" s="27" t="e">
        <f>VLOOKUP($B1918,期貨未平倉口數!$A$4:$M$499,4,FALSE)</f>
        <v>#N/A</v>
      </c>
      <c r="O1918" s="27" t="e">
        <f>VLOOKUP($B1918,期貨未平倉口數!$A$4:$M$499,9,FALSE)</f>
        <v>#N/A</v>
      </c>
      <c r="P1918" s="27" t="e">
        <f>VLOOKUP($B1918,期貨未平倉口數!$A$4:$M$499,10,FALSE)</f>
        <v>#N/A</v>
      </c>
      <c r="Q1918" s="27" t="e">
        <f>VLOOKUP($B1918,期貨未平倉口數!$A$4:$M$499,11,FALSE)</f>
        <v>#N/A</v>
      </c>
      <c r="R1918" s="64" t="e">
        <f>VLOOKUP($B1918,選擇權未平倉餘額!$A$4:$I$500,6,FALSE)</f>
        <v>#N/A</v>
      </c>
      <c r="S1918" s="64" t="e">
        <f>VLOOKUP($B1918,選擇權未平倉餘額!$A$4:$I$500,7,FALSE)</f>
        <v>#N/A</v>
      </c>
      <c r="T1918" s="64" t="e">
        <f>VLOOKUP($B1918,選擇權未平倉餘額!$A$4:$I$500,8,FALSE)</f>
        <v>#N/A</v>
      </c>
      <c r="U1918" s="64" t="e">
        <f>VLOOKUP($B1918,選擇權未平倉餘額!$A$4:$I$500,9,FALSE)</f>
        <v>#N/A</v>
      </c>
      <c r="V1918" s="39" t="e">
        <f>VLOOKUP($B1918,臺指選擇權P_C_Ratios!$A$4:$C$500,3,FALSE)</f>
        <v>#N/A</v>
      </c>
      <c r="W1918" s="41" t="e">
        <f>VLOOKUP($B1918,散戶多空比!$A$6:$L$500,12,FALSE)</f>
        <v>#N/A</v>
      </c>
      <c r="X1918" s="40" t="e">
        <f>VLOOKUP($B1918,期貨大額交易人未沖銷部位!$A$4:$O$499,4,FALSE)</f>
        <v>#N/A</v>
      </c>
      <c r="Y1918" s="40" t="e">
        <f>VLOOKUP($B1918,期貨大額交易人未沖銷部位!$A$4:$O$499,7,FALSE)</f>
        <v>#N/A</v>
      </c>
      <c r="Z1918" s="40" t="e">
        <f>VLOOKUP($B1918,期貨大額交易人未沖銷部位!$A$4:$O$499,10,FALSE)</f>
        <v>#N/A</v>
      </c>
      <c r="AA1918" s="40" t="e">
        <f>VLOOKUP($B1918,期貨大額交易人未沖銷部位!$A$4:$O$499,13,FALSE)</f>
        <v>#N/A</v>
      </c>
      <c r="AB1918" s="40" t="e">
        <f>VLOOKUP($B1918,期貨大額交易人未沖銷部位!$A$4:$O$499,14,FALSE)</f>
        <v>#N/A</v>
      </c>
      <c r="AC1918" s="40" t="e">
        <f>VLOOKUP($B1918,期貨大額交易人未沖銷部位!$A$4:$O$499,15,FALSE)</f>
        <v>#N/A</v>
      </c>
      <c r="AD1918" s="33" t="e">
        <f>VLOOKUP($B1918,三大美股走勢!$A$4:$J$495,4,FALSE)</f>
        <v>#N/A</v>
      </c>
      <c r="AE1918" s="33" t="e">
        <f>VLOOKUP($B1918,三大美股走勢!$A$4:$J$495,7,FALSE)</f>
        <v>#N/A</v>
      </c>
      <c r="AF1918" s="33" t="e">
        <f>VLOOKUP($B1918,三大美股走勢!$A$4:$J$495,10,FALSE)</f>
        <v>#N/A</v>
      </c>
    </row>
    <row r="1919" spans="2:32">
      <c r="B1919" s="32">
        <v>44698</v>
      </c>
      <c r="C1919" s="33" t="e">
        <f>VLOOKUP($B1919,大盤與近月台指!$A$4:$I$499,2,FALSE)</f>
        <v>#N/A</v>
      </c>
      <c r="D1919" s="34" t="e">
        <f>VLOOKUP($B1919,大盤與近月台指!$A$4:$I$499,3,FALSE)</f>
        <v>#N/A</v>
      </c>
      <c r="E1919" s="35" t="e">
        <f>VLOOKUP($B1919,大盤與近月台指!$A$4:$I$499,4,FALSE)</f>
        <v>#N/A</v>
      </c>
      <c r="F1919" s="33" t="e">
        <f>VLOOKUP($B1919,大盤與近月台指!$A$4:$I$499,5,FALSE)</f>
        <v>#N/A</v>
      </c>
      <c r="G1919" s="49" t="e">
        <f>VLOOKUP($B1919,三大法人買賣超!$A$4:$I$500,3,FALSE)</f>
        <v>#N/A</v>
      </c>
      <c r="H1919" s="34" t="e">
        <f>VLOOKUP($B1919,三大法人買賣超!$A$4:$I$500,5,FALSE)</f>
        <v>#N/A</v>
      </c>
      <c r="I1919" s="27" t="e">
        <f>VLOOKUP($B1919,三大法人買賣超!$A$4:$I$500,7,FALSE)</f>
        <v>#N/A</v>
      </c>
      <c r="J1919" s="27" t="e">
        <f>VLOOKUP($B1919,三大法人買賣超!$A$4:$I$500,9,FALSE)</f>
        <v>#N/A</v>
      </c>
      <c r="K1919" s="37">
        <f>新台幣匯率美元指數!B1920</f>
        <v>0</v>
      </c>
      <c r="L1919" s="38">
        <f>新台幣匯率美元指數!C1920</f>
        <v>0</v>
      </c>
      <c r="M1919" s="39">
        <f>新台幣匯率美元指數!D1920</f>
        <v>0</v>
      </c>
      <c r="N1919" s="27" t="e">
        <f>VLOOKUP($B1919,期貨未平倉口數!$A$4:$M$499,4,FALSE)</f>
        <v>#N/A</v>
      </c>
      <c r="O1919" s="27" t="e">
        <f>VLOOKUP($B1919,期貨未平倉口數!$A$4:$M$499,9,FALSE)</f>
        <v>#N/A</v>
      </c>
      <c r="P1919" s="27" t="e">
        <f>VLOOKUP($B1919,期貨未平倉口數!$A$4:$M$499,10,FALSE)</f>
        <v>#N/A</v>
      </c>
      <c r="Q1919" s="27" t="e">
        <f>VLOOKUP($B1919,期貨未平倉口數!$A$4:$M$499,11,FALSE)</f>
        <v>#N/A</v>
      </c>
      <c r="R1919" s="64" t="e">
        <f>VLOOKUP($B1919,選擇權未平倉餘額!$A$4:$I$500,6,FALSE)</f>
        <v>#N/A</v>
      </c>
      <c r="S1919" s="64" t="e">
        <f>VLOOKUP($B1919,選擇權未平倉餘額!$A$4:$I$500,7,FALSE)</f>
        <v>#N/A</v>
      </c>
      <c r="T1919" s="64" t="e">
        <f>VLOOKUP($B1919,選擇權未平倉餘額!$A$4:$I$500,8,FALSE)</f>
        <v>#N/A</v>
      </c>
      <c r="U1919" s="64" t="e">
        <f>VLOOKUP($B1919,選擇權未平倉餘額!$A$4:$I$500,9,FALSE)</f>
        <v>#N/A</v>
      </c>
      <c r="V1919" s="39" t="e">
        <f>VLOOKUP($B1919,臺指選擇權P_C_Ratios!$A$4:$C$500,3,FALSE)</f>
        <v>#N/A</v>
      </c>
      <c r="W1919" s="41" t="e">
        <f>VLOOKUP($B1919,散戶多空比!$A$6:$L$500,12,FALSE)</f>
        <v>#N/A</v>
      </c>
      <c r="X1919" s="40" t="e">
        <f>VLOOKUP($B1919,期貨大額交易人未沖銷部位!$A$4:$O$499,4,FALSE)</f>
        <v>#N/A</v>
      </c>
      <c r="Y1919" s="40" t="e">
        <f>VLOOKUP($B1919,期貨大額交易人未沖銷部位!$A$4:$O$499,7,FALSE)</f>
        <v>#N/A</v>
      </c>
      <c r="Z1919" s="40" t="e">
        <f>VLOOKUP($B1919,期貨大額交易人未沖銷部位!$A$4:$O$499,10,FALSE)</f>
        <v>#N/A</v>
      </c>
      <c r="AA1919" s="40" t="e">
        <f>VLOOKUP($B1919,期貨大額交易人未沖銷部位!$A$4:$O$499,13,FALSE)</f>
        <v>#N/A</v>
      </c>
      <c r="AB1919" s="40" t="e">
        <f>VLOOKUP($B1919,期貨大額交易人未沖銷部位!$A$4:$O$499,14,FALSE)</f>
        <v>#N/A</v>
      </c>
      <c r="AC1919" s="40" t="e">
        <f>VLOOKUP($B1919,期貨大額交易人未沖銷部位!$A$4:$O$499,15,FALSE)</f>
        <v>#N/A</v>
      </c>
      <c r="AD1919" s="33" t="e">
        <f>VLOOKUP($B1919,三大美股走勢!$A$4:$J$495,4,FALSE)</f>
        <v>#N/A</v>
      </c>
      <c r="AE1919" s="33" t="e">
        <f>VLOOKUP($B1919,三大美股走勢!$A$4:$J$495,7,FALSE)</f>
        <v>#N/A</v>
      </c>
      <c r="AF1919" s="33" t="e">
        <f>VLOOKUP($B1919,三大美股走勢!$A$4:$J$495,10,FALSE)</f>
        <v>#N/A</v>
      </c>
    </row>
    <row r="1920" spans="2:32">
      <c r="B1920" s="32">
        <v>44699</v>
      </c>
      <c r="C1920" s="33" t="e">
        <f>VLOOKUP($B1920,大盤與近月台指!$A$4:$I$499,2,FALSE)</f>
        <v>#N/A</v>
      </c>
      <c r="D1920" s="34" t="e">
        <f>VLOOKUP($B1920,大盤與近月台指!$A$4:$I$499,3,FALSE)</f>
        <v>#N/A</v>
      </c>
      <c r="E1920" s="35" t="e">
        <f>VLOOKUP($B1920,大盤與近月台指!$A$4:$I$499,4,FALSE)</f>
        <v>#N/A</v>
      </c>
      <c r="F1920" s="33" t="e">
        <f>VLOOKUP($B1920,大盤與近月台指!$A$4:$I$499,5,FALSE)</f>
        <v>#N/A</v>
      </c>
      <c r="G1920" s="49" t="e">
        <f>VLOOKUP($B1920,三大法人買賣超!$A$4:$I$500,3,FALSE)</f>
        <v>#N/A</v>
      </c>
      <c r="H1920" s="34" t="e">
        <f>VLOOKUP($B1920,三大法人買賣超!$A$4:$I$500,5,FALSE)</f>
        <v>#N/A</v>
      </c>
      <c r="I1920" s="27" t="e">
        <f>VLOOKUP($B1920,三大法人買賣超!$A$4:$I$500,7,FALSE)</f>
        <v>#N/A</v>
      </c>
      <c r="J1920" s="27" t="e">
        <f>VLOOKUP($B1920,三大法人買賣超!$A$4:$I$500,9,FALSE)</f>
        <v>#N/A</v>
      </c>
      <c r="K1920" s="37">
        <f>新台幣匯率美元指數!B1921</f>
        <v>0</v>
      </c>
      <c r="L1920" s="38">
        <f>新台幣匯率美元指數!C1921</f>
        <v>0</v>
      </c>
      <c r="M1920" s="39">
        <f>新台幣匯率美元指數!D1921</f>
        <v>0</v>
      </c>
      <c r="N1920" s="27" t="e">
        <f>VLOOKUP($B1920,期貨未平倉口數!$A$4:$M$499,4,FALSE)</f>
        <v>#N/A</v>
      </c>
      <c r="O1920" s="27" t="e">
        <f>VLOOKUP($B1920,期貨未平倉口數!$A$4:$M$499,9,FALSE)</f>
        <v>#N/A</v>
      </c>
      <c r="P1920" s="27" t="e">
        <f>VLOOKUP($B1920,期貨未平倉口數!$A$4:$M$499,10,FALSE)</f>
        <v>#N/A</v>
      </c>
      <c r="Q1920" s="27" t="e">
        <f>VLOOKUP($B1920,期貨未平倉口數!$A$4:$M$499,11,FALSE)</f>
        <v>#N/A</v>
      </c>
      <c r="R1920" s="64" t="e">
        <f>VLOOKUP($B1920,選擇權未平倉餘額!$A$4:$I$500,6,FALSE)</f>
        <v>#N/A</v>
      </c>
      <c r="S1920" s="64" t="e">
        <f>VLOOKUP($B1920,選擇權未平倉餘額!$A$4:$I$500,7,FALSE)</f>
        <v>#N/A</v>
      </c>
      <c r="T1920" s="64" t="e">
        <f>VLOOKUP($B1920,選擇權未平倉餘額!$A$4:$I$500,8,FALSE)</f>
        <v>#N/A</v>
      </c>
      <c r="U1920" s="64" t="e">
        <f>VLOOKUP($B1920,選擇權未平倉餘額!$A$4:$I$500,9,FALSE)</f>
        <v>#N/A</v>
      </c>
      <c r="V1920" s="39" t="e">
        <f>VLOOKUP($B1920,臺指選擇權P_C_Ratios!$A$4:$C$500,3,FALSE)</f>
        <v>#N/A</v>
      </c>
      <c r="W1920" s="41" t="e">
        <f>VLOOKUP($B1920,散戶多空比!$A$6:$L$500,12,FALSE)</f>
        <v>#N/A</v>
      </c>
      <c r="X1920" s="40" t="e">
        <f>VLOOKUP($B1920,期貨大額交易人未沖銷部位!$A$4:$O$499,4,FALSE)</f>
        <v>#N/A</v>
      </c>
      <c r="Y1920" s="40" t="e">
        <f>VLOOKUP($B1920,期貨大額交易人未沖銷部位!$A$4:$O$499,7,FALSE)</f>
        <v>#N/A</v>
      </c>
      <c r="Z1920" s="40" t="e">
        <f>VLOOKUP($B1920,期貨大額交易人未沖銷部位!$A$4:$O$499,10,FALSE)</f>
        <v>#N/A</v>
      </c>
      <c r="AA1920" s="40" t="e">
        <f>VLOOKUP($B1920,期貨大額交易人未沖銷部位!$A$4:$O$499,13,FALSE)</f>
        <v>#N/A</v>
      </c>
      <c r="AB1920" s="40" t="e">
        <f>VLOOKUP($B1920,期貨大額交易人未沖銷部位!$A$4:$O$499,14,FALSE)</f>
        <v>#N/A</v>
      </c>
      <c r="AC1920" s="40" t="e">
        <f>VLOOKUP($B1920,期貨大額交易人未沖銷部位!$A$4:$O$499,15,FALSE)</f>
        <v>#N/A</v>
      </c>
      <c r="AD1920" s="33" t="e">
        <f>VLOOKUP($B1920,三大美股走勢!$A$4:$J$495,4,FALSE)</f>
        <v>#N/A</v>
      </c>
      <c r="AE1920" s="33" t="e">
        <f>VLOOKUP($B1920,三大美股走勢!$A$4:$J$495,7,FALSE)</f>
        <v>#N/A</v>
      </c>
      <c r="AF1920" s="33" t="e">
        <f>VLOOKUP($B1920,三大美股走勢!$A$4:$J$495,10,FALSE)</f>
        <v>#N/A</v>
      </c>
    </row>
    <row r="1921" spans="2:32">
      <c r="B1921" s="32">
        <v>44700</v>
      </c>
      <c r="C1921" s="33" t="e">
        <f>VLOOKUP($B1921,大盤與近月台指!$A$4:$I$499,2,FALSE)</f>
        <v>#N/A</v>
      </c>
      <c r="D1921" s="34" t="e">
        <f>VLOOKUP($B1921,大盤與近月台指!$A$4:$I$499,3,FALSE)</f>
        <v>#N/A</v>
      </c>
      <c r="E1921" s="35" t="e">
        <f>VLOOKUP($B1921,大盤與近月台指!$A$4:$I$499,4,FALSE)</f>
        <v>#N/A</v>
      </c>
      <c r="F1921" s="33" t="e">
        <f>VLOOKUP($B1921,大盤與近月台指!$A$4:$I$499,5,FALSE)</f>
        <v>#N/A</v>
      </c>
      <c r="G1921" s="49" t="e">
        <f>VLOOKUP($B1921,三大法人買賣超!$A$4:$I$500,3,FALSE)</f>
        <v>#N/A</v>
      </c>
      <c r="H1921" s="34" t="e">
        <f>VLOOKUP($B1921,三大法人買賣超!$A$4:$I$500,5,FALSE)</f>
        <v>#N/A</v>
      </c>
      <c r="I1921" s="27" t="e">
        <f>VLOOKUP($B1921,三大法人買賣超!$A$4:$I$500,7,FALSE)</f>
        <v>#N/A</v>
      </c>
      <c r="J1921" s="27" t="e">
        <f>VLOOKUP($B1921,三大法人買賣超!$A$4:$I$500,9,FALSE)</f>
        <v>#N/A</v>
      </c>
      <c r="K1921" s="37">
        <f>新台幣匯率美元指數!B1922</f>
        <v>0</v>
      </c>
      <c r="L1921" s="38">
        <f>新台幣匯率美元指數!C1922</f>
        <v>0</v>
      </c>
      <c r="M1921" s="39">
        <f>新台幣匯率美元指數!D1922</f>
        <v>0</v>
      </c>
      <c r="N1921" s="27" t="e">
        <f>VLOOKUP($B1921,期貨未平倉口數!$A$4:$M$499,4,FALSE)</f>
        <v>#N/A</v>
      </c>
      <c r="O1921" s="27" t="e">
        <f>VLOOKUP($B1921,期貨未平倉口數!$A$4:$M$499,9,FALSE)</f>
        <v>#N/A</v>
      </c>
      <c r="P1921" s="27" t="e">
        <f>VLOOKUP($B1921,期貨未平倉口數!$A$4:$M$499,10,FALSE)</f>
        <v>#N/A</v>
      </c>
      <c r="Q1921" s="27" t="e">
        <f>VLOOKUP($B1921,期貨未平倉口數!$A$4:$M$499,11,FALSE)</f>
        <v>#N/A</v>
      </c>
      <c r="R1921" s="64" t="e">
        <f>VLOOKUP($B1921,選擇權未平倉餘額!$A$4:$I$500,6,FALSE)</f>
        <v>#N/A</v>
      </c>
      <c r="S1921" s="64" t="e">
        <f>VLOOKUP($B1921,選擇權未平倉餘額!$A$4:$I$500,7,FALSE)</f>
        <v>#N/A</v>
      </c>
      <c r="T1921" s="64" t="e">
        <f>VLOOKUP($B1921,選擇權未平倉餘額!$A$4:$I$500,8,FALSE)</f>
        <v>#N/A</v>
      </c>
      <c r="U1921" s="64" t="e">
        <f>VLOOKUP($B1921,選擇權未平倉餘額!$A$4:$I$500,9,FALSE)</f>
        <v>#N/A</v>
      </c>
      <c r="V1921" s="39" t="e">
        <f>VLOOKUP($B1921,臺指選擇權P_C_Ratios!$A$4:$C$500,3,FALSE)</f>
        <v>#N/A</v>
      </c>
      <c r="W1921" s="41" t="e">
        <f>VLOOKUP($B1921,散戶多空比!$A$6:$L$500,12,FALSE)</f>
        <v>#N/A</v>
      </c>
      <c r="X1921" s="40" t="e">
        <f>VLOOKUP($B1921,期貨大額交易人未沖銷部位!$A$4:$O$499,4,FALSE)</f>
        <v>#N/A</v>
      </c>
      <c r="Y1921" s="40" t="e">
        <f>VLOOKUP($B1921,期貨大額交易人未沖銷部位!$A$4:$O$499,7,FALSE)</f>
        <v>#N/A</v>
      </c>
      <c r="Z1921" s="40" t="e">
        <f>VLOOKUP($B1921,期貨大額交易人未沖銷部位!$A$4:$O$499,10,FALSE)</f>
        <v>#N/A</v>
      </c>
      <c r="AA1921" s="40" t="e">
        <f>VLOOKUP($B1921,期貨大額交易人未沖銷部位!$A$4:$O$499,13,FALSE)</f>
        <v>#N/A</v>
      </c>
      <c r="AB1921" s="40" t="e">
        <f>VLOOKUP($B1921,期貨大額交易人未沖銷部位!$A$4:$O$499,14,FALSE)</f>
        <v>#N/A</v>
      </c>
      <c r="AC1921" s="40" t="e">
        <f>VLOOKUP($B1921,期貨大額交易人未沖銷部位!$A$4:$O$499,15,FALSE)</f>
        <v>#N/A</v>
      </c>
      <c r="AD1921" s="33" t="e">
        <f>VLOOKUP($B1921,三大美股走勢!$A$4:$J$495,4,FALSE)</f>
        <v>#N/A</v>
      </c>
      <c r="AE1921" s="33" t="e">
        <f>VLOOKUP($B1921,三大美股走勢!$A$4:$J$495,7,FALSE)</f>
        <v>#N/A</v>
      </c>
      <c r="AF1921" s="33" t="e">
        <f>VLOOKUP($B1921,三大美股走勢!$A$4:$J$495,10,FALSE)</f>
        <v>#N/A</v>
      </c>
    </row>
    <row r="1922" spans="2:32">
      <c r="B1922" s="32">
        <v>44701</v>
      </c>
      <c r="C1922" s="33" t="e">
        <f>VLOOKUP($B1922,大盤與近月台指!$A$4:$I$499,2,FALSE)</f>
        <v>#N/A</v>
      </c>
      <c r="D1922" s="34" t="e">
        <f>VLOOKUP($B1922,大盤與近月台指!$A$4:$I$499,3,FALSE)</f>
        <v>#N/A</v>
      </c>
      <c r="E1922" s="35" t="e">
        <f>VLOOKUP($B1922,大盤與近月台指!$A$4:$I$499,4,FALSE)</f>
        <v>#N/A</v>
      </c>
      <c r="F1922" s="33" t="e">
        <f>VLOOKUP($B1922,大盤與近月台指!$A$4:$I$499,5,FALSE)</f>
        <v>#N/A</v>
      </c>
      <c r="G1922" s="49" t="e">
        <f>VLOOKUP($B1922,三大法人買賣超!$A$4:$I$500,3,FALSE)</f>
        <v>#N/A</v>
      </c>
      <c r="H1922" s="34" t="e">
        <f>VLOOKUP($B1922,三大法人買賣超!$A$4:$I$500,5,FALSE)</f>
        <v>#N/A</v>
      </c>
      <c r="I1922" s="27" t="e">
        <f>VLOOKUP($B1922,三大法人買賣超!$A$4:$I$500,7,FALSE)</f>
        <v>#N/A</v>
      </c>
      <c r="J1922" s="27" t="e">
        <f>VLOOKUP($B1922,三大法人買賣超!$A$4:$I$500,9,FALSE)</f>
        <v>#N/A</v>
      </c>
      <c r="K1922" s="37">
        <f>新台幣匯率美元指數!B1923</f>
        <v>0</v>
      </c>
      <c r="L1922" s="38">
        <f>新台幣匯率美元指數!C1923</f>
        <v>0</v>
      </c>
      <c r="M1922" s="39">
        <f>新台幣匯率美元指數!D1923</f>
        <v>0</v>
      </c>
      <c r="N1922" s="27" t="e">
        <f>VLOOKUP($B1922,期貨未平倉口數!$A$4:$M$499,4,FALSE)</f>
        <v>#N/A</v>
      </c>
      <c r="O1922" s="27" t="e">
        <f>VLOOKUP($B1922,期貨未平倉口數!$A$4:$M$499,9,FALSE)</f>
        <v>#N/A</v>
      </c>
      <c r="P1922" s="27" t="e">
        <f>VLOOKUP($B1922,期貨未平倉口數!$A$4:$M$499,10,FALSE)</f>
        <v>#N/A</v>
      </c>
      <c r="Q1922" s="27" t="e">
        <f>VLOOKUP($B1922,期貨未平倉口數!$A$4:$M$499,11,FALSE)</f>
        <v>#N/A</v>
      </c>
      <c r="R1922" s="64" t="e">
        <f>VLOOKUP($B1922,選擇權未平倉餘額!$A$4:$I$500,6,FALSE)</f>
        <v>#N/A</v>
      </c>
      <c r="S1922" s="64" t="e">
        <f>VLOOKUP($B1922,選擇權未平倉餘額!$A$4:$I$500,7,FALSE)</f>
        <v>#N/A</v>
      </c>
      <c r="T1922" s="64" t="e">
        <f>VLOOKUP($B1922,選擇權未平倉餘額!$A$4:$I$500,8,FALSE)</f>
        <v>#N/A</v>
      </c>
      <c r="U1922" s="64" t="e">
        <f>VLOOKUP($B1922,選擇權未平倉餘額!$A$4:$I$500,9,FALSE)</f>
        <v>#N/A</v>
      </c>
      <c r="V1922" s="39" t="e">
        <f>VLOOKUP($B1922,臺指選擇權P_C_Ratios!$A$4:$C$500,3,FALSE)</f>
        <v>#N/A</v>
      </c>
      <c r="W1922" s="41" t="e">
        <f>VLOOKUP($B1922,散戶多空比!$A$6:$L$500,12,FALSE)</f>
        <v>#N/A</v>
      </c>
      <c r="X1922" s="40" t="e">
        <f>VLOOKUP($B1922,期貨大額交易人未沖銷部位!$A$4:$O$499,4,FALSE)</f>
        <v>#N/A</v>
      </c>
      <c r="Y1922" s="40" t="e">
        <f>VLOOKUP($B1922,期貨大額交易人未沖銷部位!$A$4:$O$499,7,FALSE)</f>
        <v>#N/A</v>
      </c>
      <c r="Z1922" s="40" t="e">
        <f>VLOOKUP($B1922,期貨大額交易人未沖銷部位!$A$4:$O$499,10,FALSE)</f>
        <v>#N/A</v>
      </c>
      <c r="AA1922" s="40" t="e">
        <f>VLOOKUP($B1922,期貨大額交易人未沖銷部位!$A$4:$O$499,13,FALSE)</f>
        <v>#N/A</v>
      </c>
      <c r="AB1922" s="40" t="e">
        <f>VLOOKUP($B1922,期貨大額交易人未沖銷部位!$A$4:$O$499,14,FALSE)</f>
        <v>#N/A</v>
      </c>
      <c r="AC1922" s="40" t="e">
        <f>VLOOKUP($B1922,期貨大額交易人未沖銷部位!$A$4:$O$499,15,FALSE)</f>
        <v>#N/A</v>
      </c>
      <c r="AD1922" s="33" t="e">
        <f>VLOOKUP($B1922,三大美股走勢!$A$4:$J$495,4,FALSE)</f>
        <v>#N/A</v>
      </c>
      <c r="AE1922" s="33" t="e">
        <f>VLOOKUP($B1922,三大美股走勢!$A$4:$J$495,7,FALSE)</f>
        <v>#N/A</v>
      </c>
      <c r="AF1922" s="33" t="e">
        <f>VLOOKUP($B1922,三大美股走勢!$A$4:$J$495,10,FALSE)</f>
        <v>#N/A</v>
      </c>
    </row>
    <row r="1923" spans="2:32">
      <c r="B1923" s="32">
        <v>44702</v>
      </c>
      <c r="C1923" s="33" t="e">
        <f>VLOOKUP($B1923,大盤與近月台指!$A$4:$I$499,2,FALSE)</f>
        <v>#N/A</v>
      </c>
      <c r="D1923" s="34" t="e">
        <f>VLOOKUP($B1923,大盤與近月台指!$A$4:$I$499,3,FALSE)</f>
        <v>#N/A</v>
      </c>
      <c r="E1923" s="35" t="e">
        <f>VLOOKUP($B1923,大盤與近月台指!$A$4:$I$499,4,FALSE)</f>
        <v>#N/A</v>
      </c>
      <c r="F1923" s="33" t="e">
        <f>VLOOKUP($B1923,大盤與近月台指!$A$4:$I$499,5,FALSE)</f>
        <v>#N/A</v>
      </c>
      <c r="G1923" s="49" t="e">
        <f>VLOOKUP($B1923,三大法人買賣超!$A$4:$I$500,3,FALSE)</f>
        <v>#N/A</v>
      </c>
      <c r="H1923" s="34" t="e">
        <f>VLOOKUP($B1923,三大法人買賣超!$A$4:$I$500,5,FALSE)</f>
        <v>#N/A</v>
      </c>
      <c r="I1923" s="27" t="e">
        <f>VLOOKUP($B1923,三大法人買賣超!$A$4:$I$500,7,FALSE)</f>
        <v>#N/A</v>
      </c>
      <c r="J1923" s="27" t="e">
        <f>VLOOKUP($B1923,三大法人買賣超!$A$4:$I$500,9,FALSE)</f>
        <v>#N/A</v>
      </c>
      <c r="K1923" s="37">
        <f>新台幣匯率美元指數!B1924</f>
        <v>0</v>
      </c>
      <c r="L1923" s="38">
        <f>新台幣匯率美元指數!C1924</f>
        <v>0</v>
      </c>
      <c r="M1923" s="39">
        <f>新台幣匯率美元指數!D1924</f>
        <v>0</v>
      </c>
      <c r="N1923" s="27" t="e">
        <f>VLOOKUP($B1923,期貨未平倉口數!$A$4:$M$499,4,FALSE)</f>
        <v>#N/A</v>
      </c>
      <c r="O1923" s="27" t="e">
        <f>VLOOKUP($B1923,期貨未平倉口數!$A$4:$M$499,9,FALSE)</f>
        <v>#N/A</v>
      </c>
      <c r="P1923" s="27" t="e">
        <f>VLOOKUP($B1923,期貨未平倉口數!$A$4:$M$499,10,FALSE)</f>
        <v>#N/A</v>
      </c>
      <c r="Q1923" s="27" t="e">
        <f>VLOOKUP($B1923,期貨未平倉口數!$A$4:$M$499,11,FALSE)</f>
        <v>#N/A</v>
      </c>
      <c r="R1923" s="64" t="e">
        <f>VLOOKUP($B1923,選擇權未平倉餘額!$A$4:$I$500,6,FALSE)</f>
        <v>#N/A</v>
      </c>
      <c r="S1923" s="64" t="e">
        <f>VLOOKUP($B1923,選擇權未平倉餘額!$A$4:$I$500,7,FALSE)</f>
        <v>#N/A</v>
      </c>
      <c r="T1923" s="64" t="e">
        <f>VLOOKUP($B1923,選擇權未平倉餘額!$A$4:$I$500,8,FALSE)</f>
        <v>#N/A</v>
      </c>
      <c r="U1923" s="64" t="e">
        <f>VLOOKUP($B1923,選擇權未平倉餘額!$A$4:$I$500,9,FALSE)</f>
        <v>#N/A</v>
      </c>
      <c r="V1923" s="39" t="e">
        <f>VLOOKUP($B1923,臺指選擇權P_C_Ratios!$A$4:$C$500,3,FALSE)</f>
        <v>#N/A</v>
      </c>
      <c r="W1923" s="41" t="e">
        <f>VLOOKUP($B1923,散戶多空比!$A$6:$L$500,12,FALSE)</f>
        <v>#N/A</v>
      </c>
      <c r="X1923" s="40" t="e">
        <f>VLOOKUP($B1923,期貨大額交易人未沖銷部位!$A$4:$O$499,4,FALSE)</f>
        <v>#N/A</v>
      </c>
      <c r="Y1923" s="40" t="e">
        <f>VLOOKUP($B1923,期貨大額交易人未沖銷部位!$A$4:$O$499,7,FALSE)</f>
        <v>#N/A</v>
      </c>
      <c r="Z1923" s="40" t="e">
        <f>VLOOKUP($B1923,期貨大額交易人未沖銷部位!$A$4:$O$499,10,FALSE)</f>
        <v>#N/A</v>
      </c>
      <c r="AA1923" s="40" t="e">
        <f>VLOOKUP($B1923,期貨大額交易人未沖銷部位!$A$4:$O$499,13,FALSE)</f>
        <v>#N/A</v>
      </c>
      <c r="AB1923" s="40" t="e">
        <f>VLOOKUP($B1923,期貨大額交易人未沖銷部位!$A$4:$O$499,14,FALSE)</f>
        <v>#N/A</v>
      </c>
      <c r="AC1923" s="40" t="e">
        <f>VLOOKUP($B1923,期貨大額交易人未沖銷部位!$A$4:$O$499,15,FALSE)</f>
        <v>#N/A</v>
      </c>
      <c r="AD1923" s="33" t="e">
        <f>VLOOKUP($B1923,三大美股走勢!$A$4:$J$495,4,FALSE)</f>
        <v>#N/A</v>
      </c>
      <c r="AE1923" s="33" t="e">
        <f>VLOOKUP($B1923,三大美股走勢!$A$4:$J$495,7,FALSE)</f>
        <v>#N/A</v>
      </c>
      <c r="AF1923" s="33" t="e">
        <f>VLOOKUP($B1923,三大美股走勢!$A$4:$J$495,10,FALSE)</f>
        <v>#N/A</v>
      </c>
    </row>
    <row r="1924" spans="2:32">
      <c r="B1924" s="32">
        <v>44703</v>
      </c>
      <c r="C1924" s="33" t="e">
        <f>VLOOKUP($B1924,大盤與近月台指!$A$4:$I$499,2,FALSE)</f>
        <v>#N/A</v>
      </c>
      <c r="D1924" s="34" t="e">
        <f>VLOOKUP($B1924,大盤與近月台指!$A$4:$I$499,3,FALSE)</f>
        <v>#N/A</v>
      </c>
      <c r="E1924" s="35" t="e">
        <f>VLOOKUP($B1924,大盤與近月台指!$A$4:$I$499,4,FALSE)</f>
        <v>#N/A</v>
      </c>
      <c r="F1924" s="33" t="e">
        <f>VLOOKUP($B1924,大盤與近月台指!$A$4:$I$499,5,FALSE)</f>
        <v>#N/A</v>
      </c>
      <c r="G1924" s="49" t="e">
        <f>VLOOKUP($B1924,三大法人買賣超!$A$4:$I$500,3,FALSE)</f>
        <v>#N/A</v>
      </c>
      <c r="H1924" s="34" t="e">
        <f>VLOOKUP($B1924,三大法人買賣超!$A$4:$I$500,5,FALSE)</f>
        <v>#N/A</v>
      </c>
      <c r="I1924" s="27" t="e">
        <f>VLOOKUP($B1924,三大法人買賣超!$A$4:$I$500,7,FALSE)</f>
        <v>#N/A</v>
      </c>
      <c r="J1924" s="27" t="e">
        <f>VLOOKUP($B1924,三大法人買賣超!$A$4:$I$500,9,FALSE)</f>
        <v>#N/A</v>
      </c>
      <c r="K1924" s="37">
        <f>新台幣匯率美元指數!B1925</f>
        <v>0</v>
      </c>
      <c r="L1924" s="38">
        <f>新台幣匯率美元指數!C1925</f>
        <v>0</v>
      </c>
      <c r="M1924" s="39">
        <f>新台幣匯率美元指數!D1925</f>
        <v>0</v>
      </c>
      <c r="N1924" s="27" t="e">
        <f>VLOOKUP($B1924,期貨未平倉口數!$A$4:$M$499,4,FALSE)</f>
        <v>#N/A</v>
      </c>
      <c r="O1924" s="27" t="e">
        <f>VLOOKUP($B1924,期貨未平倉口數!$A$4:$M$499,9,FALSE)</f>
        <v>#N/A</v>
      </c>
      <c r="P1924" s="27" t="e">
        <f>VLOOKUP($B1924,期貨未平倉口數!$A$4:$M$499,10,FALSE)</f>
        <v>#N/A</v>
      </c>
      <c r="Q1924" s="27" t="e">
        <f>VLOOKUP($B1924,期貨未平倉口數!$A$4:$M$499,11,FALSE)</f>
        <v>#N/A</v>
      </c>
      <c r="R1924" s="64" t="e">
        <f>VLOOKUP($B1924,選擇權未平倉餘額!$A$4:$I$500,6,FALSE)</f>
        <v>#N/A</v>
      </c>
      <c r="S1924" s="64" t="e">
        <f>VLOOKUP($B1924,選擇權未平倉餘額!$A$4:$I$500,7,FALSE)</f>
        <v>#N/A</v>
      </c>
      <c r="T1924" s="64" t="e">
        <f>VLOOKUP($B1924,選擇權未平倉餘額!$A$4:$I$500,8,FALSE)</f>
        <v>#N/A</v>
      </c>
      <c r="U1924" s="64" t="e">
        <f>VLOOKUP($B1924,選擇權未平倉餘額!$A$4:$I$500,9,FALSE)</f>
        <v>#N/A</v>
      </c>
      <c r="V1924" s="39" t="e">
        <f>VLOOKUP($B1924,臺指選擇權P_C_Ratios!$A$4:$C$500,3,FALSE)</f>
        <v>#N/A</v>
      </c>
      <c r="W1924" s="41" t="e">
        <f>VLOOKUP($B1924,散戶多空比!$A$6:$L$500,12,FALSE)</f>
        <v>#N/A</v>
      </c>
      <c r="X1924" s="40" t="e">
        <f>VLOOKUP($B1924,期貨大額交易人未沖銷部位!$A$4:$O$499,4,FALSE)</f>
        <v>#N/A</v>
      </c>
      <c r="Y1924" s="40" t="e">
        <f>VLOOKUP($B1924,期貨大額交易人未沖銷部位!$A$4:$O$499,7,FALSE)</f>
        <v>#N/A</v>
      </c>
      <c r="Z1924" s="40" t="e">
        <f>VLOOKUP($B1924,期貨大額交易人未沖銷部位!$A$4:$O$499,10,FALSE)</f>
        <v>#N/A</v>
      </c>
      <c r="AA1924" s="40" t="e">
        <f>VLOOKUP($B1924,期貨大額交易人未沖銷部位!$A$4:$O$499,13,FALSE)</f>
        <v>#N/A</v>
      </c>
      <c r="AB1924" s="40" t="e">
        <f>VLOOKUP($B1924,期貨大額交易人未沖銷部位!$A$4:$O$499,14,FALSE)</f>
        <v>#N/A</v>
      </c>
      <c r="AC1924" s="40" t="e">
        <f>VLOOKUP($B1924,期貨大額交易人未沖銷部位!$A$4:$O$499,15,FALSE)</f>
        <v>#N/A</v>
      </c>
      <c r="AD1924" s="33" t="e">
        <f>VLOOKUP($B1924,三大美股走勢!$A$4:$J$495,4,FALSE)</f>
        <v>#N/A</v>
      </c>
      <c r="AE1924" s="33" t="e">
        <f>VLOOKUP($B1924,三大美股走勢!$A$4:$J$495,7,FALSE)</f>
        <v>#N/A</v>
      </c>
      <c r="AF1924" s="33" t="e">
        <f>VLOOKUP($B1924,三大美股走勢!$A$4:$J$495,10,FALSE)</f>
        <v>#N/A</v>
      </c>
    </row>
    <row r="1925" spans="2:32">
      <c r="B1925" s="32">
        <v>44704</v>
      </c>
      <c r="C1925" s="33" t="e">
        <f>VLOOKUP($B1925,大盤與近月台指!$A$4:$I$499,2,FALSE)</f>
        <v>#N/A</v>
      </c>
      <c r="D1925" s="34" t="e">
        <f>VLOOKUP($B1925,大盤與近月台指!$A$4:$I$499,3,FALSE)</f>
        <v>#N/A</v>
      </c>
      <c r="E1925" s="35" t="e">
        <f>VLOOKUP($B1925,大盤與近月台指!$A$4:$I$499,4,FALSE)</f>
        <v>#N/A</v>
      </c>
      <c r="F1925" s="33" t="e">
        <f>VLOOKUP($B1925,大盤與近月台指!$A$4:$I$499,5,FALSE)</f>
        <v>#N/A</v>
      </c>
      <c r="G1925" s="49" t="e">
        <f>VLOOKUP($B1925,三大法人買賣超!$A$4:$I$500,3,FALSE)</f>
        <v>#N/A</v>
      </c>
      <c r="H1925" s="34" t="e">
        <f>VLOOKUP($B1925,三大法人買賣超!$A$4:$I$500,5,FALSE)</f>
        <v>#N/A</v>
      </c>
      <c r="I1925" s="27" t="e">
        <f>VLOOKUP($B1925,三大法人買賣超!$A$4:$I$500,7,FALSE)</f>
        <v>#N/A</v>
      </c>
      <c r="J1925" s="27" t="e">
        <f>VLOOKUP($B1925,三大法人買賣超!$A$4:$I$500,9,FALSE)</f>
        <v>#N/A</v>
      </c>
      <c r="K1925" s="37">
        <f>新台幣匯率美元指數!B1926</f>
        <v>0</v>
      </c>
      <c r="L1925" s="38">
        <f>新台幣匯率美元指數!C1926</f>
        <v>0</v>
      </c>
      <c r="M1925" s="39">
        <f>新台幣匯率美元指數!D1926</f>
        <v>0</v>
      </c>
      <c r="N1925" s="27" t="e">
        <f>VLOOKUP($B1925,期貨未平倉口數!$A$4:$M$499,4,FALSE)</f>
        <v>#N/A</v>
      </c>
      <c r="O1925" s="27" t="e">
        <f>VLOOKUP($B1925,期貨未平倉口數!$A$4:$M$499,9,FALSE)</f>
        <v>#N/A</v>
      </c>
      <c r="P1925" s="27" t="e">
        <f>VLOOKUP($B1925,期貨未平倉口數!$A$4:$M$499,10,FALSE)</f>
        <v>#N/A</v>
      </c>
      <c r="Q1925" s="27" t="e">
        <f>VLOOKUP($B1925,期貨未平倉口數!$A$4:$M$499,11,FALSE)</f>
        <v>#N/A</v>
      </c>
      <c r="R1925" s="64" t="e">
        <f>VLOOKUP($B1925,選擇權未平倉餘額!$A$4:$I$500,6,FALSE)</f>
        <v>#N/A</v>
      </c>
      <c r="S1925" s="64" t="e">
        <f>VLOOKUP($B1925,選擇權未平倉餘額!$A$4:$I$500,7,FALSE)</f>
        <v>#N/A</v>
      </c>
      <c r="T1925" s="64" t="e">
        <f>VLOOKUP($B1925,選擇權未平倉餘額!$A$4:$I$500,8,FALSE)</f>
        <v>#N/A</v>
      </c>
      <c r="U1925" s="64" t="e">
        <f>VLOOKUP($B1925,選擇權未平倉餘額!$A$4:$I$500,9,FALSE)</f>
        <v>#N/A</v>
      </c>
      <c r="V1925" s="39" t="e">
        <f>VLOOKUP($B1925,臺指選擇權P_C_Ratios!$A$4:$C$500,3,FALSE)</f>
        <v>#N/A</v>
      </c>
      <c r="W1925" s="41" t="e">
        <f>VLOOKUP($B1925,散戶多空比!$A$6:$L$500,12,FALSE)</f>
        <v>#N/A</v>
      </c>
      <c r="X1925" s="40" t="e">
        <f>VLOOKUP($B1925,期貨大額交易人未沖銷部位!$A$4:$O$499,4,FALSE)</f>
        <v>#N/A</v>
      </c>
      <c r="Y1925" s="40" t="e">
        <f>VLOOKUP($B1925,期貨大額交易人未沖銷部位!$A$4:$O$499,7,FALSE)</f>
        <v>#N/A</v>
      </c>
      <c r="Z1925" s="40" t="e">
        <f>VLOOKUP($B1925,期貨大額交易人未沖銷部位!$A$4:$O$499,10,FALSE)</f>
        <v>#N/A</v>
      </c>
      <c r="AA1925" s="40" t="e">
        <f>VLOOKUP($B1925,期貨大額交易人未沖銷部位!$A$4:$O$499,13,FALSE)</f>
        <v>#N/A</v>
      </c>
      <c r="AB1925" s="40" t="e">
        <f>VLOOKUP($B1925,期貨大額交易人未沖銷部位!$A$4:$O$499,14,FALSE)</f>
        <v>#N/A</v>
      </c>
      <c r="AC1925" s="40" t="e">
        <f>VLOOKUP($B1925,期貨大額交易人未沖銷部位!$A$4:$O$499,15,FALSE)</f>
        <v>#N/A</v>
      </c>
      <c r="AD1925" s="33" t="e">
        <f>VLOOKUP($B1925,三大美股走勢!$A$4:$J$495,4,FALSE)</f>
        <v>#N/A</v>
      </c>
      <c r="AE1925" s="33" t="e">
        <f>VLOOKUP($B1925,三大美股走勢!$A$4:$J$495,7,FALSE)</f>
        <v>#N/A</v>
      </c>
      <c r="AF1925" s="33" t="e">
        <f>VLOOKUP($B1925,三大美股走勢!$A$4:$J$495,10,FALSE)</f>
        <v>#N/A</v>
      </c>
    </row>
    <row r="1926" spans="2:32">
      <c r="B1926" s="32">
        <v>44705</v>
      </c>
      <c r="C1926" s="33" t="e">
        <f>VLOOKUP($B1926,大盤與近月台指!$A$4:$I$499,2,FALSE)</f>
        <v>#N/A</v>
      </c>
      <c r="D1926" s="34" t="e">
        <f>VLOOKUP($B1926,大盤與近月台指!$A$4:$I$499,3,FALSE)</f>
        <v>#N/A</v>
      </c>
      <c r="E1926" s="35" t="e">
        <f>VLOOKUP($B1926,大盤與近月台指!$A$4:$I$499,4,FALSE)</f>
        <v>#N/A</v>
      </c>
      <c r="F1926" s="33" t="e">
        <f>VLOOKUP($B1926,大盤與近月台指!$A$4:$I$499,5,FALSE)</f>
        <v>#N/A</v>
      </c>
      <c r="G1926" s="49" t="e">
        <f>VLOOKUP($B1926,三大法人買賣超!$A$4:$I$500,3,FALSE)</f>
        <v>#N/A</v>
      </c>
      <c r="H1926" s="34" t="e">
        <f>VLOOKUP($B1926,三大法人買賣超!$A$4:$I$500,5,FALSE)</f>
        <v>#N/A</v>
      </c>
      <c r="I1926" s="27" t="e">
        <f>VLOOKUP($B1926,三大法人買賣超!$A$4:$I$500,7,FALSE)</f>
        <v>#N/A</v>
      </c>
      <c r="J1926" s="27" t="e">
        <f>VLOOKUP($B1926,三大法人買賣超!$A$4:$I$500,9,FALSE)</f>
        <v>#N/A</v>
      </c>
      <c r="K1926" s="37">
        <f>新台幣匯率美元指數!B1927</f>
        <v>0</v>
      </c>
      <c r="L1926" s="38">
        <f>新台幣匯率美元指數!C1927</f>
        <v>0</v>
      </c>
      <c r="M1926" s="39">
        <f>新台幣匯率美元指數!D1927</f>
        <v>0</v>
      </c>
      <c r="N1926" s="27" t="e">
        <f>VLOOKUP($B1926,期貨未平倉口數!$A$4:$M$499,4,FALSE)</f>
        <v>#N/A</v>
      </c>
      <c r="O1926" s="27" t="e">
        <f>VLOOKUP($B1926,期貨未平倉口數!$A$4:$M$499,9,FALSE)</f>
        <v>#N/A</v>
      </c>
      <c r="P1926" s="27" t="e">
        <f>VLOOKUP($B1926,期貨未平倉口數!$A$4:$M$499,10,FALSE)</f>
        <v>#N/A</v>
      </c>
      <c r="Q1926" s="27" t="e">
        <f>VLOOKUP($B1926,期貨未平倉口數!$A$4:$M$499,11,FALSE)</f>
        <v>#N/A</v>
      </c>
      <c r="R1926" s="64" t="e">
        <f>VLOOKUP($B1926,選擇權未平倉餘額!$A$4:$I$500,6,FALSE)</f>
        <v>#N/A</v>
      </c>
      <c r="S1926" s="64" t="e">
        <f>VLOOKUP($B1926,選擇權未平倉餘額!$A$4:$I$500,7,FALSE)</f>
        <v>#N/A</v>
      </c>
      <c r="T1926" s="64" t="e">
        <f>VLOOKUP($B1926,選擇權未平倉餘額!$A$4:$I$500,8,FALSE)</f>
        <v>#N/A</v>
      </c>
      <c r="U1926" s="64" t="e">
        <f>VLOOKUP($B1926,選擇權未平倉餘額!$A$4:$I$500,9,FALSE)</f>
        <v>#N/A</v>
      </c>
      <c r="V1926" s="39" t="e">
        <f>VLOOKUP($B1926,臺指選擇權P_C_Ratios!$A$4:$C$500,3,FALSE)</f>
        <v>#N/A</v>
      </c>
      <c r="W1926" s="41" t="e">
        <f>VLOOKUP($B1926,散戶多空比!$A$6:$L$500,12,FALSE)</f>
        <v>#N/A</v>
      </c>
      <c r="X1926" s="40" t="e">
        <f>VLOOKUP($B1926,期貨大額交易人未沖銷部位!$A$4:$O$499,4,FALSE)</f>
        <v>#N/A</v>
      </c>
      <c r="Y1926" s="40" t="e">
        <f>VLOOKUP($B1926,期貨大額交易人未沖銷部位!$A$4:$O$499,7,FALSE)</f>
        <v>#N/A</v>
      </c>
      <c r="Z1926" s="40" t="e">
        <f>VLOOKUP($B1926,期貨大額交易人未沖銷部位!$A$4:$O$499,10,FALSE)</f>
        <v>#N/A</v>
      </c>
      <c r="AA1926" s="40" t="e">
        <f>VLOOKUP($B1926,期貨大額交易人未沖銷部位!$A$4:$O$499,13,FALSE)</f>
        <v>#N/A</v>
      </c>
      <c r="AB1926" s="40" t="e">
        <f>VLOOKUP($B1926,期貨大額交易人未沖銷部位!$A$4:$O$499,14,FALSE)</f>
        <v>#N/A</v>
      </c>
      <c r="AC1926" s="40" t="e">
        <f>VLOOKUP($B1926,期貨大額交易人未沖銷部位!$A$4:$O$499,15,FALSE)</f>
        <v>#N/A</v>
      </c>
      <c r="AD1926" s="33" t="e">
        <f>VLOOKUP($B1926,三大美股走勢!$A$4:$J$495,4,FALSE)</f>
        <v>#N/A</v>
      </c>
      <c r="AE1926" s="33" t="e">
        <f>VLOOKUP($B1926,三大美股走勢!$A$4:$J$495,7,FALSE)</f>
        <v>#N/A</v>
      </c>
      <c r="AF1926" s="33" t="e">
        <f>VLOOKUP($B1926,三大美股走勢!$A$4:$J$495,10,FALSE)</f>
        <v>#N/A</v>
      </c>
    </row>
    <row r="1927" spans="2:32">
      <c r="B1927" s="32">
        <v>44706</v>
      </c>
      <c r="C1927" s="33" t="e">
        <f>VLOOKUP($B1927,大盤與近月台指!$A$4:$I$499,2,FALSE)</f>
        <v>#N/A</v>
      </c>
      <c r="D1927" s="34" t="e">
        <f>VLOOKUP($B1927,大盤與近月台指!$A$4:$I$499,3,FALSE)</f>
        <v>#N/A</v>
      </c>
      <c r="E1927" s="35" t="e">
        <f>VLOOKUP($B1927,大盤與近月台指!$A$4:$I$499,4,FALSE)</f>
        <v>#N/A</v>
      </c>
      <c r="F1927" s="33" t="e">
        <f>VLOOKUP($B1927,大盤與近月台指!$A$4:$I$499,5,FALSE)</f>
        <v>#N/A</v>
      </c>
      <c r="G1927" s="49" t="e">
        <f>VLOOKUP($B1927,三大法人買賣超!$A$4:$I$500,3,FALSE)</f>
        <v>#N/A</v>
      </c>
      <c r="H1927" s="34" t="e">
        <f>VLOOKUP($B1927,三大法人買賣超!$A$4:$I$500,5,FALSE)</f>
        <v>#N/A</v>
      </c>
      <c r="I1927" s="27" t="e">
        <f>VLOOKUP($B1927,三大法人買賣超!$A$4:$I$500,7,FALSE)</f>
        <v>#N/A</v>
      </c>
      <c r="J1927" s="27" t="e">
        <f>VLOOKUP($B1927,三大法人買賣超!$A$4:$I$500,9,FALSE)</f>
        <v>#N/A</v>
      </c>
      <c r="K1927" s="37">
        <f>新台幣匯率美元指數!B1928</f>
        <v>0</v>
      </c>
      <c r="L1927" s="38">
        <f>新台幣匯率美元指數!C1928</f>
        <v>0</v>
      </c>
      <c r="M1927" s="39">
        <f>新台幣匯率美元指數!D1928</f>
        <v>0</v>
      </c>
      <c r="N1927" s="27" t="e">
        <f>VLOOKUP($B1927,期貨未平倉口數!$A$4:$M$499,4,FALSE)</f>
        <v>#N/A</v>
      </c>
      <c r="O1927" s="27" t="e">
        <f>VLOOKUP($B1927,期貨未平倉口數!$A$4:$M$499,9,FALSE)</f>
        <v>#N/A</v>
      </c>
      <c r="P1927" s="27" t="e">
        <f>VLOOKUP($B1927,期貨未平倉口數!$A$4:$M$499,10,FALSE)</f>
        <v>#N/A</v>
      </c>
      <c r="Q1927" s="27" t="e">
        <f>VLOOKUP($B1927,期貨未平倉口數!$A$4:$M$499,11,FALSE)</f>
        <v>#N/A</v>
      </c>
      <c r="R1927" s="64" t="e">
        <f>VLOOKUP($B1927,選擇權未平倉餘額!$A$4:$I$500,6,FALSE)</f>
        <v>#N/A</v>
      </c>
      <c r="S1927" s="64" t="e">
        <f>VLOOKUP($B1927,選擇權未平倉餘額!$A$4:$I$500,7,FALSE)</f>
        <v>#N/A</v>
      </c>
      <c r="T1927" s="64" t="e">
        <f>VLOOKUP($B1927,選擇權未平倉餘額!$A$4:$I$500,8,FALSE)</f>
        <v>#N/A</v>
      </c>
      <c r="U1927" s="64" t="e">
        <f>VLOOKUP($B1927,選擇權未平倉餘額!$A$4:$I$500,9,FALSE)</f>
        <v>#N/A</v>
      </c>
      <c r="V1927" s="39" t="e">
        <f>VLOOKUP($B1927,臺指選擇權P_C_Ratios!$A$4:$C$500,3,FALSE)</f>
        <v>#N/A</v>
      </c>
      <c r="W1927" s="41" t="e">
        <f>VLOOKUP($B1927,散戶多空比!$A$6:$L$500,12,FALSE)</f>
        <v>#N/A</v>
      </c>
      <c r="X1927" s="40" t="e">
        <f>VLOOKUP($B1927,期貨大額交易人未沖銷部位!$A$4:$O$499,4,FALSE)</f>
        <v>#N/A</v>
      </c>
      <c r="Y1927" s="40" t="e">
        <f>VLOOKUP($B1927,期貨大額交易人未沖銷部位!$A$4:$O$499,7,FALSE)</f>
        <v>#N/A</v>
      </c>
      <c r="Z1927" s="40" t="e">
        <f>VLOOKUP($B1927,期貨大額交易人未沖銷部位!$A$4:$O$499,10,FALSE)</f>
        <v>#N/A</v>
      </c>
      <c r="AA1927" s="40" t="e">
        <f>VLOOKUP($B1927,期貨大額交易人未沖銷部位!$A$4:$O$499,13,FALSE)</f>
        <v>#N/A</v>
      </c>
      <c r="AB1927" s="40" t="e">
        <f>VLOOKUP($B1927,期貨大額交易人未沖銷部位!$A$4:$O$499,14,FALSE)</f>
        <v>#N/A</v>
      </c>
      <c r="AC1927" s="40" t="e">
        <f>VLOOKUP($B1927,期貨大額交易人未沖銷部位!$A$4:$O$499,15,FALSE)</f>
        <v>#N/A</v>
      </c>
      <c r="AD1927" s="33" t="e">
        <f>VLOOKUP($B1927,三大美股走勢!$A$4:$J$495,4,FALSE)</f>
        <v>#N/A</v>
      </c>
      <c r="AE1927" s="33" t="e">
        <f>VLOOKUP($B1927,三大美股走勢!$A$4:$J$495,7,FALSE)</f>
        <v>#N/A</v>
      </c>
      <c r="AF1927" s="33" t="e">
        <f>VLOOKUP($B1927,三大美股走勢!$A$4:$J$495,10,FALSE)</f>
        <v>#N/A</v>
      </c>
    </row>
    <row r="1928" spans="2:32">
      <c r="B1928" s="32">
        <v>44707</v>
      </c>
      <c r="C1928" s="33" t="e">
        <f>VLOOKUP($B1928,大盤與近月台指!$A$4:$I$499,2,FALSE)</f>
        <v>#N/A</v>
      </c>
      <c r="D1928" s="34" t="e">
        <f>VLOOKUP($B1928,大盤與近月台指!$A$4:$I$499,3,FALSE)</f>
        <v>#N/A</v>
      </c>
      <c r="E1928" s="35" t="e">
        <f>VLOOKUP($B1928,大盤與近月台指!$A$4:$I$499,4,FALSE)</f>
        <v>#N/A</v>
      </c>
      <c r="F1928" s="33" t="e">
        <f>VLOOKUP($B1928,大盤與近月台指!$A$4:$I$499,5,FALSE)</f>
        <v>#N/A</v>
      </c>
      <c r="G1928" s="49" t="e">
        <f>VLOOKUP($B1928,三大法人買賣超!$A$4:$I$500,3,FALSE)</f>
        <v>#N/A</v>
      </c>
      <c r="H1928" s="34" t="e">
        <f>VLOOKUP($B1928,三大法人買賣超!$A$4:$I$500,5,FALSE)</f>
        <v>#N/A</v>
      </c>
      <c r="I1928" s="27" t="e">
        <f>VLOOKUP($B1928,三大法人買賣超!$A$4:$I$500,7,FALSE)</f>
        <v>#N/A</v>
      </c>
      <c r="J1928" s="27" t="e">
        <f>VLOOKUP($B1928,三大法人買賣超!$A$4:$I$500,9,FALSE)</f>
        <v>#N/A</v>
      </c>
      <c r="K1928" s="37">
        <f>新台幣匯率美元指數!B1929</f>
        <v>0</v>
      </c>
      <c r="L1928" s="38">
        <f>新台幣匯率美元指數!C1929</f>
        <v>0</v>
      </c>
      <c r="M1928" s="39">
        <f>新台幣匯率美元指數!D1929</f>
        <v>0</v>
      </c>
      <c r="N1928" s="27" t="e">
        <f>VLOOKUP($B1928,期貨未平倉口數!$A$4:$M$499,4,FALSE)</f>
        <v>#N/A</v>
      </c>
      <c r="O1928" s="27" t="e">
        <f>VLOOKUP($B1928,期貨未平倉口數!$A$4:$M$499,9,FALSE)</f>
        <v>#N/A</v>
      </c>
      <c r="P1928" s="27" t="e">
        <f>VLOOKUP($B1928,期貨未平倉口數!$A$4:$M$499,10,FALSE)</f>
        <v>#N/A</v>
      </c>
      <c r="Q1928" s="27" t="e">
        <f>VLOOKUP($B1928,期貨未平倉口數!$A$4:$M$499,11,FALSE)</f>
        <v>#N/A</v>
      </c>
      <c r="R1928" s="64" t="e">
        <f>VLOOKUP($B1928,選擇權未平倉餘額!$A$4:$I$500,6,FALSE)</f>
        <v>#N/A</v>
      </c>
      <c r="S1928" s="64" t="e">
        <f>VLOOKUP($B1928,選擇權未平倉餘額!$A$4:$I$500,7,FALSE)</f>
        <v>#N/A</v>
      </c>
      <c r="T1928" s="64" t="e">
        <f>VLOOKUP($B1928,選擇權未平倉餘額!$A$4:$I$500,8,FALSE)</f>
        <v>#N/A</v>
      </c>
      <c r="U1928" s="64" t="e">
        <f>VLOOKUP($B1928,選擇權未平倉餘額!$A$4:$I$500,9,FALSE)</f>
        <v>#N/A</v>
      </c>
      <c r="V1928" s="39" t="e">
        <f>VLOOKUP($B1928,臺指選擇權P_C_Ratios!$A$4:$C$500,3,FALSE)</f>
        <v>#N/A</v>
      </c>
      <c r="W1928" s="41" t="e">
        <f>VLOOKUP($B1928,散戶多空比!$A$6:$L$500,12,FALSE)</f>
        <v>#N/A</v>
      </c>
      <c r="X1928" s="40" t="e">
        <f>VLOOKUP($B1928,期貨大額交易人未沖銷部位!$A$4:$O$499,4,FALSE)</f>
        <v>#N/A</v>
      </c>
      <c r="Y1928" s="40" t="e">
        <f>VLOOKUP($B1928,期貨大額交易人未沖銷部位!$A$4:$O$499,7,FALSE)</f>
        <v>#N/A</v>
      </c>
      <c r="Z1928" s="40" t="e">
        <f>VLOOKUP($B1928,期貨大額交易人未沖銷部位!$A$4:$O$499,10,FALSE)</f>
        <v>#N/A</v>
      </c>
      <c r="AA1928" s="40" t="e">
        <f>VLOOKUP($B1928,期貨大額交易人未沖銷部位!$A$4:$O$499,13,FALSE)</f>
        <v>#N/A</v>
      </c>
      <c r="AB1928" s="40" t="e">
        <f>VLOOKUP($B1928,期貨大額交易人未沖銷部位!$A$4:$O$499,14,FALSE)</f>
        <v>#N/A</v>
      </c>
      <c r="AC1928" s="40" t="e">
        <f>VLOOKUP($B1928,期貨大額交易人未沖銷部位!$A$4:$O$499,15,FALSE)</f>
        <v>#N/A</v>
      </c>
      <c r="AD1928" s="33" t="e">
        <f>VLOOKUP($B1928,三大美股走勢!$A$4:$J$495,4,FALSE)</f>
        <v>#N/A</v>
      </c>
      <c r="AE1928" s="33" t="e">
        <f>VLOOKUP($B1928,三大美股走勢!$A$4:$J$495,7,FALSE)</f>
        <v>#N/A</v>
      </c>
      <c r="AF1928" s="33" t="e">
        <f>VLOOKUP($B1928,三大美股走勢!$A$4:$J$495,10,FALSE)</f>
        <v>#N/A</v>
      </c>
    </row>
    <row r="1929" spans="2:32">
      <c r="B1929" s="32">
        <v>44708</v>
      </c>
      <c r="C1929" s="33" t="e">
        <f>VLOOKUP($B1929,大盤與近月台指!$A$4:$I$499,2,FALSE)</f>
        <v>#N/A</v>
      </c>
      <c r="D1929" s="34" t="e">
        <f>VLOOKUP($B1929,大盤與近月台指!$A$4:$I$499,3,FALSE)</f>
        <v>#N/A</v>
      </c>
      <c r="E1929" s="35" t="e">
        <f>VLOOKUP($B1929,大盤與近月台指!$A$4:$I$499,4,FALSE)</f>
        <v>#N/A</v>
      </c>
      <c r="F1929" s="33" t="e">
        <f>VLOOKUP($B1929,大盤與近月台指!$A$4:$I$499,5,FALSE)</f>
        <v>#N/A</v>
      </c>
      <c r="G1929" s="49" t="e">
        <f>VLOOKUP($B1929,三大法人買賣超!$A$4:$I$500,3,FALSE)</f>
        <v>#N/A</v>
      </c>
      <c r="H1929" s="34" t="e">
        <f>VLOOKUP($B1929,三大法人買賣超!$A$4:$I$500,5,FALSE)</f>
        <v>#N/A</v>
      </c>
      <c r="I1929" s="27" t="e">
        <f>VLOOKUP($B1929,三大法人買賣超!$A$4:$I$500,7,FALSE)</f>
        <v>#N/A</v>
      </c>
      <c r="J1929" s="27" t="e">
        <f>VLOOKUP($B1929,三大法人買賣超!$A$4:$I$500,9,FALSE)</f>
        <v>#N/A</v>
      </c>
      <c r="K1929" s="37">
        <f>新台幣匯率美元指數!B1930</f>
        <v>0</v>
      </c>
      <c r="L1929" s="38">
        <f>新台幣匯率美元指數!C1930</f>
        <v>0</v>
      </c>
      <c r="M1929" s="39">
        <f>新台幣匯率美元指數!D1930</f>
        <v>0</v>
      </c>
      <c r="N1929" s="27" t="e">
        <f>VLOOKUP($B1929,期貨未平倉口數!$A$4:$M$499,4,FALSE)</f>
        <v>#N/A</v>
      </c>
      <c r="O1929" s="27" t="e">
        <f>VLOOKUP($B1929,期貨未平倉口數!$A$4:$M$499,9,FALSE)</f>
        <v>#N/A</v>
      </c>
      <c r="P1929" s="27" t="e">
        <f>VLOOKUP($B1929,期貨未平倉口數!$A$4:$M$499,10,FALSE)</f>
        <v>#N/A</v>
      </c>
      <c r="Q1929" s="27" t="e">
        <f>VLOOKUP($B1929,期貨未平倉口數!$A$4:$M$499,11,FALSE)</f>
        <v>#N/A</v>
      </c>
      <c r="R1929" s="64" t="e">
        <f>VLOOKUP($B1929,選擇權未平倉餘額!$A$4:$I$500,6,FALSE)</f>
        <v>#N/A</v>
      </c>
      <c r="S1929" s="64" t="e">
        <f>VLOOKUP($B1929,選擇權未平倉餘額!$A$4:$I$500,7,FALSE)</f>
        <v>#N/A</v>
      </c>
      <c r="T1929" s="64" t="e">
        <f>VLOOKUP($B1929,選擇權未平倉餘額!$A$4:$I$500,8,FALSE)</f>
        <v>#N/A</v>
      </c>
      <c r="U1929" s="64" t="e">
        <f>VLOOKUP($B1929,選擇權未平倉餘額!$A$4:$I$500,9,FALSE)</f>
        <v>#N/A</v>
      </c>
      <c r="V1929" s="39" t="e">
        <f>VLOOKUP($B1929,臺指選擇權P_C_Ratios!$A$4:$C$500,3,FALSE)</f>
        <v>#N/A</v>
      </c>
      <c r="W1929" s="41" t="e">
        <f>VLOOKUP($B1929,散戶多空比!$A$6:$L$500,12,FALSE)</f>
        <v>#N/A</v>
      </c>
      <c r="X1929" s="40" t="e">
        <f>VLOOKUP($B1929,期貨大額交易人未沖銷部位!$A$4:$O$499,4,FALSE)</f>
        <v>#N/A</v>
      </c>
      <c r="Y1929" s="40" t="e">
        <f>VLOOKUP($B1929,期貨大額交易人未沖銷部位!$A$4:$O$499,7,FALSE)</f>
        <v>#N/A</v>
      </c>
      <c r="Z1929" s="40" t="e">
        <f>VLOOKUP($B1929,期貨大額交易人未沖銷部位!$A$4:$O$499,10,FALSE)</f>
        <v>#N/A</v>
      </c>
      <c r="AA1929" s="40" t="e">
        <f>VLOOKUP($B1929,期貨大額交易人未沖銷部位!$A$4:$O$499,13,FALSE)</f>
        <v>#N/A</v>
      </c>
      <c r="AB1929" s="40" t="e">
        <f>VLOOKUP($B1929,期貨大額交易人未沖銷部位!$A$4:$O$499,14,FALSE)</f>
        <v>#N/A</v>
      </c>
      <c r="AC1929" s="40" t="e">
        <f>VLOOKUP($B1929,期貨大額交易人未沖銷部位!$A$4:$O$499,15,FALSE)</f>
        <v>#N/A</v>
      </c>
      <c r="AD1929" s="33" t="e">
        <f>VLOOKUP($B1929,三大美股走勢!$A$4:$J$495,4,FALSE)</f>
        <v>#N/A</v>
      </c>
      <c r="AE1929" s="33" t="e">
        <f>VLOOKUP($B1929,三大美股走勢!$A$4:$J$495,7,FALSE)</f>
        <v>#N/A</v>
      </c>
      <c r="AF1929" s="33" t="e">
        <f>VLOOKUP($B1929,三大美股走勢!$A$4:$J$495,10,FALSE)</f>
        <v>#N/A</v>
      </c>
    </row>
    <row r="1930" spans="2:32">
      <c r="B1930" s="32">
        <v>44709</v>
      </c>
      <c r="C1930" s="33" t="e">
        <f>VLOOKUP($B1930,大盤與近月台指!$A$4:$I$499,2,FALSE)</f>
        <v>#N/A</v>
      </c>
      <c r="D1930" s="34" t="e">
        <f>VLOOKUP($B1930,大盤與近月台指!$A$4:$I$499,3,FALSE)</f>
        <v>#N/A</v>
      </c>
      <c r="E1930" s="35" t="e">
        <f>VLOOKUP($B1930,大盤與近月台指!$A$4:$I$499,4,FALSE)</f>
        <v>#N/A</v>
      </c>
      <c r="F1930" s="33" t="e">
        <f>VLOOKUP($B1930,大盤與近月台指!$A$4:$I$499,5,FALSE)</f>
        <v>#N/A</v>
      </c>
      <c r="G1930" s="49" t="e">
        <f>VLOOKUP($B1930,三大法人買賣超!$A$4:$I$500,3,FALSE)</f>
        <v>#N/A</v>
      </c>
      <c r="H1930" s="34" t="e">
        <f>VLOOKUP($B1930,三大法人買賣超!$A$4:$I$500,5,FALSE)</f>
        <v>#N/A</v>
      </c>
      <c r="I1930" s="27" t="e">
        <f>VLOOKUP($B1930,三大法人買賣超!$A$4:$I$500,7,FALSE)</f>
        <v>#N/A</v>
      </c>
      <c r="J1930" s="27" t="e">
        <f>VLOOKUP($B1930,三大法人買賣超!$A$4:$I$500,9,FALSE)</f>
        <v>#N/A</v>
      </c>
      <c r="K1930" s="37">
        <f>新台幣匯率美元指數!B1931</f>
        <v>0</v>
      </c>
      <c r="L1930" s="38">
        <f>新台幣匯率美元指數!C1931</f>
        <v>0</v>
      </c>
      <c r="M1930" s="39">
        <f>新台幣匯率美元指數!D1931</f>
        <v>0</v>
      </c>
      <c r="N1930" s="27" t="e">
        <f>VLOOKUP($B1930,期貨未平倉口數!$A$4:$M$499,4,FALSE)</f>
        <v>#N/A</v>
      </c>
      <c r="O1930" s="27" t="e">
        <f>VLOOKUP($B1930,期貨未平倉口數!$A$4:$M$499,9,FALSE)</f>
        <v>#N/A</v>
      </c>
      <c r="P1930" s="27" t="e">
        <f>VLOOKUP($B1930,期貨未平倉口數!$A$4:$M$499,10,FALSE)</f>
        <v>#N/A</v>
      </c>
      <c r="Q1930" s="27" t="e">
        <f>VLOOKUP($B1930,期貨未平倉口數!$A$4:$M$499,11,FALSE)</f>
        <v>#N/A</v>
      </c>
      <c r="R1930" s="64" t="e">
        <f>VLOOKUP($B1930,選擇權未平倉餘額!$A$4:$I$500,6,FALSE)</f>
        <v>#N/A</v>
      </c>
      <c r="S1930" s="64" t="e">
        <f>VLOOKUP($B1930,選擇權未平倉餘額!$A$4:$I$500,7,FALSE)</f>
        <v>#N/A</v>
      </c>
      <c r="T1930" s="64" t="e">
        <f>VLOOKUP($B1930,選擇權未平倉餘額!$A$4:$I$500,8,FALSE)</f>
        <v>#N/A</v>
      </c>
      <c r="U1930" s="64" t="e">
        <f>VLOOKUP($B1930,選擇權未平倉餘額!$A$4:$I$500,9,FALSE)</f>
        <v>#N/A</v>
      </c>
      <c r="V1930" s="39" t="e">
        <f>VLOOKUP($B1930,臺指選擇權P_C_Ratios!$A$4:$C$500,3,FALSE)</f>
        <v>#N/A</v>
      </c>
      <c r="W1930" s="41" t="e">
        <f>VLOOKUP($B1930,散戶多空比!$A$6:$L$500,12,FALSE)</f>
        <v>#N/A</v>
      </c>
      <c r="X1930" s="40" t="e">
        <f>VLOOKUP($B1930,期貨大額交易人未沖銷部位!$A$4:$O$499,4,FALSE)</f>
        <v>#N/A</v>
      </c>
      <c r="Y1930" s="40" t="e">
        <f>VLOOKUP($B1930,期貨大額交易人未沖銷部位!$A$4:$O$499,7,FALSE)</f>
        <v>#N/A</v>
      </c>
      <c r="Z1930" s="40" t="e">
        <f>VLOOKUP($B1930,期貨大額交易人未沖銷部位!$A$4:$O$499,10,FALSE)</f>
        <v>#N/A</v>
      </c>
      <c r="AA1930" s="40" t="e">
        <f>VLOOKUP($B1930,期貨大額交易人未沖銷部位!$A$4:$O$499,13,FALSE)</f>
        <v>#N/A</v>
      </c>
      <c r="AB1930" s="40" t="e">
        <f>VLOOKUP($B1930,期貨大額交易人未沖銷部位!$A$4:$O$499,14,FALSE)</f>
        <v>#N/A</v>
      </c>
      <c r="AC1930" s="40" t="e">
        <f>VLOOKUP($B1930,期貨大額交易人未沖銷部位!$A$4:$O$499,15,FALSE)</f>
        <v>#N/A</v>
      </c>
      <c r="AD1930" s="33" t="e">
        <f>VLOOKUP($B1930,三大美股走勢!$A$4:$J$495,4,FALSE)</f>
        <v>#N/A</v>
      </c>
      <c r="AE1930" s="33" t="e">
        <f>VLOOKUP($B1930,三大美股走勢!$A$4:$J$495,7,FALSE)</f>
        <v>#N/A</v>
      </c>
      <c r="AF1930" s="33" t="e">
        <f>VLOOKUP($B1930,三大美股走勢!$A$4:$J$495,10,FALSE)</f>
        <v>#N/A</v>
      </c>
    </row>
    <row r="1931" spans="2:32">
      <c r="B1931" s="32">
        <v>44710</v>
      </c>
      <c r="C1931" s="33" t="e">
        <f>VLOOKUP($B1931,大盤與近月台指!$A$4:$I$499,2,FALSE)</f>
        <v>#N/A</v>
      </c>
      <c r="D1931" s="34" t="e">
        <f>VLOOKUP($B1931,大盤與近月台指!$A$4:$I$499,3,FALSE)</f>
        <v>#N/A</v>
      </c>
      <c r="E1931" s="35" t="e">
        <f>VLOOKUP($B1931,大盤與近月台指!$A$4:$I$499,4,FALSE)</f>
        <v>#N/A</v>
      </c>
      <c r="F1931" s="33" t="e">
        <f>VLOOKUP($B1931,大盤與近月台指!$A$4:$I$499,5,FALSE)</f>
        <v>#N/A</v>
      </c>
      <c r="G1931" s="49" t="e">
        <f>VLOOKUP($B1931,三大法人買賣超!$A$4:$I$500,3,FALSE)</f>
        <v>#N/A</v>
      </c>
      <c r="H1931" s="34" t="e">
        <f>VLOOKUP($B1931,三大法人買賣超!$A$4:$I$500,5,FALSE)</f>
        <v>#N/A</v>
      </c>
      <c r="I1931" s="27" t="e">
        <f>VLOOKUP($B1931,三大法人買賣超!$A$4:$I$500,7,FALSE)</f>
        <v>#N/A</v>
      </c>
      <c r="J1931" s="27" t="e">
        <f>VLOOKUP($B1931,三大法人買賣超!$A$4:$I$500,9,FALSE)</f>
        <v>#N/A</v>
      </c>
      <c r="K1931" s="37">
        <f>新台幣匯率美元指數!B1932</f>
        <v>0</v>
      </c>
      <c r="L1931" s="38">
        <f>新台幣匯率美元指數!C1932</f>
        <v>0</v>
      </c>
      <c r="M1931" s="39">
        <f>新台幣匯率美元指數!D1932</f>
        <v>0</v>
      </c>
      <c r="N1931" s="27" t="e">
        <f>VLOOKUP($B1931,期貨未平倉口數!$A$4:$M$499,4,FALSE)</f>
        <v>#N/A</v>
      </c>
      <c r="O1931" s="27" t="e">
        <f>VLOOKUP($B1931,期貨未平倉口數!$A$4:$M$499,9,FALSE)</f>
        <v>#N/A</v>
      </c>
      <c r="P1931" s="27" t="e">
        <f>VLOOKUP($B1931,期貨未平倉口數!$A$4:$M$499,10,FALSE)</f>
        <v>#N/A</v>
      </c>
      <c r="Q1931" s="27" t="e">
        <f>VLOOKUP($B1931,期貨未平倉口數!$A$4:$M$499,11,FALSE)</f>
        <v>#N/A</v>
      </c>
      <c r="R1931" s="64" t="e">
        <f>VLOOKUP($B1931,選擇權未平倉餘額!$A$4:$I$500,6,FALSE)</f>
        <v>#N/A</v>
      </c>
      <c r="S1931" s="64" t="e">
        <f>VLOOKUP($B1931,選擇權未平倉餘額!$A$4:$I$500,7,FALSE)</f>
        <v>#N/A</v>
      </c>
      <c r="T1931" s="64" t="e">
        <f>VLOOKUP($B1931,選擇權未平倉餘額!$A$4:$I$500,8,FALSE)</f>
        <v>#N/A</v>
      </c>
      <c r="U1931" s="64" t="e">
        <f>VLOOKUP($B1931,選擇權未平倉餘額!$A$4:$I$500,9,FALSE)</f>
        <v>#N/A</v>
      </c>
      <c r="V1931" s="39" t="e">
        <f>VLOOKUP($B1931,臺指選擇權P_C_Ratios!$A$4:$C$500,3,FALSE)</f>
        <v>#N/A</v>
      </c>
      <c r="W1931" s="41" t="e">
        <f>VLOOKUP($B1931,散戶多空比!$A$6:$L$500,12,FALSE)</f>
        <v>#N/A</v>
      </c>
      <c r="X1931" s="40" t="e">
        <f>VLOOKUP($B1931,期貨大額交易人未沖銷部位!$A$4:$O$499,4,FALSE)</f>
        <v>#N/A</v>
      </c>
      <c r="Y1931" s="40" t="e">
        <f>VLOOKUP($B1931,期貨大額交易人未沖銷部位!$A$4:$O$499,7,FALSE)</f>
        <v>#N/A</v>
      </c>
      <c r="Z1931" s="40" t="e">
        <f>VLOOKUP($B1931,期貨大額交易人未沖銷部位!$A$4:$O$499,10,FALSE)</f>
        <v>#N/A</v>
      </c>
      <c r="AA1931" s="40" t="e">
        <f>VLOOKUP($B1931,期貨大額交易人未沖銷部位!$A$4:$O$499,13,FALSE)</f>
        <v>#N/A</v>
      </c>
      <c r="AB1931" s="40" t="e">
        <f>VLOOKUP($B1931,期貨大額交易人未沖銷部位!$A$4:$O$499,14,FALSE)</f>
        <v>#N/A</v>
      </c>
      <c r="AC1931" s="40" t="e">
        <f>VLOOKUP($B1931,期貨大額交易人未沖銷部位!$A$4:$O$499,15,FALSE)</f>
        <v>#N/A</v>
      </c>
      <c r="AD1931" s="33" t="e">
        <f>VLOOKUP($B1931,三大美股走勢!$A$4:$J$495,4,FALSE)</f>
        <v>#N/A</v>
      </c>
      <c r="AE1931" s="33" t="e">
        <f>VLOOKUP($B1931,三大美股走勢!$A$4:$J$495,7,FALSE)</f>
        <v>#N/A</v>
      </c>
      <c r="AF1931" s="33" t="e">
        <f>VLOOKUP($B1931,三大美股走勢!$A$4:$J$495,10,FALSE)</f>
        <v>#N/A</v>
      </c>
    </row>
    <row r="1932" spans="2:32">
      <c r="B1932" s="32">
        <v>44711</v>
      </c>
      <c r="C1932" s="33" t="e">
        <f>VLOOKUP($B1932,大盤與近月台指!$A$4:$I$499,2,FALSE)</f>
        <v>#N/A</v>
      </c>
      <c r="D1932" s="34" t="e">
        <f>VLOOKUP($B1932,大盤與近月台指!$A$4:$I$499,3,FALSE)</f>
        <v>#N/A</v>
      </c>
      <c r="E1932" s="35" t="e">
        <f>VLOOKUP($B1932,大盤與近月台指!$A$4:$I$499,4,FALSE)</f>
        <v>#N/A</v>
      </c>
      <c r="F1932" s="33" t="e">
        <f>VLOOKUP($B1932,大盤與近月台指!$A$4:$I$499,5,FALSE)</f>
        <v>#N/A</v>
      </c>
      <c r="G1932" s="49" t="e">
        <f>VLOOKUP($B1932,三大法人買賣超!$A$4:$I$500,3,FALSE)</f>
        <v>#N/A</v>
      </c>
      <c r="H1932" s="34" t="e">
        <f>VLOOKUP($B1932,三大法人買賣超!$A$4:$I$500,5,FALSE)</f>
        <v>#N/A</v>
      </c>
      <c r="I1932" s="27" t="e">
        <f>VLOOKUP($B1932,三大法人買賣超!$A$4:$I$500,7,FALSE)</f>
        <v>#N/A</v>
      </c>
      <c r="J1932" s="27" t="e">
        <f>VLOOKUP($B1932,三大法人買賣超!$A$4:$I$500,9,FALSE)</f>
        <v>#N/A</v>
      </c>
      <c r="K1932" s="37">
        <f>新台幣匯率美元指數!B1933</f>
        <v>0</v>
      </c>
      <c r="L1932" s="38">
        <f>新台幣匯率美元指數!C1933</f>
        <v>0</v>
      </c>
      <c r="M1932" s="39">
        <f>新台幣匯率美元指數!D1933</f>
        <v>0</v>
      </c>
      <c r="N1932" s="27" t="e">
        <f>VLOOKUP($B1932,期貨未平倉口數!$A$4:$M$499,4,FALSE)</f>
        <v>#N/A</v>
      </c>
      <c r="O1932" s="27" t="e">
        <f>VLOOKUP($B1932,期貨未平倉口數!$A$4:$M$499,9,FALSE)</f>
        <v>#N/A</v>
      </c>
      <c r="P1932" s="27" t="e">
        <f>VLOOKUP($B1932,期貨未平倉口數!$A$4:$M$499,10,FALSE)</f>
        <v>#N/A</v>
      </c>
      <c r="Q1932" s="27" t="e">
        <f>VLOOKUP($B1932,期貨未平倉口數!$A$4:$M$499,11,FALSE)</f>
        <v>#N/A</v>
      </c>
      <c r="R1932" s="64" t="e">
        <f>VLOOKUP($B1932,選擇權未平倉餘額!$A$4:$I$500,6,FALSE)</f>
        <v>#N/A</v>
      </c>
      <c r="S1932" s="64" t="e">
        <f>VLOOKUP($B1932,選擇權未平倉餘額!$A$4:$I$500,7,FALSE)</f>
        <v>#N/A</v>
      </c>
      <c r="T1932" s="64" t="e">
        <f>VLOOKUP($B1932,選擇權未平倉餘額!$A$4:$I$500,8,FALSE)</f>
        <v>#N/A</v>
      </c>
      <c r="U1932" s="64" t="e">
        <f>VLOOKUP($B1932,選擇權未平倉餘額!$A$4:$I$500,9,FALSE)</f>
        <v>#N/A</v>
      </c>
      <c r="V1932" s="39" t="e">
        <f>VLOOKUP($B1932,臺指選擇權P_C_Ratios!$A$4:$C$500,3,FALSE)</f>
        <v>#N/A</v>
      </c>
      <c r="W1932" s="41" t="e">
        <f>VLOOKUP($B1932,散戶多空比!$A$6:$L$500,12,FALSE)</f>
        <v>#N/A</v>
      </c>
      <c r="X1932" s="40" t="e">
        <f>VLOOKUP($B1932,期貨大額交易人未沖銷部位!$A$4:$O$499,4,FALSE)</f>
        <v>#N/A</v>
      </c>
      <c r="Y1932" s="40" t="e">
        <f>VLOOKUP($B1932,期貨大額交易人未沖銷部位!$A$4:$O$499,7,FALSE)</f>
        <v>#N/A</v>
      </c>
      <c r="Z1932" s="40" t="e">
        <f>VLOOKUP($B1932,期貨大額交易人未沖銷部位!$A$4:$O$499,10,FALSE)</f>
        <v>#N/A</v>
      </c>
      <c r="AA1932" s="40" t="e">
        <f>VLOOKUP($B1932,期貨大額交易人未沖銷部位!$A$4:$O$499,13,FALSE)</f>
        <v>#N/A</v>
      </c>
      <c r="AB1932" s="40" t="e">
        <f>VLOOKUP($B1932,期貨大額交易人未沖銷部位!$A$4:$O$499,14,FALSE)</f>
        <v>#N/A</v>
      </c>
      <c r="AC1932" s="40" t="e">
        <f>VLOOKUP($B1932,期貨大額交易人未沖銷部位!$A$4:$O$499,15,FALSE)</f>
        <v>#N/A</v>
      </c>
      <c r="AD1932" s="33" t="e">
        <f>VLOOKUP($B1932,三大美股走勢!$A$4:$J$495,4,FALSE)</f>
        <v>#N/A</v>
      </c>
      <c r="AE1932" s="33" t="e">
        <f>VLOOKUP($B1932,三大美股走勢!$A$4:$J$495,7,FALSE)</f>
        <v>#N/A</v>
      </c>
      <c r="AF1932" s="33" t="e">
        <f>VLOOKUP($B1932,三大美股走勢!$A$4:$J$495,10,FALSE)</f>
        <v>#N/A</v>
      </c>
    </row>
    <row r="1933" spans="2:32">
      <c r="B1933" s="32">
        <v>44712</v>
      </c>
      <c r="C1933" s="33" t="e">
        <f>VLOOKUP($B1933,大盤與近月台指!$A$4:$I$499,2,FALSE)</f>
        <v>#N/A</v>
      </c>
      <c r="D1933" s="34" t="e">
        <f>VLOOKUP($B1933,大盤與近月台指!$A$4:$I$499,3,FALSE)</f>
        <v>#N/A</v>
      </c>
      <c r="E1933" s="35" t="e">
        <f>VLOOKUP($B1933,大盤與近月台指!$A$4:$I$499,4,FALSE)</f>
        <v>#N/A</v>
      </c>
      <c r="F1933" s="33" t="e">
        <f>VLOOKUP($B1933,大盤與近月台指!$A$4:$I$499,5,FALSE)</f>
        <v>#N/A</v>
      </c>
      <c r="G1933" s="49" t="e">
        <f>VLOOKUP($B1933,三大法人買賣超!$A$4:$I$500,3,FALSE)</f>
        <v>#N/A</v>
      </c>
      <c r="H1933" s="34" t="e">
        <f>VLOOKUP($B1933,三大法人買賣超!$A$4:$I$500,5,FALSE)</f>
        <v>#N/A</v>
      </c>
      <c r="I1933" s="27" t="e">
        <f>VLOOKUP($B1933,三大法人買賣超!$A$4:$I$500,7,FALSE)</f>
        <v>#N/A</v>
      </c>
      <c r="J1933" s="27" t="e">
        <f>VLOOKUP($B1933,三大法人買賣超!$A$4:$I$500,9,FALSE)</f>
        <v>#N/A</v>
      </c>
      <c r="K1933" s="37">
        <f>新台幣匯率美元指數!B1934</f>
        <v>0</v>
      </c>
      <c r="L1933" s="38">
        <f>新台幣匯率美元指數!C1934</f>
        <v>0</v>
      </c>
      <c r="M1933" s="39">
        <f>新台幣匯率美元指數!D1934</f>
        <v>0</v>
      </c>
      <c r="N1933" s="27" t="e">
        <f>VLOOKUP($B1933,期貨未平倉口數!$A$4:$M$499,4,FALSE)</f>
        <v>#N/A</v>
      </c>
      <c r="O1933" s="27" t="e">
        <f>VLOOKUP($B1933,期貨未平倉口數!$A$4:$M$499,9,FALSE)</f>
        <v>#N/A</v>
      </c>
      <c r="P1933" s="27" t="e">
        <f>VLOOKUP($B1933,期貨未平倉口數!$A$4:$M$499,10,FALSE)</f>
        <v>#N/A</v>
      </c>
      <c r="Q1933" s="27" t="e">
        <f>VLOOKUP($B1933,期貨未平倉口數!$A$4:$M$499,11,FALSE)</f>
        <v>#N/A</v>
      </c>
      <c r="R1933" s="64" t="e">
        <f>VLOOKUP($B1933,選擇權未平倉餘額!$A$4:$I$500,6,FALSE)</f>
        <v>#N/A</v>
      </c>
      <c r="S1933" s="64" t="e">
        <f>VLOOKUP($B1933,選擇權未平倉餘額!$A$4:$I$500,7,FALSE)</f>
        <v>#N/A</v>
      </c>
      <c r="T1933" s="64" t="e">
        <f>VLOOKUP($B1933,選擇權未平倉餘額!$A$4:$I$500,8,FALSE)</f>
        <v>#N/A</v>
      </c>
      <c r="U1933" s="64" t="e">
        <f>VLOOKUP($B1933,選擇權未平倉餘額!$A$4:$I$500,9,FALSE)</f>
        <v>#N/A</v>
      </c>
      <c r="V1933" s="39" t="e">
        <f>VLOOKUP($B1933,臺指選擇權P_C_Ratios!$A$4:$C$500,3,FALSE)</f>
        <v>#N/A</v>
      </c>
      <c r="W1933" s="41" t="e">
        <f>VLOOKUP($B1933,散戶多空比!$A$6:$L$500,12,FALSE)</f>
        <v>#N/A</v>
      </c>
      <c r="X1933" s="40" t="e">
        <f>VLOOKUP($B1933,期貨大額交易人未沖銷部位!$A$4:$O$499,4,FALSE)</f>
        <v>#N/A</v>
      </c>
      <c r="Y1933" s="40" t="e">
        <f>VLOOKUP($B1933,期貨大額交易人未沖銷部位!$A$4:$O$499,7,FALSE)</f>
        <v>#N/A</v>
      </c>
      <c r="Z1933" s="40" t="e">
        <f>VLOOKUP($B1933,期貨大額交易人未沖銷部位!$A$4:$O$499,10,FALSE)</f>
        <v>#N/A</v>
      </c>
      <c r="AA1933" s="40" t="e">
        <f>VLOOKUP($B1933,期貨大額交易人未沖銷部位!$A$4:$O$499,13,FALSE)</f>
        <v>#N/A</v>
      </c>
      <c r="AB1933" s="40" t="e">
        <f>VLOOKUP($B1933,期貨大額交易人未沖銷部位!$A$4:$O$499,14,FALSE)</f>
        <v>#N/A</v>
      </c>
      <c r="AC1933" s="40" t="e">
        <f>VLOOKUP($B1933,期貨大額交易人未沖銷部位!$A$4:$O$499,15,FALSE)</f>
        <v>#N/A</v>
      </c>
      <c r="AD1933" s="33" t="e">
        <f>VLOOKUP($B1933,三大美股走勢!$A$4:$J$495,4,FALSE)</f>
        <v>#N/A</v>
      </c>
      <c r="AE1933" s="33" t="e">
        <f>VLOOKUP($B1933,三大美股走勢!$A$4:$J$495,7,FALSE)</f>
        <v>#N/A</v>
      </c>
      <c r="AF1933" s="33" t="e">
        <f>VLOOKUP($B1933,三大美股走勢!$A$4:$J$495,10,FALSE)</f>
        <v>#N/A</v>
      </c>
    </row>
    <row r="1934" spans="2:32">
      <c r="B1934" s="32">
        <v>44713</v>
      </c>
      <c r="C1934" s="33" t="e">
        <f>VLOOKUP($B1934,大盤與近月台指!$A$4:$I$499,2,FALSE)</f>
        <v>#N/A</v>
      </c>
      <c r="D1934" s="34" t="e">
        <f>VLOOKUP($B1934,大盤與近月台指!$A$4:$I$499,3,FALSE)</f>
        <v>#N/A</v>
      </c>
      <c r="E1934" s="35" t="e">
        <f>VLOOKUP($B1934,大盤與近月台指!$A$4:$I$499,4,FALSE)</f>
        <v>#N/A</v>
      </c>
      <c r="F1934" s="33" t="e">
        <f>VLOOKUP($B1934,大盤與近月台指!$A$4:$I$499,5,FALSE)</f>
        <v>#N/A</v>
      </c>
      <c r="G1934" s="49" t="e">
        <f>VLOOKUP($B1934,三大法人買賣超!$A$4:$I$500,3,FALSE)</f>
        <v>#N/A</v>
      </c>
      <c r="H1934" s="34" t="e">
        <f>VLOOKUP($B1934,三大法人買賣超!$A$4:$I$500,5,FALSE)</f>
        <v>#N/A</v>
      </c>
      <c r="I1934" s="27" t="e">
        <f>VLOOKUP($B1934,三大法人買賣超!$A$4:$I$500,7,FALSE)</f>
        <v>#N/A</v>
      </c>
      <c r="J1934" s="27" t="e">
        <f>VLOOKUP($B1934,三大法人買賣超!$A$4:$I$500,9,FALSE)</f>
        <v>#N/A</v>
      </c>
      <c r="K1934" s="37">
        <f>新台幣匯率美元指數!B1935</f>
        <v>0</v>
      </c>
      <c r="L1934" s="38">
        <f>新台幣匯率美元指數!C1935</f>
        <v>0</v>
      </c>
      <c r="M1934" s="39">
        <f>新台幣匯率美元指數!D1935</f>
        <v>0</v>
      </c>
      <c r="N1934" s="27" t="e">
        <f>VLOOKUP($B1934,期貨未平倉口數!$A$4:$M$499,4,FALSE)</f>
        <v>#N/A</v>
      </c>
      <c r="O1934" s="27" t="e">
        <f>VLOOKUP($B1934,期貨未平倉口數!$A$4:$M$499,9,FALSE)</f>
        <v>#N/A</v>
      </c>
      <c r="P1934" s="27" t="e">
        <f>VLOOKUP($B1934,期貨未平倉口數!$A$4:$M$499,10,FALSE)</f>
        <v>#N/A</v>
      </c>
      <c r="Q1934" s="27" t="e">
        <f>VLOOKUP($B1934,期貨未平倉口數!$A$4:$M$499,11,FALSE)</f>
        <v>#N/A</v>
      </c>
      <c r="R1934" s="64" t="e">
        <f>VLOOKUP($B1934,選擇權未平倉餘額!$A$4:$I$500,6,FALSE)</f>
        <v>#N/A</v>
      </c>
      <c r="S1934" s="64" t="e">
        <f>VLOOKUP($B1934,選擇權未平倉餘額!$A$4:$I$500,7,FALSE)</f>
        <v>#N/A</v>
      </c>
      <c r="T1934" s="64" t="e">
        <f>VLOOKUP($B1934,選擇權未平倉餘額!$A$4:$I$500,8,FALSE)</f>
        <v>#N/A</v>
      </c>
      <c r="U1934" s="64" t="e">
        <f>VLOOKUP($B1934,選擇權未平倉餘額!$A$4:$I$500,9,FALSE)</f>
        <v>#N/A</v>
      </c>
      <c r="V1934" s="39" t="e">
        <f>VLOOKUP($B1934,臺指選擇權P_C_Ratios!$A$4:$C$500,3,FALSE)</f>
        <v>#N/A</v>
      </c>
      <c r="W1934" s="41" t="e">
        <f>VLOOKUP($B1934,散戶多空比!$A$6:$L$500,12,FALSE)</f>
        <v>#N/A</v>
      </c>
      <c r="X1934" s="40" t="e">
        <f>VLOOKUP($B1934,期貨大額交易人未沖銷部位!$A$4:$O$499,4,FALSE)</f>
        <v>#N/A</v>
      </c>
      <c r="Y1934" s="40" t="e">
        <f>VLOOKUP($B1934,期貨大額交易人未沖銷部位!$A$4:$O$499,7,FALSE)</f>
        <v>#N/A</v>
      </c>
      <c r="Z1934" s="40" t="e">
        <f>VLOOKUP($B1934,期貨大額交易人未沖銷部位!$A$4:$O$499,10,FALSE)</f>
        <v>#N/A</v>
      </c>
      <c r="AA1934" s="40" t="e">
        <f>VLOOKUP($B1934,期貨大額交易人未沖銷部位!$A$4:$O$499,13,FALSE)</f>
        <v>#N/A</v>
      </c>
      <c r="AB1934" s="40" t="e">
        <f>VLOOKUP($B1934,期貨大額交易人未沖銷部位!$A$4:$O$499,14,FALSE)</f>
        <v>#N/A</v>
      </c>
      <c r="AC1934" s="40" t="e">
        <f>VLOOKUP($B1934,期貨大額交易人未沖銷部位!$A$4:$O$499,15,FALSE)</f>
        <v>#N/A</v>
      </c>
      <c r="AD1934" s="33" t="e">
        <f>VLOOKUP($B1934,三大美股走勢!$A$4:$J$495,4,FALSE)</f>
        <v>#N/A</v>
      </c>
      <c r="AE1934" s="33" t="e">
        <f>VLOOKUP($B1934,三大美股走勢!$A$4:$J$495,7,FALSE)</f>
        <v>#N/A</v>
      </c>
      <c r="AF1934" s="33" t="e">
        <f>VLOOKUP($B1934,三大美股走勢!$A$4:$J$495,10,FALSE)</f>
        <v>#N/A</v>
      </c>
    </row>
    <row r="1935" spans="2:32">
      <c r="B1935" s="32">
        <v>44714</v>
      </c>
      <c r="C1935" s="33" t="e">
        <f>VLOOKUP($B1935,大盤與近月台指!$A$4:$I$499,2,FALSE)</f>
        <v>#N/A</v>
      </c>
      <c r="D1935" s="34" t="e">
        <f>VLOOKUP($B1935,大盤與近月台指!$A$4:$I$499,3,FALSE)</f>
        <v>#N/A</v>
      </c>
      <c r="E1935" s="35" t="e">
        <f>VLOOKUP($B1935,大盤與近月台指!$A$4:$I$499,4,FALSE)</f>
        <v>#N/A</v>
      </c>
      <c r="F1935" s="33" t="e">
        <f>VLOOKUP($B1935,大盤與近月台指!$A$4:$I$499,5,FALSE)</f>
        <v>#N/A</v>
      </c>
      <c r="G1935" s="49" t="e">
        <f>VLOOKUP($B1935,三大法人買賣超!$A$4:$I$500,3,FALSE)</f>
        <v>#N/A</v>
      </c>
      <c r="H1935" s="34" t="e">
        <f>VLOOKUP($B1935,三大法人買賣超!$A$4:$I$500,5,FALSE)</f>
        <v>#N/A</v>
      </c>
      <c r="I1935" s="27" t="e">
        <f>VLOOKUP($B1935,三大法人買賣超!$A$4:$I$500,7,FALSE)</f>
        <v>#N/A</v>
      </c>
      <c r="J1935" s="27" t="e">
        <f>VLOOKUP($B1935,三大法人買賣超!$A$4:$I$500,9,FALSE)</f>
        <v>#N/A</v>
      </c>
      <c r="K1935" s="37">
        <f>新台幣匯率美元指數!B1936</f>
        <v>0</v>
      </c>
      <c r="L1935" s="38">
        <f>新台幣匯率美元指數!C1936</f>
        <v>0</v>
      </c>
      <c r="M1935" s="39">
        <f>新台幣匯率美元指數!D1936</f>
        <v>0</v>
      </c>
      <c r="N1935" s="27" t="e">
        <f>VLOOKUP($B1935,期貨未平倉口數!$A$4:$M$499,4,FALSE)</f>
        <v>#N/A</v>
      </c>
      <c r="O1935" s="27" t="e">
        <f>VLOOKUP($B1935,期貨未平倉口數!$A$4:$M$499,9,FALSE)</f>
        <v>#N/A</v>
      </c>
      <c r="P1935" s="27" t="e">
        <f>VLOOKUP($B1935,期貨未平倉口數!$A$4:$M$499,10,FALSE)</f>
        <v>#N/A</v>
      </c>
      <c r="Q1935" s="27" t="e">
        <f>VLOOKUP($B1935,期貨未平倉口數!$A$4:$M$499,11,FALSE)</f>
        <v>#N/A</v>
      </c>
      <c r="R1935" s="64" t="e">
        <f>VLOOKUP($B1935,選擇權未平倉餘額!$A$4:$I$500,6,FALSE)</f>
        <v>#N/A</v>
      </c>
      <c r="S1935" s="64" t="e">
        <f>VLOOKUP($B1935,選擇權未平倉餘額!$A$4:$I$500,7,FALSE)</f>
        <v>#N/A</v>
      </c>
      <c r="T1935" s="64" t="e">
        <f>VLOOKUP($B1935,選擇權未平倉餘額!$A$4:$I$500,8,FALSE)</f>
        <v>#N/A</v>
      </c>
      <c r="U1935" s="64" t="e">
        <f>VLOOKUP($B1935,選擇權未平倉餘額!$A$4:$I$500,9,FALSE)</f>
        <v>#N/A</v>
      </c>
      <c r="V1935" s="39" t="e">
        <f>VLOOKUP($B1935,臺指選擇權P_C_Ratios!$A$4:$C$500,3,FALSE)</f>
        <v>#N/A</v>
      </c>
      <c r="W1935" s="41" t="e">
        <f>VLOOKUP($B1935,散戶多空比!$A$6:$L$500,12,FALSE)</f>
        <v>#N/A</v>
      </c>
      <c r="X1935" s="40" t="e">
        <f>VLOOKUP($B1935,期貨大額交易人未沖銷部位!$A$4:$O$499,4,FALSE)</f>
        <v>#N/A</v>
      </c>
      <c r="Y1935" s="40" t="e">
        <f>VLOOKUP($B1935,期貨大額交易人未沖銷部位!$A$4:$O$499,7,FALSE)</f>
        <v>#N/A</v>
      </c>
      <c r="Z1935" s="40" t="e">
        <f>VLOOKUP($B1935,期貨大額交易人未沖銷部位!$A$4:$O$499,10,FALSE)</f>
        <v>#N/A</v>
      </c>
      <c r="AA1935" s="40" t="e">
        <f>VLOOKUP($B1935,期貨大額交易人未沖銷部位!$A$4:$O$499,13,FALSE)</f>
        <v>#N/A</v>
      </c>
      <c r="AB1935" s="40" t="e">
        <f>VLOOKUP($B1935,期貨大額交易人未沖銷部位!$A$4:$O$499,14,FALSE)</f>
        <v>#N/A</v>
      </c>
      <c r="AC1935" s="40" t="e">
        <f>VLOOKUP($B1935,期貨大額交易人未沖銷部位!$A$4:$O$499,15,FALSE)</f>
        <v>#N/A</v>
      </c>
      <c r="AD1935" s="33" t="e">
        <f>VLOOKUP($B1935,三大美股走勢!$A$4:$J$495,4,FALSE)</f>
        <v>#N/A</v>
      </c>
      <c r="AE1935" s="33" t="e">
        <f>VLOOKUP($B1935,三大美股走勢!$A$4:$J$495,7,FALSE)</f>
        <v>#N/A</v>
      </c>
      <c r="AF1935" s="33" t="e">
        <f>VLOOKUP($B1935,三大美股走勢!$A$4:$J$495,10,FALSE)</f>
        <v>#N/A</v>
      </c>
    </row>
    <row r="1936" spans="2:32">
      <c r="B1936" s="32">
        <v>44715</v>
      </c>
      <c r="C1936" s="33" t="e">
        <f>VLOOKUP($B1936,大盤與近月台指!$A$4:$I$499,2,FALSE)</f>
        <v>#N/A</v>
      </c>
      <c r="D1936" s="34" t="e">
        <f>VLOOKUP($B1936,大盤與近月台指!$A$4:$I$499,3,FALSE)</f>
        <v>#N/A</v>
      </c>
      <c r="E1936" s="35" t="e">
        <f>VLOOKUP($B1936,大盤與近月台指!$A$4:$I$499,4,FALSE)</f>
        <v>#N/A</v>
      </c>
      <c r="F1936" s="33" t="e">
        <f>VLOOKUP($B1936,大盤與近月台指!$A$4:$I$499,5,FALSE)</f>
        <v>#N/A</v>
      </c>
      <c r="G1936" s="49" t="e">
        <f>VLOOKUP($B1936,三大法人買賣超!$A$4:$I$500,3,FALSE)</f>
        <v>#N/A</v>
      </c>
      <c r="H1936" s="34" t="e">
        <f>VLOOKUP($B1936,三大法人買賣超!$A$4:$I$500,5,FALSE)</f>
        <v>#N/A</v>
      </c>
      <c r="I1936" s="27" t="e">
        <f>VLOOKUP($B1936,三大法人買賣超!$A$4:$I$500,7,FALSE)</f>
        <v>#N/A</v>
      </c>
      <c r="J1936" s="27" t="e">
        <f>VLOOKUP($B1936,三大法人買賣超!$A$4:$I$500,9,FALSE)</f>
        <v>#N/A</v>
      </c>
      <c r="K1936" s="37">
        <f>新台幣匯率美元指數!B1937</f>
        <v>0</v>
      </c>
      <c r="L1936" s="38">
        <f>新台幣匯率美元指數!C1937</f>
        <v>0</v>
      </c>
      <c r="M1936" s="39">
        <f>新台幣匯率美元指數!D1937</f>
        <v>0</v>
      </c>
      <c r="N1936" s="27" t="e">
        <f>VLOOKUP($B1936,期貨未平倉口數!$A$4:$M$499,4,FALSE)</f>
        <v>#N/A</v>
      </c>
      <c r="O1936" s="27" t="e">
        <f>VLOOKUP($B1936,期貨未平倉口數!$A$4:$M$499,9,FALSE)</f>
        <v>#N/A</v>
      </c>
      <c r="P1936" s="27" t="e">
        <f>VLOOKUP($B1936,期貨未平倉口數!$A$4:$M$499,10,FALSE)</f>
        <v>#N/A</v>
      </c>
      <c r="Q1936" s="27" t="e">
        <f>VLOOKUP($B1936,期貨未平倉口數!$A$4:$M$499,11,FALSE)</f>
        <v>#N/A</v>
      </c>
      <c r="R1936" s="64" t="e">
        <f>VLOOKUP($B1936,選擇權未平倉餘額!$A$4:$I$500,6,FALSE)</f>
        <v>#N/A</v>
      </c>
      <c r="S1936" s="64" t="e">
        <f>VLOOKUP($B1936,選擇權未平倉餘額!$A$4:$I$500,7,FALSE)</f>
        <v>#N/A</v>
      </c>
      <c r="T1936" s="64" t="e">
        <f>VLOOKUP($B1936,選擇權未平倉餘額!$A$4:$I$500,8,FALSE)</f>
        <v>#N/A</v>
      </c>
      <c r="U1936" s="64" t="e">
        <f>VLOOKUP($B1936,選擇權未平倉餘額!$A$4:$I$500,9,FALSE)</f>
        <v>#N/A</v>
      </c>
      <c r="V1936" s="39" t="e">
        <f>VLOOKUP($B1936,臺指選擇權P_C_Ratios!$A$4:$C$500,3,FALSE)</f>
        <v>#N/A</v>
      </c>
      <c r="W1936" s="41" t="e">
        <f>VLOOKUP($B1936,散戶多空比!$A$6:$L$500,12,FALSE)</f>
        <v>#N/A</v>
      </c>
      <c r="X1936" s="40" t="e">
        <f>VLOOKUP($B1936,期貨大額交易人未沖銷部位!$A$4:$O$499,4,FALSE)</f>
        <v>#N/A</v>
      </c>
      <c r="Y1936" s="40" t="e">
        <f>VLOOKUP($B1936,期貨大額交易人未沖銷部位!$A$4:$O$499,7,FALSE)</f>
        <v>#N/A</v>
      </c>
      <c r="Z1936" s="40" t="e">
        <f>VLOOKUP($B1936,期貨大額交易人未沖銷部位!$A$4:$O$499,10,FALSE)</f>
        <v>#N/A</v>
      </c>
      <c r="AA1936" s="40" t="e">
        <f>VLOOKUP($B1936,期貨大額交易人未沖銷部位!$A$4:$O$499,13,FALSE)</f>
        <v>#N/A</v>
      </c>
      <c r="AB1936" s="40" t="e">
        <f>VLOOKUP($B1936,期貨大額交易人未沖銷部位!$A$4:$O$499,14,FALSE)</f>
        <v>#N/A</v>
      </c>
      <c r="AC1936" s="40" t="e">
        <f>VLOOKUP($B1936,期貨大額交易人未沖銷部位!$A$4:$O$499,15,FALSE)</f>
        <v>#N/A</v>
      </c>
      <c r="AD1936" s="33" t="e">
        <f>VLOOKUP($B1936,三大美股走勢!$A$4:$J$495,4,FALSE)</f>
        <v>#N/A</v>
      </c>
      <c r="AE1936" s="33" t="e">
        <f>VLOOKUP($B1936,三大美股走勢!$A$4:$J$495,7,FALSE)</f>
        <v>#N/A</v>
      </c>
      <c r="AF1936" s="33" t="e">
        <f>VLOOKUP($B1936,三大美股走勢!$A$4:$J$495,10,FALSE)</f>
        <v>#N/A</v>
      </c>
    </row>
    <row r="1937" spans="2:32">
      <c r="B1937" s="32">
        <v>44716</v>
      </c>
      <c r="C1937" s="33" t="e">
        <f>VLOOKUP($B1937,大盤與近月台指!$A$4:$I$499,2,FALSE)</f>
        <v>#N/A</v>
      </c>
      <c r="D1937" s="34" t="e">
        <f>VLOOKUP($B1937,大盤與近月台指!$A$4:$I$499,3,FALSE)</f>
        <v>#N/A</v>
      </c>
      <c r="E1937" s="35" t="e">
        <f>VLOOKUP($B1937,大盤與近月台指!$A$4:$I$499,4,FALSE)</f>
        <v>#N/A</v>
      </c>
      <c r="F1937" s="33" t="e">
        <f>VLOOKUP($B1937,大盤與近月台指!$A$4:$I$499,5,FALSE)</f>
        <v>#N/A</v>
      </c>
      <c r="G1937" s="49" t="e">
        <f>VLOOKUP($B1937,三大法人買賣超!$A$4:$I$500,3,FALSE)</f>
        <v>#N/A</v>
      </c>
      <c r="H1937" s="34" t="e">
        <f>VLOOKUP($B1937,三大法人買賣超!$A$4:$I$500,5,FALSE)</f>
        <v>#N/A</v>
      </c>
      <c r="I1937" s="27" t="e">
        <f>VLOOKUP($B1937,三大法人買賣超!$A$4:$I$500,7,FALSE)</f>
        <v>#N/A</v>
      </c>
      <c r="J1937" s="27" t="e">
        <f>VLOOKUP($B1937,三大法人買賣超!$A$4:$I$500,9,FALSE)</f>
        <v>#N/A</v>
      </c>
      <c r="K1937" s="37">
        <f>新台幣匯率美元指數!B1938</f>
        <v>0</v>
      </c>
      <c r="L1937" s="38">
        <f>新台幣匯率美元指數!C1938</f>
        <v>0</v>
      </c>
      <c r="M1937" s="39">
        <f>新台幣匯率美元指數!D1938</f>
        <v>0</v>
      </c>
      <c r="N1937" s="27" t="e">
        <f>VLOOKUP($B1937,期貨未平倉口數!$A$4:$M$499,4,FALSE)</f>
        <v>#N/A</v>
      </c>
      <c r="O1937" s="27" t="e">
        <f>VLOOKUP($B1937,期貨未平倉口數!$A$4:$M$499,9,FALSE)</f>
        <v>#N/A</v>
      </c>
      <c r="P1937" s="27" t="e">
        <f>VLOOKUP($B1937,期貨未平倉口數!$A$4:$M$499,10,FALSE)</f>
        <v>#N/A</v>
      </c>
      <c r="Q1937" s="27" t="e">
        <f>VLOOKUP($B1937,期貨未平倉口數!$A$4:$M$499,11,FALSE)</f>
        <v>#N/A</v>
      </c>
      <c r="R1937" s="64" t="e">
        <f>VLOOKUP($B1937,選擇權未平倉餘額!$A$4:$I$500,6,FALSE)</f>
        <v>#N/A</v>
      </c>
      <c r="S1937" s="64" t="e">
        <f>VLOOKUP($B1937,選擇權未平倉餘額!$A$4:$I$500,7,FALSE)</f>
        <v>#N/A</v>
      </c>
      <c r="T1937" s="64" t="e">
        <f>VLOOKUP($B1937,選擇權未平倉餘額!$A$4:$I$500,8,FALSE)</f>
        <v>#N/A</v>
      </c>
      <c r="U1937" s="64" t="e">
        <f>VLOOKUP($B1937,選擇權未平倉餘額!$A$4:$I$500,9,FALSE)</f>
        <v>#N/A</v>
      </c>
      <c r="V1937" s="39" t="e">
        <f>VLOOKUP($B1937,臺指選擇權P_C_Ratios!$A$4:$C$500,3,FALSE)</f>
        <v>#N/A</v>
      </c>
      <c r="W1937" s="41" t="e">
        <f>VLOOKUP($B1937,散戶多空比!$A$6:$L$500,12,FALSE)</f>
        <v>#N/A</v>
      </c>
      <c r="X1937" s="40" t="e">
        <f>VLOOKUP($B1937,期貨大額交易人未沖銷部位!$A$4:$O$499,4,FALSE)</f>
        <v>#N/A</v>
      </c>
      <c r="Y1937" s="40" t="e">
        <f>VLOOKUP($B1937,期貨大額交易人未沖銷部位!$A$4:$O$499,7,FALSE)</f>
        <v>#N/A</v>
      </c>
      <c r="Z1937" s="40" t="e">
        <f>VLOOKUP($B1937,期貨大額交易人未沖銷部位!$A$4:$O$499,10,FALSE)</f>
        <v>#N/A</v>
      </c>
      <c r="AA1937" s="40" t="e">
        <f>VLOOKUP($B1937,期貨大額交易人未沖銷部位!$A$4:$O$499,13,FALSE)</f>
        <v>#N/A</v>
      </c>
      <c r="AB1937" s="40" t="e">
        <f>VLOOKUP($B1937,期貨大額交易人未沖銷部位!$A$4:$O$499,14,FALSE)</f>
        <v>#N/A</v>
      </c>
      <c r="AC1937" s="40" t="e">
        <f>VLOOKUP($B1937,期貨大額交易人未沖銷部位!$A$4:$O$499,15,FALSE)</f>
        <v>#N/A</v>
      </c>
      <c r="AD1937" s="33" t="e">
        <f>VLOOKUP($B1937,三大美股走勢!$A$4:$J$495,4,FALSE)</f>
        <v>#N/A</v>
      </c>
      <c r="AE1937" s="33" t="e">
        <f>VLOOKUP($B1937,三大美股走勢!$A$4:$J$495,7,FALSE)</f>
        <v>#N/A</v>
      </c>
      <c r="AF1937" s="33" t="e">
        <f>VLOOKUP($B1937,三大美股走勢!$A$4:$J$495,10,FALSE)</f>
        <v>#N/A</v>
      </c>
    </row>
    <row r="1938" spans="2:32">
      <c r="B1938" s="32">
        <v>44717</v>
      </c>
      <c r="C1938" s="33" t="e">
        <f>VLOOKUP($B1938,大盤與近月台指!$A$4:$I$499,2,FALSE)</f>
        <v>#N/A</v>
      </c>
      <c r="D1938" s="34" t="e">
        <f>VLOOKUP($B1938,大盤與近月台指!$A$4:$I$499,3,FALSE)</f>
        <v>#N/A</v>
      </c>
      <c r="E1938" s="35" t="e">
        <f>VLOOKUP($B1938,大盤與近月台指!$A$4:$I$499,4,FALSE)</f>
        <v>#N/A</v>
      </c>
      <c r="F1938" s="33" t="e">
        <f>VLOOKUP($B1938,大盤與近月台指!$A$4:$I$499,5,FALSE)</f>
        <v>#N/A</v>
      </c>
      <c r="G1938" s="49" t="e">
        <f>VLOOKUP($B1938,三大法人買賣超!$A$4:$I$500,3,FALSE)</f>
        <v>#N/A</v>
      </c>
      <c r="H1938" s="34" t="e">
        <f>VLOOKUP($B1938,三大法人買賣超!$A$4:$I$500,5,FALSE)</f>
        <v>#N/A</v>
      </c>
      <c r="I1938" s="27" t="e">
        <f>VLOOKUP($B1938,三大法人買賣超!$A$4:$I$500,7,FALSE)</f>
        <v>#N/A</v>
      </c>
      <c r="J1938" s="27" t="e">
        <f>VLOOKUP($B1938,三大法人買賣超!$A$4:$I$500,9,FALSE)</f>
        <v>#N/A</v>
      </c>
      <c r="K1938" s="37">
        <f>新台幣匯率美元指數!B1939</f>
        <v>0</v>
      </c>
      <c r="L1938" s="38">
        <f>新台幣匯率美元指數!C1939</f>
        <v>0</v>
      </c>
      <c r="M1938" s="39">
        <f>新台幣匯率美元指數!D1939</f>
        <v>0</v>
      </c>
      <c r="N1938" s="27" t="e">
        <f>VLOOKUP($B1938,期貨未平倉口數!$A$4:$M$499,4,FALSE)</f>
        <v>#N/A</v>
      </c>
      <c r="O1938" s="27" t="e">
        <f>VLOOKUP($B1938,期貨未平倉口數!$A$4:$M$499,9,FALSE)</f>
        <v>#N/A</v>
      </c>
      <c r="P1938" s="27" t="e">
        <f>VLOOKUP($B1938,期貨未平倉口數!$A$4:$M$499,10,FALSE)</f>
        <v>#N/A</v>
      </c>
      <c r="Q1938" s="27" t="e">
        <f>VLOOKUP($B1938,期貨未平倉口數!$A$4:$M$499,11,FALSE)</f>
        <v>#N/A</v>
      </c>
      <c r="R1938" s="64" t="e">
        <f>VLOOKUP($B1938,選擇權未平倉餘額!$A$4:$I$500,6,FALSE)</f>
        <v>#N/A</v>
      </c>
      <c r="S1938" s="64" t="e">
        <f>VLOOKUP($B1938,選擇權未平倉餘額!$A$4:$I$500,7,FALSE)</f>
        <v>#N/A</v>
      </c>
      <c r="T1938" s="64" t="e">
        <f>VLOOKUP($B1938,選擇權未平倉餘額!$A$4:$I$500,8,FALSE)</f>
        <v>#N/A</v>
      </c>
      <c r="U1938" s="64" t="e">
        <f>VLOOKUP($B1938,選擇權未平倉餘額!$A$4:$I$500,9,FALSE)</f>
        <v>#N/A</v>
      </c>
      <c r="V1938" s="39" t="e">
        <f>VLOOKUP($B1938,臺指選擇權P_C_Ratios!$A$4:$C$500,3,FALSE)</f>
        <v>#N/A</v>
      </c>
      <c r="W1938" s="41" t="e">
        <f>VLOOKUP($B1938,散戶多空比!$A$6:$L$500,12,FALSE)</f>
        <v>#N/A</v>
      </c>
      <c r="X1938" s="40" t="e">
        <f>VLOOKUP($B1938,期貨大額交易人未沖銷部位!$A$4:$O$499,4,FALSE)</f>
        <v>#N/A</v>
      </c>
      <c r="Y1938" s="40" t="e">
        <f>VLOOKUP($B1938,期貨大額交易人未沖銷部位!$A$4:$O$499,7,FALSE)</f>
        <v>#N/A</v>
      </c>
      <c r="Z1938" s="40" t="e">
        <f>VLOOKUP($B1938,期貨大額交易人未沖銷部位!$A$4:$O$499,10,FALSE)</f>
        <v>#N/A</v>
      </c>
      <c r="AA1938" s="40" t="e">
        <f>VLOOKUP($B1938,期貨大額交易人未沖銷部位!$A$4:$O$499,13,FALSE)</f>
        <v>#N/A</v>
      </c>
      <c r="AB1938" s="40" t="e">
        <f>VLOOKUP($B1938,期貨大額交易人未沖銷部位!$A$4:$O$499,14,FALSE)</f>
        <v>#N/A</v>
      </c>
      <c r="AC1938" s="40" t="e">
        <f>VLOOKUP($B1938,期貨大額交易人未沖銷部位!$A$4:$O$499,15,FALSE)</f>
        <v>#N/A</v>
      </c>
      <c r="AD1938" s="33" t="e">
        <f>VLOOKUP($B1938,三大美股走勢!$A$4:$J$495,4,FALSE)</f>
        <v>#N/A</v>
      </c>
      <c r="AE1938" s="33" t="e">
        <f>VLOOKUP($B1938,三大美股走勢!$A$4:$J$495,7,FALSE)</f>
        <v>#N/A</v>
      </c>
      <c r="AF1938" s="33" t="e">
        <f>VLOOKUP($B1938,三大美股走勢!$A$4:$J$495,10,FALSE)</f>
        <v>#N/A</v>
      </c>
    </row>
    <row r="1939" spans="2:32">
      <c r="B1939" s="32">
        <v>44718</v>
      </c>
      <c r="C1939" s="33" t="e">
        <f>VLOOKUP($B1939,大盤與近月台指!$A$4:$I$499,2,FALSE)</f>
        <v>#N/A</v>
      </c>
      <c r="D1939" s="34" t="e">
        <f>VLOOKUP($B1939,大盤與近月台指!$A$4:$I$499,3,FALSE)</f>
        <v>#N/A</v>
      </c>
      <c r="E1939" s="35" t="e">
        <f>VLOOKUP($B1939,大盤與近月台指!$A$4:$I$499,4,FALSE)</f>
        <v>#N/A</v>
      </c>
      <c r="F1939" s="33" t="e">
        <f>VLOOKUP($B1939,大盤與近月台指!$A$4:$I$499,5,FALSE)</f>
        <v>#N/A</v>
      </c>
      <c r="G1939" s="49" t="e">
        <f>VLOOKUP($B1939,三大法人買賣超!$A$4:$I$500,3,FALSE)</f>
        <v>#N/A</v>
      </c>
      <c r="H1939" s="34" t="e">
        <f>VLOOKUP($B1939,三大法人買賣超!$A$4:$I$500,5,FALSE)</f>
        <v>#N/A</v>
      </c>
      <c r="I1939" s="27" t="e">
        <f>VLOOKUP($B1939,三大法人買賣超!$A$4:$I$500,7,FALSE)</f>
        <v>#N/A</v>
      </c>
      <c r="J1939" s="27" t="e">
        <f>VLOOKUP($B1939,三大法人買賣超!$A$4:$I$500,9,FALSE)</f>
        <v>#N/A</v>
      </c>
      <c r="K1939" s="37">
        <f>新台幣匯率美元指數!B1940</f>
        <v>0</v>
      </c>
      <c r="L1939" s="38">
        <f>新台幣匯率美元指數!C1940</f>
        <v>0</v>
      </c>
      <c r="M1939" s="39">
        <f>新台幣匯率美元指數!D1940</f>
        <v>0</v>
      </c>
      <c r="N1939" s="27" t="e">
        <f>VLOOKUP($B1939,期貨未平倉口數!$A$4:$M$499,4,FALSE)</f>
        <v>#N/A</v>
      </c>
      <c r="O1939" s="27" t="e">
        <f>VLOOKUP($B1939,期貨未平倉口數!$A$4:$M$499,9,FALSE)</f>
        <v>#N/A</v>
      </c>
      <c r="P1939" s="27" t="e">
        <f>VLOOKUP($B1939,期貨未平倉口數!$A$4:$M$499,10,FALSE)</f>
        <v>#N/A</v>
      </c>
      <c r="Q1939" s="27" t="e">
        <f>VLOOKUP($B1939,期貨未平倉口數!$A$4:$M$499,11,FALSE)</f>
        <v>#N/A</v>
      </c>
      <c r="R1939" s="64" t="e">
        <f>VLOOKUP($B1939,選擇權未平倉餘額!$A$4:$I$500,6,FALSE)</f>
        <v>#N/A</v>
      </c>
      <c r="S1939" s="64" t="e">
        <f>VLOOKUP($B1939,選擇權未平倉餘額!$A$4:$I$500,7,FALSE)</f>
        <v>#N/A</v>
      </c>
      <c r="T1939" s="64" t="e">
        <f>VLOOKUP($B1939,選擇權未平倉餘額!$A$4:$I$500,8,FALSE)</f>
        <v>#N/A</v>
      </c>
      <c r="U1939" s="64" t="e">
        <f>VLOOKUP($B1939,選擇權未平倉餘額!$A$4:$I$500,9,FALSE)</f>
        <v>#N/A</v>
      </c>
      <c r="V1939" s="39" t="e">
        <f>VLOOKUP($B1939,臺指選擇權P_C_Ratios!$A$4:$C$500,3,FALSE)</f>
        <v>#N/A</v>
      </c>
      <c r="W1939" s="41" t="e">
        <f>VLOOKUP($B1939,散戶多空比!$A$6:$L$500,12,FALSE)</f>
        <v>#N/A</v>
      </c>
      <c r="X1939" s="40" t="e">
        <f>VLOOKUP($B1939,期貨大額交易人未沖銷部位!$A$4:$O$499,4,FALSE)</f>
        <v>#N/A</v>
      </c>
      <c r="Y1939" s="40" t="e">
        <f>VLOOKUP($B1939,期貨大額交易人未沖銷部位!$A$4:$O$499,7,FALSE)</f>
        <v>#N/A</v>
      </c>
      <c r="Z1939" s="40" t="e">
        <f>VLOOKUP($B1939,期貨大額交易人未沖銷部位!$A$4:$O$499,10,FALSE)</f>
        <v>#N/A</v>
      </c>
      <c r="AA1939" s="40" t="e">
        <f>VLOOKUP($B1939,期貨大額交易人未沖銷部位!$A$4:$O$499,13,FALSE)</f>
        <v>#N/A</v>
      </c>
      <c r="AB1939" s="40" t="e">
        <f>VLOOKUP($B1939,期貨大額交易人未沖銷部位!$A$4:$O$499,14,FALSE)</f>
        <v>#N/A</v>
      </c>
      <c r="AC1939" s="40" t="e">
        <f>VLOOKUP($B1939,期貨大額交易人未沖銷部位!$A$4:$O$499,15,FALSE)</f>
        <v>#N/A</v>
      </c>
      <c r="AD1939" s="33" t="e">
        <f>VLOOKUP($B1939,三大美股走勢!$A$4:$J$495,4,FALSE)</f>
        <v>#N/A</v>
      </c>
      <c r="AE1939" s="33" t="e">
        <f>VLOOKUP($B1939,三大美股走勢!$A$4:$J$495,7,FALSE)</f>
        <v>#N/A</v>
      </c>
      <c r="AF1939" s="33" t="e">
        <f>VLOOKUP($B1939,三大美股走勢!$A$4:$J$495,10,FALSE)</f>
        <v>#N/A</v>
      </c>
    </row>
    <row r="1940" spans="2:32">
      <c r="B1940" s="32">
        <v>44719</v>
      </c>
      <c r="C1940" s="33" t="e">
        <f>VLOOKUP($B1940,大盤與近月台指!$A$4:$I$499,2,FALSE)</f>
        <v>#N/A</v>
      </c>
      <c r="D1940" s="34" t="e">
        <f>VLOOKUP($B1940,大盤與近月台指!$A$4:$I$499,3,FALSE)</f>
        <v>#N/A</v>
      </c>
      <c r="E1940" s="35" t="e">
        <f>VLOOKUP($B1940,大盤與近月台指!$A$4:$I$499,4,FALSE)</f>
        <v>#N/A</v>
      </c>
      <c r="F1940" s="33" t="e">
        <f>VLOOKUP($B1940,大盤與近月台指!$A$4:$I$499,5,FALSE)</f>
        <v>#N/A</v>
      </c>
      <c r="G1940" s="49" t="e">
        <f>VLOOKUP($B1940,三大法人買賣超!$A$4:$I$500,3,FALSE)</f>
        <v>#N/A</v>
      </c>
      <c r="H1940" s="34" t="e">
        <f>VLOOKUP($B1940,三大法人買賣超!$A$4:$I$500,5,FALSE)</f>
        <v>#N/A</v>
      </c>
      <c r="I1940" s="27" t="e">
        <f>VLOOKUP($B1940,三大法人買賣超!$A$4:$I$500,7,FALSE)</f>
        <v>#N/A</v>
      </c>
      <c r="J1940" s="27" t="e">
        <f>VLOOKUP($B1940,三大法人買賣超!$A$4:$I$500,9,FALSE)</f>
        <v>#N/A</v>
      </c>
      <c r="K1940" s="37">
        <f>新台幣匯率美元指數!B1941</f>
        <v>0</v>
      </c>
      <c r="L1940" s="38">
        <f>新台幣匯率美元指數!C1941</f>
        <v>0</v>
      </c>
      <c r="M1940" s="39">
        <f>新台幣匯率美元指數!D1941</f>
        <v>0</v>
      </c>
      <c r="N1940" s="27" t="e">
        <f>VLOOKUP($B1940,期貨未平倉口數!$A$4:$M$499,4,FALSE)</f>
        <v>#N/A</v>
      </c>
      <c r="O1940" s="27" t="e">
        <f>VLOOKUP($B1940,期貨未平倉口數!$A$4:$M$499,9,FALSE)</f>
        <v>#N/A</v>
      </c>
      <c r="P1940" s="27" t="e">
        <f>VLOOKUP($B1940,期貨未平倉口數!$A$4:$M$499,10,FALSE)</f>
        <v>#N/A</v>
      </c>
      <c r="Q1940" s="27" t="e">
        <f>VLOOKUP($B1940,期貨未平倉口數!$A$4:$M$499,11,FALSE)</f>
        <v>#N/A</v>
      </c>
      <c r="R1940" s="64" t="e">
        <f>VLOOKUP($B1940,選擇權未平倉餘額!$A$4:$I$500,6,FALSE)</f>
        <v>#N/A</v>
      </c>
      <c r="S1940" s="64" t="e">
        <f>VLOOKUP($B1940,選擇權未平倉餘額!$A$4:$I$500,7,FALSE)</f>
        <v>#N/A</v>
      </c>
      <c r="T1940" s="64" t="e">
        <f>VLOOKUP($B1940,選擇權未平倉餘額!$A$4:$I$500,8,FALSE)</f>
        <v>#N/A</v>
      </c>
      <c r="U1940" s="64" t="e">
        <f>VLOOKUP($B1940,選擇權未平倉餘額!$A$4:$I$500,9,FALSE)</f>
        <v>#N/A</v>
      </c>
      <c r="V1940" s="39" t="e">
        <f>VLOOKUP($B1940,臺指選擇權P_C_Ratios!$A$4:$C$500,3,FALSE)</f>
        <v>#N/A</v>
      </c>
      <c r="W1940" s="41" t="e">
        <f>VLOOKUP($B1940,散戶多空比!$A$6:$L$500,12,FALSE)</f>
        <v>#N/A</v>
      </c>
      <c r="X1940" s="40" t="e">
        <f>VLOOKUP($B1940,期貨大額交易人未沖銷部位!$A$4:$O$499,4,FALSE)</f>
        <v>#N/A</v>
      </c>
      <c r="Y1940" s="40" t="e">
        <f>VLOOKUP($B1940,期貨大額交易人未沖銷部位!$A$4:$O$499,7,FALSE)</f>
        <v>#N/A</v>
      </c>
      <c r="Z1940" s="40" t="e">
        <f>VLOOKUP($B1940,期貨大額交易人未沖銷部位!$A$4:$O$499,10,FALSE)</f>
        <v>#N/A</v>
      </c>
      <c r="AA1940" s="40" t="e">
        <f>VLOOKUP($B1940,期貨大額交易人未沖銷部位!$A$4:$O$499,13,FALSE)</f>
        <v>#N/A</v>
      </c>
      <c r="AB1940" s="40" t="e">
        <f>VLOOKUP($B1940,期貨大額交易人未沖銷部位!$A$4:$O$499,14,FALSE)</f>
        <v>#N/A</v>
      </c>
      <c r="AC1940" s="40" t="e">
        <f>VLOOKUP($B1940,期貨大額交易人未沖銷部位!$A$4:$O$499,15,FALSE)</f>
        <v>#N/A</v>
      </c>
      <c r="AD1940" s="33" t="e">
        <f>VLOOKUP($B1940,三大美股走勢!$A$4:$J$495,4,FALSE)</f>
        <v>#N/A</v>
      </c>
      <c r="AE1940" s="33" t="e">
        <f>VLOOKUP($B1940,三大美股走勢!$A$4:$J$495,7,FALSE)</f>
        <v>#N/A</v>
      </c>
      <c r="AF1940" s="33" t="e">
        <f>VLOOKUP($B1940,三大美股走勢!$A$4:$J$495,10,FALSE)</f>
        <v>#N/A</v>
      </c>
    </row>
    <row r="1941" spans="2:32">
      <c r="B1941" s="32">
        <v>44720</v>
      </c>
      <c r="C1941" s="33" t="e">
        <f>VLOOKUP($B1941,大盤與近月台指!$A$4:$I$499,2,FALSE)</f>
        <v>#N/A</v>
      </c>
      <c r="D1941" s="34" t="e">
        <f>VLOOKUP($B1941,大盤與近月台指!$A$4:$I$499,3,FALSE)</f>
        <v>#N/A</v>
      </c>
      <c r="E1941" s="35" t="e">
        <f>VLOOKUP($B1941,大盤與近月台指!$A$4:$I$499,4,FALSE)</f>
        <v>#N/A</v>
      </c>
      <c r="F1941" s="33" t="e">
        <f>VLOOKUP($B1941,大盤與近月台指!$A$4:$I$499,5,FALSE)</f>
        <v>#N/A</v>
      </c>
      <c r="G1941" s="49" t="e">
        <f>VLOOKUP($B1941,三大法人買賣超!$A$4:$I$500,3,FALSE)</f>
        <v>#N/A</v>
      </c>
      <c r="H1941" s="34" t="e">
        <f>VLOOKUP($B1941,三大法人買賣超!$A$4:$I$500,5,FALSE)</f>
        <v>#N/A</v>
      </c>
      <c r="I1941" s="27" t="e">
        <f>VLOOKUP($B1941,三大法人買賣超!$A$4:$I$500,7,FALSE)</f>
        <v>#N/A</v>
      </c>
      <c r="J1941" s="27" t="e">
        <f>VLOOKUP($B1941,三大法人買賣超!$A$4:$I$500,9,FALSE)</f>
        <v>#N/A</v>
      </c>
      <c r="K1941" s="37">
        <f>新台幣匯率美元指數!B1942</f>
        <v>0</v>
      </c>
      <c r="L1941" s="38">
        <f>新台幣匯率美元指數!C1942</f>
        <v>0</v>
      </c>
      <c r="M1941" s="39">
        <f>新台幣匯率美元指數!D1942</f>
        <v>0</v>
      </c>
      <c r="N1941" s="27" t="e">
        <f>VLOOKUP($B1941,期貨未平倉口數!$A$4:$M$499,4,FALSE)</f>
        <v>#N/A</v>
      </c>
      <c r="O1941" s="27" t="e">
        <f>VLOOKUP($B1941,期貨未平倉口數!$A$4:$M$499,9,FALSE)</f>
        <v>#N/A</v>
      </c>
      <c r="P1941" s="27" t="e">
        <f>VLOOKUP($B1941,期貨未平倉口數!$A$4:$M$499,10,FALSE)</f>
        <v>#N/A</v>
      </c>
      <c r="Q1941" s="27" t="e">
        <f>VLOOKUP($B1941,期貨未平倉口數!$A$4:$M$499,11,FALSE)</f>
        <v>#N/A</v>
      </c>
      <c r="R1941" s="64" t="e">
        <f>VLOOKUP($B1941,選擇權未平倉餘額!$A$4:$I$500,6,FALSE)</f>
        <v>#N/A</v>
      </c>
      <c r="S1941" s="64" t="e">
        <f>VLOOKUP($B1941,選擇權未平倉餘額!$A$4:$I$500,7,FALSE)</f>
        <v>#N/A</v>
      </c>
      <c r="T1941" s="64" t="e">
        <f>VLOOKUP($B1941,選擇權未平倉餘額!$A$4:$I$500,8,FALSE)</f>
        <v>#N/A</v>
      </c>
      <c r="U1941" s="64" t="e">
        <f>VLOOKUP($B1941,選擇權未平倉餘額!$A$4:$I$500,9,FALSE)</f>
        <v>#N/A</v>
      </c>
      <c r="V1941" s="39" t="e">
        <f>VLOOKUP($B1941,臺指選擇權P_C_Ratios!$A$4:$C$500,3,FALSE)</f>
        <v>#N/A</v>
      </c>
      <c r="W1941" s="41" t="e">
        <f>VLOOKUP($B1941,散戶多空比!$A$6:$L$500,12,FALSE)</f>
        <v>#N/A</v>
      </c>
      <c r="X1941" s="40" t="e">
        <f>VLOOKUP($B1941,期貨大額交易人未沖銷部位!$A$4:$O$499,4,FALSE)</f>
        <v>#N/A</v>
      </c>
      <c r="Y1941" s="40" t="e">
        <f>VLOOKUP($B1941,期貨大額交易人未沖銷部位!$A$4:$O$499,7,FALSE)</f>
        <v>#N/A</v>
      </c>
      <c r="Z1941" s="40" t="e">
        <f>VLOOKUP($B1941,期貨大額交易人未沖銷部位!$A$4:$O$499,10,FALSE)</f>
        <v>#N/A</v>
      </c>
      <c r="AA1941" s="40" t="e">
        <f>VLOOKUP($B1941,期貨大額交易人未沖銷部位!$A$4:$O$499,13,FALSE)</f>
        <v>#N/A</v>
      </c>
      <c r="AB1941" s="40" t="e">
        <f>VLOOKUP($B1941,期貨大額交易人未沖銷部位!$A$4:$O$499,14,FALSE)</f>
        <v>#N/A</v>
      </c>
      <c r="AC1941" s="40" t="e">
        <f>VLOOKUP($B1941,期貨大額交易人未沖銷部位!$A$4:$O$499,15,FALSE)</f>
        <v>#N/A</v>
      </c>
      <c r="AD1941" s="33" t="e">
        <f>VLOOKUP($B1941,三大美股走勢!$A$4:$J$495,4,FALSE)</f>
        <v>#N/A</v>
      </c>
      <c r="AE1941" s="33" t="e">
        <f>VLOOKUP($B1941,三大美股走勢!$A$4:$J$495,7,FALSE)</f>
        <v>#N/A</v>
      </c>
      <c r="AF1941" s="33" t="e">
        <f>VLOOKUP($B1941,三大美股走勢!$A$4:$J$495,10,FALSE)</f>
        <v>#N/A</v>
      </c>
    </row>
    <row r="1942" spans="2:32">
      <c r="B1942" s="32">
        <v>44721</v>
      </c>
      <c r="C1942" s="33" t="e">
        <f>VLOOKUP($B1942,大盤與近月台指!$A$4:$I$499,2,FALSE)</f>
        <v>#N/A</v>
      </c>
      <c r="D1942" s="34" t="e">
        <f>VLOOKUP($B1942,大盤與近月台指!$A$4:$I$499,3,FALSE)</f>
        <v>#N/A</v>
      </c>
      <c r="E1942" s="35" t="e">
        <f>VLOOKUP($B1942,大盤與近月台指!$A$4:$I$499,4,FALSE)</f>
        <v>#N/A</v>
      </c>
      <c r="F1942" s="33" t="e">
        <f>VLOOKUP($B1942,大盤與近月台指!$A$4:$I$499,5,FALSE)</f>
        <v>#N/A</v>
      </c>
      <c r="G1942" s="49" t="e">
        <f>VLOOKUP($B1942,三大法人買賣超!$A$4:$I$500,3,FALSE)</f>
        <v>#N/A</v>
      </c>
      <c r="H1942" s="34" t="e">
        <f>VLOOKUP($B1942,三大法人買賣超!$A$4:$I$500,5,FALSE)</f>
        <v>#N/A</v>
      </c>
      <c r="I1942" s="27" t="e">
        <f>VLOOKUP($B1942,三大法人買賣超!$A$4:$I$500,7,FALSE)</f>
        <v>#N/A</v>
      </c>
      <c r="J1942" s="27" t="e">
        <f>VLOOKUP($B1942,三大法人買賣超!$A$4:$I$500,9,FALSE)</f>
        <v>#N/A</v>
      </c>
      <c r="K1942" s="37">
        <f>新台幣匯率美元指數!B1943</f>
        <v>0</v>
      </c>
      <c r="L1942" s="38">
        <f>新台幣匯率美元指數!C1943</f>
        <v>0</v>
      </c>
      <c r="M1942" s="39">
        <f>新台幣匯率美元指數!D1943</f>
        <v>0</v>
      </c>
      <c r="N1942" s="27" t="e">
        <f>VLOOKUP($B1942,期貨未平倉口數!$A$4:$M$499,4,FALSE)</f>
        <v>#N/A</v>
      </c>
      <c r="O1942" s="27" t="e">
        <f>VLOOKUP($B1942,期貨未平倉口數!$A$4:$M$499,9,FALSE)</f>
        <v>#N/A</v>
      </c>
      <c r="P1942" s="27" t="e">
        <f>VLOOKUP($B1942,期貨未平倉口數!$A$4:$M$499,10,FALSE)</f>
        <v>#N/A</v>
      </c>
      <c r="Q1942" s="27" t="e">
        <f>VLOOKUP($B1942,期貨未平倉口數!$A$4:$M$499,11,FALSE)</f>
        <v>#N/A</v>
      </c>
      <c r="R1942" s="64" t="e">
        <f>VLOOKUP($B1942,選擇權未平倉餘額!$A$4:$I$500,6,FALSE)</f>
        <v>#N/A</v>
      </c>
      <c r="S1942" s="64" t="e">
        <f>VLOOKUP($B1942,選擇權未平倉餘額!$A$4:$I$500,7,FALSE)</f>
        <v>#N/A</v>
      </c>
      <c r="T1942" s="64" t="e">
        <f>VLOOKUP($B1942,選擇權未平倉餘額!$A$4:$I$500,8,FALSE)</f>
        <v>#N/A</v>
      </c>
      <c r="U1942" s="64" t="e">
        <f>VLOOKUP($B1942,選擇權未平倉餘額!$A$4:$I$500,9,FALSE)</f>
        <v>#N/A</v>
      </c>
      <c r="V1942" s="39" t="e">
        <f>VLOOKUP($B1942,臺指選擇權P_C_Ratios!$A$4:$C$500,3,FALSE)</f>
        <v>#N/A</v>
      </c>
      <c r="W1942" s="41" t="e">
        <f>VLOOKUP($B1942,散戶多空比!$A$6:$L$500,12,FALSE)</f>
        <v>#N/A</v>
      </c>
      <c r="X1942" s="40" t="e">
        <f>VLOOKUP($B1942,期貨大額交易人未沖銷部位!$A$4:$O$499,4,FALSE)</f>
        <v>#N/A</v>
      </c>
      <c r="Y1942" s="40" t="e">
        <f>VLOOKUP($B1942,期貨大額交易人未沖銷部位!$A$4:$O$499,7,FALSE)</f>
        <v>#N/A</v>
      </c>
      <c r="Z1942" s="40" t="e">
        <f>VLOOKUP($B1942,期貨大額交易人未沖銷部位!$A$4:$O$499,10,FALSE)</f>
        <v>#N/A</v>
      </c>
      <c r="AA1942" s="40" t="e">
        <f>VLOOKUP($B1942,期貨大額交易人未沖銷部位!$A$4:$O$499,13,FALSE)</f>
        <v>#N/A</v>
      </c>
      <c r="AB1942" s="40" t="e">
        <f>VLOOKUP($B1942,期貨大額交易人未沖銷部位!$A$4:$O$499,14,FALSE)</f>
        <v>#N/A</v>
      </c>
      <c r="AC1942" s="40" t="e">
        <f>VLOOKUP($B1942,期貨大額交易人未沖銷部位!$A$4:$O$499,15,FALSE)</f>
        <v>#N/A</v>
      </c>
      <c r="AD1942" s="33" t="e">
        <f>VLOOKUP($B1942,三大美股走勢!$A$4:$J$495,4,FALSE)</f>
        <v>#N/A</v>
      </c>
      <c r="AE1942" s="33" t="e">
        <f>VLOOKUP($B1942,三大美股走勢!$A$4:$J$495,7,FALSE)</f>
        <v>#N/A</v>
      </c>
      <c r="AF1942" s="33" t="e">
        <f>VLOOKUP($B1942,三大美股走勢!$A$4:$J$495,10,FALSE)</f>
        <v>#N/A</v>
      </c>
    </row>
    <row r="1943" spans="2:32">
      <c r="B1943" s="32">
        <v>44722</v>
      </c>
      <c r="C1943" s="33" t="e">
        <f>VLOOKUP($B1943,大盤與近月台指!$A$4:$I$499,2,FALSE)</f>
        <v>#N/A</v>
      </c>
      <c r="D1943" s="34" t="e">
        <f>VLOOKUP($B1943,大盤與近月台指!$A$4:$I$499,3,FALSE)</f>
        <v>#N/A</v>
      </c>
      <c r="E1943" s="35" t="e">
        <f>VLOOKUP($B1943,大盤與近月台指!$A$4:$I$499,4,FALSE)</f>
        <v>#N/A</v>
      </c>
      <c r="F1943" s="33" t="e">
        <f>VLOOKUP($B1943,大盤與近月台指!$A$4:$I$499,5,FALSE)</f>
        <v>#N/A</v>
      </c>
      <c r="G1943" s="49" t="e">
        <f>VLOOKUP($B1943,三大法人買賣超!$A$4:$I$500,3,FALSE)</f>
        <v>#N/A</v>
      </c>
      <c r="H1943" s="34" t="e">
        <f>VLOOKUP($B1943,三大法人買賣超!$A$4:$I$500,5,FALSE)</f>
        <v>#N/A</v>
      </c>
      <c r="I1943" s="27" t="e">
        <f>VLOOKUP($B1943,三大法人買賣超!$A$4:$I$500,7,FALSE)</f>
        <v>#N/A</v>
      </c>
      <c r="J1943" s="27" t="e">
        <f>VLOOKUP($B1943,三大法人買賣超!$A$4:$I$500,9,FALSE)</f>
        <v>#N/A</v>
      </c>
      <c r="K1943" s="37">
        <f>新台幣匯率美元指數!B1944</f>
        <v>0</v>
      </c>
      <c r="L1943" s="38">
        <f>新台幣匯率美元指數!C1944</f>
        <v>0</v>
      </c>
      <c r="M1943" s="39">
        <f>新台幣匯率美元指數!D1944</f>
        <v>0</v>
      </c>
      <c r="N1943" s="27" t="e">
        <f>VLOOKUP($B1943,期貨未平倉口數!$A$4:$M$499,4,FALSE)</f>
        <v>#N/A</v>
      </c>
      <c r="O1943" s="27" t="e">
        <f>VLOOKUP($B1943,期貨未平倉口數!$A$4:$M$499,9,FALSE)</f>
        <v>#N/A</v>
      </c>
      <c r="P1943" s="27" t="e">
        <f>VLOOKUP($B1943,期貨未平倉口數!$A$4:$M$499,10,FALSE)</f>
        <v>#N/A</v>
      </c>
      <c r="Q1943" s="27" t="e">
        <f>VLOOKUP($B1943,期貨未平倉口數!$A$4:$M$499,11,FALSE)</f>
        <v>#N/A</v>
      </c>
      <c r="R1943" s="64" t="e">
        <f>VLOOKUP($B1943,選擇權未平倉餘額!$A$4:$I$500,6,FALSE)</f>
        <v>#N/A</v>
      </c>
      <c r="S1943" s="64" t="e">
        <f>VLOOKUP($B1943,選擇權未平倉餘額!$A$4:$I$500,7,FALSE)</f>
        <v>#N/A</v>
      </c>
      <c r="T1943" s="64" t="e">
        <f>VLOOKUP($B1943,選擇權未平倉餘額!$A$4:$I$500,8,FALSE)</f>
        <v>#N/A</v>
      </c>
      <c r="U1943" s="64" t="e">
        <f>VLOOKUP($B1943,選擇權未平倉餘額!$A$4:$I$500,9,FALSE)</f>
        <v>#N/A</v>
      </c>
      <c r="V1943" s="39" t="e">
        <f>VLOOKUP($B1943,臺指選擇權P_C_Ratios!$A$4:$C$500,3,FALSE)</f>
        <v>#N/A</v>
      </c>
      <c r="W1943" s="41" t="e">
        <f>VLOOKUP($B1943,散戶多空比!$A$6:$L$500,12,FALSE)</f>
        <v>#N/A</v>
      </c>
      <c r="X1943" s="40" t="e">
        <f>VLOOKUP($B1943,期貨大額交易人未沖銷部位!$A$4:$O$499,4,FALSE)</f>
        <v>#N/A</v>
      </c>
      <c r="Y1943" s="40" t="e">
        <f>VLOOKUP($B1943,期貨大額交易人未沖銷部位!$A$4:$O$499,7,FALSE)</f>
        <v>#N/A</v>
      </c>
      <c r="Z1943" s="40" t="e">
        <f>VLOOKUP($B1943,期貨大額交易人未沖銷部位!$A$4:$O$499,10,FALSE)</f>
        <v>#N/A</v>
      </c>
      <c r="AA1943" s="40" t="e">
        <f>VLOOKUP($B1943,期貨大額交易人未沖銷部位!$A$4:$O$499,13,FALSE)</f>
        <v>#N/A</v>
      </c>
      <c r="AB1943" s="40" t="e">
        <f>VLOOKUP($B1943,期貨大額交易人未沖銷部位!$A$4:$O$499,14,FALSE)</f>
        <v>#N/A</v>
      </c>
      <c r="AC1943" s="40" t="e">
        <f>VLOOKUP($B1943,期貨大額交易人未沖銷部位!$A$4:$O$499,15,FALSE)</f>
        <v>#N/A</v>
      </c>
      <c r="AD1943" s="33" t="e">
        <f>VLOOKUP($B1943,三大美股走勢!$A$4:$J$495,4,FALSE)</f>
        <v>#N/A</v>
      </c>
      <c r="AE1943" s="33" t="e">
        <f>VLOOKUP($B1943,三大美股走勢!$A$4:$J$495,7,FALSE)</f>
        <v>#N/A</v>
      </c>
      <c r="AF1943" s="33" t="e">
        <f>VLOOKUP($B1943,三大美股走勢!$A$4:$J$495,10,FALSE)</f>
        <v>#N/A</v>
      </c>
    </row>
    <row r="1944" spans="2:32">
      <c r="B1944" s="32">
        <v>44723</v>
      </c>
      <c r="C1944" s="33" t="e">
        <f>VLOOKUP($B1944,大盤與近月台指!$A$4:$I$499,2,FALSE)</f>
        <v>#N/A</v>
      </c>
      <c r="D1944" s="34" t="e">
        <f>VLOOKUP($B1944,大盤與近月台指!$A$4:$I$499,3,FALSE)</f>
        <v>#N/A</v>
      </c>
      <c r="E1944" s="35" t="e">
        <f>VLOOKUP($B1944,大盤與近月台指!$A$4:$I$499,4,FALSE)</f>
        <v>#N/A</v>
      </c>
      <c r="F1944" s="33" t="e">
        <f>VLOOKUP($B1944,大盤與近月台指!$A$4:$I$499,5,FALSE)</f>
        <v>#N/A</v>
      </c>
      <c r="G1944" s="49" t="e">
        <f>VLOOKUP($B1944,三大法人買賣超!$A$4:$I$500,3,FALSE)</f>
        <v>#N/A</v>
      </c>
      <c r="H1944" s="34" t="e">
        <f>VLOOKUP($B1944,三大法人買賣超!$A$4:$I$500,5,FALSE)</f>
        <v>#N/A</v>
      </c>
      <c r="I1944" s="27" t="e">
        <f>VLOOKUP($B1944,三大法人買賣超!$A$4:$I$500,7,FALSE)</f>
        <v>#N/A</v>
      </c>
      <c r="J1944" s="27" t="e">
        <f>VLOOKUP($B1944,三大法人買賣超!$A$4:$I$500,9,FALSE)</f>
        <v>#N/A</v>
      </c>
      <c r="K1944" s="37">
        <f>新台幣匯率美元指數!B1945</f>
        <v>0</v>
      </c>
      <c r="L1944" s="38">
        <f>新台幣匯率美元指數!C1945</f>
        <v>0</v>
      </c>
      <c r="M1944" s="39">
        <f>新台幣匯率美元指數!D1945</f>
        <v>0</v>
      </c>
      <c r="N1944" s="27" t="e">
        <f>VLOOKUP($B1944,期貨未平倉口數!$A$4:$M$499,4,FALSE)</f>
        <v>#N/A</v>
      </c>
      <c r="O1944" s="27" t="e">
        <f>VLOOKUP($B1944,期貨未平倉口數!$A$4:$M$499,9,FALSE)</f>
        <v>#N/A</v>
      </c>
      <c r="P1944" s="27" t="e">
        <f>VLOOKUP($B1944,期貨未平倉口數!$A$4:$M$499,10,FALSE)</f>
        <v>#N/A</v>
      </c>
      <c r="Q1944" s="27" t="e">
        <f>VLOOKUP($B1944,期貨未平倉口數!$A$4:$M$499,11,FALSE)</f>
        <v>#N/A</v>
      </c>
      <c r="R1944" s="64" t="e">
        <f>VLOOKUP($B1944,選擇權未平倉餘額!$A$4:$I$500,6,FALSE)</f>
        <v>#N/A</v>
      </c>
      <c r="S1944" s="64" t="e">
        <f>VLOOKUP($B1944,選擇權未平倉餘額!$A$4:$I$500,7,FALSE)</f>
        <v>#N/A</v>
      </c>
      <c r="T1944" s="64" t="e">
        <f>VLOOKUP($B1944,選擇權未平倉餘額!$A$4:$I$500,8,FALSE)</f>
        <v>#N/A</v>
      </c>
      <c r="U1944" s="64" t="e">
        <f>VLOOKUP($B1944,選擇權未平倉餘額!$A$4:$I$500,9,FALSE)</f>
        <v>#N/A</v>
      </c>
      <c r="V1944" s="39" t="e">
        <f>VLOOKUP($B1944,臺指選擇權P_C_Ratios!$A$4:$C$500,3,FALSE)</f>
        <v>#N/A</v>
      </c>
      <c r="W1944" s="41" t="e">
        <f>VLOOKUP($B1944,散戶多空比!$A$6:$L$500,12,FALSE)</f>
        <v>#N/A</v>
      </c>
      <c r="X1944" s="40" t="e">
        <f>VLOOKUP($B1944,期貨大額交易人未沖銷部位!$A$4:$O$499,4,FALSE)</f>
        <v>#N/A</v>
      </c>
      <c r="Y1944" s="40" t="e">
        <f>VLOOKUP($B1944,期貨大額交易人未沖銷部位!$A$4:$O$499,7,FALSE)</f>
        <v>#N/A</v>
      </c>
      <c r="Z1944" s="40" t="e">
        <f>VLOOKUP($B1944,期貨大額交易人未沖銷部位!$A$4:$O$499,10,FALSE)</f>
        <v>#N/A</v>
      </c>
      <c r="AA1944" s="40" t="e">
        <f>VLOOKUP($B1944,期貨大額交易人未沖銷部位!$A$4:$O$499,13,FALSE)</f>
        <v>#N/A</v>
      </c>
      <c r="AB1944" s="40" t="e">
        <f>VLOOKUP($B1944,期貨大額交易人未沖銷部位!$A$4:$O$499,14,FALSE)</f>
        <v>#N/A</v>
      </c>
      <c r="AC1944" s="40" t="e">
        <f>VLOOKUP($B1944,期貨大額交易人未沖銷部位!$A$4:$O$499,15,FALSE)</f>
        <v>#N/A</v>
      </c>
      <c r="AD1944" s="33" t="e">
        <f>VLOOKUP($B1944,三大美股走勢!$A$4:$J$495,4,FALSE)</f>
        <v>#N/A</v>
      </c>
      <c r="AE1944" s="33" t="e">
        <f>VLOOKUP($B1944,三大美股走勢!$A$4:$J$495,7,FALSE)</f>
        <v>#N/A</v>
      </c>
      <c r="AF1944" s="33" t="e">
        <f>VLOOKUP($B1944,三大美股走勢!$A$4:$J$495,10,FALSE)</f>
        <v>#N/A</v>
      </c>
    </row>
    <row r="1945" spans="2:32">
      <c r="B1945" s="32">
        <v>44724</v>
      </c>
      <c r="C1945" s="33" t="e">
        <f>VLOOKUP($B1945,大盤與近月台指!$A$4:$I$499,2,FALSE)</f>
        <v>#N/A</v>
      </c>
      <c r="D1945" s="34" t="e">
        <f>VLOOKUP($B1945,大盤與近月台指!$A$4:$I$499,3,FALSE)</f>
        <v>#N/A</v>
      </c>
      <c r="E1945" s="35" t="e">
        <f>VLOOKUP($B1945,大盤與近月台指!$A$4:$I$499,4,FALSE)</f>
        <v>#N/A</v>
      </c>
      <c r="F1945" s="33" t="e">
        <f>VLOOKUP($B1945,大盤與近月台指!$A$4:$I$499,5,FALSE)</f>
        <v>#N/A</v>
      </c>
      <c r="G1945" s="49" t="e">
        <f>VLOOKUP($B1945,三大法人買賣超!$A$4:$I$500,3,FALSE)</f>
        <v>#N/A</v>
      </c>
      <c r="H1945" s="34" t="e">
        <f>VLOOKUP($B1945,三大法人買賣超!$A$4:$I$500,5,FALSE)</f>
        <v>#N/A</v>
      </c>
      <c r="I1945" s="27" t="e">
        <f>VLOOKUP($B1945,三大法人買賣超!$A$4:$I$500,7,FALSE)</f>
        <v>#N/A</v>
      </c>
      <c r="J1945" s="27" t="e">
        <f>VLOOKUP($B1945,三大法人買賣超!$A$4:$I$500,9,FALSE)</f>
        <v>#N/A</v>
      </c>
      <c r="K1945" s="37">
        <f>新台幣匯率美元指數!B1946</f>
        <v>0</v>
      </c>
      <c r="L1945" s="38">
        <f>新台幣匯率美元指數!C1946</f>
        <v>0</v>
      </c>
      <c r="M1945" s="39">
        <f>新台幣匯率美元指數!D1946</f>
        <v>0</v>
      </c>
      <c r="N1945" s="27" t="e">
        <f>VLOOKUP($B1945,期貨未平倉口數!$A$4:$M$499,4,FALSE)</f>
        <v>#N/A</v>
      </c>
      <c r="O1945" s="27" t="e">
        <f>VLOOKUP($B1945,期貨未平倉口數!$A$4:$M$499,9,FALSE)</f>
        <v>#N/A</v>
      </c>
      <c r="P1945" s="27" t="e">
        <f>VLOOKUP($B1945,期貨未平倉口數!$A$4:$M$499,10,FALSE)</f>
        <v>#N/A</v>
      </c>
      <c r="Q1945" s="27" t="e">
        <f>VLOOKUP($B1945,期貨未平倉口數!$A$4:$M$499,11,FALSE)</f>
        <v>#N/A</v>
      </c>
      <c r="R1945" s="64" t="e">
        <f>VLOOKUP($B1945,選擇權未平倉餘額!$A$4:$I$500,6,FALSE)</f>
        <v>#N/A</v>
      </c>
      <c r="S1945" s="64" t="e">
        <f>VLOOKUP($B1945,選擇權未平倉餘額!$A$4:$I$500,7,FALSE)</f>
        <v>#N/A</v>
      </c>
      <c r="T1945" s="64" t="e">
        <f>VLOOKUP($B1945,選擇權未平倉餘額!$A$4:$I$500,8,FALSE)</f>
        <v>#N/A</v>
      </c>
      <c r="U1945" s="64" t="e">
        <f>VLOOKUP($B1945,選擇權未平倉餘額!$A$4:$I$500,9,FALSE)</f>
        <v>#N/A</v>
      </c>
      <c r="V1945" s="39" t="e">
        <f>VLOOKUP($B1945,臺指選擇權P_C_Ratios!$A$4:$C$500,3,FALSE)</f>
        <v>#N/A</v>
      </c>
      <c r="W1945" s="41" t="e">
        <f>VLOOKUP($B1945,散戶多空比!$A$6:$L$500,12,FALSE)</f>
        <v>#N/A</v>
      </c>
      <c r="X1945" s="40" t="e">
        <f>VLOOKUP($B1945,期貨大額交易人未沖銷部位!$A$4:$O$499,4,FALSE)</f>
        <v>#N/A</v>
      </c>
      <c r="Y1945" s="40" t="e">
        <f>VLOOKUP($B1945,期貨大額交易人未沖銷部位!$A$4:$O$499,7,FALSE)</f>
        <v>#N/A</v>
      </c>
      <c r="Z1945" s="40" t="e">
        <f>VLOOKUP($B1945,期貨大額交易人未沖銷部位!$A$4:$O$499,10,FALSE)</f>
        <v>#N/A</v>
      </c>
      <c r="AA1945" s="40" t="e">
        <f>VLOOKUP($B1945,期貨大額交易人未沖銷部位!$A$4:$O$499,13,FALSE)</f>
        <v>#N/A</v>
      </c>
      <c r="AB1945" s="40" t="e">
        <f>VLOOKUP($B1945,期貨大額交易人未沖銷部位!$A$4:$O$499,14,FALSE)</f>
        <v>#N/A</v>
      </c>
      <c r="AC1945" s="40" t="e">
        <f>VLOOKUP($B1945,期貨大額交易人未沖銷部位!$A$4:$O$499,15,FALSE)</f>
        <v>#N/A</v>
      </c>
      <c r="AD1945" s="33" t="e">
        <f>VLOOKUP($B1945,三大美股走勢!$A$4:$J$495,4,FALSE)</f>
        <v>#N/A</v>
      </c>
      <c r="AE1945" s="33" t="e">
        <f>VLOOKUP($B1945,三大美股走勢!$A$4:$J$495,7,FALSE)</f>
        <v>#N/A</v>
      </c>
      <c r="AF1945" s="33" t="e">
        <f>VLOOKUP($B1945,三大美股走勢!$A$4:$J$495,10,FALSE)</f>
        <v>#N/A</v>
      </c>
    </row>
    <row r="1946" spans="2:32">
      <c r="B1946" s="32">
        <v>44725</v>
      </c>
      <c r="C1946" s="33" t="e">
        <f>VLOOKUP($B1946,大盤與近月台指!$A$4:$I$499,2,FALSE)</f>
        <v>#N/A</v>
      </c>
      <c r="D1946" s="34" t="e">
        <f>VLOOKUP($B1946,大盤與近月台指!$A$4:$I$499,3,FALSE)</f>
        <v>#N/A</v>
      </c>
      <c r="E1946" s="35" t="e">
        <f>VLOOKUP($B1946,大盤與近月台指!$A$4:$I$499,4,FALSE)</f>
        <v>#N/A</v>
      </c>
      <c r="F1946" s="33" t="e">
        <f>VLOOKUP($B1946,大盤與近月台指!$A$4:$I$499,5,FALSE)</f>
        <v>#N/A</v>
      </c>
      <c r="G1946" s="49" t="e">
        <f>VLOOKUP($B1946,三大法人買賣超!$A$4:$I$500,3,FALSE)</f>
        <v>#N/A</v>
      </c>
      <c r="H1946" s="34" t="e">
        <f>VLOOKUP($B1946,三大法人買賣超!$A$4:$I$500,5,FALSE)</f>
        <v>#N/A</v>
      </c>
      <c r="I1946" s="27" t="e">
        <f>VLOOKUP($B1946,三大法人買賣超!$A$4:$I$500,7,FALSE)</f>
        <v>#N/A</v>
      </c>
      <c r="J1946" s="27" t="e">
        <f>VLOOKUP($B1946,三大法人買賣超!$A$4:$I$500,9,FALSE)</f>
        <v>#N/A</v>
      </c>
      <c r="K1946" s="37">
        <f>新台幣匯率美元指數!B1947</f>
        <v>0</v>
      </c>
      <c r="L1946" s="38">
        <f>新台幣匯率美元指數!C1947</f>
        <v>0</v>
      </c>
      <c r="M1946" s="39">
        <f>新台幣匯率美元指數!D1947</f>
        <v>0</v>
      </c>
      <c r="N1946" s="27" t="e">
        <f>VLOOKUP($B1946,期貨未平倉口數!$A$4:$M$499,4,FALSE)</f>
        <v>#N/A</v>
      </c>
      <c r="O1946" s="27" t="e">
        <f>VLOOKUP($B1946,期貨未平倉口數!$A$4:$M$499,9,FALSE)</f>
        <v>#N/A</v>
      </c>
      <c r="P1946" s="27" t="e">
        <f>VLOOKUP($B1946,期貨未平倉口數!$A$4:$M$499,10,FALSE)</f>
        <v>#N/A</v>
      </c>
      <c r="Q1946" s="27" t="e">
        <f>VLOOKUP($B1946,期貨未平倉口數!$A$4:$M$499,11,FALSE)</f>
        <v>#N/A</v>
      </c>
      <c r="R1946" s="64" t="e">
        <f>VLOOKUP($B1946,選擇權未平倉餘額!$A$4:$I$500,6,FALSE)</f>
        <v>#N/A</v>
      </c>
      <c r="S1946" s="64" t="e">
        <f>VLOOKUP($B1946,選擇權未平倉餘額!$A$4:$I$500,7,FALSE)</f>
        <v>#N/A</v>
      </c>
      <c r="T1946" s="64" t="e">
        <f>VLOOKUP($B1946,選擇權未平倉餘額!$A$4:$I$500,8,FALSE)</f>
        <v>#N/A</v>
      </c>
      <c r="U1946" s="64" t="e">
        <f>VLOOKUP($B1946,選擇權未平倉餘額!$A$4:$I$500,9,FALSE)</f>
        <v>#N/A</v>
      </c>
      <c r="V1946" s="39" t="e">
        <f>VLOOKUP($B1946,臺指選擇權P_C_Ratios!$A$4:$C$500,3,FALSE)</f>
        <v>#N/A</v>
      </c>
      <c r="W1946" s="41" t="e">
        <f>VLOOKUP($B1946,散戶多空比!$A$6:$L$500,12,FALSE)</f>
        <v>#N/A</v>
      </c>
      <c r="X1946" s="40" t="e">
        <f>VLOOKUP($B1946,期貨大額交易人未沖銷部位!$A$4:$O$499,4,FALSE)</f>
        <v>#N/A</v>
      </c>
      <c r="Y1946" s="40" t="e">
        <f>VLOOKUP($B1946,期貨大額交易人未沖銷部位!$A$4:$O$499,7,FALSE)</f>
        <v>#N/A</v>
      </c>
      <c r="Z1946" s="40" t="e">
        <f>VLOOKUP($B1946,期貨大額交易人未沖銷部位!$A$4:$O$499,10,FALSE)</f>
        <v>#N/A</v>
      </c>
      <c r="AA1946" s="40" t="e">
        <f>VLOOKUP($B1946,期貨大額交易人未沖銷部位!$A$4:$O$499,13,FALSE)</f>
        <v>#N/A</v>
      </c>
      <c r="AB1946" s="40" t="e">
        <f>VLOOKUP($B1946,期貨大額交易人未沖銷部位!$A$4:$O$499,14,FALSE)</f>
        <v>#N/A</v>
      </c>
      <c r="AC1946" s="40" t="e">
        <f>VLOOKUP($B1946,期貨大額交易人未沖銷部位!$A$4:$O$499,15,FALSE)</f>
        <v>#N/A</v>
      </c>
      <c r="AD1946" s="33" t="e">
        <f>VLOOKUP($B1946,三大美股走勢!$A$4:$J$495,4,FALSE)</f>
        <v>#N/A</v>
      </c>
      <c r="AE1946" s="33" t="e">
        <f>VLOOKUP($B1946,三大美股走勢!$A$4:$J$495,7,FALSE)</f>
        <v>#N/A</v>
      </c>
      <c r="AF1946" s="33" t="e">
        <f>VLOOKUP($B1946,三大美股走勢!$A$4:$J$495,10,FALSE)</f>
        <v>#N/A</v>
      </c>
    </row>
    <row r="1947" spans="2:32">
      <c r="B1947" s="32">
        <v>44726</v>
      </c>
      <c r="C1947" s="33" t="e">
        <f>VLOOKUP($B1947,大盤與近月台指!$A$4:$I$499,2,FALSE)</f>
        <v>#N/A</v>
      </c>
      <c r="D1947" s="34" t="e">
        <f>VLOOKUP($B1947,大盤與近月台指!$A$4:$I$499,3,FALSE)</f>
        <v>#N/A</v>
      </c>
      <c r="E1947" s="35" t="e">
        <f>VLOOKUP($B1947,大盤與近月台指!$A$4:$I$499,4,FALSE)</f>
        <v>#N/A</v>
      </c>
      <c r="F1947" s="33" t="e">
        <f>VLOOKUP($B1947,大盤與近月台指!$A$4:$I$499,5,FALSE)</f>
        <v>#N/A</v>
      </c>
      <c r="G1947" s="49" t="e">
        <f>VLOOKUP($B1947,三大法人買賣超!$A$4:$I$500,3,FALSE)</f>
        <v>#N/A</v>
      </c>
      <c r="H1947" s="34" t="e">
        <f>VLOOKUP($B1947,三大法人買賣超!$A$4:$I$500,5,FALSE)</f>
        <v>#N/A</v>
      </c>
      <c r="I1947" s="27" t="e">
        <f>VLOOKUP($B1947,三大法人買賣超!$A$4:$I$500,7,FALSE)</f>
        <v>#N/A</v>
      </c>
      <c r="J1947" s="27" t="e">
        <f>VLOOKUP($B1947,三大法人買賣超!$A$4:$I$500,9,FALSE)</f>
        <v>#N/A</v>
      </c>
      <c r="K1947" s="37">
        <f>新台幣匯率美元指數!B1948</f>
        <v>0</v>
      </c>
      <c r="L1947" s="38">
        <f>新台幣匯率美元指數!C1948</f>
        <v>0</v>
      </c>
      <c r="M1947" s="39">
        <f>新台幣匯率美元指數!D1948</f>
        <v>0</v>
      </c>
      <c r="N1947" s="27" t="e">
        <f>VLOOKUP($B1947,期貨未平倉口數!$A$4:$M$499,4,FALSE)</f>
        <v>#N/A</v>
      </c>
      <c r="O1947" s="27" t="e">
        <f>VLOOKUP($B1947,期貨未平倉口數!$A$4:$M$499,9,FALSE)</f>
        <v>#N/A</v>
      </c>
      <c r="P1947" s="27" t="e">
        <f>VLOOKUP($B1947,期貨未平倉口數!$A$4:$M$499,10,FALSE)</f>
        <v>#N/A</v>
      </c>
      <c r="Q1947" s="27" t="e">
        <f>VLOOKUP($B1947,期貨未平倉口數!$A$4:$M$499,11,FALSE)</f>
        <v>#N/A</v>
      </c>
      <c r="R1947" s="64" t="e">
        <f>VLOOKUP($B1947,選擇權未平倉餘額!$A$4:$I$500,6,FALSE)</f>
        <v>#N/A</v>
      </c>
      <c r="S1947" s="64" t="e">
        <f>VLOOKUP($B1947,選擇權未平倉餘額!$A$4:$I$500,7,FALSE)</f>
        <v>#N/A</v>
      </c>
      <c r="T1947" s="64" t="e">
        <f>VLOOKUP($B1947,選擇權未平倉餘額!$A$4:$I$500,8,FALSE)</f>
        <v>#N/A</v>
      </c>
      <c r="U1947" s="64" t="e">
        <f>VLOOKUP($B1947,選擇權未平倉餘額!$A$4:$I$500,9,FALSE)</f>
        <v>#N/A</v>
      </c>
      <c r="V1947" s="39" t="e">
        <f>VLOOKUP($B1947,臺指選擇權P_C_Ratios!$A$4:$C$500,3,FALSE)</f>
        <v>#N/A</v>
      </c>
      <c r="W1947" s="41" t="e">
        <f>VLOOKUP($B1947,散戶多空比!$A$6:$L$500,12,FALSE)</f>
        <v>#N/A</v>
      </c>
      <c r="X1947" s="40" t="e">
        <f>VLOOKUP($B1947,期貨大額交易人未沖銷部位!$A$4:$O$499,4,FALSE)</f>
        <v>#N/A</v>
      </c>
      <c r="Y1947" s="40" t="e">
        <f>VLOOKUP($B1947,期貨大額交易人未沖銷部位!$A$4:$O$499,7,FALSE)</f>
        <v>#N/A</v>
      </c>
      <c r="Z1947" s="40" t="e">
        <f>VLOOKUP($B1947,期貨大額交易人未沖銷部位!$A$4:$O$499,10,FALSE)</f>
        <v>#N/A</v>
      </c>
      <c r="AA1947" s="40" t="e">
        <f>VLOOKUP($B1947,期貨大額交易人未沖銷部位!$A$4:$O$499,13,FALSE)</f>
        <v>#N/A</v>
      </c>
      <c r="AB1947" s="40" t="e">
        <f>VLOOKUP($B1947,期貨大額交易人未沖銷部位!$A$4:$O$499,14,FALSE)</f>
        <v>#N/A</v>
      </c>
      <c r="AC1947" s="40" t="e">
        <f>VLOOKUP($B1947,期貨大額交易人未沖銷部位!$A$4:$O$499,15,FALSE)</f>
        <v>#N/A</v>
      </c>
      <c r="AD1947" s="33" t="e">
        <f>VLOOKUP($B1947,三大美股走勢!$A$4:$J$495,4,FALSE)</f>
        <v>#N/A</v>
      </c>
      <c r="AE1947" s="33" t="e">
        <f>VLOOKUP($B1947,三大美股走勢!$A$4:$J$495,7,FALSE)</f>
        <v>#N/A</v>
      </c>
      <c r="AF1947" s="33" t="e">
        <f>VLOOKUP($B1947,三大美股走勢!$A$4:$J$495,10,FALSE)</f>
        <v>#N/A</v>
      </c>
    </row>
    <row r="1948" spans="2:32">
      <c r="B1948" s="32">
        <v>44727</v>
      </c>
      <c r="C1948" s="33" t="e">
        <f>VLOOKUP($B1948,大盤與近月台指!$A$4:$I$499,2,FALSE)</f>
        <v>#N/A</v>
      </c>
      <c r="D1948" s="34" t="e">
        <f>VLOOKUP($B1948,大盤與近月台指!$A$4:$I$499,3,FALSE)</f>
        <v>#N/A</v>
      </c>
      <c r="E1948" s="35" t="e">
        <f>VLOOKUP($B1948,大盤與近月台指!$A$4:$I$499,4,FALSE)</f>
        <v>#N/A</v>
      </c>
      <c r="F1948" s="33" t="e">
        <f>VLOOKUP($B1948,大盤與近月台指!$A$4:$I$499,5,FALSE)</f>
        <v>#N/A</v>
      </c>
      <c r="G1948" s="49" t="e">
        <f>VLOOKUP($B1948,三大法人買賣超!$A$4:$I$500,3,FALSE)</f>
        <v>#N/A</v>
      </c>
      <c r="H1948" s="34" t="e">
        <f>VLOOKUP($B1948,三大法人買賣超!$A$4:$I$500,5,FALSE)</f>
        <v>#N/A</v>
      </c>
      <c r="I1948" s="27" t="e">
        <f>VLOOKUP($B1948,三大法人買賣超!$A$4:$I$500,7,FALSE)</f>
        <v>#N/A</v>
      </c>
      <c r="J1948" s="27" t="e">
        <f>VLOOKUP($B1948,三大法人買賣超!$A$4:$I$500,9,FALSE)</f>
        <v>#N/A</v>
      </c>
      <c r="K1948" s="37">
        <f>新台幣匯率美元指數!B1949</f>
        <v>0</v>
      </c>
      <c r="L1948" s="38">
        <f>新台幣匯率美元指數!C1949</f>
        <v>0</v>
      </c>
      <c r="M1948" s="39">
        <f>新台幣匯率美元指數!D1949</f>
        <v>0</v>
      </c>
      <c r="N1948" s="27" t="e">
        <f>VLOOKUP($B1948,期貨未平倉口數!$A$4:$M$499,4,FALSE)</f>
        <v>#N/A</v>
      </c>
      <c r="O1948" s="27" t="e">
        <f>VLOOKUP($B1948,期貨未平倉口數!$A$4:$M$499,9,FALSE)</f>
        <v>#N/A</v>
      </c>
      <c r="P1948" s="27" t="e">
        <f>VLOOKUP($B1948,期貨未平倉口數!$A$4:$M$499,10,FALSE)</f>
        <v>#N/A</v>
      </c>
      <c r="Q1948" s="27" t="e">
        <f>VLOOKUP($B1948,期貨未平倉口數!$A$4:$M$499,11,FALSE)</f>
        <v>#N/A</v>
      </c>
      <c r="R1948" s="64" t="e">
        <f>VLOOKUP($B1948,選擇權未平倉餘額!$A$4:$I$500,6,FALSE)</f>
        <v>#N/A</v>
      </c>
      <c r="S1948" s="64" t="e">
        <f>VLOOKUP($B1948,選擇權未平倉餘額!$A$4:$I$500,7,FALSE)</f>
        <v>#N/A</v>
      </c>
      <c r="T1948" s="64" t="e">
        <f>VLOOKUP($B1948,選擇權未平倉餘額!$A$4:$I$500,8,FALSE)</f>
        <v>#N/A</v>
      </c>
      <c r="U1948" s="64" t="e">
        <f>VLOOKUP($B1948,選擇權未平倉餘額!$A$4:$I$500,9,FALSE)</f>
        <v>#N/A</v>
      </c>
      <c r="V1948" s="39" t="e">
        <f>VLOOKUP($B1948,臺指選擇權P_C_Ratios!$A$4:$C$500,3,FALSE)</f>
        <v>#N/A</v>
      </c>
      <c r="W1948" s="41" t="e">
        <f>VLOOKUP($B1948,散戶多空比!$A$6:$L$500,12,FALSE)</f>
        <v>#N/A</v>
      </c>
      <c r="X1948" s="40" t="e">
        <f>VLOOKUP($B1948,期貨大額交易人未沖銷部位!$A$4:$O$499,4,FALSE)</f>
        <v>#N/A</v>
      </c>
      <c r="Y1948" s="40" t="e">
        <f>VLOOKUP($B1948,期貨大額交易人未沖銷部位!$A$4:$O$499,7,FALSE)</f>
        <v>#N/A</v>
      </c>
      <c r="Z1948" s="40" t="e">
        <f>VLOOKUP($B1948,期貨大額交易人未沖銷部位!$A$4:$O$499,10,FALSE)</f>
        <v>#N/A</v>
      </c>
      <c r="AA1948" s="40" t="e">
        <f>VLOOKUP($B1948,期貨大額交易人未沖銷部位!$A$4:$O$499,13,FALSE)</f>
        <v>#N/A</v>
      </c>
      <c r="AB1948" s="40" t="e">
        <f>VLOOKUP($B1948,期貨大額交易人未沖銷部位!$A$4:$O$499,14,FALSE)</f>
        <v>#N/A</v>
      </c>
      <c r="AC1948" s="40" t="e">
        <f>VLOOKUP($B1948,期貨大額交易人未沖銷部位!$A$4:$O$499,15,FALSE)</f>
        <v>#N/A</v>
      </c>
      <c r="AD1948" s="33" t="e">
        <f>VLOOKUP($B1948,三大美股走勢!$A$4:$J$495,4,FALSE)</f>
        <v>#N/A</v>
      </c>
      <c r="AE1948" s="33" t="e">
        <f>VLOOKUP($B1948,三大美股走勢!$A$4:$J$495,7,FALSE)</f>
        <v>#N/A</v>
      </c>
      <c r="AF1948" s="33" t="e">
        <f>VLOOKUP($B1948,三大美股走勢!$A$4:$J$495,10,FALSE)</f>
        <v>#N/A</v>
      </c>
    </row>
    <row r="1949" spans="2:32">
      <c r="B1949" s="32">
        <v>44728</v>
      </c>
      <c r="C1949" s="33" t="e">
        <f>VLOOKUP($B1949,大盤與近月台指!$A$4:$I$499,2,FALSE)</f>
        <v>#N/A</v>
      </c>
      <c r="D1949" s="34" t="e">
        <f>VLOOKUP($B1949,大盤與近月台指!$A$4:$I$499,3,FALSE)</f>
        <v>#N/A</v>
      </c>
      <c r="E1949" s="35" t="e">
        <f>VLOOKUP($B1949,大盤與近月台指!$A$4:$I$499,4,FALSE)</f>
        <v>#N/A</v>
      </c>
      <c r="F1949" s="33" t="e">
        <f>VLOOKUP($B1949,大盤與近月台指!$A$4:$I$499,5,FALSE)</f>
        <v>#N/A</v>
      </c>
      <c r="G1949" s="49" t="e">
        <f>VLOOKUP($B1949,三大法人買賣超!$A$4:$I$500,3,FALSE)</f>
        <v>#N/A</v>
      </c>
      <c r="H1949" s="34" t="e">
        <f>VLOOKUP($B1949,三大法人買賣超!$A$4:$I$500,5,FALSE)</f>
        <v>#N/A</v>
      </c>
      <c r="I1949" s="27" t="e">
        <f>VLOOKUP($B1949,三大法人買賣超!$A$4:$I$500,7,FALSE)</f>
        <v>#N/A</v>
      </c>
      <c r="J1949" s="27" t="e">
        <f>VLOOKUP($B1949,三大法人買賣超!$A$4:$I$500,9,FALSE)</f>
        <v>#N/A</v>
      </c>
      <c r="K1949" s="37">
        <f>新台幣匯率美元指數!B1950</f>
        <v>0</v>
      </c>
      <c r="L1949" s="38">
        <f>新台幣匯率美元指數!C1950</f>
        <v>0</v>
      </c>
      <c r="M1949" s="39">
        <f>新台幣匯率美元指數!D1950</f>
        <v>0</v>
      </c>
      <c r="N1949" s="27" t="e">
        <f>VLOOKUP($B1949,期貨未平倉口數!$A$4:$M$499,4,FALSE)</f>
        <v>#N/A</v>
      </c>
      <c r="O1949" s="27" t="e">
        <f>VLOOKUP($B1949,期貨未平倉口數!$A$4:$M$499,9,FALSE)</f>
        <v>#N/A</v>
      </c>
      <c r="P1949" s="27" t="e">
        <f>VLOOKUP($B1949,期貨未平倉口數!$A$4:$M$499,10,FALSE)</f>
        <v>#N/A</v>
      </c>
      <c r="Q1949" s="27" t="e">
        <f>VLOOKUP($B1949,期貨未平倉口數!$A$4:$M$499,11,FALSE)</f>
        <v>#N/A</v>
      </c>
      <c r="R1949" s="64" t="e">
        <f>VLOOKUP($B1949,選擇權未平倉餘額!$A$4:$I$500,6,FALSE)</f>
        <v>#N/A</v>
      </c>
      <c r="S1949" s="64" t="e">
        <f>VLOOKUP($B1949,選擇權未平倉餘額!$A$4:$I$500,7,FALSE)</f>
        <v>#N/A</v>
      </c>
      <c r="T1949" s="64" t="e">
        <f>VLOOKUP($B1949,選擇權未平倉餘額!$A$4:$I$500,8,FALSE)</f>
        <v>#N/A</v>
      </c>
      <c r="U1949" s="64" t="e">
        <f>VLOOKUP($B1949,選擇權未平倉餘額!$A$4:$I$500,9,FALSE)</f>
        <v>#N/A</v>
      </c>
      <c r="V1949" s="39" t="e">
        <f>VLOOKUP($B1949,臺指選擇權P_C_Ratios!$A$4:$C$500,3,FALSE)</f>
        <v>#N/A</v>
      </c>
      <c r="W1949" s="41" t="e">
        <f>VLOOKUP($B1949,散戶多空比!$A$6:$L$500,12,FALSE)</f>
        <v>#N/A</v>
      </c>
      <c r="X1949" s="40" t="e">
        <f>VLOOKUP($B1949,期貨大額交易人未沖銷部位!$A$4:$O$499,4,FALSE)</f>
        <v>#N/A</v>
      </c>
      <c r="Y1949" s="40" t="e">
        <f>VLOOKUP($B1949,期貨大額交易人未沖銷部位!$A$4:$O$499,7,FALSE)</f>
        <v>#N/A</v>
      </c>
      <c r="Z1949" s="40" t="e">
        <f>VLOOKUP($B1949,期貨大額交易人未沖銷部位!$A$4:$O$499,10,FALSE)</f>
        <v>#N/A</v>
      </c>
      <c r="AA1949" s="40" t="e">
        <f>VLOOKUP($B1949,期貨大額交易人未沖銷部位!$A$4:$O$499,13,FALSE)</f>
        <v>#N/A</v>
      </c>
      <c r="AB1949" s="40" t="e">
        <f>VLOOKUP($B1949,期貨大額交易人未沖銷部位!$A$4:$O$499,14,FALSE)</f>
        <v>#N/A</v>
      </c>
      <c r="AC1949" s="40" t="e">
        <f>VLOOKUP($B1949,期貨大額交易人未沖銷部位!$A$4:$O$499,15,FALSE)</f>
        <v>#N/A</v>
      </c>
      <c r="AD1949" s="33" t="e">
        <f>VLOOKUP($B1949,三大美股走勢!$A$4:$J$495,4,FALSE)</f>
        <v>#N/A</v>
      </c>
      <c r="AE1949" s="33" t="e">
        <f>VLOOKUP($B1949,三大美股走勢!$A$4:$J$495,7,FALSE)</f>
        <v>#N/A</v>
      </c>
      <c r="AF1949" s="33" t="e">
        <f>VLOOKUP($B1949,三大美股走勢!$A$4:$J$495,10,FALSE)</f>
        <v>#N/A</v>
      </c>
    </row>
    <row r="1950" spans="2:32">
      <c r="B1950" s="32">
        <v>44729</v>
      </c>
      <c r="C1950" s="33" t="e">
        <f>VLOOKUP($B1950,大盤與近月台指!$A$4:$I$499,2,FALSE)</f>
        <v>#N/A</v>
      </c>
      <c r="D1950" s="34" t="e">
        <f>VLOOKUP($B1950,大盤與近月台指!$A$4:$I$499,3,FALSE)</f>
        <v>#N/A</v>
      </c>
      <c r="E1950" s="35" t="e">
        <f>VLOOKUP($B1950,大盤與近月台指!$A$4:$I$499,4,FALSE)</f>
        <v>#N/A</v>
      </c>
      <c r="F1950" s="33" t="e">
        <f>VLOOKUP($B1950,大盤與近月台指!$A$4:$I$499,5,FALSE)</f>
        <v>#N/A</v>
      </c>
      <c r="G1950" s="49" t="e">
        <f>VLOOKUP($B1950,三大法人買賣超!$A$4:$I$500,3,FALSE)</f>
        <v>#N/A</v>
      </c>
      <c r="H1950" s="34" t="e">
        <f>VLOOKUP($B1950,三大法人買賣超!$A$4:$I$500,5,FALSE)</f>
        <v>#N/A</v>
      </c>
      <c r="I1950" s="27" t="e">
        <f>VLOOKUP($B1950,三大法人買賣超!$A$4:$I$500,7,FALSE)</f>
        <v>#N/A</v>
      </c>
      <c r="J1950" s="27" t="e">
        <f>VLOOKUP($B1950,三大法人買賣超!$A$4:$I$500,9,FALSE)</f>
        <v>#N/A</v>
      </c>
      <c r="K1950" s="37">
        <f>新台幣匯率美元指數!B1951</f>
        <v>0</v>
      </c>
      <c r="L1950" s="38">
        <f>新台幣匯率美元指數!C1951</f>
        <v>0</v>
      </c>
      <c r="M1950" s="39">
        <f>新台幣匯率美元指數!D1951</f>
        <v>0</v>
      </c>
      <c r="N1950" s="27" t="e">
        <f>VLOOKUP($B1950,期貨未平倉口數!$A$4:$M$499,4,FALSE)</f>
        <v>#N/A</v>
      </c>
      <c r="O1950" s="27" t="e">
        <f>VLOOKUP($B1950,期貨未平倉口數!$A$4:$M$499,9,FALSE)</f>
        <v>#N/A</v>
      </c>
      <c r="P1950" s="27" t="e">
        <f>VLOOKUP($B1950,期貨未平倉口數!$A$4:$M$499,10,FALSE)</f>
        <v>#N/A</v>
      </c>
      <c r="Q1950" s="27" t="e">
        <f>VLOOKUP($B1950,期貨未平倉口數!$A$4:$M$499,11,FALSE)</f>
        <v>#N/A</v>
      </c>
      <c r="R1950" s="64" t="e">
        <f>VLOOKUP($B1950,選擇權未平倉餘額!$A$4:$I$500,6,FALSE)</f>
        <v>#N/A</v>
      </c>
      <c r="S1950" s="64" t="e">
        <f>VLOOKUP($B1950,選擇權未平倉餘額!$A$4:$I$500,7,FALSE)</f>
        <v>#N/A</v>
      </c>
      <c r="T1950" s="64" t="e">
        <f>VLOOKUP($B1950,選擇權未平倉餘額!$A$4:$I$500,8,FALSE)</f>
        <v>#N/A</v>
      </c>
      <c r="U1950" s="64" t="e">
        <f>VLOOKUP($B1950,選擇權未平倉餘額!$A$4:$I$500,9,FALSE)</f>
        <v>#N/A</v>
      </c>
      <c r="V1950" s="39" t="e">
        <f>VLOOKUP($B1950,臺指選擇權P_C_Ratios!$A$4:$C$500,3,FALSE)</f>
        <v>#N/A</v>
      </c>
      <c r="W1950" s="41" t="e">
        <f>VLOOKUP($B1950,散戶多空比!$A$6:$L$500,12,FALSE)</f>
        <v>#N/A</v>
      </c>
      <c r="X1950" s="40" t="e">
        <f>VLOOKUP($B1950,期貨大額交易人未沖銷部位!$A$4:$O$499,4,FALSE)</f>
        <v>#N/A</v>
      </c>
      <c r="Y1950" s="40" t="e">
        <f>VLOOKUP($B1950,期貨大額交易人未沖銷部位!$A$4:$O$499,7,FALSE)</f>
        <v>#N/A</v>
      </c>
      <c r="Z1950" s="40" t="e">
        <f>VLOOKUP($B1950,期貨大額交易人未沖銷部位!$A$4:$O$499,10,FALSE)</f>
        <v>#N/A</v>
      </c>
      <c r="AA1950" s="40" t="e">
        <f>VLOOKUP($B1950,期貨大額交易人未沖銷部位!$A$4:$O$499,13,FALSE)</f>
        <v>#N/A</v>
      </c>
      <c r="AB1950" s="40" t="e">
        <f>VLOOKUP($B1950,期貨大額交易人未沖銷部位!$A$4:$O$499,14,FALSE)</f>
        <v>#N/A</v>
      </c>
      <c r="AC1950" s="40" t="e">
        <f>VLOOKUP($B1950,期貨大額交易人未沖銷部位!$A$4:$O$499,15,FALSE)</f>
        <v>#N/A</v>
      </c>
      <c r="AD1950" s="33" t="e">
        <f>VLOOKUP($B1950,三大美股走勢!$A$4:$J$495,4,FALSE)</f>
        <v>#N/A</v>
      </c>
      <c r="AE1950" s="33" t="e">
        <f>VLOOKUP($B1950,三大美股走勢!$A$4:$J$495,7,FALSE)</f>
        <v>#N/A</v>
      </c>
      <c r="AF1950" s="33" t="e">
        <f>VLOOKUP($B1950,三大美股走勢!$A$4:$J$495,10,FALSE)</f>
        <v>#N/A</v>
      </c>
    </row>
    <row r="1951" spans="2:32">
      <c r="B1951" s="32">
        <v>44730</v>
      </c>
      <c r="C1951" s="33" t="e">
        <f>VLOOKUP($B1951,大盤與近月台指!$A$4:$I$499,2,FALSE)</f>
        <v>#N/A</v>
      </c>
      <c r="D1951" s="34" t="e">
        <f>VLOOKUP($B1951,大盤與近月台指!$A$4:$I$499,3,FALSE)</f>
        <v>#N/A</v>
      </c>
      <c r="E1951" s="35" t="e">
        <f>VLOOKUP($B1951,大盤與近月台指!$A$4:$I$499,4,FALSE)</f>
        <v>#N/A</v>
      </c>
      <c r="F1951" s="33" t="e">
        <f>VLOOKUP($B1951,大盤與近月台指!$A$4:$I$499,5,FALSE)</f>
        <v>#N/A</v>
      </c>
      <c r="G1951" s="49" t="e">
        <f>VLOOKUP($B1951,三大法人買賣超!$A$4:$I$500,3,FALSE)</f>
        <v>#N/A</v>
      </c>
      <c r="H1951" s="34" t="e">
        <f>VLOOKUP($B1951,三大法人買賣超!$A$4:$I$500,5,FALSE)</f>
        <v>#N/A</v>
      </c>
      <c r="I1951" s="27" t="e">
        <f>VLOOKUP($B1951,三大法人買賣超!$A$4:$I$500,7,FALSE)</f>
        <v>#N/A</v>
      </c>
      <c r="J1951" s="27" t="e">
        <f>VLOOKUP($B1951,三大法人買賣超!$A$4:$I$500,9,FALSE)</f>
        <v>#N/A</v>
      </c>
      <c r="K1951" s="37">
        <f>新台幣匯率美元指數!B1952</f>
        <v>0</v>
      </c>
      <c r="L1951" s="38">
        <f>新台幣匯率美元指數!C1952</f>
        <v>0</v>
      </c>
      <c r="M1951" s="39">
        <f>新台幣匯率美元指數!D1952</f>
        <v>0</v>
      </c>
      <c r="N1951" s="27" t="e">
        <f>VLOOKUP($B1951,期貨未平倉口數!$A$4:$M$499,4,FALSE)</f>
        <v>#N/A</v>
      </c>
      <c r="O1951" s="27" t="e">
        <f>VLOOKUP($B1951,期貨未平倉口數!$A$4:$M$499,9,FALSE)</f>
        <v>#N/A</v>
      </c>
      <c r="P1951" s="27" t="e">
        <f>VLOOKUP($B1951,期貨未平倉口數!$A$4:$M$499,10,FALSE)</f>
        <v>#N/A</v>
      </c>
      <c r="Q1951" s="27" t="e">
        <f>VLOOKUP($B1951,期貨未平倉口數!$A$4:$M$499,11,FALSE)</f>
        <v>#N/A</v>
      </c>
      <c r="R1951" s="64" t="e">
        <f>VLOOKUP($B1951,選擇權未平倉餘額!$A$4:$I$500,6,FALSE)</f>
        <v>#N/A</v>
      </c>
      <c r="S1951" s="64" t="e">
        <f>VLOOKUP($B1951,選擇權未平倉餘額!$A$4:$I$500,7,FALSE)</f>
        <v>#N/A</v>
      </c>
      <c r="T1951" s="64" t="e">
        <f>VLOOKUP($B1951,選擇權未平倉餘額!$A$4:$I$500,8,FALSE)</f>
        <v>#N/A</v>
      </c>
      <c r="U1951" s="64" t="e">
        <f>VLOOKUP($B1951,選擇權未平倉餘額!$A$4:$I$500,9,FALSE)</f>
        <v>#N/A</v>
      </c>
      <c r="V1951" s="39" t="e">
        <f>VLOOKUP($B1951,臺指選擇權P_C_Ratios!$A$4:$C$500,3,FALSE)</f>
        <v>#N/A</v>
      </c>
      <c r="W1951" s="41" t="e">
        <f>VLOOKUP($B1951,散戶多空比!$A$6:$L$500,12,FALSE)</f>
        <v>#N/A</v>
      </c>
      <c r="X1951" s="40" t="e">
        <f>VLOOKUP($B1951,期貨大額交易人未沖銷部位!$A$4:$O$499,4,FALSE)</f>
        <v>#N/A</v>
      </c>
      <c r="Y1951" s="40" t="e">
        <f>VLOOKUP($B1951,期貨大額交易人未沖銷部位!$A$4:$O$499,7,FALSE)</f>
        <v>#N/A</v>
      </c>
      <c r="Z1951" s="40" t="e">
        <f>VLOOKUP($B1951,期貨大額交易人未沖銷部位!$A$4:$O$499,10,FALSE)</f>
        <v>#N/A</v>
      </c>
      <c r="AA1951" s="40" t="e">
        <f>VLOOKUP($B1951,期貨大額交易人未沖銷部位!$A$4:$O$499,13,FALSE)</f>
        <v>#N/A</v>
      </c>
      <c r="AB1951" s="40" t="e">
        <f>VLOOKUP($B1951,期貨大額交易人未沖銷部位!$A$4:$O$499,14,FALSE)</f>
        <v>#N/A</v>
      </c>
      <c r="AC1951" s="40" t="e">
        <f>VLOOKUP($B1951,期貨大額交易人未沖銷部位!$A$4:$O$499,15,FALSE)</f>
        <v>#N/A</v>
      </c>
      <c r="AD1951" s="33" t="e">
        <f>VLOOKUP($B1951,三大美股走勢!$A$4:$J$495,4,FALSE)</f>
        <v>#N/A</v>
      </c>
      <c r="AE1951" s="33" t="e">
        <f>VLOOKUP($B1951,三大美股走勢!$A$4:$J$495,7,FALSE)</f>
        <v>#N/A</v>
      </c>
      <c r="AF1951" s="33" t="e">
        <f>VLOOKUP($B1951,三大美股走勢!$A$4:$J$495,10,FALSE)</f>
        <v>#N/A</v>
      </c>
    </row>
    <row r="1952" spans="2:32">
      <c r="B1952" s="32">
        <v>44731</v>
      </c>
      <c r="C1952" s="33" t="e">
        <f>VLOOKUP($B1952,大盤與近月台指!$A$4:$I$499,2,FALSE)</f>
        <v>#N/A</v>
      </c>
      <c r="D1952" s="34" t="e">
        <f>VLOOKUP($B1952,大盤與近月台指!$A$4:$I$499,3,FALSE)</f>
        <v>#N/A</v>
      </c>
      <c r="E1952" s="35" t="e">
        <f>VLOOKUP($B1952,大盤與近月台指!$A$4:$I$499,4,FALSE)</f>
        <v>#N/A</v>
      </c>
      <c r="F1952" s="33" t="e">
        <f>VLOOKUP($B1952,大盤與近月台指!$A$4:$I$499,5,FALSE)</f>
        <v>#N/A</v>
      </c>
      <c r="G1952" s="49" t="e">
        <f>VLOOKUP($B1952,三大法人買賣超!$A$4:$I$500,3,FALSE)</f>
        <v>#N/A</v>
      </c>
      <c r="H1952" s="34" t="e">
        <f>VLOOKUP($B1952,三大法人買賣超!$A$4:$I$500,5,FALSE)</f>
        <v>#N/A</v>
      </c>
      <c r="I1952" s="27" t="e">
        <f>VLOOKUP($B1952,三大法人買賣超!$A$4:$I$500,7,FALSE)</f>
        <v>#N/A</v>
      </c>
      <c r="J1952" s="27" t="e">
        <f>VLOOKUP($B1952,三大法人買賣超!$A$4:$I$500,9,FALSE)</f>
        <v>#N/A</v>
      </c>
      <c r="K1952" s="37">
        <f>新台幣匯率美元指數!B1953</f>
        <v>0</v>
      </c>
      <c r="L1952" s="38">
        <f>新台幣匯率美元指數!C1953</f>
        <v>0</v>
      </c>
      <c r="M1952" s="39">
        <f>新台幣匯率美元指數!D1953</f>
        <v>0</v>
      </c>
      <c r="N1952" s="27" t="e">
        <f>VLOOKUP($B1952,期貨未平倉口數!$A$4:$M$499,4,FALSE)</f>
        <v>#N/A</v>
      </c>
      <c r="O1952" s="27" t="e">
        <f>VLOOKUP($B1952,期貨未平倉口數!$A$4:$M$499,9,FALSE)</f>
        <v>#N/A</v>
      </c>
      <c r="P1952" s="27" t="e">
        <f>VLOOKUP($B1952,期貨未平倉口數!$A$4:$M$499,10,FALSE)</f>
        <v>#N/A</v>
      </c>
      <c r="Q1952" s="27" t="e">
        <f>VLOOKUP($B1952,期貨未平倉口數!$A$4:$M$499,11,FALSE)</f>
        <v>#N/A</v>
      </c>
      <c r="R1952" s="64" t="e">
        <f>VLOOKUP($B1952,選擇權未平倉餘額!$A$4:$I$500,6,FALSE)</f>
        <v>#N/A</v>
      </c>
      <c r="S1952" s="64" t="e">
        <f>VLOOKUP($B1952,選擇權未平倉餘額!$A$4:$I$500,7,FALSE)</f>
        <v>#N/A</v>
      </c>
      <c r="T1952" s="64" t="e">
        <f>VLOOKUP($B1952,選擇權未平倉餘額!$A$4:$I$500,8,FALSE)</f>
        <v>#N/A</v>
      </c>
      <c r="U1952" s="64" t="e">
        <f>VLOOKUP($B1952,選擇權未平倉餘額!$A$4:$I$500,9,FALSE)</f>
        <v>#N/A</v>
      </c>
      <c r="V1952" s="39" t="e">
        <f>VLOOKUP($B1952,臺指選擇權P_C_Ratios!$A$4:$C$500,3,FALSE)</f>
        <v>#N/A</v>
      </c>
      <c r="W1952" s="41" t="e">
        <f>VLOOKUP($B1952,散戶多空比!$A$6:$L$500,12,FALSE)</f>
        <v>#N/A</v>
      </c>
      <c r="X1952" s="40" t="e">
        <f>VLOOKUP($B1952,期貨大額交易人未沖銷部位!$A$4:$O$499,4,FALSE)</f>
        <v>#N/A</v>
      </c>
      <c r="Y1952" s="40" t="e">
        <f>VLOOKUP($B1952,期貨大額交易人未沖銷部位!$A$4:$O$499,7,FALSE)</f>
        <v>#N/A</v>
      </c>
      <c r="Z1952" s="40" t="e">
        <f>VLOOKUP($B1952,期貨大額交易人未沖銷部位!$A$4:$O$499,10,FALSE)</f>
        <v>#N/A</v>
      </c>
      <c r="AA1952" s="40" t="e">
        <f>VLOOKUP($B1952,期貨大額交易人未沖銷部位!$A$4:$O$499,13,FALSE)</f>
        <v>#N/A</v>
      </c>
      <c r="AB1952" s="40" t="e">
        <f>VLOOKUP($B1952,期貨大額交易人未沖銷部位!$A$4:$O$499,14,FALSE)</f>
        <v>#N/A</v>
      </c>
      <c r="AC1952" s="40" t="e">
        <f>VLOOKUP($B1952,期貨大額交易人未沖銷部位!$A$4:$O$499,15,FALSE)</f>
        <v>#N/A</v>
      </c>
      <c r="AD1952" s="33" t="e">
        <f>VLOOKUP($B1952,三大美股走勢!$A$4:$J$495,4,FALSE)</f>
        <v>#N/A</v>
      </c>
      <c r="AE1952" s="33" t="e">
        <f>VLOOKUP($B1952,三大美股走勢!$A$4:$J$495,7,FALSE)</f>
        <v>#N/A</v>
      </c>
      <c r="AF1952" s="33" t="e">
        <f>VLOOKUP($B1952,三大美股走勢!$A$4:$J$495,10,FALSE)</f>
        <v>#N/A</v>
      </c>
    </row>
    <row r="1953" spans="2:32">
      <c r="B1953" s="32">
        <v>44732</v>
      </c>
      <c r="C1953" s="33" t="e">
        <f>VLOOKUP($B1953,大盤與近月台指!$A$4:$I$499,2,FALSE)</f>
        <v>#N/A</v>
      </c>
      <c r="D1953" s="34" t="e">
        <f>VLOOKUP($B1953,大盤與近月台指!$A$4:$I$499,3,FALSE)</f>
        <v>#N/A</v>
      </c>
      <c r="E1953" s="35" t="e">
        <f>VLOOKUP($B1953,大盤與近月台指!$A$4:$I$499,4,FALSE)</f>
        <v>#N/A</v>
      </c>
      <c r="F1953" s="33" t="e">
        <f>VLOOKUP($B1953,大盤與近月台指!$A$4:$I$499,5,FALSE)</f>
        <v>#N/A</v>
      </c>
      <c r="G1953" s="49" t="e">
        <f>VLOOKUP($B1953,三大法人買賣超!$A$4:$I$500,3,FALSE)</f>
        <v>#N/A</v>
      </c>
      <c r="H1953" s="34" t="e">
        <f>VLOOKUP($B1953,三大法人買賣超!$A$4:$I$500,5,FALSE)</f>
        <v>#N/A</v>
      </c>
      <c r="I1953" s="27" t="e">
        <f>VLOOKUP($B1953,三大法人買賣超!$A$4:$I$500,7,FALSE)</f>
        <v>#N/A</v>
      </c>
      <c r="J1953" s="27" t="e">
        <f>VLOOKUP($B1953,三大法人買賣超!$A$4:$I$500,9,FALSE)</f>
        <v>#N/A</v>
      </c>
      <c r="K1953" s="37">
        <f>新台幣匯率美元指數!B1954</f>
        <v>0</v>
      </c>
      <c r="L1953" s="38">
        <f>新台幣匯率美元指數!C1954</f>
        <v>0</v>
      </c>
      <c r="M1953" s="39">
        <f>新台幣匯率美元指數!D1954</f>
        <v>0</v>
      </c>
      <c r="N1953" s="27" t="e">
        <f>VLOOKUP($B1953,期貨未平倉口數!$A$4:$M$499,4,FALSE)</f>
        <v>#N/A</v>
      </c>
      <c r="O1953" s="27" t="e">
        <f>VLOOKUP($B1953,期貨未平倉口數!$A$4:$M$499,9,FALSE)</f>
        <v>#N/A</v>
      </c>
      <c r="P1953" s="27" t="e">
        <f>VLOOKUP($B1953,期貨未平倉口數!$A$4:$M$499,10,FALSE)</f>
        <v>#N/A</v>
      </c>
      <c r="Q1953" s="27" t="e">
        <f>VLOOKUP($B1953,期貨未平倉口數!$A$4:$M$499,11,FALSE)</f>
        <v>#N/A</v>
      </c>
      <c r="R1953" s="64" t="e">
        <f>VLOOKUP($B1953,選擇權未平倉餘額!$A$4:$I$500,6,FALSE)</f>
        <v>#N/A</v>
      </c>
      <c r="S1953" s="64" t="e">
        <f>VLOOKUP($B1953,選擇權未平倉餘額!$A$4:$I$500,7,FALSE)</f>
        <v>#N/A</v>
      </c>
      <c r="T1953" s="64" t="e">
        <f>VLOOKUP($B1953,選擇權未平倉餘額!$A$4:$I$500,8,FALSE)</f>
        <v>#N/A</v>
      </c>
      <c r="U1953" s="64" t="e">
        <f>VLOOKUP($B1953,選擇權未平倉餘額!$A$4:$I$500,9,FALSE)</f>
        <v>#N/A</v>
      </c>
      <c r="V1953" s="39" t="e">
        <f>VLOOKUP($B1953,臺指選擇權P_C_Ratios!$A$4:$C$500,3,FALSE)</f>
        <v>#N/A</v>
      </c>
      <c r="W1953" s="41" t="e">
        <f>VLOOKUP($B1953,散戶多空比!$A$6:$L$500,12,FALSE)</f>
        <v>#N/A</v>
      </c>
      <c r="X1953" s="40" t="e">
        <f>VLOOKUP($B1953,期貨大額交易人未沖銷部位!$A$4:$O$499,4,FALSE)</f>
        <v>#N/A</v>
      </c>
      <c r="Y1953" s="40" t="e">
        <f>VLOOKUP($B1953,期貨大額交易人未沖銷部位!$A$4:$O$499,7,FALSE)</f>
        <v>#N/A</v>
      </c>
      <c r="Z1953" s="40" t="e">
        <f>VLOOKUP($B1953,期貨大額交易人未沖銷部位!$A$4:$O$499,10,FALSE)</f>
        <v>#N/A</v>
      </c>
      <c r="AA1953" s="40" t="e">
        <f>VLOOKUP($B1953,期貨大額交易人未沖銷部位!$A$4:$O$499,13,FALSE)</f>
        <v>#N/A</v>
      </c>
      <c r="AB1953" s="40" t="e">
        <f>VLOOKUP($B1953,期貨大額交易人未沖銷部位!$A$4:$O$499,14,FALSE)</f>
        <v>#N/A</v>
      </c>
      <c r="AC1953" s="40" t="e">
        <f>VLOOKUP($B1953,期貨大額交易人未沖銷部位!$A$4:$O$499,15,FALSE)</f>
        <v>#N/A</v>
      </c>
      <c r="AD1953" s="33" t="e">
        <f>VLOOKUP($B1953,三大美股走勢!$A$4:$J$495,4,FALSE)</f>
        <v>#N/A</v>
      </c>
      <c r="AE1953" s="33" t="e">
        <f>VLOOKUP($B1953,三大美股走勢!$A$4:$J$495,7,FALSE)</f>
        <v>#N/A</v>
      </c>
      <c r="AF1953" s="33" t="e">
        <f>VLOOKUP($B1953,三大美股走勢!$A$4:$J$495,10,FALSE)</f>
        <v>#N/A</v>
      </c>
    </row>
    <row r="1954" spans="2:32">
      <c r="B1954" s="32">
        <v>44733</v>
      </c>
      <c r="C1954" s="33" t="e">
        <f>VLOOKUP($B1954,大盤與近月台指!$A$4:$I$499,2,FALSE)</f>
        <v>#N/A</v>
      </c>
      <c r="D1954" s="34" t="e">
        <f>VLOOKUP($B1954,大盤與近月台指!$A$4:$I$499,3,FALSE)</f>
        <v>#N/A</v>
      </c>
      <c r="E1954" s="35" t="e">
        <f>VLOOKUP($B1954,大盤與近月台指!$A$4:$I$499,4,FALSE)</f>
        <v>#N/A</v>
      </c>
      <c r="F1954" s="33" t="e">
        <f>VLOOKUP($B1954,大盤與近月台指!$A$4:$I$499,5,FALSE)</f>
        <v>#N/A</v>
      </c>
      <c r="G1954" s="49" t="e">
        <f>VLOOKUP($B1954,三大法人買賣超!$A$4:$I$500,3,FALSE)</f>
        <v>#N/A</v>
      </c>
      <c r="H1954" s="34" t="e">
        <f>VLOOKUP($B1954,三大法人買賣超!$A$4:$I$500,5,FALSE)</f>
        <v>#N/A</v>
      </c>
      <c r="I1954" s="27" t="e">
        <f>VLOOKUP($B1954,三大法人買賣超!$A$4:$I$500,7,FALSE)</f>
        <v>#N/A</v>
      </c>
      <c r="J1954" s="27" t="e">
        <f>VLOOKUP($B1954,三大法人買賣超!$A$4:$I$500,9,FALSE)</f>
        <v>#N/A</v>
      </c>
      <c r="K1954" s="37">
        <f>新台幣匯率美元指數!B1955</f>
        <v>0</v>
      </c>
      <c r="L1954" s="38">
        <f>新台幣匯率美元指數!C1955</f>
        <v>0</v>
      </c>
      <c r="M1954" s="39">
        <f>新台幣匯率美元指數!D1955</f>
        <v>0</v>
      </c>
      <c r="N1954" s="27" t="e">
        <f>VLOOKUP($B1954,期貨未平倉口數!$A$4:$M$499,4,FALSE)</f>
        <v>#N/A</v>
      </c>
      <c r="O1954" s="27" t="e">
        <f>VLOOKUP($B1954,期貨未平倉口數!$A$4:$M$499,9,FALSE)</f>
        <v>#N/A</v>
      </c>
      <c r="P1954" s="27" t="e">
        <f>VLOOKUP($B1954,期貨未平倉口數!$A$4:$M$499,10,FALSE)</f>
        <v>#N/A</v>
      </c>
      <c r="Q1954" s="27" t="e">
        <f>VLOOKUP($B1954,期貨未平倉口數!$A$4:$M$499,11,FALSE)</f>
        <v>#N/A</v>
      </c>
      <c r="R1954" s="64" t="e">
        <f>VLOOKUP($B1954,選擇權未平倉餘額!$A$4:$I$500,6,FALSE)</f>
        <v>#N/A</v>
      </c>
      <c r="S1954" s="64" t="e">
        <f>VLOOKUP($B1954,選擇權未平倉餘額!$A$4:$I$500,7,FALSE)</f>
        <v>#N/A</v>
      </c>
      <c r="T1954" s="64" t="e">
        <f>VLOOKUP($B1954,選擇權未平倉餘額!$A$4:$I$500,8,FALSE)</f>
        <v>#N/A</v>
      </c>
      <c r="U1954" s="64" t="e">
        <f>VLOOKUP($B1954,選擇權未平倉餘額!$A$4:$I$500,9,FALSE)</f>
        <v>#N/A</v>
      </c>
      <c r="V1954" s="39" t="e">
        <f>VLOOKUP($B1954,臺指選擇權P_C_Ratios!$A$4:$C$500,3,FALSE)</f>
        <v>#N/A</v>
      </c>
      <c r="W1954" s="41" t="e">
        <f>VLOOKUP($B1954,散戶多空比!$A$6:$L$500,12,FALSE)</f>
        <v>#N/A</v>
      </c>
      <c r="X1954" s="40" t="e">
        <f>VLOOKUP($B1954,期貨大額交易人未沖銷部位!$A$4:$O$499,4,FALSE)</f>
        <v>#N/A</v>
      </c>
      <c r="Y1954" s="40" t="e">
        <f>VLOOKUP($B1954,期貨大額交易人未沖銷部位!$A$4:$O$499,7,FALSE)</f>
        <v>#N/A</v>
      </c>
      <c r="Z1954" s="40" t="e">
        <f>VLOOKUP($B1954,期貨大額交易人未沖銷部位!$A$4:$O$499,10,FALSE)</f>
        <v>#N/A</v>
      </c>
      <c r="AA1954" s="40" t="e">
        <f>VLOOKUP($B1954,期貨大額交易人未沖銷部位!$A$4:$O$499,13,FALSE)</f>
        <v>#N/A</v>
      </c>
      <c r="AB1954" s="40" t="e">
        <f>VLOOKUP($B1954,期貨大額交易人未沖銷部位!$A$4:$O$499,14,FALSE)</f>
        <v>#N/A</v>
      </c>
      <c r="AC1954" s="40" t="e">
        <f>VLOOKUP($B1954,期貨大額交易人未沖銷部位!$A$4:$O$499,15,FALSE)</f>
        <v>#N/A</v>
      </c>
      <c r="AD1954" s="33" t="e">
        <f>VLOOKUP($B1954,三大美股走勢!$A$4:$J$495,4,FALSE)</f>
        <v>#N/A</v>
      </c>
      <c r="AE1954" s="33" t="e">
        <f>VLOOKUP($B1954,三大美股走勢!$A$4:$J$495,7,FALSE)</f>
        <v>#N/A</v>
      </c>
      <c r="AF1954" s="33" t="e">
        <f>VLOOKUP($B1954,三大美股走勢!$A$4:$J$495,10,FALSE)</f>
        <v>#N/A</v>
      </c>
    </row>
    <row r="1955" spans="2:32">
      <c r="B1955" s="32">
        <v>44734</v>
      </c>
      <c r="C1955" s="33" t="e">
        <f>VLOOKUP($B1955,大盤與近月台指!$A$4:$I$499,2,FALSE)</f>
        <v>#N/A</v>
      </c>
      <c r="D1955" s="34" t="e">
        <f>VLOOKUP($B1955,大盤與近月台指!$A$4:$I$499,3,FALSE)</f>
        <v>#N/A</v>
      </c>
      <c r="E1955" s="35" t="e">
        <f>VLOOKUP($B1955,大盤與近月台指!$A$4:$I$499,4,FALSE)</f>
        <v>#N/A</v>
      </c>
      <c r="F1955" s="33" t="e">
        <f>VLOOKUP($B1955,大盤與近月台指!$A$4:$I$499,5,FALSE)</f>
        <v>#N/A</v>
      </c>
      <c r="G1955" s="49" t="e">
        <f>VLOOKUP($B1955,三大法人買賣超!$A$4:$I$500,3,FALSE)</f>
        <v>#N/A</v>
      </c>
      <c r="H1955" s="34" t="e">
        <f>VLOOKUP($B1955,三大法人買賣超!$A$4:$I$500,5,FALSE)</f>
        <v>#N/A</v>
      </c>
      <c r="I1955" s="27" t="e">
        <f>VLOOKUP($B1955,三大法人買賣超!$A$4:$I$500,7,FALSE)</f>
        <v>#N/A</v>
      </c>
      <c r="J1955" s="27" t="e">
        <f>VLOOKUP($B1955,三大法人買賣超!$A$4:$I$500,9,FALSE)</f>
        <v>#N/A</v>
      </c>
      <c r="K1955" s="37">
        <f>新台幣匯率美元指數!B1956</f>
        <v>0</v>
      </c>
      <c r="L1955" s="38">
        <f>新台幣匯率美元指數!C1956</f>
        <v>0</v>
      </c>
      <c r="M1955" s="39">
        <f>新台幣匯率美元指數!D1956</f>
        <v>0</v>
      </c>
      <c r="N1955" s="27" t="e">
        <f>VLOOKUP($B1955,期貨未平倉口數!$A$4:$M$499,4,FALSE)</f>
        <v>#N/A</v>
      </c>
      <c r="O1955" s="27" t="e">
        <f>VLOOKUP($B1955,期貨未平倉口數!$A$4:$M$499,9,FALSE)</f>
        <v>#N/A</v>
      </c>
      <c r="P1955" s="27" t="e">
        <f>VLOOKUP($B1955,期貨未平倉口數!$A$4:$M$499,10,FALSE)</f>
        <v>#N/A</v>
      </c>
      <c r="Q1955" s="27" t="e">
        <f>VLOOKUP($B1955,期貨未平倉口數!$A$4:$M$499,11,FALSE)</f>
        <v>#N/A</v>
      </c>
      <c r="R1955" s="64" t="e">
        <f>VLOOKUP($B1955,選擇權未平倉餘額!$A$4:$I$500,6,FALSE)</f>
        <v>#N/A</v>
      </c>
      <c r="S1955" s="64" t="e">
        <f>VLOOKUP($B1955,選擇權未平倉餘額!$A$4:$I$500,7,FALSE)</f>
        <v>#N/A</v>
      </c>
      <c r="T1955" s="64" t="e">
        <f>VLOOKUP($B1955,選擇權未平倉餘額!$A$4:$I$500,8,FALSE)</f>
        <v>#N/A</v>
      </c>
      <c r="U1955" s="64" t="e">
        <f>VLOOKUP($B1955,選擇權未平倉餘額!$A$4:$I$500,9,FALSE)</f>
        <v>#N/A</v>
      </c>
      <c r="V1955" s="39" t="e">
        <f>VLOOKUP($B1955,臺指選擇權P_C_Ratios!$A$4:$C$500,3,FALSE)</f>
        <v>#N/A</v>
      </c>
      <c r="W1955" s="41" t="e">
        <f>VLOOKUP($B1955,散戶多空比!$A$6:$L$500,12,FALSE)</f>
        <v>#N/A</v>
      </c>
      <c r="X1955" s="40" t="e">
        <f>VLOOKUP($B1955,期貨大額交易人未沖銷部位!$A$4:$O$499,4,FALSE)</f>
        <v>#N/A</v>
      </c>
      <c r="Y1955" s="40" t="e">
        <f>VLOOKUP($B1955,期貨大額交易人未沖銷部位!$A$4:$O$499,7,FALSE)</f>
        <v>#N/A</v>
      </c>
      <c r="Z1955" s="40" t="e">
        <f>VLOOKUP($B1955,期貨大額交易人未沖銷部位!$A$4:$O$499,10,FALSE)</f>
        <v>#N/A</v>
      </c>
      <c r="AA1955" s="40" t="e">
        <f>VLOOKUP($B1955,期貨大額交易人未沖銷部位!$A$4:$O$499,13,FALSE)</f>
        <v>#N/A</v>
      </c>
      <c r="AB1955" s="40" t="e">
        <f>VLOOKUP($B1955,期貨大額交易人未沖銷部位!$A$4:$O$499,14,FALSE)</f>
        <v>#N/A</v>
      </c>
      <c r="AC1955" s="40" t="e">
        <f>VLOOKUP($B1955,期貨大額交易人未沖銷部位!$A$4:$O$499,15,FALSE)</f>
        <v>#N/A</v>
      </c>
      <c r="AD1955" s="33" t="e">
        <f>VLOOKUP($B1955,三大美股走勢!$A$4:$J$495,4,FALSE)</f>
        <v>#N/A</v>
      </c>
      <c r="AE1955" s="33" t="e">
        <f>VLOOKUP($B1955,三大美股走勢!$A$4:$J$495,7,FALSE)</f>
        <v>#N/A</v>
      </c>
      <c r="AF1955" s="33" t="e">
        <f>VLOOKUP($B1955,三大美股走勢!$A$4:$J$495,10,FALSE)</f>
        <v>#N/A</v>
      </c>
    </row>
    <row r="1956" spans="2:32">
      <c r="B1956" s="32">
        <v>44735</v>
      </c>
      <c r="C1956" s="33" t="e">
        <f>VLOOKUP($B1956,大盤與近月台指!$A$4:$I$499,2,FALSE)</f>
        <v>#N/A</v>
      </c>
      <c r="D1956" s="34" t="e">
        <f>VLOOKUP($B1956,大盤與近月台指!$A$4:$I$499,3,FALSE)</f>
        <v>#N/A</v>
      </c>
      <c r="E1956" s="35" t="e">
        <f>VLOOKUP($B1956,大盤與近月台指!$A$4:$I$499,4,FALSE)</f>
        <v>#N/A</v>
      </c>
      <c r="F1956" s="33" t="e">
        <f>VLOOKUP($B1956,大盤與近月台指!$A$4:$I$499,5,FALSE)</f>
        <v>#N/A</v>
      </c>
      <c r="G1956" s="49" t="e">
        <f>VLOOKUP($B1956,三大法人買賣超!$A$4:$I$500,3,FALSE)</f>
        <v>#N/A</v>
      </c>
      <c r="H1956" s="34" t="e">
        <f>VLOOKUP($B1956,三大法人買賣超!$A$4:$I$500,5,FALSE)</f>
        <v>#N/A</v>
      </c>
      <c r="I1956" s="27" t="e">
        <f>VLOOKUP($B1956,三大法人買賣超!$A$4:$I$500,7,FALSE)</f>
        <v>#N/A</v>
      </c>
      <c r="J1956" s="27" t="e">
        <f>VLOOKUP($B1956,三大法人買賣超!$A$4:$I$500,9,FALSE)</f>
        <v>#N/A</v>
      </c>
      <c r="K1956" s="37">
        <f>新台幣匯率美元指數!B1957</f>
        <v>0</v>
      </c>
      <c r="L1956" s="38">
        <f>新台幣匯率美元指數!C1957</f>
        <v>0</v>
      </c>
      <c r="M1956" s="39">
        <f>新台幣匯率美元指數!D1957</f>
        <v>0</v>
      </c>
      <c r="N1956" s="27" t="e">
        <f>VLOOKUP($B1956,期貨未平倉口數!$A$4:$M$499,4,FALSE)</f>
        <v>#N/A</v>
      </c>
      <c r="O1956" s="27" t="e">
        <f>VLOOKUP($B1956,期貨未平倉口數!$A$4:$M$499,9,FALSE)</f>
        <v>#N/A</v>
      </c>
      <c r="P1956" s="27" t="e">
        <f>VLOOKUP($B1956,期貨未平倉口數!$A$4:$M$499,10,FALSE)</f>
        <v>#N/A</v>
      </c>
      <c r="Q1956" s="27" t="e">
        <f>VLOOKUP($B1956,期貨未平倉口數!$A$4:$M$499,11,FALSE)</f>
        <v>#N/A</v>
      </c>
      <c r="R1956" s="64" t="e">
        <f>VLOOKUP($B1956,選擇權未平倉餘額!$A$4:$I$500,6,FALSE)</f>
        <v>#N/A</v>
      </c>
      <c r="S1956" s="64" t="e">
        <f>VLOOKUP($B1956,選擇權未平倉餘額!$A$4:$I$500,7,FALSE)</f>
        <v>#N/A</v>
      </c>
      <c r="T1956" s="64" t="e">
        <f>VLOOKUP($B1956,選擇權未平倉餘額!$A$4:$I$500,8,FALSE)</f>
        <v>#N/A</v>
      </c>
      <c r="U1956" s="64" t="e">
        <f>VLOOKUP($B1956,選擇權未平倉餘額!$A$4:$I$500,9,FALSE)</f>
        <v>#N/A</v>
      </c>
      <c r="V1956" s="39" t="e">
        <f>VLOOKUP($B1956,臺指選擇權P_C_Ratios!$A$4:$C$500,3,FALSE)</f>
        <v>#N/A</v>
      </c>
      <c r="W1956" s="41" t="e">
        <f>VLOOKUP($B1956,散戶多空比!$A$6:$L$500,12,FALSE)</f>
        <v>#N/A</v>
      </c>
      <c r="X1956" s="40" t="e">
        <f>VLOOKUP($B1956,期貨大額交易人未沖銷部位!$A$4:$O$499,4,FALSE)</f>
        <v>#N/A</v>
      </c>
      <c r="Y1956" s="40" t="e">
        <f>VLOOKUP($B1956,期貨大額交易人未沖銷部位!$A$4:$O$499,7,FALSE)</f>
        <v>#N/A</v>
      </c>
      <c r="Z1956" s="40" t="e">
        <f>VLOOKUP($B1956,期貨大額交易人未沖銷部位!$A$4:$O$499,10,FALSE)</f>
        <v>#N/A</v>
      </c>
      <c r="AA1956" s="40" t="e">
        <f>VLOOKUP($B1956,期貨大額交易人未沖銷部位!$A$4:$O$499,13,FALSE)</f>
        <v>#N/A</v>
      </c>
      <c r="AB1956" s="40" t="e">
        <f>VLOOKUP($B1956,期貨大額交易人未沖銷部位!$A$4:$O$499,14,FALSE)</f>
        <v>#N/A</v>
      </c>
      <c r="AC1956" s="40" t="e">
        <f>VLOOKUP($B1956,期貨大額交易人未沖銷部位!$A$4:$O$499,15,FALSE)</f>
        <v>#N/A</v>
      </c>
      <c r="AD1956" s="33" t="e">
        <f>VLOOKUP($B1956,三大美股走勢!$A$4:$J$495,4,FALSE)</f>
        <v>#N/A</v>
      </c>
      <c r="AE1956" s="33" t="e">
        <f>VLOOKUP($B1956,三大美股走勢!$A$4:$J$495,7,FALSE)</f>
        <v>#N/A</v>
      </c>
      <c r="AF1956" s="33" t="e">
        <f>VLOOKUP($B1956,三大美股走勢!$A$4:$J$495,10,FALSE)</f>
        <v>#N/A</v>
      </c>
    </row>
    <row r="1957" spans="2:32">
      <c r="B1957" s="32">
        <v>44736</v>
      </c>
      <c r="C1957" s="33" t="e">
        <f>VLOOKUP($B1957,大盤與近月台指!$A$4:$I$499,2,FALSE)</f>
        <v>#N/A</v>
      </c>
      <c r="D1957" s="34" t="e">
        <f>VLOOKUP($B1957,大盤與近月台指!$A$4:$I$499,3,FALSE)</f>
        <v>#N/A</v>
      </c>
      <c r="E1957" s="35" t="e">
        <f>VLOOKUP($B1957,大盤與近月台指!$A$4:$I$499,4,FALSE)</f>
        <v>#N/A</v>
      </c>
      <c r="F1957" s="33" t="e">
        <f>VLOOKUP($B1957,大盤與近月台指!$A$4:$I$499,5,FALSE)</f>
        <v>#N/A</v>
      </c>
      <c r="G1957" s="49" t="e">
        <f>VLOOKUP($B1957,三大法人買賣超!$A$4:$I$500,3,FALSE)</f>
        <v>#N/A</v>
      </c>
      <c r="H1957" s="34" t="e">
        <f>VLOOKUP($B1957,三大法人買賣超!$A$4:$I$500,5,FALSE)</f>
        <v>#N/A</v>
      </c>
      <c r="I1957" s="27" t="e">
        <f>VLOOKUP($B1957,三大法人買賣超!$A$4:$I$500,7,FALSE)</f>
        <v>#N/A</v>
      </c>
      <c r="J1957" s="27" t="e">
        <f>VLOOKUP($B1957,三大法人買賣超!$A$4:$I$500,9,FALSE)</f>
        <v>#N/A</v>
      </c>
      <c r="K1957" s="37">
        <f>新台幣匯率美元指數!B1958</f>
        <v>0</v>
      </c>
      <c r="L1957" s="38">
        <f>新台幣匯率美元指數!C1958</f>
        <v>0</v>
      </c>
      <c r="M1957" s="39">
        <f>新台幣匯率美元指數!D1958</f>
        <v>0</v>
      </c>
      <c r="N1957" s="27" t="e">
        <f>VLOOKUP($B1957,期貨未平倉口數!$A$4:$M$499,4,FALSE)</f>
        <v>#N/A</v>
      </c>
      <c r="O1957" s="27" t="e">
        <f>VLOOKUP($B1957,期貨未平倉口數!$A$4:$M$499,9,FALSE)</f>
        <v>#N/A</v>
      </c>
      <c r="P1957" s="27" t="e">
        <f>VLOOKUP($B1957,期貨未平倉口數!$A$4:$M$499,10,FALSE)</f>
        <v>#N/A</v>
      </c>
      <c r="Q1957" s="27" t="e">
        <f>VLOOKUP($B1957,期貨未平倉口數!$A$4:$M$499,11,FALSE)</f>
        <v>#N/A</v>
      </c>
      <c r="R1957" s="64" t="e">
        <f>VLOOKUP($B1957,選擇權未平倉餘額!$A$4:$I$500,6,FALSE)</f>
        <v>#N/A</v>
      </c>
      <c r="S1957" s="64" t="e">
        <f>VLOOKUP($B1957,選擇權未平倉餘額!$A$4:$I$500,7,FALSE)</f>
        <v>#N/A</v>
      </c>
      <c r="T1957" s="64" t="e">
        <f>VLOOKUP($B1957,選擇權未平倉餘額!$A$4:$I$500,8,FALSE)</f>
        <v>#N/A</v>
      </c>
      <c r="U1957" s="64" t="e">
        <f>VLOOKUP($B1957,選擇權未平倉餘額!$A$4:$I$500,9,FALSE)</f>
        <v>#N/A</v>
      </c>
      <c r="V1957" s="39" t="e">
        <f>VLOOKUP($B1957,臺指選擇權P_C_Ratios!$A$4:$C$500,3,FALSE)</f>
        <v>#N/A</v>
      </c>
      <c r="W1957" s="41" t="e">
        <f>VLOOKUP($B1957,散戶多空比!$A$6:$L$500,12,FALSE)</f>
        <v>#N/A</v>
      </c>
      <c r="X1957" s="40" t="e">
        <f>VLOOKUP($B1957,期貨大額交易人未沖銷部位!$A$4:$O$499,4,FALSE)</f>
        <v>#N/A</v>
      </c>
      <c r="Y1957" s="40" t="e">
        <f>VLOOKUP($B1957,期貨大額交易人未沖銷部位!$A$4:$O$499,7,FALSE)</f>
        <v>#N/A</v>
      </c>
      <c r="Z1957" s="40" t="e">
        <f>VLOOKUP($B1957,期貨大額交易人未沖銷部位!$A$4:$O$499,10,FALSE)</f>
        <v>#N/A</v>
      </c>
      <c r="AA1957" s="40" t="e">
        <f>VLOOKUP($B1957,期貨大額交易人未沖銷部位!$A$4:$O$499,13,FALSE)</f>
        <v>#N/A</v>
      </c>
      <c r="AB1957" s="40" t="e">
        <f>VLOOKUP($B1957,期貨大額交易人未沖銷部位!$A$4:$O$499,14,FALSE)</f>
        <v>#N/A</v>
      </c>
      <c r="AC1957" s="40" t="e">
        <f>VLOOKUP($B1957,期貨大額交易人未沖銷部位!$A$4:$O$499,15,FALSE)</f>
        <v>#N/A</v>
      </c>
      <c r="AD1957" s="33" t="e">
        <f>VLOOKUP($B1957,三大美股走勢!$A$4:$J$495,4,FALSE)</f>
        <v>#N/A</v>
      </c>
      <c r="AE1957" s="33" t="e">
        <f>VLOOKUP($B1957,三大美股走勢!$A$4:$J$495,7,FALSE)</f>
        <v>#N/A</v>
      </c>
      <c r="AF1957" s="33" t="e">
        <f>VLOOKUP($B1957,三大美股走勢!$A$4:$J$495,10,FALSE)</f>
        <v>#N/A</v>
      </c>
    </row>
    <row r="1958" spans="2:32">
      <c r="B1958" s="32">
        <v>44737</v>
      </c>
      <c r="C1958" s="33" t="e">
        <f>VLOOKUP($B1958,大盤與近月台指!$A$4:$I$499,2,FALSE)</f>
        <v>#N/A</v>
      </c>
      <c r="D1958" s="34" t="e">
        <f>VLOOKUP($B1958,大盤與近月台指!$A$4:$I$499,3,FALSE)</f>
        <v>#N/A</v>
      </c>
      <c r="E1958" s="35" t="e">
        <f>VLOOKUP($B1958,大盤與近月台指!$A$4:$I$499,4,FALSE)</f>
        <v>#N/A</v>
      </c>
      <c r="F1958" s="33" t="e">
        <f>VLOOKUP($B1958,大盤與近月台指!$A$4:$I$499,5,FALSE)</f>
        <v>#N/A</v>
      </c>
      <c r="G1958" s="49" t="e">
        <f>VLOOKUP($B1958,三大法人買賣超!$A$4:$I$500,3,FALSE)</f>
        <v>#N/A</v>
      </c>
      <c r="H1958" s="34" t="e">
        <f>VLOOKUP($B1958,三大法人買賣超!$A$4:$I$500,5,FALSE)</f>
        <v>#N/A</v>
      </c>
      <c r="I1958" s="27" t="e">
        <f>VLOOKUP($B1958,三大法人買賣超!$A$4:$I$500,7,FALSE)</f>
        <v>#N/A</v>
      </c>
      <c r="J1958" s="27" t="e">
        <f>VLOOKUP($B1958,三大法人買賣超!$A$4:$I$500,9,FALSE)</f>
        <v>#N/A</v>
      </c>
      <c r="K1958" s="37">
        <f>新台幣匯率美元指數!B1959</f>
        <v>0</v>
      </c>
      <c r="L1958" s="38">
        <f>新台幣匯率美元指數!C1959</f>
        <v>0</v>
      </c>
      <c r="M1958" s="39">
        <f>新台幣匯率美元指數!D1959</f>
        <v>0</v>
      </c>
      <c r="N1958" s="27" t="e">
        <f>VLOOKUP($B1958,期貨未平倉口數!$A$4:$M$499,4,FALSE)</f>
        <v>#N/A</v>
      </c>
      <c r="O1958" s="27" t="e">
        <f>VLOOKUP($B1958,期貨未平倉口數!$A$4:$M$499,9,FALSE)</f>
        <v>#N/A</v>
      </c>
      <c r="P1958" s="27" t="e">
        <f>VLOOKUP($B1958,期貨未平倉口數!$A$4:$M$499,10,FALSE)</f>
        <v>#N/A</v>
      </c>
      <c r="Q1958" s="27" t="e">
        <f>VLOOKUP($B1958,期貨未平倉口數!$A$4:$M$499,11,FALSE)</f>
        <v>#N/A</v>
      </c>
      <c r="R1958" s="64" t="e">
        <f>VLOOKUP($B1958,選擇權未平倉餘額!$A$4:$I$500,6,FALSE)</f>
        <v>#N/A</v>
      </c>
      <c r="S1958" s="64" t="e">
        <f>VLOOKUP($B1958,選擇權未平倉餘額!$A$4:$I$500,7,FALSE)</f>
        <v>#N/A</v>
      </c>
      <c r="T1958" s="64" t="e">
        <f>VLOOKUP($B1958,選擇權未平倉餘額!$A$4:$I$500,8,FALSE)</f>
        <v>#N/A</v>
      </c>
      <c r="U1958" s="64" t="e">
        <f>VLOOKUP($B1958,選擇權未平倉餘額!$A$4:$I$500,9,FALSE)</f>
        <v>#N/A</v>
      </c>
      <c r="V1958" s="39" t="e">
        <f>VLOOKUP($B1958,臺指選擇權P_C_Ratios!$A$4:$C$500,3,FALSE)</f>
        <v>#N/A</v>
      </c>
      <c r="W1958" s="41" t="e">
        <f>VLOOKUP($B1958,散戶多空比!$A$6:$L$500,12,FALSE)</f>
        <v>#N/A</v>
      </c>
      <c r="X1958" s="40" t="e">
        <f>VLOOKUP($B1958,期貨大額交易人未沖銷部位!$A$4:$O$499,4,FALSE)</f>
        <v>#N/A</v>
      </c>
      <c r="Y1958" s="40" t="e">
        <f>VLOOKUP($B1958,期貨大額交易人未沖銷部位!$A$4:$O$499,7,FALSE)</f>
        <v>#N/A</v>
      </c>
      <c r="Z1958" s="40" t="e">
        <f>VLOOKUP($B1958,期貨大額交易人未沖銷部位!$A$4:$O$499,10,FALSE)</f>
        <v>#N/A</v>
      </c>
      <c r="AA1958" s="40" t="e">
        <f>VLOOKUP($B1958,期貨大額交易人未沖銷部位!$A$4:$O$499,13,FALSE)</f>
        <v>#N/A</v>
      </c>
      <c r="AB1958" s="40" t="e">
        <f>VLOOKUP($B1958,期貨大額交易人未沖銷部位!$A$4:$O$499,14,FALSE)</f>
        <v>#N/A</v>
      </c>
      <c r="AC1958" s="40" t="e">
        <f>VLOOKUP($B1958,期貨大額交易人未沖銷部位!$A$4:$O$499,15,FALSE)</f>
        <v>#N/A</v>
      </c>
      <c r="AD1958" s="33" t="e">
        <f>VLOOKUP($B1958,三大美股走勢!$A$4:$J$495,4,FALSE)</f>
        <v>#N/A</v>
      </c>
      <c r="AE1958" s="33" t="e">
        <f>VLOOKUP($B1958,三大美股走勢!$A$4:$J$495,7,FALSE)</f>
        <v>#N/A</v>
      </c>
      <c r="AF1958" s="33" t="e">
        <f>VLOOKUP($B1958,三大美股走勢!$A$4:$J$495,10,FALSE)</f>
        <v>#N/A</v>
      </c>
    </row>
    <row r="1959" spans="2:32">
      <c r="B1959" s="32">
        <v>44738</v>
      </c>
      <c r="C1959" s="33" t="e">
        <f>VLOOKUP($B1959,大盤與近月台指!$A$4:$I$499,2,FALSE)</f>
        <v>#N/A</v>
      </c>
      <c r="D1959" s="34" t="e">
        <f>VLOOKUP($B1959,大盤與近月台指!$A$4:$I$499,3,FALSE)</f>
        <v>#N/A</v>
      </c>
      <c r="E1959" s="35" t="e">
        <f>VLOOKUP($B1959,大盤與近月台指!$A$4:$I$499,4,FALSE)</f>
        <v>#N/A</v>
      </c>
      <c r="F1959" s="33" t="e">
        <f>VLOOKUP($B1959,大盤與近月台指!$A$4:$I$499,5,FALSE)</f>
        <v>#N/A</v>
      </c>
      <c r="G1959" s="49" t="e">
        <f>VLOOKUP($B1959,三大法人買賣超!$A$4:$I$500,3,FALSE)</f>
        <v>#N/A</v>
      </c>
      <c r="H1959" s="34" t="e">
        <f>VLOOKUP($B1959,三大法人買賣超!$A$4:$I$500,5,FALSE)</f>
        <v>#N/A</v>
      </c>
      <c r="I1959" s="27" t="e">
        <f>VLOOKUP($B1959,三大法人買賣超!$A$4:$I$500,7,FALSE)</f>
        <v>#N/A</v>
      </c>
      <c r="J1959" s="27" t="e">
        <f>VLOOKUP($B1959,三大法人買賣超!$A$4:$I$500,9,FALSE)</f>
        <v>#N/A</v>
      </c>
      <c r="K1959" s="37">
        <f>新台幣匯率美元指數!B1960</f>
        <v>0</v>
      </c>
      <c r="L1959" s="38">
        <f>新台幣匯率美元指數!C1960</f>
        <v>0</v>
      </c>
      <c r="M1959" s="39">
        <f>新台幣匯率美元指數!D1960</f>
        <v>0</v>
      </c>
      <c r="N1959" s="27" t="e">
        <f>VLOOKUP($B1959,期貨未平倉口數!$A$4:$M$499,4,FALSE)</f>
        <v>#N/A</v>
      </c>
      <c r="O1959" s="27" t="e">
        <f>VLOOKUP($B1959,期貨未平倉口數!$A$4:$M$499,9,FALSE)</f>
        <v>#N/A</v>
      </c>
      <c r="P1959" s="27" t="e">
        <f>VLOOKUP($B1959,期貨未平倉口數!$A$4:$M$499,10,FALSE)</f>
        <v>#N/A</v>
      </c>
      <c r="Q1959" s="27" t="e">
        <f>VLOOKUP($B1959,期貨未平倉口數!$A$4:$M$499,11,FALSE)</f>
        <v>#N/A</v>
      </c>
      <c r="R1959" s="64" t="e">
        <f>VLOOKUP($B1959,選擇權未平倉餘額!$A$4:$I$500,6,FALSE)</f>
        <v>#N/A</v>
      </c>
      <c r="S1959" s="64" t="e">
        <f>VLOOKUP($B1959,選擇權未平倉餘額!$A$4:$I$500,7,FALSE)</f>
        <v>#N/A</v>
      </c>
      <c r="T1959" s="64" t="e">
        <f>VLOOKUP($B1959,選擇權未平倉餘額!$A$4:$I$500,8,FALSE)</f>
        <v>#N/A</v>
      </c>
      <c r="U1959" s="64" t="e">
        <f>VLOOKUP($B1959,選擇權未平倉餘額!$A$4:$I$500,9,FALSE)</f>
        <v>#N/A</v>
      </c>
      <c r="V1959" s="39" t="e">
        <f>VLOOKUP($B1959,臺指選擇權P_C_Ratios!$A$4:$C$500,3,FALSE)</f>
        <v>#N/A</v>
      </c>
      <c r="W1959" s="41" t="e">
        <f>VLOOKUP($B1959,散戶多空比!$A$6:$L$500,12,FALSE)</f>
        <v>#N/A</v>
      </c>
      <c r="X1959" s="40" t="e">
        <f>VLOOKUP($B1959,期貨大額交易人未沖銷部位!$A$4:$O$499,4,FALSE)</f>
        <v>#N/A</v>
      </c>
      <c r="Y1959" s="40" t="e">
        <f>VLOOKUP($B1959,期貨大額交易人未沖銷部位!$A$4:$O$499,7,FALSE)</f>
        <v>#N/A</v>
      </c>
      <c r="Z1959" s="40" t="e">
        <f>VLOOKUP($B1959,期貨大額交易人未沖銷部位!$A$4:$O$499,10,FALSE)</f>
        <v>#N/A</v>
      </c>
      <c r="AA1959" s="40" t="e">
        <f>VLOOKUP($B1959,期貨大額交易人未沖銷部位!$A$4:$O$499,13,FALSE)</f>
        <v>#N/A</v>
      </c>
      <c r="AB1959" s="40" t="e">
        <f>VLOOKUP($B1959,期貨大額交易人未沖銷部位!$A$4:$O$499,14,FALSE)</f>
        <v>#N/A</v>
      </c>
      <c r="AC1959" s="40" t="e">
        <f>VLOOKUP($B1959,期貨大額交易人未沖銷部位!$A$4:$O$499,15,FALSE)</f>
        <v>#N/A</v>
      </c>
      <c r="AD1959" s="33" t="e">
        <f>VLOOKUP($B1959,三大美股走勢!$A$4:$J$495,4,FALSE)</f>
        <v>#N/A</v>
      </c>
      <c r="AE1959" s="33" t="e">
        <f>VLOOKUP($B1959,三大美股走勢!$A$4:$J$495,7,FALSE)</f>
        <v>#N/A</v>
      </c>
      <c r="AF1959" s="33" t="e">
        <f>VLOOKUP($B1959,三大美股走勢!$A$4:$J$495,10,FALSE)</f>
        <v>#N/A</v>
      </c>
    </row>
    <row r="1960" spans="2:32">
      <c r="B1960" s="32">
        <v>44739</v>
      </c>
      <c r="C1960" s="33" t="e">
        <f>VLOOKUP($B1960,大盤與近月台指!$A$4:$I$499,2,FALSE)</f>
        <v>#N/A</v>
      </c>
      <c r="D1960" s="34" t="e">
        <f>VLOOKUP($B1960,大盤與近月台指!$A$4:$I$499,3,FALSE)</f>
        <v>#N/A</v>
      </c>
      <c r="E1960" s="35" t="e">
        <f>VLOOKUP($B1960,大盤與近月台指!$A$4:$I$499,4,FALSE)</f>
        <v>#N/A</v>
      </c>
      <c r="F1960" s="33" t="e">
        <f>VLOOKUP($B1960,大盤與近月台指!$A$4:$I$499,5,FALSE)</f>
        <v>#N/A</v>
      </c>
      <c r="G1960" s="49" t="e">
        <f>VLOOKUP($B1960,三大法人買賣超!$A$4:$I$500,3,FALSE)</f>
        <v>#N/A</v>
      </c>
      <c r="H1960" s="34" t="e">
        <f>VLOOKUP($B1960,三大法人買賣超!$A$4:$I$500,5,FALSE)</f>
        <v>#N/A</v>
      </c>
      <c r="I1960" s="27" t="e">
        <f>VLOOKUP($B1960,三大法人買賣超!$A$4:$I$500,7,FALSE)</f>
        <v>#N/A</v>
      </c>
      <c r="J1960" s="27" t="e">
        <f>VLOOKUP($B1960,三大法人買賣超!$A$4:$I$500,9,FALSE)</f>
        <v>#N/A</v>
      </c>
      <c r="K1960" s="37">
        <f>新台幣匯率美元指數!B1961</f>
        <v>0</v>
      </c>
      <c r="L1960" s="38">
        <f>新台幣匯率美元指數!C1961</f>
        <v>0</v>
      </c>
      <c r="M1960" s="39">
        <f>新台幣匯率美元指數!D1961</f>
        <v>0</v>
      </c>
      <c r="N1960" s="27" t="e">
        <f>VLOOKUP($B1960,期貨未平倉口數!$A$4:$M$499,4,FALSE)</f>
        <v>#N/A</v>
      </c>
      <c r="O1960" s="27" t="e">
        <f>VLOOKUP($B1960,期貨未平倉口數!$A$4:$M$499,9,FALSE)</f>
        <v>#N/A</v>
      </c>
      <c r="P1960" s="27" t="e">
        <f>VLOOKUP($B1960,期貨未平倉口數!$A$4:$M$499,10,FALSE)</f>
        <v>#N/A</v>
      </c>
      <c r="Q1960" s="27" t="e">
        <f>VLOOKUP($B1960,期貨未平倉口數!$A$4:$M$499,11,FALSE)</f>
        <v>#N/A</v>
      </c>
      <c r="R1960" s="64" t="e">
        <f>VLOOKUP($B1960,選擇權未平倉餘額!$A$4:$I$500,6,FALSE)</f>
        <v>#N/A</v>
      </c>
      <c r="S1960" s="64" t="e">
        <f>VLOOKUP($B1960,選擇權未平倉餘額!$A$4:$I$500,7,FALSE)</f>
        <v>#N/A</v>
      </c>
      <c r="T1960" s="64" t="e">
        <f>VLOOKUP($B1960,選擇權未平倉餘額!$A$4:$I$500,8,FALSE)</f>
        <v>#N/A</v>
      </c>
      <c r="U1960" s="64" t="e">
        <f>VLOOKUP($B1960,選擇權未平倉餘額!$A$4:$I$500,9,FALSE)</f>
        <v>#N/A</v>
      </c>
      <c r="V1960" s="39" t="e">
        <f>VLOOKUP($B1960,臺指選擇權P_C_Ratios!$A$4:$C$500,3,FALSE)</f>
        <v>#N/A</v>
      </c>
      <c r="W1960" s="41" t="e">
        <f>VLOOKUP($B1960,散戶多空比!$A$6:$L$500,12,FALSE)</f>
        <v>#N/A</v>
      </c>
      <c r="X1960" s="40" t="e">
        <f>VLOOKUP($B1960,期貨大額交易人未沖銷部位!$A$4:$O$499,4,FALSE)</f>
        <v>#N/A</v>
      </c>
      <c r="Y1960" s="40" t="e">
        <f>VLOOKUP($B1960,期貨大額交易人未沖銷部位!$A$4:$O$499,7,FALSE)</f>
        <v>#N/A</v>
      </c>
      <c r="Z1960" s="40" t="e">
        <f>VLOOKUP($B1960,期貨大額交易人未沖銷部位!$A$4:$O$499,10,FALSE)</f>
        <v>#N/A</v>
      </c>
      <c r="AA1960" s="40" t="e">
        <f>VLOOKUP($B1960,期貨大額交易人未沖銷部位!$A$4:$O$499,13,FALSE)</f>
        <v>#N/A</v>
      </c>
      <c r="AB1960" s="40" t="e">
        <f>VLOOKUP($B1960,期貨大額交易人未沖銷部位!$A$4:$O$499,14,FALSE)</f>
        <v>#N/A</v>
      </c>
      <c r="AC1960" s="40" t="e">
        <f>VLOOKUP($B1960,期貨大額交易人未沖銷部位!$A$4:$O$499,15,FALSE)</f>
        <v>#N/A</v>
      </c>
      <c r="AD1960" s="33" t="e">
        <f>VLOOKUP($B1960,三大美股走勢!$A$4:$J$495,4,FALSE)</f>
        <v>#N/A</v>
      </c>
      <c r="AE1960" s="33" t="e">
        <f>VLOOKUP($B1960,三大美股走勢!$A$4:$J$495,7,FALSE)</f>
        <v>#N/A</v>
      </c>
      <c r="AF1960" s="33" t="e">
        <f>VLOOKUP($B1960,三大美股走勢!$A$4:$J$495,10,FALSE)</f>
        <v>#N/A</v>
      </c>
    </row>
    <row r="1961" spans="2:32">
      <c r="B1961" s="32">
        <v>44740</v>
      </c>
      <c r="C1961" s="33" t="e">
        <f>VLOOKUP($B1961,大盤與近月台指!$A$4:$I$499,2,FALSE)</f>
        <v>#N/A</v>
      </c>
      <c r="D1961" s="34" t="e">
        <f>VLOOKUP($B1961,大盤與近月台指!$A$4:$I$499,3,FALSE)</f>
        <v>#N/A</v>
      </c>
      <c r="E1961" s="35" t="e">
        <f>VLOOKUP($B1961,大盤與近月台指!$A$4:$I$499,4,FALSE)</f>
        <v>#N/A</v>
      </c>
      <c r="F1961" s="33" t="e">
        <f>VLOOKUP($B1961,大盤與近月台指!$A$4:$I$499,5,FALSE)</f>
        <v>#N/A</v>
      </c>
      <c r="G1961" s="49" t="e">
        <f>VLOOKUP($B1961,三大法人買賣超!$A$4:$I$500,3,FALSE)</f>
        <v>#N/A</v>
      </c>
      <c r="H1961" s="34" t="e">
        <f>VLOOKUP($B1961,三大法人買賣超!$A$4:$I$500,5,FALSE)</f>
        <v>#N/A</v>
      </c>
      <c r="I1961" s="27" t="e">
        <f>VLOOKUP($B1961,三大法人買賣超!$A$4:$I$500,7,FALSE)</f>
        <v>#N/A</v>
      </c>
      <c r="J1961" s="27" t="e">
        <f>VLOOKUP($B1961,三大法人買賣超!$A$4:$I$500,9,FALSE)</f>
        <v>#N/A</v>
      </c>
      <c r="K1961" s="37">
        <f>新台幣匯率美元指數!B1962</f>
        <v>0</v>
      </c>
      <c r="L1961" s="38">
        <f>新台幣匯率美元指數!C1962</f>
        <v>0</v>
      </c>
      <c r="M1961" s="39">
        <f>新台幣匯率美元指數!D1962</f>
        <v>0</v>
      </c>
      <c r="N1961" s="27" t="e">
        <f>VLOOKUP($B1961,期貨未平倉口數!$A$4:$M$499,4,FALSE)</f>
        <v>#N/A</v>
      </c>
      <c r="O1961" s="27" t="e">
        <f>VLOOKUP($B1961,期貨未平倉口數!$A$4:$M$499,9,FALSE)</f>
        <v>#N/A</v>
      </c>
      <c r="P1961" s="27" t="e">
        <f>VLOOKUP($B1961,期貨未平倉口數!$A$4:$M$499,10,FALSE)</f>
        <v>#N/A</v>
      </c>
      <c r="Q1961" s="27" t="e">
        <f>VLOOKUP($B1961,期貨未平倉口數!$A$4:$M$499,11,FALSE)</f>
        <v>#N/A</v>
      </c>
      <c r="R1961" s="64" t="e">
        <f>VLOOKUP($B1961,選擇權未平倉餘額!$A$4:$I$500,6,FALSE)</f>
        <v>#N/A</v>
      </c>
      <c r="S1961" s="64" t="e">
        <f>VLOOKUP($B1961,選擇權未平倉餘額!$A$4:$I$500,7,FALSE)</f>
        <v>#N/A</v>
      </c>
      <c r="T1961" s="64" t="e">
        <f>VLOOKUP($B1961,選擇權未平倉餘額!$A$4:$I$500,8,FALSE)</f>
        <v>#N/A</v>
      </c>
      <c r="U1961" s="64" t="e">
        <f>VLOOKUP($B1961,選擇權未平倉餘額!$A$4:$I$500,9,FALSE)</f>
        <v>#N/A</v>
      </c>
      <c r="V1961" s="39" t="e">
        <f>VLOOKUP($B1961,臺指選擇權P_C_Ratios!$A$4:$C$500,3,FALSE)</f>
        <v>#N/A</v>
      </c>
      <c r="W1961" s="41" t="e">
        <f>VLOOKUP($B1961,散戶多空比!$A$6:$L$500,12,FALSE)</f>
        <v>#N/A</v>
      </c>
      <c r="X1961" s="40" t="e">
        <f>VLOOKUP($B1961,期貨大額交易人未沖銷部位!$A$4:$O$499,4,FALSE)</f>
        <v>#N/A</v>
      </c>
      <c r="Y1961" s="40" t="e">
        <f>VLOOKUP($B1961,期貨大額交易人未沖銷部位!$A$4:$O$499,7,FALSE)</f>
        <v>#N/A</v>
      </c>
      <c r="Z1961" s="40" t="e">
        <f>VLOOKUP($B1961,期貨大額交易人未沖銷部位!$A$4:$O$499,10,FALSE)</f>
        <v>#N/A</v>
      </c>
      <c r="AA1961" s="40" t="e">
        <f>VLOOKUP($B1961,期貨大額交易人未沖銷部位!$A$4:$O$499,13,FALSE)</f>
        <v>#N/A</v>
      </c>
      <c r="AB1961" s="40" t="e">
        <f>VLOOKUP($B1961,期貨大額交易人未沖銷部位!$A$4:$O$499,14,FALSE)</f>
        <v>#N/A</v>
      </c>
      <c r="AC1961" s="40" t="e">
        <f>VLOOKUP($B1961,期貨大額交易人未沖銷部位!$A$4:$O$499,15,FALSE)</f>
        <v>#N/A</v>
      </c>
      <c r="AD1961" s="33" t="e">
        <f>VLOOKUP($B1961,三大美股走勢!$A$4:$J$495,4,FALSE)</f>
        <v>#N/A</v>
      </c>
      <c r="AE1961" s="33" t="e">
        <f>VLOOKUP($B1961,三大美股走勢!$A$4:$J$495,7,FALSE)</f>
        <v>#N/A</v>
      </c>
      <c r="AF1961" s="33" t="e">
        <f>VLOOKUP($B1961,三大美股走勢!$A$4:$J$495,10,FALSE)</f>
        <v>#N/A</v>
      </c>
    </row>
    <row r="1962" spans="2:32">
      <c r="B1962" s="32">
        <v>44741</v>
      </c>
      <c r="C1962" s="33" t="e">
        <f>VLOOKUP($B1962,大盤與近月台指!$A$4:$I$499,2,FALSE)</f>
        <v>#N/A</v>
      </c>
      <c r="D1962" s="34" t="e">
        <f>VLOOKUP($B1962,大盤與近月台指!$A$4:$I$499,3,FALSE)</f>
        <v>#N/A</v>
      </c>
      <c r="E1962" s="35" t="e">
        <f>VLOOKUP($B1962,大盤與近月台指!$A$4:$I$499,4,FALSE)</f>
        <v>#N/A</v>
      </c>
      <c r="F1962" s="33" t="e">
        <f>VLOOKUP($B1962,大盤與近月台指!$A$4:$I$499,5,FALSE)</f>
        <v>#N/A</v>
      </c>
      <c r="G1962" s="49" t="e">
        <f>VLOOKUP($B1962,三大法人買賣超!$A$4:$I$500,3,FALSE)</f>
        <v>#N/A</v>
      </c>
      <c r="H1962" s="34" t="e">
        <f>VLOOKUP($B1962,三大法人買賣超!$A$4:$I$500,5,FALSE)</f>
        <v>#N/A</v>
      </c>
      <c r="I1962" s="27" t="e">
        <f>VLOOKUP($B1962,三大法人買賣超!$A$4:$I$500,7,FALSE)</f>
        <v>#N/A</v>
      </c>
      <c r="J1962" s="27" t="e">
        <f>VLOOKUP($B1962,三大法人買賣超!$A$4:$I$500,9,FALSE)</f>
        <v>#N/A</v>
      </c>
      <c r="K1962" s="37">
        <f>新台幣匯率美元指數!B1963</f>
        <v>0</v>
      </c>
      <c r="L1962" s="38">
        <f>新台幣匯率美元指數!C1963</f>
        <v>0</v>
      </c>
      <c r="M1962" s="39">
        <f>新台幣匯率美元指數!D1963</f>
        <v>0</v>
      </c>
      <c r="N1962" s="27" t="e">
        <f>VLOOKUP($B1962,期貨未平倉口數!$A$4:$M$499,4,FALSE)</f>
        <v>#N/A</v>
      </c>
      <c r="O1962" s="27" t="e">
        <f>VLOOKUP($B1962,期貨未平倉口數!$A$4:$M$499,9,FALSE)</f>
        <v>#N/A</v>
      </c>
      <c r="P1962" s="27" t="e">
        <f>VLOOKUP($B1962,期貨未平倉口數!$A$4:$M$499,10,FALSE)</f>
        <v>#N/A</v>
      </c>
      <c r="Q1962" s="27" t="e">
        <f>VLOOKUP($B1962,期貨未平倉口數!$A$4:$M$499,11,FALSE)</f>
        <v>#N/A</v>
      </c>
      <c r="R1962" s="64" t="e">
        <f>VLOOKUP($B1962,選擇權未平倉餘額!$A$4:$I$500,6,FALSE)</f>
        <v>#N/A</v>
      </c>
      <c r="S1962" s="64" t="e">
        <f>VLOOKUP($B1962,選擇權未平倉餘額!$A$4:$I$500,7,FALSE)</f>
        <v>#N/A</v>
      </c>
      <c r="T1962" s="64" t="e">
        <f>VLOOKUP($B1962,選擇權未平倉餘額!$A$4:$I$500,8,FALSE)</f>
        <v>#N/A</v>
      </c>
      <c r="U1962" s="64" t="e">
        <f>VLOOKUP($B1962,選擇權未平倉餘額!$A$4:$I$500,9,FALSE)</f>
        <v>#N/A</v>
      </c>
      <c r="V1962" s="39" t="e">
        <f>VLOOKUP($B1962,臺指選擇權P_C_Ratios!$A$4:$C$500,3,FALSE)</f>
        <v>#N/A</v>
      </c>
      <c r="W1962" s="41" t="e">
        <f>VLOOKUP($B1962,散戶多空比!$A$6:$L$500,12,FALSE)</f>
        <v>#N/A</v>
      </c>
      <c r="X1962" s="40" t="e">
        <f>VLOOKUP($B1962,期貨大額交易人未沖銷部位!$A$4:$O$499,4,FALSE)</f>
        <v>#N/A</v>
      </c>
      <c r="Y1962" s="40" t="e">
        <f>VLOOKUP($B1962,期貨大額交易人未沖銷部位!$A$4:$O$499,7,FALSE)</f>
        <v>#N/A</v>
      </c>
      <c r="Z1962" s="40" t="e">
        <f>VLOOKUP($B1962,期貨大額交易人未沖銷部位!$A$4:$O$499,10,FALSE)</f>
        <v>#N/A</v>
      </c>
      <c r="AA1962" s="40" t="e">
        <f>VLOOKUP($B1962,期貨大額交易人未沖銷部位!$A$4:$O$499,13,FALSE)</f>
        <v>#N/A</v>
      </c>
      <c r="AB1962" s="40" t="e">
        <f>VLOOKUP($B1962,期貨大額交易人未沖銷部位!$A$4:$O$499,14,FALSE)</f>
        <v>#N/A</v>
      </c>
      <c r="AC1962" s="40" t="e">
        <f>VLOOKUP($B1962,期貨大額交易人未沖銷部位!$A$4:$O$499,15,FALSE)</f>
        <v>#N/A</v>
      </c>
      <c r="AD1962" s="33" t="e">
        <f>VLOOKUP($B1962,三大美股走勢!$A$4:$J$495,4,FALSE)</f>
        <v>#N/A</v>
      </c>
      <c r="AE1962" s="33" t="e">
        <f>VLOOKUP($B1962,三大美股走勢!$A$4:$J$495,7,FALSE)</f>
        <v>#N/A</v>
      </c>
      <c r="AF1962" s="33" t="e">
        <f>VLOOKUP($B1962,三大美股走勢!$A$4:$J$495,10,FALSE)</f>
        <v>#N/A</v>
      </c>
    </row>
    <row r="1963" spans="2:32">
      <c r="B1963" s="32">
        <v>44742</v>
      </c>
      <c r="C1963" s="33" t="e">
        <f>VLOOKUP($B1963,大盤與近月台指!$A$4:$I$499,2,FALSE)</f>
        <v>#N/A</v>
      </c>
      <c r="D1963" s="34" t="e">
        <f>VLOOKUP($B1963,大盤與近月台指!$A$4:$I$499,3,FALSE)</f>
        <v>#N/A</v>
      </c>
      <c r="E1963" s="35" t="e">
        <f>VLOOKUP($B1963,大盤與近月台指!$A$4:$I$499,4,FALSE)</f>
        <v>#N/A</v>
      </c>
      <c r="F1963" s="33" t="e">
        <f>VLOOKUP($B1963,大盤與近月台指!$A$4:$I$499,5,FALSE)</f>
        <v>#N/A</v>
      </c>
      <c r="G1963" s="49" t="e">
        <f>VLOOKUP($B1963,三大法人買賣超!$A$4:$I$500,3,FALSE)</f>
        <v>#N/A</v>
      </c>
      <c r="H1963" s="34" t="e">
        <f>VLOOKUP($B1963,三大法人買賣超!$A$4:$I$500,5,FALSE)</f>
        <v>#N/A</v>
      </c>
      <c r="I1963" s="27" t="e">
        <f>VLOOKUP($B1963,三大法人買賣超!$A$4:$I$500,7,FALSE)</f>
        <v>#N/A</v>
      </c>
      <c r="J1963" s="27" t="e">
        <f>VLOOKUP($B1963,三大法人買賣超!$A$4:$I$500,9,FALSE)</f>
        <v>#N/A</v>
      </c>
      <c r="K1963" s="37">
        <f>新台幣匯率美元指數!B1964</f>
        <v>0</v>
      </c>
      <c r="L1963" s="38">
        <f>新台幣匯率美元指數!C1964</f>
        <v>0</v>
      </c>
      <c r="M1963" s="39">
        <f>新台幣匯率美元指數!D1964</f>
        <v>0</v>
      </c>
      <c r="N1963" s="27" t="e">
        <f>VLOOKUP($B1963,期貨未平倉口數!$A$4:$M$499,4,FALSE)</f>
        <v>#N/A</v>
      </c>
      <c r="O1963" s="27" t="e">
        <f>VLOOKUP($B1963,期貨未平倉口數!$A$4:$M$499,9,FALSE)</f>
        <v>#N/A</v>
      </c>
      <c r="P1963" s="27" t="e">
        <f>VLOOKUP($B1963,期貨未平倉口數!$A$4:$M$499,10,FALSE)</f>
        <v>#N/A</v>
      </c>
      <c r="Q1963" s="27" t="e">
        <f>VLOOKUP($B1963,期貨未平倉口數!$A$4:$M$499,11,FALSE)</f>
        <v>#N/A</v>
      </c>
      <c r="R1963" s="64" t="e">
        <f>VLOOKUP($B1963,選擇權未平倉餘額!$A$4:$I$500,6,FALSE)</f>
        <v>#N/A</v>
      </c>
      <c r="S1963" s="64" t="e">
        <f>VLOOKUP($B1963,選擇權未平倉餘額!$A$4:$I$500,7,FALSE)</f>
        <v>#N/A</v>
      </c>
      <c r="T1963" s="64" t="e">
        <f>VLOOKUP($B1963,選擇權未平倉餘額!$A$4:$I$500,8,FALSE)</f>
        <v>#N/A</v>
      </c>
      <c r="U1963" s="64" t="e">
        <f>VLOOKUP($B1963,選擇權未平倉餘額!$A$4:$I$500,9,FALSE)</f>
        <v>#N/A</v>
      </c>
      <c r="V1963" s="39" t="e">
        <f>VLOOKUP($B1963,臺指選擇權P_C_Ratios!$A$4:$C$500,3,FALSE)</f>
        <v>#N/A</v>
      </c>
      <c r="W1963" s="41" t="e">
        <f>VLOOKUP($B1963,散戶多空比!$A$6:$L$500,12,FALSE)</f>
        <v>#N/A</v>
      </c>
      <c r="X1963" s="40" t="e">
        <f>VLOOKUP($B1963,期貨大額交易人未沖銷部位!$A$4:$O$499,4,FALSE)</f>
        <v>#N/A</v>
      </c>
      <c r="Y1963" s="40" t="e">
        <f>VLOOKUP($B1963,期貨大額交易人未沖銷部位!$A$4:$O$499,7,FALSE)</f>
        <v>#N/A</v>
      </c>
      <c r="Z1963" s="40" t="e">
        <f>VLOOKUP($B1963,期貨大額交易人未沖銷部位!$A$4:$O$499,10,FALSE)</f>
        <v>#N/A</v>
      </c>
      <c r="AA1963" s="40" t="e">
        <f>VLOOKUP($B1963,期貨大額交易人未沖銷部位!$A$4:$O$499,13,FALSE)</f>
        <v>#N/A</v>
      </c>
      <c r="AB1963" s="40" t="e">
        <f>VLOOKUP($B1963,期貨大額交易人未沖銷部位!$A$4:$O$499,14,FALSE)</f>
        <v>#N/A</v>
      </c>
      <c r="AC1963" s="40" t="e">
        <f>VLOOKUP($B1963,期貨大額交易人未沖銷部位!$A$4:$O$499,15,FALSE)</f>
        <v>#N/A</v>
      </c>
      <c r="AD1963" s="33" t="e">
        <f>VLOOKUP($B1963,三大美股走勢!$A$4:$J$495,4,FALSE)</f>
        <v>#N/A</v>
      </c>
      <c r="AE1963" s="33" t="e">
        <f>VLOOKUP($B1963,三大美股走勢!$A$4:$J$495,7,FALSE)</f>
        <v>#N/A</v>
      </c>
      <c r="AF1963" s="33" t="e">
        <f>VLOOKUP($B1963,三大美股走勢!$A$4:$J$495,10,FALSE)</f>
        <v>#N/A</v>
      </c>
    </row>
    <row r="1964" spans="2:32">
      <c r="B1964" s="32">
        <v>44743</v>
      </c>
      <c r="C1964" s="33" t="e">
        <f>VLOOKUP($B1964,大盤與近月台指!$A$4:$I$499,2,FALSE)</f>
        <v>#N/A</v>
      </c>
      <c r="D1964" s="34" t="e">
        <f>VLOOKUP($B1964,大盤與近月台指!$A$4:$I$499,3,FALSE)</f>
        <v>#N/A</v>
      </c>
      <c r="E1964" s="35" t="e">
        <f>VLOOKUP($B1964,大盤與近月台指!$A$4:$I$499,4,FALSE)</f>
        <v>#N/A</v>
      </c>
      <c r="F1964" s="33" t="e">
        <f>VLOOKUP($B1964,大盤與近月台指!$A$4:$I$499,5,FALSE)</f>
        <v>#N/A</v>
      </c>
      <c r="G1964" s="49" t="e">
        <f>VLOOKUP($B1964,三大法人買賣超!$A$4:$I$500,3,FALSE)</f>
        <v>#N/A</v>
      </c>
      <c r="H1964" s="34" t="e">
        <f>VLOOKUP($B1964,三大法人買賣超!$A$4:$I$500,5,FALSE)</f>
        <v>#N/A</v>
      </c>
      <c r="I1964" s="27" t="e">
        <f>VLOOKUP($B1964,三大法人買賣超!$A$4:$I$500,7,FALSE)</f>
        <v>#N/A</v>
      </c>
      <c r="J1964" s="27" t="e">
        <f>VLOOKUP($B1964,三大法人買賣超!$A$4:$I$500,9,FALSE)</f>
        <v>#N/A</v>
      </c>
      <c r="K1964" s="37">
        <f>新台幣匯率美元指數!B1965</f>
        <v>0</v>
      </c>
      <c r="L1964" s="38">
        <f>新台幣匯率美元指數!C1965</f>
        <v>0</v>
      </c>
      <c r="M1964" s="39">
        <f>新台幣匯率美元指數!D1965</f>
        <v>0</v>
      </c>
      <c r="N1964" s="27" t="e">
        <f>VLOOKUP($B1964,期貨未平倉口數!$A$4:$M$499,4,FALSE)</f>
        <v>#N/A</v>
      </c>
      <c r="O1964" s="27" t="e">
        <f>VLOOKUP($B1964,期貨未平倉口數!$A$4:$M$499,9,FALSE)</f>
        <v>#N/A</v>
      </c>
      <c r="P1964" s="27" t="e">
        <f>VLOOKUP($B1964,期貨未平倉口數!$A$4:$M$499,10,FALSE)</f>
        <v>#N/A</v>
      </c>
      <c r="Q1964" s="27" t="e">
        <f>VLOOKUP($B1964,期貨未平倉口數!$A$4:$M$499,11,FALSE)</f>
        <v>#N/A</v>
      </c>
      <c r="R1964" s="64" t="e">
        <f>VLOOKUP($B1964,選擇權未平倉餘額!$A$4:$I$500,6,FALSE)</f>
        <v>#N/A</v>
      </c>
      <c r="S1964" s="64" t="e">
        <f>VLOOKUP($B1964,選擇權未平倉餘額!$A$4:$I$500,7,FALSE)</f>
        <v>#N/A</v>
      </c>
      <c r="T1964" s="64" t="e">
        <f>VLOOKUP($B1964,選擇權未平倉餘額!$A$4:$I$500,8,FALSE)</f>
        <v>#N/A</v>
      </c>
      <c r="U1964" s="64" t="e">
        <f>VLOOKUP($B1964,選擇權未平倉餘額!$A$4:$I$500,9,FALSE)</f>
        <v>#N/A</v>
      </c>
      <c r="V1964" s="39" t="e">
        <f>VLOOKUP($B1964,臺指選擇權P_C_Ratios!$A$4:$C$500,3,FALSE)</f>
        <v>#N/A</v>
      </c>
      <c r="W1964" s="41" t="e">
        <f>VLOOKUP($B1964,散戶多空比!$A$6:$L$500,12,FALSE)</f>
        <v>#N/A</v>
      </c>
      <c r="X1964" s="40" t="e">
        <f>VLOOKUP($B1964,期貨大額交易人未沖銷部位!$A$4:$O$499,4,FALSE)</f>
        <v>#N/A</v>
      </c>
      <c r="Y1964" s="40" t="e">
        <f>VLOOKUP($B1964,期貨大額交易人未沖銷部位!$A$4:$O$499,7,FALSE)</f>
        <v>#N/A</v>
      </c>
      <c r="Z1964" s="40" t="e">
        <f>VLOOKUP($B1964,期貨大額交易人未沖銷部位!$A$4:$O$499,10,FALSE)</f>
        <v>#N/A</v>
      </c>
      <c r="AA1964" s="40" t="e">
        <f>VLOOKUP($B1964,期貨大額交易人未沖銷部位!$A$4:$O$499,13,FALSE)</f>
        <v>#N/A</v>
      </c>
      <c r="AB1964" s="40" t="e">
        <f>VLOOKUP($B1964,期貨大額交易人未沖銷部位!$A$4:$O$499,14,FALSE)</f>
        <v>#N/A</v>
      </c>
      <c r="AC1964" s="40" t="e">
        <f>VLOOKUP($B1964,期貨大額交易人未沖銷部位!$A$4:$O$499,15,FALSE)</f>
        <v>#N/A</v>
      </c>
      <c r="AD1964" s="33" t="e">
        <f>VLOOKUP($B1964,三大美股走勢!$A$4:$J$495,4,FALSE)</f>
        <v>#N/A</v>
      </c>
      <c r="AE1964" s="33" t="e">
        <f>VLOOKUP($B1964,三大美股走勢!$A$4:$J$495,7,FALSE)</f>
        <v>#N/A</v>
      </c>
      <c r="AF1964" s="33" t="e">
        <f>VLOOKUP($B1964,三大美股走勢!$A$4:$J$495,10,FALSE)</f>
        <v>#N/A</v>
      </c>
    </row>
    <row r="1965" spans="2:32">
      <c r="B1965" s="32">
        <v>44744</v>
      </c>
      <c r="C1965" s="33" t="e">
        <f>VLOOKUP($B1965,大盤與近月台指!$A$4:$I$499,2,FALSE)</f>
        <v>#N/A</v>
      </c>
      <c r="D1965" s="34" t="e">
        <f>VLOOKUP($B1965,大盤與近月台指!$A$4:$I$499,3,FALSE)</f>
        <v>#N/A</v>
      </c>
      <c r="E1965" s="35" t="e">
        <f>VLOOKUP($B1965,大盤與近月台指!$A$4:$I$499,4,FALSE)</f>
        <v>#N/A</v>
      </c>
      <c r="F1965" s="33" t="e">
        <f>VLOOKUP($B1965,大盤與近月台指!$A$4:$I$499,5,FALSE)</f>
        <v>#N/A</v>
      </c>
      <c r="G1965" s="49" t="e">
        <f>VLOOKUP($B1965,三大法人買賣超!$A$4:$I$500,3,FALSE)</f>
        <v>#N/A</v>
      </c>
      <c r="H1965" s="34" t="e">
        <f>VLOOKUP($B1965,三大法人買賣超!$A$4:$I$500,5,FALSE)</f>
        <v>#N/A</v>
      </c>
      <c r="I1965" s="27" t="e">
        <f>VLOOKUP($B1965,三大法人買賣超!$A$4:$I$500,7,FALSE)</f>
        <v>#N/A</v>
      </c>
      <c r="J1965" s="27" t="e">
        <f>VLOOKUP($B1965,三大法人買賣超!$A$4:$I$500,9,FALSE)</f>
        <v>#N/A</v>
      </c>
      <c r="K1965" s="37">
        <f>新台幣匯率美元指數!B1966</f>
        <v>0</v>
      </c>
      <c r="L1965" s="38">
        <f>新台幣匯率美元指數!C1966</f>
        <v>0</v>
      </c>
      <c r="M1965" s="39">
        <f>新台幣匯率美元指數!D1966</f>
        <v>0</v>
      </c>
      <c r="N1965" s="27" t="e">
        <f>VLOOKUP($B1965,期貨未平倉口數!$A$4:$M$499,4,FALSE)</f>
        <v>#N/A</v>
      </c>
      <c r="O1965" s="27" t="e">
        <f>VLOOKUP($B1965,期貨未平倉口數!$A$4:$M$499,9,FALSE)</f>
        <v>#N/A</v>
      </c>
      <c r="P1965" s="27" t="e">
        <f>VLOOKUP($B1965,期貨未平倉口數!$A$4:$M$499,10,FALSE)</f>
        <v>#N/A</v>
      </c>
      <c r="Q1965" s="27" t="e">
        <f>VLOOKUP($B1965,期貨未平倉口數!$A$4:$M$499,11,FALSE)</f>
        <v>#N/A</v>
      </c>
      <c r="R1965" s="64" t="e">
        <f>VLOOKUP($B1965,選擇權未平倉餘額!$A$4:$I$500,6,FALSE)</f>
        <v>#N/A</v>
      </c>
      <c r="S1965" s="64" t="e">
        <f>VLOOKUP($B1965,選擇權未平倉餘額!$A$4:$I$500,7,FALSE)</f>
        <v>#N/A</v>
      </c>
      <c r="T1965" s="64" t="e">
        <f>VLOOKUP($B1965,選擇權未平倉餘額!$A$4:$I$500,8,FALSE)</f>
        <v>#N/A</v>
      </c>
      <c r="U1965" s="64" t="e">
        <f>VLOOKUP($B1965,選擇權未平倉餘額!$A$4:$I$500,9,FALSE)</f>
        <v>#N/A</v>
      </c>
      <c r="V1965" s="39" t="e">
        <f>VLOOKUP($B1965,臺指選擇權P_C_Ratios!$A$4:$C$500,3,FALSE)</f>
        <v>#N/A</v>
      </c>
      <c r="W1965" s="41" t="e">
        <f>VLOOKUP($B1965,散戶多空比!$A$6:$L$500,12,FALSE)</f>
        <v>#N/A</v>
      </c>
      <c r="X1965" s="40" t="e">
        <f>VLOOKUP($B1965,期貨大額交易人未沖銷部位!$A$4:$O$499,4,FALSE)</f>
        <v>#N/A</v>
      </c>
      <c r="Y1965" s="40" t="e">
        <f>VLOOKUP($B1965,期貨大額交易人未沖銷部位!$A$4:$O$499,7,FALSE)</f>
        <v>#N/A</v>
      </c>
      <c r="Z1965" s="40" t="e">
        <f>VLOOKUP($B1965,期貨大額交易人未沖銷部位!$A$4:$O$499,10,FALSE)</f>
        <v>#N/A</v>
      </c>
      <c r="AA1965" s="40" t="e">
        <f>VLOOKUP($B1965,期貨大額交易人未沖銷部位!$A$4:$O$499,13,FALSE)</f>
        <v>#N/A</v>
      </c>
      <c r="AB1965" s="40" t="e">
        <f>VLOOKUP($B1965,期貨大額交易人未沖銷部位!$A$4:$O$499,14,FALSE)</f>
        <v>#N/A</v>
      </c>
      <c r="AC1965" s="40" t="e">
        <f>VLOOKUP($B1965,期貨大額交易人未沖銷部位!$A$4:$O$499,15,FALSE)</f>
        <v>#N/A</v>
      </c>
      <c r="AD1965" s="33" t="e">
        <f>VLOOKUP($B1965,三大美股走勢!$A$4:$J$495,4,FALSE)</f>
        <v>#N/A</v>
      </c>
      <c r="AE1965" s="33" t="e">
        <f>VLOOKUP($B1965,三大美股走勢!$A$4:$J$495,7,FALSE)</f>
        <v>#N/A</v>
      </c>
      <c r="AF1965" s="33" t="e">
        <f>VLOOKUP($B1965,三大美股走勢!$A$4:$J$495,10,FALSE)</f>
        <v>#N/A</v>
      </c>
    </row>
    <row r="1966" spans="2:32">
      <c r="B1966" s="32">
        <v>44745</v>
      </c>
      <c r="C1966" s="33" t="e">
        <f>VLOOKUP($B1966,大盤與近月台指!$A$4:$I$499,2,FALSE)</f>
        <v>#N/A</v>
      </c>
      <c r="D1966" s="34" t="e">
        <f>VLOOKUP($B1966,大盤與近月台指!$A$4:$I$499,3,FALSE)</f>
        <v>#N/A</v>
      </c>
      <c r="E1966" s="35" t="e">
        <f>VLOOKUP($B1966,大盤與近月台指!$A$4:$I$499,4,FALSE)</f>
        <v>#N/A</v>
      </c>
      <c r="F1966" s="33" t="e">
        <f>VLOOKUP($B1966,大盤與近月台指!$A$4:$I$499,5,FALSE)</f>
        <v>#N/A</v>
      </c>
      <c r="G1966" s="49" t="e">
        <f>VLOOKUP($B1966,三大法人買賣超!$A$4:$I$500,3,FALSE)</f>
        <v>#N/A</v>
      </c>
      <c r="H1966" s="34" t="e">
        <f>VLOOKUP($B1966,三大法人買賣超!$A$4:$I$500,5,FALSE)</f>
        <v>#N/A</v>
      </c>
      <c r="I1966" s="27" t="e">
        <f>VLOOKUP($B1966,三大法人買賣超!$A$4:$I$500,7,FALSE)</f>
        <v>#N/A</v>
      </c>
      <c r="J1966" s="27" t="e">
        <f>VLOOKUP($B1966,三大法人買賣超!$A$4:$I$500,9,FALSE)</f>
        <v>#N/A</v>
      </c>
      <c r="K1966" s="37">
        <f>新台幣匯率美元指數!B1967</f>
        <v>0</v>
      </c>
      <c r="L1966" s="38">
        <f>新台幣匯率美元指數!C1967</f>
        <v>0</v>
      </c>
      <c r="M1966" s="39">
        <f>新台幣匯率美元指數!D1967</f>
        <v>0</v>
      </c>
      <c r="N1966" s="27" t="e">
        <f>VLOOKUP($B1966,期貨未平倉口數!$A$4:$M$499,4,FALSE)</f>
        <v>#N/A</v>
      </c>
      <c r="O1966" s="27" t="e">
        <f>VLOOKUP($B1966,期貨未平倉口數!$A$4:$M$499,9,FALSE)</f>
        <v>#N/A</v>
      </c>
      <c r="P1966" s="27" t="e">
        <f>VLOOKUP($B1966,期貨未平倉口數!$A$4:$M$499,10,FALSE)</f>
        <v>#N/A</v>
      </c>
      <c r="Q1966" s="27" t="e">
        <f>VLOOKUP($B1966,期貨未平倉口數!$A$4:$M$499,11,FALSE)</f>
        <v>#N/A</v>
      </c>
      <c r="R1966" s="64" t="e">
        <f>VLOOKUP($B1966,選擇權未平倉餘額!$A$4:$I$500,6,FALSE)</f>
        <v>#N/A</v>
      </c>
      <c r="S1966" s="64" t="e">
        <f>VLOOKUP($B1966,選擇權未平倉餘額!$A$4:$I$500,7,FALSE)</f>
        <v>#N/A</v>
      </c>
      <c r="T1966" s="64" t="e">
        <f>VLOOKUP($B1966,選擇權未平倉餘額!$A$4:$I$500,8,FALSE)</f>
        <v>#N/A</v>
      </c>
      <c r="U1966" s="64" t="e">
        <f>VLOOKUP($B1966,選擇權未平倉餘額!$A$4:$I$500,9,FALSE)</f>
        <v>#N/A</v>
      </c>
      <c r="V1966" s="39" t="e">
        <f>VLOOKUP($B1966,臺指選擇權P_C_Ratios!$A$4:$C$500,3,FALSE)</f>
        <v>#N/A</v>
      </c>
      <c r="W1966" s="41" t="e">
        <f>VLOOKUP($B1966,散戶多空比!$A$6:$L$500,12,FALSE)</f>
        <v>#N/A</v>
      </c>
      <c r="X1966" s="40" t="e">
        <f>VLOOKUP($B1966,期貨大額交易人未沖銷部位!$A$4:$O$499,4,FALSE)</f>
        <v>#N/A</v>
      </c>
      <c r="Y1966" s="40" t="e">
        <f>VLOOKUP($B1966,期貨大額交易人未沖銷部位!$A$4:$O$499,7,FALSE)</f>
        <v>#N/A</v>
      </c>
      <c r="Z1966" s="40" t="e">
        <f>VLOOKUP($B1966,期貨大額交易人未沖銷部位!$A$4:$O$499,10,FALSE)</f>
        <v>#N/A</v>
      </c>
      <c r="AA1966" s="40" t="e">
        <f>VLOOKUP($B1966,期貨大額交易人未沖銷部位!$A$4:$O$499,13,FALSE)</f>
        <v>#N/A</v>
      </c>
      <c r="AB1966" s="40" t="e">
        <f>VLOOKUP($B1966,期貨大額交易人未沖銷部位!$A$4:$O$499,14,FALSE)</f>
        <v>#N/A</v>
      </c>
      <c r="AC1966" s="40" t="e">
        <f>VLOOKUP($B1966,期貨大額交易人未沖銷部位!$A$4:$O$499,15,FALSE)</f>
        <v>#N/A</v>
      </c>
      <c r="AD1966" s="33" t="e">
        <f>VLOOKUP($B1966,三大美股走勢!$A$4:$J$495,4,FALSE)</f>
        <v>#N/A</v>
      </c>
      <c r="AE1966" s="33" t="e">
        <f>VLOOKUP($B1966,三大美股走勢!$A$4:$J$495,7,FALSE)</f>
        <v>#N/A</v>
      </c>
      <c r="AF1966" s="33" t="e">
        <f>VLOOKUP($B1966,三大美股走勢!$A$4:$J$495,10,FALSE)</f>
        <v>#N/A</v>
      </c>
    </row>
    <row r="1967" spans="2:32">
      <c r="B1967" s="32">
        <v>44746</v>
      </c>
      <c r="C1967" s="33" t="e">
        <f>VLOOKUP($B1967,大盤與近月台指!$A$4:$I$499,2,FALSE)</f>
        <v>#N/A</v>
      </c>
      <c r="D1967" s="34" t="e">
        <f>VLOOKUP($B1967,大盤與近月台指!$A$4:$I$499,3,FALSE)</f>
        <v>#N/A</v>
      </c>
      <c r="E1967" s="35" t="e">
        <f>VLOOKUP($B1967,大盤與近月台指!$A$4:$I$499,4,FALSE)</f>
        <v>#N/A</v>
      </c>
      <c r="F1967" s="33" t="e">
        <f>VLOOKUP($B1967,大盤與近月台指!$A$4:$I$499,5,FALSE)</f>
        <v>#N/A</v>
      </c>
      <c r="G1967" s="49" t="e">
        <f>VLOOKUP($B1967,三大法人買賣超!$A$4:$I$500,3,FALSE)</f>
        <v>#N/A</v>
      </c>
      <c r="H1967" s="34" t="e">
        <f>VLOOKUP($B1967,三大法人買賣超!$A$4:$I$500,5,FALSE)</f>
        <v>#N/A</v>
      </c>
      <c r="I1967" s="27" t="e">
        <f>VLOOKUP($B1967,三大法人買賣超!$A$4:$I$500,7,FALSE)</f>
        <v>#N/A</v>
      </c>
      <c r="J1967" s="27" t="e">
        <f>VLOOKUP($B1967,三大法人買賣超!$A$4:$I$500,9,FALSE)</f>
        <v>#N/A</v>
      </c>
      <c r="K1967" s="37">
        <f>新台幣匯率美元指數!B1968</f>
        <v>0</v>
      </c>
      <c r="L1967" s="38">
        <f>新台幣匯率美元指數!C1968</f>
        <v>0</v>
      </c>
      <c r="M1967" s="39">
        <f>新台幣匯率美元指數!D1968</f>
        <v>0</v>
      </c>
      <c r="N1967" s="27" t="e">
        <f>VLOOKUP($B1967,期貨未平倉口數!$A$4:$M$499,4,FALSE)</f>
        <v>#N/A</v>
      </c>
      <c r="O1967" s="27" t="e">
        <f>VLOOKUP($B1967,期貨未平倉口數!$A$4:$M$499,9,FALSE)</f>
        <v>#N/A</v>
      </c>
      <c r="P1967" s="27" t="e">
        <f>VLOOKUP($B1967,期貨未平倉口數!$A$4:$M$499,10,FALSE)</f>
        <v>#N/A</v>
      </c>
      <c r="Q1967" s="27" t="e">
        <f>VLOOKUP($B1967,期貨未平倉口數!$A$4:$M$499,11,FALSE)</f>
        <v>#N/A</v>
      </c>
      <c r="R1967" s="64" t="e">
        <f>VLOOKUP($B1967,選擇權未平倉餘額!$A$4:$I$500,6,FALSE)</f>
        <v>#N/A</v>
      </c>
      <c r="S1967" s="64" t="e">
        <f>VLOOKUP($B1967,選擇權未平倉餘額!$A$4:$I$500,7,FALSE)</f>
        <v>#N/A</v>
      </c>
      <c r="T1967" s="64" t="e">
        <f>VLOOKUP($B1967,選擇權未平倉餘額!$A$4:$I$500,8,FALSE)</f>
        <v>#N/A</v>
      </c>
      <c r="U1967" s="64" t="e">
        <f>VLOOKUP($B1967,選擇權未平倉餘額!$A$4:$I$500,9,FALSE)</f>
        <v>#N/A</v>
      </c>
      <c r="V1967" s="39" t="e">
        <f>VLOOKUP($B1967,臺指選擇權P_C_Ratios!$A$4:$C$500,3,FALSE)</f>
        <v>#N/A</v>
      </c>
      <c r="W1967" s="41" t="e">
        <f>VLOOKUP($B1967,散戶多空比!$A$6:$L$500,12,FALSE)</f>
        <v>#N/A</v>
      </c>
      <c r="X1967" s="40" t="e">
        <f>VLOOKUP($B1967,期貨大額交易人未沖銷部位!$A$4:$O$499,4,FALSE)</f>
        <v>#N/A</v>
      </c>
      <c r="Y1967" s="40" t="e">
        <f>VLOOKUP($B1967,期貨大額交易人未沖銷部位!$A$4:$O$499,7,FALSE)</f>
        <v>#N/A</v>
      </c>
      <c r="Z1967" s="40" t="e">
        <f>VLOOKUP($B1967,期貨大額交易人未沖銷部位!$A$4:$O$499,10,FALSE)</f>
        <v>#N/A</v>
      </c>
      <c r="AA1967" s="40" t="e">
        <f>VLOOKUP($B1967,期貨大額交易人未沖銷部位!$A$4:$O$499,13,FALSE)</f>
        <v>#N/A</v>
      </c>
      <c r="AB1967" s="40" t="e">
        <f>VLOOKUP($B1967,期貨大額交易人未沖銷部位!$A$4:$O$499,14,FALSE)</f>
        <v>#N/A</v>
      </c>
      <c r="AC1967" s="40" t="e">
        <f>VLOOKUP($B1967,期貨大額交易人未沖銷部位!$A$4:$O$499,15,FALSE)</f>
        <v>#N/A</v>
      </c>
      <c r="AD1967" s="33" t="e">
        <f>VLOOKUP($B1967,三大美股走勢!$A$4:$J$495,4,FALSE)</f>
        <v>#N/A</v>
      </c>
      <c r="AE1967" s="33" t="e">
        <f>VLOOKUP($B1967,三大美股走勢!$A$4:$J$495,7,FALSE)</f>
        <v>#N/A</v>
      </c>
      <c r="AF1967" s="33" t="e">
        <f>VLOOKUP($B1967,三大美股走勢!$A$4:$J$495,10,FALSE)</f>
        <v>#N/A</v>
      </c>
    </row>
    <row r="1968" spans="2:32">
      <c r="B1968" s="32">
        <v>44747</v>
      </c>
      <c r="C1968" s="33" t="e">
        <f>VLOOKUP($B1968,大盤與近月台指!$A$4:$I$499,2,FALSE)</f>
        <v>#N/A</v>
      </c>
      <c r="D1968" s="34" t="e">
        <f>VLOOKUP($B1968,大盤與近月台指!$A$4:$I$499,3,FALSE)</f>
        <v>#N/A</v>
      </c>
      <c r="E1968" s="35" t="e">
        <f>VLOOKUP($B1968,大盤與近月台指!$A$4:$I$499,4,FALSE)</f>
        <v>#N/A</v>
      </c>
      <c r="F1968" s="33" t="e">
        <f>VLOOKUP($B1968,大盤與近月台指!$A$4:$I$499,5,FALSE)</f>
        <v>#N/A</v>
      </c>
      <c r="G1968" s="49" t="e">
        <f>VLOOKUP($B1968,三大法人買賣超!$A$4:$I$500,3,FALSE)</f>
        <v>#N/A</v>
      </c>
      <c r="H1968" s="34" t="e">
        <f>VLOOKUP($B1968,三大法人買賣超!$A$4:$I$500,5,FALSE)</f>
        <v>#N/A</v>
      </c>
      <c r="I1968" s="27" t="e">
        <f>VLOOKUP($B1968,三大法人買賣超!$A$4:$I$500,7,FALSE)</f>
        <v>#N/A</v>
      </c>
      <c r="J1968" s="27" t="e">
        <f>VLOOKUP($B1968,三大法人買賣超!$A$4:$I$500,9,FALSE)</f>
        <v>#N/A</v>
      </c>
      <c r="K1968" s="37">
        <f>新台幣匯率美元指數!B1969</f>
        <v>0</v>
      </c>
      <c r="L1968" s="38">
        <f>新台幣匯率美元指數!C1969</f>
        <v>0</v>
      </c>
      <c r="M1968" s="39">
        <f>新台幣匯率美元指數!D1969</f>
        <v>0</v>
      </c>
      <c r="N1968" s="27" t="e">
        <f>VLOOKUP($B1968,期貨未平倉口數!$A$4:$M$499,4,FALSE)</f>
        <v>#N/A</v>
      </c>
      <c r="O1968" s="27" t="e">
        <f>VLOOKUP($B1968,期貨未平倉口數!$A$4:$M$499,9,FALSE)</f>
        <v>#N/A</v>
      </c>
      <c r="P1968" s="27" t="e">
        <f>VLOOKUP($B1968,期貨未平倉口數!$A$4:$M$499,10,FALSE)</f>
        <v>#N/A</v>
      </c>
      <c r="Q1968" s="27" t="e">
        <f>VLOOKUP($B1968,期貨未平倉口數!$A$4:$M$499,11,FALSE)</f>
        <v>#N/A</v>
      </c>
      <c r="R1968" s="64" t="e">
        <f>VLOOKUP($B1968,選擇權未平倉餘額!$A$4:$I$500,6,FALSE)</f>
        <v>#N/A</v>
      </c>
      <c r="S1968" s="64" t="e">
        <f>VLOOKUP($B1968,選擇權未平倉餘額!$A$4:$I$500,7,FALSE)</f>
        <v>#N/A</v>
      </c>
      <c r="T1968" s="64" t="e">
        <f>VLOOKUP($B1968,選擇權未平倉餘額!$A$4:$I$500,8,FALSE)</f>
        <v>#N/A</v>
      </c>
      <c r="U1968" s="64" t="e">
        <f>VLOOKUP($B1968,選擇權未平倉餘額!$A$4:$I$500,9,FALSE)</f>
        <v>#N/A</v>
      </c>
      <c r="V1968" s="39" t="e">
        <f>VLOOKUP($B1968,臺指選擇權P_C_Ratios!$A$4:$C$500,3,FALSE)</f>
        <v>#N/A</v>
      </c>
      <c r="W1968" s="41" t="e">
        <f>VLOOKUP($B1968,散戶多空比!$A$6:$L$500,12,FALSE)</f>
        <v>#N/A</v>
      </c>
      <c r="X1968" s="40" t="e">
        <f>VLOOKUP($B1968,期貨大額交易人未沖銷部位!$A$4:$O$499,4,FALSE)</f>
        <v>#N/A</v>
      </c>
      <c r="Y1968" s="40" t="e">
        <f>VLOOKUP($B1968,期貨大額交易人未沖銷部位!$A$4:$O$499,7,FALSE)</f>
        <v>#N/A</v>
      </c>
      <c r="Z1968" s="40" t="e">
        <f>VLOOKUP($B1968,期貨大額交易人未沖銷部位!$A$4:$O$499,10,FALSE)</f>
        <v>#N/A</v>
      </c>
      <c r="AA1968" s="40" t="e">
        <f>VLOOKUP($B1968,期貨大額交易人未沖銷部位!$A$4:$O$499,13,FALSE)</f>
        <v>#N/A</v>
      </c>
      <c r="AB1968" s="40" t="e">
        <f>VLOOKUP($B1968,期貨大額交易人未沖銷部位!$A$4:$O$499,14,FALSE)</f>
        <v>#N/A</v>
      </c>
      <c r="AC1968" s="40" t="e">
        <f>VLOOKUP($B1968,期貨大額交易人未沖銷部位!$A$4:$O$499,15,FALSE)</f>
        <v>#N/A</v>
      </c>
      <c r="AD1968" s="33" t="e">
        <f>VLOOKUP($B1968,三大美股走勢!$A$4:$J$495,4,FALSE)</f>
        <v>#N/A</v>
      </c>
      <c r="AE1968" s="33" t="e">
        <f>VLOOKUP($B1968,三大美股走勢!$A$4:$J$495,7,FALSE)</f>
        <v>#N/A</v>
      </c>
      <c r="AF1968" s="33" t="e">
        <f>VLOOKUP($B1968,三大美股走勢!$A$4:$J$495,10,FALSE)</f>
        <v>#N/A</v>
      </c>
    </row>
    <row r="1969" spans="2:32">
      <c r="B1969" s="32">
        <v>44748</v>
      </c>
      <c r="C1969" s="33" t="e">
        <f>VLOOKUP($B1969,大盤與近月台指!$A$4:$I$499,2,FALSE)</f>
        <v>#N/A</v>
      </c>
      <c r="D1969" s="34" t="e">
        <f>VLOOKUP($B1969,大盤與近月台指!$A$4:$I$499,3,FALSE)</f>
        <v>#N/A</v>
      </c>
      <c r="E1969" s="35" t="e">
        <f>VLOOKUP($B1969,大盤與近月台指!$A$4:$I$499,4,FALSE)</f>
        <v>#N/A</v>
      </c>
      <c r="F1969" s="33" t="e">
        <f>VLOOKUP($B1969,大盤與近月台指!$A$4:$I$499,5,FALSE)</f>
        <v>#N/A</v>
      </c>
      <c r="G1969" s="49" t="e">
        <f>VLOOKUP($B1969,三大法人買賣超!$A$4:$I$500,3,FALSE)</f>
        <v>#N/A</v>
      </c>
      <c r="H1969" s="34" t="e">
        <f>VLOOKUP($B1969,三大法人買賣超!$A$4:$I$500,5,FALSE)</f>
        <v>#N/A</v>
      </c>
      <c r="I1969" s="27" t="e">
        <f>VLOOKUP($B1969,三大法人買賣超!$A$4:$I$500,7,FALSE)</f>
        <v>#N/A</v>
      </c>
      <c r="J1969" s="27" t="e">
        <f>VLOOKUP($B1969,三大法人買賣超!$A$4:$I$500,9,FALSE)</f>
        <v>#N/A</v>
      </c>
      <c r="K1969" s="37">
        <f>新台幣匯率美元指數!B1970</f>
        <v>0</v>
      </c>
      <c r="L1969" s="38">
        <f>新台幣匯率美元指數!C1970</f>
        <v>0</v>
      </c>
      <c r="M1969" s="39">
        <f>新台幣匯率美元指數!D1970</f>
        <v>0</v>
      </c>
      <c r="N1969" s="27" t="e">
        <f>VLOOKUP($B1969,期貨未平倉口數!$A$4:$M$499,4,FALSE)</f>
        <v>#N/A</v>
      </c>
      <c r="O1969" s="27" t="e">
        <f>VLOOKUP($B1969,期貨未平倉口數!$A$4:$M$499,9,FALSE)</f>
        <v>#N/A</v>
      </c>
      <c r="P1969" s="27" t="e">
        <f>VLOOKUP($B1969,期貨未平倉口數!$A$4:$M$499,10,FALSE)</f>
        <v>#N/A</v>
      </c>
      <c r="Q1969" s="27" t="e">
        <f>VLOOKUP($B1969,期貨未平倉口數!$A$4:$M$499,11,FALSE)</f>
        <v>#N/A</v>
      </c>
      <c r="R1969" s="64" t="e">
        <f>VLOOKUP($B1969,選擇權未平倉餘額!$A$4:$I$500,6,FALSE)</f>
        <v>#N/A</v>
      </c>
      <c r="S1969" s="64" t="e">
        <f>VLOOKUP($B1969,選擇權未平倉餘額!$A$4:$I$500,7,FALSE)</f>
        <v>#N/A</v>
      </c>
      <c r="T1969" s="64" t="e">
        <f>VLOOKUP($B1969,選擇權未平倉餘額!$A$4:$I$500,8,FALSE)</f>
        <v>#N/A</v>
      </c>
      <c r="U1969" s="64" t="e">
        <f>VLOOKUP($B1969,選擇權未平倉餘額!$A$4:$I$500,9,FALSE)</f>
        <v>#N/A</v>
      </c>
      <c r="V1969" s="39" t="e">
        <f>VLOOKUP($B1969,臺指選擇權P_C_Ratios!$A$4:$C$500,3,FALSE)</f>
        <v>#N/A</v>
      </c>
      <c r="W1969" s="41" t="e">
        <f>VLOOKUP($B1969,散戶多空比!$A$6:$L$500,12,FALSE)</f>
        <v>#N/A</v>
      </c>
      <c r="X1969" s="40" t="e">
        <f>VLOOKUP($B1969,期貨大額交易人未沖銷部位!$A$4:$O$499,4,FALSE)</f>
        <v>#N/A</v>
      </c>
      <c r="Y1969" s="40" t="e">
        <f>VLOOKUP($B1969,期貨大額交易人未沖銷部位!$A$4:$O$499,7,FALSE)</f>
        <v>#N/A</v>
      </c>
      <c r="Z1969" s="40" t="e">
        <f>VLOOKUP($B1969,期貨大額交易人未沖銷部位!$A$4:$O$499,10,FALSE)</f>
        <v>#N/A</v>
      </c>
      <c r="AA1969" s="40" t="e">
        <f>VLOOKUP($B1969,期貨大額交易人未沖銷部位!$A$4:$O$499,13,FALSE)</f>
        <v>#N/A</v>
      </c>
      <c r="AB1969" s="40" t="e">
        <f>VLOOKUP($B1969,期貨大額交易人未沖銷部位!$A$4:$O$499,14,FALSE)</f>
        <v>#N/A</v>
      </c>
      <c r="AC1969" s="40" t="e">
        <f>VLOOKUP($B1969,期貨大額交易人未沖銷部位!$A$4:$O$499,15,FALSE)</f>
        <v>#N/A</v>
      </c>
      <c r="AD1969" s="33" t="e">
        <f>VLOOKUP($B1969,三大美股走勢!$A$4:$J$495,4,FALSE)</f>
        <v>#N/A</v>
      </c>
      <c r="AE1969" s="33" t="e">
        <f>VLOOKUP($B1969,三大美股走勢!$A$4:$J$495,7,FALSE)</f>
        <v>#N/A</v>
      </c>
      <c r="AF1969" s="33" t="e">
        <f>VLOOKUP($B1969,三大美股走勢!$A$4:$J$495,10,FALSE)</f>
        <v>#N/A</v>
      </c>
    </row>
    <row r="1970" spans="2:32">
      <c r="B1970" s="32">
        <v>44749</v>
      </c>
      <c r="C1970" s="33" t="e">
        <f>VLOOKUP($B1970,大盤與近月台指!$A$4:$I$499,2,FALSE)</f>
        <v>#N/A</v>
      </c>
      <c r="D1970" s="34" t="e">
        <f>VLOOKUP($B1970,大盤與近月台指!$A$4:$I$499,3,FALSE)</f>
        <v>#N/A</v>
      </c>
      <c r="E1970" s="35" t="e">
        <f>VLOOKUP($B1970,大盤與近月台指!$A$4:$I$499,4,FALSE)</f>
        <v>#N/A</v>
      </c>
      <c r="F1970" s="33" t="e">
        <f>VLOOKUP($B1970,大盤與近月台指!$A$4:$I$499,5,FALSE)</f>
        <v>#N/A</v>
      </c>
      <c r="G1970" s="49" t="e">
        <f>VLOOKUP($B1970,三大法人買賣超!$A$4:$I$500,3,FALSE)</f>
        <v>#N/A</v>
      </c>
      <c r="H1970" s="34" t="e">
        <f>VLOOKUP($B1970,三大法人買賣超!$A$4:$I$500,5,FALSE)</f>
        <v>#N/A</v>
      </c>
      <c r="I1970" s="27" t="e">
        <f>VLOOKUP($B1970,三大法人買賣超!$A$4:$I$500,7,FALSE)</f>
        <v>#N/A</v>
      </c>
      <c r="J1970" s="27" t="e">
        <f>VLOOKUP($B1970,三大法人買賣超!$A$4:$I$500,9,FALSE)</f>
        <v>#N/A</v>
      </c>
      <c r="K1970" s="37">
        <f>新台幣匯率美元指數!B1971</f>
        <v>0</v>
      </c>
      <c r="L1970" s="38">
        <f>新台幣匯率美元指數!C1971</f>
        <v>0</v>
      </c>
      <c r="M1970" s="39">
        <f>新台幣匯率美元指數!D1971</f>
        <v>0</v>
      </c>
      <c r="N1970" s="27" t="e">
        <f>VLOOKUP($B1970,期貨未平倉口數!$A$4:$M$499,4,FALSE)</f>
        <v>#N/A</v>
      </c>
      <c r="O1970" s="27" t="e">
        <f>VLOOKUP($B1970,期貨未平倉口數!$A$4:$M$499,9,FALSE)</f>
        <v>#N/A</v>
      </c>
      <c r="P1970" s="27" t="e">
        <f>VLOOKUP($B1970,期貨未平倉口數!$A$4:$M$499,10,FALSE)</f>
        <v>#N/A</v>
      </c>
      <c r="Q1970" s="27" t="e">
        <f>VLOOKUP($B1970,期貨未平倉口數!$A$4:$M$499,11,FALSE)</f>
        <v>#N/A</v>
      </c>
      <c r="R1970" s="64" t="e">
        <f>VLOOKUP($B1970,選擇權未平倉餘額!$A$4:$I$500,6,FALSE)</f>
        <v>#N/A</v>
      </c>
      <c r="S1970" s="64" t="e">
        <f>VLOOKUP($B1970,選擇權未平倉餘額!$A$4:$I$500,7,FALSE)</f>
        <v>#N/A</v>
      </c>
      <c r="T1970" s="64" t="e">
        <f>VLOOKUP($B1970,選擇權未平倉餘額!$A$4:$I$500,8,FALSE)</f>
        <v>#N/A</v>
      </c>
      <c r="U1970" s="64" t="e">
        <f>VLOOKUP($B1970,選擇權未平倉餘額!$A$4:$I$500,9,FALSE)</f>
        <v>#N/A</v>
      </c>
      <c r="V1970" s="39" t="e">
        <f>VLOOKUP($B1970,臺指選擇權P_C_Ratios!$A$4:$C$500,3,FALSE)</f>
        <v>#N/A</v>
      </c>
      <c r="W1970" s="41" t="e">
        <f>VLOOKUP($B1970,散戶多空比!$A$6:$L$500,12,FALSE)</f>
        <v>#N/A</v>
      </c>
      <c r="X1970" s="40" t="e">
        <f>VLOOKUP($B1970,期貨大額交易人未沖銷部位!$A$4:$O$499,4,FALSE)</f>
        <v>#N/A</v>
      </c>
      <c r="Y1970" s="40" t="e">
        <f>VLOOKUP($B1970,期貨大額交易人未沖銷部位!$A$4:$O$499,7,FALSE)</f>
        <v>#N/A</v>
      </c>
      <c r="Z1970" s="40" t="e">
        <f>VLOOKUP($B1970,期貨大額交易人未沖銷部位!$A$4:$O$499,10,FALSE)</f>
        <v>#N/A</v>
      </c>
      <c r="AA1970" s="40" t="e">
        <f>VLOOKUP($B1970,期貨大額交易人未沖銷部位!$A$4:$O$499,13,FALSE)</f>
        <v>#N/A</v>
      </c>
      <c r="AB1970" s="40" t="e">
        <f>VLOOKUP($B1970,期貨大額交易人未沖銷部位!$A$4:$O$499,14,FALSE)</f>
        <v>#N/A</v>
      </c>
      <c r="AC1970" s="40" t="e">
        <f>VLOOKUP($B1970,期貨大額交易人未沖銷部位!$A$4:$O$499,15,FALSE)</f>
        <v>#N/A</v>
      </c>
      <c r="AD1970" s="33" t="e">
        <f>VLOOKUP($B1970,三大美股走勢!$A$4:$J$495,4,FALSE)</f>
        <v>#N/A</v>
      </c>
      <c r="AE1970" s="33" t="e">
        <f>VLOOKUP($B1970,三大美股走勢!$A$4:$J$495,7,FALSE)</f>
        <v>#N/A</v>
      </c>
      <c r="AF1970" s="33" t="e">
        <f>VLOOKUP($B1970,三大美股走勢!$A$4:$J$495,10,FALSE)</f>
        <v>#N/A</v>
      </c>
    </row>
    <row r="1971" spans="2:32">
      <c r="B1971" s="32">
        <v>44750</v>
      </c>
      <c r="C1971" s="33" t="e">
        <f>VLOOKUP($B1971,大盤與近月台指!$A$4:$I$499,2,FALSE)</f>
        <v>#N/A</v>
      </c>
      <c r="D1971" s="34" t="e">
        <f>VLOOKUP($B1971,大盤與近月台指!$A$4:$I$499,3,FALSE)</f>
        <v>#N/A</v>
      </c>
      <c r="E1971" s="35" t="e">
        <f>VLOOKUP($B1971,大盤與近月台指!$A$4:$I$499,4,FALSE)</f>
        <v>#N/A</v>
      </c>
      <c r="F1971" s="33" t="e">
        <f>VLOOKUP($B1971,大盤與近月台指!$A$4:$I$499,5,FALSE)</f>
        <v>#N/A</v>
      </c>
      <c r="G1971" s="49" t="e">
        <f>VLOOKUP($B1971,三大法人買賣超!$A$4:$I$500,3,FALSE)</f>
        <v>#N/A</v>
      </c>
      <c r="H1971" s="34" t="e">
        <f>VLOOKUP($B1971,三大法人買賣超!$A$4:$I$500,5,FALSE)</f>
        <v>#N/A</v>
      </c>
      <c r="I1971" s="27" t="e">
        <f>VLOOKUP($B1971,三大法人買賣超!$A$4:$I$500,7,FALSE)</f>
        <v>#N/A</v>
      </c>
      <c r="J1971" s="27" t="e">
        <f>VLOOKUP($B1971,三大法人買賣超!$A$4:$I$500,9,FALSE)</f>
        <v>#N/A</v>
      </c>
      <c r="K1971" s="37">
        <f>新台幣匯率美元指數!B1972</f>
        <v>0</v>
      </c>
      <c r="L1971" s="38">
        <f>新台幣匯率美元指數!C1972</f>
        <v>0</v>
      </c>
      <c r="M1971" s="39">
        <f>新台幣匯率美元指數!D1972</f>
        <v>0</v>
      </c>
      <c r="N1971" s="27" t="e">
        <f>VLOOKUP($B1971,期貨未平倉口數!$A$4:$M$499,4,FALSE)</f>
        <v>#N/A</v>
      </c>
      <c r="O1971" s="27" t="e">
        <f>VLOOKUP($B1971,期貨未平倉口數!$A$4:$M$499,9,FALSE)</f>
        <v>#N/A</v>
      </c>
      <c r="P1971" s="27" t="e">
        <f>VLOOKUP($B1971,期貨未平倉口數!$A$4:$M$499,10,FALSE)</f>
        <v>#N/A</v>
      </c>
      <c r="Q1971" s="27" t="e">
        <f>VLOOKUP($B1971,期貨未平倉口數!$A$4:$M$499,11,FALSE)</f>
        <v>#N/A</v>
      </c>
      <c r="R1971" s="64" t="e">
        <f>VLOOKUP($B1971,選擇權未平倉餘額!$A$4:$I$500,6,FALSE)</f>
        <v>#N/A</v>
      </c>
      <c r="S1971" s="64" t="e">
        <f>VLOOKUP($B1971,選擇權未平倉餘額!$A$4:$I$500,7,FALSE)</f>
        <v>#N/A</v>
      </c>
      <c r="T1971" s="64" t="e">
        <f>VLOOKUP($B1971,選擇權未平倉餘額!$A$4:$I$500,8,FALSE)</f>
        <v>#N/A</v>
      </c>
      <c r="U1971" s="64" t="e">
        <f>VLOOKUP($B1971,選擇權未平倉餘額!$A$4:$I$500,9,FALSE)</f>
        <v>#N/A</v>
      </c>
      <c r="V1971" s="39" t="e">
        <f>VLOOKUP($B1971,臺指選擇權P_C_Ratios!$A$4:$C$500,3,FALSE)</f>
        <v>#N/A</v>
      </c>
      <c r="W1971" s="41" t="e">
        <f>VLOOKUP($B1971,散戶多空比!$A$6:$L$500,12,FALSE)</f>
        <v>#N/A</v>
      </c>
      <c r="X1971" s="40" t="e">
        <f>VLOOKUP($B1971,期貨大額交易人未沖銷部位!$A$4:$O$499,4,FALSE)</f>
        <v>#N/A</v>
      </c>
      <c r="Y1971" s="40" t="e">
        <f>VLOOKUP($B1971,期貨大額交易人未沖銷部位!$A$4:$O$499,7,FALSE)</f>
        <v>#N/A</v>
      </c>
      <c r="Z1971" s="40" t="e">
        <f>VLOOKUP($B1971,期貨大額交易人未沖銷部位!$A$4:$O$499,10,FALSE)</f>
        <v>#N/A</v>
      </c>
      <c r="AA1971" s="40" t="e">
        <f>VLOOKUP($B1971,期貨大額交易人未沖銷部位!$A$4:$O$499,13,FALSE)</f>
        <v>#N/A</v>
      </c>
      <c r="AB1971" s="40" t="e">
        <f>VLOOKUP($B1971,期貨大額交易人未沖銷部位!$A$4:$O$499,14,FALSE)</f>
        <v>#N/A</v>
      </c>
      <c r="AC1971" s="40" t="e">
        <f>VLOOKUP($B1971,期貨大額交易人未沖銷部位!$A$4:$O$499,15,FALSE)</f>
        <v>#N/A</v>
      </c>
      <c r="AD1971" s="33" t="e">
        <f>VLOOKUP($B1971,三大美股走勢!$A$4:$J$495,4,FALSE)</f>
        <v>#N/A</v>
      </c>
      <c r="AE1971" s="33" t="e">
        <f>VLOOKUP($B1971,三大美股走勢!$A$4:$J$495,7,FALSE)</f>
        <v>#N/A</v>
      </c>
      <c r="AF1971" s="33" t="e">
        <f>VLOOKUP($B1971,三大美股走勢!$A$4:$J$495,10,FALSE)</f>
        <v>#N/A</v>
      </c>
    </row>
    <row r="1972" spans="2:32">
      <c r="B1972" s="32">
        <v>44751</v>
      </c>
      <c r="C1972" s="33" t="e">
        <f>VLOOKUP($B1972,大盤與近月台指!$A$4:$I$499,2,FALSE)</f>
        <v>#N/A</v>
      </c>
      <c r="D1972" s="34" t="e">
        <f>VLOOKUP($B1972,大盤與近月台指!$A$4:$I$499,3,FALSE)</f>
        <v>#N/A</v>
      </c>
      <c r="E1972" s="35" t="e">
        <f>VLOOKUP($B1972,大盤與近月台指!$A$4:$I$499,4,FALSE)</f>
        <v>#N/A</v>
      </c>
      <c r="F1972" s="33" t="e">
        <f>VLOOKUP($B1972,大盤與近月台指!$A$4:$I$499,5,FALSE)</f>
        <v>#N/A</v>
      </c>
      <c r="G1972" s="49" t="e">
        <f>VLOOKUP($B1972,三大法人買賣超!$A$4:$I$500,3,FALSE)</f>
        <v>#N/A</v>
      </c>
      <c r="H1972" s="34" t="e">
        <f>VLOOKUP($B1972,三大法人買賣超!$A$4:$I$500,5,FALSE)</f>
        <v>#N/A</v>
      </c>
      <c r="I1972" s="27" t="e">
        <f>VLOOKUP($B1972,三大法人買賣超!$A$4:$I$500,7,FALSE)</f>
        <v>#N/A</v>
      </c>
      <c r="J1972" s="27" t="e">
        <f>VLOOKUP($B1972,三大法人買賣超!$A$4:$I$500,9,FALSE)</f>
        <v>#N/A</v>
      </c>
      <c r="K1972" s="37">
        <f>新台幣匯率美元指數!B1973</f>
        <v>0</v>
      </c>
      <c r="L1972" s="38">
        <f>新台幣匯率美元指數!C1973</f>
        <v>0</v>
      </c>
      <c r="M1972" s="39">
        <f>新台幣匯率美元指數!D1973</f>
        <v>0</v>
      </c>
      <c r="N1972" s="27" t="e">
        <f>VLOOKUP($B1972,期貨未平倉口數!$A$4:$M$499,4,FALSE)</f>
        <v>#N/A</v>
      </c>
      <c r="O1972" s="27" t="e">
        <f>VLOOKUP($B1972,期貨未平倉口數!$A$4:$M$499,9,FALSE)</f>
        <v>#N/A</v>
      </c>
      <c r="P1972" s="27" t="e">
        <f>VLOOKUP($B1972,期貨未平倉口數!$A$4:$M$499,10,FALSE)</f>
        <v>#N/A</v>
      </c>
      <c r="Q1972" s="27" t="e">
        <f>VLOOKUP($B1972,期貨未平倉口數!$A$4:$M$499,11,FALSE)</f>
        <v>#N/A</v>
      </c>
      <c r="R1972" s="64" t="e">
        <f>VLOOKUP($B1972,選擇權未平倉餘額!$A$4:$I$500,6,FALSE)</f>
        <v>#N/A</v>
      </c>
      <c r="S1972" s="64" t="e">
        <f>VLOOKUP($B1972,選擇權未平倉餘額!$A$4:$I$500,7,FALSE)</f>
        <v>#N/A</v>
      </c>
      <c r="T1972" s="64" t="e">
        <f>VLOOKUP($B1972,選擇權未平倉餘額!$A$4:$I$500,8,FALSE)</f>
        <v>#N/A</v>
      </c>
      <c r="U1972" s="64" t="e">
        <f>VLOOKUP($B1972,選擇權未平倉餘額!$A$4:$I$500,9,FALSE)</f>
        <v>#N/A</v>
      </c>
      <c r="V1972" s="39" t="e">
        <f>VLOOKUP($B1972,臺指選擇權P_C_Ratios!$A$4:$C$500,3,FALSE)</f>
        <v>#N/A</v>
      </c>
      <c r="W1972" s="41" t="e">
        <f>VLOOKUP($B1972,散戶多空比!$A$6:$L$500,12,FALSE)</f>
        <v>#N/A</v>
      </c>
      <c r="X1972" s="40" t="e">
        <f>VLOOKUP($B1972,期貨大額交易人未沖銷部位!$A$4:$O$499,4,FALSE)</f>
        <v>#N/A</v>
      </c>
      <c r="Y1972" s="40" t="e">
        <f>VLOOKUP($B1972,期貨大額交易人未沖銷部位!$A$4:$O$499,7,FALSE)</f>
        <v>#N/A</v>
      </c>
      <c r="Z1972" s="40" t="e">
        <f>VLOOKUP($B1972,期貨大額交易人未沖銷部位!$A$4:$O$499,10,FALSE)</f>
        <v>#N/A</v>
      </c>
      <c r="AA1972" s="40" t="e">
        <f>VLOOKUP($B1972,期貨大額交易人未沖銷部位!$A$4:$O$499,13,FALSE)</f>
        <v>#N/A</v>
      </c>
      <c r="AB1972" s="40" t="e">
        <f>VLOOKUP($B1972,期貨大額交易人未沖銷部位!$A$4:$O$499,14,FALSE)</f>
        <v>#N/A</v>
      </c>
      <c r="AC1972" s="40" t="e">
        <f>VLOOKUP($B1972,期貨大額交易人未沖銷部位!$A$4:$O$499,15,FALSE)</f>
        <v>#N/A</v>
      </c>
      <c r="AD1972" s="33" t="e">
        <f>VLOOKUP($B1972,三大美股走勢!$A$4:$J$495,4,FALSE)</f>
        <v>#N/A</v>
      </c>
      <c r="AE1972" s="33" t="e">
        <f>VLOOKUP($B1972,三大美股走勢!$A$4:$J$495,7,FALSE)</f>
        <v>#N/A</v>
      </c>
      <c r="AF1972" s="33" t="e">
        <f>VLOOKUP($B1972,三大美股走勢!$A$4:$J$495,10,FALSE)</f>
        <v>#N/A</v>
      </c>
    </row>
    <row r="1973" spans="2:32">
      <c r="B1973" s="32">
        <v>44752</v>
      </c>
      <c r="C1973" s="33" t="e">
        <f>VLOOKUP($B1973,大盤與近月台指!$A$4:$I$499,2,FALSE)</f>
        <v>#N/A</v>
      </c>
      <c r="D1973" s="34" t="e">
        <f>VLOOKUP($B1973,大盤與近月台指!$A$4:$I$499,3,FALSE)</f>
        <v>#N/A</v>
      </c>
      <c r="E1973" s="35" t="e">
        <f>VLOOKUP($B1973,大盤與近月台指!$A$4:$I$499,4,FALSE)</f>
        <v>#N/A</v>
      </c>
      <c r="F1973" s="33" t="e">
        <f>VLOOKUP($B1973,大盤與近月台指!$A$4:$I$499,5,FALSE)</f>
        <v>#N/A</v>
      </c>
      <c r="G1973" s="49" t="e">
        <f>VLOOKUP($B1973,三大法人買賣超!$A$4:$I$500,3,FALSE)</f>
        <v>#N/A</v>
      </c>
      <c r="H1973" s="34" t="e">
        <f>VLOOKUP($B1973,三大法人買賣超!$A$4:$I$500,5,FALSE)</f>
        <v>#N/A</v>
      </c>
      <c r="I1973" s="27" t="e">
        <f>VLOOKUP($B1973,三大法人買賣超!$A$4:$I$500,7,FALSE)</f>
        <v>#N/A</v>
      </c>
      <c r="J1973" s="27" t="e">
        <f>VLOOKUP($B1973,三大法人買賣超!$A$4:$I$500,9,FALSE)</f>
        <v>#N/A</v>
      </c>
      <c r="K1973" s="37">
        <f>新台幣匯率美元指數!B1974</f>
        <v>0</v>
      </c>
      <c r="L1973" s="38">
        <f>新台幣匯率美元指數!C1974</f>
        <v>0</v>
      </c>
      <c r="M1973" s="39">
        <f>新台幣匯率美元指數!D1974</f>
        <v>0</v>
      </c>
      <c r="N1973" s="27" t="e">
        <f>VLOOKUP($B1973,期貨未平倉口數!$A$4:$M$499,4,FALSE)</f>
        <v>#N/A</v>
      </c>
      <c r="O1973" s="27" t="e">
        <f>VLOOKUP($B1973,期貨未平倉口數!$A$4:$M$499,9,FALSE)</f>
        <v>#N/A</v>
      </c>
      <c r="P1973" s="27" t="e">
        <f>VLOOKUP($B1973,期貨未平倉口數!$A$4:$M$499,10,FALSE)</f>
        <v>#N/A</v>
      </c>
      <c r="Q1973" s="27" t="e">
        <f>VLOOKUP($B1973,期貨未平倉口數!$A$4:$M$499,11,FALSE)</f>
        <v>#N/A</v>
      </c>
      <c r="R1973" s="64" t="e">
        <f>VLOOKUP($B1973,選擇權未平倉餘額!$A$4:$I$500,6,FALSE)</f>
        <v>#N/A</v>
      </c>
      <c r="S1973" s="64" t="e">
        <f>VLOOKUP($B1973,選擇權未平倉餘額!$A$4:$I$500,7,FALSE)</f>
        <v>#N/A</v>
      </c>
      <c r="T1973" s="64" t="e">
        <f>VLOOKUP($B1973,選擇權未平倉餘額!$A$4:$I$500,8,FALSE)</f>
        <v>#N/A</v>
      </c>
      <c r="U1973" s="64" t="e">
        <f>VLOOKUP($B1973,選擇權未平倉餘額!$A$4:$I$500,9,FALSE)</f>
        <v>#N/A</v>
      </c>
      <c r="V1973" s="39" t="e">
        <f>VLOOKUP($B1973,臺指選擇權P_C_Ratios!$A$4:$C$500,3,FALSE)</f>
        <v>#N/A</v>
      </c>
      <c r="W1973" s="41" t="e">
        <f>VLOOKUP($B1973,散戶多空比!$A$6:$L$500,12,FALSE)</f>
        <v>#N/A</v>
      </c>
      <c r="X1973" s="40" t="e">
        <f>VLOOKUP($B1973,期貨大額交易人未沖銷部位!$A$4:$O$499,4,FALSE)</f>
        <v>#N/A</v>
      </c>
      <c r="Y1973" s="40" t="e">
        <f>VLOOKUP($B1973,期貨大額交易人未沖銷部位!$A$4:$O$499,7,FALSE)</f>
        <v>#N/A</v>
      </c>
      <c r="Z1973" s="40" t="e">
        <f>VLOOKUP($B1973,期貨大額交易人未沖銷部位!$A$4:$O$499,10,FALSE)</f>
        <v>#N/A</v>
      </c>
      <c r="AA1973" s="40" t="e">
        <f>VLOOKUP($B1973,期貨大額交易人未沖銷部位!$A$4:$O$499,13,FALSE)</f>
        <v>#N/A</v>
      </c>
      <c r="AB1973" s="40" t="e">
        <f>VLOOKUP($B1973,期貨大額交易人未沖銷部位!$A$4:$O$499,14,FALSE)</f>
        <v>#N/A</v>
      </c>
      <c r="AC1973" s="40" t="e">
        <f>VLOOKUP($B1973,期貨大額交易人未沖銷部位!$A$4:$O$499,15,FALSE)</f>
        <v>#N/A</v>
      </c>
      <c r="AD1973" s="33" t="e">
        <f>VLOOKUP($B1973,三大美股走勢!$A$4:$J$495,4,FALSE)</f>
        <v>#N/A</v>
      </c>
      <c r="AE1973" s="33" t="e">
        <f>VLOOKUP($B1973,三大美股走勢!$A$4:$J$495,7,FALSE)</f>
        <v>#N/A</v>
      </c>
      <c r="AF1973" s="33" t="e">
        <f>VLOOKUP($B1973,三大美股走勢!$A$4:$J$495,10,FALSE)</f>
        <v>#N/A</v>
      </c>
    </row>
    <row r="1974" spans="2:32">
      <c r="B1974" s="32">
        <v>44753</v>
      </c>
      <c r="C1974" s="33" t="e">
        <f>VLOOKUP($B1974,大盤與近月台指!$A$4:$I$499,2,FALSE)</f>
        <v>#N/A</v>
      </c>
      <c r="D1974" s="34" t="e">
        <f>VLOOKUP($B1974,大盤與近月台指!$A$4:$I$499,3,FALSE)</f>
        <v>#N/A</v>
      </c>
      <c r="E1974" s="35" t="e">
        <f>VLOOKUP($B1974,大盤與近月台指!$A$4:$I$499,4,FALSE)</f>
        <v>#N/A</v>
      </c>
      <c r="F1974" s="33" t="e">
        <f>VLOOKUP($B1974,大盤與近月台指!$A$4:$I$499,5,FALSE)</f>
        <v>#N/A</v>
      </c>
      <c r="G1974" s="49" t="e">
        <f>VLOOKUP($B1974,三大法人買賣超!$A$4:$I$500,3,FALSE)</f>
        <v>#N/A</v>
      </c>
      <c r="H1974" s="34" t="e">
        <f>VLOOKUP($B1974,三大法人買賣超!$A$4:$I$500,5,FALSE)</f>
        <v>#N/A</v>
      </c>
      <c r="I1974" s="27" t="e">
        <f>VLOOKUP($B1974,三大法人買賣超!$A$4:$I$500,7,FALSE)</f>
        <v>#N/A</v>
      </c>
      <c r="J1974" s="27" t="e">
        <f>VLOOKUP($B1974,三大法人買賣超!$A$4:$I$500,9,FALSE)</f>
        <v>#N/A</v>
      </c>
      <c r="K1974" s="37">
        <f>新台幣匯率美元指數!B1975</f>
        <v>0</v>
      </c>
      <c r="L1974" s="38">
        <f>新台幣匯率美元指數!C1975</f>
        <v>0</v>
      </c>
      <c r="M1974" s="39">
        <f>新台幣匯率美元指數!D1975</f>
        <v>0</v>
      </c>
      <c r="N1974" s="27" t="e">
        <f>VLOOKUP($B1974,期貨未平倉口數!$A$4:$M$499,4,FALSE)</f>
        <v>#N/A</v>
      </c>
      <c r="O1974" s="27" t="e">
        <f>VLOOKUP($B1974,期貨未平倉口數!$A$4:$M$499,9,FALSE)</f>
        <v>#N/A</v>
      </c>
      <c r="P1974" s="27" t="e">
        <f>VLOOKUP($B1974,期貨未平倉口數!$A$4:$M$499,10,FALSE)</f>
        <v>#N/A</v>
      </c>
      <c r="Q1974" s="27" t="e">
        <f>VLOOKUP($B1974,期貨未平倉口數!$A$4:$M$499,11,FALSE)</f>
        <v>#N/A</v>
      </c>
      <c r="R1974" s="64" t="e">
        <f>VLOOKUP($B1974,選擇權未平倉餘額!$A$4:$I$500,6,FALSE)</f>
        <v>#N/A</v>
      </c>
      <c r="S1974" s="64" t="e">
        <f>VLOOKUP($B1974,選擇權未平倉餘額!$A$4:$I$500,7,FALSE)</f>
        <v>#N/A</v>
      </c>
      <c r="T1974" s="64" t="e">
        <f>VLOOKUP($B1974,選擇權未平倉餘額!$A$4:$I$500,8,FALSE)</f>
        <v>#N/A</v>
      </c>
      <c r="U1974" s="64" t="e">
        <f>VLOOKUP($B1974,選擇權未平倉餘額!$A$4:$I$500,9,FALSE)</f>
        <v>#N/A</v>
      </c>
      <c r="V1974" s="39" t="e">
        <f>VLOOKUP($B1974,臺指選擇權P_C_Ratios!$A$4:$C$500,3,FALSE)</f>
        <v>#N/A</v>
      </c>
      <c r="W1974" s="41" t="e">
        <f>VLOOKUP($B1974,散戶多空比!$A$6:$L$500,12,FALSE)</f>
        <v>#N/A</v>
      </c>
      <c r="X1974" s="40" t="e">
        <f>VLOOKUP($B1974,期貨大額交易人未沖銷部位!$A$4:$O$499,4,FALSE)</f>
        <v>#N/A</v>
      </c>
      <c r="Y1974" s="40" t="e">
        <f>VLOOKUP($B1974,期貨大額交易人未沖銷部位!$A$4:$O$499,7,FALSE)</f>
        <v>#N/A</v>
      </c>
      <c r="Z1974" s="40" t="e">
        <f>VLOOKUP($B1974,期貨大額交易人未沖銷部位!$A$4:$O$499,10,FALSE)</f>
        <v>#N/A</v>
      </c>
      <c r="AA1974" s="40" t="e">
        <f>VLOOKUP($B1974,期貨大額交易人未沖銷部位!$A$4:$O$499,13,FALSE)</f>
        <v>#N/A</v>
      </c>
      <c r="AB1974" s="40" t="e">
        <f>VLOOKUP($B1974,期貨大額交易人未沖銷部位!$A$4:$O$499,14,FALSE)</f>
        <v>#N/A</v>
      </c>
      <c r="AC1974" s="40" t="e">
        <f>VLOOKUP($B1974,期貨大額交易人未沖銷部位!$A$4:$O$499,15,FALSE)</f>
        <v>#N/A</v>
      </c>
      <c r="AD1974" s="33" t="e">
        <f>VLOOKUP($B1974,三大美股走勢!$A$4:$J$495,4,FALSE)</f>
        <v>#N/A</v>
      </c>
      <c r="AE1974" s="33" t="e">
        <f>VLOOKUP($B1974,三大美股走勢!$A$4:$J$495,7,FALSE)</f>
        <v>#N/A</v>
      </c>
      <c r="AF1974" s="33" t="e">
        <f>VLOOKUP($B1974,三大美股走勢!$A$4:$J$495,10,FALSE)</f>
        <v>#N/A</v>
      </c>
    </row>
    <row r="1975" spans="2:32">
      <c r="B1975" s="32">
        <v>44754</v>
      </c>
      <c r="C1975" s="33" t="e">
        <f>VLOOKUP($B1975,大盤與近月台指!$A$4:$I$499,2,FALSE)</f>
        <v>#N/A</v>
      </c>
      <c r="D1975" s="34" t="e">
        <f>VLOOKUP($B1975,大盤與近月台指!$A$4:$I$499,3,FALSE)</f>
        <v>#N/A</v>
      </c>
      <c r="E1975" s="35" t="e">
        <f>VLOOKUP($B1975,大盤與近月台指!$A$4:$I$499,4,FALSE)</f>
        <v>#N/A</v>
      </c>
      <c r="F1975" s="33" t="e">
        <f>VLOOKUP($B1975,大盤與近月台指!$A$4:$I$499,5,FALSE)</f>
        <v>#N/A</v>
      </c>
      <c r="G1975" s="49" t="e">
        <f>VLOOKUP($B1975,三大法人買賣超!$A$4:$I$500,3,FALSE)</f>
        <v>#N/A</v>
      </c>
      <c r="H1975" s="34" t="e">
        <f>VLOOKUP($B1975,三大法人買賣超!$A$4:$I$500,5,FALSE)</f>
        <v>#N/A</v>
      </c>
      <c r="I1975" s="27" t="e">
        <f>VLOOKUP($B1975,三大法人買賣超!$A$4:$I$500,7,FALSE)</f>
        <v>#N/A</v>
      </c>
      <c r="J1975" s="27" t="e">
        <f>VLOOKUP($B1975,三大法人買賣超!$A$4:$I$500,9,FALSE)</f>
        <v>#N/A</v>
      </c>
      <c r="K1975" s="37">
        <f>新台幣匯率美元指數!B1976</f>
        <v>0</v>
      </c>
      <c r="L1975" s="38">
        <f>新台幣匯率美元指數!C1976</f>
        <v>0</v>
      </c>
      <c r="M1975" s="39">
        <f>新台幣匯率美元指數!D1976</f>
        <v>0</v>
      </c>
      <c r="N1975" s="27" t="e">
        <f>VLOOKUP($B1975,期貨未平倉口數!$A$4:$M$499,4,FALSE)</f>
        <v>#N/A</v>
      </c>
      <c r="O1975" s="27" t="e">
        <f>VLOOKUP($B1975,期貨未平倉口數!$A$4:$M$499,9,FALSE)</f>
        <v>#N/A</v>
      </c>
      <c r="P1975" s="27" t="e">
        <f>VLOOKUP($B1975,期貨未平倉口數!$A$4:$M$499,10,FALSE)</f>
        <v>#N/A</v>
      </c>
      <c r="Q1975" s="27" t="e">
        <f>VLOOKUP($B1975,期貨未平倉口數!$A$4:$M$499,11,FALSE)</f>
        <v>#N/A</v>
      </c>
      <c r="R1975" s="64" t="e">
        <f>VLOOKUP($B1975,選擇權未平倉餘額!$A$4:$I$500,6,FALSE)</f>
        <v>#N/A</v>
      </c>
      <c r="S1975" s="64" t="e">
        <f>VLOOKUP($B1975,選擇權未平倉餘額!$A$4:$I$500,7,FALSE)</f>
        <v>#N/A</v>
      </c>
      <c r="T1975" s="64" t="e">
        <f>VLOOKUP($B1975,選擇權未平倉餘額!$A$4:$I$500,8,FALSE)</f>
        <v>#N/A</v>
      </c>
      <c r="U1975" s="64" t="e">
        <f>VLOOKUP($B1975,選擇權未平倉餘額!$A$4:$I$500,9,FALSE)</f>
        <v>#N/A</v>
      </c>
      <c r="V1975" s="39" t="e">
        <f>VLOOKUP($B1975,臺指選擇權P_C_Ratios!$A$4:$C$500,3,FALSE)</f>
        <v>#N/A</v>
      </c>
      <c r="W1975" s="41" t="e">
        <f>VLOOKUP($B1975,散戶多空比!$A$6:$L$500,12,FALSE)</f>
        <v>#N/A</v>
      </c>
      <c r="X1975" s="40" t="e">
        <f>VLOOKUP($B1975,期貨大額交易人未沖銷部位!$A$4:$O$499,4,FALSE)</f>
        <v>#N/A</v>
      </c>
      <c r="Y1975" s="40" t="e">
        <f>VLOOKUP($B1975,期貨大額交易人未沖銷部位!$A$4:$O$499,7,FALSE)</f>
        <v>#N/A</v>
      </c>
      <c r="Z1975" s="40" t="e">
        <f>VLOOKUP($B1975,期貨大額交易人未沖銷部位!$A$4:$O$499,10,FALSE)</f>
        <v>#N/A</v>
      </c>
      <c r="AA1975" s="40" t="e">
        <f>VLOOKUP($B1975,期貨大額交易人未沖銷部位!$A$4:$O$499,13,FALSE)</f>
        <v>#N/A</v>
      </c>
      <c r="AB1975" s="40" t="e">
        <f>VLOOKUP($B1975,期貨大額交易人未沖銷部位!$A$4:$O$499,14,FALSE)</f>
        <v>#N/A</v>
      </c>
      <c r="AC1975" s="40" t="e">
        <f>VLOOKUP($B1975,期貨大額交易人未沖銷部位!$A$4:$O$499,15,FALSE)</f>
        <v>#N/A</v>
      </c>
      <c r="AD1975" s="33" t="e">
        <f>VLOOKUP($B1975,三大美股走勢!$A$4:$J$495,4,FALSE)</f>
        <v>#N/A</v>
      </c>
      <c r="AE1975" s="33" t="e">
        <f>VLOOKUP($B1975,三大美股走勢!$A$4:$J$495,7,FALSE)</f>
        <v>#N/A</v>
      </c>
      <c r="AF1975" s="33" t="e">
        <f>VLOOKUP($B1975,三大美股走勢!$A$4:$J$495,10,FALSE)</f>
        <v>#N/A</v>
      </c>
    </row>
    <row r="1976" spans="2:32">
      <c r="B1976" s="32">
        <v>44755</v>
      </c>
      <c r="C1976" s="33" t="e">
        <f>VLOOKUP($B1976,大盤與近月台指!$A$4:$I$499,2,FALSE)</f>
        <v>#N/A</v>
      </c>
      <c r="D1976" s="34" t="e">
        <f>VLOOKUP($B1976,大盤與近月台指!$A$4:$I$499,3,FALSE)</f>
        <v>#N/A</v>
      </c>
      <c r="E1976" s="35" t="e">
        <f>VLOOKUP($B1976,大盤與近月台指!$A$4:$I$499,4,FALSE)</f>
        <v>#N/A</v>
      </c>
      <c r="F1976" s="33" t="e">
        <f>VLOOKUP($B1976,大盤與近月台指!$A$4:$I$499,5,FALSE)</f>
        <v>#N/A</v>
      </c>
      <c r="G1976" s="49" t="e">
        <f>VLOOKUP($B1976,三大法人買賣超!$A$4:$I$500,3,FALSE)</f>
        <v>#N/A</v>
      </c>
      <c r="H1976" s="34" t="e">
        <f>VLOOKUP($B1976,三大法人買賣超!$A$4:$I$500,5,FALSE)</f>
        <v>#N/A</v>
      </c>
      <c r="I1976" s="27" t="e">
        <f>VLOOKUP($B1976,三大法人買賣超!$A$4:$I$500,7,FALSE)</f>
        <v>#N/A</v>
      </c>
      <c r="J1976" s="27" t="e">
        <f>VLOOKUP($B1976,三大法人買賣超!$A$4:$I$500,9,FALSE)</f>
        <v>#N/A</v>
      </c>
      <c r="K1976" s="37">
        <f>新台幣匯率美元指數!B1977</f>
        <v>0</v>
      </c>
      <c r="L1976" s="38">
        <f>新台幣匯率美元指數!C1977</f>
        <v>0</v>
      </c>
      <c r="M1976" s="39">
        <f>新台幣匯率美元指數!D1977</f>
        <v>0</v>
      </c>
      <c r="N1976" s="27" t="e">
        <f>VLOOKUP($B1976,期貨未平倉口數!$A$4:$M$499,4,FALSE)</f>
        <v>#N/A</v>
      </c>
      <c r="O1976" s="27" t="e">
        <f>VLOOKUP($B1976,期貨未平倉口數!$A$4:$M$499,9,FALSE)</f>
        <v>#N/A</v>
      </c>
      <c r="P1976" s="27" t="e">
        <f>VLOOKUP($B1976,期貨未平倉口數!$A$4:$M$499,10,FALSE)</f>
        <v>#N/A</v>
      </c>
      <c r="Q1976" s="27" t="e">
        <f>VLOOKUP($B1976,期貨未平倉口數!$A$4:$M$499,11,FALSE)</f>
        <v>#N/A</v>
      </c>
      <c r="R1976" s="64" t="e">
        <f>VLOOKUP($B1976,選擇權未平倉餘額!$A$4:$I$500,6,FALSE)</f>
        <v>#N/A</v>
      </c>
      <c r="S1976" s="64" t="e">
        <f>VLOOKUP($B1976,選擇權未平倉餘額!$A$4:$I$500,7,FALSE)</f>
        <v>#N/A</v>
      </c>
      <c r="T1976" s="64" t="e">
        <f>VLOOKUP($B1976,選擇權未平倉餘額!$A$4:$I$500,8,FALSE)</f>
        <v>#N/A</v>
      </c>
      <c r="U1976" s="64" t="e">
        <f>VLOOKUP($B1976,選擇權未平倉餘額!$A$4:$I$500,9,FALSE)</f>
        <v>#N/A</v>
      </c>
      <c r="V1976" s="39" t="e">
        <f>VLOOKUP($B1976,臺指選擇權P_C_Ratios!$A$4:$C$500,3,FALSE)</f>
        <v>#N/A</v>
      </c>
      <c r="W1976" s="41" t="e">
        <f>VLOOKUP($B1976,散戶多空比!$A$6:$L$500,12,FALSE)</f>
        <v>#N/A</v>
      </c>
      <c r="X1976" s="40" t="e">
        <f>VLOOKUP($B1976,期貨大額交易人未沖銷部位!$A$4:$O$499,4,FALSE)</f>
        <v>#N/A</v>
      </c>
      <c r="Y1976" s="40" t="e">
        <f>VLOOKUP($B1976,期貨大額交易人未沖銷部位!$A$4:$O$499,7,FALSE)</f>
        <v>#N/A</v>
      </c>
      <c r="Z1976" s="40" t="e">
        <f>VLOOKUP($B1976,期貨大額交易人未沖銷部位!$A$4:$O$499,10,FALSE)</f>
        <v>#N/A</v>
      </c>
      <c r="AA1976" s="40" t="e">
        <f>VLOOKUP($B1976,期貨大額交易人未沖銷部位!$A$4:$O$499,13,FALSE)</f>
        <v>#N/A</v>
      </c>
      <c r="AB1976" s="40" t="e">
        <f>VLOOKUP($B1976,期貨大額交易人未沖銷部位!$A$4:$O$499,14,FALSE)</f>
        <v>#N/A</v>
      </c>
      <c r="AC1976" s="40" t="e">
        <f>VLOOKUP($B1976,期貨大額交易人未沖銷部位!$A$4:$O$499,15,FALSE)</f>
        <v>#N/A</v>
      </c>
      <c r="AD1976" s="33" t="e">
        <f>VLOOKUP($B1976,三大美股走勢!$A$4:$J$495,4,FALSE)</f>
        <v>#N/A</v>
      </c>
      <c r="AE1976" s="33" t="e">
        <f>VLOOKUP($B1976,三大美股走勢!$A$4:$J$495,7,FALSE)</f>
        <v>#N/A</v>
      </c>
      <c r="AF1976" s="33" t="e">
        <f>VLOOKUP($B1976,三大美股走勢!$A$4:$J$495,10,FALSE)</f>
        <v>#N/A</v>
      </c>
    </row>
    <row r="1977" spans="2:32">
      <c r="B1977" s="32">
        <v>44756</v>
      </c>
      <c r="C1977" s="33" t="e">
        <f>VLOOKUP($B1977,大盤與近月台指!$A$4:$I$499,2,FALSE)</f>
        <v>#N/A</v>
      </c>
      <c r="D1977" s="34" t="e">
        <f>VLOOKUP($B1977,大盤與近月台指!$A$4:$I$499,3,FALSE)</f>
        <v>#N/A</v>
      </c>
      <c r="E1977" s="35" t="e">
        <f>VLOOKUP($B1977,大盤與近月台指!$A$4:$I$499,4,FALSE)</f>
        <v>#N/A</v>
      </c>
      <c r="F1977" s="33" t="e">
        <f>VLOOKUP($B1977,大盤與近月台指!$A$4:$I$499,5,FALSE)</f>
        <v>#N/A</v>
      </c>
      <c r="G1977" s="49" t="e">
        <f>VLOOKUP($B1977,三大法人買賣超!$A$4:$I$500,3,FALSE)</f>
        <v>#N/A</v>
      </c>
      <c r="H1977" s="34" t="e">
        <f>VLOOKUP($B1977,三大法人買賣超!$A$4:$I$500,5,FALSE)</f>
        <v>#N/A</v>
      </c>
      <c r="I1977" s="27" t="e">
        <f>VLOOKUP($B1977,三大法人買賣超!$A$4:$I$500,7,FALSE)</f>
        <v>#N/A</v>
      </c>
      <c r="J1977" s="27" t="e">
        <f>VLOOKUP($B1977,三大法人買賣超!$A$4:$I$500,9,FALSE)</f>
        <v>#N/A</v>
      </c>
      <c r="K1977" s="37">
        <f>新台幣匯率美元指數!B1978</f>
        <v>0</v>
      </c>
      <c r="L1977" s="38">
        <f>新台幣匯率美元指數!C1978</f>
        <v>0</v>
      </c>
      <c r="M1977" s="39">
        <f>新台幣匯率美元指數!D1978</f>
        <v>0</v>
      </c>
      <c r="N1977" s="27" t="e">
        <f>VLOOKUP($B1977,期貨未平倉口數!$A$4:$M$499,4,FALSE)</f>
        <v>#N/A</v>
      </c>
      <c r="O1977" s="27" t="e">
        <f>VLOOKUP($B1977,期貨未平倉口數!$A$4:$M$499,9,FALSE)</f>
        <v>#N/A</v>
      </c>
      <c r="P1977" s="27" t="e">
        <f>VLOOKUP($B1977,期貨未平倉口數!$A$4:$M$499,10,FALSE)</f>
        <v>#N/A</v>
      </c>
      <c r="Q1977" s="27" t="e">
        <f>VLOOKUP($B1977,期貨未平倉口數!$A$4:$M$499,11,FALSE)</f>
        <v>#N/A</v>
      </c>
      <c r="R1977" s="64" t="e">
        <f>VLOOKUP($B1977,選擇權未平倉餘額!$A$4:$I$500,6,FALSE)</f>
        <v>#N/A</v>
      </c>
      <c r="S1977" s="64" t="e">
        <f>VLOOKUP($B1977,選擇權未平倉餘額!$A$4:$I$500,7,FALSE)</f>
        <v>#N/A</v>
      </c>
      <c r="T1977" s="64" t="e">
        <f>VLOOKUP($B1977,選擇權未平倉餘額!$A$4:$I$500,8,FALSE)</f>
        <v>#N/A</v>
      </c>
      <c r="U1977" s="64" t="e">
        <f>VLOOKUP($B1977,選擇權未平倉餘額!$A$4:$I$500,9,FALSE)</f>
        <v>#N/A</v>
      </c>
      <c r="V1977" s="39" t="e">
        <f>VLOOKUP($B1977,臺指選擇權P_C_Ratios!$A$4:$C$500,3,FALSE)</f>
        <v>#N/A</v>
      </c>
      <c r="W1977" s="41" t="e">
        <f>VLOOKUP($B1977,散戶多空比!$A$6:$L$500,12,FALSE)</f>
        <v>#N/A</v>
      </c>
      <c r="X1977" s="40" t="e">
        <f>VLOOKUP($B1977,期貨大額交易人未沖銷部位!$A$4:$O$499,4,FALSE)</f>
        <v>#N/A</v>
      </c>
      <c r="Y1977" s="40" t="e">
        <f>VLOOKUP($B1977,期貨大額交易人未沖銷部位!$A$4:$O$499,7,FALSE)</f>
        <v>#N/A</v>
      </c>
      <c r="Z1977" s="40" t="e">
        <f>VLOOKUP($B1977,期貨大額交易人未沖銷部位!$A$4:$O$499,10,FALSE)</f>
        <v>#N/A</v>
      </c>
      <c r="AA1977" s="40" t="e">
        <f>VLOOKUP($B1977,期貨大額交易人未沖銷部位!$A$4:$O$499,13,FALSE)</f>
        <v>#N/A</v>
      </c>
      <c r="AB1977" s="40" t="e">
        <f>VLOOKUP($B1977,期貨大額交易人未沖銷部位!$A$4:$O$499,14,FALSE)</f>
        <v>#N/A</v>
      </c>
      <c r="AC1977" s="40" t="e">
        <f>VLOOKUP($B1977,期貨大額交易人未沖銷部位!$A$4:$O$499,15,FALSE)</f>
        <v>#N/A</v>
      </c>
      <c r="AD1977" s="33" t="e">
        <f>VLOOKUP($B1977,三大美股走勢!$A$4:$J$495,4,FALSE)</f>
        <v>#N/A</v>
      </c>
      <c r="AE1977" s="33" t="e">
        <f>VLOOKUP($B1977,三大美股走勢!$A$4:$J$495,7,FALSE)</f>
        <v>#N/A</v>
      </c>
      <c r="AF1977" s="33" t="e">
        <f>VLOOKUP($B1977,三大美股走勢!$A$4:$J$495,10,FALSE)</f>
        <v>#N/A</v>
      </c>
    </row>
    <row r="1978" spans="2:32">
      <c r="B1978" s="32">
        <v>44757</v>
      </c>
      <c r="C1978" s="33" t="e">
        <f>VLOOKUP($B1978,大盤與近月台指!$A$4:$I$499,2,FALSE)</f>
        <v>#N/A</v>
      </c>
      <c r="D1978" s="34" t="e">
        <f>VLOOKUP($B1978,大盤與近月台指!$A$4:$I$499,3,FALSE)</f>
        <v>#N/A</v>
      </c>
      <c r="E1978" s="35" t="e">
        <f>VLOOKUP($B1978,大盤與近月台指!$A$4:$I$499,4,FALSE)</f>
        <v>#N/A</v>
      </c>
      <c r="F1978" s="33" t="e">
        <f>VLOOKUP($B1978,大盤與近月台指!$A$4:$I$499,5,FALSE)</f>
        <v>#N/A</v>
      </c>
      <c r="G1978" s="49" t="e">
        <f>VLOOKUP($B1978,三大法人買賣超!$A$4:$I$500,3,FALSE)</f>
        <v>#N/A</v>
      </c>
      <c r="H1978" s="34" t="e">
        <f>VLOOKUP($B1978,三大法人買賣超!$A$4:$I$500,5,FALSE)</f>
        <v>#N/A</v>
      </c>
      <c r="I1978" s="27" t="e">
        <f>VLOOKUP($B1978,三大法人買賣超!$A$4:$I$500,7,FALSE)</f>
        <v>#N/A</v>
      </c>
      <c r="J1978" s="27" t="e">
        <f>VLOOKUP($B1978,三大法人買賣超!$A$4:$I$500,9,FALSE)</f>
        <v>#N/A</v>
      </c>
      <c r="K1978" s="37">
        <f>新台幣匯率美元指數!B1979</f>
        <v>0</v>
      </c>
      <c r="L1978" s="38">
        <f>新台幣匯率美元指數!C1979</f>
        <v>0</v>
      </c>
      <c r="M1978" s="39">
        <f>新台幣匯率美元指數!D1979</f>
        <v>0</v>
      </c>
      <c r="N1978" s="27" t="e">
        <f>VLOOKUP($B1978,期貨未平倉口數!$A$4:$M$499,4,FALSE)</f>
        <v>#N/A</v>
      </c>
      <c r="O1978" s="27" t="e">
        <f>VLOOKUP($B1978,期貨未平倉口數!$A$4:$M$499,9,FALSE)</f>
        <v>#N/A</v>
      </c>
      <c r="P1978" s="27" t="e">
        <f>VLOOKUP($B1978,期貨未平倉口數!$A$4:$M$499,10,FALSE)</f>
        <v>#N/A</v>
      </c>
      <c r="Q1978" s="27" t="e">
        <f>VLOOKUP($B1978,期貨未平倉口數!$A$4:$M$499,11,FALSE)</f>
        <v>#N/A</v>
      </c>
      <c r="R1978" s="64" t="e">
        <f>VLOOKUP($B1978,選擇權未平倉餘額!$A$4:$I$500,6,FALSE)</f>
        <v>#N/A</v>
      </c>
      <c r="S1978" s="64" t="e">
        <f>VLOOKUP($B1978,選擇權未平倉餘額!$A$4:$I$500,7,FALSE)</f>
        <v>#N/A</v>
      </c>
      <c r="T1978" s="64" t="e">
        <f>VLOOKUP($B1978,選擇權未平倉餘額!$A$4:$I$500,8,FALSE)</f>
        <v>#N/A</v>
      </c>
      <c r="U1978" s="64" t="e">
        <f>VLOOKUP($B1978,選擇權未平倉餘額!$A$4:$I$500,9,FALSE)</f>
        <v>#N/A</v>
      </c>
      <c r="V1978" s="39" t="e">
        <f>VLOOKUP($B1978,臺指選擇權P_C_Ratios!$A$4:$C$500,3,FALSE)</f>
        <v>#N/A</v>
      </c>
      <c r="W1978" s="41" t="e">
        <f>VLOOKUP($B1978,散戶多空比!$A$6:$L$500,12,FALSE)</f>
        <v>#N/A</v>
      </c>
      <c r="X1978" s="40" t="e">
        <f>VLOOKUP($B1978,期貨大額交易人未沖銷部位!$A$4:$O$499,4,FALSE)</f>
        <v>#N/A</v>
      </c>
      <c r="Y1978" s="40" t="e">
        <f>VLOOKUP($B1978,期貨大額交易人未沖銷部位!$A$4:$O$499,7,FALSE)</f>
        <v>#N/A</v>
      </c>
      <c r="Z1978" s="40" t="e">
        <f>VLOOKUP($B1978,期貨大額交易人未沖銷部位!$A$4:$O$499,10,FALSE)</f>
        <v>#N/A</v>
      </c>
      <c r="AA1978" s="40" t="e">
        <f>VLOOKUP($B1978,期貨大額交易人未沖銷部位!$A$4:$O$499,13,FALSE)</f>
        <v>#N/A</v>
      </c>
      <c r="AB1978" s="40" t="e">
        <f>VLOOKUP($B1978,期貨大額交易人未沖銷部位!$A$4:$O$499,14,FALSE)</f>
        <v>#N/A</v>
      </c>
      <c r="AC1978" s="40" t="e">
        <f>VLOOKUP($B1978,期貨大額交易人未沖銷部位!$A$4:$O$499,15,FALSE)</f>
        <v>#N/A</v>
      </c>
      <c r="AD1978" s="33" t="e">
        <f>VLOOKUP($B1978,三大美股走勢!$A$4:$J$495,4,FALSE)</f>
        <v>#N/A</v>
      </c>
      <c r="AE1978" s="33" t="e">
        <f>VLOOKUP($B1978,三大美股走勢!$A$4:$J$495,7,FALSE)</f>
        <v>#N/A</v>
      </c>
      <c r="AF1978" s="33" t="e">
        <f>VLOOKUP($B1978,三大美股走勢!$A$4:$J$495,10,FALSE)</f>
        <v>#N/A</v>
      </c>
    </row>
    <row r="1979" spans="2:32">
      <c r="B1979" s="32">
        <v>44758</v>
      </c>
      <c r="C1979" s="33" t="e">
        <f>VLOOKUP($B1979,大盤與近月台指!$A$4:$I$499,2,FALSE)</f>
        <v>#N/A</v>
      </c>
      <c r="D1979" s="34" t="e">
        <f>VLOOKUP($B1979,大盤與近月台指!$A$4:$I$499,3,FALSE)</f>
        <v>#N/A</v>
      </c>
      <c r="E1979" s="35" t="e">
        <f>VLOOKUP($B1979,大盤與近月台指!$A$4:$I$499,4,FALSE)</f>
        <v>#N/A</v>
      </c>
      <c r="F1979" s="33" t="e">
        <f>VLOOKUP($B1979,大盤與近月台指!$A$4:$I$499,5,FALSE)</f>
        <v>#N/A</v>
      </c>
      <c r="G1979" s="49" t="e">
        <f>VLOOKUP($B1979,三大法人買賣超!$A$4:$I$500,3,FALSE)</f>
        <v>#N/A</v>
      </c>
      <c r="H1979" s="34" t="e">
        <f>VLOOKUP($B1979,三大法人買賣超!$A$4:$I$500,5,FALSE)</f>
        <v>#N/A</v>
      </c>
      <c r="I1979" s="27" t="e">
        <f>VLOOKUP($B1979,三大法人買賣超!$A$4:$I$500,7,FALSE)</f>
        <v>#N/A</v>
      </c>
      <c r="J1979" s="27" t="e">
        <f>VLOOKUP($B1979,三大法人買賣超!$A$4:$I$500,9,FALSE)</f>
        <v>#N/A</v>
      </c>
      <c r="K1979" s="37">
        <f>新台幣匯率美元指數!B1980</f>
        <v>0</v>
      </c>
      <c r="L1979" s="38">
        <f>新台幣匯率美元指數!C1980</f>
        <v>0</v>
      </c>
      <c r="M1979" s="39">
        <f>新台幣匯率美元指數!D1980</f>
        <v>0</v>
      </c>
      <c r="N1979" s="27" t="e">
        <f>VLOOKUP($B1979,期貨未平倉口數!$A$4:$M$499,4,FALSE)</f>
        <v>#N/A</v>
      </c>
      <c r="O1979" s="27" t="e">
        <f>VLOOKUP($B1979,期貨未平倉口數!$A$4:$M$499,9,FALSE)</f>
        <v>#N/A</v>
      </c>
      <c r="P1979" s="27" t="e">
        <f>VLOOKUP($B1979,期貨未平倉口數!$A$4:$M$499,10,FALSE)</f>
        <v>#N/A</v>
      </c>
      <c r="Q1979" s="27" t="e">
        <f>VLOOKUP($B1979,期貨未平倉口數!$A$4:$M$499,11,FALSE)</f>
        <v>#N/A</v>
      </c>
      <c r="R1979" s="64" t="e">
        <f>VLOOKUP($B1979,選擇權未平倉餘額!$A$4:$I$500,6,FALSE)</f>
        <v>#N/A</v>
      </c>
      <c r="S1979" s="64" t="e">
        <f>VLOOKUP($B1979,選擇權未平倉餘額!$A$4:$I$500,7,FALSE)</f>
        <v>#N/A</v>
      </c>
      <c r="T1979" s="64" t="e">
        <f>VLOOKUP($B1979,選擇權未平倉餘額!$A$4:$I$500,8,FALSE)</f>
        <v>#N/A</v>
      </c>
      <c r="U1979" s="64" t="e">
        <f>VLOOKUP($B1979,選擇權未平倉餘額!$A$4:$I$500,9,FALSE)</f>
        <v>#N/A</v>
      </c>
      <c r="V1979" s="39" t="e">
        <f>VLOOKUP($B1979,臺指選擇權P_C_Ratios!$A$4:$C$500,3,FALSE)</f>
        <v>#N/A</v>
      </c>
      <c r="W1979" s="41" t="e">
        <f>VLOOKUP($B1979,散戶多空比!$A$6:$L$500,12,FALSE)</f>
        <v>#N/A</v>
      </c>
      <c r="X1979" s="40" t="e">
        <f>VLOOKUP($B1979,期貨大額交易人未沖銷部位!$A$4:$O$499,4,FALSE)</f>
        <v>#N/A</v>
      </c>
      <c r="Y1979" s="40" t="e">
        <f>VLOOKUP($B1979,期貨大額交易人未沖銷部位!$A$4:$O$499,7,FALSE)</f>
        <v>#N/A</v>
      </c>
      <c r="Z1979" s="40" t="e">
        <f>VLOOKUP($B1979,期貨大額交易人未沖銷部位!$A$4:$O$499,10,FALSE)</f>
        <v>#N/A</v>
      </c>
      <c r="AA1979" s="40" t="e">
        <f>VLOOKUP($B1979,期貨大額交易人未沖銷部位!$A$4:$O$499,13,FALSE)</f>
        <v>#N/A</v>
      </c>
      <c r="AB1979" s="40" t="e">
        <f>VLOOKUP($B1979,期貨大額交易人未沖銷部位!$A$4:$O$499,14,FALSE)</f>
        <v>#N/A</v>
      </c>
      <c r="AC1979" s="40" t="e">
        <f>VLOOKUP($B1979,期貨大額交易人未沖銷部位!$A$4:$O$499,15,FALSE)</f>
        <v>#N/A</v>
      </c>
      <c r="AD1979" s="33" t="e">
        <f>VLOOKUP($B1979,三大美股走勢!$A$4:$J$495,4,FALSE)</f>
        <v>#N/A</v>
      </c>
      <c r="AE1979" s="33" t="e">
        <f>VLOOKUP($B1979,三大美股走勢!$A$4:$J$495,7,FALSE)</f>
        <v>#N/A</v>
      </c>
      <c r="AF1979" s="33" t="e">
        <f>VLOOKUP($B1979,三大美股走勢!$A$4:$J$495,10,FALSE)</f>
        <v>#N/A</v>
      </c>
    </row>
    <row r="1980" spans="2:32">
      <c r="B1980" s="32">
        <v>44759</v>
      </c>
      <c r="C1980" s="33" t="e">
        <f>VLOOKUP($B1980,大盤與近月台指!$A$4:$I$499,2,FALSE)</f>
        <v>#N/A</v>
      </c>
      <c r="D1980" s="34" t="e">
        <f>VLOOKUP($B1980,大盤與近月台指!$A$4:$I$499,3,FALSE)</f>
        <v>#N/A</v>
      </c>
      <c r="E1980" s="35" t="e">
        <f>VLOOKUP($B1980,大盤與近月台指!$A$4:$I$499,4,FALSE)</f>
        <v>#N/A</v>
      </c>
      <c r="F1980" s="33" t="e">
        <f>VLOOKUP($B1980,大盤與近月台指!$A$4:$I$499,5,FALSE)</f>
        <v>#N/A</v>
      </c>
      <c r="G1980" s="49" t="e">
        <f>VLOOKUP($B1980,三大法人買賣超!$A$4:$I$500,3,FALSE)</f>
        <v>#N/A</v>
      </c>
      <c r="H1980" s="34" t="e">
        <f>VLOOKUP($B1980,三大法人買賣超!$A$4:$I$500,5,FALSE)</f>
        <v>#N/A</v>
      </c>
      <c r="I1980" s="27" t="e">
        <f>VLOOKUP($B1980,三大法人買賣超!$A$4:$I$500,7,FALSE)</f>
        <v>#N/A</v>
      </c>
      <c r="J1980" s="27" t="e">
        <f>VLOOKUP($B1980,三大法人買賣超!$A$4:$I$500,9,FALSE)</f>
        <v>#N/A</v>
      </c>
      <c r="K1980" s="37">
        <f>新台幣匯率美元指數!B1981</f>
        <v>0</v>
      </c>
      <c r="L1980" s="38">
        <f>新台幣匯率美元指數!C1981</f>
        <v>0</v>
      </c>
      <c r="M1980" s="39">
        <f>新台幣匯率美元指數!D1981</f>
        <v>0</v>
      </c>
      <c r="N1980" s="27" t="e">
        <f>VLOOKUP($B1980,期貨未平倉口數!$A$4:$M$499,4,FALSE)</f>
        <v>#N/A</v>
      </c>
      <c r="O1980" s="27" t="e">
        <f>VLOOKUP($B1980,期貨未平倉口數!$A$4:$M$499,9,FALSE)</f>
        <v>#N/A</v>
      </c>
      <c r="P1980" s="27" t="e">
        <f>VLOOKUP($B1980,期貨未平倉口數!$A$4:$M$499,10,FALSE)</f>
        <v>#N/A</v>
      </c>
      <c r="Q1980" s="27" t="e">
        <f>VLOOKUP($B1980,期貨未平倉口數!$A$4:$M$499,11,FALSE)</f>
        <v>#N/A</v>
      </c>
      <c r="R1980" s="64" t="e">
        <f>VLOOKUP($B1980,選擇權未平倉餘額!$A$4:$I$500,6,FALSE)</f>
        <v>#N/A</v>
      </c>
      <c r="S1980" s="64" t="e">
        <f>VLOOKUP($B1980,選擇權未平倉餘額!$A$4:$I$500,7,FALSE)</f>
        <v>#N/A</v>
      </c>
      <c r="T1980" s="64" t="e">
        <f>VLOOKUP($B1980,選擇權未平倉餘額!$A$4:$I$500,8,FALSE)</f>
        <v>#N/A</v>
      </c>
      <c r="U1980" s="64" t="e">
        <f>VLOOKUP($B1980,選擇權未平倉餘額!$A$4:$I$500,9,FALSE)</f>
        <v>#N/A</v>
      </c>
      <c r="V1980" s="39" t="e">
        <f>VLOOKUP($B1980,臺指選擇權P_C_Ratios!$A$4:$C$500,3,FALSE)</f>
        <v>#N/A</v>
      </c>
      <c r="W1980" s="41" t="e">
        <f>VLOOKUP($B1980,散戶多空比!$A$6:$L$500,12,FALSE)</f>
        <v>#N/A</v>
      </c>
      <c r="X1980" s="40" t="e">
        <f>VLOOKUP($B1980,期貨大額交易人未沖銷部位!$A$4:$O$499,4,FALSE)</f>
        <v>#N/A</v>
      </c>
      <c r="Y1980" s="40" t="e">
        <f>VLOOKUP($B1980,期貨大額交易人未沖銷部位!$A$4:$O$499,7,FALSE)</f>
        <v>#N/A</v>
      </c>
      <c r="Z1980" s="40" t="e">
        <f>VLOOKUP($B1980,期貨大額交易人未沖銷部位!$A$4:$O$499,10,FALSE)</f>
        <v>#N/A</v>
      </c>
      <c r="AA1980" s="40" t="e">
        <f>VLOOKUP($B1980,期貨大額交易人未沖銷部位!$A$4:$O$499,13,FALSE)</f>
        <v>#N/A</v>
      </c>
      <c r="AB1980" s="40" t="e">
        <f>VLOOKUP($B1980,期貨大額交易人未沖銷部位!$A$4:$O$499,14,FALSE)</f>
        <v>#N/A</v>
      </c>
      <c r="AC1980" s="40" t="e">
        <f>VLOOKUP($B1980,期貨大額交易人未沖銷部位!$A$4:$O$499,15,FALSE)</f>
        <v>#N/A</v>
      </c>
      <c r="AD1980" s="33" t="e">
        <f>VLOOKUP($B1980,三大美股走勢!$A$4:$J$495,4,FALSE)</f>
        <v>#N/A</v>
      </c>
      <c r="AE1980" s="33" t="e">
        <f>VLOOKUP($B1980,三大美股走勢!$A$4:$J$495,7,FALSE)</f>
        <v>#N/A</v>
      </c>
      <c r="AF1980" s="33" t="e">
        <f>VLOOKUP($B1980,三大美股走勢!$A$4:$J$495,10,FALSE)</f>
        <v>#N/A</v>
      </c>
    </row>
    <row r="1981" spans="2:32">
      <c r="B1981" s="32">
        <v>44760</v>
      </c>
      <c r="C1981" s="33" t="e">
        <f>VLOOKUP($B1981,大盤與近月台指!$A$4:$I$499,2,FALSE)</f>
        <v>#N/A</v>
      </c>
      <c r="D1981" s="34" t="e">
        <f>VLOOKUP($B1981,大盤與近月台指!$A$4:$I$499,3,FALSE)</f>
        <v>#N/A</v>
      </c>
      <c r="E1981" s="35" t="e">
        <f>VLOOKUP($B1981,大盤與近月台指!$A$4:$I$499,4,FALSE)</f>
        <v>#N/A</v>
      </c>
      <c r="F1981" s="33" t="e">
        <f>VLOOKUP($B1981,大盤與近月台指!$A$4:$I$499,5,FALSE)</f>
        <v>#N/A</v>
      </c>
      <c r="G1981" s="49" t="e">
        <f>VLOOKUP($B1981,三大法人買賣超!$A$4:$I$500,3,FALSE)</f>
        <v>#N/A</v>
      </c>
      <c r="H1981" s="34" t="e">
        <f>VLOOKUP($B1981,三大法人買賣超!$A$4:$I$500,5,FALSE)</f>
        <v>#N/A</v>
      </c>
      <c r="I1981" s="27" t="e">
        <f>VLOOKUP($B1981,三大法人買賣超!$A$4:$I$500,7,FALSE)</f>
        <v>#N/A</v>
      </c>
      <c r="J1981" s="27" t="e">
        <f>VLOOKUP($B1981,三大法人買賣超!$A$4:$I$500,9,FALSE)</f>
        <v>#N/A</v>
      </c>
      <c r="K1981" s="37">
        <f>新台幣匯率美元指數!B1982</f>
        <v>0</v>
      </c>
      <c r="L1981" s="38">
        <f>新台幣匯率美元指數!C1982</f>
        <v>0</v>
      </c>
      <c r="M1981" s="39">
        <f>新台幣匯率美元指數!D1982</f>
        <v>0</v>
      </c>
      <c r="N1981" s="27" t="e">
        <f>VLOOKUP($B1981,期貨未平倉口數!$A$4:$M$499,4,FALSE)</f>
        <v>#N/A</v>
      </c>
      <c r="O1981" s="27" t="e">
        <f>VLOOKUP($B1981,期貨未平倉口數!$A$4:$M$499,9,FALSE)</f>
        <v>#N/A</v>
      </c>
      <c r="P1981" s="27" t="e">
        <f>VLOOKUP($B1981,期貨未平倉口數!$A$4:$M$499,10,FALSE)</f>
        <v>#N/A</v>
      </c>
      <c r="Q1981" s="27" t="e">
        <f>VLOOKUP($B1981,期貨未平倉口數!$A$4:$M$499,11,FALSE)</f>
        <v>#N/A</v>
      </c>
      <c r="R1981" s="64" t="e">
        <f>VLOOKUP($B1981,選擇權未平倉餘額!$A$4:$I$500,6,FALSE)</f>
        <v>#N/A</v>
      </c>
      <c r="S1981" s="64" t="e">
        <f>VLOOKUP($B1981,選擇權未平倉餘額!$A$4:$I$500,7,FALSE)</f>
        <v>#N/A</v>
      </c>
      <c r="T1981" s="64" t="e">
        <f>VLOOKUP($B1981,選擇權未平倉餘額!$A$4:$I$500,8,FALSE)</f>
        <v>#N/A</v>
      </c>
      <c r="U1981" s="64" t="e">
        <f>VLOOKUP($B1981,選擇權未平倉餘額!$A$4:$I$500,9,FALSE)</f>
        <v>#N/A</v>
      </c>
      <c r="V1981" s="39" t="e">
        <f>VLOOKUP($B1981,臺指選擇權P_C_Ratios!$A$4:$C$500,3,FALSE)</f>
        <v>#N/A</v>
      </c>
      <c r="W1981" s="41" t="e">
        <f>VLOOKUP($B1981,散戶多空比!$A$6:$L$500,12,FALSE)</f>
        <v>#N/A</v>
      </c>
      <c r="X1981" s="40" t="e">
        <f>VLOOKUP($B1981,期貨大額交易人未沖銷部位!$A$4:$O$499,4,FALSE)</f>
        <v>#N/A</v>
      </c>
      <c r="Y1981" s="40" t="e">
        <f>VLOOKUP($B1981,期貨大額交易人未沖銷部位!$A$4:$O$499,7,FALSE)</f>
        <v>#N/A</v>
      </c>
      <c r="Z1981" s="40" t="e">
        <f>VLOOKUP($B1981,期貨大額交易人未沖銷部位!$A$4:$O$499,10,FALSE)</f>
        <v>#N/A</v>
      </c>
      <c r="AA1981" s="40" t="e">
        <f>VLOOKUP($B1981,期貨大額交易人未沖銷部位!$A$4:$O$499,13,FALSE)</f>
        <v>#N/A</v>
      </c>
      <c r="AB1981" s="40" t="e">
        <f>VLOOKUP($B1981,期貨大額交易人未沖銷部位!$A$4:$O$499,14,FALSE)</f>
        <v>#N/A</v>
      </c>
      <c r="AC1981" s="40" t="e">
        <f>VLOOKUP($B1981,期貨大額交易人未沖銷部位!$A$4:$O$499,15,FALSE)</f>
        <v>#N/A</v>
      </c>
      <c r="AD1981" s="33" t="e">
        <f>VLOOKUP($B1981,三大美股走勢!$A$4:$J$495,4,FALSE)</f>
        <v>#N/A</v>
      </c>
      <c r="AE1981" s="33" t="e">
        <f>VLOOKUP($B1981,三大美股走勢!$A$4:$J$495,7,FALSE)</f>
        <v>#N/A</v>
      </c>
      <c r="AF1981" s="33" t="e">
        <f>VLOOKUP($B1981,三大美股走勢!$A$4:$J$495,10,FALSE)</f>
        <v>#N/A</v>
      </c>
    </row>
    <row r="1982" spans="2:32">
      <c r="B1982" s="32">
        <v>44761</v>
      </c>
      <c r="C1982" s="33" t="e">
        <f>VLOOKUP($B1982,大盤與近月台指!$A$4:$I$499,2,FALSE)</f>
        <v>#N/A</v>
      </c>
      <c r="D1982" s="34" t="e">
        <f>VLOOKUP($B1982,大盤與近月台指!$A$4:$I$499,3,FALSE)</f>
        <v>#N/A</v>
      </c>
      <c r="E1982" s="35" t="e">
        <f>VLOOKUP($B1982,大盤與近月台指!$A$4:$I$499,4,FALSE)</f>
        <v>#N/A</v>
      </c>
      <c r="F1982" s="33" t="e">
        <f>VLOOKUP($B1982,大盤與近月台指!$A$4:$I$499,5,FALSE)</f>
        <v>#N/A</v>
      </c>
      <c r="G1982" s="49" t="e">
        <f>VLOOKUP($B1982,三大法人買賣超!$A$4:$I$500,3,FALSE)</f>
        <v>#N/A</v>
      </c>
      <c r="H1982" s="34" t="e">
        <f>VLOOKUP($B1982,三大法人買賣超!$A$4:$I$500,5,FALSE)</f>
        <v>#N/A</v>
      </c>
      <c r="I1982" s="27" t="e">
        <f>VLOOKUP($B1982,三大法人買賣超!$A$4:$I$500,7,FALSE)</f>
        <v>#N/A</v>
      </c>
      <c r="J1982" s="27" t="e">
        <f>VLOOKUP($B1982,三大法人買賣超!$A$4:$I$500,9,FALSE)</f>
        <v>#N/A</v>
      </c>
      <c r="K1982" s="37">
        <f>新台幣匯率美元指數!B1983</f>
        <v>0</v>
      </c>
      <c r="L1982" s="38">
        <f>新台幣匯率美元指數!C1983</f>
        <v>0</v>
      </c>
      <c r="M1982" s="39">
        <f>新台幣匯率美元指數!D1983</f>
        <v>0</v>
      </c>
      <c r="N1982" s="27" t="e">
        <f>VLOOKUP($B1982,期貨未平倉口數!$A$4:$M$499,4,FALSE)</f>
        <v>#N/A</v>
      </c>
      <c r="O1982" s="27" t="e">
        <f>VLOOKUP($B1982,期貨未平倉口數!$A$4:$M$499,9,FALSE)</f>
        <v>#N/A</v>
      </c>
      <c r="P1982" s="27" t="e">
        <f>VLOOKUP($B1982,期貨未平倉口數!$A$4:$M$499,10,FALSE)</f>
        <v>#N/A</v>
      </c>
      <c r="Q1982" s="27" t="e">
        <f>VLOOKUP($B1982,期貨未平倉口數!$A$4:$M$499,11,FALSE)</f>
        <v>#N/A</v>
      </c>
      <c r="R1982" s="64" t="e">
        <f>VLOOKUP($B1982,選擇權未平倉餘額!$A$4:$I$500,6,FALSE)</f>
        <v>#N/A</v>
      </c>
      <c r="S1982" s="64" t="e">
        <f>VLOOKUP($B1982,選擇權未平倉餘額!$A$4:$I$500,7,FALSE)</f>
        <v>#N/A</v>
      </c>
      <c r="T1982" s="64" t="e">
        <f>VLOOKUP($B1982,選擇權未平倉餘額!$A$4:$I$500,8,FALSE)</f>
        <v>#N/A</v>
      </c>
      <c r="U1982" s="64" t="e">
        <f>VLOOKUP($B1982,選擇權未平倉餘額!$A$4:$I$500,9,FALSE)</f>
        <v>#N/A</v>
      </c>
      <c r="V1982" s="39" t="e">
        <f>VLOOKUP($B1982,臺指選擇權P_C_Ratios!$A$4:$C$500,3,FALSE)</f>
        <v>#N/A</v>
      </c>
      <c r="W1982" s="41" t="e">
        <f>VLOOKUP($B1982,散戶多空比!$A$6:$L$500,12,FALSE)</f>
        <v>#N/A</v>
      </c>
      <c r="X1982" s="40" t="e">
        <f>VLOOKUP($B1982,期貨大額交易人未沖銷部位!$A$4:$O$499,4,FALSE)</f>
        <v>#N/A</v>
      </c>
      <c r="Y1982" s="40" t="e">
        <f>VLOOKUP($B1982,期貨大額交易人未沖銷部位!$A$4:$O$499,7,FALSE)</f>
        <v>#N/A</v>
      </c>
      <c r="Z1982" s="40" t="e">
        <f>VLOOKUP($B1982,期貨大額交易人未沖銷部位!$A$4:$O$499,10,FALSE)</f>
        <v>#N/A</v>
      </c>
      <c r="AA1982" s="40" t="e">
        <f>VLOOKUP($B1982,期貨大額交易人未沖銷部位!$A$4:$O$499,13,FALSE)</f>
        <v>#N/A</v>
      </c>
      <c r="AB1982" s="40" t="e">
        <f>VLOOKUP($B1982,期貨大額交易人未沖銷部位!$A$4:$O$499,14,FALSE)</f>
        <v>#N/A</v>
      </c>
      <c r="AC1982" s="40" t="e">
        <f>VLOOKUP($B1982,期貨大額交易人未沖銷部位!$A$4:$O$499,15,FALSE)</f>
        <v>#N/A</v>
      </c>
      <c r="AD1982" s="33" t="e">
        <f>VLOOKUP($B1982,三大美股走勢!$A$4:$J$495,4,FALSE)</f>
        <v>#N/A</v>
      </c>
      <c r="AE1982" s="33" t="e">
        <f>VLOOKUP($B1982,三大美股走勢!$A$4:$J$495,7,FALSE)</f>
        <v>#N/A</v>
      </c>
      <c r="AF1982" s="33" t="e">
        <f>VLOOKUP($B1982,三大美股走勢!$A$4:$J$495,10,FALSE)</f>
        <v>#N/A</v>
      </c>
    </row>
    <row r="1983" spans="2:32">
      <c r="B1983" s="32">
        <v>44762</v>
      </c>
      <c r="C1983" s="33" t="e">
        <f>VLOOKUP($B1983,大盤與近月台指!$A$4:$I$499,2,FALSE)</f>
        <v>#N/A</v>
      </c>
      <c r="D1983" s="34" t="e">
        <f>VLOOKUP($B1983,大盤與近月台指!$A$4:$I$499,3,FALSE)</f>
        <v>#N/A</v>
      </c>
      <c r="E1983" s="35" t="e">
        <f>VLOOKUP($B1983,大盤與近月台指!$A$4:$I$499,4,FALSE)</f>
        <v>#N/A</v>
      </c>
      <c r="F1983" s="33" t="e">
        <f>VLOOKUP($B1983,大盤與近月台指!$A$4:$I$499,5,FALSE)</f>
        <v>#N/A</v>
      </c>
      <c r="G1983" s="49" t="e">
        <f>VLOOKUP($B1983,三大法人買賣超!$A$4:$I$500,3,FALSE)</f>
        <v>#N/A</v>
      </c>
      <c r="H1983" s="34" t="e">
        <f>VLOOKUP($B1983,三大法人買賣超!$A$4:$I$500,5,FALSE)</f>
        <v>#N/A</v>
      </c>
      <c r="I1983" s="27" t="e">
        <f>VLOOKUP($B1983,三大法人買賣超!$A$4:$I$500,7,FALSE)</f>
        <v>#N/A</v>
      </c>
      <c r="J1983" s="27" t="e">
        <f>VLOOKUP($B1983,三大法人買賣超!$A$4:$I$500,9,FALSE)</f>
        <v>#N/A</v>
      </c>
      <c r="K1983" s="37">
        <f>新台幣匯率美元指數!B1984</f>
        <v>0</v>
      </c>
      <c r="L1983" s="38">
        <f>新台幣匯率美元指數!C1984</f>
        <v>0</v>
      </c>
      <c r="M1983" s="39">
        <f>新台幣匯率美元指數!D1984</f>
        <v>0</v>
      </c>
      <c r="N1983" s="27" t="e">
        <f>VLOOKUP($B1983,期貨未平倉口數!$A$4:$M$499,4,FALSE)</f>
        <v>#N/A</v>
      </c>
      <c r="O1983" s="27" t="e">
        <f>VLOOKUP($B1983,期貨未平倉口數!$A$4:$M$499,9,FALSE)</f>
        <v>#N/A</v>
      </c>
      <c r="P1983" s="27" t="e">
        <f>VLOOKUP($B1983,期貨未平倉口數!$A$4:$M$499,10,FALSE)</f>
        <v>#N/A</v>
      </c>
      <c r="Q1983" s="27" t="e">
        <f>VLOOKUP($B1983,期貨未平倉口數!$A$4:$M$499,11,FALSE)</f>
        <v>#N/A</v>
      </c>
      <c r="R1983" s="64" t="e">
        <f>VLOOKUP($B1983,選擇權未平倉餘額!$A$4:$I$500,6,FALSE)</f>
        <v>#N/A</v>
      </c>
      <c r="S1983" s="64" t="e">
        <f>VLOOKUP($B1983,選擇權未平倉餘額!$A$4:$I$500,7,FALSE)</f>
        <v>#N/A</v>
      </c>
      <c r="T1983" s="64" t="e">
        <f>VLOOKUP($B1983,選擇權未平倉餘額!$A$4:$I$500,8,FALSE)</f>
        <v>#N/A</v>
      </c>
      <c r="U1983" s="64" t="e">
        <f>VLOOKUP($B1983,選擇權未平倉餘額!$A$4:$I$500,9,FALSE)</f>
        <v>#N/A</v>
      </c>
      <c r="V1983" s="39" t="e">
        <f>VLOOKUP($B1983,臺指選擇權P_C_Ratios!$A$4:$C$500,3,FALSE)</f>
        <v>#N/A</v>
      </c>
      <c r="W1983" s="41" t="e">
        <f>VLOOKUP($B1983,散戶多空比!$A$6:$L$500,12,FALSE)</f>
        <v>#N/A</v>
      </c>
      <c r="X1983" s="40" t="e">
        <f>VLOOKUP($B1983,期貨大額交易人未沖銷部位!$A$4:$O$499,4,FALSE)</f>
        <v>#N/A</v>
      </c>
      <c r="Y1983" s="40" t="e">
        <f>VLOOKUP($B1983,期貨大額交易人未沖銷部位!$A$4:$O$499,7,FALSE)</f>
        <v>#N/A</v>
      </c>
      <c r="Z1983" s="40" t="e">
        <f>VLOOKUP($B1983,期貨大額交易人未沖銷部位!$A$4:$O$499,10,FALSE)</f>
        <v>#N/A</v>
      </c>
      <c r="AA1983" s="40" t="e">
        <f>VLOOKUP($B1983,期貨大額交易人未沖銷部位!$A$4:$O$499,13,FALSE)</f>
        <v>#N/A</v>
      </c>
      <c r="AB1983" s="40" t="e">
        <f>VLOOKUP($B1983,期貨大額交易人未沖銷部位!$A$4:$O$499,14,FALSE)</f>
        <v>#N/A</v>
      </c>
      <c r="AC1983" s="40" t="e">
        <f>VLOOKUP($B1983,期貨大額交易人未沖銷部位!$A$4:$O$499,15,FALSE)</f>
        <v>#N/A</v>
      </c>
      <c r="AD1983" s="33" t="e">
        <f>VLOOKUP($B1983,三大美股走勢!$A$4:$J$495,4,FALSE)</f>
        <v>#N/A</v>
      </c>
      <c r="AE1983" s="33" t="e">
        <f>VLOOKUP($B1983,三大美股走勢!$A$4:$J$495,7,FALSE)</f>
        <v>#N/A</v>
      </c>
      <c r="AF1983" s="33" t="e">
        <f>VLOOKUP($B1983,三大美股走勢!$A$4:$J$495,10,FALSE)</f>
        <v>#N/A</v>
      </c>
    </row>
    <row r="1984" spans="2:32">
      <c r="B1984" s="32">
        <v>44763</v>
      </c>
      <c r="C1984" s="33" t="e">
        <f>VLOOKUP($B1984,大盤與近月台指!$A$4:$I$499,2,FALSE)</f>
        <v>#N/A</v>
      </c>
      <c r="D1984" s="34" t="e">
        <f>VLOOKUP($B1984,大盤與近月台指!$A$4:$I$499,3,FALSE)</f>
        <v>#N/A</v>
      </c>
      <c r="E1984" s="35" t="e">
        <f>VLOOKUP($B1984,大盤與近月台指!$A$4:$I$499,4,FALSE)</f>
        <v>#N/A</v>
      </c>
      <c r="F1984" s="33" t="e">
        <f>VLOOKUP($B1984,大盤與近月台指!$A$4:$I$499,5,FALSE)</f>
        <v>#N/A</v>
      </c>
      <c r="G1984" s="49" t="e">
        <f>VLOOKUP($B1984,三大法人買賣超!$A$4:$I$500,3,FALSE)</f>
        <v>#N/A</v>
      </c>
      <c r="H1984" s="34" t="e">
        <f>VLOOKUP($B1984,三大法人買賣超!$A$4:$I$500,5,FALSE)</f>
        <v>#N/A</v>
      </c>
      <c r="I1984" s="27" t="e">
        <f>VLOOKUP($B1984,三大法人買賣超!$A$4:$I$500,7,FALSE)</f>
        <v>#N/A</v>
      </c>
      <c r="J1984" s="27" t="e">
        <f>VLOOKUP($B1984,三大法人買賣超!$A$4:$I$500,9,FALSE)</f>
        <v>#N/A</v>
      </c>
      <c r="K1984" s="37">
        <f>新台幣匯率美元指數!B1985</f>
        <v>0</v>
      </c>
      <c r="L1984" s="38">
        <f>新台幣匯率美元指數!C1985</f>
        <v>0</v>
      </c>
      <c r="M1984" s="39">
        <f>新台幣匯率美元指數!D1985</f>
        <v>0</v>
      </c>
      <c r="N1984" s="27" t="e">
        <f>VLOOKUP($B1984,期貨未平倉口數!$A$4:$M$499,4,FALSE)</f>
        <v>#N/A</v>
      </c>
      <c r="O1984" s="27" t="e">
        <f>VLOOKUP($B1984,期貨未平倉口數!$A$4:$M$499,9,FALSE)</f>
        <v>#N/A</v>
      </c>
      <c r="P1984" s="27" t="e">
        <f>VLOOKUP($B1984,期貨未平倉口數!$A$4:$M$499,10,FALSE)</f>
        <v>#N/A</v>
      </c>
      <c r="Q1984" s="27" t="e">
        <f>VLOOKUP($B1984,期貨未平倉口數!$A$4:$M$499,11,FALSE)</f>
        <v>#N/A</v>
      </c>
      <c r="R1984" s="64" t="e">
        <f>VLOOKUP($B1984,選擇權未平倉餘額!$A$4:$I$500,6,FALSE)</f>
        <v>#N/A</v>
      </c>
      <c r="S1984" s="64" t="e">
        <f>VLOOKUP($B1984,選擇權未平倉餘額!$A$4:$I$500,7,FALSE)</f>
        <v>#N/A</v>
      </c>
      <c r="T1984" s="64" t="e">
        <f>VLOOKUP($B1984,選擇權未平倉餘額!$A$4:$I$500,8,FALSE)</f>
        <v>#N/A</v>
      </c>
      <c r="U1984" s="64" t="e">
        <f>VLOOKUP($B1984,選擇權未平倉餘額!$A$4:$I$500,9,FALSE)</f>
        <v>#N/A</v>
      </c>
      <c r="V1984" s="39" t="e">
        <f>VLOOKUP($B1984,臺指選擇權P_C_Ratios!$A$4:$C$500,3,FALSE)</f>
        <v>#N/A</v>
      </c>
      <c r="W1984" s="41" t="e">
        <f>VLOOKUP($B1984,散戶多空比!$A$6:$L$500,12,FALSE)</f>
        <v>#N/A</v>
      </c>
      <c r="X1984" s="40" t="e">
        <f>VLOOKUP($B1984,期貨大額交易人未沖銷部位!$A$4:$O$499,4,FALSE)</f>
        <v>#N/A</v>
      </c>
      <c r="Y1984" s="40" t="e">
        <f>VLOOKUP($B1984,期貨大額交易人未沖銷部位!$A$4:$O$499,7,FALSE)</f>
        <v>#N/A</v>
      </c>
      <c r="Z1984" s="40" t="e">
        <f>VLOOKUP($B1984,期貨大額交易人未沖銷部位!$A$4:$O$499,10,FALSE)</f>
        <v>#N/A</v>
      </c>
      <c r="AA1984" s="40" t="e">
        <f>VLOOKUP($B1984,期貨大額交易人未沖銷部位!$A$4:$O$499,13,FALSE)</f>
        <v>#N/A</v>
      </c>
      <c r="AB1984" s="40" t="e">
        <f>VLOOKUP($B1984,期貨大額交易人未沖銷部位!$A$4:$O$499,14,FALSE)</f>
        <v>#N/A</v>
      </c>
      <c r="AC1984" s="40" t="e">
        <f>VLOOKUP($B1984,期貨大額交易人未沖銷部位!$A$4:$O$499,15,FALSE)</f>
        <v>#N/A</v>
      </c>
      <c r="AD1984" s="33" t="e">
        <f>VLOOKUP($B1984,三大美股走勢!$A$4:$J$495,4,FALSE)</f>
        <v>#N/A</v>
      </c>
      <c r="AE1984" s="33" t="e">
        <f>VLOOKUP($B1984,三大美股走勢!$A$4:$J$495,7,FALSE)</f>
        <v>#N/A</v>
      </c>
      <c r="AF1984" s="33" t="e">
        <f>VLOOKUP($B1984,三大美股走勢!$A$4:$J$495,10,FALSE)</f>
        <v>#N/A</v>
      </c>
    </row>
    <row r="1985" spans="2:32">
      <c r="B1985" s="32">
        <v>44764</v>
      </c>
      <c r="C1985" s="33" t="e">
        <f>VLOOKUP($B1985,大盤與近月台指!$A$4:$I$499,2,FALSE)</f>
        <v>#N/A</v>
      </c>
      <c r="D1985" s="34" t="e">
        <f>VLOOKUP($B1985,大盤與近月台指!$A$4:$I$499,3,FALSE)</f>
        <v>#N/A</v>
      </c>
      <c r="E1985" s="35" t="e">
        <f>VLOOKUP($B1985,大盤與近月台指!$A$4:$I$499,4,FALSE)</f>
        <v>#N/A</v>
      </c>
      <c r="F1985" s="33" t="e">
        <f>VLOOKUP($B1985,大盤與近月台指!$A$4:$I$499,5,FALSE)</f>
        <v>#N/A</v>
      </c>
      <c r="G1985" s="49" t="e">
        <f>VLOOKUP($B1985,三大法人買賣超!$A$4:$I$500,3,FALSE)</f>
        <v>#N/A</v>
      </c>
      <c r="H1985" s="34" t="e">
        <f>VLOOKUP($B1985,三大法人買賣超!$A$4:$I$500,5,FALSE)</f>
        <v>#N/A</v>
      </c>
      <c r="I1985" s="27" t="e">
        <f>VLOOKUP($B1985,三大法人買賣超!$A$4:$I$500,7,FALSE)</f>
        <v>#N/A</v>
      </c>
      <c r="J1985" s="27" t="e">
        <f>VLOOKUP($B1985,三大法人買賣超!$A$4:$I$500,9,FALSE)</f>
        <v>#N/A</v>
      </c>
      <c r="K1985" s="37">
        <f>新台幣匯率美元指數!B1986</f>
        <v>0</v>
      </c>
      <c r="L1985" s="38">
        <f>新台幣匯率美元指數!C1986</f>
        <v>0</v>
      </c>
      <c r="M1985" s="39">
        <f>新台幣匯率美元指數!D1986</f>
        <v>0</v>
      </c>
      <c r="N1985" s="27" t="e">
        <f>VLOOKUP($B1985,期貨未平倉口數!$A$4:$M$499,4,FALSE)</f>
        <v>#N/A</v>
      </c>
      <c r="O1985" s="27" t="e">
        <f>VLOOKUP($B1985,期貨未平倉口數!$A$4:$M$499,9,FALSE)</f>
        <v>#N/A</v>
      </c>
      <c r="P1985" s="27" t="e">
        <f>VLOOKUP($B1985,期貨未平倉口數!$A$4:$M$499,10,FALSE)</f>
        <v>#N/A</v>
      </c>
      <c r="Q1985" s="27" t="e">
        <f>VLOOKUP($B1985,期貨未平倉口數!$A$4:$M$499,11,FALSE)</f>
        <v>#N/A</v>
      </c>
      <c r="R1985" s="64" t="e">
        <f>VLOOKUP($B1985,選擇權未平倉餘額!$A$4:$I$500,6,FALSE)</f>
        <v>#N/A</v>
      </c>
      <c r="S1985" s="64" t="e">
        <f>VLOOKUP($B1985,選擇權未平倉餘額!$A$4:$I$500,7,FALSE)</f>
        <v>#N/A</v>
      </c>
      <c r="T1985" s="64" t="e">
        <f>VLOOKUP($B1985,選擇權未平倉餘額!$A$4:$I$500,8,FALSE)</f>
        <v>#N/A</v>
      </c>
      <c r="U1985" s="64" t="e">
        <f>VLOOKUP($B1985,選擇權未平倉餘額!$A$4:$I$500,9,FALSE)</f>
        <v>#N/A</v>
      </c>
      <c r="V1985" s="39" t="e">
        <f>VLOOKUP($B1985,臺指選擇權P_C_Ratios!$A$4:$C$500,3,FALSE)</f>
        <v>#N/A</v>
      </c>
      <c r="W1985" s="41" t="e">
        <f>VLOOKUP($B1985,散戶多空比!$A$6:$L$500,12,FALSE)</f>
        <v>#N/A</v>
      </c>
      <c r="X1985" s="40" t="e">
        <f>VLOOKUP($B1985,期貨大額交易人未沖銷部位!$A$4:$O$499,4,FALSE)</f>
        <v>#N/A</v>
      </c>
      <c r="Y1985" s="40" t="e">
        <f>VLOOKUP($B1985,期貨大額交易人未沖銷部位!$A$4:$O$499,7,FALSE)</f>
        <v>#N/A</v>
      </c>
      <c r="Z1985" s="40" t="e">
        <f>VLOOKUP($B1985,期貨大額交易人未沖銷部位!$A$4:$O$499,10,FALSE)</f>
        <v>#N/A</v>
      </c>
      <c r="AA1985" s="40" t="e">
        <f>VLOOKUP($B1985,期貨大額交易人未沖銷部位!$A$4:$O$499,13,FALSE)</f>
        <v>#N/A</v>
      </c>
      <c r="AB1985" s="40" t="e">
        <f>VLOOKUP($B1985,期貨大額交易人未沖銷部位!$A$4:$O$499,14,FALSE)</f>
        <v>#N/A</v>
      </c>
      <c r="AC1985" s="40" t="e">
        <f>VLOOKUP($B1985,期貨大額交易人未沖銷部位!$A$4:$O$499,15,FALSE)</f>
        <v>#N/A</v>
      </c>
      <c r="AD1985" s="33" t="e">
        <f>VLOOKUP($B1985,三大美股走勢!$A$4:$J$495,4,FALSE)</f>
        <v>#N/A</v>
      </c>
      <c r="AE1985" s="33" t="e">
        <f>VLOOKUP($B1985,三大美股走勢!$A$4:$J$495,7,FALSE)</f>
        <v>#N/A</v>
      </c>
      <c r="AF1985" s="33" t="e">
        <f>VLOOKUP($B1985,三大美股走勢!$A$4:$J$495,10,FALSE)</f>
        <v>#N/A</v>
      </c>
    </row>
    <row r="1986" spans="2:32">
      <c r="B1986" s="32">
        <v>44765</v>
      </c>
      <c r="C1986" s="33" t="e">
        <f>VLOOKUP($B1986,大盤與近月台指!$A$4:$I$499,2,FALSE)</f>
        <v>#N/A</v>
      </c>
      <c r="D1986" s="34" t="e">
        <f>VLOOKUP($B1986,大盤與近月台指!$A$4:$I$499,3,FALSE)</f>
        <v>#N/A</v>
      </c>
      <c r="E1986" s="35" t="e">
        <f>VLOOKUP($B1986,大盤與近月台指!$A$4:$I$499,4,FALSE)</f>
        <v>#N/A</v>
      </c>
      <c r="F1986" s="33" t="e">
        <f>VLOOKUP($B1986,大盤與近月台指!$A$4:$I$499,5,FALSE)</f>
        <v>#N/A</v>
      </c>
      <c r="G1986" s="49" t="e">
        <f>VLOOKUP($B1986,三大法人買賣超!$A$4:$I$500,3,FALSE)</f>
        <v>#N/A</v>
      </c>
      <c r="H1986" s="34" t="e">
        <f>VLOOKUP($B1986,三大法人買賣超!$A$4:$I$500,5,FALSE)</f>
        <v>#N/A</v>
      </c>
      <c r="I1986" s="27" t="e">
        <f>VLOOKUP($B1986,三大法人買賣超!$A$4:$I$500,7,FALSE)</f>
        <v>#N/A</v>
      </c>
      <c r="J1986" s="27" t="e">
        <f>VLOOKUP($B1986,三大法人買賣超!$A$4:$I$500,9,FALSE)</f>
        <v>#N/A</v>
      </c>
      <c r="K1986" s="37">
        <f>新台幣匯率美元指數!B1987</f>
        <v>0</v>
      </c>
      <c r="L1986" s="38">
        <f>新台幣匯率美元指數!C1987</f>
        <v>0</v>
      </c>
      <c r="M1986" s="39">
        <f>新台幣匯率美元指數!D1987</f>
        <v>0</v>
      </c>
      <c r="N1986" s="27" t="e">
        <f>VLOOKUP($B1986,期貨未平倉口數!$A$4:$M$499,4,FALSE)</f>
        <v>#N/A</v>
      </c>
      <c r="O1986" s="27" t="e">
        <f>VLOOKUP($B1986,期貨未平倉口數!$A$4:$M$499,9,FALSE)</f>
        <v>#N/A</v>
      </c>
      <c r="P1986" s="27" t="e">
        <f>VLOOKUP($B1986,期貨未平倉口數!$A$4:$M$499,10,FALSE)</f>
        <v>#N/A</v>
      </c>
      <c r="Q1986" s="27" t="e">
        <f>VLOOKUP($B1986,期貨未平倉口數!$A$4:$M$499,11,FALSE)</f>
        <v>#N/A</v>
      </c>
      <c r="R1986" s="64" t="e">
        <f>VLOOKUP($B1986,選擇權未平倉餘額!$A$4:$I$500,6,FALSE)</f>
        <v>#N/A</v>
      </c>
      <c r="S1986" s="64" t="e">
        <f>VLOOKUP($B1986,選擇權未平倉餘額!$A$4:$I$500,7,FALSE)</f>
        <v>#N/A</v>
      </c>
      <c r="T1986" s="64" t="e">
        <f>VLOOKUP($B1986,選擇權未平倉餘額!$A$4:$I$500,8,FALSE)</f>
        <v>#N/A</v>
      </c>
      <c r="U1986" s="64" t="e">
        <f>VLOOKUP($B1986,選擇權未平倉餘額!$A$4:$I$500,9,FALSE)</f>
        <v>#N/A</v>
      </c>
      <c r="V1986" s="39" t="e">
        <f>VLOOKUP($B1986,臺指選擇權P_C_Ratios!$A$4:$C$500,3,FALSE)</f>
        <v>#N/A</v>
      </c>
      <c r="W1986" s="41" t="e">
        <f>VLOOKUP($B1986,散戶多空比!$A$6:$L$500,12,FALSE)</f>
        <v>#N/A</v>
      </c>
      <c r="X1986" s="40" t="e">
        <f>VLOOKUP($B1986,期貨大額交易人未沖銷部位!$A$4:$O$499,4,FALSE)</f>
        <v>#N/A</v>
      </c>
      <c r="Y1986" s="40" t="e">
        <f>VLOOKUP($B1986,期貨大額交易人未沖銷部位!$A$4:$O$499,7,FALSE)</f>
        <v>#N/A</v>
      </c>
      <c r="Z1986" s="40" t="e">
        <f>VLOOKUP($B1986,期貨大額交易人未沖銷部位!$A$4:$O$499,10,FALSE)</f>
        <v>#N/A</v>
      </c>
      <c r="AA1986" s="40" t="e">
        <f>VLOOKUP($B1986,期貨大額交易人未沖銷部位!$A$4:$O$499,13,FALSE)</f>
        <v>#N/A</v>
      </c>
      <c r="AB1986" s="40" t="e">
        <f>VLOOKUP($B1986,期貨大額交易人未沖銷部位!$A$4:$O$499,14,FALSE)</f>
        <v>#N/A</v>
      </c>
      <c r="AC1986" s="40" t="e">
        <f>VLOOKUP($B1986,期貨大額交易人未沖銷部位!$A$4:$O$499,15,FALSE)</f>
        <v>#N/A</v>
      </c>
      <c r="AD1986" s="33" t="e">
        <f>VLOOKUP($B1986,三大美股走勢!$A$4:$J$495,4,FALSE)</f>
        <v>#N/A</v>
      </c>
      <c r="AE1986" s="33" t="e">
        <f>VLOOKUP($B1986,三大美股走勢!$A$4:$J$495,7,FALSE)</f>
        <v>#N/A</v>
      </c>
      <c r="AF1986" s="33" t="e">
        <f>VLOOKUP($B1986,三大美股走勢!$A$4:$J$495,10,FALSE)</f>
        <v>#N/A</v>
      </c>
    </row>
    <row r="1987" spans="2:32">
      <c r="B1987" s="32">
        <v>44766</v>
      </c>
      <c r="C1987" s="33" t="e">
        <f>VLOOKUP($B1987,大盤與近月台指!$A$4:$I$499,2,FALSE)</f>
        <v>#N/A</v>
      </c>
      <c r="D1987" s="34" t="e">
        <f>VLOOKUP($B1987,大盤與近月台指!$A$4:$I$499,3,FALSE)</f>
        <v>#N/A</v>
      </c>
      <c r="E1987" s="35" t="e">
        <f>VLOOKUP($B1987,大盤與近月台指!$A$4:$I$499,4,FALSE)</f>
        <v>#N/A</v>
      </c>
      <c r="F1987" s="33" t="e">
        <f>VLOOKUP($B1987,大盤與近月台指!$A$4:$I$499,5,FALSE)</f>
        <v>#N/A</v>
      </c>
      <c r="G1987" s="49" t="e">
        <f>VLOOKUP($B1987,三大法人買賣超!$A$4:$I$500,3,FALSE)</f>
        <v>#N/A</v>
      </c>
      <c r="H1987" s="34" t="e">
        <f>VLOOKUP($B1987,三大法人買賣超!$A$4:$I$500,5,FALSE)</f>
        <v>#N/A</v>
      </c>
      <c r="I1987" s="27" t="e">
        <f>VLOOKUP($B1987,三大法人買賣超!$A$4:$I$500,7,FALSE)</f>
        <v>#N/A</v>
      </c>
      <c r="J1987" s="27" t="e">
        <f>VLOOKUP($B1987,三大法人買賣超!$A$4:$I$500,9,FALSE)</f>
        <v>#N/A</v>
      </c>
      <c r="K1987" s="37">
        <f>新台幣匯率美元指數!B1988</f>
        <v>0</v>
      </c>
      <c r="L1987" s="38">
        <f>新台幣匯率美元指數!C1988</f>
        <v>0</v>
      </c>
      <c r="M1987" s="39">
        <f>新台幣匯率美元指數!D1988</f>
        <v>0</v>
      </c>
      <c r="N1987" s="27" t="e">
        <f>VLOOKUP($B1987,期貨未平倉口數!$A$4:$M$499,4,FALSE)</f>
        <v>#N/A</v>
      </c>
      <c r="O1987" s="27" t="e">
        <f>VLOOKUP($B1987,期貨未平倉口數!$A$4:$M$499,9,FALSE)</f>
        <v>#N/A</v>
      </c>
      <c r="P1987" s="27" t="e">
        <f>VLOOKUP($B1987,期貨未平倉口數!$A$4:$M$499,10,FALSE)</f>
        <v>#N/A</v>
      </c>
      <c r="Q1987" s="27" t="e">
        <f>VLOOKUP($B1987,期貨未平倉口數!$A$4:$M$499,11,FALSE)</f>
        <v>#N/A</v>
      </c>
      <c r="R1987" s="64" t="e">
        <f>VLOOKUP($B1987,選擇權未平倉餘額!$A$4:$I$500,6,FALSE)</f>
        <v>#N/A</v>
      </c>
      <c r="S1987" s="64" t="e">
        <f>VLOOKUP($B1987,選擇權未平倉餘額!$A$4:$I$500,7,FALSE)</f>
        <v>#N/A</v>
      </c>
      <c r="T1987" s="64" t="e">
        <f>VLOOKUP($B1987,選擇權未平倉餘額!$A$4:$I$500,8,FALSE)</f>
        <v>#N/A</v>
      </c>
      <c r="U1987" s="64" t="e">
        <f>VLOOKUP($B1987,選擇權未平倉餘額!$A$4:$I$500,9,FALSE)</f>
        <v>#N/A</v>
      </c>
      <c r="V1987" s="39" t="e">
        <f>VLOOKUP($B1987,臺指選擇權P_C_Ratios!$A$4:$C$500,3,FALSE)</f>
        <v>#N/A</v>
      </c>
      <c r="W1987" s="41" t="e">
        <f>VLOOKUP($B1987,散戶多空比!$A$6:$L$500,12,FALSE)</f>
        <v>#N/A</v>
      </c>
      <c r="X1987" s="40" t="e">
        <f>VLOOKUP($B1987,期貨大額交易人未沖銷部位!$A$4:$O$499,4,FALSE)</f>
        <v>#N/A</v>
      </c>
      <c r="Y1987" s="40" t="e">
        <f>VLOOKUP($B1987,期貨大額交易人未沖銷部位!$A$4:$O$499,7,FALSE)</f>
        <v>#N/A</v>
      </c>
      <c r="Z1987" s="40" t="e">
        <f>VLOOKUP($B1987,期貨大額交易人未沖銷部位!$A$4:$O$499,10,FALSE)</f>
        <v>#N/A</v>
      </c>
      <c r="AA1987" s="40" t="e">
        <f>VLOOKUP($B1987,期貨大額交易人未沖銷部位!$A$4:$O$499,13,FALSE)</f>
        <v>#N/A</v>
      </c>
      <c r="AB1987" s="40" t="e">
        <f>VLOOKUP($B1987,期貨大額交易人未沖銷部位!$A$4:$O$499,14,FALSE)</f>
        <v>#N/A</v>
      </c>
      <c r="AC1987" s="40" t="e">
        <f>VLOOKUP($B1987,期貨大額交易人未沖銷部位!$A$4:$O$499,15,FALSE)</f>
        <v>#N/A</v>
      </c>
      <c r="AD1987" s="33" t="e">
        <f>VLOOKUP($B1987,三大美股走勢!$A$4:$J$495,4,FALSE)</f>
        <v>#N/A</v>
      </c>
      <c r="AE1987" s="33" t="e">
        <f>VLOOKUP($B1987,三大美股走勢!$A$4:$J$495,7,FALSE)</f>
        <v>#N/A</v>
      </c>
      <c r="AF1987" s="33" t="e">
        <f>VLOOKUP($B1987,三大美股走勢!$A$4:$J$495,10,FALSE)</f>
        <v>#N/A</v>
      </c>
    </row>
    <row r="1988" spans="2:32">
      <c r="B1988" s="32">
        <v>44767</v>
      </c>
      <c r="C1988" s="33" t="e">
        <f>VLOOKUP($B1988,大盤與近月台指!$A$4:$I$499,2,FALSE)</f>
        <v>#N/A</v>
      </c>
      <c r="D1988" s="34" t="e">
        <f>VLOOKUP($B1988,大盤與近月台指!$A$4:$I$499,3,FALSE)</f>
        <v>#N/A</v>
      </c>
      <c r="E1988" s="35" t="e">
        <f>VLOOKUP($B1988,大盤與近月台指!$A$4:$I$499,4,FALSE)</f>
        <v>#N/A</v>
      </c>
      <c r="F1988" s="33" t="e">
        <f>VLOOKUP($B1988,大盤與近月台指!$A$4:$I$499,5,FALSE)</f>
        <v>#N/A</v>
      </c>
      <c r="G1988" s="49" t="e">
        <f>VLOOKUP($B1988,三大法人買賣超!$A$4:$I$500,3,FALSE)</f>
        <v>#N/A</v>
      </c>
      <c r="H1988" s="34" t="e">
        <f>VLOOKUP($B1988,三大法人買賣超!$A$4:$I$500,5,FALSE)</f>
        <v>#N/A</v>
      </c>
      <c r="I1988" s="27" t="e">
        <f>VLOOKUP($B1988,三大法人買賣超!$A$4:$I$500,7,FALSE)</f>
        <v>#N/A</v>
      </c>
      <c r="J1988" s="27" t="e">
        <f>VLOOKUP($B1988,三大法人買賣超!$A$4:$I$500,9,FALSE)</f>
        <v>#N/A</v>
      </c>
      <c r="K1988" s="37">
        <f>新台幣匯率美元指數!B1989</f>
        <v>0</v>
      </c>
      <c r="L1988" s="38">
        <f>新台幣匯率美元指數!C1989</f>
        <v>0</v>
      </c>
      <c r="M1988" s="39">
        <f>新台幣匯率美元指數!D1989</f>
        <v>0</v>
      </c>
      <c r="N1988" s="27" t="e">
        <f>VLOOKUP($B1988,期貨未平倉口數!$A$4:$M$499,4,FALSE)</f>
        <v>#N/A</v>
      </c>
      <c r="O1988" s="27" t="e">
        <f>VLOOKUP($B1988,期貨未平倉口數!$A$4:$M$499,9,FALSE)</f>
        <v>#N/A</v>
      </c>
      <c r="P1988" s="27" t="e">
        <f>VLOOKUP($B1988,期貨未平倉口數!$A$4:$M$499,10,FALSE)</f>
        <v>#N/A</v>
      </c>
      <c r="Q1988" s="27" t="e">
        <f>VLOOKUP($B1988,期貨未平倉口數!$A$4:$M$499,11,FALSE)</f>
        <v>#N/A</v>
      </c>
      <c r="R1988" s="64" t="e">
        <f>VLOOKUP($B1988,選擇權未平倉餘額!$A$4:$I$500,6,FALSE)</f>
        <v>#N/A</v>
      </c>
      <c r="S1988" s="64" t="e">
        <f>VLOOKUP($B1988,選擇權未平倉餘額!$A$4:$I$500,7,FALSE)</f>
        <v>#N/A</v>
      </c>
      <c r="T1988" s="64" t="e">
        <f>VLOOKUP($B1988,選擇權未平倉餘額!$A$4:$I$500,8,FALSE)</f>
        <v>#N/A</v>
      </c>
      <c r="U1988" s="64" t="e">
        <f>VLOOKUP($B1988,選擇權未平倉餘額!$A$4:$I$500,9,FALSE)</f>
        <v>#N/A</v>
      </c>
      <c r="V1988" s="39" t="e">
        <f>VLOOKUP($B1988,臺指選擇權P_C_Ratios!$A$4:$C$500,3,FALSE)</f>
        <v>#N/A</v>
      </c>
      <c r="W1988" s="41" t="e">
        <f>VLOOKUP($B1988,散戶多空比!$A$6:$L$500,12,FALSE)</f>
        <v>#N/A</v>
      </c>
      <c r="X1988" s="40" t="e">
        <f>VLOOKUP($B1988,期貨大額交易人未沖銷部位!$A$4:$O$499,4,FALSE)</f>
        <v>#N/A</v>
      </c>
      <c r="Y1988" s="40" t="e">
        <f>VLOOKUP($B1988,期貨大額交易人未沖銷部位!$A$4:$O$499,7,FALSE)</f>
        <v>#N/A</v>
      </c>
      <c r="Z1988" s="40" t="e">
        <f>VLOOKUP($B1988,期貨大額交易人未沖銷部位!$A$4:$O$499,10,FALSE)</f>
        <v>#N/A</v>
      </c>
      <c r="AA1988" s="40" t="e">
        <f>VLOOKUP($B1988,期貨大額交易人未沖銷部位!$A$4:$O$499,13,FALSE)</f>
        <v>#N/A</v>
      </c>
      <c r="AB1988" s="40" t="e">
        <f>VLOOKUP($B1988,期貨大額交易人未沖銷部位!$A$4:$O$499,14,FALSE)</f>
        <v>#N/A</v>
      </c>
      <c r="AC1988" s="40" t="e">
        <f>VLOOKUP($B1988,期貨大額交易人未沖銷部位!$A$4:$O$499,15,FALSE)</f>
        <v>#N/A</v>
      </c>
      <c r="AD1988" s="33" t="e">
        <f>VLOOKUP($B1988,三大美股走勢!$A$4:$J$495,4,FALSE)</f>
        <v>#N/A</v>
      </c>
      <c r="AE1988" s="33" t="e">
        <f>VLOOKUP($B1988,三大美股走勢!$A$4:$J$495,7,FALSE)</f>
        <v>#N/A</v>
      </c>
      <c r="AF1988" s="33" t="e">
        <f>VLOOKUP($B1988,三大美股走勢!$A$4:$J$495,10,FALSE)</f>
        <v>#N/A</v>
      </c>
    </row>
    <row r="1989" spans="2:32">
      <c r="B1989" s="32">
        <v>44768</v>
      </c>
      <c r="C1989" s="33" t="e">
        <f>VLOOKUP($B1989,大盤與近月台指!$A$4:$I$499,2,FALSE)</f>
        <v>#N/A</v>
      </c>
      <c r="D1989" s="34" t="e">
        <f>VLOOKUP($B1989,大盤與近月台指!$A$4:$I$499,3,FALSE)</f>
        <v>#N/A</v>
      </c>
      <c r="E1989" s="35" t="e">
        <f>VLOOKUP($B1989,大盤與近月台指!$A$4:$I$499,4,FALSE)</f>
        <v>#N/A</v>
      </c>
      <c r="F1989" s="33" t="e">
        <f>VLOOKUP($B1989,大盤與近月台指!$A$4:$I$499,5,FALSE)</f>
        <v>#N/A</v>
      </c>
      <c r="G1989" s="49" t="e">
        <f>VLOOKUP($B1989,三大法人買賣超!$A$4:$I$500,3,FALSE)</f>
        <v>#N/A</v>
      </c>
      <c r="H1989" s="34" t="e">
        <f>VLOOKUP($B1989,三大法人買賣超!$A$4:$I$500,5,FALSE)</f>
        <v>#N/A</v>
      </c>
      <c r="I1989" s="27" t="e">
        <f>VLOOKUP($B1989,三大法人買賣超!$A$4:$I$500,7,FALSE)</f>
        <v>#N/A</v>
      </c>
      <c r="J1989" s="27" t="e">
        <f>VLOOKUP($B1989,三大法人買賣超!$A$4:$I$500,9,FALSE)</f>
        <v>#N/A</v>
      </c>
      <c r="K1989" s="37">
        <f>新台幣匯率美元指數!B1990</f>
        <v>0</v>
      </c>
      <c r="L1989" s="38">
        <f>新台幣匯率美元指數!C1990</f>
        <v>0</v>
      </c>
      <c r="M1989" s="39">
        <f>新台幣匯率美元指數!D1990</f>
        <v>0</v>
      </c>
      <c r="N1989" s="27" t="e">
        <f>VLOOKUP($B1989,期貨未平倉口數!$A$4:$M$499,4,FALSE)</f>
        <v>#N/A</v>
      </c>
      <c r="O1989" s="27" t="e">
        <f>VLOOKUP($B1989,期貨未平倉口數!$A$4:$M$499,9,FALSE)</f>
        <v>#N/A</v>
      </c>
      <c r="P1989" s="27" t="e">
        <f>VLOOKUP($B1989,期貨未平倉口數!$A$4:$M$499,10,FALSE)</f>
        <v>#N/A</v>
      </c>
      <c r="Q1989" s="27" t="e">
        <f>VLOOKUP($B1989,期貨未平倉口數!$A$4:$M$499,11,FALSE)</f>
        <v>#N/A</v>
      </c>
      <c r="R1989" s="64" t="e">
        <f>VLOOKUP($B1989,選擇權未平倉餘額!$A$4:$I$500,6,FALSE)</f>
        <v>#N/A</v>
      </c>
      <c r="S1989" s="64" t="e">
        <f>VLOOKUP($B1989,選擇權未平倉餘額!$A$4:$I$500,7,FALSE)</f>
        <v>#N/A</v>
      </c>
      <c r="T1989" s="64" t="e">
        <f>VLOOKUP($B1989,選擇權未平倉餘額!$A$4:$I$500,8,FALSE)</f>
        <v>#N/A</v>
      </c>
      <c r="U1989" s="64" t="e">
        <f>VLOOKUP($B1989,選擇權未平倉餘額!$A$4:$I$500,9,FALSE)</f>
        <v>#N/A</v>
      </c>
      <c r="V1989" s="39" t="e">
        <f>VLOOKUP($B1989,臺指選擇權P_C_Ratios!$A$4:$C$500,3,FALSE)</f>
        <v>#N/A</v>
      </c>
      <c r="W1989" s="41" t="e">
        <f>VLOOKUP($B1989,散戶多空比!$A$6:$L$500,12,FALSE)</f>
        <v>#N/A</v>
      </c>
      <c r="X1989" s="40" t="e">
        <f>VLOOKUP($B1989,期貨大額交易人未沖銷部位!$A$4:$O$499,4,FALSE)</f>
        <v>#N/A</v>
      </c>
      <c r="Y1989" s="40" t="e">
        <f>VLOOKUP($B1989,期貨大額交易人未沖銷部位!$A$4:$O$499,7,FALSE)</f>
        <v>#N/A</v>
      </c>
      <c r="Z1989" s="40" t="e">
        <f>VLOOKUP($B1989,期貨大額交易人未沖銷部位!$A$4:$O$499,10,FALSE)</f>
        <v>#N/A</v>
      </c>
      <c r="AA1989" s="40" t="e">
        <f>VLOOKUP($B1989,期貨大額交易人未沖銷部位!$A$4:$O$499,13,FALSE)</f>
        <v>#N/A</v>
      </c>
      <c r="AB1989" s="40" t="e">
        <f>VLOOKUP($B1989,期貨大額交易人未沖銷部位!$A$4:$O$499,14,FALSE)</f>
        <v>#N/A</v>
      </c>
      <c r="AC1989" s="40" t="e">
        <f>VLOOKUP($B1989,期貨大額交易人未沖銷部位!$A$4:$O$499,15,FALSE)</f>
        <v>#N/A</v>
      </c>
      <c r="AD1989" s="33" t="e">
        <f>VLOOKUP($B1989,三大美股走勢!$A$4:$J$495,4,FALSE)</f>
        <v>#N/A</v>
      </c>
      <c r="AE1989" s="33" t="e">
        <f>VLOOKUP($B1989,三大美股走勢!$A$4:$J$495,7,FALSE)</f>
        <v>#N/A</v>
      </c>
      <c r="AF1989" s="33" t="e">
        <f>VLOOKUP($B1989,三大美股走勢!$A$4:$J$495,10,FALSE)</f>
        <v>#N/A</v>
      </c>
    </row>
    <row r="1990" spans="2:32">
      <c r="B1990" s="32">
        <v>44769</v>
      </c>
      <c r="C1990" s="33" t="e">
        <f>VLOOKUP($B1990,大盤與近月台指!$A$4:$I$499,2,FALSE)</f>
        <v>#N/A</v>
      </c>
      <c r="D1990" s="34" t="e">
        <f>VLOOKUP($B1990,大盤與近月台指!$A$4:$I$499,3,FALSE)</f>
        <v>#N/A</v>
      </c>
      <c r="E1990" s="35" t="e">
        <f>VLOOKUP($B1990,大盤與近月台指!$A$4:$I$499,4,FALSE)</f>
        <v>#N/A</v>
      </c>
      <c r="F1990" s="33" t="e">
        <f>VLOOKUP($B1990,大盤與近月台指!$A$4:$I$499,5,FALSE)</f>
        <v>#N/A</v>
      </c>
      <c r="G1990" s="49" t="e">
        <f>VLOOKUP($B1990,三大法人買賣超!$A$4:$I$500,3,FALSE)</f>
        <v>#N/A</v>
      </c>
      <c r="H1990" s="34" t="e">
        <f>VLOOKUP($B1990,三大法人買賣超!$A$4:$I$500,5,FALSE)</f>
        <v>#N/A</v>
      </c>
      <c r="I1990" s="27" t="e">
        <f>VLOOKUP($B1990,三大法人買賣超!$A$4:$I$500,7,FALSE)</f>
        <v>#N/A</v>
      </c>
      <c r="J1990" s="27" t="e">
        <f>VLOOKUP($B1990,三大法人買賣超!$A$4:$I$500,9,FALSE)</f>
        <v>#N/A</v>
      </c>
      <c r="K1990" s="37">
        <f>新台幣匯率美元指數!B1991</f>
        <v>0</v>
      </c>
      <c r="L1990" s="38">
        <f>新台幣匯率美元指數!C1991</f>
        <v>0</v>
      </c>
      <c r="M1990" s="39">
        <f>新台幣匯率美元指數!D1991</f>
        <v>0</v>
      </c>
      <c r="N1990" s="27" t="e">
        <f>VLOOKUP($B1990,期貨未平倉口數!$A$4:$M$499,4,FALSE)</f>
        <v>#N/A</v>
      </c>
      <c r="O1990" s="27" t="e">
        <f>VLOOKUP($B1990,期貨未平倉口數!$A$4:$M$499,9,FALSE)</f>
        <v>#N/A</v>
      </c>
      <c r="P1990" s="27" t="e">
        <f>VLOOKUP($B1990,期貨未平倉口數!$A$4:$M$499,10,FALSE)</f>
        <v>#N/A</v>
      </c>
      <c r="Q1990" s="27" t="e">
        <f>VLOOKUP($B1990,期貨未平倉口數!$A$4:$M$499,11,FALSE)</f>
        <v>#N/A</v>
      </c>
      <c r="R1990" s="64" t="e">
        <f>VLOOKUP($B1990,選擇權未平倉餘額!$A$4:$I$500,6,FALSE)</f>
        <v>#N/A</v>
      </c>
      <c r="S1990" s="64" t="e">
        <f>VLOOKUP($B1990,選擇權未平倉餘額!$A$4:$I$500,7,FALSE)</f>
        <v>#N/A</v>
      </c>
      <c r="T1990" s="64" t="e">
        <f>VLOOKUP($B1990,選擇權未平倉餘額!$A$4:$I$500,8,FALSE)</f>
        <v>#N/A</v>
      </c>
      <c r="U1990" s="64" t="e">
        <f>VLOOKUP($B1990,選擇權未平倉餘額!$A$4:$I$500,9,FALSE)</f>
        <v>#N/A</v>
      </c>
      <c r="V1990" s="39" t="e">
        <f>VLOOKUP($B1990,臺指選擇權P_C_Ratios!$A$4:$C$500,3,FALSE)</f>
        <v>#N/A</v>
      </c>
      <c r="W1990" s="41" t="e">
        <f>VLOOKUP($B1990,散戶多空比!$A$6:$L$500,12,FALSE)</f>
        <v>#N/A</v>
      </c>
      <c r="X1990" s="40" t="e">
        <f>VLOOKUP($B1990,期貨大額交易人未沖銷部位!$A$4:$O$499,4,FALSE)</f>
        <v>#N/A</v>
      </c>
      <c r="Y1990" s="40" t="e">
        <f>VLOOKUP($B1990,期貨大額交易人未沖銷部位!$A$4:$O$499,7,FALSE)</f>
        <v>#N/A</v>
      </c>
      <c r="Z1990" s="40" t="e">
        <f>VLOOKUP($B1990,期貨大額交易人未沖銷部位!$A$4:$O$499,10,FALSE)</f>
        <v>#N/A</v>
      </c>
      <c r="AA1990" s="40" t="e">
        <f>VLOOKUP($B1990,期貨大額交易人未沖銷部位!$A$4:$O$499,13,FALSE)</f>
        <v>#N/A</v>
      </c>
      <c r="AB1990" s="40" t="e">
        <f>VLOOKUP($B1990,期貨大額交易人未沖銷部位!$A$4:$O$499,14,FALSE)</f>
        <v>#N/A</v>
      </c>
      <c r="AC1990" s="40" t="e">
        <f>VLOOKUP($B1990,期貨大額交易人未沖銷部位!$A$4:$O$499,15,FALSE)</f>
        <v>#N/A</v>
      </c>
      <c r="AD1990" s="33" t="e">
        <f>VLOOKUP($B1990,三大美股走勢!$A$4:$J$495,4,FALSE)</f>
        <v>#N/A</v>
      </c>
      <c r="AE1990" s="33" t="e">
        <f>VLOOKUP($B1990,三大美股走勢!$A$4:$J$495,7,FALSE)</f>
        <v>#N/A</v>
      </c>
      <c r="AF1990" s="33" t="e">
        <f>VLOOKUP($B1990,三大美股走勢!$A$4:$J$495,10,FALSE)</f>
        <v>#N/A</v>
      </c>
    </row>
    <row r="1991" spans="2:32">
      <c r="B1991" s="32">
        <v>44770</v>
      </c>
      <c r="C1991" s="33" t="e">
        <f>VLOOKUP($B1991,大盤與近月台指!$A$4:$I$499,2,FALSE)</f>
        <v>#N/A</v>
      </c>
      <c r="D1991" s="34" t="e">
        <f>VLOOKUP($B1991,大盤與近月台指!$A$4:$I$499,3,FALSE)</f>
        <v>#N/A</v>
      </c>
      <c r="E1991" s="35" t="e">
        <f>VLOOKUP($B1991,大盤與近月台指!$A$4:$I$499,4,FALSE)</f>
        <v>#N/A</v>
      </c>
      <c r="F1991" s="33" t="e">
        <f>VLOOKUP($B1991,大盤與近月台指!$A$4:$I$499,5,FALSE)</f>
        <v>#N/A</v>
      </c>
      <c r="G1991" s="49" t="e">
        <f>VLOOKUP($B1991,三大法人買賣超!$A$4:$I$500,3,FALSE)</f>
        <v>#N/A</v>
      </c>
      <c r="H1991" s="34" t="e">
        <f>VLOOKUP($B1991,三大法人買賣超!$A$4:$I$500,5,FALSE)</f>
        <v>#N/A</v>
      </c>
      <c r="I1991" s="27" t="e">
        <f>VLOOKUP($B1991,三大法人買賣超!$A$4:$I$500,7,FALSE)</f>
        <v>#N/A</v>
      </c>
      <c r="J1991" s="27" t="e">
        <f>VLOOKUP($B1991,三大法人買賣超!$A$4:$I$500,9,FALSE)</f>
        <v>#N/A</v>
      </c>
      <c r="K1991" s="37">
        <f>新台幣匯率美元指數!B1992</f>
        <v>0</v>
      </c>
      <c r="L1991" s="38">
        <f>新台幣匯率美元指數!C1992</f>
        <v>0</v>
      </c>
      <c r="M1991" s="39">
        <f>新台幣匯率美元指數!D1992</f>
        <v>0</v>
      </c>
      <c r="N1991" s="27" t="e">
        <f>VLOOKUP($B1991,期貨未平倉口數!$A$4:$M$499,4,FALSE)</f>
        <v>#N/A</v>
      </c>
      <c r="O1991" s="27" t="e">
        <f>VLOOKUP($B1991,期貨未平倉口數!$A$4:$M$499,9,FALSE)</f>
        <v>#N/A</v>
      </c>
      <c r="P1991" s="27" t="e">
        <f>VLOOKUP($B1991,期貨未平倉口數!$A$4:$M$499,10,FALSE)</f>
        <v>#N/A</v>
      </c>
      <c r="Q1991" s="27" t="e">
        <f>VLOOKUP($B1991,期貨未平倉口數!$A$4:$M$499,11,FALSE)</f>
        <v>#N/A</v>
      </c>
      <c r="R1991" s="64" t="e">
        <f>VLOOKUP($B1991,選擇權未平倉餘額!$A$4:$I$500,6,FALSE)</f>
        <v>#N/A</v>
      </c>
      <c r="S1991" s="64" t="e">
        <f>VLOOKUP($B1991,選擇權未平倉餘額!$A$4:$I$500,7,FALSE)</f>
        <v>#N/A</v>
      </c>
      <c r="T1991" s="64" t="e">
        <f>VLOOKUP($B1991,選擇權未平倉餘額!$A$4:$I$500,8,FALSE)</f>
        <v>#N/A</v>
      </c>
      <c r="U1991" s="64" t="e">
        <f>VLOOKUP($B1991,選擇權未平倉餘額!$A$4:$I$500,9,FALSE)</f>
        <v>#N/A</v>
      </c>
      <c r="V1991" s="39" t="e">
        <f>VLOOKUP($B1991,臺指選擇權P_C_Ratios!$A$4:$C$500,3,FALSE)</f>
        <v>#N/A</v>
      </c>
      <c r="W1991" s="41" t="e">
        <f>VLOOKUP($B1991,散戶多空比!$A$6:$L$500,12,FALSE)</f>
        <v>#N/A</v>
      </c>
      <c r="X1991" s="40" t="e">
        <f>VLOOKUP($B1991,期貨大額交易人未沖銷部位!$A$4:$O$499,4,FALSE)</f>
        <v>#N/A</v>
      </c>
      <c r="Y1991" s="40" t="e">
        <f>VLOOKUP($B1991,期貨大額交易人未沖銷部位!$A$4:$O$499,7,FALSE)</f>
        <v>#N/A</v>
      </c>
      <c r="Z1991" s="40" t="e">
        <f>VLOOKUP($B1991,期貨大額交易人未沖銷部位!$A$4:$O$499,10,FALSE)</f>
        <v>#N/A</v>
      </c>
      <c r="AA1991" s="40" t="e">
        <f>VLOOKUP($B1991,期貨大額交易人未沖銷部位!$A$4:$O$499,13,FALSE)</f>
        <v>#N/A</v>
      </c>
      <c r="AB1991" s="40" t="e">
        <f>VLOOKUP($B1991,期貨大額交易人未沖銷部位!$A$4:$O$499,14,FALSE)</f>
        <v>#N/A</v>
      </c>
      <c r="AC1991" s="40" t="e">
        <f>VLOOKUP($B1991,期貨大額交易人未沖銷部位!$A$4:$O$499,15,FALSE)</f>
        <v>#N/A</v>
      </c>
      <c r="AD1991" s="33" t="e">
        <f>VLOOKUP($B1991,三大美股走勢!$A$4:$J$495,4,FALSE)</f>
        <v>#N/A</v>
      </c>
      <c r="AE1991" s="33" t="e">
        <f>VLOOKUP($B1991,三大美股走勢!$A$4:$J$495,7,FALSE)</f>
        <v>#N/A</v>
      </c>
      <c r="AF1991" s="33" t="e">
        <f>VLOOKUP($B1991,三大美股走勢!$A$4:$J$495,10,FALSE)</f>
        <v>#N/A</v>
      </c>
    </row>
    <row r="1992" spans="2:32">
      <c r="B1992" s="32">
        <v>44771</v>
      </c>
      <c r="C1992" s="33" t="e">
        <f>VLOOKUP($B1992,大盤與近月台指!$A$4:$I$499,2,FALSE)</f>
        <v>#N/A</v>
      </c>
      <c r="D1992" s="34" t="e">
        <f>VLOOKUP($B1992,大盤與近月台指!$A$4:$I$499,3,FALSE)</f>
        <v>#N/A</v>
      </c>
      <c r="E1992" s="35" t="e">
        <f>VLOOKUP($B1992,大盤與近月台指!$A$4:$I$499,4,FALSE)</f>
        <v>#N/A</v>
      </c>
      <c r="F1992" s="33" t="e">
        <f>VLOOKUP($B1992,大盤與近月台指!$A$4:$I$499,5,FALSE)</f>
        <v>#N/A</v>
      </c>
      <c r="G1992" s="49" t="e">
        <f>VLOOKUP($B1992,三大法人買賣超!$A$4:$I$500,3,FALSE)</f>
        <v>#N/A</v>
      </c>
      <c r="H1992" s="34" t="e">
        <f>VLOOKUP($B1992,三大法人買賣超!$A$4:$I$500,5,FALSE)</f>
        <v>#N/A</v>
      </c>
      <c r="I1992" s="27" t="e">
        <f>VLOOKUP($B1992,三大法人買賣超!$A$4:$I$500,7,FALSE)</f>
        <v>#N/A</v>
      </c>
      <c r="J1992" s="27" t="e">
        <f>VLOOKUP($B1992,三大法人買賣超!$A$4:$I$500,9,FALSE)</f>
        <v>#N/A</v>
      </c>
      <c r="K1992" s="37">
        <f>新台幣匯率美元指數!B1993</f>
        <v>0</v>
      </c>
      <c r="L1992" s="38">
        <f>新台幣匯率美元指數!C1993</f>
        <v>0</v>
      </c>
      <c r="M1992" s="39">
        <f>新台幣匯率美元指數!D1993</f>
        <v>0</v>
      </c>
      <c r="N1992" s="27" t="e">
        <f>VLOOKUP($B1992,期貨未平倉口數!$A$4:$M$499,4,FALSE)</f>
        <v>#N/A</v>
      </c>
      <c r="O1992" s="27" t="e">
        <f>VLOOKUP($B1992,期貨未平倉口數!$A$4:$M$499,9,FALSE)</f>
        <v>#N/A</v>
      </c>
      <c r="P1992" s="27" t="e">
        <f>VLOOKUP($B1992,期貨未平倉口數!$A$4:$M$499,10,FALSE)</f>
        <v>#N/A</v>
      </c>
      <c r="Q1992" s="27" t="e">
        <f>VLOOKUP($B1992,期貨未平倉口數!$A$4:$M$499,11,FALSE)</f>
        <v>#N/A</v>
      </c>
      <c r="R1992" s="64" t="e">
        <f>VLOOKUP($B1992,選擇權未平倉餘額!$A$4:$I$500,6,FALSE)</f>
        <v>#N/A</v>
      </c>
      <c r="S1992" s="64" t="e">
        <f>VLOOKUP($B1992,選擇權未平倉餘額!$A$4:$I$500,7,FALSE)</f>
        <v>#N/A</v>
      </c>
      <c r="T1992" s="64" t="e">
        <f>VLOOKUP($B1992,選擇權未平倉餘額!$A$4:$I$500,8,FALSE)</f>
        <v>#N/A</v>
      </c>
      <c r="U1992" s="64" t="e">
        <f>VLOOKUP($B1992,選擇權未平倉餘額!$A$4:$I$500,9,FALSE)</f>
        <v>#N/A</v>
      </c>
      <c r="V1992" s="39" t="e">
        <f>VLOOKUP($B1992,臺指選擇權P_C_Ratios!$A$4:$C$500,3,FALSE)</f>
        <v>#N/A</v>
      </c>
      <c r="W1992" s="41" t="e">
        <f>VLOOKUP($B1992,散戶多空比!$A$6:$L$500,12,FALSE)</f>
        <v>#N/A</v>
      </c>
      <c r="X1992" s="40" t="e">
        <f>VLOOKUP($B1992,期貨大額交易人未沖銷部位!$A$4:$O$499,4,FALSE)</f>
        <v>#N/A</v>
      </c>
      <c r="Y1992" s="40" t="e">
        <f>VLOOKUP($B1992,期貨大額交易人未沖銷部位!$A$4:$O$499,7,FALSE)</f>
        <v>#N/A</v>
      </c>
      <c r="Z1992" s="40" t="e">
        <f>VLOOKUP($B1992,期貨大額交易人未沖銷部位!$A$4:$O$499,10,FALSE)</f>
        <v>#N/A</v>
      </c>
      <c r="AA1992" s="40" t="e">
        <f>VLOOKUP($B1992,期貨大額交易人未沖銷部位!$A$4:$O$499,13,FALSE)</f>
        <v>#N/A</v>
      </c>
      <c r="AB1992" s="40" t="e">
        <f>VLOOKUP($B1992,期貨大額交易人未沖銷部位!$A$4:$O$499,14,FALSE)</f>
        <v>#N/A</v>
      </c>
      <c r="AC1992" s="40" t="e">
        <f>VLOOKUP($B1992,期貨大額交易人未沖銷部位!$A$4:$O$499,15,FALSE)</f>
        <v>#N/A</v>
      </c>
      <c r="AD1992" s="33" t="e">
        <f>VLOOKUP($B1992,三大美股走勢!$A$4:$J$495,4,FALSE)</f>
        <v>#N/A</v>
      </c>
      <c r="AE1992" s="33" t="e">
        <f>VLOOKUP($B1992,三大美股走勢!$A$4:$J$495,7,FALSE)</f>
        <v>#N/A</v>
      </c>
      <c r="AF1992" s="33" t="e">
        <f>VLOOKUP($B1992,三大美股走勢!$A$4:$J$495,10,FALSE)</f>
        <v>#N/A</v>
      </c>
    </row>
    <row r="1993" spans="2:32">
      <c r="B1993" s="32">
        <v>44772</v>
      </c>
      <c r="C1993" s="33" t="e">
        <f>VLOOKUP($B1993,大盤與近月台指!$A$4:$I$499,2,FALSE)</f>
        <v>#N/A</v>
      </c>
      <c r="D1993" s="34" t="e">
        <f>VLOOKUP($B1993,大盤與近月台指!$A$4:$I$499,3,FALSE)</f>
        <v>#N/A</v>
      </c>
      <c r="E1993" s="35" t="e">
        <f>VLOOKUP($B1993,大盤與近月台指!$A$4:$I$499,4,FALSE)</f>
        <v>#N/A</v>
      </c>
      <c r="F1993" s="33" t="e">
        <f>VLOOKUP($B1993,大盤與近月台指!$A$4:$I$499,5,FALSE)</f>
        <v>#N/A</v>
      </c>
      <c r="G1993" s="49" t="e">
        <f>VLOOKUP($B1993,三大法人買賣超!$A$4:$I$500,3,FALSE)</f>
        <v>#N/A</v>
      </c>
      <c r="H1993" s="34" t="e">
        <f>VLOOKUP($B1993,三大法人買賣超!$A$4:$I$500,5,FALSE)</f>
        <v>#N/A</v>
      </c>
      <c r="I1993" s="27" t="e">
        <f>VLOOKUP($B1993,三大法人買賣超!$A$4:$I$500,7,FALSE)</f>
        <v>#N/A</v>
      </c>
      <c r="J1993" s="27" t="e">
        <f>VLOOKUP($B1993,三大法人買賣超!$A$4:$I$500,9,FALSE)</f>
        <v>#N/A</v>
      </c>
      <c r="K1993" s="37">
        <f>新台幣匯率美元指數!B1994</f>
        <v>0</v>
      </c>
      <c r="L1993" s="38">
        <f>新台幣匯率美元指數!C1994</f>
        <v>0</v>
      </c>
      <c r="M1993" s="39">
        <f>新台幣匯率美元指數!D1994</f>
        <v>0</v>
      </c>
      <c r="N1993" s="27" t="e">
        <f>VLOOKUP($B1993,期貨未平倉口數!$A$4:$M$499,4,FALSE)</f>
        <v>#N/A</v>
      </c>
      <c r="O1993" s="27" t="e">
        <f>VLOOKUP($B1993,期貨未平倉口數!$A$4:$M$499,9,FALSE)</f>
        <v>#N/A</v>
      </c>
      <c r="P1993" s="27" t="e">
        <f>VLOOKUP($B1993,期貨未平倉口數!$A$4:$M$499,10,FALSE)</f>
        <v>#N/A</v>
      </c>
      <c r="Q1993" s="27" t="e">
        <f>VLOOKUP($B1993,期貨未平倉口數!$A$4:$M$499,11,FALSE)</f>
        <v>#N/A</v>
      </c>
      <c r="R1993" s="64" t="e">
        <f>VLOOKUP($B1993,選擇權未平倉餘額!$A$4:$I$500,6,FALSE)</f>
        <v>#N/A</v>
      </c>
      <c r="S1993" s="64" t="e">
        <f>VLOOKUP($B1993,選擇權未平倉餘額!$A$4:$I$500,7,FALSE)</f>
        <v>#N/A</v>
      </c>
      <c r="T1993" s="64" t="e">
        <f>VLOOKUP($B1993,選擇權未平倉餘額!$A$4:$I$500,8,FALSE)</f>
        <v>#N/A</v>
      </c>
      <c r="U1993" s="64" t="e">
        <f>VLOOKUP($B1993,選擇權未平倉餘額!$A$4:$I$500,9,FALSE)</f>
        <v>#N/A</v>
      </c>
      <c r="V1993" s="39" t="e">
        <f>VLOOKUP($B1993,臺指選擇權P_C_Ratios!$A$4:$C$500,3,FALSE)</f>
        <v>#N/A</v>
      </c>
      <c r="W1993" s="41" t="e">
        <f>VLOOKUP($B1993,散戶多空比!$A$6:$L$500,12,FALSE)</f>
        <v>#N/A</v>
      </c>
      <c r="X1993" s="40" t="e">
        <f>VLOOKUP($B1993,期貨大額交易人未沖銷部位!$A$4:$O$499,4,FALSE)</f>
        <v>#N/A</v>
      </c>
      <c r="Y1993" s="40" t="e">
        <f>VLOOKUP($B1993,期貨大額交易人未沖銷部位!$A$4:$O$499,7,FALSE)</f>
        <v>#N/A</v>
      </c>
      <c r="Z1993" s="40" t="e">
        <f>VLOOKUP($B1993,期貨大額交易人未沖銷部位!$A$4:$O$499,10,FALSE)</f>
        <v>#N/A</v>
      </c>
      <c r="AA1993" s="40" t="e">
        <f>VLOOKUP($B1993,期貨大額交易人未沖銷部位!$A$4:$O$499,13,FALSE)</f>
        <v>#N/A</v>
      </c>
      <c r="AB1993" s="40" t="e">
        <f>VLOOKUP($B1993,期貨大額交易人未沖銷部位!$A$4:$O$499,14,FALSE)</f>
        <v>#N/A</v>
      </c>
      <c r="AC1993" s="40" t="e">
        <f>VLOOKUP($B1993,期貨大額交易人未沖銷部位!$A$4:$O$499,15,FALSE)</f>
        <v>#N/A</v>
      </c>
      <c r="AD1993" s="33" t="e">
        <f>VLOOKUP($B1993,三大美股走勢!$A$4:$J$495,4,FALSE)</f>
        <v>#N/A</v>
      </c>
      <c r="AE1993" s="33" t="e">
        <f>VLOOKUP($B1993,三大美股走勢!$A$4:$J$495,7,FALSE)</f>
        <v>#N/A</v>
      </c>
      <c r="AF1993" s="33" t="e">
        <f>VLOOKUP($B1993,三大美股走勢!$A$4:$J$495,10,FALSE)</f>
        <v>#N/A</v>
      </c>
    </row>
    <row r="1994" spans="2:32">
      <c r="B1994" s="32">
        <v>44773</v>
      </c>
      <c r="C1994" s="33" t="e">
        <f>VLOOKUP($B1994,大盤與近月台指!$A$4:$I$499,2,FALSE)</f>
        <v>#N/A</v>
      </c>
      <c r="D1994" s="34" t="e">
        <f>VLOOKUP($B1994,大盤與近月台指!$A$4:$I$499,3,FALSE)</f>
        <v>#N/A</v>
      </c>
      <c r="E1994" s="35" t="e">
        <f>VLOOKUP($B1994,大盤與近月台指!$A$4:$I$499,4,FALSE)</f>
        <v>#N/A</v>
      </c>
      <c r="F1994" s="33" t="e">
        <f>VLOOKUP($B1994,大盤與近月台指!$A$4:$I$499,5,FALSE)</f>
        <v>#N/A</v>
      </c>
      <c r="G1994" s="49" t="e">
        <f>VLOOKUP($B1994,三大法人買賣超!$A$4:$I$500,3,FALSE)</f>
        <v>#N/A</v>
      </c>
      <c r="H1994" s="34" t="e">
        <f>VLOOKUP($B1994,三大法人買賣超!$A$4:$I$500,5,FALSE)</f>
        <v>#N/A</v>
      </c>
      <c r="I1994" s="27" t="e">
        <f>VLOOKUP($B1994,三大法人買賣超!$A$4:$I$500,7,FALSE)</f>
        <v>#N/A</v>
      </c>
      <c r="J1994" s="27" t="e">
        <f>VLOOKUP($B1994,三大法人買賣超!$A$4:$I$500,9,FALSE)</f>
        <v>#N/A</v>
      </c>
      <c r="K1994" s="37">
        <f>新台幣匯率美元指數!B1995</f>
        <v>0</v>
      </c>
      <c r="L1994" s="38">
        <f>新台幣匯率美元指數!C1995</f>
        <v>0</v>
      </c>
      <c r="M1994" s="39">
        <f>新台幣匯率美元指數!D1995</f>
        <v>0</v>
      </c>
      <c r="N1994" s="27" t="e">
        <f>VLOOKUP($B1994,期貨未平倉口數!$A$4:$M$499,4,FALSE)</f>
        <v>#N/A</v>
      </c>
      <c r="O1994" s="27" t="e">
        <f>VLOOKUP($B1994,期貨未平倉口數!$A$4:$M$499,9,FALSE)</f>
        <v>#N/A</v>
      </c>
      <c r="P1994" s="27" t="e">
        <f>VLOOKUP($B1994,期貨未平倉口數!$A$4:$M$499,10,FALSE)</f>
        <v>#N/A</v>
      </c>
      <c r="Q1994" s="27" t="e">
        <f>VLOOKUP($B1994,期貨未平倉口數!$A$4:$M$499,11,FALSE)</f>
        <v>#N/A</v>
      </c>
      <c r="R1994" s="64" t="e">
        <f>VLOOKUP($B1994,選擇權未平倉餘額!$A$4:$I$500,6,FALSE)</f>
        <v>#N/A</v>
      </c>
      <c r="S1994" s="64" t="e">
        <f>VLOOKUP($B1994,選擇權未平倉餘額!$A$4:$I$500,7,FALSE)</f>
        <v>#N/A</v>
      </c>
      <c r="T1994" s="64" t="e">
        <f>VLOOKUP($B1994,選擇權未平倉餘額!$A$4:$I$500,8,FALSE)</f>
        <v>#N/A</v>
      </c>
      <c r="U1994" s="64" t="e">
        <f>VLOOKUP($B1994,選擇權未平倉餘額!$A$4:$I$500,9,FALSE)</f>
        <v>#N/A</v>
      </c>
      <c r="V1994" s="39" t="e">
        <f>VLOOKUP($B1994,臺指選擇權P_C_Ratios!$A$4:$C$500,3,FALSE)</f>
        <v>#N/A</v>
      </c>
      <c r="W1994" s="41" t="e">
        <f>VLOOKUP($B1994,散戶多空比!$A$6:$L$500,12,FALSE)</f>
        <v>#N/A</v>
      </c>
      <c r="X1994" s="40" t="e">
        <f>VLOOKUP($B1994,期貨大額交易人未沖銷部位!$A$4:$O$499,4,FALSE)</f>
        <v>#N/A</v>
      </c>
      <c r="Y1994" s="40" t="e">
        <f>VLOOKUP($B1994,期貨大額交易人未沖銷部位!$A$4:$O$499,7,FALSE)</f>
        <v>#N/A</v>
      </c>
      <c r="Z1994" s="40" t="e">
        <f>VLOOKUP($B1994,期貨大額交易人未沖銷部位!$A$4:$O$499,10,FALSE)</f>
        <v>#N/A</v>
      </c>
      <c r="AA1994" s="40" t="e">
        <f>VLOOKUP($B1994,期貨大額交易人未沖銷部位!$A$4:$O$499,13,FALSE)</f>
        <v>#N/A</v>
      </c>
      <c r="AB1994" s="40" t="e">
        <f>VLOOKUP($B1994,期貨大額交易人未沖銷部位!$A$4:$O$499,14,FALSE)</f>
        <v>#N/A</v>
      </c>
      <c r="AC1994" s="40" t="e">
        <f>VLOOKUP($B1994,期貨大額交易人未沖銷部位!$A$4:$O$499,15,FALSE)</f>
        <v>#N/A</v>
      </c>
      <c r="AD1994" s="33" t="e">
        <f>VLOOKUP($B1994,三大美股走勢!$A$4:$J$495,4,FALSE)</f>
        <v>#N/A</v>
      </c>
      <c r="AE1994" s="33" t="e">
        <f>VLOOKUP($B1994,三大美股走勢!$A$4:$J$495,7,FALSE)</f>
        <v>#N/A</v>
      </c>
      <c r="AF1994" s="33" t="e">
        <f>VLOOKUP($B1994,三大美股走勢!$A$4:$J$495,10,FALSE)</f>
        <v>#N/A</v>
      </c>
    </row>
    <row r="1995" spans="2:32">
      <c r="B1995" s="32">
        <v>44774</v>
      </c>
      <c r="C1995" s="33" t="e">
        <f>VLOOKUP($B1995,大盤與近月台指!$A$4:$I$499,2,FALSE)</f>
        <v>#N/A</v>
      </c>
      <c r="D1995" s="34" t="e">
        <f>VLOOKUP($B1995,大盤與近月台指!$A$4:$I$499,3,FALSE)</f>
        <v>#N/A</v>
      </c>
      <c r="E1995" s="35" t="e">
        <f>VLOOKUP($B1995,大盤與近月台指!$A$4:$I$499,4,FALSE)</f>
        <v>#N/A</v>
      </c>
      <c r="F1995" s="33" t="e">
        <f>VLOOKUP($B1995,大盤與近月台指!$A$4:$I$499,5,FALSE)</f>
        <v>#N/A</v>
      </c>
      <c r="G1995" s="49" t="e">
        <f>VLOOKUP($B1995,三大法人買賣超!$A$4:$I$500,3,FALSE)</f>
        <v>#N/A</v>
      </c>
      <c r="H1995" s="34" t="e">
        <f>VLOOKUP($B1995,三大法人買賣超!$A$4:$I$500,5,FALSE)</f>
        <v>#N/A</v>
      </c>
      <c r="I1995" s="27" t="e">
        <f>VLOOKUP($B1995,三大法人買賣超!$A$4:$I$500,7,FALSE)</f>
        <v>#N/A</v>
      </c>
      <c r="J1995" s="27" t="e">
        <f>VLOOKUP($B1995,三大法人買賣超!$A$4:$I$500,9,FALSE)</f>
        <v>#N/A</v>
      </c>
      <c r="K1995" s="37">
        <f>新台幣匯率美元指數!B1996</f>
        <v>0</v>
      </c>
      <c r="L1995" s="38">
        <f>新台幣匯率美元指數!C1996</f>
        <v>0</v>
      </c>
      <c r="M1995" s="39">
        <f>新台幣匯率美元指數!D1996</f>
        <v>0</v>
      </c>
      <c r="N1995" s="27" t="e">
        <f>VLOOKUP($B1995,期貨未平倉口數!$A$4:$M$499,4,FALSE)</f>
        <v>#N/A</v>
      </c>
      <c r="O1995" s="27" t="e">
        <f>VLOOKUP($B1995,期貨未平倉口數!$A$4:$M$499,9,FALSE)</f>
        <v>#N/A</v>
      </c>
      <c r="P1995" s="27" t="e">
        <f>VLOOKUP($B1995,期貨未平倉口數!$A$4:$M$499,10,FALSE)</f>
        <v>#N/A</v>
      </c>
      <c r="Q1995" s="27" t="e">
        <f>VLOOKUP($B1995,期貨未平倉口數!$A$4:$M$499,11,FALSE)</f>
        <v>#N/A</v>
      </c>
      <c r="R1995" s="64" t="e">
        <f>VLOOKUP($B1995,選擇權未平倉餘額!$A$4:$I$500,6,FALSE)</f>
        <v>#N/A</v>
      </c>
      <c r="S1995" s="64" t="e">
        <f>VLOOKUP($B1995,選擇權未平倉餘額!$A$4:$I$500,7,FALSE)</f>
        <v>#N/A</v>
      </c>
      <c r="T1995" s="64" t="e">
        <f>VLOOKUP($B1995,選擇權未平倉餘額!$A$4:$I$500,8,FALSE)</f>
        <v>#N/A</v>
      </c>
      <c r="U1995" s="64" t="e">
        <f>VLOOKUP($B1995,選擇權未平倉餘額!$A$4:$I$500,9,FALSE)</f>
        <v>#N/A</v>
      </c>
      <c r="V1995" s="39" t="e">
        <f>VLOOKUP($B1995,臺指選擇權P_C_Ratios!$A$4:$C$500,3,FALSE)</f>
        <v>#N/A</v>
      </c>
      <c r="W1995" s="41" t="e">
        <f>VLOOKUP($B1995,散戶多空比!$A$6:$L$500,12,FALSE)</f>
        <v>#N/A</v>
      </c>
      <c r="X1995" s="40" t="e">
        <f>VLOOKUP($B1995,期貨大額交易人未沖銷部位!$A$4:$O$499,4,FALSE)</f>
        <v>#N/A</v>
      </c>
      <c r="Y1995" s="40" t="e">
        <f>VLOOKUP($B1995,期貨大額交易人未沖銷部位!$A$4:$O$499,7,FALSE)</f>
        <v>#N/A</v>
      </c>
      <c r="Z1995" s="40" t="e">
        <f>VLOOKUP($B1995,期貨大額交易人未沖銷部位!$A$4:$O$499,10,FALSE)</f>
        <v>#N/A</v>
      </c>
      <c r="AA1995" s="40" t="e">
        <f>VLOOKUP($B1995,期貨大額交易人未沖銷部位!$A$4:$O$499,13,FALSE)</f>
        <v>#N/A</v>
      </c>
      <c r="AB1995" s="40" t="e">
        <f>VLOOKUP($B1995,期貨大額交易人未沖銷部位!$A$4:$O$499,14,FALSE)</f>
        <v>#N/A</v>
      </c>
      <c r="AC1995" s="40" t="e">
        <f>VLOOKUP($B1995,期貨大額交易人未沖銷部位!$A$4:$O$499,15,FALSE)</f>
        <v>#N/A</v>
      </c>
      <c r="AD1995" s="33" t="e">
        <f>VLOOKUP($B1995,三大美股走勢!$A$4:$J$495,4,FALSE)</f>
        <v>#N/A</v>
      </c>
      <c r="AE1995" s="33" t="e">
        <f>VLOOKUP($B1995,三大美股走勢!$A$4:$J$495,7,FALSE)</f>
        <v>#N/A</v>
      </c>
      <c r="AF1995" s="33" t="e">
        <f>VLOOKUP($B1995,三大美股走勢!$A$4:$J$495,10,FALSE)</f>
        <v>#N/A</v>
      </c>
    </row>
    <row r="1996" spans="2:32">
      <c r="B1996" s="32">
        <v>44775</v>
      </c>
      <c r="C1996" s="33" t="e">
        <f>VLOOKUP($B1996,大盤與近月台指!$A$4:$I$499,2,FALSE)</f>
        <v>#N/A</v>
      </c>
      <c r="D1996" s="34" t="e">
        <f>VLOOKUP($B1996,大盤與近月台指!$A$4:$I$499,3,FALSE)</f>
        <v>#N/A</v>
      </c>
      <c r="E1996" s="35" t="e">
        <f>VLOOKUP($B1996,大盤與近月台指!$A$4:$I$499,4,FALSE)</f>
        <v>#N/A</v>
      </c>
      <c r="F1996" s="33" t="e">
        <f>VLOOKUP($B1996,大盤與近月台指!$A$4:$I$499,5,FALSE)</f>
        <v>#N/A</v>
      </c>
      <c r="G1996" s="49" t="e">
        <f>VLOOKUP($B1996,三大法人買賣超!$A$4:$I$500,3,FALSE)</f>
        <v>#N/A</v>
      </c>
      <c r="H1996" s="34" t="e">
        <f>VLOOKUP($B1996,三大法人買賣超!$A$4:$I$500,5,FALSE)</f>
        <v>#N/A</v>
      </c>
      <c r="I1996" s="27" t="e">
        <f>VLOOKUP($B1996,三大法人買賣超!$A$4:$I$500,7,FALSE)</f>
        <v>#N/A</v>
      </c>
      <c r="J1996" s="27" t="e">
        <f>VLOOKUP($B1996,三大法人買賣超!$A$4:$I$500,9,FALSE)</f>
        <v>#N/A</v>
      </c>
      <c r="K1996" s="37">
        <f>新台幣匯率美元指數!B1997</f>
        <v>0</v>
      </c>
      <c r="L1996" s="38">
        <f>新台幣匯率美元指數!C1997</f>
        <v>0</v>
      </c>
      <c r="M1996" s="39">
        <f>新台幣匯率美元指數!D1997</f>
        <v>0</v>
      </c>
      <c r="N1996" s="27" t="e">
        <f>VLOOKUP($B1996,期貨未平倉口數!$A$4:$M$499,4,FALSE)</f>
        <v>#N/A</v>
      </c>
      <c r="O1996" s="27" t="e">
        <f>VLOOKUP($B1996,期貨未平倉口數!$A$4:$M$499,9,FALSE)</f>
        <v>#N/A</v>
      </c>
      <c r="P1996" s="27" t="e">
        <f>VLOOKUP($B1996,期貨未平倉口數!$A$4:$M$499,10,FALSE)</f>
        <v>#N/A</v>
      </c>
      <c r="Q1996" s="27" t="e">
        <f>VLOOKUP($B1996,期貨未平倉口數!$A$4:$M$499,11,FALSE)</f>
        <v>#N/A</v>
      </c>
      <c r="R1996" s="64" t="e">
        <f>VLOOKUP($B1996,選擇權未平倉餘額!$A$4:$I$500,6,FALSE)</f>
        <v>#N/A</v>
      </c>
      <c r="S1996" s="64" t="e">
        <f>VLOOKUP($B1996,選擇權未平倉餘額!$A$4:$I$500,7,FALSE)</f>
        <v>#N/A</v>
      </c>
      <c r="T1996" s="64" t="e">
        <f>VLOOKUP($B1996,選擇權未平倉餘額!$A$4:$I$500,8,FALSE)</f>
        <v>#N/A</v>
      </c>
      <c r="U1996" s="64" t="e">
        <f>VLOOKUP($B1996,選擇權未平倉餘額!$A$4:$I$500,9,FALSE)</f>
        <v>#N/A</v>
      </c>
      <c r="V1996" s="39" t="e">
        <f>VLOOKUP($B1996,臺指選擇權P_C_Ratios!$A$4:$C$500,3,FALSE)</f>
        <v>#N/A</v>
      </c>
      <c r="W1996" s="41" t="e">
        <f>VLOOKUP($B1996,散戶多空比!$A$6:$L$500,12,FALSE)</f>
        <v>#N/A</v>
      </c>
      <c r="X1996" s="40" t="e">
        <f>VLOOKUP($B1996,期貨大額交易人未沖銷部位!$A$4:$O$499,4,FALSE)</f>
        <v>#N/A</v>
      </c>
      <c r="Y1996" s="40" t="e">
        <f>VLOOKUP($B1996,期貨大額交易人未沖銷部位!$A$4:$O$499,7,FALSE)</f>
        <v>#N/A</v>
      </c>
      <c r="Z1996" s="40" t="e">
        <f>VLOOKUP($B1996,期貨大額交易人未沖銷部位!$A$4:$O$499,10,FALSE)</f>
        <v>#N/A</v>
      </c>
      <c r="AA1996" s="40" t="e">
        <f>VLOOKUP($B1996,期貨大額交易人未沖銷部位!$A$4:$O$499,13,FALSE)</f>
        <v>#N/A</v>
      </c>
      <c r="AB1996" s="40" t="e">
        <f>VLOOKUP($B1996,期貨大額交易人未沖銷部位!$A$4:$O$499,14,FALSE)</f>
        <v>#N/A</v>
      </c>
      <c r="AC1996" s="40" t="e">
        <f>VLOOKUP($B1996,期貨大額交易人未沖銷部位!$A$4:$O$499,15,FALSE)</f>
        <v>#N/A</v>
      </c>
      <c r="AD1996" s="33" t="e">
        <f>VLOOKUP($B1996,三大美股走勢!$A$4:$J$495,4,FALSE)</f>
        <v>#N/A</v>
      </c>
      <c r="AE1996" s="33" t="e">
        <f>VLOOKUP($B1996,三大美股走勢!$A$4:$J$495,7,FALSE)</f>
        <v>#N/A</v>
      </c>
      <c r="AF1996" s="33" t="e">
        <f>VLOOKUP($B1996,三大美股走勢!$A$4:$J$495,10,FALSE)</f>
        <v>#N/A</v>
      </c>
    </row>
    <row r="1997" spans="2:32">
      <c r="B1997" s="32">
        <v>44776</v>
      </c>
      <c r="C1997" s="33" t="e">
        <f>VLOOKUP($B1997,大盤與近月台指!$A$4:$I$499,2,FALSE)</f>
        <v>#N/A</v>
      </c>
      <c r="D1997" s="34" t="e">
        <f>VLOOKUP($B1997,大盤與近月台指!$A$4:$I$499,3,FALSE)</f>
        <v>#N/A</v>
      </c>
      <c r="E1997" s="35" t="e">
        <f>VLOOKUP($B1997,大盤與近月台指!$A$4:$I$499,4,FALSE)</f>
        <v>#N/A</v>
      </c>
      <c r="F1997" s="33" t="e">
        <f>VLOOKUP($B1997,大盤與近月台指!$A$4:$I$499,5,FALSE)</f>
        <v>#N/A</v>
      </c>
      <c r="G1997" s="49" t="e">
        <f>VLOOKUP($B1997,三大法人買賣超!$A$4:$I$500,3,FALSE)</f>
        <v>#N/A</v>
      </c>
      <c r="H1997" s="34" t="e">
        <f>VLOOKUP($B1997,三大法人買賣超!$A$4:$I$500,5,FALSE)</f>
        <v>#N/A</v>
      </c>
      <c r="I1997" s="27" t="e">
        <f>VLOOKUP($B1997,三大法人買賣超!$A$4:$I$500,7,FALSE)</f>
        <v>#N/A</v>
      </c>
      <c r="J1997" s="27" t="e">
        <f>VLOOKUP($B1997,三大法人買賣超!$A$4:$I$500,9,FALSE)</f>
        <v>#N/A</v>
      </c>
      <c r="K1997" s="37">
        <f>新台幣匯率美元指數!B1998</f>
        <v>0</v>
      </c>
      <c r="L1997" s="38">
        <f>新台幣匯率美元指數!C1998</f>
        <v>0</v>
      </c>
      <c r="M1997" s="39">
        <f>新台幣匯率美元指數!D1998</f>
        <v>0</v>
      </c>
      <c r="N1997" s="27" t="e">
        <f>VLOOKUP($B1997,期貨未平倉口數!$A$4:$M$499,4,FALSE)</f>
        <v>#N/A</v>
      </c>
      <c r="O1997" s="27" t="e">
        <f>VLOOKUP($B1997,期貨未平倉口數!$A$4:$M$499,9,FALSE)</f>
        <v>#N/A</v>
      </c>
      <c r="P1997" s="27" t="e">
        <f>VLOOKUP($B1997,期貨未平倉口數!$A$4:$M$499,10,FALSE)</f>
        <v>#N/A</v>
      </c>
      <c r="Q1997" s="27" t="e">
        <f>VLOOKUP($B1997,期貨未平倉口數!$A$4:$M$499,11,FALSE)</f>
        <v>#N/A</v>
      </c>
      <c r="R1997" s="64" t="e">
        <f>VLOOKUP($B1997,選擇權未平倉餘額!$A$4:$I$500,6,FALSE)</f>
        <v>#N/A</v>
      </c>
      <c r="S1997" s="64" t="e">
        <f>VLOOKUP($B1997,選擇權未平倉餘額!$A$4:$I$500,7,FALSE)</f>
        <v>#N/A</v>
      </c>
      <c r="T1997" s="64" t="e">
        <f>VLOOKUP($B1997,選擇權未平倉餘額!$A$4:$I$500,8,FALSE)</f>
        <v>#N/A</v>
      </c>
      <c r="U1997" s="64" t="e">
        <f>VLOOKUP($B1997,選擇權未平倉餘額!$A$4:$I$500,9,FALSE)</f>
        <v>#N/A</v>
      </c>
      <c r="V1997" s="39" t="e">
        <f>VLOOKUP($B1997,臺指選擇權P_C_Ratios!$A$4:$C$500,3,FALSE)</f>
        <v>#N/A</v>
      </c>
      <c r="W1997" s="41" t="e">
        <f>VLOOKUP($B1997,散戶多空比!$A$6:$L$500,12,FALSE)</f>
        <v>#N/A</v>
      </c>
      <c r="X1997" s="40" t="e">
        <f>VLOOKUP($B1997,期貨大額交易人未沖銷部位!$A$4:$O$499,4,FALSE)</f>
        <v>#N/A</v>
      </c>
      <c r="Y1997" s="40" t="e">
        <f>VLOOKUP($B1997,期貨大額交易人未沖銷部位!$A$4:$O$499,7,FALSE)</f>
        <v>#N/A</v>
      </c>
      <c r="Z1997" s="40" t="e">
        <f>VLOOKUP($B1997,期貨大額交易人未沖銷部位!$A$4:$O$499,10,FALSE)</f>
        <v>#N/A</v>
      </c>
      <c r="AA1997" s="40" t="e">
        <f>VLOOKUP($B1997,期貨大額交易人未沖銷部位!$A$4:$O$499,13,FALSE)</f>
        <v>#N/A</v>
      </c>
      <c r="AB1997" s="40" t="e">
        <f>VLOOKUP($B1997,期貨大額交易人未沖銷部位!$A$4:$O$499,14,FALSE)</f>
        <v>#N/A</v>
      </c>
      <c r="AC1997" s="40" t="e">
        <f>VLOOKUP($B1997,期貨大額交易人未沖銷部位!$A$4:$O$499,15,FALSE)</f>
        <v>#N/A</v>
      </c>
      <c r="AD1997" s="33" t="e">
        <f>VLOOKUP($B1997,三大美股走勢!$A$4:$J$495,4,FALSE)</f>
        <v>#N/A</v>
      </c>
      <c r="AE1997" s="33" t="e">
        <f>VLOOKUP($B1997,三大美股走勢!$A$4:$J$495,7,FALSE)</f>
        <v>#N/A</v>
      </c>
      <c r="AF1997" s="33" t="e">
        <f>VLOOKUP($B1997,三大美股走勢!$A$4:$J$495,10,FALSE)</f>
        <v>#N/A</v>
      </c>
    </row>
    <row r="1998" spans="2:32">
      <c r="B1998" s="32">
        <v>44777</v>
      </c>
      <c r="C1998" s="33" t="e">
        <f>VLOOKUP($B1998,大盤與近月台指!$A$4:$I$499,2,FALSE)</f>
        <v>#N/A</v>
      </c>
      <c r="D1998" s="34" t="e">
        <f>VLOOKUP($B1998,大盤與近月台指!$A$4:$I$499,3,FALSE)</f>
        <v>#N/A</v>
      </c>
      <c r="E1998" s="35" t="e">
        <f>VLOOKUP($B1998,大盤與近月台指!$A$4:$I$499,4,FALSE)</f>
        <v>#N/A</v>
      </c>
      <c r="F1998" s="33" t="e">
        <f>VLOOKUP($B1998,大盤與近月台指!$A$4:$I$499,5,FALSE)</f>
        <v>#N/A</v>
      </c>
      <c r="G1998" s="49" t="e">
        <f>VLOOKUP($B1998,三大法人買賣超!$A$4:$I$500,3,FALSE)</f>
        <v>#N/A</v>
      </c>
      <c r="H1998" s="34" t="e">
        <f>VLOOKUP($B1998,三大法人買賣超!$A$4:$I$500,5,FALSE)</f>
        <v>#N/A</v>
      </c>
      <c r="I1998" s="27" t="e">
        <f>VLOOKUP($B1998,三大法人買賣超!$A$4:$I$500,7,FALSE)</f>
        <v>#N/A</v>
      </c>
      <c r="J1998" s="27" t="e">
        <f>VLOOKUP($B1998,三大法人買賣超!$A$4:$I$500,9,FALSE)</f>
        <v>#N/A</v>
      </c>
      <c r="K1998" s="37">
        <f>新台幣匯率美元指數!B1999</f>
        <v>0</v>
      </c>
      <c r="L1998" s="38">
        <f>新台幣匯率美元指數!C1999</f>
        <v>0</v>
      </c>
      <c r="M1998" s="39">
        <f>新台幣匯率美元指數!D1999</f>
        <v>0</v>
      </c>
      <c r="N1998" s="27" t="e">
        <f>VLOOKUP($B1998,期貨未平倉口數!$A$4:$M$499,4,FALSE)</f>
        <v>#N/A</v>
      </c>
      <c r="O1998" s="27" t="e">
        <f>VLOOKUP($B1998,期貨未平倉口數!$A$4:$M$499,9,FALSE)</f>
        <v>#N/A</v>
      </c>
      <c r="P1998" s="27" t="e">
        <f>VLOOKUP($B1998,期貨未平倉口數!$A$4:$M$499,10,FALSE)</f>
        <v>#N/A</v>
      </c>
      <c r="Q1998" s="27" t="e">
        <f>VLOOKUP($B1998,期貨未平倉口數!$A$4:$M$499,11,FALSE)</f>
        <v>#N/A</v>
      </c>
      <c r="R1998" s="64" t="e">
        <f>VLOOKUP($B1998,選擇權未平倉餘額!$A$4:$I$500,6,FALSE)</f>
        <v>#N/A</v>
      </c>
      <c r="S1998" s="64" t="e">
        <f>VLOOKUP($B1998,選擇權未平倉餘額!$A$4:$I$500,7,FALSE)</f>
        <v>#N/A</v>
      </c>
      <c r="T1998" s="64" t="e">
        <f>VLOOKUP($B1998,選擇權未平倉餘額!$A$4:$I$500,8,FALSE)</f>
        <v>#N/A</v>
      </c>
      <c r="U1998" s="64" t="e">
        <f>VLOOKUP($B1998,選擇權未平倉餘額!$A$4:$I$500,9,FALSE)</f>
        <v>#N/A</v>
      </c>
      <c r="V1998" s="39" t="e">
        <f>VLOOKUP($B1998,臺指選擇權P_C_Ratios!$A$4:$C$500,3,FALSE)</f>
        <v>#N/A</v>
      </c>
      <c r="W1998" s="41" t="e">
        <f>VLOOKUP($B1998,散戶多空比!$A$6:$L$500,12,FALSE)</f>
        <v>#N/A</v>
      </c>
      <c r="X1998" s="40" t="e">
        <f>VLOOKUP($B1998,期貨大額交易人未沖銷部位!$A$4:$O$499,4,FALSE)</f>
        <v>#N/A</v>
      </c>
      <c r="Y1998" s="40" t="e">
        <f>VLOOKUP($B1998,期貨大額交易人未沖銷部位!$A$4:$O$499,7,FALSE)</f>
        <v>#N/A</v>
      </c>
      <c r="Z1998" s="40" t="e">
        <f>VLOOKUP($B1998,期貨大額交易人未沖銷部位!$A$4:$O$499,10,FALSE)</f>
        <v>#N/A</v>
      </c>
      <c r="AA1998" s="40" t="e">
        <f>VLOOKUP($B1998,期貨大額交易人未沖銷部位!$A$4:$O$499,13,FALSE)</f>
        <v>#N/A</v>
      </c>
      <c r="AB1998" s="40" t="e">
        <f>VLOOKUP($B1998,期貨大額交易人未沖銷部位!$A$4:$O$499,14,FALSE)</f>
        <v>#N/A</v>
      </c>
      <c r="AC1998" s="40" t="e">
        <f>VLOOKUP($B1998,期貨大額交易人未沖銷部位!$A$4:$O$499,15,FALSE)</f>
        <v>#N/A</v>
      </c>
      <c r="AD1998" s="33" t="e">
        <f>VLOOKUP($B1998,三大美股走勢!$A$4:$J$495,4,FALSE)</f>
        <v>#N/A</v>
      </c>
      <c r="AE1998" s="33" t="e">
        <f>VLOOKUP($B1998,三大美股走勢!$A$4:$J$495,7,FALSE)</f>
        <v>#N/A</v>
      </c>
      <c r="AF1998" s="33" t="e">
        <f>VLOOKUP($B1998,三大美股走勢!$A$4:$J$495,10,FALSE)</f>
        <v>#N/A</v>
      </c>
    </row>
    <row r="1999" spans="2:32">
      <c r="B1999" s="32">
        <v>44778</v>
      </c>
      <c r="C1999" s="33" t="e">
        <f>VLOOKUP($B1999,大盤與近月台指!$A$4:$I$499,2,FALSE)</f>
        <v>#N/A</v>
      </c>
      <c r="D1999" s="34" t="e">
        <f>VLOOKUP($B1999,大盤與近月台指!$A$4:$I$499,3,FALSE)</f>
        <v>#N/A</v>
      </c>
      <c r="E1999" s="35" t="e">
        <f>VLOOKUP($B1999,大盤與近月台指!$A$4:$I$499,4,FALSE)</f>
        <v>#N/A</v>
      </c>
      <c r="F1999" s="33" t="e">
        <f>VLOOKUP($B1999,大盤與近月台指!$A$4:$I$499,5,FALSE)</f>
        <v>#N/A</v>
      </c>
      <c r="G1999" s="49" t="e">
        <f>VLOOKUP($B1999,三大法人買賣超!$A$4:$I$500,3,FALSE)</f>
        <v>#N/A</v>
      </c>
      <c r="H1999" s="34" t="e">
        <f>VLOOKUP($B1999,三大法人買賣超!$A$4:$I$500,5,FALSE)</f>
        <v>#N/A</v>
      </c>
      <c r="I1999" s="27" t="e">
        <f>VLOOKUP($B1999,三大法人買賣超!$A$4:$I$500,7,FALSE)</f>
        <v>#N/A</v>
      </c>
      <c r="J1999" s="27" t="e">
        <f>VLOOKUP($B1999,三大法人買賣超!$A$4:$I$500,9,FALSE)</f>
        <v>#N/A</v>
      </c>
      <c r="K1999" s="37">
        <f>新台幣匯率美元指數!B2000</f>
        <v>0</v>
      </c>
      <c r="L1999" s="38">
        <f>新台幣匯率美元指數!C2000</f>
        <v>0</v>
      </c>
      <c r="M1999" s="39">
        <f>新台幣匯率美元指數!D2000</f>
        <v>0</v>
      </c>
      <c r="N1999" s="27" t="e">
        <f>VLOOKUP($B1999,期貨未平倉口數!$A$4:$M$499,4,FALSE)</f>
        <v>#N/A</v>
      </c>
      <c r="O1999" s="27" t="e">
        <f>VLOOKUP($B1999,期貨未平倉口數!$A$4:$M$499,9,FALSE)</f>
        <v>#N/A</v>
      </c>
      <c r="P1999" s="27" t="e">
        <f>VLOOKUP($B1999,期貨未平倉口數!$A$4:$M$499,10,FALSE)</f>
        <v>#N/A</v>
      </c>
      <c r="Q1999" s="27" t="e">
        <f>VLOOKUP($B1999,期貨未平倉口數!$A$4:$M$499,11,FALSE)</f>
        <v>#N/A</v>
      </c>
      <c r="R1999" s="64" t="e">
        <f>VLOOKUP($B1999,選擇權未平倉餘額!$A$4:$I$500,6,FALSE)</f>
        <v>#N/A</v>
      </c>
      <c r="S1999" s="64" t="e">
        <f>VLOOKUP($B1999,選擇權未平倉餘額!$A$4:$I$500,7,FALSE)</f>
        <v>#N/A</v>
      </c>
      <c r="T1999" s="64" t="e">
        <f>VLOOKUP($B1999,選擇權未平倉餘額!$A$4:$I$500,8,FALSE)</f>
        <v>#N/A</v>
      </c>
      <c r="U1999" s="64" t="e">
        <f>VLOOKUP($B1999,選擇權未平倉餘額!$A$4:$I$500,9,FALSE)</f>
        <v>#N/A</v>
      </c>
      <c r="V1999" s="39" t="e">
        <f>VLOOKUP($B1999,臺指選擇權P_C_Ratios!$A$4:$C$500,3,FALSE)</f>
        <v>#N/A</v>
      </c>
      <c r="W1999" s="41" t="e">
        <f>VLOOKUP($B1999,散戶多空比!$A$6:$L$500,12,FALSE)</f>
        <v>#N/A</v>
      </c>
      <c r="X1999" s="40" t="e">
        <f>VLOOKUP($B1999,期貨大額交易人未沖銷部位!$A$4:$O$499,4,FALSE)</f>
        <v>#N/A</v>
      </c>
      <c r="Y1999" s="40" t="e">
        <f>VLOOKUP($B1999,期貨大額交易人未沖銷部位!$A$4:$O$499,7,FALSE)</f>
        <v>#N/A</v>
      </c>
      <c r="Z1999" s="40" t="e">
        <f>VLOOKUP($B1999,期貨大額交易人未沖銷部位!$A$4:$O$499,10,FALSE)</f>
        <v>#N/A</v>
      </c>
      <c r="AA1999" s="40" t="e">
        <f>VLOOKUP($B1999,期貨大額交易人未沖銷部位!$A$4:$O$499,13,FALSE)</f>
        <v>#N/A</v>
      </c>
      <c r="AB1999" s="40" t="e">
        <f>VLOOKUP($B1999,期貨大額交易人未沖銷部位!$A$4:$O$499,14,FALSE)</f>
        <v>#N/A</v>
      </c>
      <c r="AC1999" s="40" t="e">
        <f>VLOOKUP($B1999,期貨大額交易人未沖銷部位!$A$4:$O$499,15,FALSE)</f>
        <v>#N/A</v>
      </c>
      <c r="AD1999" s="33" t="e">
        <f>VLOOKUP($B1999,三大美股走勢!$A$4:$J$495,4,FALSE)</f>
        <v>#N/A</v>
      </c>
      <c r="AE1999" s="33" t="e">
        <f>VLOOKUP($B1999,三大美股走勢!$A$4:$J$495,7,FALSE)</f>
        <v>#N/A</v>
      </c>
      <c r="AF1999" s="33" t="e">
        <f>VLOOKUP($B1999,三大美股走勢!$A$4:$J$495,10,FALSE)</f>
        <v>#N/A</v>
      </c>
    </row>
    <row r="2000" spans="2:32">
      <c r="B2000" s="32">
        <v>44779</v>
      </c>
      <c r="C2000" s="33" t="e">
        <f>VLOOKUP($B2000,大盤與近月台指!$A$4:$I$499,2,FALSE)</f>
        <v>#N/A</v>
      </c>
      <c r="D2000" s="34" t="e">
        <f>VLOOKUP($B2000,大盤與近月台指!$A$4:$I$499,3,FALSE)</f>
        <v>#N/A</v>
      </c>
      <c r="E2000" s="35" t="e">
        <f>VLOOKUP($B2000,大盤與近月台指!$A$4:$I$499,4,FALSE)</f>
        <v>#N/A</v>
      </c>
      <c r="F2000" s="33" t="e">
        <f>VLOOKUP($B2000,大盤與近月台指!$A$4:$I$499,5,FALSE)</f>
        <v>#N/A</v>
      </c>
      <c r="G2000" s="49" t="e">
        <f>VLOOKUP($B2000,三大法人買賣超!$A$4:$I$500,3,FALSE)</f>
        <v>#N/A</v>
      </c>
      <c r="H2000" s="34" t="e">
        <f>VLOOKUP($B2000,三大法人買賣超!$A$4:$I$500,5,FALSE)</f>
        <v>#N/A</v>
      </c>
      <c r="I2000" s="27" t="e">
        <f>VLOOKUP($B2000,三大法人買賣超!$A$4:$I$500,7,FALSE)</f>
        <v>#N/A</v>
      </c>
      <c r="J2000" s="27" t="e">
        <f>VLOOKUP($B2000,三大法人買賣超!$A$4:$I$500,9,FALSE)</f>
        <v>#N/A</v>
      </c>
      <c r="K2000" s="37">
        <f>新台幣匯率美元指數!B2001</f>
        <v>0</v>
      </c>
      <c r="L2000" s="38">
        <f>新台幣匯率美元指數!C2001</f>
        <v>0</v>
      </c>
      <c r="M2000" s="39">
        <f>新台幣匯率美元指數!D2001</f>
        <v>0</v>
      </c>
      <c r="N2000" s="27" t="e">
        <f>VLOOKUP($B2000,期貨未平倉口數!$A$4:$M$499,4,FALSE)</f>
        <v>#N/A</v>
      </c>
      <c r="O2000" s="27" t="e">
        <f>VLOOKUP($B2000,期貨未平倉口數!$A$4:$M$499,9,FALSE)</f>
        <v>#N/A</v>
      </c>
      <c r="P2000" s="27" t="e">
        <f>VLOOKUP($B2000,期貨未平倉口數!$A$4:$M$499,10,FALSE)</f>
        <v>#N/A</v>
      </c>
      <c r="Q2000" s="27" t="e">
        <f>VLOOKUP($B2000,期貨未平倉口數!$A$4:$M$499,11,FALSE)</f>
        <v>#N/A</v>
      </c>
      <c r="R2000" s="64" t="e">
        <f>VLOOKUP($B2000,選擇權未平倉餘額!$A$4:$I$500,6,FALSE)</f>
        <v>#N/A</v>
      </c>
      <c r="S2000" s="64" t="e">
        <f>VLOOKUP($B2000,選擇權未平倉餘額!$A$4:$I$500,7,FALSE)</f>
        <v>#N/A</v>
      </c>
      <c r="T2000" s="64" t="e">
        <f>VLOOKUP($B2000,選擇權未平倉餘額!$A$4:$I$500,8,FALSE)</f>
        <v>#N/A</v>
      </c>
      <c r="U2000" s="64" t="e">
        <f>VLOOKUP($B2000,選擇權未平倉餘額!$A$4:$I$500,9,FALSE)</f>
        <v>#N/A</v>
      </c>
      <c r="V2000" s="39" t="e">
        <f>VLOOKUP($B2000,臺指選擇權P_C_Ratios!$A$4:$C$500,3,FALSE)</f>
        <v>#N/A</v>
      </c>
      <c r="W2000" s="41" t="e">
        <f>VLOOKUP($B2000,散戶多空比!$A$6:$L$500,12,FALSE)</f>
        <v>#N/A</v>
      </c>
      <c r="X2000" s="40" t="e">
        <f>VLOOKUP($B2000,期貨大額交易人未沖銷部位!$A$4:$O$499,4,FALSE)</f>
        <v>#N/A</v>
      </c>
      <c r="Y2000" s="40" t="e">
        <f>VLOOKUP($B2000,期貨大額交易人未沖銷部位!$A$4:$O$499,7,FALSE)</f>
        <v>#N/A</v>
      </c>
      <c r="Z2000" s="40" t="e">
        <f>VLOOKUP($B2000,期貨大額交易人未沖銷部位!$A$4:$O$499,10,FALSE)</f>
        <v>#N/A</v>
      </c>
      <c r="AA2000" s="40" t="e">
        <f>VLOOKUP($B2000,期貨大額交易人未沖銷部位!$A$4:$O$499,13,FALSE)</f>
        <v>#N/A</v>
      </c>
      <c r="AB2000" s="40" t="e">
        <f>VLOOKUP($B2000,期貨大額交易人未沖銷部位!$A$4:$O$499,14,FALSE)</f>
        <v>#N/A</v>
      </c>
      <c r="AC2000" s="40" t="e">
        <f>VLOOKUP($B2000,期貨大額交易人未沖銷部位!$A$4:$O$499,15,FALSE)</f>
        <v>#N/A</v>
      </c>
      <c r="AD2000" s="33" t="e">
        <f>VLOOKUP($B2000,三大美股走勢!$A$4:$J$495,4,FALSE)</f>
        <v>#N/A</v>
      </c>
      <c r="AE2000" s="33" t="e">
        <f>VLOOKUP($B2000,三大美股走勢!$A$4:$J$495,7,FALSE)</f>
        <v>#N/A</v>
      </c>
      <c r="AF2000" s="33" t="e">
        <f>VLOOKUP($B2000,三大美股走勢!$A$4:$J$495,10,FALSE)</f>
        <v>#N/A</v>
      </c>
    </row>
    <row r="2001" spans="2:32">
      <c r="B2001" s="32">
        <v>44780</v>
      </c>
      <c r="C2001" s="33" t="e">
        <f>VLOOKUP($B2001,大盤與近月台指!$A$4:$I$499,2,FALSE)</f>
        <v>#N/A</v>
      </c>
      <c r="D2001" s="34" t="e">
        <f>VLOOKUP($B2001,大盤與近月台指!$A$4:$I$499,3,FALSE)</f>
        <v>#N/A</v>
      </c>
      <c r="E2001" s="35" t="e">
        <f>VLOOKUP($B2001,大盤與近月台指!$A$4:$I$499,4,FALSE)</f>
        <v>#N/A</v>
      </c>
      <c r="F2001" s="33" t="e">
        <f>VLOOKUP($B2001,大盤與近月台指!$A$4:$I$499,5,FALSE)</f>
        <v>#N/A</v>
      </c>
      <c r="G2001" s="49" t="e">
        <f>VLOOKUP($B2001,三大法人買賣超!$A$4:$I$500,3,FALSE)</f>
        <v>#N/A</v>
      </c>
      <c r="H2001" s="34" t="e">
        <f>VLOOKUP($B2001,三大法人買賣超!$A$4:$I$500,5,FALSE)</f>
        <v>#N/A</v>
      </c>
      <c r="I2001" s="27" t="e">
        <f>VLOOKUP($B2001,三大法人買賣超!$A$4:$I$500,7,FALSE)</f>
        <v>#N/A</v>
      </c>
      <c r="J2001" s="27" t="e">
        <f>VLOOKUP($B2001,三大法人買賣超!$A$4:$I$500,9,FALSE)</f>
        <v>#N/A</v>
      </c>
      <c r="K2001" s="37">
        <f>新台幣匯率美元指數!B2002</f>
        <v>0</v>
      </c>
      <c r="L2001" s="38">
        <f>新台幣匯率美元指數!C2002</f>
        <v>0</v>
      </c>
      <c r="M2001" s="39">
        <f>新台幣匯率美元指數!D2002</f>
        <v>0</v>
      </c>
      <c r="N2001" s="27" t="e">
        <f>VLOOKUP($B2001,期貨未平倉口數!$A$4:$M$499,4,FALSE)</f>
        <v>#N/A</v>
      </c>
      <c r="O2001" s="27" t="e">
        <f>VLOOKUP($B2001,期貨未平倉口數!$A$4:$M$499,9,FALSE)</f>
        <v>#N/A</v>
      </c>
      <c r="P2001" s="27" t="e">
        <f>VLOOKUP($B2001,期貨未平倉口數!$A$4:$M$499,10,FALSE)</f>
        <v>#N/A</v>
      </c>
      <c r="Q2001" s="27" t="e">
        <f>VLOOKUP($B2001,期貨未平倉口數!$A$4:$M$499,11,FALSE)</f>
        <v>#N/A</v>
      </c>
      <c r="R2001" s="64" t="e">
        <f>VLOOKUP($B2001,選擇權未平倉餘額!$A$4:$I$500,6,FALSE)</f>
        <v>#N/A</v>
      </c>
      <c r="S2001" s="64" t="e">
        <f>VLOOKUP($B2001,選擇權未平倉餘額!$A$4:$I$500,7,FALSE)</f>
        <v>#N/A</v>
      </c>
      <c r="T2001" s="64" t="e">
        <f>VLOOKUP($B2001,選擇權未平倉餘額!$A$4:$I$500,8,FALSE)</f>
        <v>#N/A</v>
      </c>
      <c r="U2001" s="64" t="e">
        <f>VLOOKUP($B2001,選擇權未平倉餘額!$A$4:$I$500,9,FALSE)</f>
        <v>#N/A</v>
      </c>
      <c r="V2001" s="39" t="e">
        <f>VLOOKUP($B2001,臺指選擇權P_C_Ratios!$A$4:$C$500,3,FALSE)</f>
        <v>#N/A</v>
      </c>
      <c r="W2001" s="41" t="e">
        <f>VLOOKUP($B2001,散戶多空比!$A$6:$L$500,12,FALSE)</f>
        <v>#N/A</v>
      </c>
      <c r="X2001" s="40" t="e">
        <f>VLOOKUP($B2001,期貨大額交易人未沖銷部位!$A$4:$O$499,4,FALSE)</f>
        <v>#N/A</v>
      </c>
      <c r="Y2001" s="40" t="e">
        <f>VLOOKUP($B2001,期貨大額交易人未沖銷部位!$A$4:$O$499,7,FALSE)</f>
        <v>#N/A</v>
      </c>
      <c r="Z2001" s="40" t="e">
        <f>VLOOKUP($B2001,期貨大額交易人未沖銷部位!$A$4:$O$499,10,FALSE)</f>
        <v>#N/A</v>
      </c>
      <c r="AA2001" s="40" t="e">
        <f>VLOOKUP($B2001,期貨大額交易人未沖銷部位!$A$4:$O$499,13,FALSE)</f>
        <v>#N/A</v>
      </c>
      <c r="AB2001" s="40" t="e">
        <f>VLOOKUP($B2001,期貨大額交易人未沖銷部位!$A$4:$O$499,14,FALSE)</f>
        <v>#N/A</v>
      </c>
      <c r="AC2001" s="40" t="e">
        <f>VLOOKUP($B2001,期貨大額交易人未沖銷部位!$A$4:$O$499,15,FALSE)</f>
        <v>#N/A</v>
      </c>
      <c r="AD2001" s="33" t="e">
        <f>VLOOKUP($B2001,三大美股走勢!$A$4:$J$495,4,FALSE)</f>
        <v>#N/A</v>
      </c>
      <c r="AE2001" s="33" t="e">
        <f>VLOOKUP($B2001,三大美股走勢!$A$4:$J$495,7,FALSE)</f>
        <v>#N/A</v>
      </c>
      <c r="AF2001" s="33" t="e">
        <f>VLOOKUP($B2001,三大美股走勢!$A$4:$J$495,10,FALSE)</f>
        <v>#N/A</v>
      </c>
    </row>
    <row r="2002" spans="2:32">
      <c r="B2002" s="32">
        <v>44781</v>
      </c>
      <c r="C2002" s="33" t="e">
        <f>VLOOKUP($B2002,大盤與近月台指!$A$4:$I$499,2,FALSE)</f>
        <v>#N/A</v>
      </c>
      <c r="D2002" s="34" t="e">
        <f>VLOOKUP($B2002,大盤與近月台指!$A$4:$I$499,3,FALSE)</f>
        <v>#N/A</v>
      </c>
      <c r="E2002" s="35" t="e">
        <f>VLOOKUP($B2002,大盤與近月台指!$A$4:$I$499,4,FALSE)</f>
        <v>#N/A</v>
      </c>
      <c r="F2002" s="33" t="e">
        <f>VLOOKUP($B2002,大盤與近月台指!$A$4:$I$499,5,FALSE)</f>
        <v>#N/A</v>
      </c>
      <c r="G2002" s="49" t="e">
        <f>VLOOKUP($B2002,三大法人買賣超!$A$4:$I$500,3,FALSE)</f>
        <v>#N/A</v>
      </c>
      <c r="H2002" s="34" t="e">
        <f>VLOOKUP($B2002,三大法人買賣超!$A$4:$I$500,5,FALSE)</f>
        <v>#N/A</v>
      </c>
      <c r="I2002" s="27" t="e">
        <f>VLOOKUP($B2002,三大法人買賣超!$A$4:$I$500,7,FALSE)</f>
        <v>#N/A</v>
      </c>
      <c r="J2002" s="27" t="e">
        <f>VLOOKUP($B2002,三大法人買賣超!$A$4:$I$500,9,FALSE)</f>
        <v>#N/A</v>
      </c>
      <c r="K2002" s="37">
        <f>新台幣匯率美元指數!B2003</f>
        <v>0</v>
      </c>
      <c r="L2002" s="38">
        <f>新台幣匯率美元指數!C2003</f>
        <v>0</v>
      </c>
      <c r="M2002" s="39">
        <f>新台幣匯率美元指數!D2003</f>
        <v>0</v>
      </c>
      <c r="N2002" s="27" t="e">
        <f>VLOOKUP($B2002,期貨未平倉口數!$A$4:$M$499,4,FALSE)</f>
        <v>#N/A</v>
      </c>
      <c r="O2002" s="27" t="e">
        <f>VLOOKUP($B2002,期貨未平倉口數!$A$4:$M$499,9,FALSE)</f>
        <v>#N/A</v>
      </c>
      <c r="P2002" s="27" t="e">
        <f>VLOOKUP($B2002,期貨未平倉口數!$A$4:$M$499,10,FALSE)</f>
        <v>#N/A</v>
      </c>
      <c r="Q2002" s="27" t="e">
        <f>VLOOKUP($B2002,期貨未平倉口數!$A$4:$M$499,11,FALSE)</f>
        <v>#N/A</v>
      </c>
      <c r="R2002" s="64" t="e">
        <f>VLOOKUP($B2002,選擇權未平倉餘額!$A$4:$I$500,6,FALSE)</f>
        <v>#N/A</v>
      </c>
      <c r="S2002" s="64" t="e">
        <f>VLOOKUP($B2002,選擇權未平倉餘額!$A$4:$I$500,7,FALSE)</f>
        <v>#N/A</v>
      </c>
      <c r="T2002" s="64" t="e">
        <f>VLOOKUP($B2002,選擇權未平倉餘額!$A$4:$I$500,8,FALSE)</f>
        <v>#N/A</v>
      </c>
      <c r="U2002" s="64" t="e">
        <f>VLOOKUP($B2002,選擇權未平倉餘額!$A$4:$I$500,9,FALSE)</f>
        <v>#N/A</v>
      </c>
      <c r="V2002" s="39" t="e">
        <f>VLOOKUP($B2002,臺指選擇權P_C_Ratios!$A$4:$C$500,3,FALSE)</f>
        <v>#N/A</v>
      </c>
      <c r="W2002" s="41" t="e">
        <f>VLOOKUP($B2002,散戶多空比!$A$6:$L$500,12,FALSE)</f>
        <v>#N/A</v>
      </c>
      <c r="X2002" s="40" t="e">
        <f>VLOOKUP($B2002,期貨大額交易人未沖銷部位!$A$4:$O$499,4,FALSE)</f>
        <v>#N/A</v>
      </c>
      <c r="Y2002" s="40" t="e">
        <f>VLOOKUP($B2002,期貨大額交易人未沖銷部位!$A$4:$O$499,7,FALSE)</f>
        <v>#N/A</v>
      </c>
      <c r="Z2002" s="40" t="e">
        <f>VLOOKUP($B2002,期貨大額交易人未沖銷部位!$A$4:$O$499,10,FALSE)</f>
        <v>#N/A</v>
      </c>
      <c r="AA2002" s="40" t="e">
        <f>VLOOKUP($B2002,期貨大額交易人未沖銷部位!$A$4:$O$499,13,FALSE)</f>
        <v>#N/A</v>
      </c>
      <c r="AB2002" s="40" t="e">
        <f>VLOOKUP($B2002,期貨大額交易人未沖銷部位!$A$4:$O$499,14,FALSE)</f>
        <v>#N/A</v>
      </c>
      <c r="AC2002" s="40" t="e">
        <f>VLOOKUP($B2002,期貨大額交易人未沖銷部位!$A$4:$O$499,15,FALSE)</f>
        <v>#N/A</v>
      </c>
      <c r="AD2002" s="33" t="e">
        <f>VLOOKUP($B2002,三大美股走勢!$A$4:$J$495,4,FALSE)</f>
        <v>#N/A</v>
      </c>
      <c r="AE2002" s="33" t="e">
        <f>VLOOKUP($B2002,三大美股走勢!$A$4:$J$495,7,FALSE)</f>
        <v>#N/A</v>
      </c>
      <c r="AF2002" s="33" t="e">
        <f>VLOOKUP($B2002,三大美股走勢!$A$4:$J$495,10,FALSE)</f>
        <v>#N/A</v>
      </c>
    </row>
    <row r="2003" spans="2:32">
      <c r="B2003" s="32">
        <v>44782</v>
      </c>
      <c r="C2003" s="33" t="e">
        <f>VLOOKUP($B2003,大盤與近月台指!$A$4:$I$499,2,FALSE)</f>
        <v>#N/A</v>
      </c>
      <c r="D2003" s="34" t="e">
        <f>VLOOKUP($B2003,大盤與近月台指!$A$4:$I$499,3,FALSE)</f>
        <v>#N/A</v>
      </c>
      <c r="E2003" s="35" t="e">
        <f>VLOOKUP($B2003,大盤與近月台指!$A$4:$I$499,4,FALSE)</f>
        <v>#N/A</v>
      </c>
      <c r="F2003" s="33" t="e">
        <f>VLOOKUP($B2003,大盤與近月台指!$A$4:$I$499,5,FALSE)</f>
        <v>#N/A</v>
      </c>
      <c r="G2003" s="49" t="e">
        <f>VLOOKUP($B2003,三大法人買賣超!$A$4:$I$500,3,FALSE)</f>
        <v>#N/A</v>
      </c>
      <c r="H2003" s="34" t="e">
        <f>VLOOKUP($B2003,三大法人買賣超!$A$4:$I$500,5,FALSE)</f>
        <v>#N/A</v>
      </c>
      <c r="I2003" s="27" t="e">
        <f>VLOOKUP($B2003,三大法人買賣超!$A$4:$I$500,7,FALSE)</f>
        <v>#N/A</v>
      </c>
      <c r="J2003" s="27" t="e">
        <f>VLOOKUP($B2003,三大法人買賣超!$A$4:$I$500,9,FALSE)</f>
        <v>#N/A</v>
      </c>
      <c r="K2003" s="37">
        <f>新台幣匯率美元指數!B2004</f>
        <v>0</v>
      </c>
      <c r="L2003" s="38">
        <f>新台幣匯率美元指數!C2004</f>
        <v>0</v>
      </c>
      <c r="M2003" s="39">
        <f>新台幣匯率美元指數!D2004</f>
        <v>0</v>
      </c>
      <c r="N2003" s="27" t="e">
        <f>VLOOKUP($B2003,期貨未平倉口數!$A$4:$M$499,4,FALSE)</f>
        <v>#N/A</v>
      </c>
      <c r="O2003" s="27" t="e">
        <f>VLOOKUP($B2003,期貨未平倉口數!$A$4:$M$499,9,FALSE)</f>
        <v>#N/A</v>
      </c>
      <c r="P2003" s="27" t="e">
        <f>VLOOKUP($B2003,期貨未平倉口數!$A$4:$M$499,10,FALSE)</f>
        <v>#N/A</v>
      </c>
      <c r="Q2003" s="27" t="e">
        <f>VLOOKUP($B2003,期貨未平倉口數!$A$4:$M$499,11,FALSE)</f>
        <v>#N/A</v>
      </c>
      <c r="R2003" s="64" t="e">
        <f>VLOOKUP($B2003,選擇權未平倉餘額!$A$4:$I$500,6,FALSE)</f>
        <v>#N/A</v>
      </c>
      <c r="S2003" s="64" t="e">
        <f>VLOOKUP($B2003,選擇權未平倉餘額!$A$4:$I$500,7,FALSE)</f>
        <v>#N/A</v>
      </c>
      <c r="T2003" s="64" t="e">
        <f>VLOOKUP($B2003,選擇權未平倉餘額!$A$4:$I$500,8,FALSE)</f>
        <v>#N/A</v>
      </c>
      <c r="U2003" s="64" t="e">
        <f>VLOOKUP($B2003,選擇權未平倉餘額!$A$4:$I$500,9,FALSE)</f>
        <v>#N/A</v>
      </c>
      <c r="V2003" s="39" t="e">
        <f>VLOOKUP($B2003,臺指選擇權P_C_Ratios!$A$4:$C$500,3,FALSE)</f>
        <v>#N/A</v>
      </c>
      <c r="W2003" s="41" t="e">
        <f>VLOOKUP($B2003,散戶多空比!$A$6:$L$500,12,FALSE)</f>
        <v>#N/A</v>
      </c>
      <c r="X2003" s="40" t="e">
        <f>VLOOKUP($B2003,期貨大額交易人未沖銷部位!$A$4:$O$499,4,FALSE)</f>
        <v>#N/A</v>
      </c>
      <c r="Y2003" s="40" t="e">
        <f>VLOOKUP($B2003,期貨大額交易人未沖銷部位!$A$4:$O$499,7,FALSE)</f>
        <v>#N/A</v>
      </c>
      <c r="Z2003" s="40" t="e">
        <f>VLOOKUP($B2003,期貨大額交易人未沖銷部位!$A$4:$O$499,10,FALSE)</f>
        <v>#N/A</v>
      </c>
      <c r="AA2003" s="40" t="e">
        <f>VLOOKUP($B2003,期貨大額交易人未沖銷部位!$A$4:$O$499,13,FALSE)</f>
        <v>#N/A</v>
      </c>
      <c r="AB2003" s="40" t="e">
        <f>VLOOKUP($B2003,期貨大額交易人未沖銷部位!$A$4:$O$499,14,FALSE)</f>
        <v>#N/A</v>
      </c>
      <c r="AC2003" s="40" t="e">
        <f>VLOOKUP($B2003,期貨大額交易人未沖銷部位!$A$4:$O$499,15,FALSE)</f>
        <v>#N/A</v>
      </c>
      <c r="AD2003" s="33" t="e">
        <f>VLOOKUP($B2003,三大美股走勢!$A$4:$J$495,4,FALSE)</f>
        <v>#N/A</v>
      </c>
      <c r="AE2003" s="33" t="e">
        <f>VLOOKUP($B2003,三大美股走勢!$A$4:$J$495,7,FALSE)</f>
        <v>#N/A</v>
      </c>
      <c r="AF2003" s="33" t="e">
        <f>VLOOKUP($B2003,三大美股走勢!$A$4:$J$495,10,FALSE)</f>
        <v>#N/A</v>
      </c>
    </row>
    <row r="2004" spans="2:32">
      <c r="B2004" s="32">
        <v>44783</v>
      </c>
      <c r="C2004" s="33" t="e">
        <f>VLOOKUP($B2004,大盤與近月台指!$A$4:$I$499,2,FALSE)</f>
        <v>#N/A</v>
      </c>
      <c r="D2004" s="34" t="e">
        <f>VLOOKUP($B2004,大盤與近月台指!$A$4:$I$499,3,FALSE)</f>
        <v>#N/A</v>
      </c>
      <c r="E2004" s="35" t="e">
        <f>VLOOKUP($B2004,大盤與近月台指!$A$4:$I$499,4,FALSE)</f>
        <v>#N/A</v>
      </c>
      <c r="F2004" s="33" t="e">
        <f>VLOOKUP($B2004,大盤與近月台指!$A$4:$I$499,5,FALSE)</f>
        <v>#N/A</v>
      </c>
      <c r="G2004" s="49" t="e">
        <f>VLOOKUP($B2004,三大法人買賣超!$A$4:$I$500,3,FALSE)</f>
        <v>#N/A</v>
      </c>
      <c r="H2004" s="34" t="e">
        <f>VLOOKUP($B2004,三大法人買賣超!$A$4:$I$500,5,FALSE)</f>
        <v>#N/A</v>
      </c>
      <c r="I2004" s="27" t="e">
        <f>VLOOKUP($B2004,三大法人買賣超!$A$4:$I$500,7,FALSE)</f>
        <v>#N/A</v>
      </c>
      <c r="J2004" s="27" t="e">
        <f>VLOOKUP($B2004,三大法人買賣超!$A$4:$I$500,9,FALSE)</f>
        <v>#N/A</v>
      </c>
      <c r="K2004" s="37">
        <f>新台幣匯率美元指數!B2005</f>
        <v>0</v>
      </c>
      <c r="L2004" s="38">
        <f>新台幣匯率美元指數!C2005</f>
        <v>0</v>
      </c>
      <c r="M2004" s="39">
        <f>新台幣匯率美元指數!D2005</f>
        <v>0</v>
      </c>
      <c r="N2004" s="27" t="e">
        <f>VLOOKUP($B2004,期貨未平倉口數!$A$4:$M$499,4,FALSE)</f>
        <v>#N/A</v>
      </c>
      <c r="O2004" s="27" t="e">
        <f>VLOOKUP($B2004,期貨未平倉口數!$A$4:$M$499,9,FALSE)</f>
        <v>#N/A</v>
      </c>
      <c r="P2004" s="27" t="e">
        <f>VLOOKUP($B2004,期貨未平倉口數!$A$4:$M$499,10,FALSE)</f>
        <v>#N/A</v>
      </c>
      <c r="Q2004" s="27" t="e">
        <f>VLOOKUP($B2004,期貨未平倉口數!$A$4:$M$499,11,FALSE)</f>
        <v>#N/A</v>
      </c>
      <c r="R2004" s="64" t="e">
        <f>VLOOKUP($B2004,選擇權未平倉餘額!$A$4:$I$500,6,FALSE)</f>
        <v>#N/A</v>
      </c>
      <c r="S2004" s="64" t="e">
        <f>VLOOKUP($B2004,選擇權未平倉餘額!$A$4:$I$500,7,FALSE)</f>
        <v>#N/A</v>
      </c>
      <c r="T2004" s="64" t="e">
        <f>VLOOKUP($B2004,選擇權未平倉餘額!$A$4:$I$500,8,FALSE)</f>
        <v>#N/A</v>
      </c>
      <c r="U2004" s="64" t="e">
        <f>VLOOKUP($B2004,選擇權未平倉餘額!$A$4:$I$500,9,FALSE)</f>
        <v>#N/A</v>
      </c>
      <c r="V2004" s="39" t="e">
        <f>VLOOKUP($B2004,臺指選擇權P_C_Ratios!$A$4:$C$500,3,FALSE)</f>
        <v>#N/A</v>
      </c>
      <c r="W2004" s="41" t="e">
        <f>VLOOKUP($B2004,散戶多空比!$A$6:$L$500,12,FALSE)</f>
        <v>#N/A</v>
      </c>
      <c r="X2004" s="40" t="e">
        <f>VLOOKUP($B2004,期貨大額交易人未沖銷部位!$A$4:$O$499,4,FALSE)</f>
        <v>#N/A</v>
      </c>
      <c r="Y2004" s="40" t="e">
        <f>VLOOKUP($B2004,期貨大額交易人未沖銷部位!$A$4:$O$499,7,FALSE)</f>
        <v>#N/A</v>
      </c>
      <c r="Z2004" s="40" t="e">
        <f>VLOOKUP($B2004,期貨大額交易人未沖銷部位!$A$4:$O$499,10,FALSE)</f>
        <v>#N/A</v>
      </c>
      <c r="AA2004" s="40" t="e">
        <f>VLOOKUP($B2004,期貨大額交易人未沖銷部位!$A$4:$O$499,13,FALSE)</f>
        <v>#N/A</v>
      </c>
      <c r="AB2004" s="40" t="e">
        <f>VLOOKUP($B2004,期貨大額交易人未沖銷部位!$A$4:$O$499,14,FALSE)</f>
        <v>#N/A</v>
      </c>
      <c r="AC2004" s="40" t="e">
        <f>VLOOKUP($B2004,期貨大額交易人未沖銷部位!$A$4:$O$499,15,FALSE)</f>
        <v>#N/A</v>
      </c>
      <c r="AD2004" s="33" t="e">
        <f>VLOOKUP($B2004,三大美股走勢!$A$4:$J$495,4,FALSE)</f>
        <v>#N/A</v>
      </c>
      <c r="AE2004" s="33" t="e">
        <f>VLOOKUP($B2004,三大美股走勢!$A$4:$J$495,7,FALSE)</f>
        <v>#N/A</v>
      </c>
      <c r="AF2004" s="33" t="e">
        <f>VLOOKUP($B2004,三大美股走勢!$A$4:$J$495,10,FALSE)</f>
        <v>#N/A</v>
      </c>
    </row>
    <row r="2005" spans="2:32">
      <c r="B2005" s="32">
        <v>44784</v>
      </c>
      <c r="C2005" s="33" t="e">
        <f>VLOOKUP($B2005,大盤與近月台指!$A$4:$I$499,2,FALSE)</f>
        <v>#N/A</v>
      </c>
      <c r="D2005" s="34" t="e">
        <f>VLOOKUP($B2005,大盤與近月台指!$A$4:$I$499,3,FALSE)</f>
        <v>#N/A</v>
      </c>
      <c r="E2005" s="35" t="e">
        <f>VLOOKUP($B2005,大盤與近月台指!$A$4:$I$499,4,FALSE)</f>
        <v>#N/A</v>
      </c>
      <c r="F2005" s="33" t="e">
        <f>VLOOKUP($B2005,大盤與近月台指!$A$4:$I$499,5,FALSE)</f>
        <v>#N/A</v>
      </c>
      <c r="G2005" s="49" t="e">
        <f>VLOOKUP($B2005,三大法人買賣超!$A$4:$I$500,3,FALSE)</f>
        <v>#N/A</v>
      </c>
      <c r="H2005" s="34" t="e">
        <f>VLOOKUP($B2005,三大法人買賣超!$A$4:$I$500,5,FALSE)</f>
        <v>#N/A</v>
      </c>
      <c r="I2005" s="27" t="e">
        <f>VLOOKUP($B2005,三大法人買賣超!$A$4:$I$500,7,FALSE)</f>
        <v>#N/A</v>
      </c>
      <c r="J2005" s="27" t="e">
        <f>VLOOKUP($B2005,三大法人買賣超!$A$4:$I$500,9,FALSE)</f>
        <v>#N/A</v>
      </c>
      <c r="K2005" s="37">
        <f>新台幣匯率美元指數!B2006</f>
        <v>0</v>
      </c>
      <c r="L2005" s="38">
        <f>新台幣匯率美元指數!C2006</f>
        <v>0</v>
      </c>
      <c r="M2005" s="39">
        <f>新台幣匯率美元指數!D2006</f>
        <v>0</v>
      </c>
      <c r="N2005" s="27" t="e">
        <f>VLOOKUP($B2005,期貨未平倉口數!$A$4:$M$499,4,FALSE)</f>
        <v>#N/A</v>
      </c>
      <c r="O2005" s="27" t="e">
        <f>VLOOKUP($B2005,期貨未平倉口數!$A$4:$M$499,9,FALSE)</f>
        <v>#N/A</v>
      </c>
      <c r="P2005" s="27" t="e">
        <f>VLOOKUP($B2005,期貨未平倉口數!$A$4:$M$499,10,FALSE)</f>
        <v>#N/A</v>
      </c>
      <c r="Q2005" s="27" t="e">
        <f>VLOOKUP($B2005,期貨未平倉口數!$A$4:$M$499,11,FALSE)</f>
        <v>#N/A</v>
      </c>
      <c r="R2005" s="64" t="e">
        <f>VLOOKUP($B2005,選擇權未平倉餘額!$A$4:$I$500,6,FALSE)</f>
        <v>#N/A</v>
      </c>
      <c r="S2005" s="64" t="e">
        <f>VLOOKUP($B2005,選擇權未平倉餘額!$A$4:$I$500,7,FALSE)</f>
        <v>#N/A</v>
      </c>
      <c r="T2005" s="64" t="e">
        <f>VLOOKUP($B2005,選擇權未平倉餘額!$A$4:$I$500,8,FALSE)</f>
        <v>#N/A</v>
      </c>
      <c r="U2005" s="64" t="e">
        <f>VLOOKUP($B2005,選擇權未平倉餘額!$A$4:$I$500,9,FALSE)</f>
        <v>#N/A</v>
      </c>
      <c r="V2005" s="39" t="e">
        <f>VLOOKUP($B2005,臺指選擇權P_C_Ratios!$A$4:$C$500,3,FALSE)</f>
        <v>#N/A</v>
      </c>
      <c r="W2005" s="41" t="e">
        <f>VLOOKUP($B2005,散戶多空比!$A$6:$L$500,12,FALSE)</f>
        <v>#N/A</v>
      </c>
      <c r="X2005" s="40" t="e">
        <f>VLOOKUP($B2005,期貨大額交易人未沖銷部位!$A$4:$O$499,4,FALSE)</f>
        <v>#N/A</v>
      </c>
      <c r="Y2005" s="40" t="e">
        <f>VLOOKUP($B2005,期貨大額交易人未沖銷部位!$A$4:$O$499,7,FALSE)</f>
        <v>#N/A</v>
      </c>
      <c r="Z2005" s="40" t="e">
        <f>VLOOKUP($B2005,期貨大額交易人未沖銷部位!$A$4:$O$499,10,FALSE)</f>
        <v>#N/A</v>
      </c>
      <c r="AA2005" s="40" t="e">
        <f>VLOOKUP($B2005,期貨大額交易人未沖銷部位!$A$4:$O$499,13,FALSE)</f>
        <v>#N/A</v>
      </c>
      <c r="AB2005" s="40" t="e">
        <f>VLOOKUP($B2005,期貨大額交易人未沖銷部位!$A$4:$O$499,14,FALSE)</f>
        <v>#N/A</v>
      </c>
      <c r="AC2005" s="40" t="e">
        <f>VLOOKUP($B2005,期貨大額交易人未沖銷部位!$A$4:$O$499,15,FALSE)</f>
        <v>#N/A</v>
      </c>
      <c r="AD2005" s="33" t="e">
        <f>VLOOKUP($B2005,三大美股走勢!$A$4:$J$495,4,FALSE)</f>
        <v>#N/A</v>
      </c>
      <c r="AE2005" s="33" t="e">
        <f>VLOOKUP($B2005,三大美股走勢!$A$4:$J$495,7,FALSE)</f>
        <v>#N/A</v>
      </c>
      <c r="AF2005" s="33" t="e">
        <f>VLOOKUP($B2005,三大美股走勢!$A$4:$J$495,10,FALSE)</f>
        <v>#N/A</v>
      </c>
    </row>
    <row r="2006" spans="2:32">
      <c r="B2006" s="32">
        <v>44785</v>
      </c>
      <c r="C2006" s="33" t="e">
        <f>VLOOKUP($B2006,大盤與近月台指!$A$4:$I$499,2,FALSE)</f>
        <v>#N/A</v>
      </c>
      <c r="D2006" s="34" t="e">
        <f>VLOOKUP($B2006,大盤與近月台指!$A$4:$I$499,3,FALSE)</f>
        <v>#N/A</v>
      </c>
      <c r="E2006" s="35" t="e">
        <f>VLOOKUP($B2006,大盤與近月台指!$A$4:$I$499,4,FALSE)</f>
        <v>#N/A</v>
      </c>
      <c r="F2006" s="33" t="e">
        <f>VLOOKUP($B2006,大盤與近月台指!$A$4:$I$499,5,FALSE)</f>
        <v>#N/A</v>
      </c>
      <c r="G2006" s="49" t="e">
        <f>VLOOKUP($B2006,三大法人買賣超!$A$4:$I$500,3,FALSE)</f>
        <v>#N/A</v>
      </c>
      <c r="H2006" s="34" t="e">
        <f>VLOOKUP($B2006,三大法人買賣超!$A$4:$I$500,5,FALSE)</f>
        <v>#N/A</v>
      </c>
      <c r="I2006" s="27" t="e">
        <f>VLOOKUP($B2006,三大法人買賣超!$A$4:$I$500,7,FALSE)</f>
        <v>#N/A</v>
      </c>
      <c r="J2006" s="27" t="e">
        <f>VLOOKUP($B2006,三大法人買賣超!$A$4:$I$500,9,FALSE)</f>
        <v>#N/A</v>
      </c>
      <c r="K2006" s="37">
        <f>新台幣匯率美元指數!B2007</f>
        <v>0</v>
      </c>
      <c r="L2006" s="38">
        <f>新台幣匯率美元指數!C2007</f>
        <v>0</v>
      </c>
      <c r="M2006" s="39">
        <f>新台幣匯率美元指數!D2007</f>
        <v>0</v>
      </c>
      <c r="N2006" s="27" t="e">
        <f>VLOOKUP($B2006,期貨未平倉口數!$A$4:$M$499,4,FALSE)</f>
        <v>#N/A</v>
      </c>
      <c r="O2006" s="27" t="e">
        <f>VLOOKUP($B2006,期貨未平倉口數!$A$4:$M$499,9,FALSE)</f>
        <v>#N/A</v>
      </c>
      <c r="P2006" s="27" t="e">
        <f>VLOOKUP($B2006,期貨未平倉口數!$A$4:$M$499,10,FALSE)</f>
        <v>#N/A</v>
      </c>
      <c r="Q2006" s="27" t="e">
        <f>VLOOKUP($B2006,期貨未平倉口數!$A$4:$M$499,11,FALSE)</f>
        <v>#N/A</v>
      </c>
      <c r="R2006" s="64" t="e">
        <f>VLOOKUP($B2006,選擇權未平倉餘額!$A$4:$I$500,6,FALSE)</f>
        <v>#N/A</v>
      </c>
      <c r="S2006" s="64" t="e">
        <f>VLOOKUP($B2006,選擇權未平倉餘額!$A$4:$I$500,7,FALSE)</f>
        <v>#N/A</v>
      </c>
      <c r="T2006" s="64" t="e">
        <f>VLOOKUP($B2006,選擇權未平倉餘額!$A$4:$I$500,8,FALSE)</f>
        <v>#N/A</v>
      </c>
      <c r="U2006" s="64" t="e">
        <f>VLOOKUP($B2006,選擇權未平倉餘額!$A$4:$I$500,9,FALSE)</f>
        <v>#N/A</v>
      </c>
      <c r="V2006" s="39" t="e">
        <f>VLOOKUP($B2006,臺指選擇權P_C_Ratios!$A$4:$C$500,3,FALSE)</f>
        <v>#N/A</v>
      </c>
      <c r="W2006" s="41" t="e">
        <f>VLOOKUP($B2006,散戶多空比!$A$6:$L$500,12,FALSE)</f>
        <v>#N/A</v>
      </c>
      <c r="X2006" s="40" t="e">
        <f>VLOOKUP($B2006,期貨大額交易人未沖銷部位!$A$4:$O$499,4,FALSE)</f>
        <v>#N/A</v>
      </c>
      <c r="Y2006" s="40" t="e">
        <f>VLOOKUP($B2006,期貨大額交易人未沖銷部位!$A$4:$O$499,7,FALSE)</f>
        <v>#N/A</v>
      </c>
      <c r="Z2006" s="40" t="e">
        <f>VLOOKUP($B2006,期貨大額交易人未沖銷部位!$A$4:$O$499,10,FALSE)</f>
        <v>#N/A</v>
      </c>
      <c r="AA2006" s="40" t="e">
        <f>VLOOKUP($B2006,期貨大額交易人未沖銷部位!$A$4:$O$499,13,FALSE)</f>
        <v>#N/A</v>
      </c>
      <c r="AB2006" s="40" t="e">
        <f>VLOOKUP($B2006,期貨大額交易人未沖銷部位!$A$4:$O$499,14,FALSE)</f>
        <v>#N/A</v>
      </c>
      <c r="AC2006" s="40" t="e">
        <f>VLOOKUP($B2006,期貨大額交易人未沖銷部位!$A$4:$O$499,15,FALSE)</f>
        <v>#N/A</v>
      </c>
      <c r="AD2006" s="33" t="e">
        <f>VLOOKUP($B2006,三大美股走勢!$A$4:$J$495,4,FALSE)</f>
        <v>#N/A</v>
      </c>
      <c r="AE2006" s="33" t="e">
        <f>VLOOKUP($B2006,三大美股走勢!$A$4:$J$495,7,FALSE)</f>
        <v>#N/A</v>
      </c>
      <c r="AF2006" s="33" t="e">
        <f>VLOOKUP($B2006,三大美股走勢!$A$4:$J$495,10,FALSE)</f>
        <v>#N/A</v>
      </c>
    </row>
    <row r="2007" spans="2:32">
      <c r="B2007" s="32">
        <v>44786</v>
      </c>
      <c r="C2007" s="33" t="e">
        <f>VLOOKUP($B2007,大盤與近月台指!$A$4:$I$499,2,FALSE)</f>
        <v>#N/A</v>
      </c>
      <c r="D2007" s="34" t="e">
        <f>VLOOKUP($B2007,大盤與近月台指!$A$4:$I$499,3,FALSE)</f>
        <v>#N/A</v>
      </c>
      <c r="E2007" s="35" t="e">
        <f>VLOOKUP($B2007,大盤與近月台指!$A$4:$I$499,4,FALSE)</f>
        <v>#N/A</v>
      </c>
      <c r="F2007" s="33" t="e">
        <f>VLOOKUP($B2007,大盤與近月台指!$A$4:$I$499,5,FALSE)</f>
        <v>#N/A</v>
      </c>
      <c r="G2007" s="49" t="e">
        <f>VLOOKUP($B2007,三大法人買賣超!$A$4:$I$500,3,FALSE)</f>
        <v>#N/A</v>
      </c>
      <c r="H2007" s="34" t="e">
        <f>VLOOKUP($B2007,三大法人買賣超!$A$4:$I$500,5,FALSE)</f>
        <v>#N/A</v>
      </c>
      <c r="I2007" s="27" t="e">
        <f>VLOOKUP($B2007,三大法人買賣超!$A$4:$I$500,7,FALSE)</f>
        <v>#N/A</v>
      </c>
      <c r="J2007" s="27" t="e">
        <f>VLOOKUP($B2007,三大法人買賣超!$A$4:$I$500,9,FALSE)</f>
        <v>#N/A</v>
      </c>
      <c r="K2007" s="37">
        <f>新台幣匯率美元指數!B2008</f>
        <v>0</v>
      </c>
      <c r="L2007" s="38">
        <f>新台幣匯率美元指數!C2008</f>
        <v>0</v>
      </c>
      <c r="M2007" s="39">
        <f>新台幣匯率美元指數!D2008</f>
        <v>0</v>
      </c>
      <c r="N2007" s="27" t="e">
        <f>VLOOKUP($B2007,期貨未平倉口數!$A$4:$M$499,4,FALSE)</f>
        <v>#N/A</v>
      </c>
      <c r="O2007" s="27" t="e">
        <f>VLOOKUP($B2007,期貨未平倉口數!$A$4:$M$499,9,FALSE)</f>
        <v>#N/A</v>
      </c>
      <c r="P2007" s="27" t="e">
        <f>VLOOKUP($B2007,期貨未平倉口數!$A$4:$M$499,10,FALSE)</f>
        <v>#N/A</v>
      </c>
      <c r="Q2007" s="27" t="e">
        <f>VLOOKUP($B2007,期貨未平倉口數!$A$4:$M$499,11,FALSE)</f>
        <v>#N/A</v>
      </c>
      <c r="R2007" s="64" t="e">
        <f>VLOOKUP($B2007,選擇權未平倉餘額!$A$4:$I$500,6,FALSE)</f>
        <v>#N/A</v>
      </c>
      <c r="S2007" s="64" t="e">
        <f>VLOOKUP($B2007,選擇權未平倉餘額!$A$4:$I$500,7,FALSE)</f>
        <v>#N/A</v>
      </c>
      <c r="T2007" s="64" t="e">
        <f>VLOOKUP($B2007,選擇權未平倉餘額!$A$4:$I$500,8,FALSE)</f>
        <v>#N/A</v>
      </c>
      <c r="U2007" s="64" t="e">
        <f>VLOOKUP($B2007,選擇權未平倉餘額!$A$4:$I$500,9,FALSE)</f>
        <v>#N/A</v>
      </c>
      <c r="V2007" s="39" t="e">
        <f>VLOOKUP($B2007,臺指選擇權P_C_Ratios!$A$4:$C$500,3,FALSE)</f>
        <v>#N/A</v>
      </c>
      <c r="W2007" s="41" t="e">
        <f>VLOOKUP($B2007,散戶多空比!$A$6:$L$500,12,FALSE)</f>
        <v>#N/A</v>
      </c>
      <c r="X2007" s="40" t="e">
        <f>VLOOKUP($B2007,期貨大額交易人未沖銷部位!$A$4:$O$499,4,FALSE)</f>
        <v>#N/A</v>
      </c>
      <c r="Y2007" s="40" t="e">
        <f>VLOOKUP($B2007,期貨大額交易人未沖銷部位!$A$4:$O$499,7,FALSE)</f>
        <v>#N/A</v>
      </c>
      <c r="Z2007" s="40" t="e">
        <f>VLOOKUP($B2007,期貨大額交易人未沖銷部位!$A$4:$O$499,10,FALSE)</f>
        <v>#N/A</v>
      </c>
      <c r="AA2007" s="40" t="e">
        <f>VLOOKUP($B2007,期貨大額交易人未沖銷部位!$A$4:$O$499,13,FALSE)</f>
        <v>#N/A</v>
      </c>
      <c r="AB2007" s="40" t="e">
        <f>VLOOKUP($B2007,期貨大額交易人未沖銷部位!$A$4:$O$499,14,FALSE)</f>
        <v>#N/A</v>
      </c>
      <c r="AC2007" s="40" t="e">
        <f>VLOOKUP($B2007,期貨大額交易人未沖銷部位!$A$4:$O$499,15,FALSE)</f>
        <v>#N/A</v>
      </c>
      <c r="AD2007" s="33" t="e">
        <f>VLOOKUP($B2007,三大美股走勢!$A$4:$J$495,4,FALSE)</f>
        <v>#N/A</v>
      </c>
      <c r="AE2007" s="33" t="e">
        <f>VLOOKUP($B2007,三大美股走勢!$A$4:$J$495,7,FALSE)</f>
        <v>#N/A</v>
      </c>
      <c r="AF2007" s="33" t="e">
        <f>VLOOKUP($B2007,三大美股走勢!$A$4:$J$495,10,FALSE)</f>
        <v>#N/A</v>
      </c>
    </row>
    <row r="2008" spans="2:32">
      <c r="B2008" s="32">
        <v>44787</v>
      </c>
      <c r="C2008" s="33" t="e">
        <f>VLOOKUP($B2008,大盤與近月台指!$A$4:$I$499,2,FALSE)</f>
        <v>#N/A</v>
      </c>
      <c r="D2008" s="34" t="e">
        <f>VLOOKUP($B2008,大盤與近月台指!$A$4:$I$499,3,FALSE)</f>
        <v>#N/A</v>
      </c>
      <c r="E2008" s="35" t="e">
        <f>VLOOKUP($B2008,大盤與近月台指!$A$4:$I$499,4,FALSE)</f>
        <v>#N/A</v>
      </c>
      <c r="F2008" s="33" t="e">
        <f>VLOOKUP($B2008,大盤與近月台指!$A$4:$I$499,5,FALSE)</f>
        <v>#N/A</v>
      </c>
      <c r="G2008" s="49" t="e">
        <f>VLOOKUP($B2008,三大法人買賣超!$A$4:$I$500,3,FALSE)</f>
        <v>#N/A</v>
      </c>
      <c r="H2008" s="34" t="e">
        <f>VLOOKUP($B2008,三大法人買賣超!$A$4:$I$500,5,FALSE)</f>
        <v>#N/A</v>
      </c>
      <c r="I2008" s="27" t="e">
        <f>VLOOKUP($B2008,三大法人買賣超!$A$4:$I$500,7,FALSE)</f>
        <v>#N/A</v>
      </c>
      <c r="J2008" s="27" t="e">
        <f>VLOOKUP($B2008,三大法人買賣超!$A$4:$I$500,9,FALSE)</f>
        <v>#N/A</v>
      </c>
      <c r="K2008" s="37">
        <f>新台幣匯率美元指數!B2009</f>
        <v>0</v>
      </c>
      <c r="L2008" s="38">
        <f>新台幣匯率美元指數!C2009</f>
        <v>0</v>
      </c>
      <c r="M2008" s="39">
        <f>新台幣匯率美元指數!D2009</f>
        <v>0</v>
      </c>
      <c r="N2008" s="27" t="e">
        <f>VLOOKUP($B2008,期貨未平倉口數!$A$4:$M$499,4,FALSE)</f>
        <v>#N/A</v>
      </c>
      <c r="O2008" s="27" t="e">
        <f>VLOOKUP($B2008,期貨未平倉口數!$A$4:$M$499,9,FALSE)</f>
        <v>#N/A</v>
      </c>
      <c r="P2008" s="27" t="e">
        <f>VLOOKUP($B2008,期貨未平倉口數!$A$4:$M$499,10,FALSE)</f>
        <v>#N/A</v>
      </c>
      <c r="Q2008" s="27" t="e">
        <f>VLOOKUP($B2008,期貨未平倉口數!$A$4:$M$499,11,FALSE)</f>
        <v>#N/A</v>
      </c>
      <c r="R2008" s="64" t="e">
        <f>VLOOKUP($B2008,選擇權未平倉餘額!$A$4:$I$500,6,FALSE)</f>
        <v>#N/A</v>
      </c>
      <c r="S2008" s="64" t="e">
        <f>VLOOKUP($B2008,選擇權未平倉餘額!$A$4:$I$500,7,FALSE)</f>
        <v>#N/A</v>
      </c>
      <c r="T2008" s="64" t="e">
        <f>VLOOKUP($B2008,選擇權未平倉餘額!$A$4:$I$500,8,FALSE)</f>
        <v>#N/A</v>
      </c>
      <c r="U2008" s="64" t="e">
        <f>VLOOKUP($B2008,選擇權未平倉餘額!$A$4:$I$500,9,FALSE)</f>
        <v>#N/A</v>
      </c>
      <c r="V2008" s="39" t="e">
        <f>VLOOKUP($B2008,臺指選擇權P_C_Ratios!$A$4:$C$500,3,FALSE)</f>
        <v>#N/A</v>
      </c>
      <c r="W2008" s="41" t="e">
        <f>VLOOKUP($B2008,散戶多空比!$A$6:$L$500,12,FALSE)</f>
        <v>#N/A</v>
      </c>
      <c r="X2008" s="40" t="e">
        <f>VLOOKUP($B2008,期貨大額交易人未沖銷部位!$A$4:$O$499,4,FALSE)</f>
        <v>#N/A</v>
      </c>
      <c r="Y2008" s="40" t="e">
        <f>VLOOKUP($B2008,期貨大額交易人未沖銷部位!$A$4:$O$499,7,FALSE)</f>
        <v>#N/A</v>
      </c>
      <c r="Z2008" s="40" t="e">
        <f>VLOOKUP($B2008,期貨大額交易人未沖銷部位!$A$4:$O$499,10,FALSE)</f>
        <v>#N/A</v>
      </c>
      <c r="AA2008" s="40" t="e">
        <f>VLOOKUP($B2008,期貨大額交易人未沖銷部位!$A$4:$O$499,13,FALSE)</f>
        <v>#N/A</v>
      </c>
      <c r="AB2008" s="40" t="e">
        <f>VLOOKUP($B2008,期貨大額交易人未沖銷部位!$A$4:$O$499,14,FALSE)</f>
        <v>#N/A</v>
      </c>
      <c r="AC2008" s="40" t="e">
        <f>VLOOKUP($B2008,期貨大額交易人未沖銷部位!$A$4:$O$499,15,FALSE)</f>
        <v>#N/A</v>
      </c>
      <c r="AD2008" s="33" t="e">
        <f>VLOOKUP($B2008,三大美股走勢!$A$4:$J$495,4,FALSE)</f>
        <v>#N/A</v>
      </c>
      <c r="AE2008" s="33" t="e">
        <f>VLOOKUP($B2008,三大美股走勢!$A$4:$J$495,7,FALSE)</f>
        <v>#N/A</v>
      </c>
      <c r="AF2008" s="33" t="e">
        <f>VLOOKUP($B2008,三大美股走勢!$A$4:$J$495,10,FALSE)</f>
        <v>#N/A</v>
      </c>
    </row>
    <row r="2009" spans="2:32">
      <c r="B2009" s="32">
        <v>44788</v>
      </c>
      <c r="C2009" s="33" t="e">
        <f>VLOOKUP($B2009,大盤與近月台指!$A$4:$I$499,2,FALSE)</f>
        <v>#N/A</v>
      </c>
      <c r="D2009" s="34" t="e">
        <f>VLOOKUP($B2009,大盤與近月台指!$A$4:$I$499,3,FALSE)</f>
        <v>#N/A</v>
      </c>
      <c r="E2009" s="35" t="e">
        <f>VLOOKUP($B2009,大盤與近月台指!$A$4:$I$499,4,FALSE)</f>
        <v>#N/A</v>
      </c>
      <c r="F2009" s="33" t="e">
        <f>VLOOKUP($B2009,大盤與近月台指!$A$4:$I$499,5,FALSE)</f>
        <v>#N/A</v>
      </c>
      <c r="G2009" s="49" t="e">
        <f>VLOOKUP($B2009,三大法人買賣超!$A$4:$I$500,3,FALSE)</f>
        <v>#N/A</v>
      </c>
      <c r="H2009" s="34" t="e">
        <f>VLOOKUP($B2009,三大法人買賣超!$A$4:$I$500,5,FALSE)</f>
        <v>#N/A</v>
      </c>
      <c r="I2009" s="27" t="e">
        <f>VLOOKUP($B2009,三大法人買賣超!$A$4:$I$500,7,FALSE)</f>
        <v>#N/A</v>
      </c>
      <c r="J2009" s="27" t="e">
        <f>VLOOKUP($B2009,三大法人買賣超!$A$4:$I$500,9,FALSE)</f>
        <v>#N/A</v>
      </c>
      <c r="K2009" s="37">
        <f>新台幣匯率美元指數!B2010</f>
        <v>0</v>
      </c>
      <c r="L2009" s="38">
        <f>新台幣匯率美元指數!C2010</f>
        <v>0</v>
      </c>
      <c r="M2009" s="39">
        <f>新台幣匯率美元指數!D2010</f>
        <v>0</v>
      </c>
      <c r="N2009" s="27" t="e">
        <f>VLOOKUP($B2009,期貨未平倉口數!$A$4:$M$499,4,FALSE)</f>
        <v>#N/A</v>
      </c>
      <c r="O2009" s="27" t="e">
        <f>VLOOKUP($B2009,期貨未平倉口數!$A$4:$M$499,9,FALSE)</f>
        <v>#N/A</v>
      </c>
      <c r="P2009" s="27" t="e">
        <f>VLOOKUP($B2009,期貨未平倉口數!$A$4:$M$499,10,FALSE)</f>
        <v>#N/A</v>
      </c>
      <c r="Q2009" s="27" t="e">
        <f>VLOOKUP($B2009,期貨未平倉口數!$A$4:$M$499,11,FALSE)</f>
        <v>#N/A</v>
      </c>
      <c r="R2009" s="64" t="e">
        <f>VLOOKUP($B2009,選擇權未平倉餘額!$A$4:$I$500,6,FALSE)</f>
        <v>#N/A</v>
      </c>
      <c r="S2009" s="64" t="e">
        <f>VLOOKUP($B2009,選擇權未平倉餘額!$A$4:$I$500,7,FALSE)</f>
        <v>#N/A</v>
      </c>
      <c r="T2009" s="64" t="e">
        <f>VLOOKUP($B2009,選擇權未平倉餘額!$A$4:$I$500,8,FALSE)</f>
        <v>#N/A</v>
      </c>
      <c r="U2009" s="64" t="e">
        <f>VLOOKUP($B2009,選擇權未平倉餘額!$A$4:$I$500,9,FALSE)</f>
        <v>#N/A</v>
      </c>
      <c r="V2009" s="39" t="e">
        <f>VLOOKUP($B2009,臺指選擇權P_C_Ratios!$A$4:$C$500,3,FALSE)</f>
        <v>#N/A</v>
      </c>
      <c r="W2009" s="41" t="e">
        <f>VLOOKUP($B2009,散戶多空比!$A$6:$L$500,12,FALSE)</f>
        <v>#N/A</v>
      </c>
      <c r="X2009" s="40" t="e">
        <f>VLOOKUP($B2009,期貨大額交易人未沖銷部位!$A$4:$O$499,4,FALSE)</f>
        <v>#N/A</v>
      </c>
      <c r="Y2009" s="40" t="e">
        <f>VLOOKUP($B2009,期貨大額交易人未沖銷部位!$A$4:$O$499,7,FALSE)</f>
        <v>#N/A</v>
      </c>
      <c r="Z2009" s="40" t="e">
        <f>VLOOKUP($B2009,期貨大額交易人未沖銷部位!$A$4:$O$499,10,FALSE)</f>
        <v>#N/A</v>
      </c>
      <c r="AA2009" s="40" t="e">
        <f>VLOOKUP($B2009,期貨大額交易人未沖銷部位!$A$4:$O$499,13,FALSE)</f>
        <v>#N/A</v>
      </c>
      <c r="AB2009" s="40" t="e">
        <f>VLOOKUP($B2009,期貨大額交易人未沖銷部位!$A$4:$O$499,14,FALSE)</f>
        <v>#N/A</v>
      </c>
      <c r="AC2009" s="40" t="e">
        <f>VLOOKUP($B2009,期貨大額交易人未沖銷部位!$A$4:$O$499,15,FALSE)</f>
        <v>#N/A</v>
      </c>
      <c r="AD2009" s="33" t="e">
        <f>VLOOKUP($B2009,三大美股走勢!$A$4:$J$495,4,FALSE)</f>
        <v>#N/A</v>
      </c>
      <c r="AE2009" s="33" t="e">
        <f>VLOOKUP($B2009,三大美股走勢!$A$4:$J$495,7,FALSE)</f>
        <v>#N/A</v>
      </c>
      <c r="AF2009" s="33" t="e">
        <f>VLOOKUP($B2009,三大美股走勢!$A$4:$J$495,10,FALSE)</f>
        <v>#N/A</v>
      </c>
    </row>
    <row r="2010" spans="2:32">
      <c r="B2010" s="32">
        <v>44789</v>
      </c>
      <c r="C2010" s="33" t="e">
        <f>VLOOKUP($B2010,大盤與近月台指!$A$4:$I$499,2,FALSE)</f>
        <v>#N/A</v>
      </c>
      <c r="D2010" s="34" t="e">
        <f>VLOOKUP($B2010,大盤與近月台指!$A$4:$I$499,3,FALSE)</f>
        <v>#N/A</v>
      </c>
      <c r="E2010" s="35" t="e">
        <f>VLOOKUP($B2010,大盤與近月台指!$A$4:$I$499,4,FALSE)</f>
        <v>#N/A</v>
      </c>
      <c r="F2010" s="33" t="e">
        <f>VLOOKUP($B2010,大盤與近月台指!$A$4:$I$499,5,FALSE)</f>
        <v>#N/A</v>
      </c>
      <c r="G2010" s="49" t="e">
        <f>VLOOKUP($B2010,三大法人買賣超!$A$4:$I$500,3,FALSE)</f>
        <v>#N/A</v>
      </c>
      <c r="H2010" s="34" t="e">
        <f>VLOOKUP($B2010,三大法人買賣超!$A$4:$I$500,5,FALSE)</f>
        <v>#N/A</v>
      </c>
      <c r="I2010" s="27" t="e">
        <f>VLOOKUP($B2010,三大法人買賣超!$A$4:$I$500,7,FALSE)</f>
        <v>#N/A</v>
      </c>
      <c r="J2010" s="27" t="e">
        <f>VLOOKUP($B2010,三大法人買賣超!$A$4:$I$500,9,FALSE)</f>
        <v>#N/A</v>
      </c>
      <c r="K2010" s="37">
        <f>新台幣匯率美元指數!B2011</f>
        <v>0</v>
      </c>
      <c r="L2010" s="38">
        <f>新台幣匯率美元指數!C2011</f>
        <v>0</v>
      </c>
      <c r="M2010" s="39">
        <f>新台幣匯率美元指數!D2011</f>
        <v>0</v>
      </c>
      <c r="N2010" s="27" t="e">
        <f>VLOOKUP($B2010,期貨未平倉口數!$A$4:$M$499,4,FALSE)</f>
        <v>#N/A</v>
      </c>
      <c r="O2010" s="27" t="e">
        <f>VLOOKUP($B2010,期貨未平倉口數!$A$4:$M$499,9,FALSE)</f>
        <v>#N/A</v>
      </c>
      <c r="P2010" s="27" t="e">
        <f>VLOOKUP($B2010,期貨未平倉口數!$A$4:$M$499,10,FALSE)</f>
        <v>#N/A</v>
      </c>
      <c r="Q2010" s="27" t="e">
        <f>VLOOKUP($B2010,期貨未平倉口數!$A$4:$M$499,11,FALSE)</f>
        <v>#N/A</v>
      </c>
      <c r="R2010" s="64" t="e">
        <f>VLOOKUP($B2010,選擇權未平倉餘額!$A$4:$I$500,6,FALSE)</f>
        <v>#N/A</v>
      </c>
      <c r="S2010" s="64" t="e">
        <f>VLOOKUP($B2010,選擇權未平倉餘額!$A$4:$I$500,7,FALSE)</f>
        <v>#N/A</v>
      </c>
      <c r="T2010" s="64" t="e">
        <f>VLOOKUP($B2010,選擇權未平倉餘額!$A$4:$I$500,8,FALSE)</f>
        <v>#N/A</v>
      </c>
      <c r="U2010" s="64" t="e">
        <f>VLOOKUP($B2010,選擇權未平倉餘額!$A$4:$I$500,9,FALSE)</f>
        <v>#N/A</v>
      </c>
      <c r="V2010" s="39" t="e">
        <f>VLOOKUP($B2010,臺指選擇權P_C_Ratios!$A$4:$C$500,3,FALSE)</f>
        <v>#N/A</v>
      </c>
      <c r="W2010" s="41" t="e">
        <f>VLOOKUP($B2010,散戶多空比!$A$6:$L$500,12,FALSE)</f>
        <v>#N/A</v>
      </c>
      <c r="X2010" s="40" t="e">
        <f>VLOOKUP($B2010,期貨大額交易人未沖銷部位!$A$4:$O$499,4,FALSE)</f>
        <v>#N/A</v>
      </c>
      <c r="Y2010" s="40" t="e">
        <f>VLOOKUP($B2010,期貨大額交易人未沖銷部位!$A$4:$O$499,7,FALSE)</f>
        <v>#N/A</v>
      </c>
      <c r="Z2010" s="40" t="e">
        <f>VLOOKUP($B2010,期貨大額交易人未沖銷部位!$A$4:$O$499,10,FALSE)</f>
        <v>#N/A</v>
      </c>
      <c r="AA2010" s="40" t="e">
        <f>VLOOKUP($B2010,期貨大額交易人未沖銷部位!$A$4:$O$499,13,FALSE)</f>
        <v>#N/A</v>
      </c>
      <c r="AB2010" s="40" t="e">
        <f>VLOOKUP($B2010,期貨大額交易人未沖銷部位!$A$4:$O$499,14,FALSE)</f>
        <v>#N/A</v>
      </c>
      <c r="AC2010" s="40" t="e">
        <f>VLOOKUP($B2010,期貨大額交易人未沖銷部位!$A$4:$O$499,15,FALSE)</f>
        <v>#N/A</v>
      </c>
      <c r="AD2010" s="33" t="e">
        <f>VLOOKUP($B2010,三大美股走勢!$A$4:$J$495,4,FALSE)</f>
        <v>#N/A</v>
      </c>
      <c r="AE2010" s="33" t="e">
        <f>VLOOKUP($B2010,三大美股走勢!$A$4:$J$495,7,FALSE)</f>
        <v>#N/A</v>
      </c>
      <c r="AF2010" s="33" t="e">
        <f>VLOOKUP($B2010,三大美股走勢!$A$4:$J$495,10,FALSE)</f>
        <v>#N/A</v>
      </c>
    </row>
    <row r="2011" spans="2:32">
      <c r="B2011" s="32">
        <v>44790</v>
      </c>
      <c r="C2011" s="33" t="e">
        <f>VLOOKUP($B2011,大盤與近月台指!$A$4:$I$499,2,FALSE)</f>
        <v>#N/A</v>
      </c>
      <c r="D2011" s="34" t="e">
        <f>VLOOKUP($B2011,大盤與近月台指!$A$4:$I$499,3,FALSE)</f>
        <v>#N/A</v>
      </c>
      <c r="E2011" s="35" t="e">
        <f>VLOOKUP($B2011,大盤與近月台指!$A$4:$I$499,4,FALSE)</f>
        <v>#N/A</v>
      </c>
      <c r="F2011" s="33" t="e">
        <f>VLOOKUP($B2011,大盤與近月台指!$A$4:$I$499,5,FALSE)</f>
        <v>#N/A</v>
      </c>
      <c r="G2011" s="49" t="e">
        <f>VLOOKUP($B2011,三大法人買賣超!$A$4:$I$500,3,FALSE)</f>
        <v>#N/A</v>
      </c>
      <c r="H2011" s="34" t="e">
        <f>VLOOKUP($B2011,三大法人買賣超!$A$4:$I$500,5,FALSE)</f>
        <v>#N/A</v>
      </c>
      <c r="I2011" s="27" t="e">
        <f>VLOOKUP($B2011,三大法人買賣超!$A$4:$I$500,7,FALSE)</f>
        <v>#N/A</v>
      </c>
      <c r="J2011" s="27" t="e">
        <f>VLOOKUP($B2011,三大法人買賣超!$A$4:$I$500,9,FALSE)</f>
        <v>#N/A</v>
      </c>
      <c r="K2011" s="37">
        <f>新台幣匯率美元指數!B2012</f>
        <v>0</v>
      </c>
      <c r="L2011" s="38">
        <f>新台幣匯率美元指數!C2012</f>
        <v>0</v>
      </c>
      <c r="M2011" s="39">
        <f>新台幣匯率美元指數!D2012</f>
        <v>0</v>
      </c>
      <c r="N2011" s="27" t="e">
        <f>VLOOKUP($B2011,期貨未平倉口數!$A$4:$M$499,4,FALSE)</f>
        <v>#N/A</v>
      </c>
      <c r="O2011" s="27" t="e">
        <f>VLOOKUP($B2011,期貨未平倉口數!$A$4:$M$499,9,FALSE)</f>
        <v>#N/A</v>
      </c>
      <c r="P2011" s="27" t="e">
        <f>VLOOKUP($B2011,期貨未平倉口數!$A$4:$M$499,10,FALSE)</f>
        <v>#N/A</v>
      </c>
      <c r="Q2011" s="27" t="e">
        <f>VLOOKUP($B2011,期貨未平倉口數!$A$4:$M$499,11,FALSE)</f>
        <v>#N/A</v>
      </c>
      <c r="R2011" s="64" t="e">
        <f>VLOOKUP($B2011,選擇權未平倉餘額!$A$4:$I$500,6,FALSE)</f>
        <v>#N/A</v>
      </c>
      <c r="S2011" s="64" t="e">
        <f>VLOOKUP($B2011,選擇權未平倉餘額!$A$4:$I$500,7,FALSE)</f>
        <v>#N/A</v>
      </c>
      <c r="T2011" s="64" t="e">
        <f>VLOOKUP($B2011,選擇權未平倉餘額!$A$4:$I$500,8,FALSE)</f>
        <v>#N/A</v>
      </c>
      <c r="U2011" s="64" t="e">
        <f>VLOOKUP($B2011,選擇權未平倉餘額!$A$4:$I$500,9,FALSE)</f>
        <v>#N/A</v>
      </c>
      <c r="V2011" s="39" t="e">
        <f>VLOOKUP($B2011,臺指選擇權P_C_Ratios!$A$4:$C$500,3,FALSE)</f>
        <v>#N/A</v>
      </c>
      <c r="W2011" s="41" t="e">
        <f>VLOOKUP($B2011,散戶多空比!$A$6:$L$500,12,FALSE)</f>
        <v>#N/A</v>
      </c>
      <c r="X2011" s="40" t="e">
        <f>VLOOKUP($B2011,期貨大額交易人未沖銷部位!$A$4:$O$499,4,FALSE)</f>
        <v>#N/A</v>
      </c>
      <c r="Y2011" s="40" t="e">
        <f>VLOOKUP($B2011,期貨大額交易人未沖銷部位!$A$4:$O$499,7,FALSE)</f>
        <v>#N/A</v>
      </c>
      <c r="Z2011" s="40" t="e">
        <f>VLOOKUP($B2011,期貨大額交易人未沖銷部位!$A$4:$O$499,10,FALSE)</f>
        <v>#N/A</v>
      </c>
      <c r="AA2011" s="40" t="e">
        <f>VLOOKUP($B2011,期貨大額交易人未沖銷部位!$A$4:$O$499,13,FALSE)</f>
        <v>#N/A</v>
      </c>
      <c r="AB2011" s="40" t="e">
        <f>VLOOKUP($B2011,期貨大額交易人未沖銷部位!$A$4:$O$499,14,FALSE)</f>
        <v>#N/A</v>
      </c>
      <c r="AC2011" s="40" t="e">
        <f>VLOOKUP($B2011,期貨大額交易人未沖銷部位!$A$4:$O$499,15,FALSE)</f>
        <v>#N/A</v>
      </c>
      <c r="AD2011" s="33" t="e">
        <f>VLOOKUP($B2011,三大美股走勢!$A$4:$J$495,4,FALSE)</f>
        <v>#N/A</v>
      </c>
      <c r="AE2011" s="33" t="e">
        <f>VLOOKUP($B2011,三大美股走勢!$A$4:$J$495,7,FALSE)</f>
        <v>#N/A</v>
      </c>
      <c r="AF2011" s="33" t="e">
        <f>VLOOKUP($B2011,三大美股走勢!$A$4:$J$495,10,FALSE)</f>
        <v>#N/A</v>
      </c>
    </row>
    <row r="2012" spans="2:32">
      <c r="B2012" s="32">
        <v>44791</v>
      </c>
      <c r="C2012" s="33" t="e">
        <f>VLOOKUP($B2012,大盤與近月台指!$A$4:$I$499,2,FALSE)</f>
        <v>#N/A</v>
      </c>
      <c r="D2012" s="34" t="e">
        <f>VLOOKUP($B2012,大盤與近月台指!$A$4:$I$499,3,FALSE)</f>
        <v>#N/A</v>
      </c>
      <c r="E2012" s="35" t="e">
        <f>VLOOKUP($B2012,大盤與近月台指!$A$4:$I$499,4,FALSE)</f>
        <v>#N/A</v>
      </c>
      <c r="F2012" s="33" t="e">
        <f>VLOOKUP($B2012,大盤與近月台指!$A$4:$I$499,5,FALSE)</f>
        <v>#N/A</v>
      </c>
      <c r="G2012" s="49" t="e">
        <f>VLOOKUP($B2012,三大法人買賣超!$A$4:$I$500,3,FALSE)</f>
        <v>#N/A</v>
      </c>
      <c r="H2012" s="34" t="e">
        <f>VLOOKUP($B2012,三大法人買賣超!$A$4:$I$500,5,FALSE)</f>
        <v>#N/A</v>
      </c>
      <c r="I2012" s="27" t="e">
        <f>VLOOKUP($B2012,三大法人買賣超!$A$4:$I$500,7,FALSE)</f>
        <v>#N/A</v>
      </c>
      <c r="J2012" s="27" t="e">
        <f>VLOOKUP($B2012,三大法人買賣超!$A$4:$I$500,9,FALSE)</f>
        <v>#N/A</v>
      </c>
      <c r="K2012" s="37">
        <f>新台幣匯率美元指數!B2013</f>
        <v>0</v>
      </c>
      <c r="L2012" s="38">
        <f>新台幣匯率美元指數!C2013</f>
        <v>0</v>
      </c>
      <c r="M2012" s="39">
        <f>新台幣匯率美元指數!D2013</f>
        <v>0</v>
      </c>
      <c r="N2012" s="27" t="e">
        <f>VLOOKUP($B2012,期貨未平倉口數!$A$4:$M$499,4,FALSE)</f>
        <v>#N/A</v>
      </c>
      <c r="O2012" s="27" t="e">
        <f>VLOOKUP($B2012,期貨未平倉口數!$A$4:$M$499,9,FALSE)</f>
        <v>#N/A</v>
      </c>
      <c r="P2012" s="27" t="e">
        <f>VLOOKUP($B2012,期貨未平倉口數!$A$4:$M$499,10,FALSE)</f>
        <v>#N/A</v>
      </c>
      <c r="Q2012" s="27" t="e">
        <f>VLOOKUP($B2012,期貨未平倉口數!$A$4:$M$499,11,FALSE)</f>
        <v>#N/A</v>
      </c>
      <c r="R2012" s="64" t="e">
        <f>VLOOKUP($B2012,選擇權未平倉餘額!$A$4:$I$500,6,FALSE)</f>
        <v>#N/A</v>
      </c>
      <c r="S2012" s="64" t="e">
        <f>VLOOKUP($B2012,選擇權未平倉餘額!$A$4:$I$500,7,FALSE)</f>
        <v>#N/A</v>
      </c>
      <c r="T2012" s="64" t="e">
        <f>VLOOKUP($B2012,選擇權未平倉餘額!$A$4:$I$500,8,FALSE)</f>
        <v>#N/A</v>
      </c>
      <c r="U2012" s="64" t="e">
        <f>VLOOKUP($B2012,選擇權未平倉餘額!$A$4:$I$500,9,FALSE)</f>
        <v>#N/A</v>
      </c>
      <c r="V2012" s="39" t="e">
        <f>VLOOKUP($B2012,臺指選擇權P_C_Ratios!$A$4:$C$500,3,FALSE)</f>
        <v>#N/A</v>
      </c>
      <c r="W2012" s="41" t="e">
        <f>VLOOKUP($B2012,散戶多空比!$A$6:$L$500,12,FALSE)</f>
        <v>#N/A</v>
      </c>
      <c r="X2012" s="40" t="e">
        <f>VLOOKUP($B2012,期貨大額交易人未沖銷部位!$A$4:$O$499,4,FALSE)</f>
        <v>#N/A</v>
      </c>
      <c r="Y2012" s="40" t="e">
        <f>VLOOKUP($B2012,期貨大額交易人未沖銷部位!$A$4:$O$499,7,FALSE)</f>
        <v>#N/A</v>
      </c>
      <c r="Z2012" s="40" t="e">
        <f>VLOOKUP($B2012,期貨大額交易人未沖銷部位!$A$4:$O$499,10,FALSE)</f>
        <v>#N/A</v>
      </c>
      <c r="AA2012" s="40" t="e">
        <f>VLOOKUP($B2012,期貨大額交易人未沖銷部位!$A$4:$O$499,13,FALSE)</f>
        <v>#N/A</v>
      </c>
      <c r="AB2012" s="40" t="e">
        <f>VLOOKUP($B2012,期貨大額交易人未沖銷部位!$A$4:$O$499,14,FALSE)</f>
        <v>#N/A</v>
      </c>
      <c r="AC2012" s="40" t="e">
        <f>VLOOKUP($B2012,期貨大額交易人未沖銷部位!$A$4:$O$499,15,FALSE)</f>
        <v>#N/A</v>
      </c>
      <c r="AD2012" s="33" t="e">
        <f>VLOOKUP($B2012,三大美股走勢!$A$4:$J$495,4,FALSE)</f>
        <v>#N/A</v>
      </c>
      <c r="AE2012" s="33" t="e">
        <f>VLOOKUP($B2012,三大美股走勢!$A$4:$J$495,7,FALSE)</f>
        <v>#N/A</v>
      </c>
      <c r="AF2012" s="33" t="e">
        <f>VLOOKUP($B2012,三大美股走勢!$A$4:$J$495,10,FALSE)</f>
        <v>#N/A</v>
      </c>
    </row>
    <row r="2013" spans="2:32">
      <c r="B2013" s="32">
        <v>44792</v>
      </c>
      <c r="C2013" s="33" t="e">
        <f>VLOOKUP($B2013,大盤與近月台指!$A$4:$I$499,2,FALSE)</f>
        <v>#N/A</v>
      </c>
      <c r="D2013" s="34" t="e">
        <f>VLOOKUP($B2013,大盤與近月台指!$A$4:$I$499,3,FALSE)</f>
        <v>#N/A</v>
      </c>
      <c r="E2013" s="35" t="e">
        <f>VLOOKUP($B2013,大盤與近月台指!$A$4:$I$499,4,FALSE)</f>
        <v>#N/A</v>
      </c>
      <c r="F2013" s="33" t="e">
        <f>VLOOKUP($B2013,大盤與近月台指!$A$4:$I$499,5,FALSE)</f>
        <v>#N/A</v>
      </c>
      <c r="G2013" s="49" t="e">
        <f>VLOOKUP($B2013,三大法人買賣超!$A$4:$I$500,3,FALSE)</f>
        <v>#N/A</v>
      </c>
      <c r="H2013" s="34" t="e">
        <f>VLOOKUP($B2013,三大法人買賣超!$A$4:$I$500,5,FALSE)</f>
        <v>#N/A</v>
      </c>
      <c r="I2013" s="27" t="e">
        <f>VLOOKUP($B2013,三大法人買賣超!$A$4:$I$500,7,FALSE)</f>
        <v>#N/A</v>
      </c>
      <c r="J2013" s="27" t="e">
        <f>VLOOKUP($B2013,三大法人買賣超!$A$4:$I$500,9,FALSE)</f>
        <v>#N/A</v>
      </c>
      <c r="K2013" s="37">
        <f>新台幣匯率美元指數!B2014</f>
        <v>0</v>
      </c>
      <c r="L2013" s="38">
        <f>新台幣匯率美元指數!C2014</f>
        <v>0</v>
      </c>
      <c r="M2013" s="39">
        <f>新台幣匯率美元指數!D2014</f>
        <v>0</v>
      </c>
      <c r="N2013" s="27" t="e">
        <f>VLOOKUP($B2013,期貨未平倉口數!$A$4:$M$499,4,FALSE)</f>
        <v>#N/A</v>
      </c>
      <c r="O2013" s="27" t="e">
        <f>VLOOKUP($B2013,期貨未平倉口數!$A$4:$M$499,9,FALSE)</f>
        <v>#N/A</v>
      </c>
      <c r="P2013" s="27" t="e">
        <f>VLOOKUP($B2013,期貨未平倉口數!$A$4:$M$499,10,FALSE)</f>
        <v>#N/A</v>
      </c>
      <c r="Q2013" s="27" t="e">
        <f>VLOOKUP($B2013,期貨未平倉口數!$A$4:$M$499,11,FALSE)</f>
        <v>#N/A</v>
      </c>
      <c r="R2013" s="64" t="e">
        <f>VLOOKUP($B2013,選擇權未平倉餘額!$A$4:$I$500,6,FALSE)</f>
        <v>#N/A</v>
      </c>
      <c r="S2013" s="64" t="e">
        <f>VLOOKUP($B2013,選擇權未平倉餘額!$A$4:$I$500,7,FALSE)</f>
        <v>#N/A</v>
      </c>
      <c r="T2013" s="64" t="e">
        <f>VLOOKUP($B2013,選擇權未平倉餘額!$A$4:$I$500,8,FALSE)</f>
        <v>#N/A</v>
      </c>
      <c r="U2013" s="64" t="e">
        <f>VLOOKUP($B2013,選擇權未平倉餘額!$A$4:$I$500,9,FALSE)</f>
        <v>#N/A</v>
      </c>
      <c r="V2013" s="39" t="e">
        <f>VLOOKUP($B2013,臺指選擇權P_C_Ratios!$A$4:$C$500,3,FALSE)</f>
        <v>#N/A</v>
      </c>
      <c r="W2013" s="41" t="e">
        <f>VLOOKUP($B2013,散戶多空比!$A$6:$L$500,12,FALSE)</f>
        <v>#N/A</v>
      </c>
      <c r="X2013" s="40" t="e">
        <f>VLOOKUP($B2013,期貨大額交易人未沖銷部位!$A$4:$O$499,4,FALSE)</f>
        <v>#N/A</v>
      </c>
      <c r="Y2013" s="40" t="e">
        <f>VLOOKUP($B2013,期貨大額交易人未沖銷部位!$A$4:$O$499,7,FALSE)</f>
        <v>#N/A</v>
      </c>
      <c r="Z2013" s="40" t="e">
        <f>VLOOKUP($B2013,期貨大額交易人未沖銷部位!$A$4:$O$499,10,FALSE)</f>
        <v>#N/A</v>
      </c>
      <c r="AA2013" s="40" t="e">
        <f>VLOOKUP($B2013,期貨大額交易人未沖銷部位!$A$4:$O$499,13,FALSE)</f>
        <v>#N/A</v>
      </c>
      <c r="AB2013" s="40" t="e">
        <f>VLOOKUP($B2013,期貨大額交易人未沖銷部位!$A$4:$O$499,14,FALSE)</f>
        <v>#N/A</v>
      </c>
      <c r="AC2013" s="40" t="e">
        <f>VLOOKUP($B2013,期貨大額交易人未沖銷部位!$A$4:$O$499,15,FALSE)</f>
        <v>#N/A</v>
      </c>
      <c r="AD2013" s="33" t="e">
        <f>VLOOKUP($B2013,三大美股走勢!$A$4:$J$495,4,FALSE)</f>
        <v>#N/A</v>
      </c>
      <c r="AE2013" s="33" t="e">
        <f>VLOOKUP($B2013,三大美股走勢!$A$4:$J$495,7,FALSE)</f>
        <v>#N/A</v>
      </c>
      <c r="AF2013" s="33" t="e">
        <f>VLOOKUP($B2013,三大美股走勢!$A$4:$J$495,10,FALSE)</f>
        <v>#N/A</v>
      </c>
    </row>
    <row r="2014" spans="2:32">
      <c r="B2014" s="32">
        <v>44793</v>
      </c>
      <c r="C2014" s="33" t="e">
        <f>VLOOKUP($B2014,大盤與近月台指!$A$4:$I$499,2,FALSE)</f>
        <v>#N/A</v>
      </c>
      <c r="D2014" s="34" t="e">
        <f>VLOOKUP($B2014,大盤與近月台指!$A$4:$I$499,3,FALSE)</f>
        <v>#N/A</v>
      </c>
      <c r="E2014" s="35" t="e">
        <f>VLOOKUP($B2014,大盤與近月台指!$A$4:$I$499,4,FALSE)</f>
        <v>#N/A</v>
      </c>
      <c r="F2014" s="33" t="e">
        <f>VLOOKUP($B2014,大盤與近月台指!$A$4:$I$499,5,FALSE)</f>
        <v>#N/A</v>
      </c>
      <c r="G2014" s="49" t="e">
        <f>VLOOKUP($B2014,三大法人買賣超!$A$4:$I$500,3,FALSE)</f>
        <v>#N/A</v>
      </c>
      <c r="H2014" s="34" t="e">
        <f>VLOOKUP($B2014,三大法人買賣超!$A$4:$I$500,5,FALSE)</f>
        <v>#N/A</v>
      </c>
      <c r="I2014" s="27" t="e">
        <f>VLOOKUP($B2014,三大法人買賣超!$A$4:$I$500,7,FALSE)</f>
        <v>#N/A</v>
      </c>
      <c r="J2014" s="27" t="e">
        <f>VLOOKUP($B2014,三大法人買賣超!$A$4:$I$500,9,FALSE)</f>
        <v>#N/A</v>
      </c>
      <c r="K2014" s="37">
        <f>新台幣匯率美元指數!B2015</f>
        <v>0</v>
      </c>
      <c r="L2014" s="38">
        <f>新台幣匯率美元指數!C2015</f>
        <v>0</v>
      </c>
      <c r="M2014" s="39">
        <f>新台幣匯率美元指數!D2015</f>
        <v>0</v>
      </c>
      <c r="N2014" s="27" t="e">
        <f>VLOOKUP($B2014,期貨未平倉口數!$A$4:$M$499,4,FALSE)</f>
        <v>#N/A</v>
      </c>
      <c r="O2014" s="27" t="e">
        <f>VLOOKUP($B2014,期貨未平倉口數!$A$4:$M$499,9,FALSE)</f>
        <v>#N/A</v>
      </c>
      <c r="P2014" s="27" t="e">
        <f>VLOOKUP($B2014,期貨未平倉口數!$A$4:$M$499,10,FALSE)</f>
        <v>#N/A</v>
      </c>
      <c r="Q2014" s="27" t="e">
        <f>VLOOKUP($B2014,期貨未平倉口數!$A$4:$M$499,11,FALSE)</f>
        <v>#N/A</v>
      </c>
      <c r="R2014" s="64" t="e">
        <f>VLOOKUP($B2014,選擇權未平倉餘額!$A$4:$I$500,6,FALSE)</f>
        <v>#N/A</v>
      </c>
      <c r="S2014" s="64" t="e">
        <f>VLOOKUP($B2014,選擇權未平倉餘額!$A$4:$I$500,7,FALSE)</f>
        <v>#N/A</v>
      </c>
      <c r="T2014" s="64" t="e">
        <f>VLOOKUP($B2014,選擇權未平倉餘額!$A$4:$I$500,8,FALSE)</f>
        <v>#N/A</v>
      </c>
      <c r="U2014" s="64" t="e">
        <f>VLOOKUP($B2014,選擇權未平倉餘額!$A$4:$I$500,9,FALSE)</f>
        <v>#N/A</v>
      </c>
      <c r="V2014" s="39" t="e">
        <f>VLOOKUP($B2014,臺指選擇權P_C_Ratios!$A$4:$C$500,3,FALSE)</f>
        <v>#N/A</v>
      </c>
      <c r="W2014" s="41" t="e">
        <f>VLOOKUP($B2014,散戶多空比!$A$6:$L$500,12,FALSE)</f>
        <v>#N/A</v>
      </c>
      <c r="X2014" s="40" t="e">
        <f>VLOOKUP($B2014,期貨大額交易人未沖銷部位!$A$4:$O$499,4,FALSE)</f>
        <v>#N/A</v>
      </c>
      <c r="Y2014" s="40" t="e">
        <f>VLOOKUP($B2014,期貨大額交易人未沖銷部位!$A$4:$O$499,7,FALSE)</f>
        <v>#N/A</v>
      </c>
      <c r="Z2014" s="40" t="e">
        <f>VLOOKUP($B2014,期貨大額交易人未沖銷部位!$A$4:$O$499,10,FALSE)</f>
        <v>#N/A</v>
      </c>
      <c r="AA2014" s="40" t="e">
        <f>VLOOKUP($B2014,期貨大額交易人未沖銷部位!$A$4:$O$499,13,FALSE)</f>
        <v>#N/A</v>
      </c>
      <c r="AB2014" s="40" t="e">
        <f>VLOOKUP($B2014,期貨大額交易人未沖銷部位!$A$4:$O$499,14,FALSE)</f>
        <v>#N/A</v>
      </c>
      <c r="AC2014" s="40" t="e">
        <f>VLOOKUP($B2014,期貨大額交易人未沖銷部位!$A$4:$O$499,15,FALSE)</f>
        <v>#N/A</v>
      </c>
      <c r="AD2014" s="33" t="e">
        <f>VLOOKUP($B2014,三大美股走勢!$A$4:$J$495,4,FALSE)</f>
        <v>#N/A</v>
      </c>
      <c r="AE2014" s="33" t="e">
        <f>VLOOKUP($B2014,三大美股走勢!$A$4:$J$495,7,FALSE)</f>
        <v>#N/A</v>
      </c>
      <c r="AF2014" s="33" t="e">
        <f>VLOOKUP($B2014,三大美股走勢!$A$4:$J$495,10,FALSE)</f>
        <v>#N/A</v>
      </c>
    </row>
    <row r="2015" spans="2:32">
      <c r="B2015" s="32">
        <v>44794</v>
      </c>
      <c r="C2015" s="33" t="e">
        <f>VLOOKUP($B2015,大盤與近月台指!$A$4:$I$499,2,FALSE)</f>
        <v>#N/A</v>
      </c>
      <c r="D2015" s="34" t="e">
        <f>VLOOKUP($B2015,大盤與近月台指!$A$4:$I$499,3,FALSE)</f>
        <v>#N/A</v>
      </c>
      <c r="E2015" s="35" t="e">
        <f>VLOOKUP($B2015,大盤與近月台指!$A$4:$I$499,4,FALSE)</f>
        <v>#N/A</v>
      </c>
      <c r="F2015" s="33" t="e">
        <f>VLOOKUP($B2015,大盤與近月台指!$A$4:$I$499,5,FALSE)</f>
        <v>#N/A</v>
      </c>
      <c r="G2015" s="49" t="e">
        <f>VLOOKUP($B2015,三大法人買賣超!$A$4:$I$500,3,FALSE)</f>
        <v>#N/A</v>
      </c>
      <c r="H2015" s="34" t="e">
        <f>VLOOKUP($B2015,三大法人買賣超!$A$4:$I$500,5,FALSE)</f>
        <v>#N/A</v>
      </c>
      <c r="I2015" s="27" t="e">
        <f>VLOOKUP($B2015,三大法人買賣超!$A$4:$I$500,7,FALSE)</f>
        <v>#N/A</v>
      </c>
      <c r="J2015" s="27" t="e">
        <f>VLOOKUP($B2015,三大法人買賣超!$A$4:$I$500,9,FALSE)</f>
        <v>#N/A</v>
      </c>
      <c r="K2015" s="37">
        <f>新台幣匯率美元指數!B2016</f>
        <v>0</v>
      </c>
      <c r="L2015" s="38">
        <f>新台幣匯率美元指數!C2016</f>
        <v>0</v>
      </c>
      <c r="M2015" s="39">
        <f>新台幣匯率美元指數!D2016</f>
        <v>0</v>
      </c>
      <c r="N2015" s="27" t="e">
        <f>VLOOKUP($B2015,期貨未平倉口數!$A$4:$M$499,4,FALSE)</f>
        <v>#N/A</v>
      </c>
      <c r="O2015" s="27" t="e">
        <f>VLOOKUP($B2015,期貨未平倉口數!$A$4:$M$499,9,FALSE)</f>
        <v>#N/A</v>
      </c>
      <c r="P2015" s="27" t="e">
        <f>VLOOKUP($B2015,期貨未平倉口數!$A$4:$M$499,10,FALSE)</f>
        <v>#N/A</v>
      </c>
      <c r="Q2015" s="27" t="e">
        <f>VLOOKUP($B2015,期貨未平倉口數!$A$4:$M$499,11,FALSE)</f>
        <v>#N/A</v>
      </c>
      <c r="R2015" s="64" t="e">
        <f>VLOOKUP($B2015,選擇權未平倉餘額!$A$4:$I$500,6,FALSE)</f>
        <v>#N/A</v>
      </c>
      <c r="S2015" s="64" t="e">
        <f>VLOOKUP($B2015,選擇權未平倉餘額!$A$4:$I$500,7,FALSE)</f>
        <v>#N/A</v>
      </c>
      <c r="T2015" s="64" t="e">
        <f>VLOOKUP($B2015,選擇權未平倉餘額!$A$4:$I$500,8,FALSE)</f>
        <v>#N/A</v>
      </c>
      <c r="U2015" s="64" t="e">
        <f>VLOOKUP($B2015,選擇權未平倉餘額!$A$4:$I$500,9,FALSE)</f>
        <v>#N/A</v>
      </c>
      <c r="V2015" s="39" t="e">
        <f>VLOOKUP($B2015,臺指選擇權P_C_Ratios!$A$4:$C$500,3,FALSE)</f>
        <v>#N/A</v>
      </c>
      <c r="W2015" s="41" t="e">
        <f>VLOOKUP($B2015,散戶多空比!$A$6:$L$500,12,FALSE)</f>
        <v>#N/A</v>
      </c>
      <c r="X2015" s="40" t="e">
        <f>VLOOKUP($B2015,期貨大額交易人未沖銷部位!$A$4:$O$499,4,FALSE)</f>
        <v>#N/A</v>
      </c>
      <c r="Y2015" s="40" t="e">
        <f>VLOOKUP($B2015,期貨大額交易人未沖銷部位!$A$4:$O$499,7,FALSE)</f>
        <v>#N/A</v>
      </c>
      <c r="Z2015" s="40" t="e">
        <f>VLOOKUP($B2015,期貨大額交易人未沖銷部位!$A$4:$O$499,10,FALSE)</f>
        <v>#N/A</v>
      </c>
      <c r="AA2015" s="40" t="e">
        <f>VLOOKUP($B2015,期貨大額交易人未沖銷部位!$A$4:$O$499,13,FALSE)</f>
        <v>#N/A</v>
      </c>
      <c r="AB2015" s="40" t="e">
        <f>VLOOKUP($B2015,期貨大額交易人未沖銷部位!$A$4:$O$499,14,FALSE)</f>
        <v>#N/A</v>
      </c>
      <c r="AC2015" s="40" t="e">
        <f>VLOOKUP($B2015,期貨大額交易人未沖銷部位!$A$4:$O$499,15,FALSE)</f>
        <v>#N/A</v>
      </c>
      <c r="AD2015" s="33" t="e">
        <f>VLOOKUP($B2015,三大美股走勢!$A$4:$J$495,4,FALSE)</f>
        <v>#N/A</v>
      </c>
      <c r="AE2015" s="33" t="e">
        <f>VLOOKUP($B2015,三大美股走勢!$A$4:$J$495,7,FALSE)</f>
        <v>#N/A</v>
      </c>
      <c r="AF2015" s="33" t="e">
        <f>VLOOKUP($B2015,三大美股走勢!$A$4:$J$495,10,FALSE)</f>
        <v>#N/A</v>
      </c>
    </row>
    <row r="2016" spans="2:32">
      <c r="B2016" s="32">
        <v>44795</v>
      </c>
      <c r="C2016" s="33" t="e">
        <f>VLOOKUP($B2016,大盤與近月台指!$A$4:$I$499,2,FALSE)</f>
        <v>#N/A</v>
      </c>
      <c r="D2016" s="34" t="e">
        <f>VLOOKUP($B2016,大盤與近月台指!$A$4:$I$499,3,FALSE)</f>
        <v>#N/A</v>
      </c>
      <c r="E2016" s="35" t="e">
        <f>VLOOKUP($B2016,大盤與近月台指!$A$4:$I$499,4,FALSE)</f>
        <v>#N/A</v>
      </c>
      <c r="F2016" s="33" t="e">
        <f>VLOOKUP($B2016,大盤與近月台指!$A$4:$I$499,5,FALSE)</f>
        <v>#N/A</v>
      </c>
      <c r="G2016" s="49" t="e">
        <f>VLOOKUP($B2016,三大法人買賣超!$A$4:$I$500,3,FALSE)</f>
        <v>#N/A</v>
      </c>
      <c r="H2016" s="34" t="e">
        <f>VLOOKUP($B2016,三大法人買賣超!$A$4:$I$500,5,FALSE)</f>
        <v>#N/A</v>
      </c>
      <c r="I2016" s="27" t="e">
        <f>VLOOKUP($B2016,三大法人買賣超!$A$4:$I$500,7,FALSE)</f>
        <v>#N/A</v>
      </c>
      <c r="J2016" s="27" t="e">
        <f>VLOOKUP($B2016,三大法人買賣超!$A$4:$I$500,9,FALSE)</f>
        <v>#N/A</v>
      </c>
      <c r="K2016" s="37">
        <f>新台幣匯率美元指數!B2017</f>
        <v>0</v>
      </c>
      <c r="L2016" s="38">
        <f>新台幣匯率美元指數!C2017</f>
        <v>0</v>
      </c>
      <c r="M2016" s="39">
        <f>新台幣匯率美元指數!D2017</f>
        <v>0</v>
      </c>
      <c r="N2016" s="27" t="e">
        <f>VLOOKUP($B2016,期貨未平倉口數!$A$4:$M$499,4,FALSE)</f>
        <v>#N/A</v>
      </c>
      <c r="O2016" s="27" t="e">
        <f>VLOOKUP($B2016,期貨未平倉口數!$A$4:$M$499,9,FALSE)</f>
        <v>#N/A</v>
      </c>
      <c r="P2016" s="27" t="e">
        <f>VLOOKUP($B2016,期貨未平倉口數!$A$4:$M$499,10,FALSE)</f>
        <v>#N/A</v>
      </c>
      <c r="Q2016" s="27" t="e">
        <f>VLOOKUP($B2016,期貨未平倉口數!$A$4:$M$499,11,FALSE)</f>
        <v>#N/A</v>
      </c>
      <c r="R2016" s="64" t="e">
        <f>VLOOKUP($B2016,選擇權未平倉餘額!$A$4:$I$500,6,FALSE)</f>
        <v>#N/A</v>
      </c>
      <c r="S2016" s="64" t="e">
        <f>VLOOKUP($B2016,選擇權未平倉餘額!$A$4:$I$500,7,FALSE)</f>
        <v>#N/A</v>
      </c>
      <c r="T2016" s="64" t="e">
        <f>VLOOKUP($B2016,選擇權未平倉餘額!$A$4:$I$500,8,FALSE)</f>
        <v>#N/A</v>
      </c>
      <c r="U2016" s="64" t="e">
        <f>VLOOKUP($B2016,選擇權未平倉餘額!$A$4:$I$500,9,FALSE)</f>
        <v>#N/A</v>
      </c>
      <c r="V2016" s="39" t="e">
        <f>VLOOKUP($B2016,臺指選擇權P_C_Ratios!$A$4:$C$500,3,FALSE)</f>
        <v>#N/A</v>
      </c>
      <c r="W2016" s="41" t="e">
        <f>VLOOKUP($B2016,散戶多空比!$A$6:$L$500,12,FALSE)</f>
        <v>#N/A</v>
      </c>
      <c r="X2016" s="40" t="e">
        <f>VLOOKUP($B2016,期貨大額交易人未沖銷部位!$A$4:$O$499,4,FALSE)</f>
        <v>#N/A</v>
      </c>
      <c r="Y2016" s="40" t="e">
        <f>VLOOKUP($B2016,期貨大額交易人未沖銷部位!$A$4:$O$499,7,FALSE)</f>
        <v>#N/A</v>
      </c>
      <c r="Z2016" s="40" t="e">
        <f>VLOOKUP($B2016,期貨大額交易人未沖銷部位!$A$4:$O$499,10,FALSE)</f>
        <v>#N/A</v>
      </c>
      <c r="AA2016" s="40" t="e">
        <f>VLOOKUP($B2016,期貨大額交易人未沖銷部位!$A$4:$O$499,13,FALSE)</f>
        <v>#N/A</v>
      </c>
      <c r="AB2016" s="40" t="e">
        <f>VLOOKUP($B2016,期貨大額交易人未沖銷部位!$A$4:$O$499,14,FALSE)</f>
        <v>#N/A</v>
      </c>
      <c r="AC2016" s="40" t="e">
        <f>VLOOKUP($B2016,期貨大額交易人未沖銷部位!$A$4:$O$499,15,FALSE)</f>
        <v>#N/A</v>
      </c>
      <c r="AD2016" s="33" t="e">
        <f>VLOOKUP($B2016,三大美股走勢!$A$4:$J$495,4,FALSE)</f>
        <v>#N/A</v>
      </c>
      <c r="AE2016" s="33" t="e">
        <f>VLOOKUP($B2016,三大美股走勢!$A$4:$J$495,7,FALSE)</f>
        <v>#N/A</v>
      </c>
      <c r="AF2016" s="33" t="e">
        <f>VLOOKUP($B2016,三大美股走勢!$A$4:$J$495,10,FALSE)</f>
        <v>#N/A</v>
      </c>
    </row>
    <row r="2017" spans="2:32">
      <c r="B2017" s="32">
        <v>44796</v>
      </c>
      <c r="C2017" s="33" t="e">
        <f>VLOOKUP($B2017,大盤與近月台指!$A$4:$I$499,2,FALSE)</f>
        <v>#N/A</v>
      </c>
      <c r="D2017" s="34" t="e">
        <f>VLOOKUP($B2017,大盤與近月台指!$A$4:$I$499,3,FALSE)</f>
        <v>#N/A</v>
      </c>
      <c r="E2017" s="35" t="e">
        <f>VLOOKUP($B2017,大盤與近月台指!$A$4:$I$499,4,FALSE)</f>
        <v>#N/A</v>
      </c>
      <c r="F2017" s="33" t="e">
        <f>VLOOKUP($B2017,大盤與近月台指!$A$4:$I$499,5,FALSE)</f>
        <v>#N/A</v>
      </c>
      <c r="G2017" s="49" t="e">
        <f>VLOOKUP($B2017,三大法人買賣超!$A$4:$I$500,3,FALSE)</f>
        <v>#N/A</v>
      </c>
      <c r="H2017" s="34" t="e">
        <f>VLOOKUP($B2017,三大法人買賣超!$A$4:$I$500,5,FALSE)</f>
        <v>#N/A</v>
      </c>
      <c r="I2017" s="27" t="e">
        <f>VLOOKUP($B2017,三大法人買賣超!$A$4:$I$500,7,FALSE)</f>
        <v>#N/A</v>
      </c>
      <c r="J2017" s="27" t="e">
        <f>VLOOKUP($B2017,三大法人買賣超!$A$4:$I$500,9,FALSE)</f>
        <v>#N/A</v>
      </c>
      <c r="K2017" s="37">
        <f>新台幣匯率美元指數!B2018</f>
        <v>0</v>
      </c>
      <c r="L2017" s="38">
        <f>新台幣匯率美元指數!C2018</f>
        <v>0</v>
      </c>
      <c r="M2017" s="39">
        <f>新台幣匯率美元指數!D2018</f>
        <v>0</v>
      </c>
      <c r="N2017" s="27" t="e">
        <f>VLOOKUP($B2017,期貨未平倉口數!$A$4:$M$499,4,FALSE)</f>
        <v>#N/A</v>
      </c>
      <c r="O2017" s="27" t="e">
        <f>VLOOKUP($B2017,期貨未平倉口數!$A$4:$M$499,9,FALSE)</f>
        <v>#N/A</v>
      </c>
      <c r="P2017" s="27" t="e">
        <f>VLOOKUP($B2017,期貨未平倉口數!$A$4:$M$499,10,FALSE)</f>
        <v>#N/A</v>
      </c>
      <c r="Q2017" s="27" t="e">
        <f>VLOOKUP($B2017,期貨未平倉口數!$A$4:$M$499,11,FALSE)</f>
        <v>#N/A</v>
      </c>
      <c r="R2017" s="64" t="e">
        <f>VLOOKUP($B2017,選擇權未平倉餘額!$A$4:$I$500,6,FALSE)</f>
        <v>#N/A</v>
      </c>
      <c r="S2017" s="64" t="e">
        <f>VLOOKUP($B2017,選擇權未平倉餘額!$A$4:$I$500,7,FALSE)</f>
        <v>#N/A</v>
      </c>
      <c r="T2017" s="64" t="e">
        <f>VLOOKUP($B2017,選擇權未平倉餘額!$A$4:$I$500,8,FALSE)</f>
        <v>#N/A</v>
      </c>
      <c r="U2017" s="64" t="e">
        <f>VLOOKUP($B2017,選擇權未平倉餘額!$A$4:$I$500,9,FALSE)</f>
        <v>#N/A</v>
      </c>
      <c r="V2017" s="39" t="e">
        <f>VLOOKUP($B2017,臺指選擇權P_C_Ratios!$A$4:$C$500,3,FALSE)</f>
        <v>#N/A</v>
      </c>
      <c r="W2017" s="41" t="e">
        <f>VLOOKUP($B2017,散戶多空比!$A$6:$L$500,12,FALSE)</f>
        <v>#N/A</v>
      </c>
      <c r="X2017" s="40" t="e">
        <f>VLOOKUP($B2017,期貨大額交易人未沖銷部位!$A$4:$O$499,4,FALSE)</f>
        <v>#N/A</v>
      </c>
      <c r="Y2017" s="40" t="e">
        <f>VLOOKUP($B2017,期貨大額交易人未沖銷部位!$A$4:$O$499,7,FALSE)</f>
        <v>#N/A</v>
      </c>
      <c r="Z2017" s="40" t="e">
        <f>VLOOKUP($B2017,期貨大額交易人未沖銷部位!$A$4:$O$499,10,FALSE)</f>
        <v>#N/A</v>
      </c>
      <c r="AA2017" s="40" t="e">
        <f>VLOOKUP($B2017,期貨大額交易人未沖銷部位!$A$4:$O$499,13,FALSE)</f>
        <v>#N/A</v>
      </c>
      <c r="AB2017" s="40" t="e">
        <f>VLOOKUP($B2017,期貨大額交易人未沖銷部位!$A$4:$O$499,14,FALSE)</f>
        <v>#N/A</v>
      </c>
      <c r="AC2017" s="40" t="e">
        <f>VLOOKUP($B2017,期貨大額交易人未沖銷部位!$A$4:$O$499,15,FALSE)</f>
        <v>#N/A</v>
      </c>
      <c r="AD2017" s="33" t="e">
        <f>VLOOKUP($B2017,三大美股走勢!$A$4:$J$495,4,FALSE)</f>
        <v>#N/A</v>
      </c>
      <c r="AE2017" s="33" t="e">
        <f>VLOOKUP($B2017,三大美股走勢!$A$4:$J$495,7,FALSE)</f>
        <v>#N/A</v>
      </c>
      <c r="AF2017" s="33" t="e">
        <f>VLOOKUP($B2017,三大美股走勢!$A$4:$J$495,10,FALSE)</f>
        <v>#N/A</v>
      </c>
    </row>
    <row r="2018" spans="2:32">
      <c r="B2018" s="32">
        <v>44797</v>
      </c>
      <c r="C2018" s="33" t="e">
        <f>VLOOKUP($B2018,大盤與近月台指!$A$4:$I$499,2,FALSE)</f>
        <v>#N/A</v>
      </c>
      <c r="D2018" s="34" t="e">
        <f>VLOOKUP($B2018,大盤與近月台指!$A$4:$I$499,3,FALSE)</f>
        <v>#N/A</v>
      </c>
      <c r="E2018" s="35" t="e">
        <f>VLOOKUP($B2018,大盤與近月台指!$A$4:$I$499,4,FALSE)</f>
        <v>#N/A</v>
      </c>
      <c r="F2018" s="33" t="e">
        <f>VLOOKUP($B2018,大盤與近月台指!$A$4:$I$499,5,FALSE)</f>
        <v>#N/A</v>
      </c>
      <c r="G2018" s="49" t="e">
        <f>VLOOKUP($B2018,三大法人買賣超!$A$4:$I$500,3,FALSE)</f>
        <v>#N/A</v>
      </c>
      <c r="H2018" s="34" t="e">
        <f>VLOOKUP($B2018,三大法人買賣超!$A$4:$I$500,5,FALSE)</f>
        <v>#N/A</v>
      </c>
      <c r="I2018" s="27" t="e">
        <f>VLOOKUP($B2018,三大法人買賣超!$A$4:$I$500,7,FALSE)</f>
        <v>#N/A</v>
      </c>
      <c r="J2018" s="27" t="e">
        <f>VLOOKUP($B2018,三大法人買賣超!$A$4:$I$500,9,FALSE)</f>
        <v>#N/A</v>
      </c>
      <c r="K2018" s="37">
        <f>新台幣匯率美元指數!B2019</f>
        <v>0</v>
      </c>
      <c r="L2018" s="38">
        <f>新台幣匯率美元指數!C2019</f>
        <v>0</v>
      </c>
      <c r="M2018" s="39">
        <f>新台幣匯率美元指數!D2019</f>
        <v>0</v>
      </c>
      <c r="N2018" s="27" t="e">
        <f>VLOOKUP($B2018,期貨未平倉口數!$A$4:$M$499,4,FALSE)</f>
        <v>#N/A</v>
      </c>
      <c r="O2018" s="27" t="e">
        <f>VLOOKUP($B2018,期貨未平倉口數!$A$4:$M$499,9,FALSE)</f>
        <v>#N/A</v>
      </c>
      <c r="P2018" s="27" t="e">
        <f>VLOOKUP($B2018,期貨未平倉口數!$A$4:$M$499,10,FALSE)</f>
        <v>#N/A</v>
      </c>
      <c r="Q2018" s="27" t="e">
        <f>VLOOKUP($B2018,期貨未平倉口數!$A$4:$M$499,11,FALSE)</f>
        <v>#N/A</v>
      </c>
      <c r="R2018" s="64" t="e">
        <f>VLOOKUP($B2018,選擇權未平倉餘額!$A$4:$I$500,6,FALSE)</f>
        <v>#N/A</v>
      </c>
      <c r="S2018" s="64" t="e">
        <f>VLOOKUP($B2018,選擇權未平倉餘額!$A$4:$I$500,7,FALSE)</f>
        <v>#N/A</v>
      </c>
      <c r="T2018" s="64" t="e">
        <f>VLOOKUP($B2018,選擇權未平倉餘額!$A$4:$I$500,8,FALSE)</f>
        <v>#N/A</v>
      </c>
      <c r="U2018" s="64" t="e">
        <f>VLOOKUP($B2018,選擇權未平倉餘額!$A$4:$I$500,9,FALSE)</f>
        <v>#N/A</v>
      </c>
      <c r="V2018" s="39" t="e">
        <f>VLOOKUP($B2018,臺指選擇權P_C_Ratios!$A$4:$C$500,3,FALSE)</f>
        <v>#N/A</v>
      </c>
      <c r="W2018" s="41" t="e">
        <f>VLOOKUP($B2018,散戶多空比!$A$6:$L$500,12,FALSE)</f>
        <v>#N/A</v>
      </c>
      <c r="X2018" s="40" t="e">
        <f>VLOOKUP($B2018,期貨大額交易人未沖銷部位!$A$4:$O$499,4,FALSE)</f>
        <v>#N/A</v>
      </c>
      <c r="Y2018" s="40" t="e">
        <f>VLOOKUP($B2018,期貨大額交易人未沖銷部位!$A$4:$O$499,7,FALSE)</f>
        <v>#N/A</v>
      </c>
      <c r="Z2018" s="40" t="e">
        <f>VLOOKUP($B2018,期貨大額交易人未沖銷部位!$A$4:$O$499,10,FALSE)</f>
        <v>#N/A</v>
      </c>
      <c r="AA2018" s="40" t="e">
        <f>VLOOKUP($B2018,期貨大額交易人未沖銷部位!$A$4:$O$499,13,FALSE)</f>
        <v>#N/A</v>
      </c>
      <c r="AB2018" s="40" t="e">
        <f>VLOOKUP($B2018,期貨大額交易人未沖銷部位!$A$4:$O$499,14,FALSE)</f>
        <v>#N/A</v>
      </c>
      <c r="AC2018" s="40" t="e">
        <f>VLOOKUP($B2018,期貨大額交易人未沖銷部位!$A$4:$O$499,15,FALSE)</f>
        <v>#N/A</v>
      </c>
      <c r="AD2018" s="33" t="e">
        <f>VLOOKUP($B2018,三大美股走勢!$A$4:$J$495,4,FALSE)</f>
        <v>#N/A</v>
      </c>
      <c r="AE2018" s="33" t="e">
        <f>VLOOKUP($B2018,三大美股走勢!$A$4:$J$495,7,FALSE)</f>
        <v>#N/A</v>
      </c>
      <c r="AF2018" s="33" t="e">
        <f>VLOOKUP($B2018,三大美股走勢!$A$4:$J$495,10,FALSE)</f>
        <v>#N/A</v>
      </c>
    </row>
    <row r="2019" spans="2:32">
      <c r="B2019" s="32">
        <v>44798</v>
      </c>
      <c r="C2019" s="33" t="e">
        <f>VLOOKUP($B2019,大盤與近月台指!$A$4:$I$499,2,FALSE)</f>
        <v>#N/A</v>
      </c>
      <c r="D2019" s="34" t="e">
        <f>VLOOKUP($B2019,大盤與近月台指!$A$4:$I$499,3,FALSE)</f>
        <v>#N/A</v>
      </c>
      <c r="E2019" s="35" t="e">
        <f>VLOOKUP($B2019,大盤與近月台指!$A$4:$I$499,4,FALSE)</f>
        <v>#N/A</v>
      </c>
      <c r="F2019" s="33" t="e">
        <f>VLOOKUP($B2019,大盤與近月台指!$A$4:$I$499,5,FALSE)</f>
        <v>#N/A</v>
      </c>
      <c r="G2019" s="49" t="e">
        <f>VLOOKUP($B2019,三大法人買賣超!$A$4:$I$500,3,FALSE)</f>
        <v>#N/A</v>
      </c>
      <c r="H2019" s="34" t="e">
        <f>VLOOKUP($B2019,三大法人買賣超!$A$4:$I$500,5,FALSE)</f>
        <v>#N/A</v>
      </c>
      <c r="I2019" s="27" t="e">
        <f>VLOOKUP($B2019,三大法人買賣超!$A$4:$I$500,7,FALSE)</f>
        <v>#N/A</v>
      </c>
      <c r="J2019" s="27" t="e">
        <f>VLOOKUP($B2019,三大法人買賣超!$A$4:$I$500,9,FALSE)</f>
        <v>#N/A</v>
      </c>
      <c r="K2019" s="37">
        <f>新台幣匯率美元指數!B2020</f>
        <v>0</v>
      </c>
      <c r="L2019" s="38">
        <f>新台幣匯率美元指數!C2020</f>
        <v>0</v>
      </c>
      <c r="M2019" s="39">
        <f>新台幣匯率美元指數!D2020</f>
        <v>0</v>
      </c>
      <c r="N2019" s="27" t="e">
        <f>VLOOKUP($B2019,期貨未平倉口數!$A$4:$M$499,4,FALSE)</f>
        <v>#N/A</v>
      </c>
      <c r="O2019" s="27" t="e">
        <f>VLOOKUP($B2019,期貨未平倉口數!$A$4:$M$499,9,FALSE)</f>
        <v>#N/A</v>
      </c>
      <c r="P2019" s="27" t="e">
        <f>VLOOKUP($B2019,期貨未平倉口數!$A$4:$M$499,10,FALSE)</f>
        <v>#N/A</v>
      </c>
      <c r="Q2019" s="27" t="e">
        <f>VLOOKUP($B2019,期貨未平倉口數!$A$4:$M$499,11,FALSE)</f>
        <v>#N/A</v>
      </c>
      <c r="R2019" s="64" t="e">
        <f>VLOOKUP($B2019,選擇權未平倉餘額!$A$4:$I$500,6,FALSE)</f>
        <v>#N/A</v>
      </c>
      <c r="S2019" s="64" t="e">
        <f>VLOOKUP($B2019,選擇權未平倉餘額!$A$4:$I$500,7,FALSE)</f>
        <v>#N/A</v>
      </c>
      <c r="T2019" s="64" t="e">
        <f>VLOOKUP($B2019,選擇權未平倉餘額!$A$4:$I$500,8,FALSE)</f>
        <v>#N/A</v>
      </c>
      <c r="U2019" s="64" t="e">
        <f>VLOOKUP($B2019,選擇權未平倉餘額!$A$4:$I$500,9,FALSE)</f>
        <v>#N/A</v>
      </c>
      <c r="V2019" s="39" t="e">
        <f>VLOOKUP($B2019,臺指選擇權P_C_Ratios!$A$4:$C$500,3,FALSE)</f>
        <v>#N/A</v>
      </c>
      <c r="W2019" s="41" t="e">
        <f>VLOOKUP($B2019,散戶多空比!$A$6:$L$500,12,FALSE)</f>
        <v>#N/A</v>
      </c>
      <c r="X2019" s="40" t="e">
        <f>VLOOKUP($B2019,期貨大額交易人未沖銷部位!$A$4:$O$499,4,FALSE)</f>
        <v>#N/A</v>
      </c>
      <c r="Y2019" s="40" t="e">
        <f>VLOOKUP($B2019,期貨大額交易人未沖銷部位!$A$4:$O$499,7,FALSE)</f>
        <v>#N/A</v>
      </c>
      <c r="Z2019" s="40" t="e">
        <f>VLOOKUP($B2019,期貨大額交易人未沖銷部位!$A$4:$O$499,10,FALSE)</f>
        <v>#N/A</v>
      </c>
      <c r="AA2019" s="40" t="e">
        <f>VLOOKUP($B2019,期貨大額交易人未沖銷部位!$A$4:$O$499,13,FALSE)</f>
        <v>#N/A</v>
      </c>
      <c r="AB2019" s="40" t="e">
        <f>VLOOKUP($B2019,期貨大額交易人未沖銷部位!$A$4:$O$499,14,FALSE)</f>
        <v>#N/A</v>
      </c>
      <c r="AC2019" s="40" t="e">
        <f>VLOOKUP($B2019,期貨大額交易人未沖銷部位!$A$4:$O$499,15,FALSE)</f>
        <v>#N/A</v>
      </c>
      <c r="AD2019" s="33" t="e">
        <f>VLOOKUP($B2019,三大美股走勢!$A$4:$J$495,4,FALSE)</f>
        <v>#N/A</v>
      </c>
      <c r="AE2019" s="33" t="e">
        <f>VLOOKUP($B2019,三大美股走勢!$A$4:$J$495,7,FALSE)</f>
        <v>#N/A</v>
      </c>
      <c r="AF2019" s="33" t="e">
        <f>VLOOKUP($B2019,三大美股走勢!$A$4:$J$495,10,FALSE)</f>
        <v>#N/A</v>
      </c>
    </row>
    <row r="2020" spans="2:32">
      <c r="B2020" s="32">
        <v>44799</v>
      </c>
      <c r="C2020" s="33" t="e">
        <f>VLOOKUP($B2020,大盤與近月台指!$A$4:$I$499,2,FALSE)</f>
        <v>#N/A</v>
      </c>
      <c r="D2020" s="34" t="e">
        <f>VLOOKUP($B2020,大盤與近月台指!$A$4:$I$499,3,FALSE)</f>
        <v>#N/A</v>
      </c>
      <c r="E2020" s="35" t="e">
        <f>VLOOKUP($B2020,大盤與近月台指!$A$4:$I$499,4,FALSE)</f>
        <v>#N/A</v>
      </c>
      <c r="F2020" s="33" t="e">
        <f>VLOOKUP($B2020,大盤與近月台指!$A$4:$I$499,5,FALSE)</f>
        <v>#N/A</v>
      </c>
      <c r="G2020" s="49" t="e">
        <f>VLOOKUP($B2020,三大法人買賣超!$A$4:$I$500,3,FALSE)</f>
        <v>#N/A</v>
      </c>
      <c r="H2020" s="34" t="e">
        <f>VLOOKUP($B2020,三大法人買賣超!$A$4:$I$500,5,FALSE)</f>
        <v>#N/A</v>
      </c>
      <c r="I2020" s="27" t="e">
        <f>VLOOKUP($B2020,三大法人買賣超!$A$4:$I$500,7,FALSE)</f>
        <v>#N/A</v>
      </c>
      <c r="J2020" s="27" t="e">
        <f>VLOOKUP($B2020,三大法人買賣超!$A$4:$I$500,9,FALSE)</f>
        <v>#N/A</v>
      </c>
      <c r="K2020" s="37">
        <f>新台幣匯率美元指數!B2021</f>
        <v>0</v>
      </c>
      <c r="L2020" s="38">
        <f>新台幣匯率美元指數!C2021</f>
        <v>0</v>
      </c>
      <c r="M2020" s="39">
        <f>新台幣匯率美元指數!D2021</f>
        <v>0</v>
      </c>
      <c r="N2020" s="27" t="e">
        <f>VLOOKUP($B2020,期貨未平倉口數!$A$4:$M$499,4,FALSE)</f>
        <v>#N/A</v>
      </c>
      <c r="O2020" s="27" t="e">
        <f>VLOOKUP($B2020,期貨未平倉口數!$A$4:$M$499,9,FALSE)</f>
        <v>#N/A</v>
      </c>
      <c r="P2020" s="27" t="e">
        <f>VLOOKUP($B2020,期貨未平倉口數!$A$4:$M$499,10,FALSE)</f>
        <v>#N/A</v>
      </c>
      <c r="Q2020" s="27" t="e">
        <f>VLOOKUP($B2020,期貨未平倉口數!$A$4:$M$499,11,FALSE)</f>
        <v>#N/A</v>
      </c>
      <c r="R2020" s="64" t="e">
        <f>VLOOKUP($B2020,選擇權未平倉餘額!$A$4:$I$500,6,FALSE)</f>
        <v>#N/A</v>
      </c>
      <c r="S2020" s="64" t="e">
        <f>VLOOKUP($B2020,選擇權未平倉餘額!$A$4:$I$500,7,FALSE)</f>
        <v>#N/A</v>
      </c>
      <c r="T2020" s="64" t="e">
        <f>VLOOKUP($B2020,選擇權未平倉餘額!$A$4:$I$500,8,FALSE)</f>
        <v>#N/A</v>
      </c>
      <c r="U2020" s="64" t="e">
        <f>VLOOKUP($B2020,選擇權未平倉餘額!$A$4:$I$500,9,FALSE)</f>
        <v>#N/A</v>
      </c>
      <c r="V2020" s="39" t="e">
        <f>VLOOKUP($B2020,臺指選擇權P_C_Ratios!$A$4:$C$500,3,FALSE)</f>
        <v>#N/A</v>
      </c>
      <c r="W2020" s="41" t="e">
        <f>VLOOKUP($B2020,散戶多空比!$A$6:$L$500,12,FALSE)</f>
        <v>#N/A</v>
      </c>
      <c r="X2020" s="40" t="e">
        <f>VLOOKUP($B2020,期貨大額交易人未沖銷部位!$A$4:$O$499,4,FALSE)</f>
        <v>#N/A</v>
      </c>
      <c r="Y2020" s="40" t="e">
        <f>VLOOKUP($B2020,期貨大額交易人未沖銷部位!$A$4:$O$499,7,FALSE)</f>
        <v>#N/A</v>
      </c>
      <c r="Z2020" s="40" t="e">
        <f>VLOOKUP($B2020,期貨大額交易人未沖銷部位!$A$4:$O$499,10,FALSE)</f>
        <v>#N/A</v>
      </c>
      <c r="AA2020" s="40" t="e">
        <f>VLOOKUP($B2020,期貨大額交易人未沖銷部位!$A$4:$O$499,13,FALSE)</f>
        <v>#N/A</v>
      </c>
      <c r="AB2020" s="40" t="e">
        <f>VLOOKUP($B2020,期貨大額交易人未沖銷部位!$A$4:$O$499,14,FALSE)</f>
        <v>#N/A</v>
      </c>
      <c r="AC2020" s="40" t="e">
        <f>VLOOKUP($B2020,期貨大額交易人未沖銷部位!$A$4:$O$499,15,FALSE)</f>
        <v>#N/A</v>
      </c>
      <c r="AD2020" s="33" t="e">
        <f>VLOOKUP($B2020,三大美股走勢!$A$4:$J$495,4,FALSE)</f>
        <v>#N/A</v>
      </c>
      <c r="AE2020" s="33" t="e">
        <f>VLOOKUP($B2020,三大美股走勢!$A$4:$J$495,7,FALSE)</f>
        <v>#N/A</v>
      </c>
      <c r="AF2020" s="33" t="e">
        <f>VLOOKUP($B2020,三大美股走勢!$A$4:$J$495,10,FALSE)</f>
        <v>#N/A</v>
      </c>
    </row>
    <row r="2021" spans="2:32">
      <c r="B2021" s="32">
        <v>44800</v>
      </c>
      <c r="C2021" s="33" t="e">
        <f>VLOOKUP($B2021,大盤與近月台指!$A$4:$I$499,2,FALSE)</f>
        <v>#N/A</v>
      </c>
      <c r="D2021" s="34" t="e">
        <f>VLOOKUP($B2021,大盤與近月台指!$A$4:$I$499,3,FALSE)</f>
        <v>#N/A</v>
      </c>
      <c r="E2021" s="35" t="e">
        <f>VLOOKUP($B2021,大盤與近月台指!$A$4:$I$499,4,FALSE)</f>
        <v>#N/A</v>
      </c>
      <c r="F2021" s="33" t="e">
        <f>VLOOKUP($B2021,大盤與近月台指!$A$4:$I$499,5,FALSE)</f>
        <v>#N/A</v>
      </c>
      <c r="G2021" s="49" t="e">
        <f>VLOOKUP($B2021,三大法人買賣超!$A$4:$I$500,3,FALSE)</f>
        <v>#N/A</v>
      </c>
      <c r="H2021" s="34" t="e">
        <f>VLOOKUP($B2021,三大法人買賣超!$A$4:$I$500,5,FALSE)</f>
        <v>#N/A</v>
      </c>
      <c r="I2021" s="27" t="e">
        <f>VLOOKUP($B2021,三大法人買賣超!$A$4:$I$500,7,FALSE)</f>
        <v>#N/A</v>
      </c>
      <c r="J2021" s="27" t="e">
        <f>VLOOKUP($B2021,三大法人買賣超!$A$4:$I$500,9,FALSE)</f>
        <v>#N/A</v>
      </c>
      <c r="K2021" s="37">
        <f>新台幣匯率美元指數!B2022</f>
        <v>0</v>
      </c>
      <c r="L2021" s="38">
        <f>新台幣匯率美元指數!C2022</f>
        <v>0</v>
      </c>
      <c r="M2021" s="39">
        <f>新台幣匯率美元指數!D2022</f>
        <v>0</v>
      </c>
      <c r="N2021" s="27" t="e">
        <f>VLOOKUP($B2021,期貨未平倉口數!$A$4:$M$499,4,FALSE)</f>
        <v>#N/A</v>
      </c>
      <c r="O2021" s="27" t="e">
        <f>VLOOKUP($B2021,期貨未平倉口數!$A$4:$M$499,9,FALSE)</f>
        <v>#N/A</v>
      </c>
      <c r="P2021" s="27" t="e">
        <f>VLOOKUP($B2021,期貨未平倉口數!$A$4:$M$499,10,FALSE)</f>
        <v>#N/A</v>
      </c>
      <c r="Q2021" s="27" t="e">
        <f>VLOOKUP($B2021,期貨未平倉口數!$A$4:$M$499,11,FALSE)</f>
        <v>#N/A</v>
      </c>
      <c r="R2021" s="64" t="e">
        <f>VLOOKUP($B2021,選擇權未平倉餘額!$A$4:$I$500,6,FALSE)</f>
        <v>#N/A</v>
      </c>
      <c r="S2021" s="64" t="e">
        <f>VLOOKUP($B2021,選擇權未平倉餘額!$A$4:$I$500,7,FALSE)</f>
        <v>#N/A</v>
      </c>
      <c r="T2021" s="64" t="e">
        <f>VLOOKUP($B2021,選擇權未平倉餘額!$A$4:$I$500,8,FALSE)</f>
        <v>#N/A</v>
      </c>
      <c r="U2021" s="64" t="e">
        <f>VLOOKUP($B2021,選擇權未平倉餘額!$A$4:$I$500,9,FALSE)</f>
        <v>#N/A</v>
      </c>
      <c r="V2021" s="39" t="e">
        <f>VLOOKUP($B2021,臺指選擇權P_C_Ratios!$A$4:$C$500,3,FALSE)</f>
        <v>#N/A</v>
      </c>
      <c r="W2021" s="41" t="e">
        <f>VLOOKUP($B2021,散戶多空比!$A$6:$L$500,12,FALSE)</f>
        <v>#N/A</v>
      </c>
      <c r="X2021" s="40" t="e">
        <f>VLOOKUP($B2021,期貨大額交易人未沖銷部位!$A$4:$O$499,4,FALSE)</f>
        <v>#N/A</v>
      </c>
      <c r="Y2021" s="40" t="e">
        <f>VLOOKUP($B2021,期貨大額交易人未沖銷部位!$A$4:$O$499,7,FALSE)</f>
        <v>#N/A</v>
      </c>
      <c r="Z2021" s="40" t="e">
        <f>VLOOKUP($B2021,期貨大額交易人未沖銷部位!$A$4:$O$499,10,FALSE)</f>
        <v>#N/A</v>
      </c>
      <c r="AA2021" s="40" t="e">
        <f>VLOOKUP($B2021,期貨大額交易人未沖銷部位!$A$4:$O$499,13,FALSE)</f>
        <v>#N/A</v>
      </c>
      <c r="AB2021" s="40" t="e">
        <f>VLOOKUP($B2021,期貨大額交易人未沖銷部位!$A$4:$O$499,14,FALSE)</f>
        <v>#N/A</v>
      </c>
      <c r="AC2021" s="40" t="e">
        <f>VLOOKUP($B2021,期貨大額交易人未沖銷部位!$A$4:$O$499,15,FALSE)</f>
        <v>#N/A</v>
      </c>
      <c r="AD2021" s="33" t="e">
        <f>VLOOKUP($B2021,三大美股走勢!$A$4:$J$495,4,FALSE)</f>
        <v>#N/A</v>
      </c>
      <c r="AE2021" s="33" t="e">
        <f>VLOOKUP($B2021,三大美股走勢!$A$4:$J$495,7,FALSE)</f>
        <v>#N/A</v>
      </c>
      <c r="AF2021" s="33" t="e">
        <f>VLOOKUP($B2021,三大美股走勢!$A$4:$J$495,10,FALSE)</f>
        <v>#N/A</v>
      </c>
    </row>
    <row r="2022" spans="2:32">
      <c r="B2022" s="32">
        <v>44801</v>
      </c>
      <c r="C2022" s="33" t="e">
        <f>VLOOKUP($B2022,大盤與近月台指!$A$4:$I$499,2,FALSE)</f>
        <v>#N/A</v>
      </c>
      <c r="D2022" s="34" t="e">
        <f>VLOOKUP($B2022,大盤與近月台指!$A$4:$I$499,3,FALSE)</f>
        <v>#N/A</v>
      </c>
      <c r="E2022" s="35" t="e">
        <f>VLOOKUP($B2022,大盤與近月台指!$A$4:$I$499,4,FALSE)</f>
        <v>#N/A</v>
      </c>
      <c r="F2022" s="33" t="e">
        <f>VLOOKUP($B2022,大盤與近月台指!$A$4:$I$499,5,FALSE)</f>
        <v>#N/A</v>
      </c>
      <c r="G2022" s="49" t="e">
        <f>VLOOKUP($B2022,三大法人買賣超!$A$4:$I$500,3,FALSE)</f>
        <v>#N/A</v>
      </c>
      <c r="H2022" s="34" t="e">
        <f>VLOOKUP($B2022,三大法人買賣超!$A$4:$I$500,5,FALSE)</f>
        <v>#N/A</v>
      </c>
      <c r="I2022" s="27" t="e">
        <f>VLOOKUP($B2022,三大法人買賣超!$A$4:$I$500,7,FALSE)</f>
        <v>#N/A</v>
      </c>
      <c r="J2022" s="27" t="e">
        <f>VLOOKUP($B2022,三大法人買賣超!$A$4:$I$500,9,FALSE)</f>
        <v>#N/A</v>
      </c>
      <c r="K2022" s="37">
        <f>新台幣匯率美元指數!B2023</f>
        <v>0</v>
      </c>
      <c r="L2022" s="38">
        <f>新台幣匯率美元指數!C2023</f>
        <v>0</v>
      </c>
      <c r="M2022" s="39">
        <f>新台幣匯率美元指數!D2023</f>
        <v>0</v>
      </c>
      <c r="N2022" s="27" t="e">
        <f>VLOOKUP($B2022,期貨未平倉口數!$A$4:$M$499,4,FALSE)</f>
        <v>#N/A</v>
      </c>
      <c r="O2022" s="27" t="e">
        <f>VLOOKUP($B2022,期貨未平倉口數!$A$4:$M$499,9,FALSE)</f>
        <v>#N/A</v>
      </c>
      <c r="P2022" s="27" t="e">
        <f>VLOOKUP($B2022,期貨未平倉口數!$A$4:$M$499,10,FALSE)</f>
        <v>#N/A</v>
      </c>
      <c r="Q2022" s="27" t="e">
        <f>VLOOKUP($B2022,期貨未平倉口數!$A$4:$M$499,11,FALSE)</f>
        <v>#N/A</v>
      </c>
      <c r="R2022" s="64" t="e">
        <f>VLOOKUP($B2022,選擇權未平倉餘額!$A$4:$I$500,6,FALSE)</f>
        <v>#N/A</v>
      </c>
      <c r="S2022" s="64" t="e">
        <f>VLOOKUP($B2022,選擇權未平倉餘額!$A$4:$I$500,7,FALSE)</f>
        <v>#N/A</v>
      </c>
      <c r="T2022" s="64" t="e">
        <f>VLOOKUP($B2022,選擇權未平倉餘額!$A$4:$I$500,8,FALSE)</f>
        <v>#N/A</v>
      </c>
      <c r="U2022" s="64" t="e">
        <f>VLOOKUP($B2022,選擇權未平倉餘額!$A$4:$I$500,9,FALSE)</f>
        <v>#N/A</v>
      </c>
      <c r="V2022" s="39" t="e">
        <f>VLOOKUP($B2022,臺指選擇權P_C_Ratios!$A$4:$C$500,3,FALSE)</f>
        <v>#N/A</v>
      </c>
      <c r="W2022" s="41" t="e">
        <f>VLOOKUP($B2022,散戶多空比!$A$6:$L$500,12,FALSE)</f>
        <v>#N/A</v>
      </c>
      <c r="X2022" s="40" t="e">
        <f>VLOOKUP($B2022,期貨大額交易人未沖銷部位!$A$4:$O$499,4,FALSE)</f>
        <v>#N/A</v>
      </c>
      <c r="Y2022" s="40" t="e">
        <f>VLOOKUP($B2022,期貨大額交易人未沖銷部位!$A$4:$O$499,7,FALSE)</f>
        <v>#N/A</v>
      </c>
      <c r="Z2022" s="40" t="e">
        <f>VLOOKUP($B2022,期貨大額交易人未沖銷部位!$A$4:$O$499,10,FALSE)</f>
        <v>#N/A</v>
      </c>
      <c r="AA2022" s="40" t="e">
        <f>VLOOKUP($B2022,期貨大額交易人未沖銷部位!$A$4:$O$499,13,FALSE)</f>
        <v>#N/A</v>
      </c>
      <c r="AB2022" s="40" t="e">
        <f>VLOOKUP($B2022,期貨大額交易人未沖銷部位!$A$4:$O$499,14,FALSE)</f>
        <v>#N/A</v>
      </c>
      <c r="AC2022" s="40" t="e">
        <f>VLOOKUP($B2022,期貨大額交易人未沖銷部位!$A$4:$O$499,15,FALSE)</f>
        <v>#N/A</v>
      </c>
      <c r="AD2022" s="33" t="e">
        <f>VLOOKUP($B2022,三大美股走勢!$A$4:$J$495,4,FALSE)</f>
        <v>#N/A</v>
      </c>
      <c r="AE2022" s="33" t="e">
        <f>VLOOKUP($B2022,三大美股走勢!$A$4:$J$495,7,FALSE)</f>
        <v>#N/A</v>
      </c>
      <c r="AF2022" s="33" t="e">
        <f>VLOOKUP($B2022,三大美股走勢!$A$4:$J$495,10,FALSE)</f>
        <v>#N/A</v>
      </c>
    </row>
    <row r="2023" spans="2:32">
      <c r="B2023" s="32">
        <v>44802</v>
      </c>
      <c r="C2023" s="33" t="e">
        <f>VLOOKUP($B2023,大盤與近月台指!$A$4:$I$499,2,FALSE)</f>
        <v>#N/A</v>
      </c>
      <c r="D2023" s="34" t="e">
        <f>VLOOKUP($B2023,大盤與近月台指!$A$4:$I$499,3,FALSE)</f>
        <v>#N/A</v>
      </c>
      <c r="E2023" s="35" t="e">
        <f>VLOOKUP($B2023,大盤與近月台指!$A$4:$I$499,4,FALSE)</f>
        <v>#N/A</v>
      </c>
      <c r="F2023" s="33" t="e">
        <f>VLOOKUP($B2023,大盤與近月台指!$A$4:$I$499,5,FALSE)</f>
        <v>#N/A</v>
      </c>
      <c r="G2023" s="49" t="e">
        <f>VLOOKUP($B2023,三大法人買賣超!$A$4:$I$500,3,FALSE)</f>
        <v>#N/A</v>
      </c>
      <c r="H2023" s="34" t="e">
        <f>VLOOKUP($B2023,三大法人買賣超!$A$4:$I$500,5,FALSE)</f>
        <v>#N/A</v>
      </c>
      <c r="I2023" s="27" t="e">
        <f>VLOOKUP($B2023,三大法人買賣超!$A$4:$I$500,7,FALSE)</f>
        <v>#N/A</v>
      </c>
      <c r="J2023" s="27" t="e">
        <f>VLOOKUP($B2023,三大法人買賣超!$A$4:$I$500,9,FALSE)</f>
        <v>#N/A</v>
      </c>
      <c r="K2023" s="37">
        <f>新台幣匯率美元指數!B2024</f>
        <v>0</v>
      </c>
      <c r="L2023" s="38">
        <f>新台幣匯率美元指數!C2024</f>
        <v>0</v>
      </c>
      <c r="M2023" s="39">
        <f>新台幣匯率美元指數!D2024</f>
        <v>0</v>
      </c>
      <c r="N2023" s="27" t="e">
        <f>VLOOKUP($B2023,期貨未平倉口數!$A$4:$M$499,4,FALSE)</f>
        <v>#N/A</v>
      </c>
      <c r="O2023" s="27" t="e">
        <f>VLOOKUP($B2023,期貨未平倉口數!$A$4:$M$499,9,FALSE)</f>
        <v>#N/A</v>
      </c>
      <c r="P2023" s="27" t="e">
        <f>VLOOKUP($B2023,期貨未平倉口數!$A$4:$M$499,10,FALSE)</f>
        <v>#N/A</v>
      </c>
      <c r="Q2023" s="27" t="e">
        <f>VLOOKUP($B2023,期貨未平倉口數!$A$4:$M$499,11,FALSE)</f>
        <v>#N/A</v>
      </c>
      <c r="R2023" s="64" t="e">
        <f>VLOOKUP($B2023,選擇權未平倉餘額!$A$4:$I$500,6,FALSE)</f>
        <v>#N/A</v>
      </c>
      <c r="S2023" s="64" t="e">
        <f>VLOOKUP($B2023,選擇權未平倉餘額!$A$4:$I$500,7,FALSE)</f>
        <v>#N/A</v>
      </c>
      <c r="T2023" s="64" t="e">
        <f>VLOOKUP($B2023,選擇權未平倉餘額!$A$4:$I$500,8,FALSE)</f>
        <v>#N/A</v>
      </c>
      <c r="U2023" s="64" t="e">
        <f>VLOOKUP($B2023,選擇權未平倉餘額!$A$4:$I$500,9,FALSE)</f>
        <v>#N/A</v>
      </c>
      <c r="V2023" s="39" t="e">
        <f>VLOOKUP($B2023,臺指選擇權P_C_Ratios!$A$4:$C$500,3,FALSE)</f>
        <v>#N/A</v>
      </c>
      <c r="W2023" s="41" t="e">
        <f>VLOOKUP($B2023,散戶多空比!$A$6:$L$500,12,FALSE)</f>
        <v>#N/A</v>
      </c>
      <c r="X2023" s="40" t="e">
        <f>VLOOKUP($B2023,期貨大額交易人未沖銷部位!$A$4:$O$499,4,FALSE)</f>
        <v>#N/A</v>
      </c>
      <c r="Y2023" s="40" t="e">
        <f>VLOOKUP($B2023,期貨大額交易人未沖銷部位!$A$4:$O$499,7,FALSE)</f>
        <v>#N/A</v>
      </c>
      <c r="Z2023" s="40" t="e">
        <f>VLOOKUP($B2023,期貨大額交易人未沖銷部位!$A$4:$O$499,10,FALSE)</f>
        <v>#N/A</v>
      </c>
      <c r="AA2023" s="40" t="e">
        <f>VLOOKUP($B2023,期貨大額交易人未沖銷部位!$A$4:$O$499,13,FALSE)</f>
        <v>#N/A</v>
      </c>
      <c r="AB2023" s="40" t="e">
        <f>VLOOKUP($B2023,期貨大額交易人未沖銷部位!$A$4:$O$499,14,FALSE)</f>
        <v>#N/A</v>
      </c>
      <c r="AC2023" s="40" t="e">
        <f>VLOOKUP($B2023,期貨大額交易人未沖銷部位!$A$4:$O$499,15,FALSE)</f>
        <v>#N/A</v>
      </c>
      <c r="AD2023" s="33" t="e">
        <f>VLOOKUP($B2023,三大美股走勢!$A$4:$J$495,4,FALSE)</f>
        <v>#N/A</v>
      </c>
      <c r="AE2023" s="33" t="e">
        <f>VLOOKUP($B2023,三大美股走勢!$A$4:$J$495,7,FALSE)</f>
        <v>#N/A</v>
      </c>
      <c r="AF2023" s="33" t="e">
        <f>VLOOKUP($B2023,三大美股走勢!$A$4:$J$495,10,FALSE)</f>
        <v>#N/A</v>
      </c>
    </row>
    <row r="2024" spans="2:32">
      <c r="B2024" s="32">
        <v>44803</v>
      </c>
      <c r="C2024" s="33" t="e">
        <f>VLOOKUP($B2024,大盤與近月台指!$A$4:$I$499,2,FALSE)</f>
        <v>#N/A</v>
      </c>
      <c r="D2024" s="34" t="e">
        <f>VLOOKUP($B2024,大盤與近月台指!$A$4:$I$499,3,FALSE)</f>
        <v>#N/A</v>
      </c>
      <c r="E2024" s="35" t="e">
        <f>VLOOKUP($B2024,大盤與近月台指!$A$4:$I$499,4,FALSE)</f>
        <v>#N/A</v>
      </c>
      <c r="F2024" s="33" t="e">
        <f>VLOOKUP($B2024,大盤與近月台指!$A$4:$I$499,5,FALSE)</f>
        <v>#N/A</v>
      </c>
      <c r="G2024" s="49" t="e">
        <f>VLOOKUP($B2024,三大法人買賣超!$A$4:$I$500,3,FALSE)</f>
        <v>#N/A</v>
      </c>
      <c r="H2024" s="34" t="e">
        <f>VLOOKUP($B2024,三大法人買賣超!$A$4:$I$500,5,FALSE)</f>
        <v>#N/A</v>
      </c>
      <c r="I2024" s="27" t="e">
        <f>VLOOKUP($B2024,三大法人買賣超!$A$4:$I$500,7,FALSE)</f>
        <v>#N/A</v>
      </c>
      <c r="J2024" s="27" t="e">
        <f>VLOOKUP($B2024,三大法人買賣超!$A$4:$I$500,9,FALSE)</f>
        <v>#N/A</v>
      </c>
      <c r="K2024" s="37">
        <f>新台幣匯率美元指數!B2025</f>
        <v>0</v>
      </c>
      <c r="L2024" s="38">
        <f>新台幣匯率美元指數!C2025</f>
        <v>0</v>
      </c>
      <c r="M2024" s="39">
        <f>新台幣匯率美元指數!D2025</f>
        <v>0</v>
      </c>
      <c r="N2024" s="27" t="e">
        <f>VLOOKUP($B2024,期貨未平倉口數!$A$4:$M$499,4,FALSE)</f>
        <v>#N/A</v>
      </c>
      <c r="O2024" s="27" t="e">
        <f>VLOOKUP($B2024,期貨未平倉口數!$A$4:$M$499,9,FALSE)</f>
        <v>#N/A</v>
      </c>
      <c r="P2024" s="27" t="e">
        <f>VLOOKUP($B2024,期貨未平倉口數!$A$4:$M$499,10,FALSE)</f>
        <v>#N/A</v>
      </c>
      <c r="Q2024" s="27" t="e">
        <f>VLOOKUP($B2024,期貨未平倉口數!$A$4:$M$499,11,FALSE)</f>
        <v>#N/A</v>
      </c>
      <c r="R2024" s="64" t="e">
        <f>VLOOKUP($B2024,選擇權未平倉餘額!$A$4:$I$500,6,FALSE)</f>
        <v>#N/A</v>
      </c>
      <c r="S2024" s="64" t="e">
        <f>VLOOKUP($B2024,選擇權未平倉餘額!$A$4:$I$500,7,FALSE)</f>
        <v>#N/A</v>
      </c>
      <c r="T2024" s="64" t="e">
        <f>VLOOKUP($B2024,選擇權未平倉餘額!$A$4:$I$500,8,FALSE)</f>
        <v>#N/A</v>
      </c>
      <c r="U2024" s="64" t="e">
        <f>VLOOKUP($B2024,選擇權未平倉餘額!$A$4:$I$500,9,FALSE)</f>
        <v>#N/A</v>
      </c>
      <c r="V2024" s="39" t="e">
        <f>VLOOKUP($B2024,臺指選擇權P_C_Ratios!$A$4:$C$500,3,FALSE)</f>
        <v>#N/A</v>
      </c>
      <c r="W2024" s="41" t="e">
        <f>VLOOKUP($B2024,散戶多空比!$A$6:$L$500,12,FALSE)</f>
        <v>#N/A</v>
      </c>
      <c r="X2024" s="40" t="e">
        <f>VLOOKUP($B2024,期貨大額交易人未沖銷部位!$A$4:$O$499,4,FALSE)</f>
        <v>#N/A</v>
      </c>
      <c r="Y2024" s="40" t="e">
        <f>VLOOKUP($B2024,期貨大額交易人未沖銷部位!$A$4:$O$499,7,FALSE)</f>
        <v>#N/A</v>
      </c>
      <c r="Z2024" s="40" t="e">
        <f>VLOOKUP($B2024,期貨大額交易人未沖銷部位!$A$4:$O$499,10,FALSE)</f>
        <v>#N/A</v>
      </c>
      <c r="AA2024" s="40" t="e">
        <f>VLOOKUP($B2024,期貨大額交易人未沖銷部位!$A$4:$O$499,13,FALSE)</f>
        <v>#N/A</v>
      </c>
      <c r="AB2024" s="40" t="e">
        <f>VLOOKUP($B2024,期貨大額交易人未沖銷部位!$A$4:$O$499,14,FALSE)</f>
        <v>#N/A</v>
      </c>
      <c r="AC2024" s="40" t="e">
        <f>VLOOKUP($B2024,期貨大額交易人未沖銷部位!$A$4:$O$499,15,FALSE)</f>
        <v>#N/A</v>
      </c>
      <c r="AD2024" s="33" t="e">
        <f>VLOOKUP($B2024,三大美股走勢!$A$4:$J$495,4,FALSE)</f>
        <v>#N/A</v>
      </c>
      <c r="AE2024" s="33" t="e">
        <f>VLOOKUP($B2024,三大美股走勢!$A$4:$J$495,7,FALSE)</f>
        <v>#N/A</v>
      </c>
      <c r="AF2024" s="33" t="e">
        <f>VLOOKUP($B2024,三大美股走勢!$A$4:$J$495,10,FALSE)</f>
        <v>#N/A</v>
      </c>
    </row>
    <row r="2025" spans="2:32">
      <c r="B2025" s="32">
        <v>44804</v>
      </c>
      <c r="C2025" s="33" t="e">
        <f>VLOOKUP($B2025,大盤與近月台指!$A$4:$I$499,2,FALSE)</f>
        <v>#N/A</v>
      </c>
      <c r="D2025" s="34" t="e">
        <f>VLOOKUP($B2025,大盤與近月台指!$A$4:$I$499,3,FALSE)</f>
        <v>#N/A</v>
      </c>
      <c r="E2025" s="35" t="e">
        <f>VLOOKUP($B2025,大盤與近月台指!$A$4:$I$499,4,FALSE)</f>
        <v>#N/A</v>
      </c>
      <c r="F2025" s="33" t="e">
        <f>VLOOKUP($B2025,大盤與近月台指!$A$4:$I$499,5,FALSE)</f>
        <v>#N/A</v>
      </c>
      <c r="G2025" s="49" t="e">
        <f>VLOOKUP($B2025,三大法人買賣超!$A$4:$I$500,3,FALSE)</f>
        <v>#N/A</v>
      </c>
      <c r="H2025" s="34" t="e">
        <f>VLOOKUP($B2025,三大法人買賣超!$A$4:$I$500,5,FALSE)</f>
        <v>#N/A</v>
      </c>
      <c r="I2025" s="27" t="e">
        <f>VLOOKUP($B2025,三大法人買賣超!$A$4:$I$500,7,FALSE)</f>
        <v>#N/A</v>
      </c>
      <c r="J2025" s="27" t="e">
        <f>VLOOKUP($B2025,三大法人買賣超!$A$4:$I$500,9,FALSE)</f>
        <v>#N/A</v>
      </c>
      <c r="K2025" s="37">
        <f>新台幣匯率美元指數!B2026</f>
        <v>0</v>
      </c>
      <c r="L2025" s="38">
        <f>新台幣匯率美元指數!C2026</f>
        <v>0</v>
      </c>
      <c r="M2025" s="39">
        <f>新台幣匯率美元指數!D2026</f>
        <v>0</v>
      </c>
      <c r="N2025" s="27" t="e">
        <f>VLOOKUP($B2025,期貨未平倉口數!$A$4:$M$499,4,FALSE)</f>
        <v>#N/A</v>
      </c>
      <c r="O2025" s="27" t="e">
        <f>VLOOKUP($B2025,期貨未平倉口數!$A$4:$M$499,9,FALSE)</f>
        <v>#N/A</v>
      </c>
      <c r="P2025" s="27" t="e">
        <f>VLOOKUP($B2025,期貨未平倉口數!$A$4:$M$499,10,FALSE)</f>
        <v>#N/A</v>
      </c>
      <c r="Q2025" s="27" t="e">
        <f>VLOOKUP($B2025,期貨未平倉口數!$A$4:$M$499,11,FALSE)</f>
        <v>#N/A</v>
      </c>
      <c r="R2025" s="64" t="e">
        <f>VLOOKUP($B2025,選擇權未平倉餘額!$A$4:$I$500,6,FALSE)</f>
        <v>#N/A</v>
      </c>
      <c r="S2025" s="64" t="e">
        <f>VLOOKUP($B2025,選擇權未平倉餘額!$A$4:$I$500,7,FALSE)</f>
        <v>#N/A</v>
      </c>
      <c r="T2025" s="64" t="e">
        <f>VLOOKUP($B2025,選擇權未平倉餘額!$A$4:$I$500,8,FALSE)</f>
        <v>#N/A</v>
      </c>
      <c r="U2025" s="64" t="e">
        <f>VLOOKUP($B2025,選擇權未平倉餘額!$A$4:$I$500,9,FALSE)</f>
        <v>#N/A</v>
      </c>
      <c r="V2025" s="39" t="e">
        <f>VLOOKUP($B2025,臺指選擇權P_C_Ratios!$A$4:$C$500,3,FALSE)</f>
        <v>#N/A</v>
      </c>
      <c r="W2025" s="41" t="e">
        <f>VLOOKUP($B2025,散戶多空比!$A$6:$L$500,12,FALSE)</f>
        <v>#N/A</v>
      </c>
      <c r="X2025" s="40" t="e">
        <f>VLOOKUP($B2025,期貨大額交易人未沖銷部位!$A$4:$O$499,4,FALSE)</f>
        <v>#N/A</v>
      </c>
      <c r="Y2025" s="40" t="e">
        <f>VLOOKUP($B2025,期貨大額交易人未沖銷部位!$A$4:$O$499,7,FALSE)</f>
        <v>#N/A</v>
      </c>
      <c r="Z2025" s="40" t="e">
        <f>VLOOKUP($B2025,期貨大額交易人未沖銷部位!$A$4:$O$499,10,FALSE)</f>
        <v>#N/A</v>
      </c>
      <c r="AA2025" s="40" t="e">
        <f>VLOOKUP($B2025,期貨大額交易人未沖銷部位!$A$4:$O$499,13,FALSE)</f>
        <v>#N/A</v>
      </c>
      <c r="AB2025" s="40" t="e">
        <f>VLOOKUP($B2025,期貨大額交易人未沖銷部位!$A$4:$O$499,14,FALSE)</f>
        <v>#N/A</v>
      </c>
      <c r="AC2025" s="40" t="e">
        <f>VLOOKUP($B2025,期貨大額交易人未沖銷部位!$A$4:$O$499,15,FALSE)</f>
        <v>#N/A</v>
      </c>
      <c r="AD2025" s="33" t="e">
        <f>VLOOKUP($B2025,三大美股走勢!$A$4:$J$495,4,FALSE)</f>
        <v>#N/A</v>
      </c>
      <c r="AE2025" s="33" t="e">
        <f>VLOOKUP($B2025,三大美股走勢!$A$4:$J$495,7,FALSE)</f>
        <v>#N/A</v>
      </c>
      <c r="AF2025" s="33" t="e">
        <f>VLOOKUP($B2025,三大美股走勢!$A$4:$J$495,10,FALSE)</f>
        <v>#N/A</v>
      </c>
    </row>
    <row r="2026" spans="2:32">
      <c r="B2026" s="32">
        <v>44805</v>
      </c>
      <c r="C2026" s="33" t="e">
        <f>VLOOKUP($B2026,大盤與近月台指!$A$4:$I$499,2,FALSE)</f>
        <v>#N/A</v>
      </c>
      <c r="D2026" s="34" t="e">
        <f>VLOOKUP($B2026,大盤與近月台指!$A$4:$I$499,3,FALSE)</f>
        <v>#N/A</v>
      </c>
      <c r="E2026" s="35" t="e">
        <f>VLOOKUP($B2026,大盤與近月台指!$A$4:$I$499,4,FALSE)</f>
        <v>#N/A</v>
      </c>
      <c r="F2026" s="33" t="e">
        <f>VLOOKUP($B2026,大盤與近月台指!$A$4:$I$499,5,FALSE)</f>
        <v>#N/A</v>
      </c>
      <c r="G2026" s="49" t="e">
        <f>VLOOKUP($B2026,三大法人買賣超!$A$4:$I$500,3,FALSE)</f>
        <v>#N/A</v>
      </c>
      <c r="H2026" s="34" t="e">
        <f>VLOOKUP($B2026,三大法人買賣超!$A$4:$I$500,5,FALSE)</f>
        <v>#N/A</v>
      </c>
      <c r="I2026" s="27" t="e">
        <f>VLOOKUP($B2026,三大法人買賣超!$A$4:$I$500,7,FALSE)</f>
        <v>#N/A</v>
      </c>
      <c r="J2026" s="27" t="e">
        <f>VLOOKUP($B2026,三大法人買賣超!$A$4:$I$500,9,FALSE)</f>
        <v>#N/A</v>
      </c>
      <c r="K2026" s="37">
        <f>新台幣匯率美元指數!B2027</f>
        <v>0</v>
      </c>
      <c r="L2026" s="38">
        <f>新台幣匯率美元指數!C2027</f>
        <v>0</v>
      </c>
      <c r="M2026" s="39">
        <f>新台幣匯率美元指數!D2027</f>
        <v>0</v>
      </c>
      <c r="N2026" s="27" t="e">
        <f>VLOOKUP($B2026,期貨未平倉口數!$A$4:$M$499,4,FALSE)</f>
        <v>#N/A</v>
      </c>
      <c r="O2026" s="27" t="e">
        <f>VLOOKUP($B2026,期貨未平倉口數!$A$4:$M$499,9,FALSE)</f>
        <v>#N/A</v>
      </c>
      <c r="P2026" s="27" t="e">
        <f>VLOOKUP($B2026,期貨未平倉口數!$A$4:$M$499,10,FALSE)</f>
        <v>#N/A</v>
      </c>
      <c r="Q2026" s="27" t="e">
        <f>VLOOKUP($B2026,期貨未平倉口數!$A$4:$M$499,11,FALSE)</f>
        <v>#N/A</v>
      </c>
      <c r="R2026" s="64" t="e">
        <f>VLOOKUP($B2026,選擇權未平倉餘額!$A$4:$I$500,6,FALSE)</f>
        <v>#N/A</v>
      </c>
      <c r="S2026" s="64" t="e">
        <f>VLOOKUP($B2026,選擇權未平倉餘額!$A$4:$I$500,7,FALSE)</f>
        <v>#N/A</v>
      </c>
      <c r="T2026" s="64" t="e">
        <f>VLOOKUP($B2026,選擇權未平倉餘額!$A$4:$I$500,8,FALSE)</f>
        <v>#N/A</v>
      </c>
      <c r="U2026" s="64" t="e">
        <f>VLOOKUP($B2026,選擇權未平倉餘額!$A$4:$I$500,9,FALSE)</f>
        <v>#N/A</v>
      </c>
      <c r="V2026" s="39" t="e">
        <f>VLOOKUP($B2026,臺指選擇權P_C_Ratios!$A$4:$C$500,3,FALSE)</f>
        <v>#N/A</v>
      </c>
      <c r="W2026" s="41" t="e">
        <f>VLOOKUP($B2026,散戶多空比!$A$6:$L$500,12,FALSE)</f>
        <v>#N/A</v>
      </c>
      <c r="X2026" s="40" t="e">
        <f>VLOOKUP($B2026,期貨大額交易人未沖銷部位!$A$4:$O$499,4,FALSE)</f>
        <v>#N/A</v>
      </c>
      <c r="Y2026" s="40" t="e">
        <f>VLOOKUP($B2026,期貨大額交易人未沖銷部位!$A$4:$O$499,7,FALSE)</f>
        <v>#N/A</v>
      </c>
      <c r="Z2026" s="40" t="e">
        <f>VLOOKUP($B2026,期貨大額交易人未沖銷部位!$A$4:$O$499,10,FALSE)</f>
        <v>#N/A</v>
      </c>
      <c r="AA2026" s="40" t="e">
        <f>VLOOKUP($B2026,期貨大額交易人未沖銷部位!$A$4:$O$499,13,FALSE)</f>
        <v>#N/A</v>
      </c>
      <c r="AB2026" s="40" t="e">
        <f>VLOOKUP($B2026,期貨大額交易人未沖銷部位!$A$4:$O$499,14,FALSE)</f>
        <v>#N/A</v>
      </c>
      <c r="AC2026" s="40" t="e">
        <f>VLOOKUP($B2026,期貨大額交易人未沖銷部位!$A$4:$O$499,15,FALSE)</f>
        <v>#N/A</v>
      </c>
      <c r="AD2026" s="33" t="e">
        <f>VLOOKUP($B2026,三大美股走勢!$A$4:$J$495,4,FALSE)</f>
        <v>#N/A</v>
      </c>
      <c r="AE2026" s="33" t="e">
        <f>VLOOKUP($B2026,三大美股走勢!$A$4:$J$495,7,FALSE)</f>
        <v>#N/A</v>
      </c>
      <c r="AF2026" s="33" t="e">
        <f>VLOOKUP($B2026,三大美股走勢!$A$4:$J$495,10,FALSE)</f>
        <v>#N/A</v>
      </c>
    </row>
    <row r="2027" spans="2:32">
      <c r="B2027" s="32">
        <v>44806</v>
      </c>
      <c r="C2027" s="33" t="e">
        <f>VLOOKUP($B2027,大盤與近月台指!$A$4:$I$499,2,FALSE)</f>
        <v>#N/A</v>
      </c>
      <c r="D2027" s="34" t="e">
        <f>VLOOKUP($B2027,大盤與近月台指!$A$4:$I$499,3,FALSE)</f>
        <v>#N/A</v>
      </c>
      <c r="E2027" s="35" t="e">
        <f>VLOOKUP($B2027,大盤與近月台指!$A$4:$I$499,4,FALSE)</f>
        <v>#N/A</v>
      </c>
      <c r="F2027" s="33" t="e">
        <f>VLOOKUP($B2027,大盤與近月台指!$A$4:$I$499,5,FALSE)</f>
        <v>#N/A</v>
      </c>
      <c r="G2027" s="49" t="e">
        <f>VLOOKUP($B2027,三大法人買賣超!$A$4:$I$500,3,FALSE)</f>
        <v>#N/A</v>
      </c>
      <c r="H2027" s="34" t="e">
        <f>VLOOKUP($B2027,三大法人買賣超!$A$4:$I$500,5,FALSE)</f>
        <v>#N/A</v>
      </c>
      <c r="I2027" s="27" t="e">
        <f>VLOOKUP($B2027,三大法人買賣超!$A$4:$I$500,7,FALSE)</f>
        <v>#N/A</v>
      </c>
      <c r="J2027" s="27" t="e">
        <f>VLOOKUP($B2027,三大法人買賣超!$A$4:$I$500,9,FALSE)</f>
        <v>#N/A</v>
      </c>
      <c r="K2027" s="37">
        <f>新台幣匯率美元指數!B2028</f>
        <v>0</v>
      </c>
      <c r="L2027" s="38">
        <f>新台幣匯率美元指數!C2028</f>
        <v>0</v>
      </c>
      <c r="M2027" s="39">
        <f>新台幣匯率美元指數!D2028</f>
        <v>0</v>
      </c>
      <c r="N2027" s="27" t="e">
        <f>VLOOKUP($B2027,期貨未平倉口數!$A$4:$M$499,4,FALSE)</f>
        <v>#N/A</v>
      </c>
      <c r="O2027" s="27" t="e">
        <f>VLOOKUP($B2027,期貨未平倉口數!$A$4:$M$499,9,FALSE)</f>
        <v>#N/A</v>
      </c>
      <c r="P2027" s="27" t="e">
        <f>VLOOKUP($B2027,期貨未平倉口數!$A$4:$M$499,10,FALSE)</f>
        <v>#N/A</v>
      </c>
      <c r="Q2027" s="27" t="e">
        <f>VLOOKUP($B2027,期貨未平倉口數!$A$4:$M$499,11,FALSE)</f>
        <v>#N/A</v>
      </c>
      <c r="R2027" s="64" t="e">
        <f>VLOOKUP($B2027,選擇權未平倉餘額!$A$4:$I$500,6,FALSE)</f>
        <v>#N/A</v>
      </c>
      <c r="S2027" s="64" t="e">
        <f>VLOOKUP($B2027,選擇權未平倉餘額!$A$4:$I$500,7,FALSE)</f>
        <v>#N/A</v>
      </c>
      <c r="T2027" s="64" t="e">
        <f>VLOOKUP($B2027,選擇權未平倉餘額!$A$4:$I$500,8,FALSE)</f>
        <v>#N/A</v>
      </c>
      <c r="U2027" s="64" t="e">
        <f>VLOOKUP($B2027,選擇權未平倉餘額!$A$4:$I$500,9,FALSE)</f>
        <v>#N/A</v>
      </c>
      <c r="V2027" s="39" t="e">
        <f>VLOOKUP($B2027,臺指選擇權P_C_Ratios!$A$4:$C$500,3,FALSE)</f>
        <v>#N/A</v>
      </c>
      <c r="W2027" s="41" t="e">
        <f>VLOOKUP($B2027,散戶多空比!$A$6:$L$500,12,FALSE)</f>
        <v>#N/A</v>
      </c>
      <c r="X2027" s="40" t="e">
        <f>VLOOKUP($B2027,期貨大額交易人未沖銷部位!$A$4:$O$499,4,FALSE)</f>
        <v>#N/A</v>
      </c>
      <c r="Y2027" s="40" t="e">
        <f>VLOOKUP($B2027,期貨大額交易人未沖銷部位!$A$4:$O$499,7,FALSE)</f>
        <v>#N/A</v>
      </c>
      <c r="Z2027" s="40" t="e">
        <f>VLOOKUP($B2027,期貨大額交易人未沖銷部位!$A$4:$O$499,10,FALSE)</f>
        <v>#N/A</v>
      </c>
      <c r="AA2027" s="40" t="e">
        <f>VLOOKUP($B2027,期貨大額交易人未沖銷部位!$A$4:$O$499,13,FALSE)</f>
        <v>#N/A</v>
      </c>
      <c r="AB2027" s="40" t="e">
        <f>VLOOKUP($B2027,期貨大額交易人未沖銷部位!$A$4:$O$499,14,FALSE)</f>
        <v>#N/A</v>
      </c>
      <c r="AC2027" s="40" t="e">
        <f>VLOOKUP($B2027,期貨大額交易人未沖銷部位!$A$4:$O$499,15,FALSE)</f>
        <v>#N/A</v>
      </c>
      <c r="AD2027" s="33" t="e">
        <f>VLOOKUP($B2027,三大美股走勢!$A$4:$J$495,4,FALSE)</f>
        <v>#N/A</v>
      </c>
      <c r="AE2027" s="33" t="e">
        <f>VLOOKUP($B2027,三大美股走勢!$A$4:$J$495,7,FALSE)</f>
        <v>#N/A</v>
      </c>
      <c r="AF2027" s="33" t="e">
        <f>VLOOKUP($B2027,三大美股走勢!$A$4:$J$495,10,FALSE)</f>
        <v>#N/A</v>
      </c>
    </row>
    <row r="2028" spans="2:32">
      <c r="B2028" s="32">
        <v>44807</v>
      </c>
      <c r="C2028" s="33" t="e">
        <f>VLOOKUP($B2028,大盤與近月台指!$A$4:$I$499,2,FALSE)</f>
        <v>#N/A</v>
      </c>
      <c r="D2028" s="34" t="e">
        <f>VLOOKUP($B2028,大盤與近月台指!$A$4:$I$499,3,FALSE)</f>
        <v>#N/A</v>
      </c>
      <c r="E2028" s="35" t="e">
        <f>VLOOKUP($B2028,大盤與近月台指!$A$4:$I$499,4,FALSE)</f>
        <v>#N/A</v>
      </c>
      <c r="F2028" s="33" t="e">
        <f>VLOOKUP($B2028,大盤與近月台指!$A$4:$I$499,5,FALSE)</f>
        <v>#N/A</v>
      </c>
      <c r="G2028" s="49" t="e">
        <f>VLOOKUP($B2028,三大法人買賣超!$A$4:$I$500,3,FALSE)</f>
        <v>#N/A</v>
      </c>
      <c r="H2028" s="34" t="e">
        <f>VLOOKUP($B2028,三大法人買賣超!$A$4:$I$500,5,FALSE)</f>
        <v>#N/A</v>
      </c>
      <c r="I2028" s="27" t="e">
        <f>VLOOKUP($B2028,三大法人買賣超!$A$4:$I$500,7,FALSE)</f>
        <v>#N/A</v>
      </c>
      <c r="J2028" s="27" t="e">
        <f>VLOOKUP($B2028,三大法人買賣超!$A$4:$I$500,9,FALSE)</f>
        <v>#N/A</v>
      </c>
      <c r="K2028" s="37">
        <f>新台幣匯率美元指數!B2029</f>
        <v>0</v>
      </c>
      <c r="L2028" s="38">
        <f>新台幣匯率美元指數!C2029</f>
        <v>0</v>
      </c>
      <c r="M2028" s="39">
        <f>新台幣匯率美元指數!D2029</f>
        <v>0</v>
      </c>
      <c r="N2028" s="27" t="e">
        <f>VLOOKUP($B2028,期貨未平倉口數!$A$4:$M$499,4,FALSE)</f>
        <v>#N/A</v>
      </c>
      <c r="O2028" s="27" t="e">
        <f>VLOOKUP($B2028,期貨未平倉口數!$A$4:$M$499,9,FALSE)</f>
        <v>#N/A</v>
      </c>
      <c r="P2028" s="27" t="e">
        <f>VLOOKUP($B2028,期貨未平倉口數!$A$4:$M$499,10,FALSE)</f>
        <v>#N/A</v>
      </c>
      <c r="Q2028" s="27" t="e">
        <f>VLOOKUP($B2028,期貨未平倉口數!$A$4:$M$499,11,FALSE)</f>
        <v>#N/A</v>
      </c>
      <c r="R2028" s="64" t="e">
        <f>VLOOKUP($B2028,選擇權未平倉餘額!$A$4:$I$500,6,FALSE)</f>
        <v>#N/A</v>
      </c>
      <c r="S2028" s="64" t="e">
        <f>VLOOKUP($B2028,選擇權未平倉餘額!$A$4:$I$500,7,FALSE)</f>
        <v>#N/A</v>
      </c>
      <c r="T2028" s="64" t="e">
        <f>VLOOKUP($B2028,選擇權未平倉餘額!$A$4:$I$500,8,FALSE)</f>
        <v>#N/A</v>
      </c>
      <c r="U2028" s="64" t="e">
        <f>VLOOKUP($B2028,選擇權未平倉餘額!$A$4:$I$500,9,FALSE)</f>
        <v>#N/A</v>
      </c>
      <c r="V2028" s="39" t="e">
        <f>VLOOKUP($B2028,臺指選擇權P_C_Ratios!$A$4:$C$500,3,FALSE)</f>
        <v>#N/A</v>
      </c>
      <c r="W2028" s="41" t="e">
        <f>VLOOKUP($B2028,散戶多空比!$A$6:$L$500,12,FALSE)</f>
        <v>#N/A</v>
      </c>
      <c r="X2028" s="40" t="e">
        <f>VLOOKUP($B2028,期貨大額交易人未沖銷部位!$A$4:$O$499,4,FALSE)</f>
        <v>#N/A</v>
      </c>
      <c r="Y2028" s="40" t="e">
        <f>VLOOKUP($B2028,期貨大額交易人未沖銷部位!$A$4:$O$499,7,FALSE)</f>
        <v>#N/A</v>
      </c>
      <c r="Z2028" s="40" t="e">
        <f>VLOOKUP($B2028,期貨大額交易人未沖銷部位!$A$4:$O$499,10,FALSE)</f>
        <v>#N/A</v>
      </c>
      <c r="AA2028" s="40" t="e">
        <f>VLOOKUP($B2028,期貨大額交易人未沖銷部位!$A$4:$O$499,13,FALSE)</f>
        <v>#N/A</v>
      </c>
      <c r="AB2028" s="40" t="e">
        <f>VLOOKUP($B2028,期貨大額交易人未沖銷部位!$A$4:$O$499,14,FALSE)</f>
        <v>#N/A</v>
      </c>
      <c r="AC2028" s="40" t="e">
        <f>VLOOKUP($B2028,期貨大額交易人未沖銷部位!$A$4:$O$499,15,FALSE)</f>
        <v>#N/A</v>
      </c>
      <c r="AD2028" s="33" t="e">
        <f>VLOOKUP($B2028,三大美股走勢!$A$4:$J$495,4,FALSE)</f>
        <v>#N/A</v>
      </c>
      <c r="AE2028" s="33" t="e">
        <f>VLOOKUP($B2028,三大美股走勢!$A$4:$J$495,7,FALSE)</f>
        <v>#N/A</v>
      </c>
      <c r="AF2028" s="33" t="e">
        <f>VLOOKUP($B2028,三大美股走勢!$A$4:$J$495,10,FALSE)</f>
        <v>#N/A</v>
      </c>
    </row>
    <row r="2029" spans="2:32">
      <c r="B2029" s="32">
        <v>44808</v>
      </c>
      <c r="C2029" s="33" t="e">
        <f>VLOOKUP($B2029,大盤與近月台指!$A$4:$I$499,2,FALSE)</f>
        <v>#N/A</v>
      </c>
      <c r="D2029" s="34" t="e">
        <f>VLOOKUP($B2029,大盤與近月台指!$A$4:$I$499,3,FALSE)</f>
        <v>#N/A</v>
      </c>
      <c r="E2029" s="35" t="e">
        <f>VLOOKUP($B2029,大盤與近月台指!$A$4:$I$499,4,FALSE)</f>
        <v>#N/A</v>
      </c>
      <c r="F2029" s="33" t="e">
        <f>VLOOKUP($B2029,大盤與近月台指!$A$4:$I$499,5,FALSE)</f>
        <v>#N/A</v>
      </c>
      <c r="G2029" s="49" t="e">
        <f>VLOOKUP($B2029,三大法人買賣超!$A$4:$I$500,3,FALSE)</f>
        <v>#N/A</v>
      </c>
      <c r="H2029" s="34" t="e">
        <f>VLOOKUP($B2029,三大法人買賣超!$A$4:$I$500,5,FALSE)</f>
        <v>#N/A</v>
      </c>
      <c r="I2029" s="27" t="e">
        <f>VLOOKUP($B2029,三大法人買賣超!$A$4:$I$500,7,FALSE)</f>
        <v>#N/A</v>
      </c>
      <c r="J2029" s="27" t="e">
        <f>VLOOKUP($B2029,三大法人買賣超!$A$4:$I$500,9,FALSE)</f>
        <v>#N/A</v>
      </c>
      <c r="K2029" s="37">
        <f>新台幣匯率美元指數!B2030</f>
        <v>0</v>
      </c>
      <c r="L2029" s="38">
        <f>新台幣匯率美元指數!C2030</f>
        <v>0</v>
      </c>
      <c r="M2029" s="39">
        <f>新台幣匯率美元指數!D2030</f>
        <v>0</v>
      </c>
      <c r="N2029" s="27" t="e">
        <f>VLOOKUP($B2029,期貨未平倉口數!$A$4:$M$499,4,FALSE)</f>
        <v>#N/A</v>
      </c>
      <c r="O2029" s="27" t="e">
        <f>VLOOKUP($B2029,期貨未平倉口數!$A$4:$M$499,9,FALSE)</f>
        <v>#N/A</v>
      </c>
      <c r="P2029" s="27" t="e">
        <f>VLOOKUP($B2029,期貨未平倉口數!$A$4:$M$499,10,FALSE)</f>
        <v>#N/A</v>
      </c>
      <c r="Q2029" s="27" t="e">
        <f>VLOOKUP($B2029,期貨未平倉口數!$A$4:$M$499,11,FALSE)</f>
        <v>#N/A</v>
      </c>
      <c r="R2029" s="64" t="e">
        <f>VLOOKUP($B2029,選擇權未平倉餘額!$A$4:$I$500,6,FALSE)</f>
        <v>#N/A</v>
      </c>
      <c r="S2029" s="64" t="e">
        <f>VLOOKUP($B2029,選擇權未平倉餘額!$A$4:$I$500,7,FALSE)</f>
        <v>#N/A</v>
      </c>
      <c r="T2029" s="64" t="e">
        <f>VLOOKUP($B2029,選擇權未平倉餘額!$A$4:$I$500,8,FALSE)</f>
        <v>#N/A</v>
      </c>
      <c r="U2029" s="64" t="e">
        <f>VLOOKUP($B2029,選擇權未平倉餘額!$A$4:$I$500,9,FALSE)</f>
        <v>#N/A</v>
      </c>
      <c r="V2029" s="39" t="e">
        <f>VLOOKUP($B2029,臺指選擇權P_C_Ratios!$A$4:$C$500,3,FALSE)</f>
        <v>#N/A</v>
      </c>
      <c r="W2029" s="41" t="e">
        <f>VLOOKUP($B2029,散戶多空比!$A$6:$L$500,12,FALSE)</f>
        <v>#N/A</v>
      </c>
      <c r="X2029" s="40" t="e">
        <f>VLOOKUP($B2029,期貨大額交易人未沖銷部位!$A$4:$O$499,4,FALSE)</f>
        <v>#N/A</v>
      </c>
      <c r="Y2029" s="40" t="e">
        <f>VLOOKUP($B2029,期貨大額交易人未沖銷部位!$A$4:$O$499,7,FALSE)</f>
        <v>#N/A</v>
      </c>
      <c r="Z2029" s="40" t="e">
        <f>VLOOKUP($B2029,期貨大額交易人未沖銷部位!$A$4:$O$499,10,FALSE)</f>
        <v>#N/A</v>
      </c>
      <c r="AA2029" s="40" t="e">
        <f>VLOOKUP($B2029,期貨大額交易人未沖銷部位!$A$4:$O$499,13,FALSE)</f>
        <v>#N/A</v>
      </c>
      <c r="AB2029" s="40" t="e">
        <f>VLOOKUP($B2029,期貨大額交易人未沖銷部位!$A$4:$O$499,14,FALSE)</f>
        <v>#N/A</v>
      </c>
      <c r="AC2029" s="40" t="e">
        <f>VLOOKUP($B2029,期貨大額交易人未沖銷部位!$A$4:$O$499,15,FALSE)</f>
        <v>#N/A</v>
      </c>
      <c r="AD2029" s="33" t="e">
        <f>VLOOKUP($B2029,三大美股走勢!$A$4:$J$495,4,FALSE)</f>
        <v>#N/A</v>
      </c>
      <c r="AE2029" s="33" t="e">
        <f>VLOOKUP($B2029,三大美股走勢!$A$4:$J$495,7,FALSE)</f>
        <v>#N/A</v>
      </c>
      <c r="AF2029" s="33" t="e">
        <f>VLOOKUP($B2029,三大美股走勢!$A$4:$J$495,10,FALSE)</f>
        <v>#N/A</v>
      </c>
    </row>
    <row r="2030" spans="2:32">
      <c r="B2030" s="32">
        <v>44809</v>
      </c>
      <c r="C2030" s="33" t="e">
        <f>VLOOKUP($B2030,大盤與近月台指!$A$4:$I$499,2,FALSE)</f>
        <v>#N/A</v>
      </c>
      <c r="D2030" s="34" t="e">
        <f>VLOOKUP($B2030,大盤與近月台指!$A$4:$I$499,3,FALSE)</f>
        <v>#N/A</v>
      </c>
      <c r="E2030" s="35" t="e">
        <f>VLOOKUP($B2030,大盤與近月台指!$A$4:$I$499,4,FALSE)</f>
        <v>#N/A</v>
      </c>
      <c r="F2030" s="33" t="e">
        <f>VLOOKUP($B2030,大盤與近月台指!$A$4:$I$499,5,FALSE)</f>
        <v>#N/A</v>
      </c>
      <c r="G2030" s="49" t="e">
        <f>VLOOKUP($B2030,三大法人買賣超!$A$4:$I$500,3,FALSE)</f>
        <v>#N/A</v>
      </c>
      <c r="H2030" s="34" t="e">
        <f>VLOOKUP($B2030,三大法人買賣超!$A$4:$I$500,5,FALSE)</f>
        <v>#N/A</v>
      </c>
      <c r="I2030" s="27" t="e">
        <f>VLOOKUP($B2030,三大法人買賣超!$A$4:$I$500,7,FALSE)</f>
        <v>#N/A</v>
      </c>
      <c r="J2030" s="27" t="e">
        <f>VLOOKUP($B2030,三大法人買賣超!$A$4:$I$500,9,FALSE)</f>
        <v>#N/A</v>
      </c>
      <c r="K2030" s="37">
        <f>新台幣匯率美元指數!B2031</f>
        <v>0</v>
      </c>
      <c r="L2030" s="38">
        <f>新台幣匯率美元指數!C2031</f>
        <v>0</v>
      </c>
      <c r="M2030" s="39">
        <f>新台幣匯率美元指數!D2031</f>
        <v>0</v>
      </c>
      <c r="N2030" s="27" t="e">
        <f>VLOOKUP($B2030,期貨未平倉口數!$A$4:$M$499,4,FALSE)</f>
        <v>#N/A</v>
      </c>
      <c r="O2030" s="27" t="e">
        <f>VLOOKUP($B2030,期貨未平倉口數!$A$4:$M$499,9,FALSE)</f>
        <v>#N/A</v>
      </c>
      <c r="P2030" s="27" t="e">
        <f>VLOOKUP($B2030,期貨未平倉口數!$A$4:$M$499,10,FALSE)</f>
        <v>#N/A</v>
      </c>
      <c r="Q2030" s="27" t="e">
        <f>VLOOKUP($B2030,期貨未平倉口數!$A$4:$M$499,11,FALSE)</f>
        <v>#N/A</v>
      </c>
      <c r="R2030" s="64" t="e">
        <f>VLOOKUP($B2030,選擇權未平倉餘額!$A$4:$I$500,6,FALSE)</f>
        <v>#N/A</v>
      </c>
      <c r="S2030" s="64" t="e">
        <f>VLOOKUP($B2030,選擇權未平倉餘額!$A$4:$I$500,7,FALSE)</f>
        <v>#N/A</v>
      </c>
      <c r="T2030" s="64" t="e">
        <f>VLOOKUP($B2030,選擇權未平倉餘額!$A$4:$I$500,8,FALSE)</f>
        <v>#N/A</v>
      </c>
      <c r="U2030" s="64" t="e">
        <f>VLOOKUP($B2030,選擇權未平倉餘額!$A$4:$I$500,9,FALSE)</f>
        <v>#N/A</v>
      </c>
      <c r="V2030" s="39" t="e">
        <f>VLOOKUP($B2030,臺指選擇權P_C_Ratios!$A$4:$C$500,3,FALSE)</f>
        <v>#N/A</v>
      </c>
      <c r="W2030" s="41" t="e">
        <f>VLOOKUP($B2030,散戶多空比!$A$6:$L$500,12,FALSE)</f>
        <v>#N/A</v>
      </c>
      <c r="X2030" s="40" t="e">
        <f>VLOOKUP($B2030,期貨大額交易人未沖銷部位!$A$4:$O$499,4,FALSE)</f>
        <v>#N/A</v>
      </c>
      <c r="Y2030" s="40" t="e">
        <f>VLOOKUP($B2030,期貨大額交易人未沖銷部位!$A$4:$O$499,7,FALSE)</f>
        <v>#N/A</v>
      </c>
      <c r="Z2030" s="40" t="e">
        <f>VLOOKUP($B2030,期貨大額交易人未沖銷部位!$A$4:$O$499,10,FALSE)</f>
        <v>#N/A</v>
      </c>
      <c r="AA2030" s="40" t="e">
        <f>VLOOKUP($B2030,期貨大額交易人未沖銷部位!$A$4:$O$499,13,FALSE)</f>
        <v>#N/A</v>
      </c>
      <c r="AB2030" s="40" t="e">
        <f>VLOOKUP($B2030,期貨大額交易人未沖銷部位!$A$4:$O$499,14,FALSE)</f>
        <v>#N/A</v>
      </c>
      <c r="AC2030" s="40" t="e">
        <f>VLOOKUP($B2030,期貨大額交易人未沖銷部位!$A$4:$O$499,15,FALSE)</f>
        <v>#N/A</v>
      </c>
      <c r="AD2030" s="33" t="e">
        <f>VLOOKUP($B2030,三大美股走勢!$A$4:$J$495,4,FALSE)</f>
        <v>#N/A</v>
      </c>
      <c r="AE2030" s="33" t="e">
        <f>VLOOKUP($B2030,三大美股走勢!$A$4:$J$495,7,FALSE)</f>
        <v>#N/A</v>
      </c>
      <c r="AF2030" s="33" t="e">
        <f>VLOOKUP($B2030,三大美股走勢!$A$4:$J$495,10,FALSE)</f>
        <v>#N/A</v>
      </c>
    </row>
    <row r="2031" spans="2:32">
      <c r="B2031" s="32">
        <v>44810</v>
      </c>
      <c r="C2031" s="33" t="e">
        <f>VLOOKUP($B2031,大盤與近月台指!$A$4:$I$499,2,FALSE)</f>
        <v>#N/A</v>
      </c>
      <c r="D2031" s="34" t="e">
        <f>VLOOKUP($B2031,大盤與近月台指!$A$4:$I$499,3,FALSE)</f>
        <v>#N/A</v>
      </c>
      <c r="E2031" s="35" t="e">
        <f>VLOOKUP($B2031,大盤與近月台指!$A$4:$I$499,4,FALSE)</f>
        <v>#N/A</v>
      </c>
      <c r="F2031" s="33" t="e">
        <f>VLOOKUP($B2031,大盤與近月台指!$A$4:$I$499,5,FALSE)</f>
        <v>#N/A</v>
      </c>
      <c r="G2031" s="49" t="e">
        <f>VLOOKUP($B2031,三大法人買賣超!$A$4:$I$500,3,FALSE)</f>
        <v>#N/A</v>
      </c>
      <c r="H2031" s="34" t="e">
        <f>VLOOKUP($B2031,三大法人買賣超!$A$4:$I$500,5,FALSE)</f>
        <v>#N/A</v>
      </c>
      <c r="I2031" s="27" t="e">
        <f>VLOOKUP($B2031,三大法人買賣超!$A$4:$I$500,7,FALSE)</f>
        <v>#N/A</v>
      </c>
      <c r="J2031" s="27" t="e">
        <f>VLOOKUP($B2031,三大法人買賣超!$A$4:$I$500,9,FALSE)</f>
        <v>#N/A</v>
      </c>
      <c r="K2031" s="37">
        <f>新台幣匯率美元指數!B2032</f>
        <v>0</v>
      </c>
      <c r="L2031" s="38">
        <f>新台幣匯率美元指數!C2032</f>
        <v>0</v>
      </c>
      <c r="M2031" s="39">
        <f>新台幣匯率美元指數!D2032</f>
        <v>0</v>
      </c>
      <c r="N2031" s="27" t="e">
        <f>VLOOKUP($B2031,期貨未平倉口數!$A$4:$M$499,4,FALSE)</f>
        <v>#N/A</v>
      </c>
      <c r="O2031" s="27" t="e">
        <f>VLOOKUP($B2031,期貨未平倉口數!$A$4:$M$499,9,FALSE)</f>
        <v>#N/A</v>
      </c>
      <c r="P2031" s="27" t="e">
        <f>VLOOKUP($B2031,期貨未平倉口數!$A$4:$M$499,10,FALSE)</f>
        <v>#N/A</v>
      </c>
      <c r="Q2031" s="27" t="e">
        <f>VLOOKUP($B2031,期貨未平倉口數!$A$4:$M$499,11,FALSE)</f>
        <v>#N/A</v>
      </c>
      <c r="R2031" s="64" t="e">
        <f>VLOOKUP($B2031,選擇權未平倉餘額!$A$4:$I$500,6,FALSE)</f>
        <v>#N/A</v>
      </c>
      <c r="S2031" s="64" t="e">
        <f>VLOOKUP($B2031,選擇權未平倉餘額!$A$4:$I$500,7,FALSE)</f>
        <v>#N/A</v>
      </c>
      <c r="T2031" s="64" t="e">
        <f>VLOOKUP($B2031,選擇權未平倉餘額!$A$4:$I$500,8,FALSE)</f>
        <v>#N/A</v>
      </c>
      <c r="U2031" s="64" t="e">
        <f>VLOOKUP($B2031,選擇權未平倉餘額!$A$4:$I$500,9,FALSE)</f>
        <v>#N/A</v>
      </c>
      <c r="V2031" s="39" t="e">
        <f>VLOOKUP($B2031,臺指選擇權P_C_Ratios!$A$4:$C$500,3,FALSE)</f>
        <v>#N/A</v>
      </c>
      <c r="W2031" s="41" t="e">
        <f>VLOOKUP($B2031,散戶多空比!$A$6:$L$500,12,FALSE)</f>
        <v>#N/A</v>
      </c>
      <c r="X2031" s="40" t="e">
        <f>VLOOKUP($B2031,期貨大額交易人未沖銷部位!$A$4:$O$499,4,FALSE)</f>
        <v>#N/A</v>
      </c>
      <c r="Y2031" s="40" t="e">
        <f>VLOOKUP($B2031,期貨大額交易人未沖銷部位!$A$4:$O$499,7,FALSE)</f>
        <v>#N/A</v>
      </c>
      <c r="Z2031" s="40" t="e">
        <f>VLOOKUP($B2031,期貨大額交易人未沖銷部位!$A$4:$O$499,10,FALSE)</f>
        <v>#N/A</v>
      </c>
      <c r="AA2031" s="40" t="e">
        <f>VLOOKUP($B2031,期貨大額交易人未沖銷部位!$A$4:$O$499,13,FALSE)</f>
        <v>#N/A</v>
      </c>
      <c r="AB2031" s="40" t="e">
        <f>VLOOKUP($B2031,期貨大額交易人未沖銷部位!$A$4:$O$499,14,FALSE)</f>
        <v>#N/A</v>
      </c>
      <c r="AC2031" s="40" t="e">
        <f>VLOOKUP($B2031,期貨大額交易人未沖銷部位!$A$4:$O$499,15,FALSE)</f>
        <v>#N/A</v>
      </c>
      <c r="AD2031" s="33" t="e">
        <f>VLOOKUP($B2031,三大美股走勢!$A$4:$J$495,4,FALSE)</f>
        <v>#N/A</v>
      </c>
      <c r="AE2031" s="33" t="e">
        <f>VLOOKUP($B2031,三大美股走勢!$A$4:$J$495,7,FALSE)</f>
        <v>#N/A</v>
      </c>
      <c r="AF2031" s="33" t="e">
        <f>VLOOKUP($B2031,三大美股走勢!$A$4:$J$495,10,FALSE)</f>
        <v>#N/A</v>
      </c>
    </row>
    <row r="2032" spans="2:32">
      <c r="B2032" s="32">
        <v>44811</v>
      </c>
      <c r="C2032" s="33" t="e">
        <f>VLOOKUP($B2032,大盤與近月台指!$A$4:$I$499,2,FALSE)</f>
        <v>#N/A</v>
      </c>
      <c r="D2032" s="34" t="e">
        <f>VLOOKUP($B2032,大盤與近月台指!$A$4:$I$499,3,FALSE)</f>
        <v>#N/A</v>
      </c>
      <c r="E2032" s="35" t="e">
        <f>VLOOKUP($B2032,大盤與近月台指!$A$4:$I$499,4,FALSE)</f>
        <v>#N/A</v>
      </c>
      <c r="F2032" s="33" t="e">
        <f>VLOOKUP($B2032,大盤與近月台指!$A$4:$I$499,5,FALSE)</f>
        <v>#N/A</v>
      </c>
      <c r="G2032" s="49" t="e">
        <f>VLOOKUP($B2032,三大法人買賣超!$A$4:$I$500,3,FALSE)</f>
        <v>#N/A</v>
      </c>
      <c r="H2032" s="34" t="e">
        <f>VLOOKUP($B2032,三大法人買賣超!$A$4:$I$500,5,FALSE)</f>
        <v>#N/A</v>
      </c>
      <c r="I2032" s="27" t="e">
        <f>VLOOKUP($B2032,三大法人買賣超!$A$4:$I$500,7,FALSE)</f>
        <v>#N/A</v>
      </c>
      <c r="J2032" s="27" t="e">
        <f>VLOOKUP($B2032,三大法人買賣超!$A$4:$I$500,9,FALSE)</f>
        <v>#N/A</v>
      </c>
      <c r="K2032" s="37">
        <f>新台幣匯率美元指數!B2033</f>
        <v>0</v>
      </c>
      <c r="L2032" s="38">
        <f>新台幣匯率美元指數!C2033</f>
        <v>0</v>
      </c>
      <c r="M2032" s="39">
        <f>新台幣匯率美元指數!D2033</f>
        <v>0</v>
      </c>
      <c r="N2032" s="27" t="e">
        <f>VLOOKUP($B2032,期貨未平倉口數!$A$4:$M$499,4,FALSE)</f>
        <v>#N/A</v>
      </c>
      <c r="O2032" s="27" t="e">
        <f>VLOOKUP($B2032,期貨未平倉口數!$A$4:$M$499,9,FALSE)</f>
        <v>#N/A</v>
      </c>
      <c r="P2032" s="27" t="e">
        <f>VLOOKUP($B2032,期貨未平倉口數!$A$4:$M$499,10,FALSE)</f>
        <v>#N/A</v>
      </c>
      <c r="Q2032" s="27" t="e">
        <f>VLOOKUP($B2032,期貨未平倉口數!$A$4:$M$499,11,FALSE)</f>
        <v>#N/A</v>
      </c>
      <c r="R2032" s="64" t="e">
        <f>VLOOKUP($B2032,選擇權未平倉餘額!$A$4:$I$500,6,FALSE)</f>
        <v>#N/A</v>
      </c>
      <c r="S2032" s="64" t="e">
        <f>VLOOKUP($B2032,選擇權未平倉餘額!$A$4:$I$500,7,FALSE)</f>
        <v>#N/A</v>
      </c>
      <c r="T2032" s="64" t="e">
        <f>VLOOKUP($B2032,選擇權未平倉餘額!$A$4:$I$500,8,FALSE)</f>
        <v>#N/A</v>
      </c>
      <c r="U2032" s="64" t="e">
        <f>VLOOKUP($B2032,選擇權未平倉餘額!$A$4:$I$500,9,FALSE)</f>
        <v>#N/A</v>
      </c>
      <c r="V2032" s="39" t="e">
        <f>VLOOKUP($B2032,臺指選擇權P_C_Ratios!$A$4:$C$500,3,FALSE)</f>
        <v>#N/A</v>
      </c>
      <c r="W2032" s="41" t="e">
        <f>VLOOKUP($B2032,散戶多空比!$A$6:$L$500,12,FALSE)</f>
        <v>#N/A</v>
      </c>
      <c r="X2032" s="40" t="e">
        <f>VLOOKUP($B2032,期貨大額交易人未沖銷部位!$A$4:$O$499,4,FALSE)</f>
        <v>#N/A</v>
      </c>
      <c r="Y2032" s="40" t="e">
        <f>VLOOKUP($B2032,期貨大額交易人未沖銷部位!$A$4:$O$499,7,FALSE)</f>
        <v>#N/A</v>
      </c>
      <c r="Z2032" s="40" t="e">
        <f>VLOOKUP($B2032,期貨大額交易人未沖銷部位!$A$4:$O$499,10,FALSE)</f>
        <v>#N/A</v>
      </c>
      <c r="AA2032" s="40" t="e">
        <f>VLOOKUP($B2032,期貨大額交易人未沖銷部位!$A$4:$O$499,13,FALSE)</f>
        <v>#N/A</v>
      </c>
      <c r="AB2032" s="40" t="e">
        <f>VLOOKUP($B2032,期貨大額交易人未沖銷部位!$A$4:$O$499,14,FALSE)</f>
        <v>#N/A</v>
      </c>
      <c r="AC2032" s="40" t="e">
        <f>VLOOKUP($B2032,期貨大額交易人未沖銷部位!$A$4:$O$499,15,FALSE)</f>
        <v>#N/A</v>
      </c>
      <c r="AD2032" s="33" t="e">
        <f>VLOOKUP($B2032,三大美股走勢!$A$4:$J$495,4,FALSE)</f>
        <v>#N/A</v>
      </c>
      <c r="AE2032" s="33" t="e">
        <f>VLOOKUP($B2032,三大美股走勢!$A$4:$J$495,7,FALSE)</f>
        <v>#N/A</v>
      </c>
      <c r="AF2032" s="33" t="e">
        <f>VLOOKUP($B2032,三大美股走勢!$A$4:$J$495,10,FALSE)</f>
        <v>#N/A</v>
      </c>
    </row>
    <row r="2033" spans="2:32">
      <c r="B2033" s="32">
        <v>44812</v>
      </c>
      <c r="C2033" s="33" t="e">
        <f>VLOOKUP($B2033,大盤與近月台指!$A$4:$I$499,2,FALSE)</f>
        <v>#N/A</v>
      </c>
      <c r="D2033" s="34" t="e">
        <f>VLOOKUP($B2033,大盤與近月台指!$A$4:$I$499,3,FALSE)</f>
        <v>#N/A</v>
      </c>
      <c r="E2033" s="35" t="e">
        <f>VLOOKUP($B2033,大盤與近月台指!$A$4:$I$499,4,FALSE)</f>
        <v>#N/A</v>
      </c>
      <c r="F2033" s="33" t="e">
        <f>VLOOKUP($B2033,大盤與近月台指!$A$4:$I$499,5,FALSE)</f>
        <v>#N/A</v>
      </c>
      <c r="G2033" s="49" t="e">
        <f>VLOOKUP($B2033,三大法人買賣超!$A$4:$I$500,3,FALSE)</f>
        <v>#N/A</v>
      </c>
      <c r="H2033" s="34" t="e">
        <f>VLOOKUP($B2033,三大法人買賣超!$A$4:$I$500,5,FALSE)</f>
        <v>#N/A</v>
      </c>
      <c r="I2033" s="27" t="e">
        <f>VLOOKUP($B2033,三大法人買賣超!$A$4:$I$500,7,FALSE)</f>
        <v>#N/A</v>
      </c>
      <c r="J2033" s="27" t="e">
        <f>VLOOKUP($B2033,三大法人買賣超!$A$4:$I$500,9,FALSE)</f>
        <v>#N/A</v>
      </c>
      <c r="K2033" s="37">
        <f>新台幣匯率美元指數!B2034</f>
        <v>0</v>
      </c>
      <c r="L2033" s="38">
        <f>新台幣匯率美元指數!C2034</f>
        <v>0</v>
      </c>
      <c r="M2033" s="39">
        <f>新台幣匯率美元指數!D2034</f>
        <v>0</v>
      </c>
      <c r="N2033" s="27" t="e">
        <f>VLOOKUP($B2033,期貨未平倉口數!$A$4:$M$499,4,FALSE)</f>
        <v>#N/A</v>
      </c>
      <c r="O2033" s="27" t="e">
        <f>VLOOKUP($B2033,期貨未平倉口數!$A$4:$M$499,9,FALSE)</f>
        <v>#N/A</v>
      </c>
      <c r="P2033" s="27" t="e">
        <f>VLOOKUP($B2033,期貨未平倉口數!$A$4:$M$499,10,FALSE)</f>
        <v>#N/A</v>
      </c>
      <c r="Q2033" s="27" t="e">
        <f>VLOOKUP($B2033,期貨未平倉口數!$A$4:$M$499,11,FALSE)</f>
        <v>#N/A</v>
      </c>
      <c r="R2033" s="64" t="e">
        <f>VLOOKUP($B2033,選擇權未平倉餘額!$A$4:$I$500,6,FALSE)</f>
        <v>#N/A</v>
      </c>
      <c r="S2033" s="64" t="e">
        <f>VLOOKUP($B2033,選擇權未平倉餘額!$A$4:$I$500,7,FALSE)</f>
        <v>#N/A</v>
      </c>
      <c r="T2033" s="64" t="e">
        <f>VLOOKUP($B2033,選擇權未平倉餘額!$A$4:$I$500,8,FALSE)</f>
        <v>#N/A</v>
      </c>
      <c r="U2033" s="64" t="e">
        <f>VLOOKUP($B2033,選擇權未平倉餘額!$A$4:$I$500,9,FALSE)</f>
        <v>#N/A</v>
      </c>
      <c r="V2033" s="39" t="e">
        <f>VLOOKUP($B2033,臺指選擇權P_C_Ratios!$A$4:$C$500,3,FALSE)</f>
        <v>#N/A</v>
      </c>
      <c r="W2033" s="41" t="e">
        <f>VLOOKUP($B2033,散戶多空比!$A$6:$L$500,12,FALSE)</f>
        <v>#N/A</v>
      </c>
      <c r="X2033" s="40" t="e">
        <f>VLOOKUP($B2033,期貨大額交易人未沖銷部位!$A$4:$O$499,4,FALSE)</f>
        <v>#N/A</v>
      </c>
      <c r="Y2033" s="40" t="e">
        <f>VLOOKUP($B2033,期貨大額交易人未沖銷部位!$A$4:$O$499,7,FALSE)</f>
        <v>#N/A</v>
      </c>
      <c r="Z2033" s="40" t="e">
        <f>VLOOKUP($B2033,期貨大額交易人未沖銷部位!$A$4:$O$499,10,FALSE)</f>
        <v>#N/A</v>
      </c>
      <c r="AA2033" s="40" t="e">
        <f>VLOOKUP($B2033,期貨大額交易人未沖銷部位!$A$4:$O$499,13,FALSE)</f>
        <v>#N/A</v>
      </c>
      <c r="AB2033" s="40" t="e">
        <f>VLOOKUP($B2033,期貨大額交易人未沖銷部位!$A$4:$O$499,14,FALSE)</f>
        <v>#N/A</v>
      </c>
      <c r="AC2033" s="40" t="e">
        <f>VLOOKUP($B2033,期貨大額交易人未沖銷部位!$A$4:$O$499,15,FALSE)</f>
        <v>#N/A</v>
      </c>
      <c r="AD2033" s="33" t="e">
        <f>VLOOKUP($B2033,三大美股走勢!$A$4:$J$495,4,FALSE)</f>
        <v>#N/A</v>
      </c>
      <c r="AE2033" s="33" t="e">
        <f>VLOOKUP($B2033,三大美股走勢!$A$4:$J$495,7,FALSE)</f>
        <v>#N/A</v>
      </c>
      <c r="AF2033" s="33" t="e">
        <f>VLOOKUP($B2033,三大美股走勢!$A$4:$J$495,10,FALSE)</f>
        <v>#N/A</v>
      </c>
    </row>
    <row r="2034" spans="2:32">
      <c r="B2034" s="32">
        <v>44813</v>
      </c>
      <c r="C2034" s="33" t="e">
        <f>VLOOKUP($B2034,大盤與近月台指!$A$4:$I$499,2,FALSE)</f>
        <v>#N/A</v>
      </c>
      <c r="D2034" s="34" t="e">
        <f>VLOOKUP($B2034,大盤與近月台指!$A$4:$I$499,3,FALSE)</f>
        <v>#N/A</v>
      </c>
      <c r="E2034" s="35" t="e">
        <f>VLOOKUP($B2034,大盤與近月台指!$A$4:$I$499,4,FALSE)</f>
        <v>#N/A</v>
      </c>
      <c r="F2034" s="33" t="e">
        <f>VLOOKUP($B2034,大盤與近月台指!$A$4:$I$499,5,FALSE)</f>
        <v>#N/A</v>
      </c>
      <c r="G2034" s="49" t="e">
        <f>VLOOKUP($B2034,三大法人買賣超!$A$4:$I$500,3,FALSE)</f>
        <v>#N/A</v>
      </c>
      <c r="H2034" s="34" t="e">
        <f>VLOOKUP($B2034,三大法人買賣超!$A$4:$I$500,5,FALSE)</f>
        <v>#N/A</v>
      </c>
      <c r="I2034" s="27" t="e">
        <f>VLOOKUP($B2034,三大法人買賣超!$A$4:$I$500,7,FALSE)</f>
        <v>#N/A</v>
      </c>
      <c r="J2034" s="27" t="e">
        <f>VLOOKUP($B2034,三大法人買賣超!$A$4:$I$500,9,FALSE)</f>
        <v>#N/A</v>
      </c>
      <c r="K2034" s="37">
        <f>新台幣匯率美元指數!B2035</f>
        <v>0</v>
      </c>
      <c r="L2034" s="38">
        <f>新台幣匯率美元指數!C2035</f>
        <v>0</v>
      </c>
      <c r="M2034" s="39">
        <f>新台幣匯率美元指數!D2035</f>
        <v>0</v>
      </c>
      <c r="N2034" s="27" t="e">
        <f>VLOOKUP($B2034,期貨未平倉口數!$A$4:$M$499,4,FALSE)</f>
        <v>#N/A</v>
      </c>
      <c r="O2034" s="27" t="e">
        <f>VLOOKUP($B2034,期貨未平倉口數!$A$4:$M$499,9,FALSE)</f>
        <v>#N/A</v>
      </c>
      <c r="P2034" s="27" t="e">
        <f>VLOOKUP($B2034,期貨未平倉口數!$A$4:$M$499,10,FALSE)</f>
        <v>#N/A</v>
      </c>
      <c r="Q2034" s="27" t="e">
        <f>VLOOKUP($B2034,期貨未平倉口數!$A$4:$M$499,11,FALSE)</f>
        <v>#N/A</v>
      </c>
      <c r="R2034" s="64" t="e">
        <f>VLOOKUP($B2034,選擇權未平倉餘額!$A$4:$I$500,6,FALSE)</f>
        <v>#N/A</v>
      </c>
      <c r="S2034" s="64" t="e">
        <f>VLOOKUP($B2034,選擇權未平倉餘額!$A$4:$I$500,7,FALSE)</f>
        <v>#N/A</v>
      </c>
      <c r="T2034" s="64" t="e">
        <f>VLOOKUP($B2034,選擇權未平倉餘額!$A$4:$I$500,8,FALSE)</f>
        <v>#N/A</v>
      </c>
      <c r="U2034" s="64" t="e">
        <f>VLOOKUP($B2034,選擇權未平倉餘額!$A$4:$I$500,9,FALSE)</f>
        <v>#N/A</v>
      </c>
      <c r="V2034" s="39" t="e">
        <f>VLOOKUP($B2034,臺指選擇權P_C_Ratios!$A$4:$C$500,3,FALSE)</f>
        <v>#N/A</v>
      </c>
      <c r="W2034" s="41" t="e">
        <f>VLOOKUP($B2034,散戶多空比!$A$6:$L$500,12,FALSE)</f>
        <v>#N/A</v>
      </c>
      <c r="X2034" s="40" t="e">
        <f>VLOOKUP($B2034,期貨大額交易人未沖銷部位!$A$4:$O$499,4,FALSE)</f>
        <v>#N/A</v>
      </c>
      <c r="Y2034" s="40" t="e">
        <f>VLOOKUP($B2034,期貨大額交易人未沖銷部位!$A$4:$O$499,7,FALSE)</f>
        <v>#N/A</v>
      </c>
      <c r="Z2034" s="40" t="e">
        <f>VLOOKUP($B2034,期貨大額交易人未沖銷部位!$A$4:$O$499,10,FALSE)</f>
        <v>#N/A</v>
      </c>
      <c r="AA2034" s="40" t="e">
        <f>VLOOKUP($B2034,期貨大額交易人未沖銷部位!$A$4:$O$499,13,FALSE)</f>
        <v>#N/A</v>
      </c>
      <c r="AB2034" s="40" t="e">
        <f>VLOOKUP($B2034,期貨大額交易人未沖銷部位!$A$4:$O$499,14,FALSE)</f>
        <v>#N/A</v>
      </c>
      <c r="AC2034" s="40" t="e">
        <f>VLOOKUP($B2034,期貨大額交易人未沖銷部位!$A$4:$O$499,15,FALSE)</f>
        <v>#N/A</v>
      </c>
      <c r="AD2034" s="33" t="e">
        <f>VLOOKUP($B2034,三大美股走勢!$A$4:$J$495,4,FALSE)</f>
        <v>#N/A</v>
      </c>
      <c r="AE2034" s="33" t="e">
        <f>VLOOKUP($B2034,三大美股走勢!$A$4:$J$495,7,FALSE)</f>
        <v>#N/A</v>
      </c>
      <c r="AF2034" s="33" t="e">
        <f>VLOOKUP($B2034,三大美股走勢!$A$4:$J$495,10,FALSE)</f>
        <v>#N/A</v>
      </c>
    </row>
    <row r="2035" spans="2:32">
      <c r="B2035" s="32">
        <v>44814</v>
      </c>
      <c r="C2035" s="33" t="e">
        <f>VLOOKUP($B2035,大盤與近月台指!$A$4:$I$499,2,FALSE)</f>
        <v>#N/A</v>
      </c>
      <c r="D2035" s="34" t="e">
        <f>VLOOKUP($B2035,大盤與近月台指!$A$4:$I$499,3,FALSE)</f>
        <v>#N/A</v>
      </c>
      <c r="E2035" s="35" t="e">
        <f>VLOOKUP($B2035,大盤與近月台指!$A$4:$I$499,4,FALSE)</f>
        <v>#N/A</v>
      </c>
      <c r="F2035" s="33" t="e">
        <f>VLOOKUP($B2035,大盤與近月台指!$A$4:$I$499,5,FALSE)</f>
        <v>#N/A</v>
      </c>
      <c r="G2035" s="49" t="e">
        <f>VLOOKUP($B2035,三大法人買賣超!$A$4:$I$500,3,FALSE)</f>
        <v>#N/A</v>
      </c>
      <c r="H2035" s="34" t="e">
        <f>VLOOKUP($B2035,三大法人買賣超!$A$4:$I$500,5,FALSE)</f>
        <v>#N/A</v>
      </c>
      <c r="I2035" s="27" t="e">
        <f>VLOOKUP($B2035,三大法人買賣超!$A$4:$I$500,7,FALSE)</f>
        <v>#N/A</v>
      </c>
      <c r="J2035" s="27" t="e">
        <f>VLOOKUP($B2035,三大法人買賣超!$A$4:$I$500,9,FALSE)</f>
        <v>#N/A</v>
      </c>
      <c r="K2035" s="37">
        <f>新台幣匯率美元指數!B2036</f>
        <v>0</v>
      </c>
      <c r="L2035" s="38">
        <f>新台幣匯率美元指數!C2036</f>
        <v>0</v>
      </c>
      <c r="M2035" s="39">
        <f>新台幣匯率美元指數!D2036</f>
        <v>0</v>
      </c>
      <c r="N2035" s="27" t="e">
        <f>VLOOKUP($B2035,期貨未平倉口數!$A$4:$M$499,4,FALSE)</f>
        <v>#N/A</v>
      </c>
      <c r="O2035" s="27" t="e">
        <f>VLOOKUP($B2035,期貨未平倉口數!$A$4:$M$499,9,FALSE)</f>
        <v>#N/A</v>
      </c>
      <c r="P2035" s="27" t="e">
        <f>VLOOKUP($B2035,期貨未平倉口數!$A$4:$M$499,10,FALSE)</f>
        <v>#N/A</v>
      </c>
      <c r="Q2035" s="27" t="e">
        <f>VLOOKUP($B2035,期貨未平倉口數!$A$4:$M$499,11,FALSE)</f>
        <v>#N/A</v>
      </c>
      <c r="R2035" s="64" t="e">
        <f>VLOOKUP($B2035,選擇權未平倉餘額!$A$4:$I$500,6,FALSE)</f>
        <v>#N/A</v>
      </c>
      <c r="S2035" s="64" t="e">
        <f>VLOOKUP($B2035,選擇權未平倉餘額!$A$4:$I$500,7,FALSE)</f>
        <v>#N/A</v>
      </c>
      <c r="T2035" s="64" t="e">
        <f>VLOOKUP($B2035,選擇權未平倉餘額!$A$4:$I$500,8,FALSE)</f>
        <v>#N/A</v>
      </c>
      <c r="U2035" s="64" t="e">
        <f>VLOOKUP($B2035,選擇權未平倉餘額!$A$4:$I$500,9,FALSE)</f>
        <v>#N/A</v>
      </c>
      <c r="V2035" s="39" t="e">
        <f>VLOOKUP($B2035,臺指選擇權P_C_Ratios!$A$4:$C$500,3,FALSE)</f>
        <v>#N/A</v>
      </c>
      <c r="W2035" s="41" t="e">
        <f>VLOOKUP($B2035,散戶多空比!$A$6:$L$500,12,FALSE)</f>
        <v>#N/A</v>
      </c>
      <c r="X2035" s="40" t="e">
        <f>VLOOKUP($B2035,期貨大額交易人未沖銷部位!$A$4:$O$499,4,FALSE)</f>
        <v>#N/A</v>
      </c>
      <c r="Y2035" s="40" t="e">
        <f>VLOOKUP($B2035,期貨大額交易人未沖銷部位!$A$4:$O$499,7,FALSE)</f>
        <v>#N/A</v>
      </c>
      <c r="Z2035" s="40" t="e">
        <f>VLOOKUP($B2035,期貨大額交易人未沖銷部位!$A$4:$O$499,10,FALSE)</f>
        <v>#N/A</v>
      </c>
      <c r="AA2035" s="40" t="e">
        <f>VLOOKUP($B2035,期貨大額交易人未沖銷部位!$A$4:$O$499,13,FALSE)</f>
        <v>#N/A</v>
      </c>
      <c r="AB2035" s="40" t="e">
        <f>VLOOKUP($B2035,期貨大額交易人未沖銷部位!$A$4:$O$499,14,FALSE)</f>
        <v>#N/A</v>
      </c>
      <c r="AC2035" s="40" t="e">
        <f>VLOOKUP($B2035,期貨大額交易人未沖銷部位!$A$4:$O$499,15,FALSE)</f>
        <v>#N/A</v>
      </c>
      <c r="AD2035" s="33" t="e">
        <f>VLOOKUP($B2035,三大美股走勢!$A$4:$J$495,4,FALSE)</f>
        <v>#N/A</v>
      </c>
      <c r="AE2035" s="33" t="e">
        <f>VLOOKUP($B2035,三大美股走勢!$A$4:$J$495,7,FALSE)</f>
        <v>#N/A</v>
      </c>
      <c r="AF2035" s="33" t="e">
        <f>VLOOKUP($B2035,三大美股走勢!$A$4:$J$495,10,FALSE)</f>
        <v>#N/A</v>
      </c>
    </row>
    <row r="2036" spans="2:32">
      <c r="B2036" s="32">
        <v>44815</v>
      </c>
      <c r="C2036" s="33" t="e">
        <f>VLOOKUP($B2036,大盤與近月台指!$A$4:$I$499,2,FALSE)</f>
        <v>#N/A</v>
      </c>
      <c r="D2036" s="34" t="e">
        <f>VLOOKUP($B2036,大盤與近月台指!$A$4:$I$499,3,FALSE)</f>
        <v>#N/A</v>
      </c>
      <c r="E2036" s="35" t="e">
        <f>VLOOKUP($B2036,大盤與近月台指!$A$4:$I$499,4,FALSE)</f>
        <v>#N/A</v>
      </c>
      <c r="F2036" s="33" t="e">
        <f>VLOOKUP($B2036,大盤與近月台指!$A$4:$I$499,5,FALSE)</f>
        <v>#N/A</v>
      </c>
      <c r="G2036" s="49" t="e">
        <f>VLOOKUP($B2036,三大法人買賣超!$A$4:$I$500,3,FALSE)</f>
        <v>#N/A</v>
      </c>
      <c r="H2036" s="34" t="e">
        <f>VLOOKUP($B2036,三大法人買賣超!$A$4:$I$500,5,FALSE)</f>
        <v>#N/A</v>
      </c>
      <c r="I2036" s="27" t="e">
        <f>VLOOKUP($B2036,三大法人買賣超!$A$4:$I$500,7,FALSE)</f>
        <v>#N/A</v>
      </c>
      <c r="J2036" s="27" t="e">
        <f>VLOOKUP($B2036,三大法人買賣超!$A$4:$I$500,9,FALSE)</f>
        <v>#N/A</v>
      </c>
      <c r="K2036" s="37">
        <f>新台幣匯率美元指數!B2037</f>
        <v>0</v>
      </c>
      <c r="L2036" s="38">
        <f>新台幣匯率美元指數!C2037</f>
        <v>0</v>
      </c>
      <c r="M2036" s="39">
        <f>新台幣匯率美元指數!D2037</f>
        <v>0</v>
      </c>
      <c r="N2036" s="27" t="e">
        <f>VLOOKUP($B2036,期貨未平倉口數!$A$4:$M$499,4,FALSE)</f>
        <v>#N/A</v>
      </c>
      <c r="O2036" s="27" t="e">
        <f>VLOOKUP($B2036,期貨未平倉口數!$A$4:$M$499,9,FALSE)</f>
        <v>#N/A</v>
      </c>
      <c r="P2036" s="27" t="e">
        <f>VLOOKUP($B2036,期貨未平倉口數!$A$4:$M$499,10,FALSE)</f>
        <v>#N/A</v>
      </c>
      <c r="Q2036" s="27" t="e">
        <f>VLOOKUP($B2036,期貨未平倉口數!$A$4:$M$499,11,FALSE)</f>
        <v>#N/A</v>
      </c>
      <c r="R2036" s="64" t="e">
        <f>VLOOKUP($B2036,選擇權未平倉餘額!$A$4:$I$500,6,FALSE)</f>
        <v>#N/A</v>
      </c>
      <c r="S2036" s="64" t="e">
        <f>VLOOKUP($B2036,選擇權未平倉餘額!$A$4:$I$500,7,FALSE)</f>
        <v>#N/A</v>
      </c>
      <c r="T2036" s="64" t="e">
        <f>VLOOKUP($B2036,選擇權未平倉餘額!$A$4:$I$500,8,FALSE)</f>
        <v>#N/A</v>
      </c>
      <c r="U2036" s="64" t="e">
        <f>VLOOKUP($B2036,選擇權未平倉餘額!$A$4:$I$500,9,FALSE)</f>
        <v>#N/A</v>
      </c>
      <c r="V2036" s="39" t="e">
        <f>VLOOKUP($B2036,臺指選擇權P_C_Ratios!$A$4:$C$500,3,FALSE)</f>
        <v>#N/A</v>
      </c>
      <c r="W2036" s="41" t="e">
        <f>VLOOKUP($B2036,散戶多空比!$A$6:$L$500,12,FALSE)</f>
        <v>#N/A</v>
      </c>
      <c r="X2036" s="40" t="e">
        <f>VLOOKUP($B2036,期貨大額交易人未沖銷部位!$A$4:$O$499,4,FALSE)</f>
        <v>#N/A</v>
      </c>
      <c r="Y2036" s="40" t="e">
        <f>VLOOKUP($B2036,期貨大額交易人未沖銷部位!$A$4:$O$499,7,FALSE)</f>
        <v>#N/A</v>
      </c>
      <c r="Z2036" s="40" t="e">
        <f>VLOOKUP($B2036,期貨大額交易人未沖銷部位!$A$4:$O$499,10,FALSE)</f>
        <v>#N/A</v>
      </c>
      <c r="AA2036" s="40" t="e">
        <f>VLOOKUP($B2036,期貨大額交易人未沖銷部位!$A$4:$O$499,13,FALSE)</f>
        <v>#N/A</v>
      </c>
      <c r="AB2036" s="40" t="e">
        <f>VLOOKUP($B2036,期貨大額交易人未沖銷部位!$A$4:$O$499,14,FALSE)</f>
        <v>#N/A</v>
      </c>
      <c r="AC2036" s="40" t="e">
        <f>VLOOKUP($B2036,期貨大額交易人未沖銷部位!$A$4:$O$499,15,FALSE)</f>
        <v>#N/A</v>
      </c>
      <c r="AD2036" s="33" t="e">
        <f>VLOOKUP($B2036,三大美股走勢!$A$4:$J$495,4,FALSE)</f>
        <v>#N/A</v>
      </c>
      <c r="AE2036" s="33" t="e">
        <f>VLOOKUP($B2036,三大美股走勢!$A$4:$J$495,7,FALSE)</f>
        <v>#N/A</v>
      </c>
      <c r="AF2036" s="33" t="e">
        <f>VLOOKUP($B2036,三大美股走勢!$A$4:$J$495,10,FALSE)</f>
        <v>#N/A</v>
      </c>
    </row>
    <row r="2037" spans="2:32">
      <c r="B2037" s="32">
        <v>44816</v>
      </c>
      <c r="C2037" s="33" t="e">
        <f>VLOOKUP($B2037,大盤與近月台指!$A$4:$I$499,2,FALSE)</f>
        <v>#N/A</v>
      </c>
      <c r="D2037" s="34" t="e">
        <f>VLOOKUP($B2037,大盤與近月台指!$A$4:$I$499,3,FALSE)</f>
        <v>#N/A</v>
      </c>
      <c r="E2037" s="35" t="e">
        <f>VLOOKUP($B2037,大盤與近月台指!$A$4:$I$499,4,FALSE)</f>
        <v>#N/A</v>
      </c>
      <c r="F2037" s="33" t="e">
        <f>VLOOKUP($B2037,大盤與近月台指!$A$4:$I$499,5,FALSE)</f>
        <v>#N/A</v>
      </c>
      <c r="G2037" s="49" t="e">
        <f>VLOOKUP($B2037,三大法人買賣超!$A$4:$I$500,3,FALSE)</f>
        <v>#N/A</v>
      </c>
      <c r="H2037" s="34" t="e">
        <f>VLOOKUP($B2037,三大法人買賣超!$A$4:$I$500,5,FALSE)</f>
        <v>#N/A</v>
      </c>
      <c r="I2037" s="27" t="e">
        <f>VLOOKUP($B2037,三大法人買賣超!$A$4:$I$500,7,FALSE)</f>
        <v>#N/A</v>
      </c>
      <c r="J2037" s="27" t="e">
        <f>VLOOKUP($B2037,三大法人買賣超!$A$4:$I$500,9,FALSE)</f>
        <v>#N/A</v>
      </c>
      <c r="K2037" s="37">
        <f>新台幣匯率美元指數!B2038</f>
        <v>0</v>
      </c>
      <c r="L2037" s="38">
        <f>新台幣匯率美元指數!C2038</f>
        <v>0</v>
      </c>
      <c r="M2037" s="39">
        <f>新台幣匯率美元指數!D2038</f>
        <v>0</v>
      </c>
      <c r="N2037" s="27" t="e">
        <f>VLOOKUP($B2037,期貨未平倉口數!$A$4:$M$499,4,FALSE)</f>
        <v>#N/A</v>
      </c>
      <c r="O2037" s="27" t="e">
        <f>VLOOKUP($B2037,期貨未平倉口數!$A$4:$M$499,9,FALSE)</f>
        <v>#N/A</v>
      </c>
      <c r="P2037" s="27" t="e">
        <f>VLOOKUP($B2037,期貨未平倉口數!$A$4:$M$499,10,FALSE)</f>
        <v>#N/A</v>
      </c>
      <c r="Q2037" s="27" t="e">
        <f>VLOOKUP($B2037,期貨未平倉口數!$A$4:$M$499,11,FALSE)</f>
        <v>#N/A</v>
      </c>
      <c r="R2037" s="64" t="e">
        <f>VLOOKUP($B2037,選擇權未平倉餘額!$A$4:$I$500,6,FALSE)</f>
        <v>#N/A</v>
      </c>
      <c r="S2037" s="64" t="e">
        <f>VLOOKUP($B2037,選擇權未平倉餘額!$A$4:$I$500,7,FALSE)</f>
        <v>#N/A</v>
      </c>
      <c r="T2037" s="64" t="e">
        <f>VLOOKUP($B2037,選擇權未平倉餘額!$A$4:$I$500,8,FALSE)</f>
        <v>#N/A</v>
      </c>
      <c r="U2037" s="64" t="e">
        <f>VLOOKUP($B2037,選擇權未平倉餘額!$A$4:$I$500,9,FALSE)</f>
        <v>#N/A</v>
      </c>
      <c r="V2037" s="39" t="e">
        <f>VLOOKUP($B2037,臺指選擇權P_C_Ratios!$A$4:$C$500,3,FALSE)</f>
        <v>#N/A</v>
      </c>
      <c r="W2037" s="41" t="e">
        <f>VLOOKUP($B2037,散戶多空比!$A$6:$L$500,12,FALSE)</f>
        <v>#N/A</v>
      </c>
      <c r="X2037" s="40" t="e">
        <f>VLOOKUP($B2037,期貨大額交易人未沖銷部位!$A$4:$O$499,4,FALSE)</f>
        <v>#N/A</v>
      </c>
      <c r="Y2037" s="40" t="e">
        <f>VLOOKUP($B2037,期貨大額交易人未沖銷部位!$A$4:$O$499,7,FALSE)</f>
        <v>#N/A</v>
      </c>
      <c r="Z2037" s="40" t="e">
        <f>VLOOKUP($B2037,期貨大額交易人未沖銷部位!$A$4:$O$499,10,FALSE)</f>
        <v>#N/A</v>
      </c>
      <c r="AA2037" s="40" t="e">
        <f>VLOOKUP($B2037,期貨大額交易人未沖銷部位!$A$4:$O$499,13,FALSE)</f>
        <v>#N/A</v>
      </c>
      <c r="AB2037" s="40" t="e">
        <f>VLOOKUP($B2037,期貨大額交易人未沖銷部位!$A$4:$O$499,14,FALSE)</f>
        <v>#N/A</v>
      </c>
      <c r="AC2037" s="40" t="e">
        <f>VLOOKUP($B2037,期貨大額交易人未沖銷部位!$A$4:$O$499,15,FALSE)</f>
        <v>#N/A</v>
      </c>
      <c r="AD2037" s="33" t="e">
        <f>VLOOKUP($B2037,三大美股走勢!$A$4:$J$495,4,FALSE)</f>
        <v>#N/A</v>
      </c>
      <c r="AE2037" s="33" t="e">
        <f>VLOOKUP($B2037,三大美股走勢!$A$4:$J$495,7,FALSE)</f>
        <v>#N/A</v>
      </c>
      <c r="AF2037" s="33" t="e">
        <f>VLOOKUP($B2037,三大美股走勢!$A$4:$J$495,10,FALSE)</f>
        <v>#N/A</v>
      </c>
    </row>
    <row r="2038" spans="2:32">
      <c r="B2038" s="32">
        <v>44817</v>
      </c>
      <c r="C2038" s="33" t="e">
        <f>VLOOKUP($B2038,大盤與近月台指!$A$4:$I$499,2,FALSE)</f>
        <v>#N/A</v>
      </c>
      <c r="D2038" s="34" t="e">
        <f>VLOOKUP($B2038,大盤與近月台指!$A$4:$I$499,3,FALSE)</f>
        <v>#N/A</v>
      </c>
      <c r="E2038" s="35" t="e">
        <f>VLOOKUP($B2038,大盤與近月台指!$A$4:$I$499,4,FALSE)</f>
        <v>#N/A</v>
      </c>
      <c r="F2038" s="33" t="e">
        <f>VLOOKUP($B2038,大盤與近月台指!$A$4:$I$499,5,FALSE)</f>
        <v>#N/A</v>
      </c>
      <c r="G2038" s="49" t="e">
        <f>VLOOKUP($B2038,三大法人買賣超!$A$4:$I$500,3,FALSE)</f>
        <v>#N/A</v>
      </c>
      <c r="H2038" s="34" t="e">
        <f>VLOOKUP($B2038,三大法人買賣超!$A$4:$I$500,5,FALSE)</f>
        <v>#N/A</v>
      </c>
      <c r="I2038" s="27" t="e">
        <f>VLOOKUP($B2038,三大法人買賣超!$A$4:$I$500,7,FALSE)</f>
        <v>#N/A</v>
      </c>
      <c r="J2038" s="27" t="e">
        <f>VLOOKUP($B2038,三大法人買賣超!$A$4:$I$500,9,FALSE)</f>
        <v>#N/A</v>
      </c>
      <c r="K2038" s="37">
        <f>新台幣匯率美元指數!B2039</f>
        <v>0</v>
      </c>
      <c r="L2038" s="38">
        <f>新台幣匯率美元指數!C2039</f>
        <v>0</v>
      </c>
      <c r="M2038" s="39">
        <f>新台幣匯率美元指數!D2039</f>
        <v>0</v>
      </c>
      <c r="N2038" s="27" t="e">
        <f>VLOOKUP($B2038,期貨未平倉口數!$A$4:$M$499,4,FALSE)</f>
        <v>#N/A</v>
      </c>
      <c r="O2038" s="27" t="e">
        <f>VLOOKUP($B2038,期貨未平倉口數!$A$4:$M$499,9,FALSE)</f>
        <v>#N/A</v>
      </c>
      <c r="P2038" s="27" t="e">
        <f>VLOOKUP($B2038,期貨未平倉口數!$A$4:$M$499,10,FALSE)</f>
        <v>#N/A</v>
      </c>
      <c r="Q2038" s="27" t="e">
        <f>VLOOKUP($B2038,期貨未平倉口數!$A$4:$M$499,11,FALSE)</f>
        <v>#N/A</v>
      </c>
      <c r="R2038" s="64" t="e">
        <f>VLOOKUP($B2038,選擇權未平倉餘額!$A$4:$I$500,6,FALSE)</f>
        <v>#N/A</v>
      </c>
      <c r="S2038" s="64" t="e">
        <f>VLOOKUP($B2038,選擇權未平倉餘額!$A$4:$I$500,7,FALSE)</f>
        <v>#N/A</v>
      </c>
      <c r="T2038" s="64" t="e">
        <f>VLOOKUP($B2038,選擇權未平倉餘額!$A$4:$I$500,8,FALSE)</f>
        <v>#N/A</v>
      </c>
      <c r="U2038" s="64" t="e">
        <f>VLOOKUP($B2038,選擇權未平倉餘額!$A$4:$I$500,9,FALSE)</f>
        <v>#N/A</v>
      </c>
      <c r="V2038" s="39" t="e">
        <f>VLOOKUP($B2038,臺指選擇權P_C_Ratios!$A$4:$C$500,3,FALSE)</f>
        <v>#N/A</v>
      </c>
      <c r="W2038" s="41" t="e">
        <f>VLOOKUP($B2038,散戶多空比!$A$6:$L$500,12,FALSE)</f>
        <v>#N/A</v>
      </c>
      <c r="X2038" s="40" t="e">
        <f>VLOOKUP($B2038,期貨大額交易人未沖銷部位!$A$4:$O$499,4,FALSE)</f>
        <v>#N/A</v>
      </c>
      <c r="Y2038" s="40" t="e">
        <f>VLOOKUP($B2038,期貨大額交易人未沖銷部位!$A$4:$O$499,7,FALSE)</f>
        <v>#N/A</v>
      </c>
      <c r="Z2038" s="40" t="e">
        <f>VLOOKUP($B2038,期貨大額交易人未沖銷部位!$A$4:$O$499,10,FALSE)</f>
        <v>#N/A</v>
      </c>
      <c r="AA2038" s="40" t="e">
        <f>VLOOKUP($B2038,期貨大額交易人未沖銷部位!$A$4:$O$499,13,FALSE)</f>
        <v>#N/A</v>
      </c>
      <c r="AB2038" s="40" t="e">
        <f>VLOOKUP($B2038,期貨大額交易人未沖銷部位!$A$4:$O$499,14,FALSE)</f>
        <v>#N/A</v>
      </c>
      <c r="AC2038" s="40" t="e">
        <f>VLOOKUP($B2038,期貨大額交易人未沖銷部位!$A$4:$O$499,15,FALSE)</f>
        <v>#N/A</v>
      </c>
      <c r="AD2038" s="33" t="e">
        <f>VLOOKUP($B2038,三大美股走勢!$A$4:$J$495,4,FALSE)</f>
        <v>#N/A</v>
      </c>
      <c r="AE2038" s="33" t="e">
        <f>VLOOKUP($B2038,三大美股走勢!$A$4:$J$495,7,FALSE)</f>
        <v>#N/A</v>
      </c>
      <c r="AF2038" s="33" t="e">
        <f>VLOOKUP($B2038,三大美股走勢!$A$4:$J$495,10,FALSE)</f>
        <v>#N/A</v>
      </c>
    </row>
    <row r="2039" spans="2:32">
      <c r="B2039" s="32">
        <v>44818</v>
      </c>
      <c r="C2039" s="33" t="e">
        <f>VLOOKUP($B2039,大盤與近月台指!$A$4:$I$499,2,FALSE)</f>
        <v>#N/A</v>
      </c>
      <c r="D2039" s="34" t="e">
        <f>VLOOKUP($B2039,大盤與近月台指!$A$4:$I$499,3,FALSE)</f>
        <v>#N/A</v>
      </c>
      <c r="E2039" s="35" t="e">
        <f>VLOOKUP($B2039,大盤與近月台指!$A$4:$I$499,4,FALSE)</f>
        <v>#N/A</v>
      </c>
      <c r="F2039" s="33" t="e">
        <f>VLOOKUP($B2039,大盤與近月台指!$A$4:$I$499,5,FALSE)</f>
        <v>#N/A</v>
      </c>
      <c r="G2039" s="49" t="e">
        <f>VLOOKUP($B2039,三大法人買賣超!$A$4:$I$500,3,FALSE)</f>
        <v>#N/A</v>
      </c>
      <c r="H2039" s="34" t="e">
        <f>VLOOKUP($B2039,三大法人買賣超!$A$4:$I$500,5,FALSE)</f>
        <v>#N/A</v>
      </c>
      <c r="I2039" s="27" t="e">
        <f>VLOOKUP($B2039,三大法人買賣超!$A$4:$I$500,7,FALSE)</f>
        <v>#N/A</v>
      </c>
      <c r="J2039" s="27" t="e">
        <f>VLOOKUP($B2039,三大法人買賣超!$A$4:$I$500,9,FALSE)</f>
        <v>#N/A</v>
      </c>
      <c r="K2039" s="37">
        <f>新台幣匯率美元指數!B2040</f>
        <v>0</v>
      </c>
      <c r="L2039" s="38">
        <f>新台幣匯率美元指數!C2040</f>
        <v>0</v>
      </c>
      <c r="M2039" s="39">
        <f>新台幣匯率美元指數!D2040</f>
        <v>0</v>
      </c>
      <c r="N2039" s="27" t="e">
        <f>VLOOKUP($B2039,期貨未平倉口數!$A$4:$M$499,4,FALSE)</f>
        <v>#N/A</v>
      </c>
      <c r="O2039" s="27" t="e">
        <f>VLOOKUP($B2039,期貨未平倉口數!$A$4:$M$499,9,FALSE)</f>
        <v>#N/A</v>
      </c>
      <c r="P2039" s="27" t="e">
        <f>VLOOKUP($B2039,期貨未平倉口數!$A$4:$M$499,10,FALSE)</f>
        <v>#N/A</v>
      </c>
      <c r="Q2039" s="27" t="e">
        <f>VLOOKUP($B2039,期貨未平倉口數!$A$4:$M$499,11,FALSE)</f>
        <v>#N/A</v>
      </c>
      <c r="R2039" s="64" t="e">
        <f>VLOOKUP($B2039,選擇權未平倉餘額!$A$4:$I$500,6,FALSE)</f>
        <v>#N/A</v>
      </c>
      <c r="S2039" s="64" t="e">
        <f>VLOOKUP($B2039,選擇權未平倉餘額!$A$4:$I$500,7,FALSE)</f>
        <v>#N/A</v>
      </c>
      <c r="T2039" s="64" t="e">
        <f>VLOOKUP($B2039,選擇權未平倉餘額!$A$4:$I$500,8,FALSE)</f>
        <v>#N/A</v>
      </c>
      <c r="U2039" s="64" t="e">
        <f>VLOOKUP($B2039,選擇權未平倉餘額!$A$4:$I$500,9,FALSE)</f>
        <v>#N/A</v>
      </c>
      <c r="V2039" s="39" t="e">
        <f>VLOOKUP($B2039,臺指選擇權P_C_Ratios!$A$4:$C$500,3,FALSE)</f>
        <v>#N/A</v>
      </c>
      <c r="W2039" s="41" t="e">
        <f>VLOOKUP($B2039,散戶多空比!$A$6:$L$500,12,FALSE)</f>
        <v>#N/A</v>
      </c>
      <c r="X2039" s="40" t="e">
        <f>VLOOKUP($B2039,期貨大額交易人未沖銷部位!$A$4:$O$499,4,FALSE)</f>
        <v>#N/A</v>
      </c>
      <c r="Y2039" s="40" t="e">
        <f>VLOOKUP($B2039,期貨大額交易人未沖銷部位!$A$4:$O$499,7,FALSE)</f>
        <v>#N/A</v>
      </c>
      <c r="Z2039" s="40" t="e">
        <f>VLOOKUP($B2039,期貨大額交易人未沖銷部位!$A$4:$O$499,10,FALSE)</f>
        <v>#N/A</v>
      </c>
      <c r="AA2039" s="40" t="e">
        <f>VLOOKUP($B2039,期貨大額交易人未沖銷部位!$A$4:$O$499,13,FALSE)</f>
        <v>#N/A</v>
      </c>
      <c r="AB2039" s="40" t="e">
        <f>VLOOKUP($B2039,期貨大額交易人未沖銷部位!$A$4:$O$499,14,FALSE)</f>
        <v>#N/A</v>
      </c>
      <c r="AC2039" s="40" t="e">
        <f>VLOOKUP($B2039,期貨大額交易人未沖銷部位!$A$4:$O$499,15,FALSE)</f>
        <v>#N/A</v>
      </c>
      <c r="AD2039" s="33" t="e">
        <f>VLOOKUP($B2039,三大美股走勢!$A$4:$J$495,4,FALSE)</f>
        <v>#N/A</v>
      </c>
      <c r="AE2039" s="33" t="e">
        <f>VLOOKUP($B2039,三大美股走勢!$A$4:$J$495,7,FALSE)</f>
        <v>#N/A</v>
      </c>
      <c r="AF2039" s="33" t="e">
        <f>VLOOKUP($B2039,三大美股走勢!$A$4:$J$495,10,FALSE)</f>
        <v>#N/A</v>
      </c>
    </row>
    <row r="2040" spans="2:32">
      <c r="B2040" s="32">
        <v>44819</v>
      </c>
      <c r="C2040" s="33" t="e">
        <f>VLOOKUP($B2040,大盤與近月台指!$A$4:$I$499,2,FALSE)</f>
        <v>#N/A</v>
      </c>
      <c r="D2040" s="34" t="e">
        <f>VLOOKUP($B2040,大盤與近月台指!$A$4:$I$499,3,FALSE)</f>
        <v>#N/A</v>
      </c>
      <c r="E2040" s="35" t="e">
        <f>VLOOKUP($B2040,大盤與近月台指!$A$4:$I$499,4,FALSE)</f>
        <v>#N/A</v>
      </c>
      <c r="F2040" s="33" t="e">
        <f>VLOOKUP($B2040,大盤與近月台指!$A$4:$I$499,5,FALSE)</f>
        <v>#N/A</v>
      </c>
      <c r="G2040" s="49" t="e">
        <f>VLOOKUP($B2040,三大法人買賣超!$A$4:$I$500,3,FALSE)</f>
        <v>#N/A</v>
      </c>
      <c r="H2040" s="34" t="e">
        <f>VLOOKUP($B2040,三大法人買賣超!$A$4:$I$500,5,FALSE)</f>
        <v>#N/A</v>
      </c>
      <c r="I2040" s="27" t="e">
        <f>VLOOKUP($B2040,三大法人買賣超!$A$4:$I$500,7,FALSE)</f>
        <v>#N/A</v>
      </c>
      <c r="J2040" s="27" t="e">
        <f>VLOOKUP($B2040,三大法人買賣超!$A$4:$I$500,9,FALSE)</f>
        <v>#N/A</v>
      </c>
      <c r="K2040" s="37">
        <f>新台幣匯率美元指數!B2041</f>
        <v>0</v>
      </c>
      <c r="L2040" s="38">
        <f>新台幣匯率美元指數!C2041</f>
        <v>0</v>
      </c>
      <c r="M2040" s="39">
        <f>新台幣匯率美元指數!D2041</f>
        <v>0</v>
      </c>
      <c r="N2040" s="27" t="e">
        <f>VLOOKUP($B2040,期貨未平倉口數!$A$4:$M$499,4,FALSE)</f>
        <v>#N/A</v>
      </c>
      <c r="O2040" s="27" t="e">
        <f>VLOOKUP($B2040,期貨未平倉口數!$A$4:$M$499,9,FALSE)</f>
        <v>#N/A</v>
      </c>
      <c r="P2040" s="27" t="e">
        <f>VLOOKUP($B2040,期貨未平倉口數!$A$4:$M$499,10,FALSE)</f>
        <v>#N/A</v>
      </c>
      <c r="Q2040" s="27" t="e">
        <f>VLOOKUP($B2040,期貨未平倉口數!$A$4:$M$499,11,FALSE)</f>
        <v>#N/A</v>
      </c>
      <c r="R2040" s="64" t="e">
        <f>VLOOKUP($B2040,選擇權未平倉餘額!$A$4:$I$500,6,FALSE)</f>
        <v>#N/A</v>
      </c>
      <c r="S2040" s="64" t="e">
        <f>VLOOKUP($B2040,選擇權未平倉餘額!$A$4:$I$500,7,FALSE)</f>
        <v>#N/A</v>
      </c>
      <c r="T2040" s="64" t="e">
        <f>VLOOKUP($B2040,選擇權未平倉餘額!$A$4:$I$500,8,FALSE)</f>
        <v>#N/A</v>
      </c>
      <c r="U2040" s="64" t="e">
        <f>VLOOKUP($B2040,選擇權未平倉餘額!$A$4:$I$500,9,FALSE)</f>
        <v>#N/A</v>
      </c>
      <c r="V2040" s="39" t="e">
        <f>VLOOKUP($B2040,臺指選擇權P_C_Ratios!$A$4:$C$500,3,FALSE)</f>
        <v>#N/A</v>
      </c>
      <c r="W2040" s="41" t="e">
        <f>VLOOKUP($B2040,散戶多空比!$A$6:$L$500,12,FALSE)</f>
        <v>#N/A</v>
      </c>
      <c r="X2040" s="40" t="e">
        <f>VLOOKUP($B2040,期貨大額交易人未沖銷部位!$A$4:$O$499,4,FALSE)</f>
        <v>#N/A</v>
      </c>
      <c r="Y2040" s="40" t="e">
        <f>VLOOKUP($B2040,期貨大額交易人未沖銷部位!$A$4:$O$499,7,FALSE)</f>
        <v>#N/A</v>
      </c>
      <c r="Z2040" s="40" t="e">
        <f>VLOOKUP($B2040,期貨大額交易人未沖銷部位!$A$4:$O$499,10,FALSE)</f>
        <v>#N/A</v>
      </c>
      <c r="AA2040" s="40" t="e">
        <f>VLOOKUP($B2040,期貨大額交易人未沖銷部位!$A$4:$O$499,13,FALSE)</f>
        <v>#N/A</v>
      </c>
      <c r="AB2040" s="40" t="e">
        <f>VLOOKUP($B2040,期貨大額交易人未沖銷部位!$A$4:$O$499,14,FALSE)</f>
        <v>#N/A</v>
      </c>
      <c r="AC2040" s="40" t="e">
        <f>VLOOKUP($B2040,期貨大額交易人未沖銷部位!$A$4:$O$499,15,FALSE)</f>
        <v>#N/A</v>
      </c>
      <c r="AD2040" s="33" t="e">
        <f>VLOOKUP($B2040,三大美股走勢!$A$4:$J$495,4,FALSE)</f>
        <v>#N/A</v>
      </c>
      <c r="AE2040" s="33" t="e">
        <f>VLOOKUP($B2040,三大美股走勢!$A$4:$J$495,7,FALSE)</f>
        <v>#N/A</v>
      </c>
      <c r="AF2040" s="33" t="e">
        <f>VLOOKUP($B2040,三大美股走勢!$A$4:$J$495,10,FALSE)</f>
        <v>#N/A</v>
      </c>
    </row>
    <row r="2041" spans="2:32">
      <c r="B2041" s="32">
        <v>44820</v>
      </c>
      <c r="C2041" s="33" t="e">
        <f>VLOOKUP($B2041,大盤與近月台指!$A$4:$I$499,2,FALSE)</f>
        <v>#N/A</v>
      </c>
      <c r="D2041" s="34" t="e">
        <f>VLOOKUP($B2041,大盤與近月台指!$A$4:$I$499,3,FALSE)</f>
        <v>#N/A</v>
      </c>
      <c r="E2041" s="35" t="e">
        <f>VLOOKUP($B2041,大盤與近月台指!$A$4:$I$499,4,FALSE)</f>
        <v>#N/A</v>
      </c>
      <c r="F2041" s="33" t="e">
        <f>VLOOKUP($B2041,大盤與近月台指!$A$4:$I$499,5,FALSE)</f>
        <v>#N/A</v>
      </c>
      <c r="G2041" s="49" t="e">
        <f>VLOOKUP($B2041,三大法人買賣超!$A$4:$I$500,3,FALSE)</f>
        <v>#N/A</v>
      </c>
      <c r="H2041" s="34" t="e">
        <f>VLOOKUP($B2041,三大法人買賣超!$A$4:$I$500,5,FALSE)</f>
        <v>#N/A</v>
      </c>
      <c r="I2041" s="27" t="e">
        <f>VLOOKUP($B2041,三大法人買賣超!$A$4:$I$500,7,FALSE)</f>
        <v>#N/A</v>
      </c>
      <c r="J2041" s="27" t="e">
        <f>VLOOKUP($B2041,三大法人買賣超!$A$4:$I$500,9,FALSE)</f>
        <v>#N/A</v>
      </c>
      <c r="K2041" s="37">
        <f>新台幣匯率美元指數!B2042</f>
        <v>0</v>
      </c>
      <c r="L2041" s="38">
        <f>新台幣匯率美元指數!C2042</f>
        <v>0</v>
      </c>
      <c r="M2041" s="39">
        <f>新台幣匯率美元指數!D2042</f>
        <v>0</v>
      </c>
      <c r="N2041" s="27" t="e">
        <f>VLOOKUP($B2041,期貨未平倉口數!$A$4:$M$499,4,FALSE)</f>
        <v>#N/A</v>
      </c>
      <c r="O2041" s="27" t="e">
        <f>VLOOKUP($B2041,期貨未平倉口數!$A$4:$M$499,9,FALSE)</f>
        <v>#N/A</v>
      </c>
      <c r="P2041" s="27" t="e">
        <f>VLOOKUP($B2041,期貨未平倉口數!$A$4:$M$499,10,FALSE)</f>
        <v>#N/A</v>
      </c>
      <c r="Q2041" s="27" t="e">
        <f>VLOOKUP($B2041,期貨未平倉口數!$A$4:$M$499,11,FALSE)</f>
        <v>#N/A</v>
      </c>
      <c r="R2041" s="64" t="e">
        <f>VLOOKUP($B2041,選擇權未平倉餘額!$A$4:$I$500,6,FALSE)</f>
        <v>#N/A</v>
      </c>
      <c r="S2041" s="64" t="e">
        <f>VLOOKUP($B2041,選擇權未平倉餘額!$A$4:$I$500,7,FALSE)</f>
        <v>#N/A</v>
      </c>
      <c r="T2041" s="64" t="e">
        <f>VLOOKUP($B2041,選擇權未平倉餘額!$A$4:$I$500,8,FALSE)</f>
        <v>#N/A</v>
      </c>
      <c r="U2041" s="64" t="e">
        <f>VLOOKUP($B2041,選擇權未平倉餘額!$A$4:$I$500,9,FALSE)</f>
        <v>#N/A</v>
      </c>
      <c r="V2041" s="39" t="e">
        <f>VLOOKUP($B2041,臺指選擇權P_C_Ratios!$A$4:$C$500,3,FALSE)</f>
        <v>#N/A</v>
      </c>
      <c r="W2041" s="41" t="e">
        <f>VLOOKUP($B2041,散戶多空比!$A$6:$L$500,12,FALSE)</f>
        <v>#N/A</v>
      </c>
      <c r="X2041" s="40" t="e">
        <f>VLOOKUP($B2041,期貨大額交易人未沖銷部位!$A$4:$O$499,4,FALSE)</f>
        <v>#N/A</v>
      </c>
      <c r="Y2041" s="40" t="e">
        <f>VLOOKUP($B2041,期貨大額交易人未沖銷部位!$A$4:$O$499,7,FALSE)</f>
        <v>#N/A</v>
      </c>
      <c r="Z2041" s="40" t="e">
        <f>VLOOKUP($B2041,期貨大額交易人未沖銷部位!$A$4:$O$499,10,FALSE)</f>
        <v>#N/A</v>
      </c>
      <c r="AA2041" s="40" t="e">
        <f>VLOOKUP($B2041,期貨大額交易人未沖銷部位!$A$4:$O$499,13,FALSE)</f>
        <v>#N/A</v>
      </c>
      <c r="AB2041" s="40" t="e">
        <f>VLOOKUP($B2041,期貨大額交易人未沖銷部位!$A$4:$O$499,14,FALSE)</f>
        <v>#N/A</v>
      </c>
      <c r="AC2041" s="40" t="e">
        <f>VLOOKUP($B2041,期貨大額交易人未沖銷部位!$A$4:$O$499,15,FALSE)</f>
        <v>#N/A</v>
      </c>
      <c r="AD2041" s="33" t="e">
        <f>VLOOKUP($B2041,三大美股走勢!$A$4:$J$495,4,FALSE)</f>
        <v>#N/A</v>
      </c>
      <c r="AE2041" s="33" t="e">
        <f>VLOOKUP($B2041,三大美股走勢!$A$4:$J$495,7,FALSE)</f>
        <v>#N/A</v>
      </c>
      <c r="AF2041" s="33" t="e">
        <f>VLOOKUP($B2041,三大美股走勢!$A$4:$J$495,10,FALSE)</f>
        <v>#N/A</v>
      </c>
    </row>
    <row r="2042" spans="2:32">
      <c r="B2042" s="32">
        <v>44821</v>
      </c>
      <c r="C2042" s="33" t="e">
        <f>VLOOKUP($B2042,大盤與近月台指!$A$4:$I$499,2,FALSE)</f>
        <v>#N/A</v>
      </c>
      <c r="D2042" s="34" t="e">
        <f>VLOOKUP($B2042,大盤與近月台指!$A$4:$I$499,3,FALSE)</f>
        <v>#N/A</v>
      </c>
      <c r="E2042" s="35" t="e">
        <f>VLOOKUP($B2042,大盤與近月台指!$A$4:$I$499,4,FALSE)</f>
        <v>#N/A</v>
      </c>
      <c r="F2042" s="33" t="e">
        <f>VLOOKUP($B2042,大盤與近月台指!$A$4:$I$499,5,FALSE)</f>
        <v>#N/A</v>
      </c>
      <c r="G2042" s="49" t="e">
        <f>VLOOKUP($B2042,三大法人買賣超!$A$4:$I$500,3,FALSE)</f>
        <v>#N/A</v>
      </c>
      <c r="H2042" s="34" t="e">
        <f>VLOOKUP($B2042,三大法人買賣超!$A$4:$I$500,5,FALSE)</f>
        <v>#N/A</v>
      </c>
      <c r="I2042" s="27" t="e">
        <f>VLOOKUP($B2042,三大法人買賣超!$A$4:$I$500,7,FALSE)</f>
        <v>#N/A</v>
      </c>
      <c r="J2042" s="27" t="e">
        <f>VLOOKUP($B2042,三大法人買賣超!$A$4:$I$500,9,FALSE)</f>
        <v>#N/A</v>
      </c>
      <c r="K2042" s="37">
        <f>新台幣匯率美元指數!B2043</f>
        <v>0</v>
      </c>
      <c r="L2042" s="38">
        <f>新台幣匯率美元指數!C2043</f>
        <v>0</v>
      </c>
      <c r="M2042" s="39">
        <f>新台幣匯率美元指數!D2043</f>
        <v>0</v>
      </c>
      <c r="N2042" s="27" t="e">
        <f>VLOOKUP($B2042,期貨未平倉口數!$A$4:$M$499,4,FALSE)</f>
        <v>#N/A</v>
      </c>
      <c r="O2042" s="27" t="e">
        <f>VLOOKUP($B2042,期貨未平倉口數!$A$4:$M$499,9,FALSE)</f>
        <v>#N/A</v>
      </c>
      <c r="P2042" s="27" t="e">
        <f>VLOOKUP($B2042,期貨未平倉口數!$A$4:$M$499,10,FALSE)</f>
        <v>#N/A</v>
      </c>
      <c r="Q2042" s="27" t="e">
        <f>VLOOKUP($B2042,期貨未平倉口數!$A$4:$M$499,11,FALSE)</f>
        <v>#N/A</v>
      </c>
      <c r="R2042" s="64" t="e">
        <f>VLOOKUP($B2042,選擇權未平倉餘額!$A$4:$I$500,6,FALSE)</f>
        <v>#N/A</v>
      </c>
      <c r="S2042" s="64" t="e">
        <f>VLOOKUP($B2042,選擇權未平倉餘額!$A$4:$I$500,7,FALSE)</f>
        <v>#N/A</v>
      </c>
      <c r="T2042" s="64" t="e">
        <f>VLOOKUP($B2042,選擇權未平倉餘額!$A$4:$I$500,8,FALSE)</f>
        <v>#N/A</v>
      </c>
      <c r="U2042" s="64" t="e">
        <f>VLOOKUP($B2042,選擇權未平倉餘額!$A$4:$I$500,9,FALSE)</f>
        <v>#N/A</v>
      </c>
      <c r="V2042" s="39" t="e">
        <f>VLOOKUP($B2042,臺指選擇權P_C_Ratios!$A$4:$C$500,3,FALSE)</f>
        <v>#N/A</v>
      </c>
      <c r="W2042" s="41" t="e">
        <f>VLOOKUP($B2042,散戶多空比!$A$6:$L$500,12,FALSE)</f>
        <v>#N/A</v>
      </c>
      <c r="X2042" s="40" t="e">
        <f>VLOOKUP($B2042,期貨大額交易人未沖銷部位!$A$4:$O$499,4,FALSE)</f>
        <v>#N/A</v>
      </c>
      <c r="Y2042" s="40" t="e">
        <f>VLOOKUP($B2042,期貨大額交易人未沖銷部位!$A$4:$O$499,7,FALSE)</f>
        <v>#N/A</v>
      </c>
      <c r="Z2042" s="40" t="e">
        <f>VLOOKUP($B2042,期貨大額交易人未沖銷部位!$A$4:$O$499,10,FALSE)</f>
        <v>#N/A</v>
      </c>
      <c r="AA2042" s="40" t="e">
        <f>VLOOKUP($B2042,期貨大額交易人未沖銷部位!$A$4:$O$499,13,FALSE)</f>
        <v>#N/A</v>
      </c>
      <c r="AB2042" s="40" t="e">
        <f>VLOOKUP($B2042,期貨大額交易人未沖銷部位!$A$4:$O$499,14,FALSE)</f>
        <v>#N/A</v>
      </c>
      <c r="AC2042" s="40" t="e">
        <f>VLOOKUP($B2042,期貨大額交易人未沖銷部位!$A$4:$O$499,15,FALSE)</f>
        <v>#N/A</v>
      </c>
      <c r="AD2042" s="33" t="e">
        <f>VLOOKUP($B2042,三大美股走勢!$A$4:$J$495,4,FALSE)</f>
        <v>#N/A</v>
      </c>
      <c r="AE2042" s="33" t="e">
        <f>VLOOKUP($B2042,三大美股走勢!$A$4:$J$495,7,FALSE)</f>
        <v>#N/A</v>
      </c>
      <c r="AF2042" s="33" t="e">
        <f>VLOOKUP($B2042,三大美股走勢!$A$4:$J$495,10,FALSE)</f>
        <v>#N/A</v>
      </c>
    </row>
    <row r="2043" spans="2:32">
      <c r="B2043" s="32">
        <v>44822</v>
      </c>
      <c r="C2043" s="33" t="e">
        <f>VLOOKUP($B2043,大盤與近月台指!$A$4:$I$499,2,FALSE)</f>
        <v>#N/A</v>
      </c>
      <c r="D2043" s="34" t="e">
        <f>VLOOKUP($B2043,大盤與近月台指!$A$4:$I$499,3,FALSE)</f>
        <v>#N/A</v>
      </c>
      <c r="E2043" s="35" t="e">
        <f>VLOOKUP($B2043,大盤與近月台指!$A$4:$I$499,4,FALSE)</f>
        <v>#N/A</v>
      </c>
      <c r="F2043" s="33" t="e">
        <f>VLOOKUP($B2043,大盤與近月台指!$A$4:$I$499,5,FALSE)</f>
        <v>#N/A</v>
      </c>
      <c r="G2043" s="49" t="e">
        <f>VLOOKUP($B2043,三大法人買賣超!$A$4:$I$500,3,FALSE)</f>
        <v>#N/A</v>
      </c>
      <c r="H2043" s="34" t="e">
        <f>VLOOKUP($B2043,三大法人買賣超!$A$4:$I$500,5,FALSE)</f>
        <v>#N/A</v>
      </c>
      <c r="I2043" s="27" t="e">
        <f>VLOOKUP($B2043,三大法人買賣超!$A$4:$I$500,7,FALSE)</f>
        <v>#N/A</v>
      </c>
      <c r="J2043" s="27" t="e">
        <f>VLOOKUP($B2043,三大法人買賣超!$A$4:$I$500,9,FALSE)</f>
        <v>#N/A</v>
      </c>
      <c r="K2043" s="37">
        <f>新台幣匯率美元指數!B2044</f>
        <v>0</v>
      </c>
      <c r="L2043" s="38">
        <f>新台幣匯率美元指數!C2044</f>
        <v>0</v>
      </c>
      <c r="M2043" s="39">
        <f>新台幣匯率美元指數!D2044</f>
        <v>0</v>
      </c>
      <c r="N2043" s="27" t="e">
        <f>VLOOKUP($B2043,期貨未平倉口數!$A$4:$M$499,4,FALSE)</f>
        <v>#N/A</v>
      </c>
      <c r="O2043" s="27" t="e">
        <f>VLOOKUP($B2043,期貨未平倉口數!$A$4:$M$499,9,FALSE)</f>
        <v>#N/A</v>
      </c>
      <c r="P2043" s="27" t="e">
        <f>VLOOKUP($B2043,期貨未平倉口數!$A$4:$M$499,10,FALSE)</f>
        <v>#N/A</v>
      </c>
      <c r="Q2043" s="27" t="e">
        <f>VLOOKUP($B2043,期貨未平倉口數!$A$4:$M$499,11,FALSE)</f>
        <v>#N/A</v>
      </c>
      <c r="R2043" s="64" t="e">
        <f>VLOOKUP($B2043,選擇權未平倉餘額!$A$4:$I$500,6,FALSE)</f>
        <v>#N/A</v>
      </c>
      <c r="S2043" s="64" t="e">
        <f>VLOOKUP($B2043,選擇權未平倉餘額!$A$4:$I$500,7,FALSE)</f>
        <v>#N/A</v>
      </c>
      <c r="T2043" s="64" t="e">
        <f>VLOOKUP($B2043,選擇權未平倉餘額!$A$4:$I$500,8,FALSE)</f>
        <v>#N/A</v>
      </c>
      <c r="U2043" s="64" t="e">
        <f>VLOOKUP($B2043,選擇權未平倉餘額!$A$4:$I$500,9,FALSE)</f>
        <v>#N/A</v>
      </c>
      <c r="V2043" s="39" t="e">
        <f>VLOOKUP($B2043,臺指選擇權P_C_Ratios!$A$4:$C$500,3,FALSE)</f>
        <v>#N/A</v>
      </c>
      <c r="W2043" s="41" t="e">
        <f>VLOOKUP($B2043,散戶多空比!$A$6:$L$500,12,FALSE)</f>
        <v>#N/A</v>
      </c>
      <c r="X2043" s="40" t="e">
        <f>VLOOKUP($B2043,期貨大額交易人未沖銷部位!$A$4:$O$499,4,FALSE)</f>
        <v>#N/A</v>
      </c>
      <c r="Y2043" s="40" t="e">
        <f>VLOOKUP($B2043,期貨大額交易人未沖銷部位!$A$4:$O$499,7,FALSE)</f>
        <v>#N/A</v>
      </c>
      <c r="Z2043" s="40" t="e">
        <f>VLOOKUP($B2043,期貨大額交易人未沖銷部位!$A$4:$O$499,10,FALSE)</f>
        <v>#N/A</v>
      </c>
      <c r="AA2043" s="40" t="e">
        <f>VLOOKUP($B2043,期貨大額交易人未沖銷部位!$A$4:$O$499,13,FALSE)</f>
        <v>#N/A</v>
      </c>
      <c r="AB2043" s="40" t="e">
        <f>VLOOKUP($B2043,期貨大額交易人未沖銷部位!$A$4:$O$499,14,FALSE)</f>
        <v>#N/A</v>
      </c>
      <c r="AC2043" s="40" t="e">
        <f>VLOOKUP($B2043,期貨大額交易人未沖銷部位!$A$4:$O$499,15,FALSE)</f>
        <v>#N/A</v>
      </c>
      <c r="AD2043" s="33" t="e">
        <f>VLOOKUP($B2043,三大美股走勢!$A$4:$J$495,4,FALSE)</f>
        <v>#N/A</v>
      </c>
      <c r="AE2043" s="33" t="e">
        <f>VLOOKUP($B2043,三大美股走勢!$A$4:$J$495,7,FALSE)</f>
        <v>#N/A</v>
      </c>
      <c r="AF2043" s="33" t="e">
        <f>VLOOKUP($B2043,三大美股走勢!$A$4:$J$495,10,FALSE)</f>
        <v>#N/A</v>
      </c>
    </row>
    <row r="2044" spans="2:32">
      <c r="B2044" s="32">
        <v>44823</v>
      </c>
      <c r="C2044" s="33" t="e">
        <f>VLOOKUP($B2044,大盤與近月台指!$A$4:$I$499,2,FALSE)</f>
        <v>#N/A</v>
      </c>
      <c r="D2044" s="34" t="e">
        <f>VLOOKUP($B2044,大盤與近月台指!$A$4:$I$499,3,FALSE)</f>
        <v>#N/A</v>
      </c>
      <c r="E2044" s="35" t="e">
        <f>VLOOKUP($B2044,大盤與近月台指!$A$4:$I$499,4,FALSE)</f>
        <v>#N/A</v>
      </c>
      <c r="F2044" s="33" t="e">
        <f>VLOOKUP($B2044,大盤與近月台指!$A$4:$I$499,5,FALSE)</f>
        <v>#N/A</v>
      </c>
      <c r="G2044" s="49" t="e">
        <f>VLOOKUP($B2044,三大法人買賣超!$A$4:$I$500,3,FALSE)</f>
        <v>#N/A</v>
      </c>
      <c r="H2044" s="34" t="e">
        <f>VLOOKUP($B2044,三大法人買賣超!$A$4:$I$500,5,FALSE)</f>
        <v>#N/A</v>
      </c>
      <c r="I2044" s="27" t="e">
        <f>VLOOKUP($B2044,三大法人買賣超!$A$4:$I$500,7,FALSE)</f>
        <v>#N/A</v>
      </c>
      <c r="J2044" s="27" t="e">
        <f>VLOOKUP($B2044,三大法人買賣超!$A$4:$I$500,9,FALSE)</f>
        <v>#N/A</v>
      </c>
      <c r="K2044" s="37">
        <f>新台幣匯率美元指數!B2045</f>
        <v>0</v>
      </c>
      <c r="L2044" s="38">
        <f>新台幣匯率美元指數!C2045</f>
        <v>0</v>
      </c>
      <c r="M2044" s="39">
        <f>新台幣匯率美元指數!D2045</f>
        <v>0</v>
      </c>
      <c r="N2044" s="27" t="e">
        <f>VLOOKUP($B2044,期貨未平倉口數!$A$4:$M$499,4,FALSE)</f>
        <v>#N/A</v>
      </c>
      <c r="O2044" s="27" t="e">
        <f>VLOOKUP($B2044,期貨未平倉口數!$A$4:$M$499,9,FALSE)</f>
        <v>#N/A</v>
      </c>
      <c r="P2044" s="27" t="e">
        <f>VLOOKUP($B2044,期貨未平倉口數!$A$4:$M$499,10,FALSE)</f>
        <v>#N/A</v>
      </c>
      <c r="Q2044" s="27" t="e">
        <f>VLOOKUP($B2044,期貨未平倉口數!$A$4:$M$499,11,FALSE)</f>
        <v>#N/A</v>
      </c>
      <c r="R2044" s="64" t="e">
        <f>VLOOKUP($B2044,選擇權未平倉餘額!$A$4:$I$500,6,FALSE)</f>
        <v>#N/A</v>
      </c>
      <c r="S2044" s="64" t="e">
        <f>VLOOKUP($B2044,選擇權未平倉餘額!$A$4:$I$500,7,FALSE)</f>
        <v>#N/A</v>
      </c>
      <c r="T2044" s="64" t="e">
        <f>VLOOKUP($B2044,選擇權未平倉餘額!$A$4:$I$500,8,FALSE)</f>
        <v>#N/A</v>
      </c>
      <c r="U2044" s="64" t="e">
        <f>VLOOKUP($B2044,選擇權未平倉餘額!$A$4:$I$500,9,FALSE)</f>
        <v>#N/A</v>
      </c>
      <c r="V2044" s="39" t="e">
        <f>VLOOKUP($B2044,臺指選擇權P_C_Ratios!$A$4:$C$500,3,FALSE)</f>
        <v>#N/A</v>
      </c>
      <c r="W2044" s="41" t="e">
        <f>VLOOKUP($B2044,散戶多空比!$A$6:$L$500,12,FALSE)</f>
        <v>#N/A</v>
      </c>
      <c r="X2044" s="40" t="e">
        <f>VLOOKUP($B2044,期貨大額交易人未沖銷部位!$A$4:$O$499,4,FALSE)</f>
        <v>#N/A</v>
      </c>
      <c r="Y2044" s="40" t="e">
        <f>VLOOKUP($B2044,期貨大額交易人未沖銷部位!$A$4:$O$499,7,FALSE)</f>
        <v>#N/A</v>
      </c>
      <c r="Z2044" s="40" t="e">
        <f>VLOOKUP($B2044,期貨大額交易人未沖銷部位!$A$4:$O$499,10,FALSE)</f>
        <v>#N/A</v>
      </c>
      <c r="AA2044" s="40" t="e">
        <f>VLOOKUP($B2044,期貨大額交易人未沖銷部位!$A$4:$O$499,13,FALSE)</f>
        <v>#N/A</v>
      </c>
      <c r="AB2044" s="40" t="e">
        <f>VLOOKUP($B2044,期貨大額交易人未沖銷部位!$A$4:$O$499,14,FALSE)</f>
        <v>#N/A</v>
      </c>
      <c r="AC2044" s="40" t="e">
        <f>VLOOKUP($B2044,期貨大額交易人未沖銷部位!$A$4:$O$499,15,FALSE)</f>
        <v>#N/A</v>
      </c>
      <c r="AD2044" s="33" t="e">
        <f>VLOOKUP($B2044,三大美股走勢!$A$4:$J$495,4,FALSE)</f>
        <v>#N/A</v>
      </c>
      <c r="AE2044" s="33" t="e">
        <f>VLOOKUP($B2044,三大美股走勢!$A$4:$J$495,7,FALSE)</f>
        <v>#N/A</v>
      </c>
      <c r="AF2044" s="33" t="e">
        <f>VLOOKUP($B2044,三大美股走勢!$A$4:$J$495,10,FALSE)</f>
        <v>#N/A</v>
      </c>
    </row>
    <row r="2045" spans="2:32">
      <c r="B2045" s="32">
        <v>44824</v>
      </c>
      <c r="C2045" s="33" t="e">
        <f>VLOOKUP($B2045,大盤與近月台指!$A$4:$I$499,2,FALSE)</f>
        <v>#N/A</v>
      </c>
      <c r="D2045" s="34" t="e">
        <f>VLOOKUP($B2045,大盤與近月台指!$A$4:$I$499,3,FALSE)</f>
        <v>#N/A</v>
      </c>
      <c r="E2045" s="35" t="e">
        <f>VLOOKUP($B2045,大盤與近月台指!$A$4:$I$499,4,FALSE)</f>
        <v>#N/A</v>
      </c>
      <c r="F2045" s="33" t="e">
        <f>VLOOKUP($B2045,大盤與近月台指!$A$4:$I$499,5,FALSE)</f>
        <v>#N/A</v>
      </c>
      <c r="G2045" s="49" t="e">
        <f>VLOOKUP($B2045,三大法人買賣超!$A$4:$I$500,3,FALSE)</f>
        <v>#N/A</v>
      </c>
      <c r="H2045" s="34" t="e">
        <f>VLOOKUP($B2045,三大法人買賣超!$A$4:$I$500,5,FALSE)</f>
        <v>#N/A</v>
      </c>
      <c r="I2045" s="27" t="e">
        <f>VLOOKUP($B2045,三大法人買賣超!$A$4:$I$500,7,FALSE)</f>
        <v>#N/A</v>
      </c>
      <c r="J2045" s="27" t="e">
        <f>VLOOKUP($B2045,三大法人買賣超!$A$4:$I$500,9,FALSE)</f>
        <v>#N/A</v>
      </c>
      <c r="K2045" s="37">
        <f>新台幣匯率美元指數!B2046</f>
        <v>0</v>
      </c>
      <c r="L2045" s="38">
        <f>新台幣匯率美元指數!C2046</f>
        <v>0</v>
      </c>
      <c r="M2045" s="39">
        <f>新台幣匯率美元指數!D2046</f>
        <v>0</v>
      </c>
      <c r="N2045" s="27" t="e">
        <f>VLOOKUP($B2045,期貨未平倉口數!$A$4:$M$499,4,FALSE)</f>
        <v>#N/A</v>
      </c>
      <c r="O2045" s="27" t="e">
        <f>VLOOKUP($B2045,期貨未平倉口數!$A$4:$M$499,9,FALSE)</f>
        <v>#N/A</v>
      </c>
      <c r="P2045" s="27" t="e">
        <f>VLOOKUP($B2045,期貨未平倉口數!$A$4:$M$499,10,FALSE)</f>
        <v>#N/A</v>
      </c>
      <c r="Q2045" s="27" t="e">
        <f>VLOOKUP($B2045,期貨未平倉口數!$A$4:$M$499,11,FALSE)</f>
        <v>#N/A</v>
      </c>
      <c r="R2045" s="64" t="e">
        <f>VLOOKUP($B2045,選擇權未平倉餘額!$A$4:$I$500,6,FALSE)</f>
        <v>#N/A</v>
      </c>
      <c r="S2045" s="64" t="e">
        <f>VLOOKUP($B2045,選擇權未平倉餘額!$A$4:$I$500,7,FALSE)</f>
        <v>#N/A</v>
      </c>
      <c r="T2045" s="64" t="e">
        <f>VLOOKUP($B2045,選擇權未平倉餘額!$A$4:$I$500,8,FALSE)</f>
        <v>#N/A</v>
      </c>
      <c r="U2045" s="64" t="e">
        <f>VLOOKUP($B2045,選擇權未平倉餘額!$A$4:$I$500,9,FALSE)</f>
        <v>#N/A</v>
      </c>
      <c r="V2045" s="39" t="e">
        <f>VLOOKUP($B2045,臺指選擇權P_C_Ratios!$A$4:$C$500,3,FALSE)</f>
        <v>#N/A</v>
      </c>
      <c r="W2045" s="41" t="e">
        <f>VLOOKUP($B2045,散戶多空比!$A$6:$L$500,12,FALSE)</f>
        <v>#N/A</v>
      </c>
      <c r="X2045" s="40" t="e">
        <f>VLOOKUP($B2045,期貨大額交易人未沖銷部位!$A$4:$O$499,4,FALSE)</f>
        <v>#N/A</v>
      </c>
      <c r="Y2045" s="40" t="e">
        <f>VLOOKUP($B2045,期貨大額交易人未沖銷部位!$A$4:$O$499,7,FALSE)</f>
        <v>#N/A</v>
      </c>
      <c r="Z2045" s="40" t="e">
        <f>VLOOKUP($B2045,期貨大額交易人未沖銷部位!$A$4:$O$499,10,FALSE)</f>
        <v>#N/A</v>
      </c>
      <c r="AA2045" s="40" t="e">
        <f>VLOOKUP($B2045,期貨大額交易人未沖銷部位!$A$4:$O$499,13,FALSE)</f>
        <v>#N/A</v>
      </c>
      <c r="AB2045" s="40" t="e">
        <f>VLOOKUP($B2045,期貨大額交易人未沖銷部位!$A$4:$O$499,14,FALSE)</f>
        <v>#N/A</v>
      </c>
      <c r="AC2045" s="40" t="e">
        <f>VLOOKUP($B2045,期貨大額交易人未沖銷部位!$A$4:$O$499,15,FALSE)</f>
        <v>#N/A</v>
      </c>
      <c r="AD2045" s="33" t="e">
        <f>VLOOKUP($B2045,三大美股走勢!$A$4:$J$495,4,FALSE)</f>
        <v>#N/A</v>
      </c>
      <c r="AE2045" s="33" t="e">
        <f>VLOOKUP($B2045,三大美股走勢!$A$4:$J$495,7,FALSE)</f>
        <v>#N/A</v>
      </c>
      <c r="AF2045" s="33" t="e">
        <f>VLOOKUP($B2045,三大美股走勢!$A$4:$J$495,10,FALSE)</f>
        <v>#N/A</v>
      </c>
    </row>
    <row r="2046" spans="2:32">
      <c r="B2046" s="32">
        <v>44825</v>
      </c>
      <c r="C2046" s="33" t="e">
        <f>VLOOKUP($B2046,大盤與近月台指!$A$4:$I$499,2,FALSE)</f>
        <v>#N/A</v>
      </c>
      <c r="D2046" s="34" t="e">
        <f>VLOOKUP($B2046,大盤與近月台指!$A$4:$I$499,3,FALSE)</f>
        <v>#N/A</v>
      </c>
      <c r="E2046" s="35" t="e">
        <f>VLOOKUP($B2046,大盤與近月台指!$A$4:$I$499,4,FALSE)</f>
        <v>#N/A</v>
      </c>
      <c r="F2046" s="33" t="e">
        <f>VLOOKUP($B2046,大盤與近月台指!$A$4:$I$499,5,FALSE)</f>
        <v>#N/A</v>
      </c>
      <c r="G2046" s="49" t="e">
        <f>VLOOKUP($B2046,三大法人買賣超!$A$4:$I$500,3,FALSE)</f>
        <v>#N/A</v>
      </c>
      <c r="H2046" s="34" t="e">
        <f>VLOOKUP($B2046,三大法人買賣超!$A$4:$I$500,5,FALSE)</f>
        <v>#N/A</v>
      </c>
      <c r="I2046" s="27" t="e">
        <f>VLOOKUP($B2046,三大法人買賣超!$A$4:$I$500,7,FALSE)</f>
        <v>#N/A</v>
      </c>
      <c r="J2046" s="27" t="e">
        <f>VLOOKUP($B2046,三大法人買賣超!$A$4:$I$500,9,FALSE)</f>
        <v>#N/A</v>
      </c>
      <c r="K2046" s="37">
        <f>新台幣匯率美元指數!B2047</f>
        <v>0</v>
      </c>
      <c r="L2046" s="38">
        <f>新台幣匯率美元指數!C2047</f>
        <v>0</v>
      </c>
      <c r="M2046" s="39">
        <f>新台幣匯率美元指數!D2047</f>
        <v>0</v>
      </c>
      <c r="N2046" s="27" t="e">
        <f>VLOOKUP($B2046,期貨未平倉口數!$A$4:$M$499,4,FALSE)</f>
        <v>#N/A</v>
      </c>
      <c r="O2046" s="27" t="e">
        <f>VLOOKUP($B2046,期貨未平倉口數!$A$4:$M$499,9,FALSE)</f>
        <v>#N/A</v>
      </c>
      <c r="P2046" s="27" t="e">
        <f>VLOOKUP($B2046,期貨未平倉口數!$A$4:$M$499,10,FALSE)</f>
        <v>#N/A</v>
      </c>
      <c r="Q2046" s="27" t="e">
        <f>VLOOKUP($B2046,期貨未平倉口數!$A$4:$M$499,11,FALSE)</f>
        <v>#N/A</v>
      </c>
      <c r="R2046" s="64" t="e">
        <f>VLOOKUP($B2046,選擇權未平倉餘額!$A$4:$I$500,6,FALSE)</f>
        <v>#N/A</v>
      </c>
      <c r="S2046" s="64" t="e">
        <f>VLOOKUP($B2046,選擇權未平倉餘額!$A$4:$I$500,7,FALSE)</f>
        <v>#N/A</v>
      </c>
      <c r="T2046" s="64" t="e">
        <f>VLOOKUP($B2046,選擇權未平倉餘額!$A$4:$I$500,8,FALSE)</f>
        <v>#N/A</v>
      </c>
      <c r="U2046" s="64" t="e">
        <f>VLOOKUP($B2046,選擇權未平倉餘額!$A$4:$I$500,9,FALSE)</f>
        <v>#N/A</v>
      </c>
      <c r="V2046" s="39" t="e">
        <f>VLOOKUP($B2046,臺指選擇權P_C_Ratios!$A$4:$C$500,3,FALSE)</f>
        <v>#N/A</v>
      </c>
      <c r="W2046" s="41" t="e">
        <f>VLOOKUP($B2046,散戶多空比!$A$6:$L$500,12,FALSE)</f>
        <v>#N/A</v>
      </c>
      <c r="X2046" s="40" t="e">
        <f>VLOOKUP($B2046,期貨大額交易人未沖銷部位!$A$4:$O$499,4,FALSE)</f>
        <v>#N/A</v>
      </c>
      <c r="Y2046" s="40" t="e">
        <f>VLOOKUP($B2046,期貨大額交易人未沖銷部位!$A$4:$O$499,7,FALSE)</f>
        <v>#N/A</v>
      </c>
      <c r="Z2046" s="40" t="e">
        <f>VLOOKUP($B2046,期貨大額交易人未沖銷部位!$A$4:$O$499,10,FALSE)</f>
        <v>#N/A</v>
      </c>
      <c r="AA2046" s="40" t="e">
        <f>VLOOKUP($B2046,期貨大額交易人未沖銷部位!$A$4:$O$499,13,FALSE)</f>
        <v>#N/A</v>
      </c>
      <c r="AB2046" s="40" t="e">
        <f>VLOOKUP($B2046,期貨大額交易人未沖銷部位!$A$4:$O$499,14,FALSE)</f>
        <v>#N/A</v>
      </c>
      <c r="AC2046" s="40" t="e">
        <f>VLOOKUP($B2046,期貨大額交易人未沖銷部位!$A$4:$O$499,15,FALSE)</f>
        <v>#N/A</v>
      </c>
      <c r="AD2046" s="33" t="e">
        <f>VLOOKUP($B2046,三大美股走勢!$A$4:$J$495,4,FALSE)</f>
        <v>#N/A</v>
      </c>
      <c r="AE2046" s="33" t="e">
        <f>VLOOKUP($B2046,三大美股走勢!$A$4:$J$495,7,FALSE)</f>
        <v>#N/A</v>
      </c>
      <c r="AF2046" s="33" t="e">
        <f>VLOOKUP($B2046,三大美股走勢!$A$4:$J$495,10,FALSE)</f>
        <v>#N/A</v>
      </c>
    </row>
    <row r="2047" spans="2:32">
      <c r="B2047" s="32">
        <v>44826</v>
      </c>
      <c r="C2047" s="33" t="e">
        <f>VLOOKUP($B2047,大盤與近月台指!$A$4:$I$499,2,FALSE)</f>
        <v>#N/A</v>
      </c>
      <c r="D2047" s="34" t="e">
        <f>VLOOKUP($B2047,大盤與近月台指!$A$4:$I$499,3,FALSE)</f>
        <v>#N/A</v>
      </c>
      <c r="E2047" s="35" t="e">
        <f>VLOOKUP($B2047,大盤與近月台指!$A$4:$I$499,4,FALSE)</f>
        <v>#N/A</v>
      </c>
      <c r="F2047" s="33" t="e">
        <f>VLOOKUP($B2047,大盤與近月台指!$A$4:$I$499,5,FALSE)</f>
        <v>#N/A</v>
      </c>
      <c r="G2047" s="49" t="e">
        <f>VLOOKUP($B2047,三大法人買賣超!$A$4:$I$500,3,FALSE)</f>
        <v>#N/A</v>
      </c>
      <c r="H2047" s="34" t="e">
        <f>VLOOKUP($B2047,三大法人買賣超!$A$4:$I$500,5,FALSE)</f>
        <v>#N/A</v>
      </c>
      <c r="I2047" s="27" t="e">
        <f>VLOOKUP($B2047,三大法人買賣超!$A$4:$I$500,7,FALSE)</f>
        <v>#N/A</v>
      </c>
      <c r="J2047" s="27" t="e">
        <f>VLOOKUP($B2047,三大法人買賣超!$A$4:$I$500,9,FALSE)</f>
        <v>#N/A</v>
      </c>
      <c r="K2047" s="37">
        <f>新台幣匯率美元指數!B2048</f>
        <v>0</v>
      </c>
      <c r="L2047" s="38">
        <f>新台幣匯率美元指數!C2048</f>
        <v>0</v>
      </c>
      <c r="M2047" s="39">
        <f>新台幣匯率美元指數!D2048</f>
        <v>0</v>
      </c>
      <c r="N2047" s="27" t="e">
        <f>VLOOKUP($B2047,期貨未平倉口數!$A$4:$M$499,4,FALSE)</f>
        <v>#N/A</v>
      </c>
      <c r="O2047" s="27" t="e">
        <f>VLOOKUP($B2047,期貨未平倉口數!$A$4:$M$499,9,FALSE)</f>
        <v>#N/A</v>
      </c>
      <c r="P2047" s="27" t="e">
        <f>VLOOKUP($B2047,期貨未平倉口數!$A$4:$M$499,10,FALSE)</f>
        <v>#N/A</v>
      </c>
      <c r="Q2047" s="27" t="e">
        <f>VLOOKUP($B2047,期貨未平倉口數!$A$4:$M$499,11,FALSE)</f>
        <v>#N/A</v>
      </c>
      <c r="R2047" s="64" t="e">
        <f>VLOOKUP($B2047,選擇權未平倉餘額!$A$4:$I$500,6,FALSE)</f>
        <v>#N/A</v>
      </c>
      <c r="S2047" s="64" t="e">
        <f>VLOOKUP($B2047,選擇權未平倉餘額!$A$4:$I$500,7,FALSE)</f>
        <v>#N/A</v>
      </c>
      <c r="T2047" s="64" t="e">
        <f>VLOOKUP($B2047,選擇權未平倉餘額!$A$4:$I$500,8,FALSE)</f>
        <v>#N/A</v>
      </c>
      <c r="U2047" s="64" t="e">
        <f>VLOOKUP($B2047,選擇權未平倉餘額!$A$4:$I$500,9,FALSE)</f>
        <v>#N/A</v>
      </c>
      <c r="V2047" s="39" t="e">
        <f>VLOOKUP($B2047,臺指選擇權P_C_Ratios!$A$4:$C$500,3,FALSE)</f>
        <v>#N/A</v>
      </c>
      <c r="W2047" s="41" t="e">
        <f>VLOOKUP($B2047,散戶多空比!$A$6:$L$500,12,FALSE)</f>
        <v>#N/A</v>
      </c>
      <c r="X2047" s="40" t="e">
        <f>VLOOKUP($B2047,期貨大額交易人未沖銷部位!$A$4:$O$499,4,FALSE)</f>
        <v>#N/A</v>
      </c>
      <c r="Y2047" s="40" t="e">
        <f>VLOOKUP($B2047,期貨大額交易人未沖銷部位!$A$4:$O$499,7,FALSE)</f>
        <v>#N/A</v>
      </c>
      <c r="Z2047" s="40" t="e">
        <f>VLOOKUP($B2047,期貨大額交易人未沖銷部位!$A$4:$O$499,10,FALSE)</f>
        <v>#N/A</v>
      </c>
      <c r="AA2047" s="40" t="e">
        <f>VLOOKUP($B2047,期貨大額交易人未沖銷部位!$A$4:$O$499,13,FALSE)</f>
        <v>#N/A</v>
      </c>
      <c r="AB2047" s="40" t="e">
        <f>VLOOKUP($B2047,期貨大額交易人未沖銷部位!$A$4:$O$499,14,FALSE)</f>
        <v>#N/A</v>
      </c>
      <c r="AC2047" s="40" t="e">
        <f>VLOOKUP($B2047,期貨大額交易人未沖銷部位!$A$4:$O$499,15,FALSE)</f>
        <v>#N/A</v>
      </c>
      <c r="AD2047" s="33" t="e">
        <f>VLOOKUP($B2047,三大美股走勢!$A$4:$J$495,4,FALSE)</f>
        <v>#N/A</v>
      </c>
      <c r="AE2047" s="33" t="e">
        <f>VLOOKUP($B2047,三大美股走勢!$A$4:$J$495,7,FALSE)</f>
        <v>#N/A</v>
      </c>
      <c r="AF2047" s="33" t="e">
        <f>VLOOKUP($B2047,三大美股走勢!$A$4:$J$495,10,FALSE)</f>
        <v>#N/A</v>
      </c>
    </row>
    <row r="2048" spans="2:32">
      <c r="B2048" s="32">
        <v>44827</v>
      </c>
      <c r="C2048" s="33" t="e">
        <f>VLOOKUP($B2048,大盤與近月台指!$A$4:$I$499,2,FALSE)</f>
        <v>#N/A</v>
      </c>
      <c r="D2048" s="34" t="e">
        <f>VLOOKUP($B2048,大盤與近月台指!$A$4:$I$499,3,FALSE)</f>
        <v>#N/A</v>
      </c>
      <c r="E2048" s="35" t="e">
        <f>VLOOKUP($B2048,大盤與近月台指!$A$4:$I$499,4,FALSE)</f>
        <v>#N/A</v>
      </c>
      <c r="F2048" s="33" t="e">
        <f>VLOOKUP($B2048,大盤與近月台指!$A$4:$I$499,5,FALSE)</f>
        <v>#N/A</v>
      </c>
      <c r="G2048" s="49" t="e">
        <f>VLOOKUP($B2048,三大法人買賣超!$A$4:$I$500,3,FALSE)</f>
        <v>#N/A</v>
      </c>
      <c r="H2048" s="34" t="e">
        <f>VLOOKUP($B2048,三大法人買賣超!$A$4:$I$500,5,FALSE)</f>
        <v>#N/A</v>
      </c>
      <c r="I2048" s="27" t="e">
        <f>VLOOKUP($B2048,三大法人買賣超!$A$4:$I$500,7,FALSE)</f>
        <v>#N/A</v>
      </c>
      <c r="J2048" s="27" t="e">
        <f>VLOOKUP($B2048,三大法人買賣超!$A$4:$I$500,9,FALSE)</f>
        <v>#N/A</v>
      </c>
      <c r="K2048" s="37">
        <f>新台幣匯率美元指數!B2049</f>
        <v>0</v>
      </c>
      <c r="L2048" s="38">
        <f>新台幣匯率美元指數!C2049</f>
        <v>0</v>
      </c>
      <c r="M2048" s="39">
        <f>新台幣匯率美元指數!D2049</f>
        <v>0</v>
      </c>
      <c r="N2048" s="27" t="e">
        <f>VLOOKUP($B2048,期貨未平倉口數!$A$4:$M$499,4,FALSE)</f>
        <v>#N/A</v>
      </c>
      <c r="O2048" s="27" t="e">
        <f>VLOOKUP($B2048,期貨未平倉口數!$A$4:$M$499,9,FALSE)</f>
        <v>#N/A</v>
      </c>
      <c r="P2048" s="27" t="e">
        <f>VLOOKUP($B2048,期貨未平倉口數!$A$4:$M$499,10,FALSE)</f>
        <v>#N/A</v>
      </c>
      <c r="Q2048" s="27" t="e">
        <f>VLOOKUP($B2048,期貨未平倉口數!$A$4:$M$499,11,FALSE)</f>
        <v>#N/A</v>
      </c>
      <c r="R2048" s="64" t="e">
        <f>VLOOKUP($B2048,選擇權未平倉餘額!$A$4:$I$500,6,FALSE)</f>
        <v>#N/A</v>
      </c>
      <c r="S2048" s="64" t="e">
        <f>VLOOKUP($B2048,選擇權未平倉餘額!$A$4:$I$500,7,FALSE)</f>
        <v>#N/A</v>
      </c>
      <c r="T2048" s="64" t="e">
        <f>VLOOKUP($B2048,選擇權未平倉餘額!$A$4:$I$500,8,FALSE)</f>
        <v>#N/A</v>
      </c>
      <c r="U2048" s="64" t="e">
        <f>VLOOKUP($B2048,選擇權未平倉餘額!$A$4:$I$500,9,FALSE)</f>
        <v>#N/A</v>
      </c>
      <c r="V2048" s="39" t="e">
        <f>VLOOKUP($B2048,臺指選擇權P_C_Ratios!$A$4:$C$500,3,FALSE)</f>
        <v>#N/A</v>
      </c>
      <c r="W2048" s="41" t="e">
        <f>VLOOKUP($B2048,散戶多空比!$A$6:$L$500,12,FALSE)</f>
        <v>#N/A</v>
      </c>
      <c r="X2048" s="40" t="e">
        <f>VLOOKUP($B2048,期貨大額交易人未沖銷部位!$A$4:$O$499,4,FALSE)</f>
        <v>#N/A</v>
      </c>
      <c r="Y2048" s="40" t="e">
        <f>VLOOKUP($B2048,期貨大額交易人未沖銷部位!$A$4:$O$499,7,FALSE)</f>
        <v>#N/A</v>
      </c>
      <c r="Z2048" s="40" t="e">
        <f>VLOOKUP($B2048,期貨大額交易人未沖銷部位!$A$4:$O$499,10,FALSE)</f>
        <v>#N/A</v>
      </c>
      <c r="AA2048" s="40" t="e">
        <f>VLOOKUP($B2048,期貨大額交易人未沖銷部位!$A$4:$O$499,13,FALSE)</f>
        <v>#N/A</v>
      </c>
      <c r="AB2048" s="40" t="e">
        <f>VLOOKUP($B2048,期貨大額交易人未沖銷部位!$A$4:$O$499,14,FALSE)</f>
        <v>#N/A</v>
      </c>
      <c r="AC2048" s="40" t="e">
        <f>VLOOKUP($B2048,期貨大額交易人未沖銷部位!$A$4:$O$499,15,FALSE)</f>
        <v>#N/A</v>
      </c>
      <c r="AD2048" s="33" t="e">
        <f>VLOOKUP($B2048,三大美股走勢!$A$4:$J$495,4,FALSE)</f>
        <v>#N/A</v>
      </c>
      <c r="AE2048" s="33" t="e">
        <f>VLOOKUP($B2048,三大美股走勢!$A$4:$J$495,7,FALSE)</f>
        <v>#N/A</v>
      </c>
      <c r="AF2048" s="33" t="e">
        <f>VLOOKUP($B2048,三大美股走勢!$A$4:$J$495,10,FALSE)</f>
        <v>#N/A</v>
      </c>
    </row>
    <row r="2049" spans="2:32">
      <c r="B2049" s="32">
        <v>44828</v>
      </c>
      <c r="C2049" s="33" t="e">
        <f>VLOOKUP($B2049,大盤與近月台指!$A$4:$I$499,2,FALSE)</f>
        <v>#N/A</v>
      </c>
      <c r="D2049" s="34" t="e">
        <f>VLOOKUP($B2049,大盤與近月台指!$A$4:$I$499,3,FALSE)</f>
        <v>#N/A</v>
      </c>
      <c r="E2049" s="35" t="e">
        <f>VLOOKUP($B2049,大盤與近月台指!$A$4:$I$499,4,FALSE)</f>
        <v>#N/A</v>
      </c>
      <c r="F2049" s="33" t="e">
        <f>VLOOKUP($B2049,大盤與近月台指!$A$4:$I$499,5,FALSE)</f>
        <v>#N/A</v>
      </c>
      <c r="G2049" s="49" t="e">
        <f>VLOOKUP($B2049,三大法人買賣超!$A$4:$I$500,3,FALSE)</f>
        <v>#N/A</v>
      </c>
      <c r="H2049" s="34" t="e">
        <f>VLOOKUP($B2049,三大法人買賣超!$A$4:$I$500,5,FALSE)</f>
        <v>#N/A</v>
      </c>
      <c r="I2049" s="27" t="e">
        <f>VLOOKUP($B2049,三大法人買賣超!$A$4:$I$500,7,FALSE)</f>
        <v>#N/A</v>
      </c>
      <c r="J2049" s="27" t="e">
        <f>VLOOKUP($B2049,三大法人買賣超!$A$4:$I$500,9,FALSE)</f>
        <v>#N/A</v>
      </c>
      <c r="K2049" s="37">
        <f>新台幣匯率美元指數!B2050</f>
        <v>0</v>
      </c>
      <c r="L2049" s="38">
        <f>新台幣匯率美元指數!C2050</f>
        <v>0</v>
      </c>
      <c r="M2049" s="39">
        <f>新台幣匯率美元指數!D2050</f>
        <v>0</v>
      </c>
      <c r="N2049" s="27" t="e">
        <f>VLOOKUP($B2049,期貨未平倉口數!$A$4:$M$499,4,FALSE)</f>
        <v>#N/A</v>
      </c>
      <c r="O2049" s="27" t="e">
        <f>VLOOKUP($B2049,期貨未平倉口數!$A$4:$M$499,9,FALSE)</f>
        <v>#N/A</v>
      </c>
      <c r="P2049" s="27" t="e">
        <f>VLOOKUP($B2049,期貨未平倉口數!$A$4:$M$499,10,FALSE)</f>
        <v>#N/A</v>
      </c>
      <c r="Q2049" s="27" t="e">
        <f>VLOOKUP($B2049,期貨未平倉口數!$A$4:$M$499,11,FALSE)</f>
        <v>#N/A</v>
      </c>
      <c r="R2049" s="64" t="e">
        <f>VLOOKUP($B2049,選擇權未平倉餘額!$A$4:$I$500,6,FALSE)</f>
        <v>#N/A</v>
      </c>
      <c r="S2049" s="64" t="e">
        <f>VLOOKUP($B2049,選擇權未平倉餘額!$A$4:$I$500,7,FALSE)</f>
        <v>#N/A</v>
      </c>
      <c r="T2049" s="64" t="e">
        <f>VLOOKUP($B2049,選擇權未平倉餘額!$A$4:$I$500,8,FALSE)</f>
        <v>#N/A</v>
      </c>
      <c r="U2049" s="64" t="e">
        <f>VLOOKUP($B2049,選擇權未平倉餘額!$A$4:$I$500,9,FALSE)</f>
        <v>#N/A</v>
      </c>
      <c r="V2049" s="39" t="e">
        <f>VLOOKUP($B2049,臺指選擇權P_C_Ratios!$A$4:$C$500,3,FALSE)</f>
        <v>#N/A</v>
      </c>
      <c r="W2049" s="41" t="e">
        <f>VLOOKUP($B2049,散戶多空比!$A$6:$L$500,12,FALSE)</f>
        <v>#N/A</v>
      </c>
      <c r="X2049" s="40" t="e">
        <f>VLOOKUP($B2049,期貨大額交易人未沖銷部位!$A$4:$O$499,4,FALSE)</f>
        <v>#N/A</v>
      </c>
      <c r="Y2049" s="40" t="e">
        <f>VLOOKUP($B2049,期貨大額交易人未沖銷部位!$A$4:$O$499,7,FALSE)</f>
        <v>#N/A</v>
      </c>
      <c r="Z2049" s="40" t="e">
        <f>VLOOKUP($B2049,期貨大額交易人未沖銷部位!$A$4:$O$499,10,FALSE)</f>
        <v>#N/A</v>
      </c>
      <c r="AA2049" s="40" t="e">
        <f>VLOOKUP($B2049,期貨大額交易人未沖銷部位!$A$4:$O$499,13,FALSE)</f>
        <v>#N/A</v>
      </c>
      <c r="AB2049" s="40" t="e">
        <f>VLOOKUP($B2049,期貨大額交易人未沖銷部位!$A$4:$O$499,14,FALSE)</f>
        <v>#N/A</v>
      </c>
      <c r="AC2049" s="40" t="e">
        <f>VLOOKUP($B2049,期貨大額交易人未沖銷部位!$A$4:$O$499,15,FALSE)</f>
        <v>#N/A</v>
      </c>
      <c r="AD2049" s="33" t="e">
        <f>VLOOKUP($B2049,三大美股走勢!$A$4:$J$495,4,FALSE)</f>
        <v>#N/A</v>
      </c>
      <c r="AE2049" s="33" t="e">
        <f>VLOOKUP($B2049,三大美股走勢!$A$4:$J$495,7,FALSE)</f>
        <v>#N/A</v>
      </c>
      <c r="AF2049" s="33" t="e">
        <f>VLOOKUP($B2049,三大美股走勢!$A$4:$J$495,10,FALSE)</f>
        <v>#N/A</v>
      </c>
    </row>
    <row r="2050" spans="2:32">
      <c r="B2050" s="32">
        <v>44829</v>
      </c>
      <c r="C2050" s="33" t="e">
        <f>VLOOKUP($B2050,大盤與近月台指!$A$4:$I$499,2,FALSE)</f>
        <v>#N/A</v>
      </c>
      <c r="D2050" s="34" t="e">
        <f>VLOOKUP($B2050,大盤與近月台指!$A$4:$I$499,3,FALSE)</f>
        <v>#N/A</v>
      </c>
      <c r="E2050" s="35" t="e">
        <f>VLOOKUP($B2050,大盤與近月台指!$A$4:$I$499,4,FALSE)</f>
        <v>#N/A</v>
      </c>
      <c r="F2050" s="33" t="e">
        <f>VLOOKUP($B2050,大盤與近月台指!$A$4:$I$499,5,FALSE)</f>
        <v>#N/A</v>
      </c>
      <c r="G2050" s="49" t="e">
        <f>VLOOKUP($B2050,三大法人買賣超!$A$4:$I$500,3,FALSE)</f>
        <v>#N/A</v>
      </c>
      <c r="H2050" s="34" t="e">
        <f>VLOOKUP($B2050,三大法人買賣超!$A$4:$I$500,5,FALSE)</f>
        <v>#N/A</v>
      </c>
      <c r="I2050" s="27" t="e">
        <f>VLOOKUP($B2050,三大法人買賣超!$A$4:$I$500,7,FALSE)</f>
        <v>#N/A</v>
      </c>
      <c r="J2050" s="27" t="e">
        <f>VLOOKUP($B2050,三大法人買賣超!$A$4:$I$500,9,FALSE)</f>
        <v>#N/A</v>
      </c>
      <c r="K2050" s="37">
        <f>新台幣匯率美元指數!B2051</f>
        <v>0</v>
      </c>
      <c r="L2050" s="38">
        <f>新台幣匯率美元指數!C2051</f>
        <v>0</v>
      </c>
      <c r="M2050" s="39">
        <f>新台幣匯率美元指數!D2051</f>
        <v>0</v>
      </c>
      <c r="N2050" s="27" t="e">
        <f>VLOOKUP($B2050,期貨未平倉口數!$A$4:$M$499,4,FALSE)</f>
        <v>#N/A</v>
      </c>
      <c r="O2050" s="27" t="e">
        <f>VLOOKUP($B2050,期貨未平倉口數!$A$4:$M$499,9,FALSE)</f>
        <v>#N/A</v>
      </c>
      <c r="P2050" s="27" t="e">
        <f>VLOOKUP($B2050,期貨未平倉口數!$A$4:$M$499,10,FALSE)</f>
        <v>#N/A</v>
      </c>
      <c r="Q2050" s="27" t="e">
        <f>VLOOKUP($B2050,期貨未平倉口數!$A$4:$M$499,11,FALSE)</f>
        <v>#N/A</v>
      </c>
      <c r="R2050" s="64" t="e">
        <f>VLOOKUP($B2050,選擇權未平倉餘額!$A$4:$I$500,6,FALSE)</f>
        <v>#N/A</v>
      </c>
      <c r="S2050" s="64" t="e">
        <f>VLOOKUP($B2050,選擇權未平倉餘額!$A$4:$I$500,7,FALSE)</f>
        <v>#N/A</v>
      </c>
      <c r="T2050" s="64" t="e">
        <f>VLOOKUP($B2050,選擇權未平倉餘額!$A$4:$I$500,8,FALSE)</f>
        <v>#N/A</v>
      </c>
      <c r="U2050" s="64" t="e">
        <f>VLOOKUP($B2050,選擇權未平倉餘額!$A$4:$I$500,9,FALSE)</f>
        <v>#N/A</v>
      </c>
      <c r="V2050" s="39" t="e">
        <f>VLOOKUP($B2050,臺指選擇權P_C_Ratios!$A$4:$C$500,3,FALSE)</f>
        <v>#N/A</v>
      </c>
      <c r="W2050" s="41" t="e">
        <f>VLOOKUP($B2050,散戶多空比!$A$6:$L$500,12,FALSE)</f>
        <v>#N/A</v>
      </c>
      <c r="X2050" s="40" t="e">
        <f>VLOOKUP($B2050,期貨大額交易人未沖銷部位!$A$4:$O$499,4,FALSE)</f>
        <v>#N/A</v>
      </c>
      <c r="Y2050" s="40" t="e">
        <f>VLOOKUP($B2050,期貨大額交易人未沖銷部位!$A$4:$O$499,7,FALSE)</f>
        <v>#N/A</v>
      </c>
      <c r="Z2050" s="40" t="e">
        <f>VLOOKUP($B2050,期貨大額交易人未沖銷部位!$A$4:$O$499,10,FALSE)</f>
        <v>#N/A</v>
      </c>
      <c r="AA2050" s="40" t="e">
        <f>VLOOKUP($B2050,期貨大額交易人未沖銷部位!$A$4:$O$499,13,FALSE)</f>
        <v>#N/A</v>
      </c>
      <c r="AB2050" s="40" t="e">
        <f>VLOOKUP($B2050,期貨大額交易人未沖銷部位!$A$4:$O$499,14,FALSE)</f>
        <v>#N/A</v>
      </c>
      <c r="AC2050" s="40" t="e">
        <f>VLOOKUP($B2050,期貨大額交易人未沖銷部位!$A$4:$O$499,15,FALSE)</f>
        <v>#N/A</v>
      </c>
      <c r="AD2050" s="33" t="e">
        <f>VLOOKUP($B2050,三大美股走勢!$A$4:$J$495,4,FALSE)</f>
        <v>#N/A</v>
      </c>
      <c r="AE2050" s="33" t="e">
        <f>VLOOKUP($B2050,三大美股走勢!$A$4:$J$495,7,FALSE)</f>
        <v>#N/A</v>
      </c>
      <c r="AF2050" s="33" t="e">
        <f>VLOOKUP($B2050,三大美股走勢!$A$4:$J$495,10,FALSE)</f>
        <v>#N/A</v>
      </c>
    </row>
    <row r="2051" spans="2:32">
      <c r="B2051" s="32">
        <v>44830</v>
      </c>
      <c r="C2051" s="33" t="e">
        <f>VLOOKUP($B2051,大盤與近月台指!$A$4:$I$499,2,FALSE)</f>
        <v>#N/A</v>
      </c>
      <c r="D2051" s="34" t="e">
        <f>VLOOKUP($B2051,大盤與近月台指!$A$4:$I$499,3,FALSE)</f>
        <v>#N/A</v>
      </c>
      <c r="E2051" s="35" t="e">
        <f>VLOOKUP($B2051,大盤與近月台指!$A$4:$I$499,4,FALSE)</f>
        <v>#N/A</v>
      </c>
      <c r="F2051" s="33" t="e">
        <f>VLOOKUP($B2051,大盤與近月台指!$A$4:$I$499,5,FALSE)</f>
        <v>#N/A</v>
      </c>
      <c r="G2051" s="49" t="e">
        <f>VLOOKUP($B2051,三大法人買賣超!$A$4:$I$500,3,FALSE)</f>
        <v>#N/A</v>
      </c>
      <c r="H2051" s="34" t="e">
        <f>VLOOKUP($B2051,三大法人買賣超!$A$4:$I$500,5,FALSE)</f>
        <v>#N/A</v>
      </c>
      <c r="I2051" s="27" t="e">
        <f>VLOOKUP($B2051,三大法人買賣超!$A$4:$I$500,7,FALSE)</f>
        <v>#N/A</v>
      </c>
      <c r="J2051" s="27" t="e">
        <f>VLOOKUP($B2051,三大法人買賣超!$A$4:$I$500,9,FALSE)</f>
        <v>#N/A</v>
      </c>
      <c r="K2051" s="37">
        <f>新台幣匯率美元指數!B2052</f>
        <v>0</v>
      </c>
      <c r="L2051" s="38">
        <f>新台幣匯率美元指數!C2052</f>
        <v>0</v>
      </c>
      <c r="M2051" s="39">
        <f>新台幣匯率美元指數!D2052</f>
        <v>0</v>
      </c>
      <c r="N2051" s="27" t="e">
        <f>VLOOKUP($B2051,期貨未平倉口數!$A$4:$M$499,4,FALSE)</f>
        <v>#N/A</v>
      </c>
      <c r="O2051" s="27" t="e">
        <f>VLOOKUP($B2051,期貨未平倉口數!$A$4:$M$499,9,FALSE)</f>
        <v>#N/A</v>
      </c>
      <c r="P2051" s="27" t="e">
        <f>VLOOKUP($B2051,期貨未平倉口數!$A$4:$M$499,10,FALSE)</f>
        <v>#N/A</v>
      </c>
      <c r="Q2051" s="27" t="e">
        <f>VLOOKUP($B2051,期貨未平倉口數!$A$4:$M$499,11,FALSE)</f>
        <v>#N/A</v>
      </c>
      <c r="R2051" s="64" t="e">
        <f>VLOOKUP($B2051,選擇權未平倉餘額!$A$4:$I$500,6,FALSE)</f>
        <v>#N/A</v>
      </c>
      <c r="S2051" s="64" t="e">
        <f>VLOOKUP($B2051,選擇權未平倉餘額!$A$4:$I$500,7,FALSE)</f>
        <v>#N/A</v>
      </c>
      <c r="T2051" s="64" t="e">
        <f>VLOOKUP($B2051,選擇權未平倉餘額!$A$4:$I$500,8,FALSE)</f>
        <v>#N/A</v>
      </c>
      <c r="U2051" s="64" t="e">
        <f>VLOOKUP($B2051,選擇權未平倉餘額!$A$4:$I$500,9,FALSE)</f>
        <v>#N/A</v>
      </c>
      <c r="V2051" s="39" t="e">
        <f>VLOOKUP($B2051,臺指選擇權P_C_Ratios!$A$4:$C$500,3,FALSE)</f>
        <v>#N/A</v>
      </c>
      <c r="W2051" s="41" t="e">
        <f>VLOOKUP($B2051,散戶多空比!$A$6:$L$500,12,FALSE)</f>
        <v>#N/A</v>
      </c>
      <c r="X2051" s="40" t="e">
        <f>VLOOKUP($B2051,期貨大額交易人未沖銷部位!$A$4:$O$499,4,FALSE)</f>
        <v>#N/A</v>
      </c>
      <c r="Y2051" s="40" t="e">
        <f>VLOOKUP($B2051,期貨大額交易人未沖銷部位!$A$4:$O$499,7,FALSE)</f>
        <v>#N/A</v>
      </c>
      <c r="Z2051" s="40" t="e">
        <f>VLOOKUP($B2051,期貨大額交易人未沖銷部位!$A$4:$O$499,10,FALSE)</f>
        <v>#N/A</v>
      </c>
      <c r="AA2051" s="40" t="e">
        <f>VLOOKUP($B2051,期貨大額交易人未沖銷部位!$A$4:$O$499,13,FALSE)</f>
        <v>#N/A</v>
      </c>
      <c r="AB2051" s="40" t="e">
        <f>VLOOKUP($B2051,期貨大額交易人未沖銷部位!$A$4:$O$499,14,FALSE)</f>
        <v>#N/A</v>
      </c>
      <c r="AC2051" s="40" t="e">
        <f>VLOOKUP($B2051,期貨大額交易人未沖銷部位!$A$4:$O$499,15,FALSE)</f>
        <v>#N/A</v>
      </c>
      <c r="AD2051" s="33" t="e">
        <f>VLOOKUP($B2051,三大美股走勢!$A$4:$J$495,4,FALSE)</f>
        <v>#N/A</v>
      </c>
      <c r="AE2051" s="33" t="e">
        <f>VLOOKUP($B2051,三大美股走勢!$A$4:$J$495,7,FALSE)</f>
        <v>#N/A</v>
      </c>
      <c r="AF2051" s="33" t="e">
        <f>VLOOKUP($B2051,三大美股走勢!$A$4:$J$495,10,FALSE)</f>
        <v>#N/A</v>
      </c>
    </row>
    <row r="2052" spans="2:32">
      <c r="B2052" s="32">
        <v>44831</v>
      </c>
      <c r="C2052" s="33" t="e">
        <f>VLOOKUP($B2052,大盤與近月台指!$A$4:$I$499,2,FALSE)</f>
        <v>#N/A</v>
      </c>
      <c r="D2052" s="34" t="e">
        <f>VLOOKUP($B2052,大盤與近月台指!$A$4:$I$499,3,FALSE)</f>
        <v>#N/A</v>
      </c>
      <c r="E2052" s="35" t="e">
        <f>VLOOKUP($B2052,大盤與近月台指!$A$4:$I$499,4,FALSE)</f>
        <v>#N/A</v>
      </c>
      <c r="F2052" s="33" t="e">
        <f>VLOOKUP($B2052,大盤與近月台指!$A$4:$I$499,5,FALSE)</f>
        <v>#N/A</v>
      </c>
      <c r="G2052" s="49" t="e">
        <f>VLOOKUP($B2052,三大法人買賣超!$A$4:$I$500,3,FALSE)</f>
        <v>#N/A</v>
      </c>
      <c r="H2052" s="34" t="e">
        <f>VLOOKUP($B2052,三大法人買賣超!$A$4:$I$500,5,FALSE)</f>
        <v>#N/A</v>
      </c>
      <c r="I2052" s="27" t="e">
        <f>VLOOKUP($B2052,三大法人買賣超!$A$4:$I$500,7,FALSE)</f>
        <v>#N/A</v>
      </c>
      <c r="J2052" s="27" t="e">
        <f>VLOOKUP($B2052,三大法人買賣超!$A$4:$I$500,9,FALSE)</f>
        <v>#N/A</v>
      </c>
      <c r="K2052" s="37">
        <f>新台幣匯率美元指數!B2053</f>
        <v>0</v>
      </c>
      <c r="L2052" s="38">
        <f>新台幣匯率美元指數!C2053</f>
        <v>0</v>
      </c>
      <c r="M2052" s="39">
        <f>新台幣匯率美元指數!D2053</f>
        <v>0</v>
      </c>
      <c r="N2052" s="27" t="e">
        <f>VLOOKUP($B2052,期貨未平倉口數!$A$4:$M$499,4,FALSE)</f>
        <v>#N/A</v>
      </c>
      <c r="O2052" s="27" t="e">
        <f>VLOOKUP($B2052,期貨未平倉口數!$A$4:$M$499,9,FALSE)</f>
        <v>#N/A</v>
      </c>
      <c r="P2052" s="27" t="e">
        <f>VLOOKUP($B2052,期貨未平倉口數!$A$4:$M$499,10,FALSE)</f>
        <v>#N/A</v>
      </c>
      <c r="Q2052" s="27" t="e">
        <f>VLOOKUP($B2052,期貨未平倉口數!$A$4:$M$499,11,FALSE)</f>
        <v>#N/A</v>
      </c>
      <c r="R2052" s="64" t="e">
        <f>VLOOKUP($B2052,選擇權未平倉餘額!$A$4:$I$500,6,FALSE)</f>
        <v>#N/A</v>
      </c>
      <c r="S2052" s="64" t="e">
        <f>VLOOKUP($B2052,選擇權未平倉餘額!$A$4:$I$500,7,FALSE)</f>
        <v>#N/A</v>
      </c>
      <c r="T2052" s="64" t="e">
        <f>VLOOKUP($B2052,選擇權未平倉餘額!$A$4:$I$500,8,FALSE)</f>
        <v>#N/A</v>
      </c>
      <c r="U2052" s="64" t="e">
        <f>VLOOKUP($B2052,選擇權未平倉餘額!$A$4:$I$500,9,FALSE)</f>
        <v>#N/A</v>
      </c>
      <c r="V2052" s="39" t="e">
        <f>VLOOKUP($B2052,臺指選擇權P_C_Ratios!$A$4:$C$500,3,FALSE)</f>
        <v>#N/A</v>
      </c>
      <c r="W2052" s="41" t="e">
        <f>VLOOKUP($B2052,散戶多空比!$A$6:$L$500,12,FALSE)</f>
        <v>#N/A</v>
      </c>
      <c r="X2052" s="40" t="e">
        <f>VLOOKUP($B2052,期貨大額交易人未沖銷部位!$A$4:$O$499,4,FALSE)</f>
        <v>#N/A</v>
      </c>
      <c r="Y2052" s="40" t="e">
        <f>VLOOKUP($B2052,期貨大額交易人未沖銷部位!$A$4:$O$499,7,FALSE)</f>
        <v>#N/A</v>
      </c>
      <c r="Z2052" s="40" t="e">
        <f>VLOOKUP($B2052,期貨大額交易人未沖銷部位!$A$4:$O$499,10,FALSE)</f>
        <v>#N/A</v>
      </c>
      <c r="AA2052" s="40" t="e">
        <f>VLOOKUP($B2052,期貨大額交易人未沖銷部位!$A$4:$O$499,13,FALSE)</f>
        <v>#N/A</v>
      </c>
      <c r="AB2052" s="40" t="e">
        <f>VLOOKUP($B2052,期貨大額交易人未沖銷部位!$A$4:$O$499,14,FALSE)</f>
        <v>#N/A</v>
      </c>
      <c r="AC2052" s="40" t="e">
        <f>VLOOKUP($B2052,期貨大額交易人未沖銷部位!$A$4:$O$499,15,FALSE)</f>
        <v>#N/A</v>
      </c>
      <c r="AD2052" s="33" t="e">
        <f>VLOOKUP($B2052,三大美股走勢!$A$4:$J$495,4,FALSE)</f>
        <v>#N/A</v>
      </c>
      <c r="AE2052" s="33" t="e">
        <f>VLOOKUP($B2052,三大美股走勢!$A$4:$J$495,7,FALSE)</f>
        <v>#N/A</v>
      </c>
      <c r="AF2052" s="33" t="e">
        <f>VLOOKUP($B2052,三大美股走勢!$A$4:$J$495,10,FALSE)</f>
        <v>#N/A</v>
      </c>
    </row>
    <row r="2053" spans="2:32">
      <c r="B2053" s="32">
        <v>44832</v>
      </c>
      <c r="C2053" s="33" t="e">
        <f>VLOOKUP($B2053,大盤與近月台指!$A$4:$I$499,2,FALSE)</f>
        <v>#N/A</v>
      </c>
      <c r="D2053" s="34" t="e">
        <f>VLOOKUP($B2053,大盤與近月台指!$A$4:$I$499,3,FALSE)</f>
        <v>#N/A</v>
      </c>
      <c r="E2053" s="35" t="e">
        <f>VLOOKUP($B2053,大盤與近月台指!$A$4:$I$499,4,FALSE)</f>
        <v>#N/A</v>
      </c>
      <c r="F2053" s="33" t="e">
        <f>VLOOKUP($B2053,大盤與近月台指!$A$4:$I$499,5,FALSE)</f>
        <v>#N/A</v>
      </c>
      <c r="G2053" s="49" t="e">
        <f>VLOOKUP($B2053,三大法人買賣超!$A$4:$I$500,3,FALSE)</f>
        <v>#N/A</v>
      </c>
      <c r="H2053" s="34" t="e">
        <f>VLOOKUP($B2053,三大法人買賣超!$A$4:$I$500,5,FALSE)</f>
        <v>#N/A</v>
      </c>
      <c r="I2053" s="27" t="e">
        <f>VLOOKUP($B2053,三大法人買賣超!$A$4:$I$500,7,FALSE)</f>
        <v>#N/A</v>
      </c>
      <c r="J2053" s="27" t="e">
        <f>VLOOKUP($B2053,三大法人買賣超!$A$4:$I$500,9,FALSE)</f>
        <v>#N/A</v>
      </c>
      <c r="K2053" s="37">
        <f>新台幣匯率美元指數!B2054</f>
        <v>0</v>
      </c>
      <c r="L2053" s="38">
        <f>新台幣匯率美元指數!C2054</f>
        <v>0</v>
      </c>
      <c r="M2053" s="39">
        <f>新台幣匯率美元指數!D2054</f>
        <v>0</v>
      </c>
      <c r="N2053" s="27" t="e">
        <f>VLOOKUP($B2053,期貨未平倉口數!$A$4:$M$499,4,FALSE)</f>
        <v>#N/A</v>
      </c>
      <c r="O2053" s="27" t="e">
        <f>VLOOKUP($B2053,期貨未平倉口數!$A$4:$M$499,9,FALSE)</f>
        <v>#N/A</v>
      </c>
      <c r="P2053" s="27" t="e">
        <f>VLOOKUP($B2053,期貨未平倉口數!$A$4:$M$499,10,FALSE)</f>
        <v>#N/A</v>
      </c>
      <c r="Q2053" s="27" t="e">
        <f>VLOOKUP($B2053,期貨未平倉口數!$A$4:$M$499,11,FALSE)</f>
        <v>#N/A</v>
      </c>
      <c r="R2053" s="64" t="e">
        <f>VLOOKUP($B2053,選擇權未平倉餘額!$A$4:$I$500,6,FALSE)</f>
        <v>#N/A</v>
      </c>
      <c r="S2053" s="64" t="e">
        <f>VLOOKUP($B2053,選擇權未平倉餘額!$A$4:$I$500,7,FALSE)</f>
        <v>#N/A</v>
      </c>
      <c r="T2053" s="64" t="e">
        <f>VLOOKUP($B2053,選擇權未平倉餘額!$A$4:$I$500,8,FALSE)</f>
        <v>#N/A</v>
      </c>
      <c r="U2053" s="64" t="e">
        <f>VLOOKUP($B2053,選擇權未平倉餘額!$A$4:$I$500,9,FALSE)</f>
        <v>#N/A</v>
      </c>
      <c r="V2053" s="39" t="e">
        <f>VLOOKUP($B2053,臺指選擇權P_C_Ratios!$A$4:$C$500,3,FALSE)</f>
        <v>#N/A</v>
      </c>
      <c r="W2053" s="41" t="e">
        <f>VLOOKUP($B2053,散戶多空比!$A$6:$L$500,12,FALSE)</f>
        <v>#N/A</v>
      </c>
      <c r="X2053" s="40" t="e">
        <f>VLOOKUP($B2053,期貨大額交易人未沖銷部位!$A$4:$O$499,4,FALSE)</f>
        <v>#N/A</v>
      </c>
      <c r="Y2053" s="40" t="e">
        <f>VLOOKUP($B2053,期貨大額交易人未沖銷部位!$A$4:$O$499,7,FALSE)</f>
        <v>#N/A</v>
      </c>
      <c r="Z2053" s="40" t="e">
        <f>VLOOKUP($B2053,期貨大額交易人未沖銷部位!$A$4:$O$499,10,FALSE)</f>
        <v>#N/A</v>
      </c>
      <c r="AA2053" s="40" t="e">
        <f>VLOOKUP($B2053,期貨大額交易人未沖銷部位!$A$4:$O$499,13,FALSE)</f>
        <v>#N/A</v>
      </c>
      <c r="AB2053" s="40" t="e">
        <f>VLOOKUP($B2053,期貨大額交易人未沖銷部位!$A$4:$O$499,14,FALSE)</f>
        <v>#N/A</v>
      </c>
      <c r="AC2053" s="40" t="e">
        <f>VLOOKUP($B2053,期貨大額交易人未沖銷部位!$A$4:$O$499,15,FALSE)</f>
        <v>#N/A</v>
      </c>
      <c r="AD2053" s="33" t="e">
        <f>VLOOKUP($B2053,三大美股走勢!$A$4:$J$495,4,FALSE)</f>
        <v>#N/A</v>
      </c>
      <c r="AE2053" s="33" t="e">
        <f>VLOOKUP($B2053,三大美股走勢!$A$4:$J$495,7,FALSE)</f>
        <v>#N/A</v>
      </c>
      <c r="AF2053" s="33" t="e">
        <f>VLOOKUP($B2053,三大美股走勢!$A$4:$J$495,10,FALSE)</f>
        <v>#N/A</v>
      </c>
    </row>
    <row r="2054" spans="2:32">
      <c r="B2054" s="32">
        <v>44833</v>
      </c>
      <c r="C2054" s="33" t="e">
        <f>VLOOKUP($B2054,大盤與近月台指!$A$4:$I$499,2,FALSE)</f>
        <v>#N/A</v>
      </c>
      <c r="D2054" s="34" t="e">
        <f>VLOOKUP($B2054,大盤與近月台指!$A$4:$I$499,3,FALSE)</f>
        <v>#N/A</v>
      </c>
      <c r="E2054" s="35" t="e">
        <f>VLOOKUP($B2054,大盤與近月台指!$A$4:$I$499,4,FALSE)</f>
        <v>#N/A</v>
      </c>
      <c r="F2054" s="33" t="e">
        <f>VLOOKUP($B2054,大盤與近月台指!$A$4:$I$499,5,FALSE)</f>
        <v>#N/A</v>
      </c>
      <c r="G2054" s="49" t="e">
        <f>VLOOKUP($B2054,三大法人買賣超!$A$4:$I$500,3,FALSE)</f>
        <v>#N/A</v>
      </c>
      <c r="H2054" s="34" t="e">
        <f>VLOOKUP($B2054,三大法人買賣超!$A$4:$I$500,5,FALSE)</f>
        <v>#N/A</v>
      </c>
      <c r="I2054" s="27" t="e">
        <f>VLOOKUP($B2054,三大法人買賣超!$A$4:$I$500,7,FALSE)</f>
        <v>#N/A</v>
      </c>
      <c r="J2054" s="27" t="e">
        <f>VLOOKUP($B2054,三大法人買賣超!$A$4:$I$500,9,FALSE)</f>
        <v>#N/A</v>
      </c>
      <c r="K2054" s="37">
        <f>新台幣匯率美元指數!B2055</f>
        <v>0</v>
      </c>
      <c r="L2054" s="38">
        <f>新台幣匯率美元指數!C2055</f>
        <v>0</v>
      </c>
      <c r="M2054" s="39">
        <f>新台幣匯率美元指數!D2055</f>
        <v>0</v>
      </c>
      <c r="N2054" s="27" t="e">
        <f>VLOOKUP($B2054,期貨未平倉口數!$A$4:$M$499,4,FALSE)</f>
        <v>#N/A</v>
      </c>
      <c r="O2054" s="27" t="e">
        <f>VLOOKUP($B2054,期貨未平倉口數!$A$4:$M$499,9,FALSE)</f>
        <v>#N/A</v>
      </c>
      <c r="P2054" s="27" t="e">
        <f>VLOOKUP($B2054,期貨未平倉口數!$A$4:$M$499,10,FALSE)</f>
        <v>#N/A</v>
      </c>
      <c r="Q2054" s="27" t="e">
        <f>VLOOKUP($B2054,期貨未平倉口數!$A$4:$M$499,11,FALSE)</f>
        <v>#N/A</v>
      </c>
      <c r="R2054" s="64" t="e">
        <f>VLOOKUP($B2054,選擇權未平倉餘額!$A$4:$I$500,6,FALSE)</f>
        <v>#N/A</v>
      </c>
      <c r="S2054" s="64" t="e">
        <f>VLOOKUP($B2054,選擇權未平倉餘額!$A$4:$I$500,7,FALSE)</f>
        <v>#N/A</v>
      </c>
      <c r="T2054" s="64" t="e">
        <f>VLOOKUP($B2054,選擇權未平倉餘額!$A$4:$I$500,8,FALSE)</f>
        <v>#N/A</v>
      </c>
      <c r="U2054" s="64" t="e">
        <f>VLOOKUP($B2054,選擇權未平倉餘額!$A$4:$I$500,9,FALSE)</f>
        <v>#N/A</v>
      </c>
      <c r="V2054" s="39" t="e">
        <f>VLOOKUP($B2054,臺指選擇權P_C_Ratios!$A$4:$C$500,3,FALSE)</f>
        <v>#N/A</v>
      </c>
      <c r="W2054" s="41" t="e">
        <f>VLOOKUP($B2054,散戶多空比!$A$6:$L$500,12,FALSE)</f>
        <v>#N/A</v>
      </c>
      <c r="X2054" s="40" t="e">
        <f>VLOOKUP($B2054,期貨大額交易人未沖銷部位!$A$4:$O$499,4,FALSE)</f>
        <v>#N/A</v>
      </c>
      <c r="Y2054" s="40" t="e">
        <f>VLOOKUP($B2054,期貨大額交易人未沖銷部位!$A$4:$O$499,7,FALSE)</f>
        <v>#N/A</v>
      </c>
      <c r="Z2054" s="40" t="e">
        <f>VLOOKUP($B2054,期貨大額交易人未沖銷部位!$A$4:$O$499,10,FALSE)</f>
        <v>#N/A</v>
      </c>
      <c r="AA2054" s="40" t="e">
        <f>VLOOKUP($B2054,期貨大額交易人未沖銷部位!$A$4:$O$499,13,FALSE)</f>
        <v>#N/A</v>
      </c>
      <c r="AB2054" s="40" t="e">
        <f>VLOOKUP($B2054,期貨大額交易人未沖銷部位!$A$4:$O$499,14,FALSE)</f>
        <v>#N/A</v>
      </c>
      <c r="AC2054" s="40" t="e">
        <f>VLOOKUP($B2054,期貨大額交易人未沖銷部位!$A$4:$O$499,15,FALSE)</f>
        <v>#N/A</v>
      </c>
      <c r="AD2054" s="33" t="e">
        <f>VLOOKUP($B2054,三大美股走勢!$A$4:$J$495,4,FALSE)</f>
        <v>#N/A</v>
      </c>
      <c r="AE2054" s="33" t="e">
        <f>VLOOKUP($B2054,三大美股走勢!$A$4:$J$495,7,FALSE)</f>
        <v>#N/A</v>
      </c>
      <c r="AF2054" s="33" t="e">
        <f>VLOOKUP($B2054,三大美股走勢!$A$4:$J$495,10,FALSE)</f>
        <v>#N/A</v>
      </c>
    </row>
    <row r="2055" spans="2:32">
      <c r="B2055" s="32">
        <v>44834</v>
      </c>
      <c r="C2055" s="33" t="e">
        <f>VLOOKUP($B2055,大盤與近月台指!$A$4:$I$499,2,FALSE)</f>
        <v>#N/A</v>
      </c>
      <c r="D2055" s="34" t="e">
        <f>VLOOKUP($B2055,大盤與近月台指!$A$4:$I$499,3,FALSE)</f>
        <v>#N/A</v>
      </c>
      <c r="E2055" s="35" t="e">
        <f>VLOOKUP($B2055,大盤與近月台指!$A$4:$I$499,4,FALSE)</f>
        <v>#N/A</v>
      </c>
      <c r="F2055" s="33" t="e">
        <f>VLOOKUP($B2055,大盤與近月台指!$A$4:$I$499,5,FALSE)</f>
        <v>#N/A</v>
      </c>
      <c r="G2055" s="49" t="e">
        <f>VLOOKUP($B2055,三大法人買賣超!$A$4:$I$500,3,FALSE)</f>
        <v>#N/A</v>
      </c>
      <c r="H2055" s="34" t="e">
        <f>VLOOKUP($B2055,三大法人買賣超!$A$4:$I$500,5,FALSE)</f>
        <v>#N/A</v>
      </c>
      <c r="I2055" s="27" t="e">
        <f>VLOOKUP($B2055,三大法人買賣超!$A$4:$I$500,7,FALSE)</f>
        <v>#N/A</v>
      </c>
      <c r="J2055" s="27" t="e">
        <f>VLOOKUP($B2055,三大法人買賣超!$A$4:$I$500,9,FALSE)</f>
        <v>#N/A</v>
      </c>
      <c r="K2055" s="37">
        <f>新台幣匯率美元指數!B2056</f>
        <v>0</v>
      </c>
      <c r="L2055" s="38">
        <f>新台幣匯率美元指數!C2056</f>
        <v>0</v>
      </c>
      <c r="M2055" s="39">
        <f>新台幣匯率美元指數!D2056</f>
        <v>0</v>
      </c>
      <c r="N2055" s="27" t="e">
        <f>VLOOKUP($B2055,期貨未平倉口數!$A$4:$M$499,4,FALSE)</f>
        <v>#N/A</v>
      </c>
      <c r="O2055" s="27" t="e">
        <f>VLOOKUP($B2055,期貨未平倉口數!$A$4:$M$499,9,FALSE)</f>
        <v>#N/A</v>
      </c>
      <c r="P2055" s="27" t="e">
        <f>VLOOKUP($B2055,期貨未平倉口數!$A$4:$M$499,10,FALSE)</f>
        <v>#N/A</v>
      </c>
      <c r="Q2055" s="27" t="e">
        <f>VLOOKUP($B2055,期貨未平倉口數!$A$4:$M$499,11,FALSE)</f>
        <v>#N/A</v>
      </c>
      <c r="R2055" s="64" t="e">
        <f>VLOOKUP($B2055,選擇權未平倉餘額!$A$4:$I$500,6,FALSE)</f>
        <v>#N/A</v>
      </c>
      <c r="S2055" s="64" t="e">
        <f>VLOOKUP($B2055,選擇權未平倉餘額!$A$4:$I$500,7,FALSE)</f>
        <v>#N/A</v>
      </c>
      <c r="T2055" s="64" t="e">
        <f>VLOOKUP($B2055,選擇權未平倉餘額!$A$4:$I$500,8,FALSE)</f>
        <v>#N/A</v>
      </c>
      <c r="U2055" s="64" t="e">
        <f>VLOOKUP($B2055,選擇權未平倉餘額!$A$4:$I$500,9,FALSE)</f>
        <v>#N/A</v>
      </c>
      <c r="V2055" s="39" t="e">
        <f>VLOOKUP($B2055,臺指選擇權P_C_Ratios!$A$4:$C$500,3,FALSE)</f>
        <v>#N/A</v>
      </c>
      <c r="W2055" s="41" t="e">
        <f>VLOOKUP($B2055,散戶多空比!$A$6:$L$500,12,FALSE)</f>
        <v>#N/A</v>
      </c>
      <c r="X2055" s="40" t="e">
        <f>VLOOKUP($B2055,期貨大額交易人未沖銷部位!$A$4:$O$499,4,FALSE)</f>
        <v>#N/A</v>
      </c>
      <c r="Y2055" s="40" t="e">
        <f>VLOOKUP($B2055,期貨大額交易人未沖銷部位!$A$4:$O$499,7,FALSE)</f>
        <v>#N/A</v>
      </c>
      <c r="Z2055" s="40" t="e">
        <f>VLOOKUP($B2055,期貨大額交易人未沖銷部位!$A$4:$O$499,10,FALSE)</f>
        <v>#N/A</v>
      </c>
      <c r="AA2055" s="40" t="e">
        <f>VLOOKUP($B2055,期貨大額交易人未沖銷部位!$A$4:$O$499,13,FALSE)</f>
        <v>#N/A</v>
      </c>
      <c r="AB2055" s="40" t="e">
        <f>VLOOKUP($B2055,期貨大額交易人未沖銷部位!$A$4:$O$499,14,FALSE)</f>
        <v>#N/A</v>
      </c>
      <c r="AC2055" s="40" t="e">
        <f>VLOOKUP($B2055,期貨大額交易人未沖銷部位!$A$4:$O$499,15,FALSE)</f>
        <v>#N/A</v>
      </c>
      <c r="AD2055" s="33" t="e">
        <f>VLOOKUP($B2055,三大美股走勢!$A$4:$J$495,4,FALSE)</f>
        <v>#N/A</v>
      </c>
      <c r="AE2055" s="33" t="e">
        <f>VLOOKUP($B2055,三大美股走勢!$A$4:$J$495,7,FALSE)</f>
        <v>#N/A</v>
      </c>
      <c r="AF2055" s="33" t="e">
        <f>VLOOKUP($B2055,三大美股走勢!$A$4:$J$495,10,FALSE)</f>
        <v>#N/A</v>
      </c>
    </row>
    <row r="2056" spans="2:32">
      <c r="B2056" s="32">
        <v>44835</v>
      </c>
      <c r="C2056" s="33" t="e">
        <f>VLOOKUP($B2056,大盤與近月台指!$A$4:$I$499,2,FALSE)</f>
        <v>#N/A</v>
      </c>
      <c r="D2056" s="34" t="e">
        <f>VLOOKUP($B2056,大盤與近月台指!$A$4:$I$499,3,FALSE)</f>
        <v>#N/A</v>
      </c>
      <c r="E2056" s="35" t="e">
        <f>VLOOKUP($B2056,大盤與近月台指!$A$4:$I$499,4,FALSE)</f>
        <v>#N/A</v>
      </c>
      <c r="F2056" s="33" t="e">
        <f>VLOOKUP($B2056,大盤與近月台指!$A$4:$I$499,5,FALSE)</f>
        <v>#N/A</v>
      </c>
      <c r="G2056" s="49" t="e">
        <f>VLOOKUP($B2056,三大法人買賣超!$A$4:$I$500,3,FALSE)</f>
        <v>#N/A</v>
      </c>
      <c r="H2056" s="34" t="e">
        <f>VLOOKUP($B2056,三大法人買賣超!$A$4:$I$500,5,FALSE)</f>
        <v>#N/A</v>
      </c>
      <c r="I2056" s="27" t="e">
        <f>VLOOKUP($B2056,三大法人買賣超!$A$4:$I$500,7,FALSE)</f>
        <v>#N/A</v>
      </c>
      <c r="J2056" s="27" t="e">
        <f>VLOOKUP($B2056,三大法人買賣超!$A$4:$I$500,9,FALSE)</f>
        <v>#N/A</v>
      </c>
      <c r="K2056" s="37">
        <f>新台幣匯率美元指數!B2057</f>
        <v>0</v>
      </c>
      <c r="L2056" s="38">
        <f>新台幣匯率美元指數!C2057</f>
        <v>0</v>
      </c>
      <c r="M2056" s="39">
        <f>新台幣匯率美元指數!D2057</f>
        <v>0</v>
      </c>
      <c r="N2056" s="27" t="e">
        <f>VLOOKUP($B2056,期貨未平倉口數!$A$4:$M$499,4,FALSE)</f>
        <v>#N/A</v>
      </c>
      <c r="O2056" s="27" t="e">
        <f>VLOOKUP($B2056,期貨未平倉口數!$A$4:$M$499,9,FALSE)</f>
        <v>#N/A</v>
      </c>
      <c r="P2056" s="27" t="e">
        <f>VLOOKUP($B2056,期貨未平倉口數!$A$4:$M$499,10,FALSE)</f>
        <v>#N/A</v>
      </c>
      <c r="Q2056" s="27" t="e">
        <f>VLOOKUP($B2056,期貨未平倉口數!$A$4:$M$499,11,FALSE)</f>
        <v>#N/A</v>
      </c>
      <c r="R2056" s="64" t="e">
        <f>VLOOKUP($B2056,選擇權未平倉餘額!$A$4:$I$500,6,FALSE)</f>
        <v>#N/A</v>
      </c>
      <c r="S2056" s="64" t="e">
        <f>VLOOKUP($B2056,選擇權未平倉餘額!$A$4:$I$500,7,FALSE)</f>
        <v>#N/A</v>
      </c>
      <c r="T2056" s="64" t="e">
        <f>VLOOKUP($B2056,選擇權未平倉餘額!$A$4:$I$500,8,FALSE)</f>
        <v>#N/A</v>
      </c>
      <c r="U2056" s="64" t="e">
        <f>VLOOKUP($B2056,選擇權未平倉餘額!$A$4:$I$500,9,FALSE)</f>
        <v>#N/A</v>
      </c>
      <c r="V2056" s="39" t="e">
        <f>VLOOKUP($B2056,臺指選擇權P_C_Ratios!$A$4:$C$500,3,FALSE)</f>
        <v>#N/A</v>
      </c>
      <c r="W2056" s="41" t="e">
        <f>VLOOKUP($B2056,散戶多空比!$A$6:$L$500,12,FALSE)</f>
        <v>#N/A</v>
      </c>
      <c r="X2056" s="40" t="e">
        <f>VLOOKUP($B2056,期貨大額交易人未沖銷部位!$A$4:$O$499,4,FALSE)</f>
        <v>#N/A</v>
      </c>
      <c r="Y2056" s="40" t="e">
        <f>VLOOKUP($B2056,期貨大額交易人未沖銷部位!$A$4:$O$499,7,FALSE)</f>
        <v>#N/A</v>
      </c>
      <c r="Z2056" s="40" t="e">
        <f>VLOOKUP($B2056,期貨大額交易人未沖銷部位!$A$4:$O$499,10,FALSE)</f>
        <v>#N/A</v>
      </c>
      <c r="AA2056" s="40" t="e">
        <f>VLOOKUP($B2056,期貨大額交易人未沖銷部位!$A$4:$O$499,13,FALSE)</f>
        <v>#N/A</v>
      </c>
      <c r="AB2056" s="40" t="e">
        <f>VLOOKUP($B2056,期貨大額交易人未沖銷部位!$A$4:$O$499,14,FALSE)</f>
        <v>#N/A</v>
      </c>
      <c r="AC2056" s="40" t="e">
        <f>VLOOKUP($B2056,期貨大額交易人未沖銷部位!$A$4:$O$499,15,FALSE)</f>
        <v>#N/A</v>
      </c>
      <c r="AD2056" s="33" t="e">
        <f>VLOOKUP($B2056,三大美股走勢!$A$4:$J$495,4,FALSE)</f>
        <v>#N/A</v>
      </c>
      <c r="AE2056" s="33" t="e">
        <f>VLOOKUP($B2056,三大美股走勢!$A$4:$J$495,7,FALSE)</f>
        <v>#N/A</v>
      </c>
      <c r="AF2056" s="33" t="e">
        <f>VLOOKUP($B2056,三大美股走勢!$A$4:$J$495,10,FALSE)</f>
        <v>#N/A</v>
      </c>
    </row>
    <row r="2057" spans="2:32">
      <c r="B2057" s="32">
        <v>44836</v>
      </c>
      <c r="C2057" s="33" t="e">
        <f>VLOOKUP($B2057,大盤與近月台指!$A$4:$I$499,2,FALSE)</f>
        <v>#N/A</v>
      </c>
      <c r="D2057" s="34" t="e">
        <f>VLOOKUP($B2057,大盤與近月台指!$A$4:$I$499,3,FALSE)</f>
        <v>#N/A</v>
      </c>
      <c r="E2057" s="35" t="e">
        <f>VLOOKUP($B2057,大盤與近月台指!$A$4:$I$499,4,FALSE)</f>
        <v>#N/A</v>
      </c>
      <c r="F2057" s="33" t="e">
        <f>VLOOKUP($B2057,大盤與近月台指!$A$4:$I$499,5,FALSE)</f>
        <v>#N/A</v>
      </c>
      <c r="G2057" s="49" t="e">
        <f>VLOOKUP($B2057,三大法人買賣超!$A$4:$I$500,3,FALSE)</f>
        <v>#N/A</v>
      </c>
      <c r="H2057" s="34" t="e">
        <f>VLOOKUP($B2057,三大法人買賣超!$A$4:$I$500,5,FALSE)</f>
        <v>#N/A</v>
      </c>
      <c r="I2057" s="27" t="e">
        <f>VLOOKUP($B2057,三大法人買賣超!$A$4:$I$500,7,FALSE)</f>
        <v>#N/A</v>
      </c>
      <c r="J2057" s="27" t="e">
        <f>VLOOKUP($B2057,三大法人買賣超!$A$4:$I$500,9,FALSE)</f>
        <v>#N/A</v>
      </c>
      <c r="K2057" s="37">
        <f>新台幣匯率美元指數!B2058</f>
        <v>0</v>
      </c>
      <c r="L2057" s="38">
        <f>新台幣匯率美元指數!C2058</f>
        <v>0</v>
      </c>
      <c r="M2057" s="39">
        <f>新台幣匯率美元指數!D2058</f>
        <v>0</v>
      </c>
      <c r="N2057" s="27" t="e">
        <f>VLOOKUP($B2057,期貨未平倉口數!$A$4:$M$499,4,FALSE)</f>
        <v>#N/A</v>
      </c>
      <c r="O2057" s="27" t="e">
        <f>VLOOKUP($B2057,期貨未平倉口數!$A$4:$M$499,9,FALSE)</f>
        <v>#N/A</v>
      </c>
      <c r="P2057" s="27" t="e">
        <f>VLOOKUP($B2057,期貨未平倉口數!$A$4:$M$499,10,FALSE)</f>
        <v>#N/A</v>
      </c>
      <c r="Q2057" s="27" t="e">
        <f>VLOOKUP($B2057,期貨未平倉口數!$A$4:$M$499,11,FALSE)</f>
        <v>#N/A</v>
      </c>
      <c r="R2057" s="64" t="e">
        <f>VLOOKUP($B2057,選擇權未平倉餘額!$A$4:$I$500,6,FALSE)</f>
        <v>#N/A</v>
      </c>
      <c r="S2057" s="64" t="e">
        <f>VLOOKUP($B2057,選擇權未平倉餘額!$A$4:$I$500,7,FALSE)</f>
        <v>#N/A</v>
      </c>
      <c r="T2057" s="64" t="e">
        <f>VLOOKUP($B2057,選擇權未平倉餘額!$A$4:$I$500,8,FALSE)</f>
        <v>#N/A</v>
      </c>
      <c r="U2057" s="64" t="e">
        <f>VLOOKUP($B2057,選擇權未平倉餘額!$A$4:$I$500,9,FALSE)</f>
        <v>#N/A</v>
      </c>
      <c r="V2057" s="39" t="e">
        <f>VLOOKUP($B2057,臺指選擇權P_C_Ratios!$A$4:$C$500,3,FALSE)</f>
        <v>#N/A</v>
      </c>
      <c r="W2057" s="41" t="e">
        <f>VLOOKUP($B2057,散戶多空比!$A$6:$L$500,12,FALSE)</f>
        <v>#N/A</v>
      </c>
      <c r="X2057" s="40" t="e">
        <f>VLOOKUP($B2057,期貨大額交易人未沖銷部位!$A$4:$O$499,4,FALSE)</f>
        <v>#N/A</v>
      </c>
      <c r="Y2057" s="40" t="e">
        <f>VLOOKUP($B2057,期貨大額交易人未沖銷部位!$A$4:$O$499,7,FALSE)</f>
        <v>#N/A</v>
      </c>
      <c r="Z2057" s="40" t="e">
        <f>VLOOKUP($B2057,期貨大額交易人未沖銷部位!$A$4:$O$499,10,FALSE)</f>
        <v>#N/A</v>
      </c>
      <c r="AA2057" s="40" t="e">
        <f>VLOOKUP($B2057,期貨大額交易人未沖銷部位!$A$4:$O$499,13,FALSE)</f>
        <v>#N/A</v>
      </c>
      <c r="AB2057" s="40" t="e">
        <f>VLOOKUP($B2057,期貨大額交易人未沖銷部位!$A$4:$O$499,14,FALSE)</f>
        <v>#N/A</v>
      </c>
      <c r="AC2057" s="40" t="e">
        <f>VLOOKUP($B2057,期貨大額交易人未沖銷部位!$A$4:$O$499,15,FALSE)</f>
        <v>#N/A</v>
      </c>
      <c r="AD2057" s="33" t="e">
        <f>VLOOKUP($B2057,三大美股走勢!$A$4:$J$495,4,FALSE)</f>
        <v>#N/A</v>
      </c>
      <c r="AE2057" s="33" t="e">
        <f>VLOOKUP($B2057,三大美股走勢!$A$4:$J$495,7,FALSE)</f>
        <v>#N/A</v>
      </c>
      <c r="AF2057" s="33" t="e">
        <f>VLOOKUP($B2057,三大美股走勢!$A$4:$J$495,10,FALSE)</f>
        <v>#N/A</v>
      </c>
    </row>
    <row r="2058" spans="2:32">
      <c r="B2058" s="32">
        <v>44837</v>
      </c>
      <c r="C2058" s="33" t="e">
        <f>VLOOKUP($B2058,大盤與近月台指!$A$4:$I$499,2,FALSE)</f>
        <v>#N/A</v>
      </c>
      <c r="D2058" s="34" t="e">
        <f>VLOOKUP($B2058,大盤與近月台指!$A$4:$I$499,3,FALSE)</f>
        <v>#N/A</v>
      </c>
      <c r="E2058" s="35" t="e">
        <f>VLOOKUP($B2058,大盤與近月台指!$A$4:$I$499,4,FALSE)</f>
        <v>#N/A</v>
      </c>
      <c r="F2058" s="33" t="e">
        <f>VLOOKUP($B2058,大盤與近月台指!$A$4:$I$499,5,FALSE)</f>
        <v>#N/A</v>
      </c>
      <c r="G2058" s="49" t="e">
        <f>VLOOKUP($B2058,三大法人買賣超!$A$4:$I$500,3,FALSE)</f>
        <v>#N/A</v>
      </c>
      <c r="H2058" s="34" t="e">
        <f>VLOOKUP($B2058,三大法人買賣超!$A$4:$I$500,5,FALSE)</f>
        <v>#N/A</v>
      </c>
      <c r="I2058" s="27" t="e">
        <f>VLOOKUP($B2058,三大法人買賣超!$A$4:$I$500,7,FALSE)</f>
        <v>#N/A</v>
      </c>
      <c r="J2058" s="27" t="e">
        <f>VLOOKUP($B2058,三大法人買賣超!$A$4:$I$500,9,FALSE)</f>
        <v>#N/A</v>
      </c>
      <c r="K2058" s="37">
        <f>新台幣匯率美元指數!B2059</f>
        <v>0</v>
      </c>
      <c r="L2058" s="38">
        <f>新台幣匯率美元指數!C2059</f>
        <v>0</v>
      </c>
      <c r="M2058" s="39">
        <f>新台幣匯率美元指數!D2059</f>
        <v>0</v>
      </c>
      <c r="N2058" s="27" t="e">
        <f>VLOOKUP($B2058,期貨未平倉口數!$A$4:$M$499,4,FALSE)</f>
        <v>#N/A</v>
      </c>
      <c r="O2058" s="27" t="e">
        <f>VLOOKUP($B2058,期貨未平倉口數!$A$4:$M$499,9,FALSE)</f>
        <v>#N/A</v>
      </c>
      <c r="P2058" s="27" t="e">
        <f>VLOOKUP($B2058,期貨未平倉口數!$A$4:$M$499,10,FALSE)</f>
        <v>#N/A</v>
      </c>
      <c r="Q2058" s="27" t="e">
        <f>VLOOKUP($B2058,期貨未平倉口數!$A$4:$M$499,11,FALSE)</f>
        <v>#N/A</v>
      </c>
      <c r="R2058" s="64" t="e">
        <f>VLOOKUP($B2058,選擇權未平倉餘額!$A$4:$I$500,6,FALSE)</f>
        <v>#N/A</v>
      </c>
      <c r="S2058" s="64" t="e">
        <f>VLOOKUP($B2058,選擇權未平倉餘額!$A$4:$I$500,7,FALSE)</f>
        <v>#N/A</v>
      </c>
      <c r="T2058" s="64" t="e">
        <f>VLOOKUP($B2058,選擇權未平倉餘額!$A$4:$I$500,8,FALSE)</f>
        <v>#N/A</v>
      </c>
      <c r="U2058" s="64" t="e">
        <f>VLOOKUP($B2058,選擇權未平倉餘額!$A$4:$I$500,9,FALSE)</f>
        <v>#N/A</v>
      </c>
      <c r="V2058" s="39" t="e">
        <f>VLOOKUP($B2058,臺指選擇權P_C_Ratios!$A$4:$C$500,3,FALSE)</f>
        <v>#N/A</v>
      </c>
      <c r="W2058" s="41" t="e">
        <f>VLOOKUP($B2058,散戶多空比!$A$6:$L$500,12,FALSE)</f>
        <v>#N/A</v>
      </c>
      <c r="X2058" s="40" t="e">
        <f>VLOOKUP($B2058,期貨大額交易人未沖銷部位!$A$4:$O$499,4,FALSE)</f>
        <v>#N/A</v>
      </c>
      <c r="Y2058" s="40" t="e">
        <f>VLOOKUP($B2058,期貨大額交易人未沖銷部位!$A$4:$O$499,7,FALSE)</f>
        <v>#N/A</v>
      </c>
      <c r="Z2058" s="40" t="e">
        <f>VLOOKUP($B2058,期貨大額交易人未沖銷部位!$A$4:$O$499,10,FALSE)</f>
        <v>#N/A</v>
      </c>
      <c r="AA2058" s="40" t="e">
        <f>VLOOKUP($B2058,期貨大額交易人未沖銷部位!$A$4:$O$499,13,FALSE)</f>
        <v>#N/A</v>
      </c>
      <c r="AB2058" s="40" t="e">
        <f>VLOOKUP($B2058,期貨大額交易人未沖銷部位!$A$4:$O$499,14,FALSE)</f>
        <v>#N/A</v>
      </c>
      <c r="AC2058" s="40" t="e">
        <f>VLOOKUP($B2058,期貨大額交易人未沖銷部位!$A$4:$O$499,15,FALSE)</f>
        <v>#N/A</v>
      </c>
      <c r="AD2058" s="33" t="e">
        <f>VLOOKUP($B2058,三大美股走勢!$A$4:$J$495,4,FALSE)</f>
        <v>#N/A</v>
      </c>
      <c r="AE2058" s="33" t="e">
        <f>VLOOKUP($B2058,三大美股走勢!$A$4:$J$495,7,FALSE)</f>
        <v>#N/A</v>
      </c>
      <c r="AF2058" s="33" t="e">
        <f>VLOOKUP($B2058,三大美股走勢!$A$4:$J$495,10,FALSE)</f>
        <v>#N/A</v>
      </c>
    </row>
    <row r="2059" spans="2:32">
      <c r="B2059" s="32">
        <v>44838</v>
      </c>
      <c r="C2059" s="33" t="e">
        <f>VLOOKUP($B2059,大盤與近月台指!$A$4:$I$499,2,FALSE)</f>
        <v>#N/A</v>
      </c>
      <c r="D2059" s="34" t="e">
        <f>VLOOKUP($B2059,大盤與近月台指!$A$4:$I$499,3,FALSE)</f>
        <v>#N/A</v>
      </c>
      <c r="E2059" s="35" t="e">
        <f>VLOOKUP($B2059,大盤與近月台指!$A$4:$I$499,4,FALSE)</f>
        <v>#N/A</v>
      </c>
      <c r="F2059" s="33" t="e">
        <f>VLOOKUP($B2059,大盤與近月台指!$A$4:$I$499,5,FALSE)</f>
        <v>#N/A</v>
      </c>
      <c r="G2059" s="49" t="e">
        <f>VLOOKUP($B2059,三大法人買賣超!$A$4:$I$500,3,FALSE)</f>
        <v>#N/A</v>
      </c>
      <c r="H2059" s="34" t="e">
        <f>VLOOKUP($B2059,三大法人買賣超!$A$4:$I$500,5,FALSE)</f>
        <v>#N/A</v>
      </c>
      <c r="I2059" s="27" t="e">
        <f>VLOOKUP($B2059,三大法人買賣超!$A$4:$I$500,7,FALSE)</f>
        <v>#N/A</v>
      </c>
      <c r="J2059" s="27" t="e">
        <f>VLOOKUP($B2059,三大法人買賣超!$A$4:$I$500,9,FALSE)</f>
        <v>#N/A</v>
      </c>
      <c r="K2059" s="37">
        <f>新台幣匯率美元指數!B2060</f>
        <v>0</v>
      </c>
      <c r="L2059" s="38">
        <f>新台幣匯率美元指數!C2060</f>
        <v>0</v>
      </c>
      <c r="M2059" s="39">
        <f>新台幣匯率美元指數!D2060</f>
        <v>0</v>
      </c>
      <c r="N2059" s="27" t="e">
        <f>VLOOKUP($B2059,期貨未平倉口數!$A$4:$M$499,4,FALSE)</f>
        <v>#N/A</v>
      </c>
      <c r="O2059" s="27" t="e">
        <f>VLOOKUP($B2059,期貨未平倉口數!$A$4:$M$499,9,FALSE)</f>
        <v>#N/A</v>
      </c>
      <c r="P2059" s="27" t="e">
        <f>VLOOKUP($B2059,期貨未平倉口數!$A$4:$M$499,10,FALSE)</f>
        <v>#N/A</v>
      </c>
      <c r="Q2059" s="27" t="e">
        <f>VLOOKUP($B2059,期貨未平倉口數!$A$4:$M$499,11,FALSE)</f>
        <v>#N/A</v>
      </c>
      <c r="R2059" s="64" t="e">
        <f>VLOOKUP($B2059,選擇權未平倉餘額!$A$4:$I$500,6,FALSE)</f>
        <v>#N/A</v>
      </c>
      <c r="S2059" s="64" t="e">
        <f>VLOOKUP($B2059,選擇權未平倉餘額!$A$4:$I$500,7,FALSE)</f>
        <v>#N/A</v>
      </c>
      <c r="T2059" s="64" t="e">
        <f>VLOOKUP($B2059,選擇權未平倉餘額!$A$4:$I$500,8,FALSE)</f>
        <v>#N/A</v>
      </c>
      <c r="U2059" s="64" t="e">
        <f>VLOOKUP($B2059,選擇權未平倉餘額!$A$4:$I$500,9,FALSE)</f>
        <v>#N/A</v>
      </c>
      <c r="V2059" s="39" t="e">
        <f>VLOOKUP($B2059,臺指選擇權P_C_Ratios!$A$4:$C$500,3,FALSE)</f>
        <v>#N/A</v>
      </c>
      <c r="W2059" s="41" t="e">
        <f>VLOOKUP($B2059,散戶多空比!$A$6:$L$500,12,FALSE)</f>
        <v>#N/A</v>
      </c>
      <c r="X2059" s="40" t="e">
        <f>VLOOKUP($B2059,期貨大額交易人未沖銷部位!$A$4:$O$499,4,FALSE)</f>
        <v>#N/A</v>
      </c>
      <c r="Y2059" s="40" t="e">
        <f>VLOOKUP($B2059,期貨大額交易人未沖銷部位!$A$4:$O$499,7,FALSE)</f>
        <v>#N/A</v>
      </c>
      <c r="Z2059" s="40" t="e">
        <f>VLOOKUP($B2059,期貨大額交易人未沖銷部位!$A$4:$O$499,10,FALSE)</f>
        <v>#N/A</v>
      </c>
      <c r="AA2059" s="40" t="e">
        <f>VLOOKUP($B2059,期貨大額交易人未沖銷部位!$A$4:$O$499,13,FALSE)</f>
        <v>#N/A</v>
      </c>
      <c r="AB2059" s="40" t="e">
        <f>VLOOKUP($B2059,期貨大額交易人未沖銷部位!$A$4:$O$499,14,FALSE)</f>
        <v>#N/A</v>
      </c>
      <c r="AC2059" s="40" t="e">
        <f>VLOOKUP($B2059,期貨大額交易人未沖銷部位!$A$4:$O$499,15,FALSE)</f>
        <v>#N/A</v>
      </c>
      <c r="AD2059" s="33" t="e">
        <f>VLOOKUP($B2059,三大美股走勢!$A$4:$J$495,4,FALSE)</f>
        <v>#N/A</v>
      </c>
      <c r="AE2059" s="33" t="e">
        <f>VLOOKUP($B2059,三大美股走勢!$A$4:$J$495,7,FALSE)</f>
        <v>#N/A</v>
      </c>
      <c r="AF2059" s="33" t="e">
        <f>VLOOKUP($B2059,三大美股走勢!$A$4:$J$495,10,FALSE)</f>
        <v>#N/A</v>
      </c>
    </row>
    <row r="2060" spans="2:32">
      <c r="B2060" s="32">
        <v>44839</v>
      </c>
      <c r="C2060" s="33" t="e">
        <f>VLOOKUP($B2060,大盤與近月台指!$A$4:$I$499,2,FALSE)</f>
        <v>#N/A</v>
      </c>
      <c r="D2060" s="34" t="e">
        <f>VLOOKUP($B2060,大盤與近月台指!$A$4:$I$499,3,FALSE)</f>
        <v>#N/A</v>
      </c>
      <c r="E2060" s="35" t="e">
        <f>VLOOKUP($B2060,大盤與近月台指!$A$4:$I$499,4,FALSE)</f>
        <v>#N/A</v>
      </c>
      <c r="F2060" s="33" t="e">
        <f>VLOOKUP($B2060,大盤與近月台指!$A$4:$I$499,5,FALSE)</f>
        <v>#N/A</v>
      </c>
      <c r="G2060" s="49" t="e">
        <f>VLOOKUP($B2060,三大法人買賣超!$A$4:$I$500,3,FALSE)</f>
        <v>#N/A</v>
      </c>
      <c r="H2060" s="34" t="e">
        <f>VLOOKUP($B2060,三大法人買賣超!$A$4:$I$500,5,FALSE)</f>
        <v>#N/A</v>
      </c>
      <c r="I2060" s="27" t="e">
        <f>VLOOKUP($B2060,三大法人買賣超!$A$4:$I$500,7,FALSE)</f>
        <v>#N/A</v>
      </c>
      <c r="J2060" s="27" t="e">
        <f>VLOOKUP($B2060,三大法人買賣超!$A$4:$I$500,9,FALSE)</f>
        <v>#N/A</v>
      </c>
      <c r="K2060" s="37">
        <f>新台幣匯率美元指數!B2061</f>
        <v>0</v>
      </c>
      <c r="L2060" s="38">
        <f>新台幣匯率美元指數!C2061</f>
        <v>0</v>
      </c>
      <c r="M2060" s="39">
        <f>新台幣匯率美元指數!D2061</f>
        <v>0</v>
      </c>
      <c r="N2060" s="27" t="e">
        <f>VLOOKUP($B2060,期貨未平倉口數!$A$4:$M$499,4,FALSE)</f>
        <v>#N/A</v>
      </c>
      <c r="O2060" s="27" t="e">
        <f>VLOOKUP($B2060,期貨未平倉口數!$A$4:$M$499,9,FALSE)</f>
        <v>#N/A</v>
      </c>
      <c r="P2060" s="27" t="e">
        <f>VLOOKUP($B2060,期貨未平倉口數!$A$4:$M$499,10,FALSE)</f>
        <v>#N/A</v>
      </c>
      <c r="Q2060" s="27" t="e">
        <f>VLOOKUP($B2060,期貨未平倉口數!$A$4:$M$499,11,FALSE)</f>
        <v>#N/A</v>
      </c>
      <c r="R2060" s="64" t="e">
        <f>VLOOKUP($B2060,選擇權未平倉餘額!$A$4:$I$500,6,FALSE)</f>
        <v>#N/A</v>
      </c>
      <c r="S2060" s="64" t="e">
        <f>VLOOKUP($B2060,選擇權未平倉餘額!$A$4:$I$500,7,FALSE)</f>
        <v>#N/A</v>
      </c>
      <c r="T2060" s="64" t="e">
        <f>VLOOKUP($B2060,選擇權未平倉餘額!$A$4:$I$500,8,FALSE)</f>
        <v>#N/A</v>
      </c>
      <c r="U2060" s="64" t="e">
        <f>VLOOKUP($B2060,選擇權未平倉餘額!$A$4:$I$500,9,FALSE)</f>
        <v>#N/A</v>
      </c>
      <c r="V2060" s="39" t="e">
        <f>VLOOKUP($B2060,臺指選擇權P_C_Ratios!$A$4:$C$500,3,FALSE)</f>
        <v>#N/A</v>
      </c>
      <c r="W2060" s="41" t="e">
        <f>VLOOKUP($B2060,散戶多空比!$A$6:$L$500,12,FALSE)</f>
        <v>#N/A</v>
      </c>
      <c r="X2060" s="40" t="e">
        <f>VLOOKUP($B2060,期貨大額交易人未沖銷部位!$A$4:$O$499,4,FALSE)</f>
        <v>#N/A</v>
      </c>
      <c r="Y2060" s="40" t="e">
        <f>VLOOKUP($B2060,期貨大額交易人未沖銷部位!$A$4:$O$499,7,FALSE)</f>
        <v>#N/A</v>
      </c>
      <c r="Z2060" s="40" t="e">
        <f>VLOOKUP($B2060,期貨大額交易人未沖銷部位!$A$4:$O$499,10,FALSE)</f>
        <v>#N/A</v>
      </c>
      <c r="AA2060" s="40" t="e">
        <f>VLOOKUP($B2060,期貨大額交易人未沖銷部位!$A$4:$O$499,13,FALSE)</f>
        <v>#N/A</v>
      </c>
      <c r="AB2060" s="40" t="e">
        <f>VLOOKUP($B2060,期貨大額交易人未沖銷部位!$A$4:$O$499,14,FALSE)</f>
        <v>#N/A</v>
      </c>
      <c r="AC2060" s="40" t="e">
        <f>VLOOKUP($B2060,期貨大額交易人未沖銷部位!$A$4:$O$499,15,FALSE)</f>
        <v>#N/A</v>
      </c>
      <c r="AD2060" s="33" t="e">
        <f>VLOOKUP($B2060,三大美股走勢!$A$4:$J$495,4,FALSE)</f>
        <v>#N/A</v>
      </c>
      <c r="AE2060" s="33" t="e">
        <f>VLOOKUP($B2060,三大美股走勢!$A$4:$J$495,7,FALSE)</f>
        <v>#N/A</v>
      </c>
      <c r="AF2060" s="33" t="e">
        <f>VLOOKUP($B2060,三大美股走勢!$A$4:$J$495,10,FALSE)</f>
        <v>#N/A</v>
      </c>
    </row>
    <row r="2061" spans="2:32">
      <c r="B2061" s="32">
        <v>44840</v>
      </c>
      <c r="C2061" s="33" t="e">
        <f>VLOOKUP($B2061,大盤與近月台指!$A$4:$I$499,2,FALSE)</f>
        <v>#N/A</v>
      </c>
      <c r="D2061" s="34" t="e">
        <f>VLOOKUP($B2061,大盤與近月台指!$A$4:$I$499,3,FALSE)</f>
        <v>#N/A</v>
      </c>
      <c r="E2061" s="35" t="e">
        <f>VLOOKUP($B2061,大盤與近月台指!$A$4:$I$499,4,FALSE)</f>
        <v>#N/A</v>
      </c>
      <c r="F2061" s="33" t="e">
        <f>VLOOKUP($B2061,大盤與近月台指!$A$4:$I$499,5,FALSE)</f>
        <v>#N/A</v>
      </c>
      <c r="G2061" s="49" t="e">
        <f>VLOOKUP($B2061,三大法人買賣超!$A$4:$I$500,3,FALSE)</f>
        <v>#N/A</v>
      </c>
      <c r="H2061" s="34" t="e">
        <f>VLOOKUP($B2061,三大法人買賣超!$A$4:$I$500,5,FALSE)</f>
        <v>#N/A</v>
      </c>
      <c r="I2061" s="27" t="e">
        <f>VLOOKUP($B2061,三大法人買賣超!$A$4:$I$500,7,FALSE)</f>
        <v>#N/A</v>
      </c>
      <c r="J2061" s="27" t="e">
        <f>VLOOKUP($B2061,三大法人買賣超!$A$4:$I$500,9,FALSE)</f>
        <v>#N/A</v>
      </c>
      <c r="K2061" s="37">
        <f>新台幣匯率美元指數!B2062</f>
        <v>0</v>
      </c>
      <c r="L2061" s="38">
        <f>新台幣匯率美元指數!C2062</f>
        <v>0</v>
      </c>
      <c r="M2061" s="39">
        <f>新台幣匯率美元指數!D2062</f>
        <v>0</v>
      </c>
      <c r="N2061" s="27" t="e">
        <f>VLOOKUP($B2061,期貨未平倉口數!$A$4:$M$499,4,FALSE)</f>
        <v>#N/A</v>
      </c>
      <c r="O2061" s="27" t="e">
        <f>VLOOKUP($B2061,期貨未平倉口數!$A$4:$M$499,9,FALSE)</f>
        <v>#N/A</v>
      </c>
      <c r="P2061" s="27" t="e">
        <f>VLOOKUP($B2061,期貨未平倉口數!$A$4:$M$499,10,FALSE)</f>
        <v>#N/A</v>
      </c>
      <c r="Q2061" s="27" t="e">
        <f>VLOOKUP($B2061,期貨未平倉口數!$A$4:$M$499,11,FALSE)</f>
        <v>#N/A</v>
      </c>
      <c r="R2061" s="64" t="e">
        <f>VLOOKUP($B2061,選擇權未平倉餘額!$A$4:$I$500,6,FALSE)</f>
        <v>#N/A</v>
      </c>
      <c r="S2061" s="64" t="e">
        <f>VLOOKUP($B2061,選擇權未平倉餘額!$A$4:$I$500,7,FALSE)</f>
        <v>#N/A</v>
      </c>
      <c r="T2061" s="64" t="e">
        <f>VLOOKUP($B2061,選擇權未平倉餘額!$A$4:$I$500,8,FALSE)</f>
        <v>#N/A</v>
      </c>
      <c r="U2061" s="64" t="e">
        <f>VLOOKUP($B2061,選擇權未平倉餘額!$A$4:$I$500,9,FALSE)</f>
        <v>#N/A</v>
      </c>
      <c r="V2061" s="39" t="e">
        <f>VLOOKUP($B2061,臺指選擇權P_C_Ratios!$A$4:$C$500,3,FALSE)</f>
        <v>#N/A</v>
      </c>
      <c r="W2061" s="41" t="e">
        <f>VLOOKUP($B2061,散戶多空比!$A$6:$L$500,12,FALSE)</f>
        <v>#N/A</v>
      </c>
      <c r="X2061" s="40" t="e">
        <f>VLOOKUP($B2061,期貨大額交易人未沖銷部位!$A$4:$O$499,4,FALSE)</f>
        <v>#N/A</v>
      </c>
      <c r="Y2061" s="40" t="e">
        <f>VLOOKUP($B2061,期貨大額交易人未沖銷部位!$A$4:$O$499,7,FALSE)</f>
        <v>#N/A</v>
      </c>
      <c r="Z2061" s="40" t="e">
        <f>VLOOKUP($B2061,期貨大額交易人未沖銷部位!$A$4:$O$499,10,FALSE)</f>
        <v>#N/A</v>
      </c>
      <c r="AA2061" s="40" t="e">
        <f>VLOOKUP($B2061,期貨大額交易人未沖銷部位!$A$4:$O$499,13,FALSE)</f>
        <v>#N/A</v>
      </c>
      <c r="AB2061" s="40" t="e">
        <f>VLOOKUP($B2061,期貨大額交易人未沖銷部位!$A$4:$O$499,14,FALSE)</f>
        <v>#N/A</v>
      </c>
      <c r="AC2061" s="40" t="e">
        <f>VLOOKUP($B2061,期貨大額交易人未沖銷部位!$A$4:$O$499,15,FALSE)</f>
        <v>#N/A</v>
      </c>
      <c r="AD2061" s="33" t="e">
        <f>VLOOKUP($B2061,三大美股走勢!$A$4:$J$495,4,FALSE)</f>
        <v>#N/A</v>
      </c>
      <c r="AE2061" s="33" t="e">
        <f>VLOOKUP($B2061,三大美股走勢!$A$4:$J$495,7,FALSE)</f>
        <v>#N/A</v>
      </c>
      <c r="AF2061" s="33" t="e">
        <f>VLOOKUP($B2061,三大美股走勢!$A$4:$J$495,10,FALSE)</f>
        <v>#N/A</v>
      </c>
    </row>
    <row r="2062" spans="2:32">
      <c r="B2062" s="32">
        <v>44841</v>
      </c>
      <c r="C2062" s="33" t="e">
        <f>VLOOKUP($B2062,大盤與近月台指!$A$4:$I$499,2,FALSE)</f>
        <v>#N/A</v>
      </c>
      <c r="D2062" s="34" t="e">
        <f>VLOOKUP($B2062,大盤與近月台指!$A$4:$I$499,3,FALSE)</f>
        <v>#N/A</v>
      </c>
      <c r="E2062" s="35" t="e">
        <f>VLOOKUP($B2062,大盤與近月台指!$A$4:$I$499,4,FALSE)</f>
        <v>#N/A</v>
      </c>
      <c r="F2062" s="33" t="e">
        <f>VLOOKUP($B2062,大盤與近月台指!$A$4:$I$499,5,FALSE)</f>
        <v>#N/A</v>
      </c>
      <c r="G2062" s="49" t="e">
        <f>VLOOKUP($B2062,三大法人買賣超!$A$4:$I$500,3,FALSE)</f>
        <v>#N/A</v>
      </c>
      <c r="H2062" s="34" t="e">
        <f>VLOOKUP($B2062,三大法人買賣超!$A$4:$I$500,5,FALSE)</f>
        <v>#N/A</v>
      </c>
      <c r="I2062" s="27" t="e">
        <f>VLOOKUP($B2062,三大法人買賣超!$A$4:$I$500,7,FALSE)</f>
        <v>#N/A</v>
      </c>
      <c r="J2062" s="27" t="e">
        <f>VLOOKUP($B2062,三大法人買賣超!$A$4:$I$500,9,FALSE)</f>
        <v>#N/A</v>
      </c>
      <c r="K2062" s="37">
        <f>新台幣匯率美元指數!B2063</f>
        <v>0</v>
      </c>
      <c r="L2062" s="38">
        <f>新台幣匯率美元指數!C2063</f>
        <v>0</v>
      </c>
      <c r="M2062" s="39">
        <f>新台幣匯率美元指數!D2063</f>
        <v>0</v>
      </c>
      <c r="N2062" s="27" t="e">
        <f>VLOOKUP($B2062,期貨未平倉口數!$A$4:$M$499,4,FALSE)</f>
        <v>#N/A</v>
      </c>
      <c r="O2062" s="27" t="e">
        <f>VLOOKUP($B2062,期貨未平倉口數!$A$4:$M$499,9,FALSE)</f>
        <v>#N/A</v>
      </c>
      <c r="P2062" s="27" t="e">
        <f>VLOOKUP($B2062,期貨未平倉口數!$A$4:$M$499,10,FALSE)</f>
        <v>#N/A</v>
      </c>
      <c r="Q2062" s="27" t="e">
        <f>VLOOKUP($B2062,期貨未平倉口數!$A$4:$M$499,11,FALSE)</f>
        <v>#N/A</v>
      </c>
      <c r="R2062" s="64" t="e">
        <f>VLOOKUP($B2062,選擇權未平倉餘額!$A$4:$I$500,6,FALSE)</f>
        <v>#N/A</v>
      </c>
      <c r="S2062" s="64" t="e">
        <f>VLOOKUP($B2062,選擇權未平倉餘額!$A$4:$I$500,7,FALSE)</f>
        <v>#N/A</v>
      </c>
      <c r="T2062" s="64" t="e">
        <f>VLOOKUP($B2062,選擇權未平倉餘額!$A$4:$I$500,8,FALSE)</f>
        <v>#N/A</v>
      </c>
      <c r="U2062" s="64" t="e">
        <f>VLOOKUP($B2062,選擇權未平倉餘額!$A$4:$I$500,9,FALSE)</f>
        <v>#N/A</v>
      </c>
      <c r="V2062" s="39" t="e">
        <f>VLOOKUP($B2062,臺指選擇權P_C_Ratios!$A$4:$C$500,3,FALSE)</f>
        <v>#N/A</v>
      </c>
      <c r="W2062" s="41" t="e">
        <f>VLOOKUP($B2062,散戶多空比!$A$6:$L$500,12,FALSE)</f>
        <v>#N/A</v>
      </c>
      <c r="X2062" s="40" t="e">
        <f>VLOOKUP($B2062,期貨大額交易人未沖銷部位!$A$4:$O$499,4,FALSE)</f>
        <v>#N/A</v>
      </c>
      <c r="Y2062" s="40" t="e">
        <f>VLOOKUP($B2062,期貨大額交易人未沖銷部位!$A$4:$O$499,7,FALSE)</f>
        <v>#N/A</v>
      </c>
      <c r="Z2062" s="40" t="e">
        <f>VLOOKUP($B2062,期貨大額交易人未沖銷部位!$A$4:$O$499,10,FALSE)</f>
        <v>#N/A</v>
      </c>
      <c r="AA2062" s="40" t="e">
        <f>VLOOKUP($B2062,期貨大額交易人未沖銷部位!$A$4:$O$499,13,FALSE)</f>
        <v>#N/A</v>
      </c>
      <c r="AB2062" s="40" t="e">
        <f>VLOOKUP($B2062,期貨大額交易人未沖銷部位!$A$4:$O$499,14,FALSE)</f>
        <v>#N/A</v>
      </c>
      <c r="AC2062" s="40" t="e">
        <f>VLOOKUP($B2062,期貨大額交易人未沖銷部位!$A$4:$O$499,15,FALSE)</f>
        <v>#N/A</v>
      </c>
      <c r="AD2062" s="33" t="e">
        <f>VLOOKUP($B2062,三大美股走勢!$A$4:$J$495,4,FALSE)</f>
        <v>#N/A</v>
      </c>
      <c r="AE2062" s="33" t="e">
        <f>VLOOKUP($B2062,三大美股走勢!$A$4:$J$495,7,FALSE)</f>
        <v>#N/A</v>
      </c>
      <c r="AF2062" s="33" t="e">
        <f>VLOOKUP($B2062,三大美股走勢!$A$4:$J$495,10,FALSE)</f>
        <v>#N/A</v>
      </c>
    </row>
    <row r="2063" spans="2:32">
      <c r="B2063" s="32">
        <v>44842</v>
      </c>
      <c r="C2063" s="33" t="e">
        <f>VLOOKUP($B2063,大盤與近月台指!$A$4:$I$499,2,FALSE)</f>
        <v>#N/A</v>
      </c>
      <c r="D2063" s="34" t="e">
        <f>VLOOKUP($B2063,大盤與近月台指!$A$4:$I$499,3,FALSE)</f>
        <v>#N/A</v>
      </c>
      <c r="E2063" s="35" t="e">
        <f>VLOOKUP($B2063,大盤與近月台指!$A$4:$I$499,4,FALSE)</f>
        <v>#N/A</v>
      </c>
      <c r="F2063" s="33" t="e">
        <f>VLOOKUP($B2063,大盤與近月台指!$A$4:$I$499,5,FALSE)</f>
        <v>#N/A</v>
      </c>
      <c r="G2063" s="49" t="e">
        <f>VLOOKUP($B2063,三大法人買賣超!$A$4:$I$500,3,FALSE)</f>
        <v>#N/A</v>
      </c>
      <c r="H2063" s="34" t="e">
        <f>VLOOKUP($B2063,三大法人買賣超!$A$4:$I$500,5,FALSE)</f>
        <v>#N/A</v>
      </c>
      <c r="I2063" s="27" t="e">
        <f>VLOOKUP($B2063,三大法人買賣超!$A$4:$I$500,7,FALSE)</f>
        <v>#N/A</v>
      </c>
      <c r="J2063" s="27" t="e">
        <f>VLOOKUP($B2063,三大法人買賣超!$A$4:$I$500,9,FALSE)</f>
        <v>#N/A</v>
      </c>
      <c r="K2063" s="37">
        <f>新台幣匯率美元指數!B2064</f>
        <v>0</v>
      </c>
      <c r="L2063" s="38">
        <f>新台幣匯率美元指數!C2064</f>
        <v>0</v>
      </c>
      <c r="M2063" s="39">
        <f>新台幣匯率美元指數!D2064</f>
        <v>0</v>
      </c>
      <c r="N2063" s="27" t="e">
        <f>VLOOKUP($B2063,期貨未平倉口數!$A$4:$M$499,4,FALSE)</f>
        <v>#N/A</v>
      </c>
      <c r="O2063" s="27" t="e">
        <f>VLOOKUP($B2063,期貨未平倉口數!$A$4:$M$499,9,FALSE)</f>
        <v>#N/A</v>
      </c>
      <c r="P2063" s="27" t="e">
        <f>VLOOKUP($B2063,期貨未平倉口數!$A$4:$M$499,10,FALSE)</f>
        <v>#N/A</v>
      </c>
      <c r="Q2063" s="27" t="e">
        <f>VLOOKUP($B2063,期貨未平倉口數!$A$4:$M$499,11,FALSE)</f>
        <v>#N/A</v>
      </c>
      <c r="R2063" s="64" t="e">
        <f>VLOOKUP($B2063,選擇權未平倉餘額!$A$4:$I$500,6,FALSE)</f>
        <v>#N/A</v>
      </c>
      <c r="S2063" s="64" t="e">
        <f>VLOOKUP($B2063,選擇權未平倉餘額!$A$4:$I$500,7,FALSE)</f>
        <v>#N/A</v>
      </c>
      <c r="T2063" s="64" t="e">
        <f>VLOOKUP($B2063,選擇權未平倉餘額!$A$4:$I$500,8,FALSE)</f>
        <v>#N/A</v>
      </c>
      <c r="U2063" s="64" t="e">
        <f>VLOOKUP($B2063,選擇權未平倉餘額!$A$4:$I$500,9,FALSE)</f>
        <v>#N/A</v>
      </c>
      <c r="V2063" s="39" t="e">
        <f>VLOOKUP($B2063,臺指選擇權P_C_Ratios!$A$4:$C$500,3,FALSE)</f>
        <v>#N/A</v>
      </c>
      <c r="W2063" s="41" t="e">
        <f>VLOOKUP($B2063,散戶多空比!$A$6:$L$500,12,FALSE)</f>
        <v>#N/A</v>
      </c>
      <c r="X2063" s="40" t="e">
        <f>VLOOKUP($B2063,期貨大額交易人未沖銷部位!$A$4:$O$499,4,FALSE)</f>
        <v>#N/A</v>
      </c>
      <c r="Y2063" s="40" t="e">
        <f>VLOOKUP($B2063,期貨大額交易人未沖銷部位!$A$4:$O$499,7,FALSE)</f>
        <v>#N/A</v>
      </c>
      <c r="Z2063" s="40" t="e">
        <f>VLOOKUP($B2063,期貨大額交易人未沖銷部位!$A$4:$O$499,10,FALSE)</f>
        <v>#N/A</v>
      </c>
      <c r="AA2063" s="40" t="e">
        <f>VLOOKUP($B2063,期貨大額交易人未沖銷部位!$A$4:$O$499,13,FALSE)</f>
        <v>#N/A</v>
      </c>
      <c r="AB2063" s="40" t="e">
        <f>VLOOKUP($B2063,期貨大額交易人未沖銷部位!$A$4:$O$499,14,FALSE)</f>
        <v>#N/A</v>
      </c>
      <c r="AC2063" s="40" t="e">
        <f>VLOOKUP($B2063,期貨大額交易人未沖銷部位!$A$4:$O$499,15,FALSE)</f>
        <v>#N/A</v>
      </c>
      <c r="AD2063" s="33" t="e">
        <f>VLOOKUP($B2063,三大美股走勢!$A$4:$J$495,4,FALSE)</f>
        <v>#N/A</v>
      </c>
      <c r="AE2063" s="33" t="e">
        <f>VLOOKUP($B2063,三大美股走勢!$A$4:$J$495,7,FALSE)</f>
        <v>#N/A</v>
      </c>
      <c r="AF2063" s="33" t="e">
        <f>VLOOKUP($B2063,三大美股走勢!$A$4:$J$495,10,FALSE)</f>
        <v>#N/A</v>
      </c>
    </row>
    <row r="2064" spans="2:32">
      <c r="B2064" s="32">
        <v>44843</v>
      </c>
      <c r="C2064" s="33" t="e">
        <f>VLOOKUP($B2064,大盤與近月台指!$A$4:$I$499,2,FALSE)</f>
        <v>#N/A</v>
      </c>
      <c r="D2064" s="34" t="e">
        <f>VLOOKUP($B2064,大盤與近月台指!$A$4:$I$499,3,FALSE)</f>
        <v>#N/A</v>
      </c>
      <c r="E2064" s="35" t="e">
        <f>VLOOKUP($B2064,大盤與近月台指!$A$4:$I$499,4,FALSE)</f>
        <v>#N/A</v>
      </c>
      <c r="F2064" s="33" t="e">
        <f>VLOOKUP($B2064,大盤與近月台指!$A$4:$I$499,5,FALSE)</f>
        <v>#N/A</v>
      </c>
      <c r="G2064" s="49" t="e">
        <f>VLOOKUP($B2064,三大法人買賣超!$A$4:$I$500,3,FALSE)</f>
        <v>#N/A</v>
      </c>
      <c r="H2064" s="34" t="e">
        <f>VLOOKUP($B2064,三大法人買賣超!$A$4:$I$500,5,FALSE)</f>
        <v>#N/A</v>
      </c>
      <c r="I2064" s="27" t="e">
        <f>VLOOKUP($B2064,三大法人買賣超!$A$4:$I$500,7,FALSE)</f>
        <v>#N/A</v>
      </c>
      <c r="J2064" s="27" t="e">
        <f>VLOOKUP($B2064,三大法人買賣超!$A$4:$I$500,9,FALSE)</f>
        <v>#N/A</v>
      </c>
      <c r="K2064" s="37">
        <f>新台幣匯率美元指數!B2065</f>
        <v>0</v>
      </c>
      <c r="L2064" s="38">
        <f>新台幣匯率美元指數!C2065</f>
        <v>0</v>
      </c>
      <c r="M2064" s="39">
        <f>新台幣匯率美元指數!D2065</f>
        <v>0</v>
      </c>
      <c r="N2064" s="27" t="e">
        <f>VLOOKUP($B2064,期貨未平倉口數!$A$4:$M$499,4,FALSE)</f>
        <v>#N/A</v>
      </c>
      <c r="O2064" s="27" t="e">
        <f>VLOOKUP($B2064,期貨未平倉口數!$A$4:$M$499,9,FALSE)</f>
        <v>#N/A</v>
      </c>
      <c r="P2064" s="27" t="e">
        <f>VLOOKUP($B2064,期貨未平倉口數!$A$4:$M$499,10,FALSE)</f>
        <v>#N/A</v>
      </c>
      <c r="Q2064" s="27" t="e">
        <f>VLOOKUP($B2064,期貨未平倉口數!$A$4:$M$499,11,FALSE)</f>
        <v>#N/A</v>
      </c>
      <c r="R2064" s="64" t="e">
        <f>VLOOKUP($B2064,選擇權未平倉餘額!$A$4:$I$500,6,FALSE)</f>
        <v>#N/A</v>
      </c>
      <c r="S2064" s="64" t="e">
        <f>VLOOKUP($B2064,選擇權未平倉餘額!$A$4:$I$500,7,FALSE)</f>
        <v>#N/A</v>
      </c>
      <c r="T2064" s="64" t="e">
        <f>VLOOKUP($B2064,選擇權未平倉餘額!$A$4:$I$500,8,FALSE)</f>
        <v>#N/A</v>
      </c>
      <c r="U2064" s="64" t="e">
        <f>VLOOKUP($B2064,選擇權未平倉餘額!$A$4:$I$500,9,FALSE)</f>
        <v>#N/A</v>
      </c>
      <c r="V2064" s="39" t="e">
        <f>VLOOKUP($B2064,臺指選擇權P_C_Ratios!$A$4:$C$500,3,FALSE)</f>
        <v>#N/A</v>
      </c>
      <c r="W2064" s="41" t="e">
        <f>VLOOKUP($B2064,散戶多空比!$A$6:$L$500,12,FALSE)</f>
        <v>#N/A</v>
      </c>
      <c r="X2064" s="40" t="e">
        <f>VLOOKUP($B2064,期貨大額交易人未沖銷部位!$A$4:$O$499,4,FALSE)</f>
        <v>#N/A</v>
      </c>
      <c r="Y2064" s="40" t="e">
        <f>VLOOKUP($B2064,期貨大額交易人未沖銷部位!$A$4:$O$499,7,FALSE)</f>
        <v>#N/A</v>
      </c>
      <c r="Z2064" s="40" t="e">
        <f>VLOOKUP($B2064,期貨大額交易人未沖銷部位!$A$4:$O$499,10,FALSE)</f>
        <v>#N/A</v>
      </c>
      <c r="AA2064" s="40" t="e">
        <f>VLOOKUP($B2064,期貨大額交易人未沖銷部位!$A$4:$O$499,13,FALSE)</f>
        <v>#N/A</v>
      </c>
      <c r="AB2064" s="40" t="e">
        <f>VLOOKUP($B2064,期貨大額交易人未沖銷部位!$A$4:$O$499,14,FALSE)</f>
        <v>#N/A</v>
      </c>
      <c r="AC2064" s="40" t="e">
        <f>VLOOKUP($B2064,期貨大額交易人未沖銷部位!$A$4:$O$499,15,FALSE)</f>
        <v>#N/A</v>
      </c>
      <c r="AD2064" s="33" t="e">
        <f>VLOOKUP($B2064,三大美股走勢!$A$4:$J$495,4,FALSE)</f>
        <v>#N/A</v>
      </c>
      <c r="AE2064" s="33" t="e">
        <f>VLOOKUP($B2064,三大美股走勢!$A$4:$J$495,7,FALSE)</f>
        <v>#N/A</v>
      </c>
      <c r="AF2064" s="33" t="e">
        <f>VLOOKUP($B2064,三大美股走勢!$A$4:$J$495,10,FALSE)</f>
        <v>#N/A</v>
      </c>
    </row>
    <row r="2065" spans="2:32">
      <c r="B2065" s="32">
        <v>44844</v>
      </c>
      <c r="C2065" s="33" t="e">
        <f>VLOOKUP($B2065,大盤與近月台指!$A$4:$I$499,2,FALSE)</f>
        <v>#N/A</v>
      </c>
      <c r="D2065" s="34" t="e">
        <f>VLOOKUP($B2065,大盤與近月台指!$A$4:$I$499,3,FALSE)</f>
        <v>#N/A</v>
      </c>
      <c r="E2065" s="35" t="e">
        <f>VLOOKUP($B2065,大盤與近月台指!$A$4:$I$499,4,FALSE)</f>
        <v>#N/A</v>
      </c>
      <c r="F2065" s="33" t="e">
        <f>VLOOKUP($B2065,大盤與近月台指!$A$4:$I$499,5,FALSE)</f>
        <v>#N/A</v>
      </c>
      <c r="G2065" s="49" t="e">
        <f>VLOOKUP($B2065,三大法人買賣超!$A$4:$I$500,3,FALSE)</f>
        <v>#N/A</v>
      </c>
      <c r="H2065" s="34" t="e">
        <f>VLOOKUP($B2065,三大法人買賣超!$A$4:$I$500,5,FALSE)</f>
        <v>#N/A</v>
      </c>
      <c r="I2065" s="27" t="e">
        <f>VLOOKUP($B2065,三大法人買賣超!$A$4:$I$500,7,FALSE)</f>
        <v>#N/A</v>
      </c>
      <c r="J2065" s="27" t="e">
        <f>VLOOKUP($B2065,三大法人買賣超!$A$4:$I$500,9,FALSE)</f>
        <v>#N/A</v>
      </c>
      <c r="K2065" s="37">
        <f>新台幣匯率美元指數!B2066</f>
        <v>0</v>
      </c>
      <c r="L2065" s="38">
        <f>新台幣匯率美元指數!C2066</f>
        <v>0</v>
      </c>
      <c r="M2065" s="39">
        <f>新台幣匯率美元指數!D2066</f>
        <v>0</v>
      </c>
      <c r="N2065" s="27" t="e">
        <f>VLOOKUP($B2065,期貨未平倉口數!$A$4:$M$499,4,FALSE)</f>
        <v>#N/A</v>
      </c>
      <c r="O2065" s="27" t="e">
        <f>VLOOKUP($B2065,期貨未平倉口數!$A$4:$M$499,9,FALSE)</f>
        <v>#N/A</v>
      </c>
      <c r="P2065" s="27" t="e">
        <f>VLOOKUP($B2065,期貨未平倉口數!$A$4:$M$499,10,FALSE)</f>
        <v>#N/A</v>
      </c>
      <c r="Q2065" s="27" t="e">
        <f>VLOOKUP($B2065,期貨未平倉口數!$A$4:$M$499,11,FALSE)</f>
        <v>#N/A</v>
      </c>
      <c r="R2065" s="64" t="e">
        <f>VLOOKUP($B2065,選擇權未平倉餘額!$A$4:$I$500,6,FALSE)</f>
        <v>#N/A</v>
      </c>
      <c r="S2065" s="64" t="e">
        <f>VLOOKUP($B2065,選擇權未平倉餘額!$A$4:$I$500,7,FALSE)</f>
        <v>#N/A</v>
      </c>
      <c r="T2065" s="64" t="e">
        <f>VLOOKUP($B2065,選擇權未平倉餘額!$A$4:$I$500,8,FALSE)</f>
        <v>#N/A</v>
      </c>
      <c r="U2065" s="64" t="e">
        <f>VLOOKUP($B2065,選擇權未平倉餘額!$A$4:$I$500,9,FALSE)</f>
        <v>#N/A</v>
      </c>
      <c r="V2065" s="39" t="e">
        <f>VLOOKUP($B2065,臺指選擇權P_C_Ratios!$A$4:$C$500,3,FALSE)</f>
        <v>#N/A</v>
      </c>
      <c r="W2065" s="41" t="e">
        <f>VLOOKUP($B2065,散戶多空比!$A$6:$L$500,12,FALSE)</f>
        <v>#N/A</v>
      </c>
      <c r="X2065" s="40" t="e">
        <f>VLOOKUP($B2065,期貨大額交易人未沖銷部位!$A$4:$O$499,4,FALSE)</f>
        <v>#N/A</v>
      </c>
      <c r="Y2065" s="40" t="e">
        <f>VLOOKUP($B2065,期貨大額交易人未沖銷部位!$A$4:$O$499,7,FALSE)</f>
        <v>#N/A</v>
      </c>
      <c r="Z2065" s="40" t="e">
        <f>VLOOKUP($B2065,期貨大額交易人未沖銷部位!$A$4:$O$499,10,FALSE)</f>
        <v>#N/A</v>
      </c>
      <c r="AA2065" s="40" t="e">
        <f>VLOOKUP($B2065,期貨大額交易人未沖銷部位!$A$4:$O$499,13,FALSE)</f>
        <v>#N/A</v>
      </c>
      <c r="AB2065" s="40" t="e">
        <f>VLOOKUP($B2065,期貨大額交易人未沖銷部位!$A$4:$O$499,14,FALSE)</f>
        <v>#N/A</v>
      </c>
      <c r="AC2065" s="40" t="e">
        <f>VLOOKUP($B2065,期貨大額交易人未沖銷部位!$A$4:$O$499,15,FALSE)</f>
        <v>#N/A</v>
      </c>
      <c r="AD2065" s="33" t="e">
        <f>VLOOKUP($B2065,三大美股走勢!$A$4:$J$495,4,FALSE)</f>
        <v>#N/A</v>
      </c>
      <c r="AE2065" s="33" t="e">
        <f>VLOOKUP($B2065,三大美股走勢!$A$4:$J$495,7,FALSE)</f>
        <v>#N/A</v>
      </c>
      <c r="AF2065" s="33" t="e">
        <f>VLOOKUP($B2065,三大美股走勢!$A$4:$J$495,10,FALSE)</f>
        <v>#N/A</v>
      </c>
    </row>
    <row r="2066" spans="2:32">
      <c r="B2066" s="32">
        <v>44845</v>
      </c>
      <c r="C2066" s="33" t="e">
        <f>VLOOKUP($B2066,大盤與近月台指!$A$4:$I$499,2,FALSE)</f>
        <v>#N/A</v>
      </c>
      <c r="D2066" s="34" t="e">
        <f>VLOOKUP($B2066,大盤與近月台指!$A$4:$I$499,3,FALSE)</f>
        <v>#N/A</v>
      </c>
      <c r="E2066" s="35" t="e">
        <f>VLOOKUP($B2066,大盤與近月台指!$A$4:$I$499,4,FALSE)</f>
        <v>#N/A</v>
      </c>
      <c r="F2066" s="33" t="e">
        <f>VLOOKUP($B2066,大盤與近月台指!$A$4:$I$499,5,FALSE)</f>
        <v>#N/A</v>
      </c>
      <c r="G2066" s="49" t="e">
        <f>VLOOKUP($B2066,三大法人買賣超!$A$4:$I$500,3,FALSE)</f>
        <v>#N/A</v>
      </c>
      <c r="H2066" s="34" t="e">
        <f>VLOOKUP($B2066,三大法人買賣超!$A$4:$I$500,5,FALSE)</f>
        <v>#N/A</v>
      </c>
      <c r="I2066" s="27" t="e">
        <f>VLOOKUP($B2066,三大法人買賣超!$A$4:$I$500,7,FALSE)</f>
        <v>#N/A</v>
      </c>
      <c r="J2066" s="27" t="e">
        <f>VLOOKUP($B2066,三大法人買賣超!$A$4:$I$500,9,FALSE)</f>
        <v>#N/A</v>
      </c>
      <c r="K2066" s="37">
        <f>新台幣匯率美元指數!B2067</f>
        <v>0</v>
      </c>
      <c r="L2066" s="38">
        <f>新台幣匯率美元指數!C2067</f>
        <v>0</v>
      </c>
      <c r="M2066" s="39">
        <f>新台幣匯率美元指數!D2067</f>
        <v>0</v>
      </c>
      <c r="N2066" s="27" t="e">
        <f>VLOOKUP($B2066,期貨未平倉口數!$A$4:$M$499,4,FALSE)</f>
        <v>#N/A</v>
      </c>
      <c r="O2066" s="27" t="e">
        <f>VLOOKUP($B2066,期貨未平倉口數!$A$4:$M$499,9,FALSE)</f>
        <v>#N/A</v>
      </c>
      <c r="P2066" s="27" t="e">
        <f>VLOOKUP($B2066,期貨未平倉口數!$A$4:$M$499,10,FALSE)</f>
        <v>#N/A</v>
      </c>
      <c r="Q2066" s="27" t="e">
        <f>VLOOKUP($B2066,期貨未平倉口數!$A$4:$M$499,11,FALSE)</f>
        <v>#N/A</v>
      </c>
      <c r="R2066" s="64" t="e">
        <f>VLOOKUP($B2066,選擇權未平倉餘額!$A$4:$I$500,6,FALSE)</f>
        <v>#N/A</v>
      </c>
      <c r="S2066" s="64" t="e">
        <f>VLOOKUP($B2066,選擇權未平倉餘額!$A$4:$I$500,7,FALSE)</f>
        <v>#N/A</v>
      </c>
      <c r="T2066" s="64" t="e">
        <f>VLOOKUP($B2066,選擇權未平倉餘額!$A$4:$I$500,8,FALSE)</f>
        <v>#N/A</v>
      </c>
      <c r="U2066" s="64" t="e">
        <f>VLOOKUP($B2066,選擇權未平倉餘額!$A$4:$I$500,9,FALSE)</f>
        <v>#N/A</v>
      </c>
      <c r="V2066" s="39" t="e">
        <f>VLOOKUP($B2066,臺指選擇權P_C_Ratios!$A$4:$C$500,3,FALSE)</f>
        <v>#N/A</v>
      </c>
      <c r="W2066" s="41" t="e">
        <f>VLOOKUP($B2066,散戶多空比!$A$6:$L$500,12,FALSE)</f>
        <v>#N/A</v>
      </c>
      <c r="X2066" s="40" t="e">
        <f>VLOOKUP($B2066,期貨大額交易人未沖銷部位!$A$4:$O$499,4,FALSE)</f>
        <v>#N/A</v>
      </c>
      <c r="Y2066" s="40" t="e">
        <f>VLOOKUP($B2066,期貨大額交易人未沖銷部位!$A$4:$O$499,7,FALSE)</f>
        <v>#N/A</v>
      </c>
      <c r="Z2066" s="40" t="e">
        <f>VLOOKUP($B2066,期貨大額交易人未沖銷部位!$A$4:$O$499,10,FALSE)</f>
        <v>#N/A</v>
      </c>
      <c r="AA2066" s="40" t="e">
        <f>VLOOKUP($B2066,期貨大額交易人未沖銷部位!$A$4:$O$499,13,FALSE)</f>
        <v>#N/A</v>
      </c>
      <c r="AB2066" s="40" t="e">
        <f>VLOOKUP($B2066,期貨大額交易人未沖銷部位!$A$4:$O$499,14,FALSE)</f>
        <v>#N/A</v>
      </c>
      <c r="AC2066" s="40" t="e">
        <f>VLOOKUP($B2066,期貨大額交易人未沖銷部位!$A$4:$O$499,15,FALSE)</f>
        <v>#N/A</v>
      </c>
      <c r="AD2066" s="33" t="e">
        <f>VLOOKUP($B2066,三大美股走勢!$A$4:$J$495,4,FALSE)</f>
        <v>#N/A</v>
      </c>
      <c r="AE2066" s="33" t="e">
        <f>VLOOKUP($B2066,三大美股走勢!$A$4:$J$495,7,FALSE)</f>
        <v>#N/A</v>
      </c>
      <c r="AF2066" s="33" t="e">
        <f>VLOOKUP($B2066,三大美股走勢!$A$4:$J$495,10,FALSE)</f>
        <v>#N/A</v>
      </c>
    </row>
    <row r="2067" spans="2:32">
      <c r="B2067" s="32">
        <v>44846</v>
      </c>
      <c r="C2067" s="33" t="e">
        <f>VLOOKUP($B2067,大盤與近月台指!$A$4:$I$499,2,FALSE)</f>
        <v>#N/A</v>
      </c>
      <c r="D2067" s="34" t="e">
        <f>VLOOKUP($B2067,大盤與近月台指!$A$4:$I$499,3,FALSE)</f>
        <v>#N/A</v>
      </c>
      <c r="E2067" s="35" t="e">
        <f>VLOOKUP($B2067,大盤與近月台指!$A$4:$I$499,4,FALSE)</f>
        <v>#N/A</v>
      </c>
      <c r="F2067" s="33" t="e">
        <f>VLOOKUP($B2067,大盤與近月台指!$A$4:$I$499,5,FALSE)</f>
        <v>#N/A</v>
      </c>
      <c r="G2067" s="49" t="e">
        <f>VLOOKUP($B2067,三大法人買賣超!$A$4:$I$500,3,FALSE)</f>
        <v>#N/A</v>
      </c>
      <c r="H2067" s="34" t="e">
        <f>VLOOKUP($B2067,三大法人買賣超!$A$4:$I$500,5,FALSE)</f>
        <v>#N/A</v>
      </c>
      <c r="I2067" s="27" t="e">
        <f>VLOOKUP($B2067,三大法人買賣超!$A$4:$I$500,7,FALSE)</f>
        <v>#N/A</v>
      </c>
      <c r="J2067" s="27" t="e">
        <f>VLOOKUP($B2067,三大法人買賣超!$A$4:$I$500,9,FALSE)</f>
        <v>#N/A</v>
      </c>
      <c r="K2067" s="37">
        <f>新台幣匯率美元指數!B2068</f>
        <v>0</v>
      </c>
      <c r="L2067" s="38">
        <f>新台幣匯率美元指數!C2068</f>
        <v>0</v>
      </c>
      <c r="M2067" s="39">
        <f>新台幣匯率美元指數!D2068</f>
        <v>0</v>
      </c>
      <c r="N2067" s="27" t="e">
        <f>VLOOKUP($B2067,期貨未平倉口數!$A$4:$M$499,4,FALSE)</f>
        <v>#N/A</v>
      </c>
      <c r="O2067" s="27" t="e">
        <f>VLOOKUP($B2067,期貨未平倉口數!$A$4:$M$499,9,FALSE)</f>
        <v>#N/A</v>
      </c>
      <c r="P2067" s="27" t="e">
        <f>VLOOKUP($B2067,期貨未平倉口數!$A$4:$M$499,10,FALSE)</f>
        <v>#N/A</v>
      </c>
      <c r="Q2067" s="27" t="e">
        <f>VLOOKUP($B2067,期貨未平倉口數!$A$4:$M$499,11,FALSE)</f>
        <v>#N/A</v>
      </c>
      <c r="R2067" s="64" t="e">
        <f>VLOOKUP($B2067,選擇權未平倉餘額!$A$4:$I$500,6,FALSE)</f>
        <v>#N/A</v>
      </c>
      <c r="S2067" s="64" t="e">
        <f>VLOOKUP($B2067,選擇權未平倉餘額!$A$4:$I$500,7,FALSE)</f>
        <v>#N/A</v>
      </c>
      <c r="T2067" s="64" t="e">
        <f>VLOOKUP($B2067,選擇權未平倉餘額!$A$4:$I$500,8,FALSE)</f>
        <v>#N/A</v>
      </c>
      <c r="U2067" s="64" t="e">
        <f>VLOOKUP($B2067,選擇權未平倉餘額!$A$4:$I$500,9,FALSE)</f>
        <v>#N/A</v>
      </c>
      <c r="V2067" s="39" t="e">
        <f>VLOOKUP($B2067,臺指選擇權P_C_Ratios!$A$4:$C$500,3,FALSE)</f>
        <v>#N/A</v>
      </c>
      <c r="W2067" s="41" t="e">
        <f>VLOOKUP($B2067,散戶多空比!$A$6:$L$500,12,FALSE)</f>
        <v>#N/A</v>
      </c>
      <c r="X2067" s="40" t="e">
        <f>VLOOKUP($B2067,期貨大額交易人未沖銷部位!$A$4:$O$499,4,FALSE)</f>
        <v>#N/A</v>
      </c>
      <c r="Y2067" s="40" t="e">
        <f>VLOOKUP($B2067,期貨大額交易人未沖銷部位!$A$4:$O$499,7,FALSE)</f>
        <v>#N/A</v>
      </c>
      <c r="Z2067" s="40" t="e">
        <f>VLOOKUP($B2067,期貨大額交易人未沖銷部位!$A$4:$O$499,10,FALSE)</f>
        <v>#N/A</v>
      </c>
      <c r="AA2067" s="40" t="e">
        <f>VLOOKUP($B2067,期貨大額交易人未沖銷部位!$A$4:$O$499,13,FALSE)</f>
        <v>#N/A</v>
      </c>
      <c r="AB2067" s="40" t="e">
        <f>VLOOKUP($B2067,期貨大額交易人未沖銷部位!$A$4:$O$499,14,FALSE)</f>
        <v>#N/A</v>
      </c>
      <c r="AC2067" s="40" t="e">
        <f>VLOOKUP($B2067,期貨大額交易人未沖銷部位!$A$4:$O$499,15,FALSE)</f>
        <v>#N/A</v>
      </c>
      <c r="AD2067" s="33" t="e">
        <f>VLOOKUP($B2067,三大美股走勢!$A$4:$J$495,4,FALSE)</f>
        <v>#N/A</v>
      </c>
      <c r="AE2067" s="33" t="e">
        <f>VLOOKUP($B2067,三大美股走勢!$A$4:$J$495,7,FALSE)</f>
        <v>#N/A</v>
      </c>
      <c r="AF2067" s="33" t="e">
        <f>VLOOKUP($B2067,三大美股走勢!$A$4:$J$495,10,FALSE)</f>
        <v>#N/A</v>
      </c>
    </row>
    <row r="2068" spans="2:32">
      <c r="B2068" s="32">
        <v>44847</v>
      </c>
      <c r="C2068" s="33" t="e">
        <f>VLOOKUP($B2068,大盤與近月台指!$A$4:$I$499,2,FALSE)</f>
        <v>#N/A</v>
      </c>
      <c r="D2068" s="34" t="e">
        <f>VLOOKUP($B2068,大盤與近月台指!$A$4:$I$499,3,FALSE)</f>
        <v>#N/A</v>
      </c>
      <c r="E2068" s="35" t="e">
        <f>VLOOKUP($B2068,大盤與近月台指!$A$4:$I$499,4,FALSE)</f>
        <v>#N/A</v>
      </c>
      <c r="F2068" s="33" t="e">
        <f>VLOOKUP($B2068,大盤與近月台指!$A$4:$I$499,5,FALSE)</f>
        <v>#N/A</v>
      </c>
      <c r="G2068" s="49" t="e">
        <f>VLOOKUP($B2068,三大法人買賣超!$A$4:$I$500,3,FALSE)</f>
        <v>#N/A</v>
      </c>
      <c r="H2068" s="34" t="e">
        <f>VLOOKUP($B2068,三大法人買賣超!$A$4:$I$500,5,FALSE)</f>
        <v>#N/A</v>
      </c>
      <c r="I2068" s="27" t="e">
        <f>VLOOKUP($B2068,三大法人買賣超!$A$4:$I$500,7,FALSE)</f>
        <v>#N/A</v>
      </c>
      <c r="J2068" s="27" t="e">
        <f>VLOOKUP($B2068,三大法人買賣超!$A$4:$I$500,9,FALSE)</f>
        <v>#N/A</v>
      </c>
      <c r="K2068" s="37">
        <f>新台幣匯率美元指數!B2069</f>
        <v>0</v>
      </c>
      <c r="L2068" s="38">
        <f>新台幣匯率美元指數!C2069</f>
        <v>0</v>
      </c>
      <c r="M2068" s="39">
        <f>新台幣匯率美元指數!D2069</f>
        <v>0</v>
      </c>
      <c r="N2068" s="27" t="e">
        <f>VLOOKUP($B2068,期貨未平倉口數!$A$4:$M$499,4,FALSE)</f>
        <v>#N/A</v>
      </c>
      <c r="O2068" s="27" t="e">
        <f>VLOOKUP($B2068,期貨未平倉口數!$A$4:$M$499,9,FALSE)</f>
        <v>#N/A</v>
      </c>
      <c r="P2068" s="27" t="e">
        <f>VLOOKUP($B2068,期貨未平倉口數!$A$4:$M$499,10,FALSE)</f>
        <v>#N/A</v>
      </c>
      <c r="Q2068" s="27" t="e">
        <f>VLOOKUP($B2068,期貨未平倉口數!$A$4:$M$499,11,FALSE)</f>
        <v>#N/A</v>
      </c>
      <c r="R2068" s="64" t="e">
        <f>VLOOKUP($B2068,選擇權未平倉餘額!$A$4:$I$500,6,FALSE)</f>
        <v>#N/A</v>
      </c>
      <c r="S2068" s="64" t="e">
        <f>VLOOKUP($B2068,選擇權未平倉餘額!$A$4:$I$500,7,FALSE)</f>
        <v>#N/A</v>
      </c>
      <c r="T2068" s="64" t="e">
        <f>VLOOKUP($B2068,選擇權未平倉餘額!$A$4:$I$500,8,FALSE)</f>
        <v>#N/A</v>
      </c>
      <c r="U2068" s="64" t="e">
        <f>VLOOKUP($B2068,選擇權未平倉餘額!$A$4:$I$500,9,FALSE)</f>
        <v>#N/A</v>
      </c>
      <c r="V2068" s="39" t="e">
        <f>VLOOKUP($B2068,臺指選擇權P_C_Ratios!$A$4:$C$500,3,FALSE)</f>
        <v>#N/A</v>
      </c>
      <c r="W2068" s="41" t="e">
        <f>VLOOKUP($B2068,散戶多空比!$A$6:$L$500,12,FALSE)</f>
        <v>#N/A</v>
      </c>
      <c r="X2068" s="40" t="e">
        <f>VLOOKUP($B2068,期貨大額交易人未沖銷部位!$A$4:$O$499,4,FALSE)</f>
        <v>#N/A</v>
      </c>
      <c r="Y2068" s="40" t="e">
        <f>VLOOKUP($B2068,期貨大額交易人未沖銷部位!$A$4:$O$499,7,FALSE)</f>
        <v>#N/A</v>
      </c>
      <c r="Z2068" s="40" t="e">
        <f>VLOOKUP($B2068,期貨大額交易人未沖銷部位!$A$4:$O$499,10,FALSE)</f>
        <v>#N/A</v>
      </c>
      <c r="AA2068" s="40" t="e">
        <f>VLOOKUP($B2068,期貨大額交易人未沖銷部位!$A$4:$O$499,13,FALSE)</f>
        <v>#N/A</v>
      </c>
      <c r="AB2068" s="40" t="e">
        <f>VLOOKUP($B2068,期貨大額交易人未沖銷部位!$A$4:$O$499,14,FALSE)</f>
        <v>#N/A</v>
      </c>
      <c r="AC2068" s="40" t="e">
        <f>VLOOKUP($B2068,期貨大額交易人未沖銷部位!$A$4:$O$499,15,FALSE)</f>
        <v>#N/A</v>
      </c>
      <c r="AD2068" s="33" t="e">
        <f>VLOOKUP($B2068,三大美股走勢!$A$4:$J$495,4,FALSE)</f>
        <v>#N/A</v>
      </c>
      <c r="AE2068" s="33" t="e">
        <f>VLOOKUP($B2068,三大美股走勢!$A$4:$J$495,7,FALSE)</f>
        <v>#N/A</v>
      </c>
      <c r="AF2068" s="33" t="e">
        <f>VLOOKUP($B2068,三大美股走勢!$A$4:$J$495,10,FALSE)</f>
        <v>#N/A</v>
      </c>
    </row>
    <row r="2069" spans="2:32">
      <c r="B2069" s="32">
        <v>44848</v>
      </c>
      <c r="C2069" s="33" t="e">
        <f>VLOOKUP($B2069,大盤與近月台指!$A$4:$I$499,2,FALSE)</f>
        <v>#N/A</v>
      </c>
      <c r="D2069" s="34" t="e">
        <f>VLOOKUP($B2069,大盤與近月台指!$A$4:$I$499,3,FALSE)</f>
        <v>#N/A</v>
      </c>
      <c r="E2069" s="35" t="e">
        <f>VLOOKUP($B2069,大盤與近月台指!$A$4:$I$499,4,FALSE)</f>
        <v>#N/A</v>
      </c>
      <c r="F2069" s="33" t="e">
        <f>VLOOKUP($B2069,大盤與近月台指!$A$4:$I$499,5,FALSE)</f>
        <v>#N/A</v>
      </c>
      <c r="G2069" s="49" t="e">
        <f>VLOOKUP($B2069,三大法人買賣超!$A$4:$I$500,3,FALSE)</f>
        <v>#N/A</v>
      </c>
      <c r="H2069" s="34" t="e">
        <f>VLOOKUP($B2069,三大法人買賣超!$A$4:$I$500,5,FALSE)</f>
        <v>#N/A</v>
      </c>
      <c r="I2069" s="27" t="e">
        <f>VLOOKUP($B2069,三大法人買賣超!$A$4:$I$500,7,FALSE)</f>
        <v>#N/A</v>
      </c>
      <c r="J2069" s="27" t="e">
        <f>VLOOKUP($B2069,三大法人買賣超!$A$4:$I$500,9,FALSE)</f>
        <v>#N/A</v>
      </c>
      <c r="K2069" s="37">
        <f>新台幣匯率美元指數!B2070</f>
        <v>0</v>
      </c>
      <c r="L2069" s="38">
        <f>新台幣匯率美元指數!C2070</f>
        <v>0</v>
      </c>
      <c r="M2069" s="39">
        <f>新台幣匯率美元指數!D2070</f>
        <v>0</v>
      </c>
      <c r="N2069" s="27" t="e">
        <f>VLOOKUP($B2069,期貨未平倉口數!$A$4:$M$499,4,FALSE)</f>
        <v>#N/A</v>
      </c>
      <c r="O2069" s="27" t="e">
        <f>VLOOKUP($B2069,期貨未平倉口數!$A$4:$M$499,9,FALSE)</f>
        <v>#N/A</v>
      </c>
      <c r="P2069" s="27" t="e">
        <f>VLOOKUP($B2069,期貨未平倉口數!$A$4:$M$499,10,FALSE)</f>
        <v>#N/A</v>
      </c>
      <c r="Q2069" s="27" t="e">
        <f>VLOOKUP($B2069,期貨未平倉口數!$A$4:$M$499,11,FALSE)</f>
        <v>#N/A</v>
      </c>
      <c r="R2069" s="64" t="e">
        <f>VLOOKUP($B2069,選擇權未平倉餘額!$A$4:$I$500,6,FALSE)</f>
        <v>#N/A</v>
      </c>
      <c r="S2069" s="64" t="e">
        <f>VLOOKUP($B2069,選擇權未平倉餘額!$A$4:$I$500,7,FALSE)</f>
        <v>#N/A</v>
      </c>
      <c r="T2069" s="64" t="e">
        <f>VLOOKUP($B2069,選擇權未平倉餘額!$A$4:$I$500,8,FALSE)</f>
        <v>#N/A</v>
      </c>
      <c r="U2069" s="64" t="e">
        <f>VLOOKUP($B2069,選擇權未平倉餘額!$A$4:$I$500,9,FALSE)</f>
        <v>#N/A</v>
      </c>
      <c r="V2069" s="39" t="e">
        <f>VLOOKUP($B2069,臺指選擇權P_C_Ratios!$A$4:$C$500,3,FALSE)</f>
        <v>#N/A</v>
      </c>
      <c r="W2069" s="41" t="e">
        <f>VLOOKUP($B2069,散戶多空比!$A$6:$L$500,12,FALSE)</f>
        <v>#N/A</v>
      </c>
      <c r="X2069" s="40" t="e">
        <f>VLOOKUP($B2069,期貨大額交易人未沖銷部位!$A$4:$O$499,4,FALSE)</f>
        <v>#N/A</v>
      </c>
      <c r="Y2069" s="40" t="e">
        <f>VLOOKUP($B2069,期貨大額交易人未沖銷部位!$A$4:$O$499,7,FALSE)</f>
        <v>#N/A</v>
      </c>
      <c r="Z2069" s="40" t="e">
        <f>VLOOKUP($B2069,期貨大額交易人未沖銷部位!$A$4:$O$499,10,FALSE)</f>
        <v>#N/A</v>
      </c>
      <c r="AA2069" s="40" t="e">
        <f>VLOOKUP($B2069,期貨大額交易人未沖銷部位!$A$4:$O$499,13,FALSE)</f>
        <v>#N/A</v>
      </c>
      <c r="AB2069" s="40" t="e">
        <f>VLOOKUP($B2069,期貨大額交易人未沖銷部位!$A$4:$O$499,14,FALSE)</f>
        <v>#N/A</v>
      </c>
      <c r="AC2069" s="40" t="e">
        <f>VLOOKUP($B2069,期貨大額交易人未沖銷部位!$A$4:$O$499,15,FALSE)</f>
        <v>#N/A</v>
      </c>
      <c r="AD2069" s="33" t="e">
        <f>VLOOKUP($B2069,三大美股走勢!$A$4:$J$495,4,FALSE)</f>
        <v>#N/A</v>
      </c>
      <c r="AE2069" s="33" t="e">
        <f>VLOOKUP($B2069,三大美股走勢!$A$4:$J$495,7,FALSE)</f>
        <v>#N/A</v>
      </c>
      <c r="AF2069" s="33" t="e">
        <f>VLOOKUP($B2069,三大美股走勢!$A$4:$J$495,10,FALSE)</f>
        <v>#N/A</v>
      </c>
    </row>
    <row r="2070" spans="2:32">
      <c r="B2070" s="32">
        <v>44849</v>
      </c>
      <c r="C2070" s="33" t="e">
        <f>VLOOKUP($B2070,大盤與近月台指!$A$4:$I$499,2,FALSE)</f>
        <v>#N/A</v>
      </c>
      <c r="D2070" s="34" t="e">
        <f>VLOOKUP($B2070,大盤與近月台指!$A$4:$I$499,3,FALSE)</f>
        <v>#N/A</v>
      </c>
      <c r="E2070" s="35" t="e">
        <f>VLOOKUP($B2070,大盤與近月台指!$A$4:$I$499,4,FALSE)</f>
        <v>#N/A</v>
      </c>
      <c r="F2070" s="33" t="e">
        <f>VLOOKUP($B2070,大盤與近月台指!$A$4:$I$499,5,FALSE)</f>
        <v>#N/A</v>
      </c>
      <c r="G2070" s="49" t="e">
        <f>VLOOKUP($B2070,三大法人買賣超!$A$4:$I$500,3,FALSE)</f>
        <v>#N/A</v>
      </c>
      <c r="H2070" s="34" t="e">
        <f>VLOOKUP($B2070,三大法人買賣超!$A$4:$I$500,5,FALSE)</f>
        <v>#N/A</v>
      </c>
      <c r="I2070" s="27" t="e">
        <f>VLOOKUP($B2070,三大法人買賣超!$A$4:$I$500,7,FALSE)</f>
        <v>#N/A</v>
      </c>
      <c r="J2070" s="27" t="e">
        <f>VLOOKUP($B2070,三大法人買賣超!$A$4:$I$500,9,FALSE)</f>
        <v>#N/A</v>
      </c>
      <c r="K2070" s="37">
        <f>新台幣匯率美元指數!B2071</f>
        <v>0</v>
      </c>
      <c r="L2070" s="38">
        <f>新台幣匯率美元指數!C2071</f>
        <v>0</v>
      </c>
      <c r="M2070" s="39">
        <f>新台幣匯率美元指數!D2071</f>
        <v>0</v>
      </c>
      <c r="N2070" s="27" t="e">
        <f>VLOOKUP($B2070,期貨未平倉口數!$A$4:$M$499,4,FALSE)</f>
        <v>#N/A</v>
      </c>
      <c r="O2070" s="27" t="e">
        <f>VLOOKUP($B2070,期貨未平倉口數!$A$4:$M$499,9,FALSE)</f>
        <v>#N/A</v>
      </c>
      <c r="P2070" s="27" t="e">
        <f>VLOOKUP($B2070,期貨未平倉口數!$A$4:$M$499,10,FALSE)</f>
        <v>#N/A</v>
      </c>
      <c r="Q2070" s="27" t="e">
        <f>VLOOKUP($B2070,期貨未平倉口數!$A$4:$M$499,11,FALSE)</f>
        <v>#N/A</v>
      </c>
      <c r="R2070" s="64" t="e">
        <f>VLOOKUP($B2070,選擇權未平倉餘額!$A$4:$I$500,6,FALSE)</f>
        <v>#N/A</v>
      </c>
      <c r="S2070" s="64" t="e">
        <f>VLOOKUP($B2070,選擇權未平倉餘額!$A$4:$I$500,7,FALSE)</f>
        <v>#N/A</v>
      </c>
      <c r="T2070" s="64" t="e">
        <f>VLOOKUP($B2070,選擇權未平倉餘額!$A$4:$I$500,8,FALSE)</f>
        <v>#N/A</v>
      </c>
      <c r="U2070" s="64" t="e">
        <f>VLOOKUP($B2070,選擇權未平倉餘額!$A$4:$I$500,9,FALSE)</f>
        <v>#N/A</v>
      </c>
      <c r="V2070" s="39" t="e">
        <f>VLOOKUP($B2070,臺指選擇權P_C_Ratios!$A$4:$C$500,3,FALSE)</f>
        <v>#N/A</v>
      </c>
      <c r="W2070" s="41" t="e">
        <f>VLOOKUP($B2070,散戶多空比!$A$6:$L$500,12,FALSE)</f>
        <v>#N/A</v>
      </c>
      <c r="X2070" s="40" t="e">
        <f>VLOOKUP($B2070,期貨大額交易人未沖銷部位!$A$4:$O$499,4,FALSE)</f>
        <v>#N/A</v>
      </c>
      <c r="Y2070" s="40" t="e">
        <f>VLOOKUP($B2070,期貨大額交易人未沖銷部位!$A$4:$O$499,7,FALSE)</f>
        <v>#N/A</v>
      </c>
      <c r="Z2070" s="40" t="e">
        <f>VLOOKUP($B2070,期貨大額交易人未沖銷部位!$A$4:$O$499,10,FALSE)</f>
        <v>#N/A</v>
      </c>
      <c r="AA2070" s="40" t="e">
        <f>VLOOKUP($B2070,期貨大額交易人未沖銷部位!$A$4:$O$499,13,FALSE)</f>
        <v>#N/A</v>
      </c>
      <c r="AB2070" s="40" t="e">
        <f>VLOOKUP($B2070,期貨大額交易人未沖銷部位!$A$4:$O$499,14,FALSE)</f>
        <v>#N/A</v>
      </c>
      <c r="AC2070" s="40" t="e">
        <f>VLOOKUP($B2070,期貨大額交易人未沖銷部位!$A$4:$O$499,15,FALSE)</f>
        <v>#N/A</v>
      </c>
      <c r="AD2070" s="33" t="e">
        <f>VLOOKUP($B2070,三大美股走勢!$A$4:$J$495,4,FALSE)</f>
        <v>#N/A</v>
      </c>
      <c r="AE2070" s="33" t="e">
        <f>VLOOKUP($B2070,三大美股走勢!$A$4:$J$495,7,FALSE)</f>
        <v>#N/A</v>
      </c>
      <c r="AF2070" s="33" t="e">
        <f>VLOOKUP($B2070,三大美股走勢!$A$4:$J$495,10,FALSE)</f>
        <v>#N/A</v>
      </c>
    </row>
    <row r="2071" spans="2:32">
      <c r="B2071" s="32">
        <v>44850</v>
      </c>
      <c r="C2071" s="33" t="e">
        <f>VLOOKUP($B2071,大盤與近月台指!$A$4:$I$499,2,FALSE)</f>
        <v>#N/A</v>
      </c>
      <c r="D2071" s="34" t="e">
        <f>VLOOKUP($B2071,大盤與近月台指!$A$4:$I$499,3,FALSE)</f>
        <v>#N/A</v>
      </c>
      <c r="E2071" s="35" t="e">
        <f>VLOOKUP($B2071,大盤與近月台指!$A$4:$I$499,4,FALSE)</f>
        <v>#N/A</v>
      </c>
      <c r="F2071" s="33" t="e">
        <f>VLOOKUP($B2071,大盤與近月台指!$A$4:$I$499,5,FALSE)</f>
        <v>#N/A</v>
      </c>
      <c r="G2071" s="49" t="e">
        <f>VLOOKUP($B2071,三大法人買賣超!$A$4:$I$500,3,FALSE)</f>
        <v>#N/A</v>
      </c>
      <c r="H2071" s="34" t="e">
        <f>VLOOKUP($B2071,三大法人買賣超!$A$4:$I$500,5,FALSE)</f>
        <v>#N/A</v>
      </c>
      <c r="I2071" s="27" t="e">
        <f>VLOOKUP($B2071,三大法人買賣超!$A$4:$I$500,7,FALSE)</f>
        <v>#N/A</v>
      </c>
      <c r="J2071" s="27" t="e">
        <f>VLOOKUP($B2071,三大法人買賣超!$A$4:$I$500,9,FALSE)</f>
        <v>#N/A</v>
      </c>
      <c r="K2071" s="37">
        <f>新台幣匯率美元指數!B2072</f>
        <v>0</v>
      </c>
      <c r="L2071" s="38">
        <f>新台幣匯率美元指數!C2072</f>
        <v>0</v>
      </c>
      <c r="M2071" s="39">
        <f>新台幣匯率美元指數!D2072</f>
        <v>0</v>
      </c>
      <c r="N2071" s="27" t="e">
        <f>VLOOKUP($B2071,期貨未平倉口數!$A$4:$M$499,4,FALSE)</f>
        <v>#N/A</v>
      </c>
      <c r="O2071" s="27" t="e">
        <f>VLOOKUP($B2071,期貨未平倉口數!$A$4:$M$499,9,FALSE)</f>
        <v>#N/A</v>
      </c>
      <c r="P2071" s="27" t="e">
        <f>VLOOKUP($B2071,期貨未平倉口數!$A$4:$M$499,10,FALSE)</f>
        <v>#N/A</v>
      </c>
      <c r="Q2071" s="27" t="e">
        <f>VLOOKUP($B2071,期貨未平倉口數!$A$4:$M$499,11,FALSE)</f>
        <v>#N/A</v>
      </c>
      <c r="R2071" s="64" t="e">
        <f>VLOOKUP($B2071,選擇權未平倉餘額!$A$4:$I$500,6,FALSE)</f>
        <v>#N/A</v>
      </c>
      <c r="S2071" s="64" t="e">
        <f>VLOOKUP($B2071,選擇權未平倉餘額!$A$4:$I$500,7,FALSE)</f>
        <v>#N/A</v>
      </c>
      <c r="T2071" s="64" t="e">
        <f>VLOOKUP($B2071,選擇權未平倉餘額!$A$4:$I$500,8,FALSE)</f>
        <v>#N/A</v>
      </c>
      <c r="U2071" s="64" t="e">
        <f>VLOOKUP($B2071,選擇權未平倉餘額!$A$4:$I$500,9,FALSE)</f>
        <v>#N/A</v>
      </c>
      <c r="V2071" s="39" t="e">
        <f>VLOOKUP($B2071,臺指選擇權P_C_Ratios!$A$4:$C$500,3,FALSE)</f>
        <v>#N/A</v>
      </c>
      <c r="W2071" s="41" t="e">
        <f>VLOOKUP($B2071,散戶多空比!$A$6:$L$500,12,FALSE)</f>
        <v>#N/A</v>
      </c>
      <c r="X2071" s="40" t="e">
        <f>VLOOKUP($B2071,期貨大額交易人未沖銷部位!$A$4:$O$499,4,FALSE)</f>
        <v>#N/A</v>
      </c>
      <c r="Y2071" s="40" t="e">
        <f>VLOOKUP($B2071,期貨大額交易人未沖銷部位!$A$4:$O$499,7,FALSE)</f>
        <v>#N/A</v>
      </c>
      <c r="Z2071" s="40" t="e">
        <f>VLOOKUP($B2071,期貨大額交易人未沖銷部位!$A$4:$O$499,10,FALSE)</f>
        <v>#N/A</v>
      </c>
      <c r="AA2071" s="40" t="e">
        <f>VLOOKUP($B2071,期貨大額交易人未沖銷部位!$A$4:$O$499,13,FALSE)</f>
        <v>#N/A</v>
      </c>
      <c r="AB2071" s="40" t="e">
        <f>VLOOKUP($B2071,期貨大額交易人未沖銷部位!$A$4:$O$499,14,FALSE)</f>
        <v>#N/A</v>
      </c>
      <c r="AC2071" s="40" t="e">
        <f>VLOOKUP($B2071,期貨大額交易人未沖銷部位!$A$4:$O$499,15,FALSE)</f>
        <v>#N/A</v>
      </c>
      <c r="AD2071" s="33" t="e">
        <f>VLOOKUP($B2071,三大美股走勢!$A$4:$J$495,4,FALSE)</f>
        <v>#N/A</v>
      </c>
      <c r="AE2071" s="33" t="e">
        <f>VLOOKUP($B2071,三大美股走勢!$A$4:$J$495,7,FALSE)</f>
        <v>#N/A</v>
      </c>
      <c r="AF2071" s="33" t="e">
        <f>VLOOKUP($B2071,三大美股走勢!$A$4:$J$495,10,FALSE)</f>
        <v>#N/A</v>
      </c>
    </row>
    <row r="2072" spans="2:32">
      <c r="B2072" s="32">
        <v>44851</v>
      </c>
      <c r="C2072" s="33" t="e">
        <f>VLOOKUP($B2072,大盤與近月台指!$A$4:$I$499,2,FALSE)</f>
        <v>#N/A</v>
      </c>
      <c r="D2072" s="34" t="e">
        <f>VLOOKUP($B2072,大盤與近月台指!$A$4:$I$499,3,FALSE)</f>
        <v>#N/A</v>
      </c>
      <c r="E2072" s="35" t="e">
        <f>VLOOKUP($B2072,大盤與近月台指!$A$4:$I$499,4,FALSE)</f>
        <v>#N/A</v>
      </c>
      <c r="F2072" s="33" t="e">
        <f>VLOOKUP($B2072,大盤與近月台指!$A$4:$I$499,5,FALSE)</f>
        <v>#N/A</v>
      </c>
      <c r="G2072" s="49" t="e">
        <f>VLOOKUP($B2072,三大法人買賣超!$A$4:$I$500,3,FALSE)</f>
        <v>#N/A</v>
      </c>
      <c r="H2072" s="34" t="e">
        <f>VLOOKUP($B2072,三大法人買賣超!$A$4:$I$500,5,FALSE)</f>
        <v>#N/A</v>
      </c>
      <c r="I2072" s="27" t="e">
        <f>VLOOKUP($B2072,三大法人買賣超!$A$4:$I$500,7,FALSE)</f>
        <v>#N/A</v>
      </c>
      <c r="J2072" s="27" t="e">
        <f>VLOOKUP($B2072,三大法人買賣超!$A$4:$I$500,9,FALSE)</f>
        <v>#N/A</v>
      </c>
      <c r="K2072" s="37">
        <f>新台幣匯率美元指數!B2073</f>
        <v>0</v>
      </c>
      <c r="L2072" s="38">
        <f>新台幣匯率美元指數!C2073</f>
        <v>0</v>
      </c>
      <c r="M2072" s="39">
        <f>新台幣匯率美元指數!D2073</f>
        <v>0</v>
      </c>
      <c r="N2072" s="27" t="e">
        <f>VLOOKUP($B2072,期貨未平倉口數!$A$4:$M$499,4,FALSE)</f>
        <v>#N/A</v>
      </c>
      <c r="O2072" s="27" t="e">
        <f>VLOOKUP($B2072,期貨未平倉口數!$A$4:$M$499,9,FALSE)</f>
        <v>#N/A</v>
      </c>
      <c r="P2072" s="27" t="e">
        <f>VLOOKUP($B2072,期貨未平倉口數!$A$4:$M$499,10,FALSE)</f>
        <v>#N/A</v>
      </c>
      <c r="Q2072" s="27" t="e">
        <f>VLOOKUP($B2072,期貨未平倉口數!$A$4:$M$499,11,FALSE)</f>
        <v>#N/A</v>
      </c>
      <c r="R2072" s="64" t="e">
        <f>VLOOKUP($B2072,選擇權未平倉餘額!$A$4:$I$500,6,FALSE)</f>
        <v>#N/A</v>
      </c>
      <c r="S2072" s="64" t="e">
        <f>VLOOKUP($B2072,選擇權未平倉餘額!$A$4:$I$500,7,FALSE)</f>
        <v>#N/A</v>
      </c>
      <c r="T2072" s="64" t="e">
        <f>VLOOKUP($B2072,選擇權未平倉餘額!$A$4:$I$500,8,FALSE)</f>
        <v>#N/A</v>
      </c>
      <c r="U2072" s="64" t="e">
        <f>VLOOKUP($B2072,選擇權未平倉餘額!$A$4:$I$500,9,FALSE)</f>
        <v>#N/A</v>
      </c>
      <c r="V2072" s="39" t="e">
        <f>VLOOKUP($B2072,臺指選擇權P_C_Ratios!$A$4:$C$500,3,FALSE)</f>
        <v>#N/A</v>
      </c>
      <c r="W2072" s="41" t="e">
        <f>VLOOKUP($B2072,散戶多空比!$A$6:$L$500,12,FALSE)</f>
        <v>#N/A</v>
      </c>
      <c r="X2072" s="40" t="e">
        <f>VLOOKUP($B2072,期貨大額交易人未沖銷部位!$A$4:$O$499,4,FALSE)</f>
        <v>#N/A</v>
      </c>
      <c r="Y2072" s="40" t="e">
        <f>VLOOKUP($B2072,期貨大額交易人未沖銷部位!$A$4:$O$499,7,FALSE)</f>
        <v>#N/A</v>
      </c>
      <c r="Z2072" s="40" t="e">
        <f>VLOOKUP($B2072,期貨大額交易人未沖銷部位!$A$4:$O$499,10,FALSE)</f>
        <v>#N/A</v>
      </c>
      <c r="AA2072" s="40" t="e">
        <f>VLOOKUP($B2072,期貨大額交易人未沖銷部位!$A$4:$O$499,13,FALSE)</f>
        <v>#N/A</v>
      </c>
      <c r="AB2072" s="40" t="e">
        <f>VLOOKUP($B2072,期貨大額交易人未沖銷部位!$A$4:$O$499,14,FALSE)</f>
        <v>#N/A</v>
      </c>
      <c r="AC2072" s="40" t="e">
        <f>VLOOKUP($B2072,期貨大額交易人未沖銷部位!$A$4:$O$499,15,FALSE)</f>
        <v>#N/A</v>
      </c>
      <c r="AD2072" s="33" t="e">
        <f>VLOOKUP($B2072,三大美股走勢!$A$4:$J$495,4,FALSE)</f>
        <v>#N/A</v>
      </c>
      <c r="AE2072" s="33" t="e">
        <f>VLOOKUP($B2072,三大美股走勢!$A$4:$J$495,7,FALSE)</f>
        <v>#N/A</v>
      </c>
      <c r="AF2072" s="33" t="e">
        <f>VLOOKUP($B2072,三大美股走勢!$A$4:$J$495,10,FALSE)</f>
        <v>#N/A</v>
      </c>
    </row>
    <row r="2073" spans="2:32">
      <c r="B2073" s="32">
        <v>44852</v>
      </c>
      <c r="C2073" s="33" t="e">
        <f>VLOOKUP($B2073,大盤與近月台指!$A$4:$I$499,2,FALSE)</f>
        <v>#N/A</v>
      </c>
      <c r="D2073" s="34" t="e">
        <f>VLOOKUP($B2073,大盤與近月台指!$A$4:$I$499,3,FALSE)</f>
        <v>#N/A</v>
      </c>
      <c r="E2073" s="35" t="e">
        <f>VLOOKUP($B2073,大盤與近月台指!$A$4:$I$499,4,FALSE)</f>
        <v>#N/A</v>
      </c>
      <c r="F2073" s="33" t="e">
        <f>VLOOKUP($B2073,大盤與近月台指!$A$4:$I$499,5,FALSE)</f>
        <v>#N/A</v>
      </c>
      <c r="G2073" s="49" t="e">
        <f>VLOOKUP($B2073,三大法人買賣超!$A$4:$I$500,3,FALSE)</f>
        <v>#N/A</v>
      </c>
      <c r="H2073" s="34" t="e">
        <f>VLOOKUP($B2073,三大法人買賣超!$A$4:$I$500,5,FALSE)</f>
        <v>#N/A</v>
      </c>
      <c r="I2073" s="27" t="e">
        <f>VLOOKUP($B2073,三大法人買賣超!$A$4:$I$500,7,FALSE)</f>
        <v>#N/A</v>
      </c>
      <c r="J2073" s="27" t="e">
        <f>VLOOKUP($B2073,三大法人買賣超!$A$4:$I$500,9,FALSE)</f>
        <v>#N/A</v>
      </c>
      <c r="K2073" s="37">
        <f>新台幣匯率美元指數!B2074</f>
        <v>0</v>
      </c>
      <c r="L2073" s="38">
        <f>新台幣匯率美元指數!C2074</f>
        <v>0</v>
      </c>
      <c r="M2073" s="39">
        <f>新台幣匯率美元指數!D2074</f>
        <v>0</v>
      </c>
      <c r="N2073" s="27" t="e">
        <f>VLOOKUP($B2073,期貨未平倉口數!$A$4:$M$499,4,FALSE)</f>
        <v>#N/A</v>
      </c>
      <c r="O2073" s="27" t="e">
        <f>VLOOKUP($B2073,期貨未平倉口數!$A$4:$M$499,9,FALSE)</f>
        <v>#N/A</v>
      </c>
      <c r="P2073" s="27" t="e">
        <f>VLOOKUP($B2073,期貨未平倉口數!$A$4:$M$499,10,FALSE)</f>
        <v>#N/A</v>
      </c>
      <c r="Q2073" s="27" t="e">
        <f>VLOOKUP($B2073,期貨未平倉口數!$A$4:$M$499,11,FALSE)</f>
        <v>#N/A</v>
      </c>
      <c r="R2073" s="64" t="e">
        <f>VLOOKUP($B2073,選擇權未平倉餘額!$A$4:$I$500,6,FALSE)</f>
        <v>#N/A</v>
      </c>
      <c r="S2073" s="64" t="e">
        <f>VLOOKUP($B2073,選擇權未平倉餘額!$A$4:$I$500,7,FALSE)</f>
        <v>#N/A</v>
      </c>
      <c r="T2073" s="64" t="e">
        <f>VLOOKUP($B2073,選擇權未平倉餘額!$A$4:$I$500,8,FALSE)</f>
        <v>#N/A</v>
      </c>
      <c r="U2073" s="64" t="e">
        <f>VLOOKUP($B2073,選擇權未平倉餘額!$A$4:$I$500,9,FALSE)</f>
        <v>#N/A</v>
      </c>
      <c r="V2073" s="39" t="e">
        <f>VLOOKUP($B2073,臺指選擇權P_C_Ratios!$A$4:$C$500,3,FALSE)</f>
        <v>#N/A</v>
      </c>
      <c r="W2073" s="41" t="e">
        <f>VLOOKUP($B2073,散戶多空比!$A$6:$L$500,12,FALSE)</f>
        <v>#N/A</v>
      </c>
      <c r="X2073" s="40" t="e">
        <f>VLOOKUP($B2073,期貨大額交易人未沖銷部位!$A$4:$O$499,4,FALSE)</f>
        <v>#N/A</v>
      </c>
      <c r="Y2073" s="40" t="e">
        <f>VLOOKUP($B2073,期貨大額交易人未沖銷部位!$A$4:$O$499,7,FALSE)</f>
        <v>#N/A</v>
      </c>
      <c r="Z2073" s="40" t="e">
        <f>VLOOKUP($B2073,期貨大額交易人未沖銷部位!$A$4:$O$499,10,FALSE)</f>
        <v>#N/A</v>
      </c>
      <c r="AA2073" s="40" t="e">
        <f>VLOOKUP($B2073,期貨大額交易人未沖銷部位!$A$4:$O$499,13,FALSE)</f>
        <v>#N/A</v>
      </c>
      <c r="AB2073" s="40" t="e">
        <f>VLOOKUP($B2073,期貨大額交易人未沖銷部位!$A$4:$O$499,14,FALSE)</f>
        <v>#N/A</v>
      </c>
      <c r="AC2073" s="40" t="e">
        <f>VLOOKUP($B2073,期貨大額交易人未沖銷部位!$A$4:$O$499,15,FALSE)</f>
        <v>#N/A</v>
      </c>
      <c r="AD2073" s="33" t="e">
        <f>VLOOKUP($B2073,三大美股走勢!$A$4:$J$495,4,FALSE)</f>
        <v>#N/A</v>
      </c>
      <c r="AE2073" s="33" t="e">
        <f>VLOOKUP($B2073,三大美股走勢!$A$4:$J$495,7,FALSE)</f>
        <v>#N/A</v>
      </c>
      <c r="AF2073" s="33" t="e">
        <f>VLOOKUP($B2073,三大美股走勢!$A$4:$J$495,10,FALSE)</f>
        <v>#N/A</v>
      </c>
    </row>
    <row r="2074" spans="2:32">
      <c r="B2074" s="32">
        <v>44853</v>
      </c>
      <c r="C2074" s="33" t="e">
        <f>VLOOKUP($B2074,大盤與近月台指!$A$4:$I$499,2,FALSE)</f>
        <v>#N/A</v>
      </c>
      <c r="D2074" s="34" t="e">
        <f>VLOOKUP($B2074,大盤與近月台指!$A$4:$I$499,3,FALSE)</f>
        <v>#N/A</v>
      </c>
      <c r="E2074" s="35" t="e">
        <f>VLOOKUP($B2074,大盤與近月台指!$A$4:$I$499,4,FALSE)</f>
        <v>#N/A</v>
      </c>
      <c r="F2074" s="33" t="e">
        <f>VLOOKUP($B2074,大盤與近月台指!$A$4:$I$499,5,FALSE)</f>
        <v>#N/A</v>
      </c>
      <c r="G2074" s="49" t="e">
        <f>VLOOKUP($B2074,三大法人買賣超!$A$4:$I$500,3,FALSE)</f>
        <v>#N/A</v>
      </c>
      <c r="H2074" s="34" t="e">
        <f>VLOOKUP($B2074,三大法人買賣超!$A$4:$I$500,5,FALSE)</f>
        <v>#N/A</v>
      </c>
      <c r="I2074" s="27" t="e">
        <f>VLOOKUP($B2074,三大法人買賣超!$A$4:$I$500,7,FALSE)</f>
        <v>#N/A</v>
      </c>
      <c r="J2074" s="27" t="e">
        <f>VLOOKUP($B2074,三大法人買賣超!$A$4:$I$500,9,FALSE)</f>
        <v>#N/A</v>
      </c>
      <c r="K2074" s="37">
        <f>新台幣匯率美元指數!B2075</f>
        <v>0</v>
      </c>
      <c r="L2074" s="38">
        <f>新台幣匯率美元指數!C2075</f>
        <v>0</v>
      </c>
      <c r="M2074" s="39">
        <f>新台幣匯率美元指數!D2075</f>
        <v>0</v>
      </c>
      <c r="N2074" s="27" t="e">
        <f>VLOOKUP($B2074,期貨未平倉口數!$A$4:$M$499,4,FALSE)</f>
        <v>#N/A</v>
      </c>
      <c r="O2074" s="27" t="e">
        <f>VLOOKUP($B2074,期貨未平倉口數!$A$4:$M$499,9,FALSE)</f>
        <v>#N/A</v>
      </c>
      <c r="P2074" s="27" t="e">
        <f>VLOOKUP($B2074,期貨未平倉口數!$A$4:$M$499,10,FALSE)</f>
        <v>#N/A</v>
      </c>
      <c r="Q2074" s="27" t="e">
        <f>VLOOKUP($B2074,期貨未平倉口數!$A$4:$M$499,11,FALSE)</f>
        <v>#N/A</v>
      </c>
      <c r="R2074" s="64" t="e">
        <f>VLOOKUP($B2074,選擇權未平倉餘額!$A$4:$I$500,6,FALSE)</f>
        <v>#N/A</v>
      </c>
      <c r="S2074" s="64" t="e">
        <f>VLOOKUP($B2074,選擇權未平倉餘額!$A$4:$I$500,7,FALSE)</f>
        <v>#N/A</v>
      </c>
      <c r="T2074" s="64" t="e">
        <f>VLOOKUP($B2074,選擇權未平倉餘額!$A$4:$I$500,8,FALSE)</f>
        <v>#N/A</v>
      </c>
      <c r="U2074" s="64" t="e">
        <f>VLOOKUP($B2074,選擇權未平倉餘額!$A$4:$I$500,9,FALSE)</f>
        <v>#N/A</v>
      </c>
      <c r="V2074" s="39" t="e">
        <f>VLOOKUP($B2074,臺指選擇權P_C_Ratios!$A$4:$C$500,3,FALSE)</f>
        <v>#N/A</v>
      </c>
      <c r="W2074" s="41" t="e">
        <f>VLOOKUP($B2074,散戶多空比!$A$6:$L$500,12,FALSE)</f>
        <v>#N/A</v>
      </c>
      <c r="X2074" s="40" t="e">
        <f>VLOOKUP($B2074,期貨大額交易人未沖銷部位!$A$4:$O$499,4,FALSE)</f>
        <v>#N/A</v>
      </c>
      <c r="Y2074" s="40" t="e">
        <f>VLOOKUP($B2074,期貨大額交易人未沖銷部位!$A$4:$O$499,7,FALSE)</f>
        <v>#N/A</v>
      </c>
      <c r="Z2074" s="40" t="e">
        <f>VLOOKUP($B2074,期貨大額交易人未沖銷部位!$A$4:$O$499,10,FALSE)</f>
        <v>#N/A</v>
      </c>
      <c r="AA2074" s="40" t="e">
        <f>VLOOKUP($B2074,期貨大額交易人未沖銷部位!$A$4:$O$499,13,FALSE)</f>
        <v>#N/A</v>
      </c>
      <c r="AB2074" s="40" t="e">
        <f>VLOOKUP($B2074,期貨大額交易人未沖銷部位!$A$4:$O$499,14,FALSE)</f>
        <v>#N/A</v>
      </c>
      <c r="AC2074" s="40" t="e">
        <f>VLOOKUP($B2074,期貨大額交易人未沖銷部位!$A$4:$O$499,15,FALSE)</f>
        <v>#N/A</v>
      </c>
      <c r="AD2074" s="33" t="e">
        <f>VLOOKUP($B2074,三大美股走勢!$A$4:$J$495,4,FALSE)</f>
        <v>#N/A</v>
      </c>
      <c r="AE2074" s="33" t="e">
        <f>VLOOKUP($B2074,三大美股走勢!$A$4:$J$495,7,FALSE)</f>
        <v>#N/A</v>
      </c>
      <c r="AF2074" s="33" t="e">
        <f>VLOOKUP($B2074,三大美股走勢!$A$4:$J$495,10,FALSE)</f>
        <v>#N/A</v>
      </c>
    </row>
    <row r="2075" spans="2:32">
      <c r="B2075" s="32">
        <v>44854</v>
      </c>
      <c r="C2075" s="33" t="e">
        <f>VLOOKUP($B2075,大盤與近月台指!$A$4:$I$499,2,FALSE)</f>
        <v>#N/A</v>
      </c>
      <c r="D2075" s="34" t="e">
        <f>VLOOKUP($B2075,大盤與近月台指!$A$4:$I$499,3,FALSE)</f>
        <v>#N/A</v>
      </c>
      <c r="E2075" s="35" t="e">
        <f>VLOOKUP($B2075,大盤與近月台指!$A$4:$I$499,4,FALSE)</f>
        <v>#N/A</v>
      </c>
      <c r="F2075" s="33" t="e">
        <f>VLOOKUP($B2075,大盤與近月台指!$A$4:$I$499,5,FALSE)</f>
        <v>#N/A</v>
      </c>
      <c r="G2075" s="49" t="e">
        <f>VLOOKUP($B2075,三大法人買賣超!$A$4:$I$500,3,FALSE)</f>
        <v>#N/A</v>
      </c>
      <c r="H2075" s="34" t="e">
        <f>VLOOKUP($B2075,三大法人買賣超!$A$4:$I$500,5,FALSE)</f>
        <v>#N/A</v>
      </c>
      <c r="I2075" s="27" t="e">
        <f>VLOOKUP($B2075,三大法人買賣超!$A$4:$I$500,7,FALSE)</f>
        <v>#N/A</v>
      </c>
      <c r="J2075" s="27" t="e">
        <f>VLOOKUP($B2075,三大法人買賣超!$A$4:$I$500,9,FALSE)</f>
        <v>#N/A</v>
      </c>
      <c r="K2075" s="37">
        <f>新台幣匯率美元指數!B2076</f>
        <v>0</v>
      </c>
      <c r="L2075" s="38">
        <f>新台幣匯率美元指數!C2076</f>
        <v>0</v>
      </c>
      <c r="M2075" s="39">
        <f>新台幣匯率美元指數!D2076</f>
        <v>0</v>
      </c>
      <c r="N2075" s="27" t="e">
        <f>VLOOKUP($B2075,期貨未平倉口數!$A$4:$M$499,4,FALSE)</f>
        <v>#N/A</v>
      </c>
      <c r="O2075" s="27" t="e">
        <f>VLOOKUP($B2075,期貨未平倉口數!$A$4:$M$499,9,FALSE)</f>
        <v>#N/A</v>
      </c>
      <c r="P2075" s="27" t="e">
        <f>VLOOKUP($B2075,期貨未平倉口數!$A$4:$M$499,10,FALSE)</f>
        <v>#N/A</v>
      </c>
      <c r="Q2075" s="27" t="e">
        <f>VLOOKUP($B2075,期貨未平倉口數!$A$4:$M$499,11,FALSE)</f>
        <v>#N/A</v>
      </c>
      <c r="R2075" s="64" t="e">
        <f>VLOOKUP($B2075,選擇權未平倉餘額!$A$4:$I$500,6,FALSE)</f>
        <v>#N/A</v>
      </c>
      <c r="S2075" s="64" t="e">
        <f>VLOOKUP($B2075,選擇權未平倉餘額!$A$4:$I$500,7,FALSE)</f>
        <v>#N/A</v>
      </c>
      <c r="T2075" s="64" t="e">
        <f>VLOOKUP($B2075,選擇權未平倉餘額!$A$4:$I$500,8,FALSE)</f>
        <v>#N/A</v>
      </c>
      <c r="U2075" s="64" t="e">
        <f>VLOOKUP($B2075,選擇權未平倉餘額!$A$4:$I$500,9,FALSE)</f>
        <v>#N/A</v>
      </c>
      <c r="V2075" s="39" t="e">
        <f>VLOOKUP($B2075,臺指選擇權P_C_Ratios!$A$4:$C$500,3,FALSE)</f>
        <v>#N/A</v>
      </c>
      <c r="W2075" s="41" t="e">
        <f>VLOOKUP($B2075,散戶多空比!$A$6:$L$500,12,FALSE)</f>
        <v>#N/A</v>
      </c>
      <c r="X2075" s="40" t="e">
        <f>VLOOKUP($B2075,期貨大額交易人未沖銷部位!$A$4:$O$499,4,FALSE)</f>
        <v>#N/A</v>
      </c>
      <c r="Y2075" s="40" t="e">
        <f>VLOOKUP($B2075,期貨大額交易人未沖銷部位!$A$4:$O$499,7,FALSE)</f>
        <v>#N/A</v>
      </c>
      <c r="Z2075" s="40" t="e">
        <f>VLOOKUP($B2075,期貨大額交易人未沖銷部位!$A$4:$O$499,10,FALSE)</f>
        <v>#N/A</v>
      </c>
      <c r="AA2075" s="40" t="e">
        <f>VLOOKUP($B2075,期貨大額交易人未沖銷部位!$A$4:$O$499,13,FALSE)</f>
        <v>#N/A</v>
      </c>
      <c r="AB2075" s="40" t="e">
        <f>VLOOKUP($B2075,期貨大額交易人未沖銷部位!$A$4:$O$499,14,FALSE)</f>
        <v>#N/A</v>
      </c>
      <c r="AC2075" s="40" t="e">
        <f>VLOOKUP($B2075,期貨大額交易人未沖銷部位!$A$4:$O$499,15,FALSE)</f>
        <v>#N/A</v>
      </c>
      <c r="AD2075" s="33" t="e">
        <f>VLOOKUP($B2075,三大美股走勢!$A$4:$J$495,4,FALSE)</f>
        <v>#N/A</v>
      </c>
      <c r="AE2075" s="33" t="e">
        <f>VLOOKUP($B2075,三大美股走勢!$A$4:$J$495,7,FALSE)</f>
        <v>#N/A</v>
      </c>
      <c r="AF2075" s="33" t="e">
        <f>VLOOKUP($B2075,三大美股走勢!$A$4:$J$495,10,FALSE)</f>
        <v>#N/A</v>
      </c>
    </row>
    <row r="2076" spans="2:32">
      <c r="B2076" s="32">
        <v>44855</v>
      </c>
      <c r="C2076" s="33" t="e">
        <f>VLOOKUP($B2076,大盤與近月台指!$A$4:$I$499,2,FALSE)</f>
        <v>#N/A</v>
      </c>
      <c r="D2076" s="34" t="e">
        <f>VLOOKUP($B2076,大盤與近月台指!$A$4:$I$499,3,FALSE)</f>
        <v>#N/A</v>
      </c>
      <c r="E2076" s="35" t="e">
        <f>VLOOKUP($B2076,大盤與近月台指!$A$4:$I$499,4,FALSE)</f>
        <v>#N/A</v>
      </c>
      <c r="F2076" s="33" t="e">
        <f>VLOOKUP($B2076,大盤與近月台指!$A$4:$I$499,5,FALSE)</f>
        <v>#N/A</v>
      </c>
      <c r="G2076" s="49" t="e">
        <f>VLOOKUP($B2076,三大法人買賣超!$A$4:$I$500,3,FALSE)</f>
        <v>#N/A</v>
      </c>
      <c r="H2076" s="34" t="e">
        <f>VLOOKUP($B2076,三大法人買賣超!$A$4:$I$500,5,FALSE)</f>
        <v>#N/A</v>
      </c>
      <c r="I2076" s="27" t="e">
        <f>VLOOKUP($B2076,三大法人買賣超!$A$4:$I$500,7,FALSE)</f>
        <v>#N/A</v>
      </c>
      <c r="J2076" s="27" t="e">
        <f>VLOOKUP($B2076,三大法人買賣超!$A$4:$I$500,9,FALSE)</f>
        <v>#N/A</v>
      </c>
      <c r="K2076" s="37">
        <f>新台幣匯率美元指數!B2077</f>
        <v>0</v>
      </c>
      <c r="L2076" s="38">
        <f>新台幣匯率美元指數!C2077</f>
        <v>0</v>
      </c>
      <c r="M2076" s="39">
        <f>新台幣匯率美元指數!D2077</f>
        <v>0</v>
      </c>
      <c r="N2076" s="27" t="e">
        <f>VLOOKUP($B2076,期貨未平倉口數!$A$4:$M$499,4,FALSE)</f>
        <v>#N/A</v>
      </c>
      <c r="O2076" s="27" t="e">
        <f>VLOOKUP($B2076,期貨未平倉口數!$A$4:$M$499,9,FALSE)</f>
        <v>#N/A</v>
      </c>
      <c r="P2076" s="27" t="e">
        <f>VLOOKUP($B2076,期貨未平倉口數!$A$4:$M$499,10,FALSE)</f>
        <v>#N/A</v>
      </c>
      <c r="Q2076" s="27" t="e">
        <f>VLOOKUP($B2076,期貨未平倉口數!$A$4:$M$499,11,FALSE)</f>
        <v>#N/A</v>
      </c>
      <c r="R2076" s="64" t="e">
        <f>VLOOKUP($B2076,選擇權未平倉餘額!$A$4:$I$500,6,FALSE)</f>
        <v>#N/A</v>
      </c>
      <c r="S2076" s="64" t="e">
        <f>VLOOKUP($B2076,選擇權未平倉餘額!$A$4:$I$500,7,FALSE)</f>
        <v>#N/A</v>
      </c>
      <c r="T2076" s="64" t="e">
        <f>VLOOKUP($B2076,選擇權未平倉餘額!$A$4:$I$500,8,FALSE)</f>
        <v>#N/A</v>
      </c>
      <c r="U2076" s="64" t="e">
        <f>VLOOKUP($B2076,選擇權未平倉餘額!$A$4:$I$500,9,FALSE)</f>
        <v>#N/A</v>
      </c>
      <c r="V2076" s="39" t="e">
        <f>VLOOKUP($B2076,臺指選擇權P_C_Ratios!$A$4:$C$500,3,FALSE)</f>
        <v>#N/A</v>
      </c>
      <c r="W2076" s="41" t="e">
        <f>VLOOKUP($B2076,散戶多空比!$A$6:$L$500,12,FALSE)</f>
        <v>#N/A</v>
      </c>
      <c r="X2076" s="40" t="e">
        <f>VLOOKUP($B2076,期貨大額交易人未沖銷部位!$A$4:$O$499,4,FALSE)</f>
        <v>#N/A</v>
      </c>
      <c r="Y2076" s="40" t="e">
        <f>VLOOKUP($B2076,期貨大額交易人未沖銷部位!$A$4:$O$499,7,FALSE)</f>
        <v>#N/A</v>
      </c>
      <c r="Z2076" s="40" t="e">
        <f>VLOOKUP($B2076,期貨大額交易人未沖銷部位!$A$4:$O$499,10,FALSE)</f>
        <v>#N/A</v>
      </c>
      <c r="AA2076" s="40" t="e">
        <f>VLOOKUP($B2076,期貨大額交易人未沖銷部位!$A$4:$O$499,13,FALSE)</f>
        <v>#N/A</v>
      </c>
      <c r="AB2076" s="40" t="e">
        <f>VLOOKUP($B2076,期貨大額交易人未沖銷部位!$A$4:$O$499,14,FALSE)</f>
        <v>#N/A</v>
      </c>
      <c r="AC2076" s="40" t="e">
        <f>VLOOKUP($B2076,期貨大額交易人未沖銷部位!$A$4:$O$499,15,FALSE)</f>
        <v>#N/A</v>
      </c>
      <c r="AD2076" s="33" t="e">
        <f>VLOOKUP($B2076,三大美股走勢!$A$4:$J$495,4,FALSE)</f>
        <v>#N/A</v>
      </c>
      <c r="AE2076" s="33" t="e">
        <f>VLOOKUP($B2076,三大美股走勢!$A$4:$J$495,7,FALSE)</f>
        <v>#N/A</v>
      </c>
      <c r="AF2076" s="33" t="e">
        <f>VLOOKUP($B2076,三大美股走勢!$A$4:$J$495,10,FALSE)</f>
        <v>#N/A</v>
      </c>
    </row>
    <row r="2077" spans="2:32">
      <c r="B2077" s="32">
        <v>44856</v>
      </c>
      <c r="C2077" s="33" t="e">
        <f>VLOOKUP($B2077,大盤與近月台指!$A$4:$I$499,2,FALSE)</f>
        <v>#N/A</v>
      </c>
      <c r="D2077" s="34" t="e">
        <f>VLOOKUP($B2077,大盤與近月台指!$A$4:$I$499,3,FALSE)</f>
        <v>#N/A</v>
      </c>
      <c r="E2077" s="35" t="e">
        <f>VLOOKUP($B2077,大盤與近月台指!$A$4:$I$499,4,FALSE)</f>
        <v>#N/A</v>
      </c>
      <c r="F2077" s="33" t="e">
        <f>VLOOKUP($B2077,大盤與近月台指!$A$4:$I$499,5,FALSE)</f>
        <v>#N/A</v>
      </c>
      <c r="G2077" s="49" t="e">
        <f>VLOOKUP($B2077,三大法人買賣超!$A$4:$I$500,3,FALSE)</f>
        <v>#N/A</v>
      </c>
      <c r="H2077" s="34" t="e">
        <f>VLOOKUP($B2077,三大法人買賣超!$A$4:$I$500,5,FALSE)</f>
        <v>#N/A</v>
      </c>
      <c r="I2077" s="27" t="e">
        <f>VLOOKUP($B2077,三大法人買賣超!$A$4:$I$500,7,FALSE)</f>
        <v>#N/A</v>
      </c>
      <c r="J2077" s="27" t="e">
        <f>VLOOKUP($B2077,三大法人買賣超!$A$4:$I$500,9,FALSE)</f>
        <v>#N/A</v>
      </c>
      <c r="K2077" s="37">
        <f>新台幣匯率美元指數!B2078</f>
        <v>0</v>
      </c>
      <c r="L2077" s="38">
        <f>新台幣匯率美元指數!C2078</f>
        <v>0</v>
      </c>
      <c r="M2077" s="39">
        <f>新台幣匯率美元指數!D2078</f>
        <v>0</v>
      </c>
      <c r="N2077" s="27" t="e">
        <f>VLOOKUP($B2077,期貨未平倉口數!$A$4:$M$499,4,FALSE)</f>
        <v>#N/A</v>
      </c>
      <c r="O2077" s="27" t="e">
        <f>VLOOKUP($B2077,期貨未平倉口數!$A$4:$M$499,9,FALSE)</f>
        <v>#N/A</v>
      </c>
      <c r="P2077" s="27" t="e">
        <f>VLOOKUP($B2077,期貨未平倉口數!$A$4:$M$499,10,FALSE)</f>
        <v>#N/A</v>
      </c>
      <c r="Q2077" s="27" t="e">
        <f>VLOOKUP($B2077,期貨未平倉口數!$A$4:$M$499,11,FALSE)</f>
        <v>#N/A</v>
      </c>
      <c r="R2077" s="64" t="e">
        <f>VLOOKUP($B2077,選擇權未平倉餘額!$A$4:$I$500,6,FALSE)</f>
        <v>#N/A</v>
      </c>
      <c r="S2077" s="64" t="e">
        <f>VLOOKUP($B2077,選擇權未平倉餘額!$A$4:$I$500,7,FALSE)</f>
        <v>#N/A</v>
      </c>
      <c r="T2077" s="64" t="e">
        <f>VLOOKUP($B2077,選擇權未平倉餘額!$A$4:$I$500,8,FALSE)</f>
        <v>#N/A</v>
      </c>
      <c r="U2077" s="64" t="e">
        <f>VLOOKUP($B2077,選擇權未平倉餘額!$A$4:$I$500,9,FALSE)</f>
        <v>#N/A</v>
      </c>
      <c r="V2077" s="39" t="e">
        <f>VLOOKUP($B2077,臺指選擇權P_C_Ratios!$A$4:$C$500,3,FALSE)</f>
        <v>#N/A</v>
      </c>
      <c r="W2077" s="41" t="e">
        <f>VLOOKUP($B2077,散戶多空比!$A$6:$L$500,12,FALSE)</f>
        <v>#N/A</v>
      </c>
      <c r="X2077" s="40" t="e">
        <f>VLOOKUP($B2077,期貨大額交易人未沖銷部位!$A$4:$O$499,4,FALSE)</f>
        <v>#N/A</v>
      </c>
      <c r="Y2077" s="40" t="e">
        <f>VLOOKUP($B2077,期貨大額交易人未沖銷部位!$A$4:$O$499,7,FALSE)</f>
        <v>#N/A</v>
      </c>
      <c r="Z2077" s="40" t="e">
        <f>VLOOKUP($B2077,期貨大額交易人未沖銷部位!$A$4:$O$499,10,FALSE)</f>
        <v>#N/A</v>
      </c>
      <c r="AA2077" s="40" t="e">
        <f>VLOOKUP($B2077,期貨大額交易人未沖銷部位!$A$4:$O$499,13,FALSE)</f>
        <v>#N/A</v>
      </c>
      <c r="AB2077" s="40" t="e">
        <f>VLOOKUP($B2077,期貨大額交易人未沖銷部位!$A$4:$O$499,14,FALSE)</f>
        <v>#N/A</v>
      </c>
      <c r="AC2077" s="40" t="e">
        <f>VLOOKUP($B2077,期貨大額交易人未沖銷部位!$A$4:$O$499,15,FALSE)</f>
        <v>#N/A</v>
      </c>
      <c r="AD2077" s="33" t="e">
        <f>VLOOKUP($B2077,三大美股走勢!$A$4:$J$495,4,FALSE)</f>
        <v>#N/A</v>
      </c>
      <c r="AE2077" s="33" t="e">
        <f>VLOOKUP($B2077,三大美股走勢!$A$4:$J$495,7,FALSE)</f>
        <v>#N/A</v>
      </c>
      <c r="AF2077" s="33" t="e">
        <f>VLOOKUP($B2077,三大美股走勢!$A$4:$J$495,10,FALSE)</f>
        <v>#N/A</v>
      </c>
    </row>
    <row r="2078" spans="2:32">
      <c r="B2078" s="32">
        <v>44857</v>
      </c>
      <c r="C2078" s="33" t="e">
        <f>VLOOKUP($B2078,大盤與近月台指!$A$4:$I$499,2,FALSE)</f>
        <v>#N/A</v>
      </c>
      <c r="D2078" s="34" t="e">
        <f>VLOOKUP($B2078,大盤與近月台指!$A$4:$I$499,3,FALSE)</f>
        <v>#N/A</v>
      </c>
      <c r="E2078" s="35" t="e">
        <f>VLOOKUP($B2078,大盤與近月台指!$A$4:$I$499,4,FALSE)</f>
        <v>#N/A</v>
      </c>
      <c r="F2078" s="33" t="e">
        <f>VLOOKUP($B2078,大盤與近月台指!$A$4:$I$499,5,FALSE)</f>
        <v>#N/A</v>
      </c>
      <c r="G2078" s="49" t="e">
        <f>VLOOKUP($B2078,三大法人買賣超!$A$4:$I$500,3,FALSE)</f>
        <v>#N/A</v>
      </c>
      <c r="H2078" s="34" t="e">
        <f>VLOOKUP($B2078,三大法人買賣超!$A$4:$I$500,5,FALSE)</f>
        <v>#N/A</v>
      </c>
      <c r="I2078" s="27" t="e">
        <f>VLOOKUP($B2078,三大法人買賣超!$A$4:$I$500,7,FALSE)</f>
        <v>#N/A</v>
      </c>
      <c r="J2078" s="27" t="e">
        <f>VLOOKUP($B2078,三大法人買賣超!$A$4:$I$500,9,FALSE)</f>
        <v>#N/A</v>
      </c>
      <c r="K2078" s="37">
        <f>新台幣匯率美元指數!B2079</f>
        <v>0</v>
      </c>
      <c r="L2078" s="38">
        <f>新台幣匯率美元指數!C2079</f>
        <v>0</v>
      </c>
      <c r="M2078" s="39">
        <f>新台幣匯率美元指數!D2079</f>
        <v>0</v>
      </c>
      <c r="N2078" s="27" t="e">
        <f>VLOOKUP($B2078,期貨未平倉口數!$A$4:$M$499,4,FALSE)</f>
        <v>#N/A</v>
      </c>
      <c r="O2078" s="27" t="e">
        <f>VLOOKUP($B2078,期貨未平倉口數!$A$4:$M$499,9,FALSE)</f>
        <v>#N/A</v>
      </c>
      <c r="P2078" s="27" t="e">
        <f>VLOOKUP($B2078,期貨未平倉口數!$A$4:$M$499,10,FALSE)</f>
        <v>#N/A</v>
      </c>
      <c r="Q2078" s="27" t="e">
        <f>VLOOKUP($B2078,期貨未平倉口數!$A$4:$M$499,11,FALSE)</f>
        <v>#N/A</v>
      </c>
      <c r="R2078" s="64" t="e">
        <f>VLOOKUP($B2078,選擇權未平倉餘額!$A$4:$I$500,6,FALSE)</f>
        <v>#N/A</v>
      </c>
      <c r="S2078" s="64" t="e">
        <f>VLOOKUP($B2078,選擇權未平倉餘額!$A$4:$I$500,7,FALSE)</f>
        <v>#N/A</v>
      </c>
      <c r="T2078" s="64" t="e">
        <f>VLOOKUP($B2078,選擇權未平倉餘額!$A$4:$I$500,8,FALSE)</f>
        <v>#N/A</v>
      </c>
      <c r="U2078" s="64" t="e">
        <f>VLOOKUP($B2078,選擇權未平倉餘額!$A$4:$I$500,9,FALSE)</f>
        <v>#N/A</v>
      </c>
      <c r="V2078" s="39" t="e">
        <f>VLOOKUP($B2078,臺指選擇權P_C_Ratios!$A$4:$C$500,3,FALSE)</f>
        <v>#N/A</v>
      </c>
      <c r="W2078" s="41" t="e">
        <f>VLOOKUP($B2078,散戶多空比!$A$6:$L$500,12,FALSE)</f>
        <v>#N/A</v>
      </c>
      <c r="X2078" s="40" t="e">
        <f>VLOOKUP($B2078,期貨大額交易人未沖銷部位!$A$4:$O$499,4,FALSE)</f>
        <v>#N/A</v>
      </c>
      <c r="Y2078" s="40" t="e">
        <f>VLOOKUP($B2078,期貨大額交易人未沖銷部位!$A$4:$O$499,7,FALSE)</f>
        <v>#N/A</v>
      </c>
      <c r="Z2078" s="40" t="e">
        <f>VLOOKUP($B2078,期貨大額交易人未沖銷部位!$A$4:$O$499,10,FALSE)</f>
        <v>#N/A</v>
      </c>
      <c r="AA2078" s="40" t="e">
        <f>VLOOKUP($B2078,期貨大額交易人未沖銷部位!$A$4:$O$499,13,FALSE)</f>
        <v>#N/A</v>
      </c>
      <c r="AB2078" s="40" t="e">
        <f>VLOOKUP($B2078,期貨大額交易人未沖銷部位!$A$4:$O$499,14,FALSE)</f>
        <v>#N/A</v>
      </c>
      <c r="AC2078" s="40" t="e">
        <f>VLOOKUP($B2078,期貨大額交易人未沖銷部位!$A$4:$O$499,15,FALSE)</f>
        <v>#N/A</v>
      </c>
      <c r="AD2078" s="33" t="e">
        <f>VLOOKUP($B2078,三大美股走勢!$A$4:$J$495,4,FALSE)</f>
        <v>#N/A</v>
      </c>
      <c r="AE2078" s="33" t="e">
        <f>VLOOKUP($B2078,三大美股走勢!$A$4:$J$495,7,FALSE)</f>
        <v>#N/A</v>
      </c>
      <c r="AF2078" s="33" t="e">
        <f>VLOOKUP($B2078,三大美股走勢!$A$4:$J$495,10,FALSE)</f>
        <v>#N/A</v>
      </c>
    </row>
    <row r="2079" spans="2:32">
      <c r="B2079" s="32">
        <v>44858</v>
      </c>
      <c r="C2079" s="33" t="e">
        <f>VLOOKUP($B2079,大盤與近月台指!$A$4:$I$499,2,FALSE)</f>
        <v>#N/A</v>
      </c>
      <c r="D2079" s="34" t="e">
        <f>VLOOKUP($B2079,大盤與近月台指!$A$4:$I$499,3,FALSE)</f>
        <v>#N/A</v>
      </c>
      <c r="E2079" s="35" t="e">
        <f>VLOOKUP($B2079,大盤與近月台指!$A$4:$I$499,4,FALSE)</f>
        <v>#N/A</v>
      </c>
      <c r="F2079" s="33" t="e">
        <f>VLOOKUP($B2079,大盤與近月台指!$A$4:$I$499,5,FALSE)</f>
        <v>#N/A</v>
      </c>
      <c r="G2079" s="49" t="e">
        <f>VLOOKUP($B2079,三大法人買賣超!$A$4:$I$500,3,FALSE)</f>
        <v>#N/A</v>
      </c>
      <c r="H2079" s="34" t="e">
        <f>VLOOKUP($B2079,三大法人買賣超!$A$4:$I$500,5,FALSE)</f>
        <v>#N/A</v>
      </c>
      <c r="I2079" s="27" t="e">
        <f>VLOOKUP($B2079,三大法人買賣超!$A$4:$I$500,7,FALSE)</f>
        <v>#N/A</v>
      </c>
      <c r="J2079" s="27" t="e">
        <f>VLOOKUP($B2079,三大法人買賣超!$A$4:$I$500,9,FALSE)</f>
        <v>#N/A</v>
      </c>
      <c r="K2079" s="37">
        <f>新台幣匯率美元指數!B2080</f>
        <v>0</v>
      </c>
      <c r="L2079" s="38">
        <f>新台幣匯率美元指數!C2080</f>
        <v>0</v>
      </c>
      <c r="M2079" s="39">
        <f>新台幣匯率美元指數!D2080</f>
        <v>0</v>
      </c>
      <c r="N2079" s="27" t="e">
        <f>VLOOKUP($B2079,期貨未平倉口數!$A$4:$M$499,4,FALSE)</f>
        <v>#N/A</v>
      </c>
      <c r="O2079" s="27" t="e">
        <f>VLOOKUP($B2079,期貨未平倉口數!$A$4:$M$499,9,FALSE)</f>
        <v>#N/A</v>
      </c>
      <c r="P2079" s="27" t="e">
        <f>VLOOKUP($B2079,期貨未平倉口數!$A$4:$M$499,10,FALSE)</f>
        <v>#N/A</v>
      </c>
      <c r="Q2079" s="27" t="e">
        <f>VLOOKUP($B2079,期貨未平倉口數!$A$4:$M$499,11,FALSE)</f>
        <v>#N/A</v>
      </c>
      <c r="R2079" s="64" t="e">
        <f>VLOOKUP($B2079,選擇權未平倉餘額!$A$4:$I$500,6,FALSE)</f>
        <v>#N/A</v>
      </c>
      <c r="S2079" s="64" t="e">
        <f>VLOOKUP($B2079,選擇權未平倉餘額!$A$4:$I$500,7,FALSE)</f>
        <v>#N/A</v>
      </c>
      <c r="T2079" s="64" t="e">
        <f>VLOOKUP($B2079,選擇權未平倉餘額!$A$4:$I$500,8,FALSE)</f>
        <v>#N/A</v>
      </c>
      <c r="U2079" s="64" t="e">
        <f>VLOOKUP($B2079,選擇權未平倉餘額!$A$4:$I$500,9,FALSE)</f>
        <v>#N/A</v>
      </c>
      <c r="V2079" s="39" t="e">
        <f>VLOOKUP($B2079,臺指選擇權P_C_Ratios!$A$4:$C$500,3,FALSE)</f>
        <v>#N/A</v>
      </c>
      <c r="W2079" s="41" t="e">
        <f>VLOOKUP($B2079,散戶多空比!$A$6:$L$500,12,FALSE)</f>
        <v>#N/A</v>
      </c>
      <c r="X2079" s="40" t="e">
        <f>VLOOKUP($B2079,期貨大額交易人未沖銷部位!$A$4:$O$499,4,FALSE)</f>
        <v>#N/A</v>
      </c>
      <c r="Y2079" s="40" t="e">
        <f>VLOOKUP($B2079,期貨大額交易人未沖銷部位!$A$4:$O$499,7,FALSE)</f>
        <v>#N/A</v>
      </c>
      <c r="Z2079" s="40" t="e">
        <f>VLOOKUP($B2079,期貨大額交易人未沖銷部位!$A$4:$O$499,10,FALSE)</f>
        <v>#N/A</v>
      </c>
      <c r="AA2079" s="40" t="e">
        <f>VLOOKUP($B2079,期貨大額交易人未沖銷部位!$A$4:$O$499,13,FALSE)</f>
        <v>#N/A</v>
      </c>
      <c r="AB2079" s="40" t="e">
        <f>VLOOKUP($B2079,期貨大額交易人未沖銷部位!$A$4:$O$499,14,FALSE)</f>
        <v>#N/A</v>
      </c>
      <c r="AC2079" s="40" t="e">
        <f>VLOOKUP($B2079,期貨大額交易人未沖銷部位!$A$4:$O$499,15,FALSE)</f>
        <v>#N/A</v>
      </c>
      <c r="AD2079" s="33" t="e">
        <f>VLOOKUP($B2079,三大美股走勢!$A$4:$J$495,4,FALSE)</f>
        <v>#N/A</v>
      </c>
      <c r="AE2079" s="33" t="e">
        <f>VLOOKUP($B2079,三大美股走勢!$A$4:$J$495,7,FALSE)</f>
        <v>#N/A</v>
      </c>
      <c r="AF2079" s="33" t="e">
        <f>VLOOKUP($B2079,三大美股走勢!$A$4:$J$495,10,FALSE)</f>
        <v>#N/A</v>
      </c>
    </row>
    <row r="2080" spans="2:32">
      <c r="B2080" s="32">
        <v>44859</v>
      </c>
      <c r="C2080" s="33" t="e">
        <f>VLOOKUP($B2080,大盤與近月台指!$A$4:$I$499,2,FALSE)</f>
        <v>#N/A</v>
      </c>
      <c r="D2080" s="34" t="e">
        <f>VLOOKUP($B2080,大盤與近月台指!$A$4:$I$499,3,FALSE)</f>
        <v>#N/A</v>
      </c>
      <c r="E2080" s="35" t="e">
        <f>VLOOKUP($B2080,大盤與近月台指!$A$4:$I$499,4,FALSE)</f>
        <v>#N/A</v>
      </c>
      <c r="F2080" s="33" t="e">
        <f>VLOOKUP($B2080,大盤與近月台指!$A$4:$I$499,5,FALSE)</f>
        <v>#N/A</v>
      </c>
      <c r="G2080" s="49" t="e">
        <f>VLOOKUP($B2080,三大法人買賣超!$A$4:$I$500,3,FALSE)</f>
        <v>#N/A</v>
      </c>
      <c r="H2080" s="34" t="e">
        <f>VLOOKUP($B2080,三大法人買賣超!$A$4:$I$500,5,FALSE)</f>
        <v>#N/A</v>
      </c>
      <c r="I2080" s="27" t="e">
        <f>VLOOKUP($B2080,三大法人買賣超!$A$4:$I$500,7,FALSE)</f>
        <v>#N/A</v>
      </c>
      <c r="J2080" s="27" t="e">
        <f>VLOOKUP($B2080,三大法人買賣超!$A$4:$I$500,9,FALSE)</f>
        <v>#N/A</v>
      </c>
      <c r="K2080" s="37">
        <f>新台幣匯率美元指數!B2081</f>
        <v>0</v>
      </c>
      <c r="L2080" s="38">
        <f>新台幣匯率美元指數!C2081</f>
        <v>0</v>
      </c>
      <c r="M2080" s="39">
        <f>新台幣匯率美元指數!D2081</f>
        <v>0</v>
      </c>
      <c r="N2080" s="27" t="e">
        <f>VLOOKUP($B2080,期貨未平倉口數!$A$4:$M$499,4,FALSE)</f>
        <v>#N/A</v>
      </c>
      <c r="O2080" s="27" t="e">
        <f>VLOOKUP($B2080,期貨未平倉口數!$A$4:$M$499,9,FALSE)</f>
        <v>#N/A</v>
      </c>
      <c r="P2080" s="27" t="e">
        <f>VLOOKUP($B2080,期貨未平倉口數!$A$4:$M$499,10,FALSE)</f>
        <v>#N/A</v>
      </c>
      <c r="Q2080" s="27" t="e">
        <f>VLOOKUP($B2080,期貨未平倉口數!$A$4:$M$499,11,FALSE)</f>
        <v>#N/A</v>
      </c>
      <c r="R2080" s="64" t="e">
        <f>VLOOKUP($B2080,選擇權未平倉餘額!$A$4:$I$500,6,FALSE)</f>
        <v>#N/A</v>
      </c>
      <c r="S2080" s="64" t="e">
        <f>VLOOKUP($B2080,選擇權未平倉餘額!$A$4:$I$500,7,FALSE)</f>
        <v>#N/A</v>
      </c>
      <c r="T2080" s="64" t="e">
        <f>VLOOKUP($B2080,選擇權未平倉餘額!$A$4:$I$500,8,FALSE)</f>
        <v>#N/A</v>
      </c>
      <c r="U2080" s="64" t="e">
        <f>VLOOKUP($B2080,選擇權未平倉餘額!$A$4:$I$500,9,FALSE)</f>
        <v>#N/A</v>
      </c>
      <c r="V2080" s="39" t="e">
        <f>VLOOKUP($B2080,臺指選擇權P_C_Ratios!$A$4:$C$500,3,FALSE)</f>
        <v>#N/A</v>
      </c>
      <c r="W2080" s="41" t="e">
        <f>VLOOKUP($B2080,散戶多空比!$A$6:$L$500,12,FALSE)</f>
        <v>#N/A</v>
      </c>
      <c r="X2080" s="40" t="e">
        <f>VLOOKUP($B2080,期貨大額交易人未沖銷部位!$A$4:$O$499,4,FALSE)</f>
        <v>#N/A</v>
      </c>
      <c r="Y2080" s="40" t="e">
        <f>VLOOKUP($B2080,期貨大額交易人未沖銷部位!$A$4:$O$499,7,FALSE)</f>
        <v>#N/A</v>
      </c>
      <c r="Z2080" s="40" t="e">
        <f>VLOOKUP($B2080,期貨大額交易人未沖銷部位!$A$4:$O$499,10,FALSE)</f>
        <v>#N/A</v>
      </c>
      <c r="AA2080" s="40" t="e">
        <f>VLOOKUP($B2080,期貨大額交易人未沖銷部位!$A$4:$O$499,13,FALSE)</f>
        <v>#N/A</v>
      </c>
      <c r="AB2080" s="40" t="e">
        <f>VLOOKUP($B2080,期貨大額交易人未沖銷部位!$A$4:$O$499,14,FALSE)</f>
        <v>#N/A</v>
      </c>
      <c r="AC2080" s="40" t="e">
        <f>VLOOKUP($B2080,期貨大額交易人未沖銷部位!$A$4:$O$499,15,FALSE)</f>
        <v>#N/A</v>
      </c>
      <c r="AD2080" s="33" t="e">
        <f>VLOOKUP($B2080,三大美股走勢!$A$4:$J$495,4,FALSE)</f>
        <v>#N/A</v>
      </c>
      <c r="AE2080" s="33" t="e">
        <f>VLOOKUP($B2080,三大美股走勢!$A$4:$J$495,7,FALSE)</f>
        <v>#N/A</v>
      </c>
      <c r="AF2080" s="33" t="e">
        <f>VLOOKUP($B2080,三大美股走勢!$A$4:$J$495,10,FALSE)</f>
        <v>#N/A</v>
      </c>
    </row>
    <row r="2081" spans="2:32">
      <c r="B2081" s="32">
        <v>44860</v>
      </c>
      <c r="C2081" s="33" t="e">
        <f>VLOOKUP($B2081,大盤與近月台指!$A$4:$I$499,2,FALSE)</f>
        <v>#N/A</v>
      </c>
      <c r="D2081" s="34" t="e">
        <f>VLOOKUP($B2081,大盤與近月台指!$A$4:$I$499,3,FALSE)</f>
        <v>#N/A</v>
      </c>
      <c r="E2081" s="35" t="e">
        <f>VLOOKUP($B2081,大盤與近月台指!$A$4:$I$499,4,FALSE)</f>
        <v>#N/A</v>
      </c>
      <c r="F2081" s="33" t="e">
        <f>VLOOKUP($B2081,大盤與近月台指!$A$4:$I$499,5,FALSE)</f>
        <v>#N/A</v>
      </c>
      <c r="G2081" s="49" t="e">
        <f>VLOOKUP($B2081,三大法人買賣超!$A$4:$I$500,3,FALSE)</f>
        <v>#N/A</v>
      </c>
      <c r="H2081" s="34" t="e">
        <f>VLOOKUP($B2081,三大法人買賣超!$A$4:$I$500,5,FALSE)</f>
        <v>#N/A</v>
      </c>
      <c r="I2081" s="27" t="e">
        <f>VLOOKUP($B2081,三大法人買賣超!$A$4:$I$500,7,FALSE)</f>
        <v>#N/A</v>
      </c>
      <c r="J2081" s="27" t="e">
        <f>VLOOKUP($B2081,三大法人買賣超!$A$4:$I$500,9,FALSE)</f>
        <v>#N/A</v>
      </c>
      <c r="K2081" s="37">
        <f>新台幣匯率美元指數!B2082</f>
        <v>0</v>
      </c>
      <c r="L2081" s="38">
        <f>新台幣匯率美元指數!C2082</f>
        <v>0</v>
      </c>
      <c r="M2081" s="39">
        <f>新台幣匯率美元指數!D2082</f>
        <v>0</v>
      </c>
      <c r="N2081" s="27" t="e">
        <f>VLOOKUP($B2081,期貨未平倉口數!$A$4:$M$499,4,FALSE)</f>
        <v>#N/A</v>
      </c>
      <c r="O2081" s="27" t="e">
        <f>VLOOKUP($B2081,期貨未平倉口數!$A$4:$M$499,9,FALSE)</f>
        <v>#N/A</v>
      </c>
      <c r="P2081" s="27" t="e">
        <f>VLOOKUP($B2081,期貨未平倉口數!$A$4:$M$499,10,FALSE)</f>
        <v>#N/A</v>
      </c>
      <c r="Q2081" s="27" t="e">
        <f>VLOOKUP($B2081,期貨未平倉口數!$A$4:$M$499,11,FALSE)</f>
        <v>#N/A</v>
      </c>
      <c r="R2081" s="64" t="e">
        <f>VLOOKUP($B2081,選擇權未平倉餘額!$A$4:$I$500,6,FALSE)</f>
        <v>#N/A</v>
      </c>
      <c r="S2081" s="64" t="e">
        <f>VLOOKUP($B2081,選擇權未平倉餘額!$A$4:$I$500,7,FALSE)</f>
        <v>#N/A</v>
      </c>
      <c r="T2081" s="64" t="e">
        <f>VLOOKUP($B2081,選擇權未平倉餘額!$A$4:$I$500,8,FALSE)</f>
        <v>#N/A</v>
      </c>
      <c r="U2081" s="64" t="e">
        <f>VLOOKUP($B2081,選擇權未平倉餘額!$A$4:$I$500,9,FALSE)</f>
        <v>#N/A</v>
      </c>
      <c r="V2081" s="39" t="e">
        <f>VLOOKUP($B2081,臺指選擇權P_C_Ratios!$A$4:$C$500,3,FALSE)</f>
        <v>#N/A</v>
      </c>
      <c r="W2081" s="41" t="e">
        <f>VLOOKUP($B2081,散戶多空比!$A$6:$L$500,12,FALSE)</f>
        <v>#N/A</v>
      </c>
      <c r="X2081" s="40" t="e">
        <f>VLOOKUP($B2081,期貨大額交易人未沖銷部位!$A$4:$O$499,4,FALSE)</f>
        <v>#N/A</v>
      </c>
      <c r="Y2081" s="40" t="e">
        <f>VLOOKUP($B2081,期貨大額交易人未沖銷部位!$A$4:$O$499,7,FALSE)</f>
        <v>#N/A</v>
      </c>
      <c r="Z2081" s="40" t="e">
        <f>VLOOKUP($B2081,期貨大額交易人未沖銷部位!$A$4:$O$499,10,FALSE)</f>
        <v>#N/A</v>
      </c>
      <c r="AA2081" s="40" t="e">
        <f>VLOOKUP($B2081,期貨大額交易人未沖銷部位!$A$4:$O$499,13,FALSE)</f>
        <v>#N/A</v>
      </c>
      <c r="AB2081" s="40" t="e">
        <f>VLOOKUP($B2081,期貨大額交易人未沖銷部位!$A$4:$O$499,14,FALSE)</f>
        <v>#N/A</v>
      </c>
      <c r="AC2081" s="40" t="e">
        <f>VLOOKUP($B2081,期貨大額交易人未沖銷部位!$A$4:$O$499,15,FALSE)</f>
        <v>#N/A</v>
      </c>
      <c r="AD2081" s="33" t="e">
        <f>VLOOKUP($B2081,三大美股走勢!$A$4:$J$495,4,FALSE)</f>
        <v>#N/A</v>
      </c>
      <c r="AE2081" s="33" t="e">
        <f>VLOOKUP($B2081,三大美股走勢!$A$4:$J$495,7,FALSE)</f>
        <v>#N/A</v>
      </c>
      <c r="AF2081" s="33" t="e">
        <f>VLOOKUP($B2081,三大美股走勢!$A$4:$J$495,10,FALSE)</f>
        <v>#N/A</v>
      </c>
    </row>
    <row r="2082" spans="2:32">
      <c r="B2082" s="32">
        <v>44861</v>
      </c>
      <c r="C2082" s="33" t="e">
        <f>VLOOKUP($B2082,大盤與近月台指!$A$4:$I$499,2,FALSE)</f>
        <v>#N/A</v>
      </c>
      <c r="D2082" s="34" t="e">
        <f>VLOOKUP($B2082,大盤與近月台指!$A$4:$I$499,3,FALSE)</f>
        <v>#N/A</v>
      </c>
      <c r="E2082" s="35" t="e">
        <f>VLOOKUP($B2082,大盤與近月台指!$A$4:$I$499,4,FALSE)</f>
        <v>#N/A</v>
      </c>
      <c r="F2082" s="33" t="e">
        <f>VLOOKUP($B2082,大盤與近月台指!$A$4:$I$499,5,FALSE)</f>
        <v>#N/A</v>
      </c>
      <c r="G2082" s="49" t="e">
        <f>VLOOKUP($B2082,三大法人買賣超!$A$4:$I$500,3,FALSE)</f>
        <v>#N/A</v>
      </c>
      <c r="H2082" s="34" t="e">
        <f>VLOOKUP($B2082,三大法人買賣超!$A$4:$I$500,5,FALSE)</f>
        <v>#N/A</v>
      </c>
      <c r="I2082" s="27" t="e">
        <f>VLOOKUP($B2082,三大法人買賣超!$A$4:$I$500,7,FALSE)</f>
        <v>#N/A</v>
      </c>
      <c r="J2082" s="27" t="e">
        <f>VLOOKUP($B2082,三大法人買賣超!$A$4:$I$500,9,FALSE)</f>
        <v>#N/A</v>
      </c>
      <c r="K2082" s="37">
        <f>新台幣匯率美元指數!B2083</f>
        <v>0</v>
      </c>
      <c r="L2082" s="38">
        <f>新台幣匯率美元指數!C2083</f>
        <v>0</v>
      </c>
      <c r="M2082" s="39">
        <f>新台幣匯率美元指數!D2083</f>
        <v>0</v>
      </c>
      <c r="N2082" s="27" t="e">
        <f>VLOOKUP($B2082,期貨未平倉口數!$A$4:$M$499,4,FALSE)</f>
        <v>#N/A</v>
      </c>
      <c r="O2082" s="27" t="e">
        <f>VLOOKUP($B2082,期貨未平倉口數!$A$4:$M$499,9,FALSE)</f>
        <v>#N/A</v>
      </c>
      <c r="P2082" s="27" t="e">
        <f>VLOOKUP($B2082,期貨未平倉口數!$A$4:$M$499,10,FALSE)</f>
        <v>#N/A</v>
      </c>
      <c r="Q2082" s="27" t="e">
        <f>VLOOKUP($B2082,期貨未平倉口數!$A$4:$M$499,11,FALSE)</f>
        <v>#N/A</v>
      </c>
      <c r="R2082" s="64" t="e">
        <f>VLOOKUP($B2082,選擇權未平倉餘額!$A$4:$I$500,6,FALSE)</f>
        <v>#N/A</v>
      </c>
      <c r="S2082" s="64" t="e">
        <f>VLOOKUP($B2082,選擇權未平倉餘額!$A$4:$I$500,7,FALSE)</f>
        <v>#N/A</v>
      </c>
      <c r="T2082" s="64" t="e">
        <f>VLOOKUP($B2082,選擇權未平倉餘額!$A$4:$I$500,8,FALSE)</f>
        <v>#N/A</v>
      </c>
      <c r="U2082" s="64" t="e">
        <f>VLOOKUP($B2082,選擇權未平倉餘額!$A$4:$I$500,9,FALSE)</f>
        <v>#N/A</v>
      </c>
      <c r="V2082" s="39" t="e">
        <f>VLOOKUP($B2082,臺指選擇權P_C_Ratios!$A$4:$C$500,3,FALSE)</f>
        <v>#N/A</v>
      </c>
      <c r="W2082" s="41" t="e">
        <f>VLOOKUP($B2082,散戶多空比!$A$6:$L$500,12,FALSE)</f>
        <v>#N/A</v>
      </c>
      <c r="X2082" s="40" t="e">
        <f>VLOOKUP($B2082,期貨大額交易人未沖銷部位!$A$4:$O$499,4,FALSE)</f>
        <v>#N/A</v>
      </c>
      <c r="Y2082" s="40" t="e">
        <f>VLOOKUP($B2082,期貨大額交易人未沖銷部位!$A$4:$O$499,7,FALSE)</f>
        <v>#N/A</v>
      </c>
      <c r="Z2082" s="40" t="e">
        <f>VLOOKUP($B2082,期貨大額交易人未沖銷部位!$A$4:$O$499,10,FALSE)</f>
        <v>#N/A</v>
      </c>
      <c r="AA2082" s="40" t="e">
        <f>VLOOKUP($B2082,期貨大額交易人未沖銷部位!$A$4:$O$499,13,FALSE)</f>
        <v>#N/A</v>
      </c>
      <c r="AB2082" s="40" t="e">
        <f>VLOOKUP($B2082,期貨大額交易人未沖銷部位!$A$4:$O$499,14,FALSE)</f>
        <v>#N/A</v>
      </c>
      <c r="AC2082" s="40" t="e">
        <f>VLOOKUP($B2082,期貨大額交易人未沖銷部位!$A$4:$O$499,15,FALSE)</f>
        <v>#N/A</v>
      </c>
      <c r="AD2082" s="33" t="e">
        <f>VLOOKUP($B2082,三大美股走勢!$A$4:$J$495,4,FALSE)</f>
        <v>#N/A</v>
      </c>
      <c r="AE2082" s="33" t="e">
        <f>VLOOKUP($B2082,三大美股走勢!$A$4:$J$495,7,FALSE)</f>
        <v>#N/A</v>
      </c>
      <c r="AF2082" s="33" t="e">
        <f>VLOOKUP($B2082,三大美股走勢!$A$4:$J$495,10,FALSE)</f>
        <v>#N/A</v>
      </c>
    </row>
    <row r="2083" spans="2:32">
      <c r="B2083" s="32">
        <v>44862</v>
      </c>
      <c r="C2083" s="33" t="e">
        <f>VLOOKUP($B2083,大盤與近月台指!$A$4:$I$499,2,FALSE)</f>
        <v>#N/A</v>
      </c>
      <c r="D2083" s="34" t="e">
        <f>VLOOKUP($B2083,大盤與近月台指!$A$4:$I$499,3,FALSE)</f>
        <v>#N/A</v>
      </c>
      <c r="E2083" s="35" t="e">
        <f>VLOOKUP($B2083,大盤與近月台指!$A$4:$I$499,4,FALSE)</f>
        <v>#N/A</v>
      </c>
      <c r="F2083" s="33" t="e">
        <f>VLOOKUP($B2083,大盤與近月台指!$A$4:$I$499,5,FALSE)</f>
        <v>#N/A</v>
      </c>
      <c r="G2083" s="49" t="e">
        <f>VLOOKUP($B2083,三大法人買賣超!$A$4:$I$500,3,FALSE)</f>
        <v>#N/A</v>
      </c>
      <c r="H2083" s="34" t="e">
        <f>VLOOKUP($B2083,三大法人買賣超!$A$4:$I$500,5,FALSE)</f>
        <v>#N/A</v>
      </c>
      <c r="I2083" s="27" t="e">
        <f>VLOOKUP($B2083,三大法人買賣超!$A$4:$I$500,7,FALSE)</f>
        <v>#N/A</v>
      </c>
      <c r="J2083" s="27" t="e">
        <f>VLOOKUP($B2083,三大法人買賣超!$A$4:$I$500,9,FALSE)</f>
        <v>#N/A</v>
      </c>
      <c r="K2083" s="37">
        <f>新台幣匯率美元指數!B2084</f>
        <v>0</v>
      </c>
      <c r="L2083" s="38">
        <f>新台幣匯率美元指數!C2084</f>
        <v>0</v>
      </c>
      <c r="M2083" s="39">
        <f>新台幣匯率美元指數!D2084</f>
        <v>0</v>
      </c>
      <c r="N2083" s="27" t="e">
        <f>VLOOKUP($B2083,期貨未平倉口數!$A$4:$M$499,4,FALSE)</f>
        <v>#N/A</v>
      </c>
      <c r="O2083" s="27" t="e">
        <f>VLOOKUP($B2083,期貨未平倉口數!$A$4:$M$499,9,FALSE)</f>
        <v>#N/A</v>
      </c>
      <c r="P2083" s="27" t="e">
        <f>VLOOKUP($B2083,期貨未平倉口數!$A$4:$M$499,10,FALSE)</f>
        <v>#N/A</v>
      </c>
      <c r="Q2083" s="27" t="e">
        <f>VLOOKUP($B2083,期貨未平倉口數!$A$4:$M$499,11,FALSE)</f>
        <v>#N/A</v>
      </c>
      <c r="R2083" s="64" t="e">
        <f>VLOOKUP($B2083,選擇權未平倉餘額!$A$4:$I$500,6,FALSE)</f>
        <v>#N/A</v>
      </c>
      <c r="S2083" s="64" t="e">
        <f>VLOOKUP($B2083,選擇權未平倉餘額!$A$4:$I$500,7,FALSE)</f>
        <v>#N/A</v>
      </c>
      <c r="T2083" s="64" t="e">
        <f>VLOOKUP($B2083,選擇權未平倉餘額!$A$4:$I$500,8,FALSE)</f>
        <v>#N/A</v>
      </c>
      <c r="U2083" s="64" t="e">
        <f>VLOOKUP($B2083,選擇權未平倉餘額!$A$4:$I$500,9,FALSE)</f>
        <v>#N/A</v>
      </c>
      <c r="V2083" s="39" t="e">
        <f>VLOOKUP($B2083,臺指選擇權P_C_Ratios!$A$4:$C$500,3,FALSE)</f>
        <v>#N/A</v>
      </c>
      <c r="W2083" s="41" t="e">
        <f>VLOOKUP($B2083,散戶多空比!$A$6:$L$500,12,FALSE)</f>
        <v>#N/A</v>
      </c>
      <c r="X2083" s="40" t="e">
        <f>VLOOKUP($B2083,期貨大額交易人未沖銷部位!$A$4:$O$499,4,FALSE)</f>
        <v>#N/A</v>
      </c>
      <c r="Y2083" s="40" t="e">
        <f>VLOOKUP($B2083,期貨大額交易人未沖銷部位!$A$4:$O$499,7,FALSE)</f>
        <v>#N/A</v>
      </c>
      <c r="Z2083" s="40" t="e">
        <f>VLOOKUP($B2083,期貨大額交易人未沖銷部位!$A$4:$O$499,10,FALSE)</f>
        <v>#N/A</v>
      </c>
      <c r="AA2083" s="40" t="e">
        <f>VLOOKUP($B2083,期貨大額交易人未沖銷部位!$A$4:$O$499,13,FALSE)</f>
        <v>#N/A</v>
      </c>
      <c r="AB2083" s="40" t="e">
        <f>VLOOKUP($B2083,期貨大額交易人未沖銷部位!$A$4:$O$499,14,FALSE)</f>
        <v>#N/A</v>
      </c>
      <c r="AC2083" s="40" t="e">
        <f>VLOOKUP($B2083,期貨大額交易人未沖銷部位!$A$4:$O$499,15,FALSE)</f>
        <v>#N/A</v>
      </c>
      <c r="AD2083" s="33" t="e">
        <f>VLOOKUP($B2083,三大美股走勢!$A$4:$J$495,4,FALSE)</f>
        <v>#N/A</v>
      </c>
      <c r="AE2083" s="33" t="e">
        <f>VLOOKUP($B2083,三大美股走勢!$A$4:$J$495,7,FALSE)</f>
        <v>#N/A</v>
      </c>
      <c r="AF2083" s="33" t="e">
        <f>VLOOKUP($B2083,三大美股走勢!$A$4:$J$495,10,FALSE)</f>
        <v>#N/A</v>
      </c>
    </row>
    <row r="2084" spans="2:32">
      <c r="B2084" s="32">
        <v>44863</v>
      </c>
      <c r="C2084" s="33" t="e">
        <f>VLOOKUP($B2084,大盤與近月台指!$A$4:$I$499,2,FALSE)</f>
        <v>#N/A</v>
      </c>
      <c r="D2084" s="34" t="e">
        <f>VLOOKUP($B2084,大盤與近月台指!$A$4:$I$499,3,FALSE)</f>
        <v>#N/A</v>
      </c>
      <c r="E2084" s="35" t="e">
        <f>VLOOKUP($B2084,大盤與近月台指!$A$4:$I$499,4,FALSE)</f>
        <v>#N/A</v>
      </c>
      <c r="F2084" s="33" t="e">
        <f>VLOOKUP($B2084,大盤與近月台指!$A$4:$I$499,5,FALSE)</f>
        <v>#N/A</v>
      </c>
      <c r="G2084" s="49" t="e">
        <f>VLOOKUP($B2084,三大法人買賣超!$A$4:$I$500,3,FALSE)</f>
        <v>#N/A</v>
      </c>
      <c r="H2084" s="34" t="e">
        <f>VLOOKUP($B2084,三大法人買賣超!$A$4:$I$500,5,FALSE)</f>
        <v>#N/A</v>
      </c>
      <c r="I2084" s="27" t="e">
        <f>VLOOKUP($B2084,三大法人買賣超!$A$4:$I$500,7,FALSE)</f>
        <v>#N/A</v>
      </c>
      <c r="J2084" s="27" t="e">
        <f>VLOOKUP($B2084,三大法人買賣超!$A$4:$I$500,9,FALSE)</f>
        <v>#N/A</v>
      </c>
      <c r="K2084" s="37">
        <f>新台幣匯率美元指數!B2085</f>
        <v>0</v>
      </c>
      <c r="L2084" s="38">
        <f>新台幣匯率美元指數!C2085</f>
        <v>0</v>
      </c>
      <c r="M2084" s="39">
        <f>新台幣匯率美元指數!D2085</f>
        <v>0</v>
      </c>
      <c r="N2084" s="27" t="e">
        <f>VLOOKUP($B2084,期貨未平倉口數!$A$4:$M$499,4,FALSE)</f>
        <v>#N/A</v>
      </c>
      <c r="O2084" s="27" t="e">
        <f>VLOOKUP($B2084,期貨未平倉口數!$A$4:$M$499,9,FALSE)</f>
        <v>#N/A</v>
      </c>
      <c r="P2084" s="27" t="e">
        <f>VLOOKUP($B2084,期貨未平倉口數!$A$4:$M$499,10,FALSE)</f>
        <v>#N/A</v>
      </c>
      <c r="Q2084" s="27" t="e">
        <f>VLOOKUP($B2084,期貨未平倉口數!$A$4:$M$499,11,FALSE)</f>
        <v>#N/A</v>
      </c>
      <c r="R2084" s="64" t="e">
        <f>VLOOKUP($B2084,選擇權未平倉餘額!$A$4:$I$500,6,FALSE)</f>
        <v>#N/A</v>
      </c>
      <c r="S2084" s="64" t="e">
        <f>VLOOKUP($B2084,選擇權未平倉餘額!$A$4:$I$500,7,FALSE)</f>
        <v>#N/A</v>
      </c>
      <c r="T2084" s="64" t="e">
        <f>VLOOKUP($B2084,選擇權未平倉餘額!$A$4:$I$500,8,FALSE)</f>
        <v>#N/A</v>
      </c>
      <c r="U2084" s="64" t="e">
        <f>VLOOKUP($B2084,選擇權未平倉餘額!$A$4:$I$500,9,FALSE)</f>
        <v>#N/A</v>
      </c>
      <c r="V2084" s="39" t="e">
        <f>VLOOKUP($B2084,臺指選擇權P_C_Ratios!$A$4:$C$500,3,FALSE)</f>
        <v>#N/A</v>
      </c>
      <c r="W2084" s="41" t="e">
        <f>VLOOKUP($B2084,散戶多空比!$A$6:$L$500,12,FALSE)</f>
        <v>#N/A</v>
      </c>
      <c r="X2084" s="40" t="e">
        <f>VLOOKUP($B2084,期貨大額交易人未沖銷部位!$A$4:$O$499,4,FALSE)</f>
        <v>#N/A</v>
      </c>
      <c r="Y2084" s="40" t="e">
        <f>VLOOKUP($B2084,期貨大額交易人未沖銷部位!$A$4:$O$499,7,FALSE)</f>
        <v>#N/A</v>
      </c>
      <c r="Z2084" s="40" t="e">
        <f>VLOOKUP($B2084,期貨大額交易人未沖銷部位!$A$4:$O$499,10,FALSE)</f>
        <v>#N/A</v>
      </c>
      <c r="AA2084" s="40" t="e">
        <f>VLOOKUP($B2084,期貨大額交易人未沖銷部位!$A$4:$O$499,13,FALSE)</f>
        <v>#N/A</v>
      </c>
      <c r="AB2084" s="40" t="e">
        <f>VLOOKUP($B2084,期貨大額交易人未沖銷部位!$A$4:$O$499,14,FALSE)</f>
        <v>#N/A</v>
      </c>
      <c r="AC2084" s="40" t="e">
        <f>VLOOKUP($B2084,期貨大額交易人未沖銷部位!$A$4:$O$499,15,FALSE)</f>
        <v>#N/A</v>
      </c>
      <c r="AD2084" s="33" t="e">
        <f>VLOOKUP($B2084,三大美股走勢!$A$4:$J$495,4,FALSE)</f>
        <v>#N/A</v>
      </c>
      <c r="AE2084" s="33" t="e">
        <f>VLOOKUP($B2084,三大美股走勢!$A$4:$J$495,7,FALSE)</f>
        <v>#N/A</v>
      </c>
      <c r="AF2084" s="33" t="e">
        <f>VLOOKUP($B2084,三大美股走勢!$A$4:$J$495,10,FALSE)</f>
        <v>#N/A</v>
      </c>
    </row>
    <row r="2085" spans="2:32">
      <c r="B2085" s="32">
        <v>44864</v>
      </c>
      <c r="C2085" s="33" t="e">
        <f>VLOOKUP($B2085,大盤與近月台指!$A$4:$I$499,2,FALSE)</f>
        <v>#N/A</v>
      </c>
      <c r="D2085" s="34" t="e">
        <f>VLOOKUP($B2085,大盤與近月台指!$A$4:$I$499,3,FALSE)</f>
        <v>#N/A</v>
      </c>
      <c r="E2085" s="35" t="e">
        <f>VLOOKUP($B2085,大盤與近月台指!$A$4:$I$499,4,FALSE)</f>
        <v>#N/A</v>
      </c>
      <c r="F2085" s="33" t="e">
        <f>VLOOKUP($B2085,大盤與近月台指!$A$4:$I$499,5,FALSE)</f>
        <v>#N/A</v>
      </c>
      <c r="G2085" s="49" t="e">
        <f>VLOOKUP($B2085,三大法人買賣超!$A$4:$I$500,3,FALSE)</f>
        <v>#N/A</v>
      </c>
      <c r="H2085" s="34" t="e">
        <f>VLOOKUP($B2085,三大法人買賣超!$A$4:$I$500,5,FALSE)</f>
        <v>#N/A</v>
      </c>
      <c r="I2085" s="27" t="e">
        <f>VLOOKUP($B2085,三大法人買賣超!$A$4:$I$500,7,FALSE)</f>
        <v>#N/A</v>
      </c>
      <c r="J2085" s="27" t="e">
        <f>VLOOKUP($B2085,三大法人買賣超!$A$4:$I$500,9,FALSE)</f>
        <v>#N/A</v>
      </c>
      <c r="K2085" s="37">
        <f>新台幣匯率美元指數!B2086</f>
        <v>0</v>
      </c>
      <c r="L2085" s="38">
        <f>新台幣匯率美元指數!C2086</f>
        <v>0</v>
      </c>
      <c r="M2085" s="39">
        <f>新台幣匯率美元指數!D2086</f>
        <v>0</v>
      </c>
      <c r="N2085" s="27" t="e">
        <f>VLOOKUP($B2085,期貨未平倉口數!$A$4:$M$499,4,FALSE)</f>
        <v>#N/A</v>
      </c>
      <c r="O2085" s="27" t="e">
        <f>VLOOKUP($B2085,期貨未平倉口數!$A$4:$M$499,9,FALSE)</f>
        <v>#N/A</v>
      </c>
      <c r="P2085" s="27" t="e">
        <f>VLOOKUP($B2085,期貨未平倉口數!$A$4:$M$499,10,FALSE)</f>
        <v>#N/A</v>
      </c>
      <c r="Q2085" s="27" t="e">
        <f>VLOOKUP($B2085,期貨未平倉口數!$A$4:$M$499,11,FALSE)</f>
        <v>#N/A</v>
      </c>
      <c r="R2085" s="64" t="e">
        <f>VLOOKUP($B2085,選擇權未平倉餘額!$A$4:$I$500,6,FALSE)</f>
        <v>#N/A</v>
      </c>
      <c r="S2085" s="64" t="e">
        <f>VLOOKUP($B2085,選擇權未平倉餘額!$A$4:$I$500,7,FALSE)</f>
        <v>#N/A</v>
      </c>
      <c r="T2085" s="64" t="e">
        <f>VLOOKUP($B2085,選擇權未平倉餘額!$A$4:$I$500,8,FALSE)</f>
        <v>#N/A</v>
      </c>
      <c r="U2085" s="64" t="e">
        <f>VLOOKUP($B2085,選擇權未平倉餘額!$A$4:$I$500,9,FALSE)</f>
        <v>#N/A</v>
      </c>
      <c r="V2085" s="39" t="e">
        <f>VLOOKUP($B2085,臺指選擇權P_C_Ratios!$A$4:$C$500,3,FALSE)</f>
        <v>#N/A</v>
      </c>
      <c r="W2085" s="41" t="e">
        <f>VLOOKUP($B2085,散戶多空比!$A$6:$L$500,12,FALSE)</f>
        <v>#N/A</v>
      </c>
      <c r="X2085" s="40" t="e">
        <f>VLOOKUP($B2085,期貨大額交易人未沖銷部位!$A$4:$O$499,4,FALSE)</f>
        <v>#N/A</v>
      </c>
      <c r="Y2085" s="40" t="e">
        <f>VLOOKUP($B2085,期貨大額交易人未沖銷部位!$A$4:$O$499,7,FALSE)</f>
        <v>#N/A</v>
      </c>
      <c r="Z2085" s="40" t="e">
        <f>VLOOKUP($B2085,期貨大額交易人未沖銷部位!$A$4:$O$499,10,FALSE)</f>
        <v>#N/A</v>
      </c>
      <c r="AA2085" s="40" t="e">
        <f>VLOOKUP($B2085,期貨大額交易人未沖銷部位!$A$4:$O$499,13,FALSE)</f>
        <v>#N/A</v>
      </c>
      <c r="AB2085" s="40" t="e">
        <f>VLOOKUP($B2085,期貨大額交易人未沖銷部位!$A$4:$O$499,14,FALSE)</f>
        <v>#N/A</v>
      </c>
      <c r="AC2085" s="40" t="e">
        <f>VLOOKUP($B2085,期貨大額交易人未沖銷部位!$A$4:$O$499,15,FALSE)</f>
        <v>#N/A</v>
      </c>
      <c r="AD2085" s="33" t="e">
        <f>VLOOKUP($B2085,三大美股走勢!$A$4:$J$495,4,FALSE)</f>
        <v>#N/A</v>
      </c>
      <c r="AE2085" s="33" t="e">
        <f>VLOOKUP($B2085,三大美股走勢!$A$4:$J$495,7,FALSE)</f>
        <v>#N/A</v>
      </c>
      <c r="AF2085" s="33" t="e">
        <f>VLOOKUP($B2085,三大美股走勢!$A$4:$J$495,10,FALSE)</f>
        <v>#N/A</v>
      </c>
    </row>
    <row r="2086" spans="2:32">
      <c r="B2086" s="32">
        <v>44865</v>
      </c>
      <c r="C2086" s="33" t="e">
        <f>VLOOKUP($B2086,大盤與近月台指!$A$4:$I$499,2,FALSE)</f>
        <v>#N/A</v>
      </c>
      <c r="D2086" s="34" t="e">
        <f>VLOOKUP($B2086,大盤與近月台指!$A$4:$I$499,3,FALSE)</f>
        <v>#N/A</v>
      </c>
      <c r="E2086" s="35" t="e">
        <f>VLOOKUP($B2086,大盤與近月台指!$A$4:$I$499,4,FALSE)</f>
        <v>#N/A</v>
      </c>
      <c r="F2086" s="33" t="e">
        <f>VLOOKUP($B2086,大盤與近月台指!$A$4:$I$499,5,FALSE)</f>
        <v>#N/A</v>
      </c>
      <c r="G2086" s="49" t="e">
        <f>VLOOKUP($B2086,三大法人買賣超!$A$4:$I$500,3,FALSE)</f>
        <v>#N/A</v>
      </c>
      <c r="H2086" s="34" t="e">
        <f>VLOOKUP($B2086,三大法人買賣超!$A$4:$I$500,5,FALSE)</f>
        <v>#N/A</v>
      </c>
      <c r="I2086" s="27" t="e">
        <f>VLOOKUP($B2086,三大法人買賣超!$A$4:$I$500,7,FALSE)</f>
        <v>#N/A</v>
      </c>
      <c r="J2086" s="27" t="e">
        <f>VLOOKUP($B2086,三大法人買賣超!$A$4:$I$500,9,FALSE)</f>
        <v>#N/A</v>
      </c>
      <c r="K2086" s="37">
        <f>新台幣匯率美元指數!B2087</f>
        <v>0</v>
      </c>
      <c r="L2086" s="38">
        <f>新台幣匯率美元指數!C2087</f>
        <v>0</v>
      </c>
      <c r="M2086" s="39">
        <f>新台幣匯率美元指數!D2087</f>
        <v>0</v>
      </c>
      <c r="N2086" s="27" t="e">
        <f>VLOOKUP($B2086,期貨未平倉口數!$A$4:$M$499,4,FALSE)</f>
        <v>#N/A</v>
      </c>
      <c r="O2086" s="27" t="e">
        <f>VLOOKUP($B2086,期貨未平倉口數!$A$4:$M$499,9,FALSE)</f>
        <v>#N/A</v>
      </c>
      <c r="P2086" s="27" t="e">
        <f>VLOOKUP($B2086,期貨未平倉口數!$A$4:$M$499,10,FALSE)</f>
        <v>#N/A</v>
      </c>
      <c r="Q2086" s="27" t="e">
        <f>VLOOKUP($B2086,期貨未平倉口數!$A$4:$M$499,11,FALSE)</f>
        <v>#N/A</v>
      </c>
      <c r="R2086" s="64" t="e">
        <f>VLOOKUP($B2086,選擇權未平倉餘額!$A$4:$I$500,6,FALSE)</f>
        <v>#N/A</v>
      </c>
      <c r="S2086" s="64" t="e">
        <f>VLOOKUP($B2086,選擇權未平倉餘額!$A$4:$I$500,7,FALSE)</f>
        <v>#N/A</v>
      </c>
      <c r="T2086" s="64" t="e">
        <f>VLOOKUP($B2086,選擇權未平倉餘額!$A$4:$I$500,8,FALSE)</f>
        <v>#N/A</v>
      </c>
      <c r="U2086" s="64" t="e">
        <f>VLOOKUP($B2086,選擇權未平倉餘額!$A$4:$I$500,9,FALSE)</f>
        <v>#N/A</v>
      </c>
      <c r="V2086" s="39" t="e">
        <f>VLOOKUP($B2086,臺指選擇權P_C_Ratios!$A$4:$C$500,3,FALSE)</f>
        <v>#N/A</v>
      </c>
      <c r="W2086" s="41" t="e">
        <f>VLOOKUP($B2086,散戶多空比!$A$6:$L$500,12,FALSE)</f>
        <v>#N/A</v>
      </c>
      <c r="X2086" s="40" t="e">
        <f>VLOOKUP($B2086,期貨大額交易人未沖銷部位!$A$4:$O$499,4,FALSE)</f>
        <v>#N/A</v>
      </c>
      <c r="Y2086" s="40" t="e">
        <f>VLOOKUP($B2086,期貨大額交易人未沖銷部位!$A$4:$O$499,7,FALSE)</f>
        <v>#N/A</v>
      </c>
      <c r="Z2086" s="40" t="e">
        <f>VLOOKUP($B2086,期貨大額交易人未沖銷部位!$A$4:$O$499,10,FALSE)</f>
        <v>#N/A</v>
      </c>
      <c r="AA2086" s="40" t="e">
        <f>VLOOKUP($B2086,期貨大額交易人未沖銷部位!$A$4:$O$499,13,FALSE)</f>
        <v>#N/A</v>
      </c>
      <c r="AB2086" s="40" t="e">
        <f>VLOOKUP($B2086,期貨大額交易人未沖銷部位!$A$4:$O$499,14,FALSE)</f>
        <v>#N/A</v>
      </c>
      <c r="AC2086" s="40" t="e">
        <f>VLOOKUP($B2086,期貨大額交易人未沖銷部位!$A$4:$O$499,15,FALSE)</f>
        <v>#N/A</v>
      </c>
      <c r="AD2086" s="33" t="e">
        <f>VLOOKUP($B2086,三大美股走勢!$A$4:$J$495,4,FALSE)</f>
        <v>#N/A</v>
      </c>
      <c r="AE2086" s="33" t="e">
        <f>VLOOKUP($B2086,三大美股走勢!$A$4:$J$495,7,FALSE)</f>
        <v>#N/A</v>
      </c>
      <c r="AF2086" s="33" t="e">
        <f>VLOOKUP($B2086,三大美股走勢!$A$4:$J$495,10,FALSE)</f>
        <v>#N/A</v>
      </c>
    </row>
    <row r="2087" spans="2:32">
      <c r="B2087" s="32">
        <v>44866</v>
      </c>
      <c r="C2087" s="33" t="e">
        <f>VLOOKUP($B2087,大盤與近月台指!$A$4:$I$499,2,FALSE)</f>
        <v>#N/A</v>
      </c>
      <c r="D2087" s="34" t="e">
        <f>VLOOKUP($B2087,大盤與近月台指!$A$4:$I$499,3,FALSE)</f>
        <v>#N/A</v>
      </c>
      <c r="E2087" s="35" t="e">
        <f>VLOOKUP($B2087,大盤與近月台指!$A$4:$I$499,4,FALSE)</f>
        <v>#N/A</v>
      </c>
      <c r="F2087" s="33" t="e">
        <f>VLOOKUP($B2087,大盤與近月台指!$A$4:$I$499,5,FALSE)</f>
        <v>#N/A</v>
      </c>
      <c r="G2087" s="49" t="e">
        <f>VLOOKUP($B2087,三大法人買賣超!$A$4:$I$500,3,FALSE)</f>
        <v>#N/A</v>
      </c>
      <c r="H2087" s="34" t="e">
        <f>VLOOKUP($B2087,三大法人買賣超!$A$4:$I$500,5,FALSE)</f>
        <v>#N/A</v>
      </c>
      <c r="I2087" s="27" t="e">
        <f>VLOOKUP($B2087,三大法人買賣超!$A$4:$I$500,7,FALSE)</f>
        <v>#N/A</v>
      </c>
      <c r="J2087" s="27" t="e">
        <f>VLOOKUP($B2087,三大法人買賣超!$A$4:$I$500,9,FALSE)</f>
        <v>#N/A</v>
      </c>
      <c r="K2087" s="37">
        <f>新台幣匯率美元指數!B2088</f>
        <v>0</v>
      </c>
      <c r="L2087" s="38">
        <f>新台幣匯率美元指數!C2088</f>
        <v>0</v>
      </c>
      <c r="M2087" s="39">
        <f>新台幣匯率美元指數!D2088</f>
        <v>0</v>
      </c>
      <c r="N2087" s="27" t="e">
        <f>VLOOKUP($B2087,期貨未平倉口數!$A$4:$M$499,4,FALSE)</f>
        <v>#N/A</v>
      </c>
      <c r="O2087" s="27" t="e">
        <f>VLOOKUP($B2087,期貨未平倉口數!$A$4:$M$499,9,FALSE)</f>
        <v>#N/A</v>
      </c>
      <c r="P2087" s="27" t="e">
        <f>VLOOKUP($B2087,期貨未平倉口數!$A$4:$M$499,10,FALSE)</f>
        <v>#N/A</v>
      </c>
      <c r="Q2087" s="27" t="e">
        <f>VLOOKUP($B2087,期貨未平倉口數!$A$4:$M$499,11,FALSE)</f>
        <v>#N/A</v>
      </c>
      <c r="R2087" s="64" t="e">
        <f>VLOOKUP($B2087,選擇權未平倉餘額!$A$4:$I$500,6,FALSE)</f>
        <v>#N/A</v>
      </c>
      <c r="S2087" s="64" t="e">
        <f>VLOOKUP($B2087,選擇權未平倉餘額!$A$4:$I$500,7,FALSE)</f>
        <v>#N/A</v>
      </c>
      <c r="T2087" s="64" t="e">
        <f>VLOOKUP($B2087,選擇權未平倉餘額!$A$4:$I$500,8,FALSE)</f>
        <v>#N/A</v>
      </c>
      <c r="U2087" s="64" t="e">
        <f>VLOOKUP($B2087,選擇權未平倉餘額!$A$4:$I$500,9,FALSE)</f>
        <v>#N/A</v>
      </c>
      <c r="V2087" s="39" t="e">
        <f>VLOOKUP($B2087,臺指選擇權P_C_Ratios!$A$4:$C$500,3,FALSE)</f>
        <v>#N/A</v>
      </c>
      <c r="W2087" s="41" t="e">
        <f>VLOOKUP($B2087,散戶多空比!$A$6:$L$500,12,FALSE)</f>
        <v>#N/A</v>
      </c>
      <c r="X2087" s="40" t="e">
        <f>VLOOKUP($B2087,期貨大額交易人未沖銷部位!$A$4:$O$499,4,FALSE)</f>
        <v>#N/A</v>
      </c>
      <c r="Y2087" s="40" t="e">
        <f>VLOOKUP($B2087,期貨大額交易人未沖銷部位!$A$4:$O$499,7,FALSE)</f>
        <v>#N/A</v>
      </c>
      <c r="Z2087" s="40" t="e">
        <f>VLOOKUP($B2087,期貨大額交易人未沖銷部位!$A$4:$O$499,10,FALSE)</f>
        <v>#N/A</v>
      </c>
      <c r="AA2087" s="40" t="e">
        <f>VLOOKUP($B2087,期貨大額交易人未沖銷部位!$A$4:$O$499,13,FALSE)</f>
        <v>#N/A</v>
      </c>
      <c r="AB2087" s="40" t="e">
        <f>VLOOKUP($B2087,期貨大額交易人未沖銷部位!$A$4:$O$499,14,FALSE)</f>
        <v>#N/A</v>
      </c>
      <c r="AC2087" s="40" t="e">
        <f>VLOOKUP($B2087,期貨大額交易人未沖銷部位!$A$4:$O$499,15,FALSE)</f>
        <v>#N/A</v>
      </c>
      <c r="AD2087" s="33" t="e">
        <f>VLOOKUP($B2087,三大美股走勢!$A$4:$J$495,4,FALSE)</f>
        <v>#N/A</v>
      </c>
      <c r="AE2087" s="33" t="e">
        <f>VLOOKUP($B2087,三大美股走勢!$A$4:$J$495,7,FALSE)</f>
        <v>#N/A</v>
      </c>
      <c r="AF2087" s="33" t="e">
        <f>VLOOKUP($B2087,三大美股走勢!$A$4:$J$495,10,FALSE)</f>
        <v>#N/A</v>
      </c>
    </row>
    <row r="2088" spans="2:32">
      <c r="B2088" s="32">
        <v>44867</v>
      </c>
      <c r="C2088" s="33" t="e">
        <f>VLOOKUP($B2088,大盤與近月台指!$A$4:$I$499,2,FALSE)</f>
        <v>#N/A</v>
      </c>
      <c r="D2088" s="34" t="e">
        <f>VLOOKUP($B2088,大盤與近月台指!$A$4:$I$499,3,FALSE)</f>
        <v>#N/A</v>
      </c>
      <c r="E2088" s="35" t="e">
        <f>VLOOKUP($B2088,大盤與近月台指!$A$4:$I$499,4,FALSE)</f>
        <v>#N/A</v>
      </c>
      <c r="F2088" s="33" t="e">
        <f>VLOOKUP($B2088,大盤與近月台指!$A$4:$I$499,5,FALSE)</f>
        <v>#N/A</v>
      </c>
      <c r="G2088" s="49" t="e">
        <f>VLOOKUP($B2088,三大法人買賣超!$A$4:$I$500,3,FALSE)</f>
        <v>#N/A</v>
      </c>
      <c r="H2088" s="34" t="e">
        <f>VLOOKUP($B2088,三大法人買賣超!$A$4:$I$500,5,FALSE)</f>
        <v>#N/A</v>
      </c>
      <c r="I2088" s="27" t="e">
        <f>VLOOKUP($B2088,三大法人買賣超!$A$4:$I$500,7,FALSE)</f>
        <v>#N/A</v>
      </c>
      <c r="J2088" s="27" t="e">
        <f>VLOOKUP($B2088,三大法人買賣超!$A$4:$I$500,9,FALSE)</f>
        <v>#N/A</v>
      </c>
      <c r="K2088" s="37">
        <f>新台幣匯率美元指數!B2089</f>
        <v>0</v>
      </c>
      <c r="L2088" s="38">
        <f>新台幣匯率美元指數!C2089</f>
        <v>0</v>
      </c>
      <c r="M2088" s="39">
        <f>新台幣匯率美元指數!D2089</f>
        <v>0</v>
      </c>
      <c r="N2088" s="27" t="e">
        <f>VLOOKUP($B2088,期貨未平倉口數!$A$4:$M$499,4,FALSE)</f>
        <v>#N/A</v>
      </c>
      <c r="O2088" s="27" t="e">
        <f>VLOOKUP($B2088,期貨未平倉口數!$A$4:$M$499,9,FALSE)</f>
        <v>#N/A</v>
      </c>
      <c r="P2088" s="27" t="e">
        <f>VLOOKUP($B2088,期貨未平倉口數!$A$4:$M$499,10,FALSE)</f>
        <v>#N/A</v>
      </c>
      <c r="Q2088" s="27" t="e">
        <f>VLOOKUP($B2088,期貨未平倉口數!$A$4:$M$499,11,FALSE)</f>
        <v>#N/A</v>
      </c>
      <c r="R2088" s="64" t="e">
        <f>VLOOKUP($B2088,選擇權未平倉餘額!$A$4:$I$500,6,FALSE)</f>
        <v>#N/A</v>
      </c>
      <c r="S2088" s="64" t="e">
        <f>VLOOKUP($B2088,選擇權未平倉餘額!$A$4:$I$500,7,FALSE)</f>
        <v>#N/A</v>
      </c>
      <c r="T2088" s="64" t="e">
        <f>VLOOKUP($B2088,選擇權未平倉餘額!$A$4:$I$500,8,FALSE)</f>
        <v>#N/A</v>
      </c>
      <c r="U2088" s="64" t="e">
        <f>VLOOKUP($B2088,選擇權未平倉餘額!$A$4:$I$500,9,FALSE)</f>
        <v>#N/A</v>
      </c>
      <c r="V2088" s="39" t="e">
        <f>VLOOKUP($B2088,臺指選擇權P_C_Ratios!$A$4:$C$500,3,FALSE)</f>
        <v>#N/A</v>
      </c>
      <c r="W2088" s="41" t="e">
        <f>VLOOKUP($B2088,散戶多空比!$A$6:$L$500,12,FALSE)</f>
        <v>#N/A</v>
      </c>
      <c r="X2088" s="40" t="e">
        <f>VLOOKUP($B2088,期貨大額交易人未沖銷部位!$A$4:$O$499,4,FALSE)</f>
        <v>#N/A</v>
      </c>
      <c r="Y2088" s="40" t="e">
        <f>VLOOKUP($B2088,期貨大額交易人未沖銷部位!$A$4:$O$499,7,FALSE)</f>
        <v>#N/A</v>
      </c>
      <c r="Z2088" s="40" t="e">
        <f>VLOOKUP($B2088,期貨大額交易人未沖銷部位!$A$4:$O$499,10,FALSE)</f>
        <v>#N/A</v>
      </c>
      <c r="AA2088" s="40" t="e">
        <f>VLOOKUP($B2088,期貨大額交易人未沖銷部位!$A$4:$O$499,13,FALSE)</f>
        <v>#N/A</v>
      </c>
      <c r="AB2088" s="40" t="e">
        <f>VLOOKUP($B2088,期貨大額交易人未沖銷部位!$A$4:$O$499,14,FALSE)</f>
        <v>#N/A</v>
      </c>
      <c r="AC2088" s="40" t="e">
        <f>VLOOKUP($B2088,期貨大額交易人未沖銷部位!$A$4:$O$499,15,FALSE)</f>
        <v>#N/A</v>
      </c>
      <c r="AD2088" s="33" t="e">
        <f>VLOOKUP($B2088,三大美股走勢!$A$4:$J$495,4,FALSE)</f>
        <v>#N/A</v>
      </c>
      <c r="AE2088" s="33" t="e">
        <f>VLOOKUP($B2088,三大美股走勢!$A$4:$J$495,7,FALSE)</f>
        <v>#N/A</v>
      </c>
      <c r="AF2088" s="33" t="e">
        <f>VLOOKUP($B2088,三大美股走勢!$A$4:$J$495,10,FALSE)</f>
        <v>#N/A</v>
      </c>
    </row>
    <row r="2089" spans="2:32">
      <c r="B2089" s="32">
        <v>44868</v>
      </c>
      <c r="C2089" s="33" t="e">
        <f>VLOOKUP($B2089,大盤與近月台指!$A$4:$I$499,2,FALSE)</f>
        <v>#N/A</v>
      </c>
      <c r="D2089" s="34" t="e">
        <f>VLOOKUP($B2089,大盤與近月台指!$A$4:$I$499,3,FALSE)</f>
        <v>#N/A</v>
      </c>
      <c r="E2089" s="35" t="e">
        <f>VLOOKUP($B2089,大盤與近月台指!$A$4:$I$499,4,FALSE)</f>
        <v>#N/A</v>
      </c>
      <c r="F2089" s="33" t="e">
        <f>VLOOKUP($B2089,大盤與近月台指!$A$4:$I$499,5,FALSE)</f>
        <v>#N/A</v>
      </c>
      <c r="G2089" s="49" t="e">
        <f>VLOOKUP($B2089,三大法人買賣超!$A$4:$I$500,3,FALSE)</f>
        <v>#N/A</v>
      </c>
      <c r="H2089" s="34" t="e">
        <f>VLOOKUP($B2089,三大法人買賣超!$A$4:$I$500,5,FALSE)</f>
        <v>#N/A</v>
      </c>
      <c r="I2089" s="27" t="e">
        <f>VLOOKUP($B2089,三大法人買賣超!$A$4:$I$500,7,FALSE)</f>
        <v>#N/A</v>
      </c>
      <c r="J2089" s="27" t="e">
        <f>VLOOKUP($B2089,三大法人買賣超!$A$4:$I$500,9,FALSE)</f>
        <v>#N/A</v>
      </c>
      <c r="K2089" s="37">
        <f>新台幣匯率美元指數!B2090</f>
        <v>0</v>
      </c>
      <c r="L2089" s="38">
        <f>新台幣匯率美元指數!C2090</f>
        <v>0</v>
      </c>
      <c r="M2089" s="39">
        <f>新台幣匯率美元指數!D2090</f>
        <v>0</v>
      </c>
      <c r="N2089" s="27" t="e">
        <f>VLOOKUP($B2089,期貨未平倉口數!$A$4:$M$499,4,FALSE)</f>
        <v>#N/A</v>
      </c>
      <c r="O2089" s="27" t="e">
        <f>VLOOKUP($B2089,期貨未平倉口數!$A$4:$M$499,9,FALSE)</f>
        <v>#N/A</v>
      </c>
      <c r="P2089" s="27" t="e">
        <f>VLOOKUP($B2089,期貨未平倉口數!$A$4:$M$499,10,FALSE)</f>
        <v>#N/A</v>
      </c>
      <c r="Q2089" s="27" t="e">
        <f>VLOOKUP($B2089,期貨未平倉口數!$A$4:$M$499,11,FALSE)</f>
        <v>#N/A</v>
      </c>
      <c r="R2089" s="64" t="e">
        <f>VLOOKUP($B2089,選擇權未平倉餘額!$A$4:$I$500,6,FALSE)</f>
        <v>#N/A</v>
      </c>
      <c r="S2089" s="64" t="e">
        <f>VLOOKUP($B2089,選擇權未平倉餘額!$A$4:$I$500,7,FALSE)</f>
        <v>#N/A</v>
      </c>
      <c r="T2089" s="64" t="e">
        <f>VLOOKUP($B2089,選擇權未平倉餘額!$A$4:$I$500,8,FALSE)</f>
        <v>#N/A</v>
      </c>
      <c r="U2089" s="64" t="e">
        <f>VLOOKUP($B2089,選擇權未平倉餘額!$A$4:$I$500,9,FALSE)</f>
        <v>#N/A</v>
      </c>
      <c r="V2089" s="39" t="e">
        <f>VLOOKUP($B2089,臺指選擇權P_C_Ratios!$A$4:$C$500,3,FALSE)</f>
        <v>#N/A</v>
      </c>
      <c r="W2089" s="41" t="e">
        <f>VLOOKUP($B2089,散戶多空比!$A$6:$L$500,12,FALSE)</f>
        <v>#N/A</v>
      </c>
      <c r="X2089" s="40" t="e">
        <f>VLOOKUP($B2089,期貨大額交易人未沖銷部位!$A$4:$O$499,4,FALSE)</f>
        <v>#N/A</v>
      </c>
      <c r="Y2089" s="40" t="e">
        <f>VLOOKUP($B2089,期貨大額交易人未沖銷部位!$A$4:$O$499,7,FALSE)</f>
        <v>#N/A</v>
      </c>
      <c r="Z2089" s="40" t="e">
        <f>VLOOKUP($B2089,期貨大額交易人未沖銷部位!$A$4:$O$499,10,FALSE)</f>
        <v>#N/A</v>
      </c>
      <c r="AA2089" s="40" t="e">
        <f>VLOOKUP($B2089,期貨大額交易人未沖銷部位!$A$4:$O$499,13,FALSE)</f>
        <v>#N/A</v>
      </c>
      <c r="AB2089" s="40" t="e">
        <f>VLOOKUP($B2089,期貨大額交易人未沖銷部位!$A$4:$O$499,14,FALSE)</f>
        <v>#N/A</v>
      </c>
      <c r="AC2089" s="40" t="e">
        <f>VLOOKUP($B2089,期貨大額交易人未沖銷部位!$A$4:$O$499,15,FALSE)</f>
        <v>#N/A</v>
      </c>
      <c r="AD2089" s="33" t="e">
        <f>VLOOKUP($B2089,三大美股走勢!$A$4:$J$495,4,FALSE)</f>
        <v>#N/A</v>
      </c>
      <c r="AE2089" s="33" t="e">
        <f>VLOOKUP($B2089,三大美股走勢!$A$4:$J$495,7,FALSE)</f>
        <v>#N/A</v>
      </c>
      <c r="AF2089" s="33" t="e">
        <f>VLOOKUP($B2089,三大美股走勢!$A$4:$J$495,10,FALSE)</f>
        <v>#N/A</v>
      </c>
    </row>
    <row r="2090" spans="2:32">
      <c r="B2090" s="32">
        <v>44869</v>
      </c>
      <c r="C2090" s="33" t="e">
        <f>VLOOKUP($B2090,大盤與近月台指!$A$4:$I$499,2,FALSE)</f>
        <v>#N/A</v>
      </c>
      <c r="D2090" s="34" t="e">
        <f>VLOOKUP($B2090,大盤與近月台指!$A$4:$I$499,3,FALSE)</f>
        <v>#N/A</v>
      </c>
      <c r="E2090" s="35" t="e">
        <f>VLOOKUP($B2090,大盤與近月台指!$A$4:$I$499,4,FALSE)</f>
        <v>#N/A</v>
      </c>
      <c r="F2090" s="33" t="e">
        <f>VLOOKUP($B2090,大盤與近月台指!$A$4:$I$499,5,FALSE)</f>
        <v>#N/A</v>
      </c>
      <c r="G2090" s="49" t="e">
        <f>VLOOKUP($B2090,三大法人買賣超!$A$4:$I$500,3,FALSE)</f>
        <v>#N/A</v>
      </c>
      <c r="H2090" s="34" t="e">
        <f>VLOOKUP($B2090,三大法人買賣超!$A$4:$I$500,5,FALSE)</f>
        <v>#N/A</v>
      </c>
      <c r="I2090" s="27" t="e">
        <f>VLOOKUP($B2090,三大法人買賣超!$A$4:$I$500,7,FALSE)</f>
        <v>#N/A</v>
      </c>
      <c r="J2090" s="27" t="e">
        <f>VLOOKUP($B2090,三大法人買賣超!$A$4:$I$500,9,FALSE)</f>
        <v>#N/A</v>
      </c>
      <c r="K2090" s="37">
        <f>新台幣匯率美元指數!B2091</f>
        <v>0</v>
      </c>
      <c r="L2090" s="38">
        <f>新台幣匯率美元指數!C2091</f>
        <v>0</v>
      </c>
      <c r="M2090" s="39">
        <f>新台幣匯率美元指數!D2091</f>
        <v>0</v>
      </c>
      <c r="N2090" s="27" t="e">
        <f>VLOOKUP($B2090,期貨未平倉口數!$A$4:$M$499,4,FALSE)</f>
        <v>#N/A</v>
      </c>
      <c r="O2090" s="27" t="e">
        <f>VLOOKUP($B2090,期貨未平倉口數!$A$4:$M$499,9,FALSE)</f>
        <v>#N/A</v>
      </c>
      <c r="P2090" s="27" t="e">
        <f>VLOOKUP($B2090,期貨未平倉口數!$A$4:$M$499,10,FALSE)</f>
        <v>#N/A</v>
      </c>
      <c r="Q2090" s="27" t="e">
        <f>VLOOKUP($B2090,期貨未平倉口數!$A$4:$M$499,11,FALSE)</f>
        <v>#N/A</v>
      </c>
      <c r="R2090" s="64" t="e">
        <f>VLOOKUP($B2090,選擇權未平倉餘額!$A$4:$I$500,6,FALSE)</f>
        <v>#N/A</v>
      </c>
      <c r="S2090" s="64" t="e">
        <f>VLOOKUP($B2090,選擇權未平倉餘額!$A$4:$I$500,7,FALSE)</f>
        <v>#N/A</v>
      </c>
      <c r="T2090" s="64" t="e">
        <f>VLOOKUP($B2090,選擇權未平倉餘額!$A$4:$I$500,8,FALSE)</f>
        <v>#N/A</v>
      </c>
      <c r="U2090" s="64" t="e">
        <f>VLOOKUP($B2090,選擇權未平倉餘額!$A$4:$I$500,9,FALSE)</f>
        <v>#N/A</v>
      </c>
      <c r="V2090" s="39" t="e">
        <f>VLOOKUP($B2090,臺指選擇權P_C_Ratios!$A$4:$C$500,3,FALSE)</f>
        <v>#N/A</v>
      </c>
      <c r="W2090" s="41" t="e">
        <f>VLOOKUP($B2090,散戶多空比!$A$6:$L$500,12,FALSE)</f>
        <v>#N/A</v>
      </c>
      <c r="X2090" s="40" t="e">
        <f>VLOOKUP($B2090,期貨大額交易人未沖銷部位!$A$4:$O$499,4,FALSE)</f>
        <v>#N/A</v>
      </c>
      <c r="Y2090" s="40" t="e">
        <f>VLOOKUP($B2090,期貨大額交易人未沖銷部位!$A$4:$O$499,7,FALSE)</f>
        <v>#N/A</v>
      </c>
      <c r="Z2090" s="40" t="e">
        <f>VLOOKUP($B2090,期貨大額交易人未沖銷部位!$A$4:$O$499,10,FALSE)</f>
        <v>#N/A</v>
      </c>
      <c r="AA2090" s="40" t="e">
        <f>VLOOKUP($B2090,期貨大額交易人未沖銷部位!$A$4:$O$499,13,FALSE)</f>
        <v>#N/A</v>
      </c>
      <c r="AB2090" s="40" t="e">
        <f>VLOOKUP($B2090,期貨大額交易人未沖銷部位!$A$4:$O$499,14,FALSE)</f>
        <v>#N/A</v>
      </c>
      <c r="AC2090" s="40" t="e">
        <f>VLOOKUP($B2090,期貨大額交易人未沖銷部位!$A$4:$O$499,15,FALSE)</f>
        <v>#N/A</v>
      </c>
      <c r="AD2090" s="33" t="e">
        <f>VLOOKUP($B2090,三大美股走勢!$A$4:$J$495,4,FALSE)</f>
        <v>#N/A</v>
      </c>
      <c r="AE2090" s="33" t="e">
        <f>VLOOKUP($B2090,三大美股走勢!$A$4:$J$495,7,FALSE)</f>
        <v>#N/A</v>
      </c>
      <c r="AF2090" s="33" t="e">
        <f>VLOOKUP($B2090,三大美股走勢!$A$4:$J$495,10,FALSE)</f>
        <v>#N/A</v>
      </c>
    </row>
    <row r="2091" spans="2:32">
      <c r="B2091" s="32">
        <v>44870</v>
      </c>
      <c r="C2091" s="33" t="e">
        <f>VLOOKUP($B2091,大盤與近月台指!$A$4:$I$499,2,FALSE)</f>
        <v>#N/A</v>
      </c>
      <c r="D2091" s="34" t="e">
        <f>VLOOKUP($B2091,大盤與近月台指!$A$4:$I$499,3,FALSE)</f>
        <v>#N/A</v>
      </c>
      <c r="E2091" s="35" t="e">
        <f>VLOOKUP($B2091,大盤與近月台指!$A$4:$I$499,4,FALSE)</f>
        <v>#N/A</v>
      </c>
      <c r="F2091" s="33" t="e">
        <f>VLOOKUP($B2091,大盤與近月台指!$A$4:$I$499,5,FALSE)</f>
        <v>#N/A</v>
      </c>
      <c r="G2091" s="49" t="e">
        <f>VLOOKUP($B2091,三大法人買賣超!$A$4:$I$500,3,FALSE)</f>
        <v>#N/A</v>
      </c>
      <c r="H2091" s="34" t="e">
        <f>VLOOKUP($B2091,三大法人買賣超!$A$4:$I$500,5,FALSE)</f>
        <v>#N/A</v>
      </c>
      <c r="I2091" s="27" t="e">
        <f>VLOOKUP($B2091,三大法人買賣超!$A$4:$I$500,7,FALSE)</f>
        <v>#N/A</v>
      </c>
      <c r="J2091" s="27" t="e">
        <f>VLOOKUP($B2091,三大法人買賣超!$A$4:$I$500,9,FALSE)</f>
        <v>#N/A</v>
      </c>
      <c r="K2091" s="37">
        <f>新台幣匯率美元指數!B2092</f>
        <v>0</v>
      </c>
      <c r="L2091" s="38">
        <f>新台幣匯率美元指數!C2092</f>
        <v>0</v>
      </c>
      <c r="M2091" s="39">
        <f>新台幣匯率美元指數!D2092</f>
        <v>0</v>
      </c>
      <c r="N2091" s="27" t="e">
        <f>VLOOKUP($B2091,期貨未平倉口數!$A$4:$M$499,4,FALSE)</f>
        <v>#N/A</v>
      </c>
      <c r="O2091" s="27" t="e">
        <f>VLOOKUP($B2091,期貨未平倉口數!$A$4:$M$499,9,FALSE)</f>
        <v>#N/A</v>
      </c>
      <c r="P2091" s="27" t="e">
        <f>VLOOKUP($B2091,期貨未平倉口數!$A$4:$M$499,10,FALSE)</f>
        <v>#N/A</v>
      </c>
      <c r="Q2091" s="27" t="e">
        <f>VLOOKUP($B2091,期貨未平倉口數!$A$4:$M$499,11,FALSE)</f>
        <v>#N/A</v>
      </c>
      <c r="R2091" s="64" t="e">
        <f>VLOOKUP($B2091,選擇權未平倉餘額!$A$4:$I$500,6,FALSE)</f>
        <v>#N/A</v>
      </c>
      <c r="S2091" s="64" t="e">
        <f>VLOOKUP($B2091,選擇權未平倉餘額!$A$4:$I$500,7,FALSE)</f>
        <v>#N/A</v>
      </c>
      <c r="T2091" s="64" t="e">
        <f>VLOOKUP($B2091,選擇權未平倉餘額!$A$4:$I$500,8,FALSE)</f>
        <v>#N/A</v>
      </c>
      <c r="U2091" s="64" t="e">
        <f>VLOOKUP($B2091,選擇權未平倉餘額!$A$4:$I$500,9,FALSE)</f>
        <v>#N/A</v>
      </c>
      <c r="V2091" s="39" t="e">
        <f>VLOOKUP($B2091,臺指選擇權P_C_Ratios!$A$4:$C$500,3,FALSE)</f>
        <v>#N/A</v>
      </c>
      <c r="W2091" s="41" t="e">
        <f>VLOOKUP($B2091,散戶多空比!$A$6:$L$500,12,FALSE)</f>
        <v>#N/A</v>
      </c>
      <c r="X2091" s="40" t="e">
        <f>VLOOKUP($B2091,期貨大額交易人未沖銷部位!$A$4:$O$499,4,FALSE)</f>
        <v>#N/A</v>
      </c>
      <c r="Y2091" s="40" t="e">
        <f>VLOOKUP($B2091,期貨大額交易人未沖銷部位!$A$4:$O$499,7,FALSE)</f>
        <v>#N/A</v>
      </c>
      <c r="Z2091" s="40" t="e">
        <f>VLOOKUP($B2091,期貨大額交易人未沖銷部位!$A$4:$O$499,10,FALSE)</f>
        <v>#N/A</v>
      </c>
      <c r="AA2091" s="40" t="e">
        <f>VLOOKUP($B2091,期貨大額交易人未沖銷部位!$A$4:$O$499,13,FALSE)</f>
        <v>#N/A</v>
      </c>
      <c r="AB2091" s="40" t="e">
        <f>VLOOKUP($B2091,期貨大額交易人未沖銷部位!$A$4:$O$499,14,FALSE)</f>
        <v>#N/A</v>
      </c>
      <c r="AC2091" s="40" t="e">
        <f>VLOOKUP($B2091,期貨大額交易人未沖銷部位!$A$4:$O$499,15,FALSE)</f>
        <v>#N/A</v>
      </c>
      <c r="AD2091" s="33" t="e">
        <f>VLOOKUP($B2091,三大美股走勢!$A$4:$J$495,4,FALSE)</f>
        <v>#N/A</v>
      </c>
      <c r="AE2091" s="33" t="e">
        <f>VLOOKUP($B2091,三大美股走勢!$A$4:$J$495,7,FALSE)</f>
        <v>#N/A</v>
      </c>
      <c r="AF2091" s="33" t="e">
        <f>VLOOKUP($B2091,三大美股走勢!$A$4:$J$495,10,FALSE)</f>
        <v>#N/A</v>
      </c>
    </row>
    <row r="2092" spans="2:32">
      <c r="B2092" s="32">
        <v>44871</v>
      </c>
      <c r="C2092" s="33" t="e">
        <f>VLOOKUP($B2092,大盤與近月台指!$A$4:$I$499,2,FALSE)</f>
        <v>#N/A</v>
      </c>
      <c r="D2092" s="34" t="e">
        <f>VLOOKUP($B2092,大盤與近月台指!$A$4:$I$499,3,FALSE)</f>
        <v>#N/A</v>
      </c>
      <c r="E2092" s="35" t="e">
        <f>VLOOKUP($B2092,大盤與近月台指!$A$4:$I$499,4,FALSE)</f>
        <v>#N/A</v>
      </c>
      <c r="F2092" s="33" t="e">
        <f>VLOOKUP($B2092,大盤與近月台指!$A$4:$I$499,5,FALSE)</f>
        <v>#N/A</v>
      </c>
      <c r="G2092" s="49" t="e">
        <f>VLOOKUP($B2092,三大法人買賣超!$A$4:$I$500,3,FALSE)</f>
        <v>#N/A</v>
      </c>
      <c r="H2092" s="34" t="e">
        <f>VLOOKUP($B2092,三大法人買賣超!$A$4:$I$500,5,FALSE)</f>
        <v>#N/A</v>
      </c>
      <c r="I2092" s="27" t="e">
        <f>VLOOKUP($B2092,三大法人買賣超!$A$4:$I$500,7,FALSE)</f>
        <v>#N/A</v>
      </c>
      <c r="J2092" s="27" t="e">
        <f>VLOOKUP($B2092,三大法人買賣超!$A$4:$I$500,9,FALSE)</f>
        <v>#N/A</v>
      </c>
      <c r="K2092" s="37">
        <f>新台幣匯率美元指數!B2093</f>
        <v>0</v>
      </c>
      <c r="L2092" s="38">
        <f>新台幣匯率美元指數!C2093</f>
        <v>0</v>
      </c>
      <c r="M2092" s="39">
        <f>新台幣匯率美元指數!D2093</f>
        <v>0</v>
      </c>
      <c r="N2092" s="27" t="e">
        <f>VLOOKUP($B2092,期貨未平倉口數!$A$4:$M$499,4,FALSE)</f>
        <v>#N/A</v>
      </c>
      <c r="O2092" s="27" t="e">
        <f>VLOOKUP($B2092,期貨未平倉口數!$A$4:$M$499,9,FALSE)</f>
        <v>#N/A</v>
      </c>
      <c r="P2092" s="27" t="e">
        <f>VLOOKUP($B2092,期貨未平倉口數!$A$4:$M$499,10,FALSE)</f>
        <v>#N/A</v>
      </c>
      <c r="Q2092" s="27" t="e">
        <f>VLOOKUP($B2092,期貨未平倉口數!$A$4:$M$499,11,FALSE)</f>
        <v>#N/A</v>
      </c>
      <c r="R2092" s="64" t="e">
        <f>VLOOKUP($B2092,選擇權未平倉餘額!$A$4:$I$500,6,FALSE)</f>
        <v>#N/A</v>
      </c>
      <c r="S2092" s="64" t="e">
        <f>VLOOKUP($B2092,選擇權未平倉餘額!$A$4:$I$500,7,FALSE)</f>
        <v>#N/A</v>
      </c>
      <c r="T2092" s="64" t="e">
        <f>VLOOKUP($B2092,選擇權未平倉餘額!$A$4:$I$500,8,FALSE)</f>
        <v>#N/A</v>
      </c>
      <c r="U2092" s="64" t="e">
        <f>VLOOKUP($B2092,選擇權未平倉餘額!$A$4:$I$500,9,FALSE)</f>
        <v>#N/A</v>
      </c>
      <c r="V2092" s="39" t="e">
        <f>VLOOKUP($B2092,臺指選擇權P_C_Ratios!$A$4:$C$500,3,FALSE)</f>
        <v>#N/A</v>
      </c>
      <c r="W2092" s="41" t="e">
        <f>VLOOKUP($B2092,散戶多空比!$A$6:$L$500,12,FALSE)</f>
        <v>#N/A</v>
      </c>
      <c r="X2092" s="40" t="e">
        <f>VLOOKUP($B2092,期貨大額交易人未沖銷部位!$A$4:$O$499,4,FALSE)</f>
        <v>#N/A</v>
      </c>
      <c r="Y2092" s="40" t="e">
        <f>VLOOKUP($B2092,期貨大額交易人未沖銷部位!$A$4:$O$499,7,FALSE)</f>
        <v>#N/A</v>
      </c>
      <c r="Z2092" s="40" t="e">
        <f>VLOOKUP($B2092,期貨大額交易人未沖銷部位!$A$4:$O$499,10,FALSE)</f>
        <v>#N/A</v>
      </c>
      <c r="AA2092" s="40" t="e">
        <f>VLOOKUP($B2092,期貨大額交易人未沖銷部位!$A$4:$O$499,13,FALSE)</f>
        <v>#N/A</v>
      </c>
      <c r="AB2092" s="40" t="e">
        <f>VLOOKUP($B2092,期貨大額交易人未沖銷部位!$A$4:$O$499,14,FALSE)</f>
        <v>#N/A</v>
      </c>
      <c r="AC2092" s="40" t="e">
        <f>VLOOKUP($B2092,期貨大額交易人未沖銷部位!$A$4:$O$499,15,FALSE)</f>
        <v>#N/A</v>
      </c>
      <c r="AD2092" s="33" t="e">
        <f>VLOOKUP($B2092,三大美股走勢!$A$4:$J$495,4,FALSE)</f>
        <v>#N/A</v>
      </c>
      <c r="AE2092" s="33" t="e">
        <f>VLOOKUP($B2092,三大美股走勢!$A$4:$J$495,7,FALSE)</f>
        <v>#N/A</v>
      </c>
      <c r="AF2092" s="33" t="e">
        <f>VLOOKUP($B2092,三大美股走勢!$A$4:$J$495,10,FALSE)</f>
        <v>#N/A</v>
      </c>
    </row>
    <row r="2093" spans="2:32">
      <c r="B2093" s="32">
        <v>44872</v>
      </c>
      <c r="C2093" s="33" t="e">
        <f>VLOOKUP($B2093,大盤與近月台指!$A$4:$I$499,2,FALSE)</f>
        <v>#N/A</v>
      </c>
      <c r="D2093" s="34" t="e">
        <f>VLOOKUP($B2093,大盤與近月台指!$A$4:$I$499,3,FALSE)</f>
        <v>#N/A</v>
      </c>
      <c r="E2093" s="35" t="e">
        <f>VLOOKUP($B2093,大盤與近月台指!$A$4:$I$499,4,FALSE)</f>
        <v>#N/A</v>
      </c>
      <c r="F2093" s="33" t="e">
        <f>VLOOKUP($B2093,大盤與近月台指!$A$4:$I$499,5,FALSE)</f>
        <v>#N/A</v>
      </c>
      <c r="G2093" s="49" t="e">
        <f>VLOOKUP($B2093,三大法人買賣超!$A$4:$I$500,3,FALSE)</f>
        <v>#N/A</v>
      </c>
      <c r="H2093" s="34" t="e">
        <f>VLOOKUP($B2093,三大法人買賣超!$A$4:$I$500,5,FALSE)</f>
        <v>#N/A</v>
      </c>
      <c r="I2093" s="27" t="e">
        <f>VLOOKUP($B2093,三大法人買賣超!$A$4:$I$500,7,FALSE)</f>
        <v>#N/A</v>
      </c>
      <c r="J2093" s="27" t="e">
        <f>VLOOKUP($B2093,三大法人買賣超!$A$4:$I$500,9,FALSE)</f>
        <v>#N/A</v>
      </c>
      <c r="K2093" s="37">
        <f>新台幣匯率美元指數!B2094</f>
        <v>0</v>
      </c>
      <c r="L2093" s="38">
        <f>新台幣匯率美元指數!C2094</f>
        <v>0</v>
      </c>
      <c r="M2093" s="39">
        <f>新台幣匯率美元指數!D2094</f>
        <v>0</v>
      </c>
      <c r="N2093" s="27" t="e">
        <f>VLOOKUP($B2093,期貨未平倉口數!$A$4:$M$499,4,FALSE)</f>
        <v>#N/A</v>
      </c>
      <c r="O2093" s="27" t="e">
        <f>VLOOKUP($B2093,期貨未平倉口數!$A$4:$M$499,9,FALSE)</f>
        <v>#N/A</v>
      </c>
      <c r="P2093" s="27" t="e">
        <f>VLOOKUP($B2093,期貨未平倉口數!$A$4:$M$499,10,FALSE)</f>
        <v>#N/A</v>
      </c>
      <c r="Q2093" s="27" t="e">
        <f>VLOOKUP($B2093,期貨未平倉口數!$A$4:$M$499,11,FALSE)</f>
        <v>#N/A</v>
      </c>
      <c r="R2093" s="64" t="e">
        <f>VLOOKUP($B2093,選擇權未平倉餘額!$A$4:$I$500,6,FALSE)</f>
        <v>#N/A</v>
      </c>
      <c r="S2093" s="64" t="e">
        <f>VLOOKUP($B2093,選擇權未平倉餘額!$A$4:$I$500,7,FALSE)</f>
        <v>#N/A</v>
      </c>
      <c r="T2093" s="64" t="e">
        <f>VLOOKUP($B2093,選擇權未平倉餘額!$A$4:$I$500,8,FALSE)</f>
        <v>#N/A</v>
      </c>
      <c r="U2093" s="64" t="e">
        <f>VLOOKUP($B2093,選擇權未平倉餘額!$A$4:$I$500,9,FALSE)</f>
        <v>#N/A</v>
      </c>
      <c r="V2093" s="39" t="e">
        <f>VLOOKUP($B2093,臺指選擇權P_C_Ratios!$A$4:$C$500,3,FALSE)</f>
        <v>#N/A</v>
      </c>
      <c r="W2093" s="41" t="e">
        <f>VLOOKUP($B2093,散戶多空比!$A$6:$L$500,12,FALSE)</f>
        <v>#N/A</v>
      </c>
      <c r="X2093" s="40" t="e">
        <f>VLOOKUP($B2093,期貨大額交易人未沖銷部位!$A$4:$O$499,4,FALSE)</f>
        <v>#N/A</v>
      </c>
      <c r="Y2093" s="40" t="e">
        <f>VLOOKUP($B2093,期貨大額交易人未沖銷部位!$A$4:$O$499,7,FALSE)</f>
        <v>#N/A</v>
      </c>
      <c r="Z2093" s="40" t="e">
        <f>VLOOKUP($B2093,期貨大額交易人未沖銷部位!$A$4:$O$499,10,FALSE)</f>
        <v>#N/A</v>
      </c>
      <c r="AA2093" s="40" t="e">
        <f>VLOOKUP($B2093,期貨大額交易人未沖銷部位!$A$4:$O$499,13,FALSE)</f>
        <v>#N/A</v>
      </c>
      <c r="AB2093" s="40" t="e">
        <f>VLOOKUP($B2093,期貨大額交易人未沖銷部位!$A$4:$O$499,14,FALSE)</f>
        <v>#N/A</v>
      </c>
      <c r="AC2093" s="40" t="e">
        <f>VLOOKUP($B2093,期貨大額交易人未沖銷部位!$A$4:$O$499,15,FALSE)</f>
        <v>#N/A</v>
      </c>
      <c r="AD2093" s="33" t="e">
        <f>VLOOKUP($B2093,三大美股走勢!$A$4:$J$495,4,FALSE)</f>
        <v>#N/A</v>
      </c>
      <c r="AE2093" s="33" t="e">
        <f>VLOOKUP($B2093,三大美股走勢!$A$4:$J$495,7,FALSE)</f>
        <v>#N/A</v>
      </c>
      <c r="AF2093" s="33" t="e">
        <f>VLOOKUP($B2093,三大美股走勢!$A$4:$J$495,10,FALSE)</f>
        <v>#N/A</v>
      </c>
    </row>
    <row r="2094" spans="2:32">
      <c r="B2094" s="32">
        <v>44873</v>
      </c>
      <c r="C2094" s="33" t="e">
        <f>VLOOKUP($B2094,大盤與近月台指!$A$4:$I$499,2,FALSE)</f>
        <v>#N/A</v>
      </c>
      <c r="D2094" s="34" t="e">
        <f>VLOOKUP($B2094,大盤與近月台指!$A$4:$I$499,3,FALSE)</f>
        <v>#N/A</v>
      </c>
      <c r="E2094" s="35" t="e">
        <f>VLOOKUP($B2094,大盤與近月台指!$A$4:$I$499,4,FALSE)</f>
        <v>#N/A</v>
      </c>
      <c r="F2094" s="33" t="e">
        <f>VLOOKUP($B2094,大盤與近月台指!$A$4:$I$499,5,FALSE)</f>
        <v>#N/A</v>
      </c>
      <c r="G2094" s="49" t="e">
        <f>VLOOKUP($B2094,三大法人買賣超!$A$4:$I$500,3,FALSE)</f>
        <v>#N/A</v>
      </c>
      <c r="H2094" s="34" t="e">
        <f>VLOOKUP($B2094,三大法人買賣超!$A$4:$I$500,5,FALSE)</f>
        <v>#N/A</v>
      </c>
      <c r="I2094" s="27" t="e">
        <f>VLOOKUP($B2094,三大法人買賣超!$A$4:$I$500,7,FALSE)</f>
        <v>#N/A</v>
      </c>
      <c r="J2094" s="27" t="e">
        <f>VLOOKUP($B2094,三大法人買賣超!$A$4:$I$500,9,FALSE)</f>
        <v>#N/A</v>
      </c>
      <c r="K2094" s="37">
        <f>新台幣匯率美元指數!B2095</f>
        <v>0</v>
      </c>
      <c r="L2094" s="38">
        <f>新台幣匯率美元指數!C2095</f>
        <v>0</v>
      </c>
      <c r="M2094" s="39">
        <f>新台幣匯率美元指數!D2095</f>
        <v>0</v>
      </c>
      <c r="N2094" s="27" t="e">
        <f>VLOOKUP($B2094,期貨未平倉口數!$A$4:$M$499,4,FALSE)</f>
        <v>#N/A</v>
      </c>
      <c r="O2094" s="27" t="e">
        <f>VLOOKUP($B2094,期貨未平倉口數!$A$4:$M$499,9,FALSE)</f>
        <v>#N/A</v>
      </c>
      <c r="P2094" s="27" t="e">
        <f>VLOOKUP($B2094,期貨未平倉口數!$A$4:$M$499,10,FALSE)</f>
        <v>#N/A</v>
      </c>
      <c r="Q2094" s="27" t="e">
        <f>VLOOKUP($B2094,期貨未平倉口數!$A$4:$M$499,11,FALSE)</f>
        <v>#N/A</v>
      </c>
      <c r="R2094" s="64" t="e">
        <f>VLOOKUP($B2094,選擇權未平倉餘額!$A$4:$I$500,6,FALSE)</f>
        <v>#N/A</v>
      </c>
      <c r="S2094" s="64" t="e">
        <f>VLOOKUP($B2094,選擇權未平倉餘額!$A$4:$I$500,7,FALSE)</f>
        <v>#N/A</v>
      </c>
      <c r="T2094" s="64" t="e">
        <f>VLOOKUP($B2094,選擇權未平倉餘額!$A$4:$I$500,8,FALSE)</f>
        <v>#N/A</v>
      </c>
      <c r="U2094" s="64" t="e">
        <f>VLOOKUP($B2094,選擇權未平倉餘額!$A$4:$I$500,9,FALSE)</f>
        <v>#N/A</v>
      </c>
      <c r="V2094" s="39" t="e">
        <f>VLOOKUP($B2094,臺指選擇權P_C_Ratios!$A$4:$C$500,3,FALSE)</f>
        <v>#N/A</v>
      </c>
      <c r="W2094" s="41" t="e">
        <f>VLOOKUP($B2094,散戶多空比!$A$6:$L$500,12,FALSE)</f>
        <v>#N/A</v>
      </c>
      <c r="X2094" s="40" t="e">
        <f>VLOOKUP($B2094,期貨大額交易人未沖銷部位!$A$4:$O$499,4,FALSE)</f>
        <v>#N/A</v>
      </c>
      <c r="Y2094" s="40" t="e">
        <f>VLOOKUP($B2094,期貨大額交易人未沖銷部位!$A$4:$O$499,7,FALSE)</f>
        <v>#N/A</v>
      </c>
      <c r="Z2094" s="40" t="e">
        <f>VLOOKUP($B2094,期貨大額交易人未沖銷部位!$A$4:$O$499,10,FALSE)</f>
        <v>#N/A</v>
      </c>
      <c r="AA2094" s="40" t="e">
        <f>VLOOKUP($B2094,期貨大額交易人未沖銷部位!$A$4:$O$499,13,FALSE)</f>
        <v>#N/A</v>
      </c>
      <c r="AB2094" s="40" t="e">
        <f>VLOOKUP($B2094,期貨大額交易人未沖銷部位!$A$4:$O$499,14,FALSE)</f>
        <v>#N/A</v>
      </c>
      <c r="AC2094" s="40" t="e">
        <f>VLOOKUP($B2094,期貨大額交易人未沖銷部位!$A$4:$O$499,15,FALSE)</f>
        <v>#N/A</v>
      </c>
      <c r="AD2094" s="33" t="e">
        <f>VLOOKUP($B2094,三大美股走勢!$A$4:$J$495,4,FALSE)</f>
        <v>#N/A</v>
      </c>
      <c r="AE2094" s="33" t="e">
        <f>VLOOKUP($B2094,三大美股走勢!$A$4:$J$495,7,FALSE)</f>
        <v>#N/A</v>
      </c>
      <c r="AF2094" s="33" t="e">
        <f>VLOOKUP($B2094,三大美股走勢!$A$4:$J$495,10,FALSE)</f>
        <v>#N/A</v>
      </c>
    </row>
    <row r="2095" spans="2:32">
      <c r="B2095" s="32">
        <v>44874</v>
      </c>
      <c r="C2095" s="33" t="e">
        <f>VLOOKUP($B2095,大盤與近月台指!$A$4:$I$499,2,FALSE)</f>
        <v>#N/A</v>
      </c>
      <c r="D2095" s="34" t="e">
        <f>VLOOKUP($B2095,大盤與近月台指!$A$4:$I$499,3,FALSE)</f>
        <v>#N/A</v>
      </c>
      <c r="E2095" s="35" t="e">
        <f>VLOOKUP($B2095,大盤與近月台指!$A$4:$I$499,4,FALSE)</f>
        <v>#N/A</v>
      </c>
      <c r="F2095" s="33" t="e">
        <f>VLOOKUP($B2095,大盤與近月台指!$A$4:$I$499,5,FALSE)</f>
        <v>#N/A</v>
      </c>
      <c r="G2095" s="49" t="e">
        <f>VLOOKUP($B2095,三大法人買賣超!$A$4:$I$500,3,FALSE)</f>
        <v>#N/A</v>
      </c>
      <c r="H2095" s="34" t="e">
        <f>VLOOKUP($B2095,三大法人買賣超!$A$4:$I$500,5,FALSE)</f>
        <v>#N/A</v>
      </c>
      <c r="I2095" s="27" t="e">
        <f>VLOOKUP($B2095,三大法人買賣超!$A$4:$I$500,7,FALSE)</f>
        <v>#N/A</v>
      </c>
      <c r="J2095" s="27" t="e">
        <f>VLOOKUP($B2095,三大法人買賣超!$A$4:$I$500,9,FALSE)</f>
        <v>#N/A</v>
      </c>
      <c r="K2095" s="37">
        <f>新台幣匯率美元指數!B2096</f>
        <v>0</v>
      </c>
      <c r="L2095" s="38">
        <f>新台幣匯率美元指數!C2096</f>
        <v>0</v>
      </c>
      <c r="M2095" s="39">
        <f>新台幣匯率美元指數!D2096</f>
        <v>0</v>
      </c>
      <c r="N2095" s="27" t="e">
        <f>VLOOKUP($B2095,期貨未平倉口數!$A$4:$M$499,4,FALSE)</f>
        <v>#N/A</v>
      </c>
      <c r="O2095" s="27" t="e">
        <f>VLOOKUP($B2095,期貨未平倉口數!$A$4:$M$499,9,FALSE)</f>
        <v>#N/A</v>
      </c>
      <c r="P2095" s="27" t="e">
        <f>VLOOKUP($B2095,期貨未平倉口數!$A$4:$M$499,10,FALSE)</f>
        <v>#N/A</v>
      </c>
      <c r="Q2095" s="27" t="e">
        <f>VLOOKUP($B2095,期貨未平倉口數!$A$4:$M$499,11,FALSE)</f>
        <v>#N/A</v>
      </c>
      <c r="R2095" s="64" t="e">
        <f>VLOOKUP($B2095,選擇權未平倉餘額!$A$4:$I$500,6,FALSE)</f>
        <v>#N/A</v>
      </c>
      <c r="S2095" s="64" t="e">
        <f>VLOOKUP($B2095,選擇權未平倉餘額!$A$4:$I$500,7,FALSE)</f>
        <v>#N/A</v>
      </c>
      <c r="T2095" s="64" t="e">
        <f>VLOOKUP($B2095,選擇權未平倉餘額!$A$4:$I$500,8,FALSE)</f>
        <v>#N/A</v>
      </c>
      <c r="U2095" s="64" t="e">
        <f>VLOOKUP($B2095,選擇權未平倉餘額!$A$4:$I$500,9,FALSE)</f>
        <v>#N/A</v>
      </c>
      <c r="V2095" s="39" t="e">
        <f>VLOOKUP($B2095,臺指選擇權P_C_Ratios!$A$4:$C$500,3,FALSE)</f>
        <v>#N/A</v>
      </c>
      <c r="W2095" s="41" t="e">
        <f>VLOOKUP($B2095,散戶多空比!$A$6:$L$500,12,FALSE)</f>
        <v>#N/A</v>
      </c>
      <c r="X2095" s="40" t="e">
        <f>VLOOKUP($B2095,期貨大額交易人未沖銷部位!$A$4:$O$499,4,FALSE)</f>
        <v>#N/A</v>
      </c>
      <c r="Y2095" s="40" t="e">
        <f>VLOOKUP($B2095,期貨大額交易人未沖銷部位!$A$4:$O$499,7,FALSE)</f>
        <v>#N/A</v>
      </c>
      <c r="Z2095" s="40" t="e">
        <f>VLOOKUP($B2095,期貨大額交易人未沖銷部位!$A$4:$O$499,10,FALSE)</f>
        <v>#N/A</v>
      </c>
      <c r="AA2095" s="40" t="e">
        <f>VLOOKUP($B2095,期貨大額交易人未沖銷部位!$A$4:$O$499,13,FALSE)</f>
        <v>#N/A</v>
      </c>
      <c r="AB2095" s="40" t="e">
        <f>VLOOKUP($B2095,期貨大額交易人未沖銷部位!$A$4:$O$499,14,FALSE)</f>
        <v>#N/A</v>
      </c>
      <c r="AC2095" s="40" t="e">
        <f>VLOOKUP($B2095,期貨大額交易人未沖銷部位!$A$4:$O$499,15,FALSE)</f>
        <v>#N/A</v>
      </c>
      <c r="AD2095" s="33" t="e">
        <f>VLOOKUP($B2095,三大美股走勢!$A$4:$J$495,4,FALSE)</f>
        <v>#N/A</v>
      </c>
      <c r="AE2095" s="33" t="e">
        <f>VLOOKUP($B2095,三大美股走勢!$A$4:$J$495,7,FALSE)</f>
        <v>#N/A</v>
      </c>
      <c r="AF2095" s="33" t="e">
        <f>VLOOKUP($B2095,三大美股走勢!$A$4:$J$495,10,FALSE)</f>
        <v>#N/A</v>
      </c>
    </row>
    <row r="2096" spans="2:32">
      <c r="B2096" s="32">
        <v>44875</v>
      </c>
      <c r="C2096" s="33" t="e">
        <f>VLOOKUP($B2096,大盤與近月台指!$A$4:$I$499,2,FALSE)</f>
        <v>#N/A</v>
      </c>
      <c r="D2096" s="34" t="e">
        <f>VLOOKUP($B2096,大盤與近月台指!$A$4:$I$499,3,FALSE)</f>
        <v>#N/A</v>
      </c>
      <c r="E2096" s="35" t="e">
        <f>VLOOKUP($B2096,大盤與近月台指!$A$4:$I$499,4,FALSE)</f>
        <v>#N/A</v>
      </c>
      <c r="F2096" s="33" t="e">
        <f>VLOOKUP($B2096,大盤與近月台指!$A$4:$I$499,5,FALSE)</f>
        <v>#N/A</v>
      </c>
      <c r="G2096" s="49" t="e">
        <f>VLOOKUP($B2096,三大法人買賣超!$A$4:$I$500,3,FALSE)</f>
        <v>#N/A</v>
      </c>
      <c r="H2096" s="34" t="e">
        <f>VLOOKUP($B2096,三大法人買賣超!$A$4:$I$500,5,FALSE)</f>
        <v>#N/A</v>
      </c>
      <c r="I2096" s="27" t="e">
        <f>VLOOKUP($B2096,三大法人買賣超!$A$4:$I$500,7,FALSE)</f>
        <v>#N/A</v>
      </c>
      <c r="J2096" s="27" t="e">
        <f>VLOOKUP($B2096,三大法人買賣超!$A$4:$I$500,9,FALSE)</f>
        <v>#N/A</v>
      </c>
      <c r="K2096" s="37">
        <f>新台幣匯率美元指數!B2097</f>
        <v>0</v>
      </c>
      <c r="L2096" s="38">
        <f>新台幣匯率美元指數!C2097</f>
        <v>0</v>
      </c>
      <c r="M2096" s="39">
        <f>新台幣匯率美元指數!D2097</f>
        <v>0</v>
      </c>
      <c r="N2096" s="27" t="e">
        <f>VLOOKUP($B2096,期貨未平倉口數!$A$4:$M$499,4,FALSE)</f>
        <v>#N/A</v>
      </c>
      <c r="O2096" s="27" t="e">
        <f>VLOOKUP($B2096,期貨未平倉口數!$A$4:$M$499,9,FALSE)</f>
        <v>#N/A</v>
      </c>
      <c r="P2096" s="27" t="e">
        <f>VLOOKUP($B2096,期貨未平倉口數!$A$4:$M$499,10,FALSE)</f>
        <v>#N/A</v>
      </c>
      <c r="Q2096" s="27" t="e">
        <f>VLOOKUP($B2096,期貨未平倉口數!$A$4:$M$499,11,FALSE)</f>
        <v>#N/A</v>
      </c>
      <c r="R2096" s="64" t="e">
        <f>VLOOKUP($B2096,選擇權未平倉餘額!$A$4:$I$500,6,FALSE)</f>
        <v>#N/A</v>
      </c>
      <c r="S2096" s="64" t="e">
        <f>VLOOKUP($B2096,選擇權未平倉餘額!$A$4:$I$500,7,FALSE)</f>
        <v>#N/A</v>
      </c>
      <c r="T2096" s="64" t="e">
        <f>VLOOKUP($B2096,選擇權未平倉餘額!$A$4:$I$500,8,FALSE)</f>
        <v>#N/A</v>
      </c>
      <c r="U2096" s="64" t="e">
        <f>VLOOKUP($B2096,選擇權未平倉餘額!$A$4:$I$500,9,FALSE)</f>
        <v>#N/A</v>
      </c>
      <c r="V2096" s="39" t="e">
        <f>VLOOKUP($B2096,臺指選擇權P_C_Ratios!$A$4:$C$500,3,FALSE)</f>
        <v>#N/A</v>
      </c>
      <c r="W2096" s="41" t="e">
        <f>VLOOKUP($B2096,散戶多空比!$A$6:$L$500,12,FALSE)</f>
        <v>#N/A</v>
      </c>
      <c r="X2096" s="40" t="e">
        <f>VLOOKUP($B2096,期貨大額交易人未沖銷部位!$A$4:$O$499,4,FALSE)</f>
        <v>#N/A</v>
      </c>
      <c r="Y2096" s="40" t="e">
        <f>VLOOKUP($B2096,期貨大額交易人未沖銷部位!$A$4:$O$499,7,FALSE)</f>
        <v>#N/A</v>
      </c>
      <c r="Z2096" s="40" t="e">
        <f>VLOOKUP($B2096,期貨大額交易人未沖銷部位!$A$4:$O$499,10,FALSE)</f>
        <v>#N/A</v>
      </c>
      <c r="AA2096" s="40" t="e">
        <f>VLOOKUP($B2096,期貨大額交易人未沖銷部位!$A$4:$O$499,13,FALSE)</f>
        <v>#N/A</v>
      </c>
      <c r="AB2096" s="40" t="e">
        <f>VLOOKUP($B2096,期貨大額交易人未沖銷部位!$A$4:$O$499,14,FALSE)</f>
        <v>#N/A</v>
      </c>
      <c r="AC2096" s="40" t="e">
        <f>VLOOKUP($B2096,期貨大額交易人未沖銷部位!$A$4:$O$499,15,FALSE)</f>
        <v>#N/A</v>
      </c>
      <c r="AD2096" s="33" t="e">
        <f>VLOOKUP($B2096,三大美股走勢!$A$4:$J$495,4,FALSE)</f>
        <v>#N/A</v>
      </c>
      <c r="AE2096" s="33" t="e">
        <f>VLOOKUP($B2096,三大美股走勢!$A$4:$J$495,7,FALSE)</f>
        <v>#N/A</v>
      </c>
      <c r="AF2096" s="33" t="e">
        <f>VLOOKUP($B2096,三大美股走勢!$A$4:$J$495,10,FALSE)</f>
        <v>#N/A</v>
      </c>
    </row>
    <row r="2097" spans="2:32">
      <c r="B2097" s="32">
        <v>44876</v>
      </c>
      <c r="C2097" s="33" t="e">
        <f>VLOOKUP($B2097,大盤與近月台指!$A$4:$I$499,2,FALSE)</f>
        <v>#N/A</v>
      </c>
      <c r="D2097" s="34" t="e">
        <f>VLOOKUP($B2097,大盤與近月台指!$A$4:$I$499,3,FALSE)</f>
        <v>#N/A</v>
      </c>
      <c r="E2097" s="35" t="e">
        <f>VLOOKUP($B2097,大盤與近月台指!$A$4:$I$499,4,FALSE)</f>
        <v>#N/A</v>
      </c>
      <c r="F2097" s="33" t="e">
        <f>VLOOKUP($B2097,大盤與近月台指!$A$4:$I$499,5,FALSE)</f>
        <v>#N/A</v>
      </c>
      <c r="G2097" s="49" t="e">
        <f>VLOOKUP($B2097,三大法人買賣超!$A$4:$I$500,3,FALSE)</f>
        <v>#N/A</v>
      </c>
      <c r="H2097" s="34" t="e">
        <f>VLOOKUP($B2097,三大法人買賣超!$A$4:$I$500,5,FALSE)</f>
        <v>#N/A</v>
      </c>
      <c r="I2097" s="27" t="e">
        <f>VLOOKUP($B2097,三大法人買賣超!$A$4:$I$500,7,FALSE)</f>
        <v>#N/A</v>
      </c>
      <c r="J2097" s="27" t="e">
        <f>VLOOKUP($B2097,三大法人買賣超!$A$4:$I$500,9,FALSE)</f>
        <v>#N/A</v>
      </c>
      <c r="K2097" s="37">
        <f>新台幣匯率美元指數!B2098</f>
        <v>0</v>
      </c>
      <c r="L2097" s="38">
        <f>新台幣匯率美元指數!C2098</f>
        <v>0</v>
      </c>
      <c r="M2097" s="39">
        <f>新台幣匯率美元指數!D2098</f>
        <v>0</v>
      </c>
      <c r="N2097" s="27" t="e">
        <f>VLOOKUP($B2097,期貨未平倉口數!$A$4:$M$499,4,FALSE)</f>
        <v>#N/A</v>
      </c>
      <c r="O2097" s="27" t="e">
        <f>VLOOKUP($B2097,期貨未平倉口數!$A$4:$M$499,9,FALSE)</f>
        <v>#N/A</v>
      </c>
      <c r="P2097" s="27" t="e">
        <f>VLOOKUP($B2097,期貨未平倉口數!$A$4:$M$499,10,FALSE)</f>
        <v>#N/A</v>
      </c>
      <c r="Q2097" s="27" t="e">
        <f>VLOOKUP($B2097,期貨未平倉口數!$A$4:$M$499,11,FALSE)</f>
        <v>#N/A</v>
      </c>
      <c r="R2097" s="64" t="e">
        <f>VLOOKUP($B2097,選擇權未平倉餘額!$A$4:$I$500,6,FALSE)</f>
        <v>#N/A</v>
      </c>
      <c r="S2097" s="64" t="e">
        <f>VLOOKUP($B2097,選擇權未平倉餘額!$A$4:$I$500,7,FALSE)</f>
        <v>#N/A</v>
      </c>
      <c r="T2097" s="64" t="e">
        <f>VLOOKUP($B2097,選擇權未平倉餘額!$A$4:$I$500,8,FALSE)</f>
        <v>#N/A</v>
      </c>
      <c r="U2097" s="64" t="e">
        <f>VLOOKUP($B2097,選擇權未平倉餘額!$A$4:$I$500,9,FALSE)</f>
        <v>#N/A</v>
      </c>
      <c r="V2097" s="39" t="e">
        <f>VLOOKUP($B2097,臺指選擇權P_C_Ratios!$A$4:$C$500,3,FALSE)</f>
        <v>#N/A</v>
      </c>
      <c r="W2097" s="41" t="e">
        <f>VLOOKUP($B2097,散戶多空比!$A$6:$L$500,12,FALSE)</f>
        <v>#N/A</v>
      </c>
      <c r="X2097" s="40" t="e">
        <f>VLOOKUP($B2097,期貨大額交易人未沖銷部位!$A$4:$O$499,4,FALSE)</f>
        <v>#N/A</v>
      </c>
      <c r="Y2097" s="40" t="e">
        <f>VLOOKUP($B2097,期貨大額交易人未沖銷部位!$A$4:$O$499,7,FALSE)</f>
        <v>#N/A</v>
      </c>
      <c r="Z2097" s="40" t="e">
        <f>VLOOKUP($B2097,期貨大額交易人未沖銷部位!$A$4:$O$499,10,FALSE)</f>
        <v>#N/A</v>
      </c>
      <c r="AA2097" s="40" t="e">
        <f>VLOOKUP($B2097,期貨大額交易人未沖銷部位!$A$4:$O$499,13,FALSE)</f>
        <v>#N/A</v>
      </c>
      <c r="AB2097" s="40" t="e">
        <f>VLOOKUP($B2097,期貨大額交易人未沖銷部位!$A$4:$O$499,14,FALSE)</f>
        <v>#N/A</v>
      </c>
      <c r="AC2097" s="40" t="e">
        <f>VLOOKUP($B2097,期貨大額交易人未沖銷部位!$A$4:$O$499,15,FALSE)</f>
        <v>#N/A</v>
      </c>
      <c r="AD2097" s="33" t="e">
        <f>VLOOKUP($B2097,三大美股走勢!$A$4:$J$495,4,FALSE)</f>
        <v>#N/A</v>
      </c>
      <c r="AE2097" s="33" t="e">
        <f>VLOOKUP($B2097,三大美股走勢!$A$4:$J$495,7,FALSE)</f>
        <v>#N/A</v>
      </c>
      <c r="AF2097" s="33" t="e">
        <f>VLOOKUP($B2097,三大美股走勢!$A$4:$J$495,10,FALSE)</f>
        <v>#N/A</v>
      </c>
    </row>
    <row r="2098" spans="2:32">
      <c r="B2098" s="32">
        <v>44877</v>
      </c>
      <c r="C2098" s="33" t="e">
        <f>VLOOKUP($B2098,大盤與近月台指!$A$4:$I$499,2,FALSE)</f>
        <v>#N/A</v>
      </c>
      <c r="D2098" s="34" t="e">
        <f>VLOOKUP($B2098,大盤與近月台指!$A$4:$I$499,3,FALSE)</f>
        <v>#N/A</v>
      </c>
      <c r="E2098" s="35" t="e">
        <f>VLOOKUP($B2098,大盤與近月台指!$A$4:$I$499,4,FALSE)</f>
        <v>#N/A</v>
      </c>
      <c r="F2098" s="33" t="e">
        <f>VLOOKUP($B2098,大盤與近月台指!$A$4:$I$499,5,FALSE)</f>
        <v>#N/A</v>
      </c>
      <c r="G2098" s="49" t="e">
        <f>VLOOKUP($B2098,三大法人買賣超!$A$4:$I$500,3,FALSE)</f>
        <v>#N/A</v>
      </c>
      <c r="H2098" s="34" t="e">
        <f>VLOOKUP($B2098,三大法人買賣超!$A$4:$I$500,5,FALSE)</f>
        <v>#N/A</v>
      </c>
      <c r="I2098" s="27" t="e">
        <f>VLOOKUP($B2098,三大法人買賣超!$A$4:$I$500,7,FALSE)</f>
        <v>#N/A</v>
      </c>
      <c r="J2098" s="27" t="e">
        <f>VLOOKUP($B2098,三大法人買賣超!$A$4:$I$500,9,FALSE)</f>
        <v>#N/A</v>
      </c>
      <c r="K2098" s="37">
        <f>新台幣匯率美元指數!B2099</f>
        <v>0</v>
      </c>
      <c r="L2098" s="38">
        <f>新台幣匯率美元指數!C2099</f>
        <v>0</v>
      </c>
      <c r="M2098" s="39">
        <f>新台幣匯率美元指數!D2099</f>
        <v>0</v>
      </c>
      <c r="N2098" s="27" t="e">
        <f>VLOOKUP($B2098,期貨未平倉口數!$A$4:$M$499,4,FALSE)</f>
        <v>#N/A</v>
      </c>
      <c r="O2098" s="27" t="e">
        <f>VLOOKUP($B2098,期貨未平倉口數!$A$4:$M$499,9,FALSE)</f>
        <v>#N/A</v>
      </c>
      <c r="P2098" s="27" t="e">
        <f>VLOOKUP($B2098,期貨未平倉口數!$A$4:$M$499,10,FALSE)</f>
        <v>#N/A</v>
      </c>
      <c r="Q2098" s="27" t="e">
        <f>VLOOKUP($B2098,期貨未平倉口數!$A$4:$M$499,11,FALSE)</f>
        <v>#N/A</v>
      </c>
      <c r="R2098" s="64" t="e">
        <f>VLOOKUP($B2098,選擇權未平倉餘額!$A$4:$I$500,6,FALSE)</f>
        <v>#N/A</v>
      </c>
      <c r="S2098" s="64" t="e">
        <f>VLOOKUP($B2098,選擇權未平倉餘額!$A$4:$I$500,7,FALSE)</f>
        <v>#N/A</v>
      </c>
      <c r="T2098" s="64" t="e">
        <f>VLOOKUP($B2098,選擇權未平倉餘額!$A$4:$I$500,8,FALSE)</f>
        <v>#N/A</v>
      </c>
      <c r="U2098" s="64" t="e">
        <f>VLOOKUP($B2098,選擇權未平倉餘額!$A$4:$I$500,9,FALSE)</f>
        <v>#N/A</v>
      </c>
      <c r="V2098" s="39" t="e">
        <f>VLOOKUP($B2098,臺指選擇權P_C_Ratios!$A$4:$C$500,3,FALSE)</f>
        <v>#N/A</v>
      </c>
      <c r="W2098" s="41" t="e">
        <f>VLOOKUP($B2098,散戶多空比!$A$6:$L$500,12,FALSE)</f>
        <v>#N/A</v>
      </c>
      <c r="X2098" s="40" t="e">
        <f>VLOOKUP($B2098,期貨大額交易人未沖銷部位!$A$4:$O$499,4,FALSE)</f>
        <v>#N/A</v>
      </c>
      <c r="Y2098" s="40" t="e">
        <f>VLOOKUP($B2098,期貨大額交易人未沖銷部位!$A$4:$O$499,7,FALSE)</f>
        <v>#N/A</v>
      </c>
      <c r="Z2098" s="40" t="e">
        <f>VLOOKUP($B2098,期貨大額交易人未沖銷部位!$A$4:$O$499,10,FALSE)</f>
        <v>#N/A</v>
      </c>
      <c r="AA2098" s="40" t="e">
        <f>VLOOKUP($B2098,期貨大額交易人未沖銷部位!$A$4:$O$499,13,FALSE)</f>
        <v>#N/A</v>
      </c>
      <c r="AB2098" s="40" t="e">
        <f>VLOOKUP($B2098,期貨大額交易人未沖銷部位!$A$4:$O$499,14,FALSE)</f>
        <v>#N/A</v>
      </c>
      <c r="AC2098" s="40" t="e">
        <f>VLOOKUP($B2098,期貨大額交易人未沖銷部位!$A$4:$O$499,15,FALSE)</f>
        <v>#N/A</v>
      </c>
      <c r="AD2098" s="33" t="e">
        <f>VLOOKUP($B2098,三大美股走勢!$A$4:$J$495,4,FALSE)</f>
        <v>#N/A</v>
      </c>
      <c r="AE2098" s="33" t="e">
        <f>VLOOKUP($B2098,三大美股走勢!$A$4:$J$495,7,FALSE)</f>
        <v>#N/A</v>
      </c>
      <c r="AF2098" s="33" t="e">
        <f>VLOOKUP($B2098,三大美股走勢!$A$4:$J$495,10,FALSE)</f>
        <v>#N/A</v>
      </c>
    </row>
    <row r="2099" spans="2:32">
      <c r="B2099" s="32">
        <v>44878</v>
      </c>
      <c r="C2099" s="33" t="e">
        <f>VLOOKUP($B2099,大盤與近月台指!$A$4:$I$499,2,FALSE)</f>
        <v>#N/A</v>
      </c>
      <c r="D2099" s="34" t="e">
        <f>VLOOKUP($B2099,大盤與近月台指!$A$4:$I$499,3,FALSE)</f>
        <v>#N/A</v>
      </c>
      <c r="E2099" s="35" t="e">
        <f>VLOOKUP($B2099,大盤與近月台指!$A$4:$I$499,4,FALSE)</f>
        <v>#N/A</v>
      </c>
      <c r="F2099" s="33" t="e">
        <f>VLOOKUP($B2099,大盤與近月台指!$A$4:$I$499,5,FALSE)</f>
        <v>#N/A</v>
      </c>
      <c r="G2099" s="49" t="e">
        <f>VLOOKUP($B2099,三大法人買賣超!$A$4:$I$500,3,FALSE)</f>
        <v>#N/A</v>
      </c>
      <c r="H2099" s="34" t="e">
        <f>VLOOKUP($B2099,三大法人買賣超!$A$4:$I$500,5,FALSE)</f>
        <v>#N/A</v>
      </c>
      <c r="I2099" s="27" t="e">
        <f>VLOOKUP($B2099,三大法人買賣超!$A$4:$I$500,7,FALSE)</f>
        <v>#N/A</v>
      </c>
      <c r="J2099" s="27" t="e">
        <f>VLOOKUP($B2099,三大法人買賣超!$A$4:$I$500,9,FALSE)</f>
        <v>#N/A</v>
      </c>
      <c r="K2099" s="37">
        <f>新台幣匯率美元指數!B2100</f>
        <v>0</v>
      </c>
      <c r="L2099" s="38">
        <f>新台幣匯率美元指數!C2100</f>
        <v>0</v>
      </c>
      <c r="M2099" s="39">
        <f>新台幣匯率美元指數!D2100</f>
        <v>0</v>
      </c>
      <c r="N2099" s="27" t="e">
        <f>VLOOKUP($B2099,期貨未平倉口數!$A$4:$M$499,4,FALSE)</f>
        <v>#N/A</v>
      </c>
      <c r="O2099" s="27" t="e">
        <f>VLOOKUP($B2099,期貨未平倉口數!$A$4:$M$499,9,FALSE)</f>
        <v>#N/A</v>
      </c>
      <c r="P2099" s="27" t="e">
        <f>VLOOKUP($B2099,期貨未平倉口數!$A$4:$M$499,10,FALSE)</f>
        <v>#N/A</v>
      </c>
      <c r="Q2099" s="27" t="e">
        <f>VLOOKUP($B2099,期貨未平倉口數!$A$4:$M$499,11,FALSE)</f>
        <v>#N/A</v>
      </c>
      <c r="R2099" s="64" t="e">
        <f>VLOOKUP($B2099,選擇權未平倉餘額!$A$4:$I$500,6,FALSE)</f>
        <v>#N/A</v>
      </c>
      <c r="S2099" s="64" t="e">
        <f>VLOOKUP($B2099,選擇權未平倉餘額!$A$4:$I$500,7,FALSE)</f>
        <v>#N/A</v>
      </c>
      <c r="T2099" s="64" t="e">
        <f>VLOOKUP($B2099,選擇權未平倉餘額!$A$4:$I$500,8,FALSE)</f>
        <v>#N/A</v>
      </c>
      <c r="U2099" s="64" t="e">
        <f>VLOOKUP($B2099,選擇權未平倉餘額!$A$4:$I$500,9,FALSE)</f>
        <v>#N/A</v>
      </c>
      <c r="V2099" s="39" t="e">
        <f>VLOOKUP($B2099,臺指選擇權P_C_Ratios!$A$4:$C$500,3,FALSE)</f>
        <v>#N/A</v>
      </c>
      <c r="W2099" s="41" t="e">
        <f>VLOOKUP($B2099,散戶多空比!$A$6:$L$500,12,FALSE)</f>
        <v>#N/A</v>
      </c>
      <c r="X2099" s="40" t="e">
        <f>VLOOKUP($B2099,期貨大額交易人未沖銷部位!$A$4:$O$499,4,FALSE)</f>
        <v>#N/A</v>
      </c>
      <c r="Y2099" s="40" t="e">
        <f>VLOOKUP($B2099,期貨大額交易人未沖銷部位!$A$4:$O$499,7,FALSE)</f>
        <v>#N/A</v>
      </c>
      <c r="Z2099" s="40" t="e">
        <f>VLOOKUP($B2099,期貨大額交易人未沖銷部位!$A$4:$O$499,10,FALSE)</f>
        <v>#N/A</v>
      </c>
      <c r="AA2099" s="40" t="e">
        <f>VLOOKUP($B2099,期貨大額交易人未沖銷部位!$A$4:$O$499,13,FALSE)</f>
        <v>#N/A</v>
      </c>
      <c r="AB2099" s="40" t="e">
        <f>VLOOKUP($B2099,期貨大額交易人未沖銷部位!$A$4:$O$499,14,FALSE)</f>
        <v>#N/A</v>
      </c>
      <c r="AC2099" s="40" t="e">
        <f>VLOOKUP($B2099,期貨大額交易人未沖銷部位!$A$4:$O$499,15,FALSE)</f>
        <v>#N/A</v>
      </c>
      <c r="AD2099" s="33" t="e">
        <f>VLOOKUP($B2099,三大美股走勢!$A$4:$J$495,4,FALSE)</f>
        <v>#N/A</v>
      </c>
      <c r="AE2099" s="33" t="e">
        <f>VLOOKUP($B2099,三大美股走勢!$A$4:$J$495,7,FALSE)</f>
        <v>#N/A</v>
      </c>
      <c r="AF2099" s="33" t="e">
        <f>VLOOKUP($B2099,三大美股走勢!$A$4:$J$495,10,FALSE)</f>
        <v>#N/A</v>
      </c>
    </row>
    <row r="2100" spans="2:32">
      <c r="B2100" s="32">
        <v>44879</v>
      </c>
      <c r="C2100" s="33" t="e">
        <f>VLOOKUP($B2100,大盤與近月台指!$A$4:$I$499,2,FALSE)</f>
        <v>#N/A</v>
      </c>
      <c r="D2100" s="34" t="e">
        <f>VLOOKUP($B2100,大盤與近月台指!$A$4:$I$499,3,FALSE)</f>
        <v>#N/A</v>
      </c>
      <c r="E2100" s="35" t="e">
        <f>VLOOKUP($B2100,大盤與近月台指!$A$4:$I$499,4,FALSE)</f>
        <v>#N/A</v>
      </c>
      <c r="F2100" s="33" t="e">
        <f>VLOOKUP($B2100,大盤與近月台指!$A$4:$I$499,5,FALSE)</f>
        <v>#N/A</v>
      </c>
      <c r="G2100" s="49" t="e">
        <f>VLOOKUP($B2100,三大法人買賣超!$A$4:$I$500,3,FALSE)</f>
        <v>#N/A</v>
      </c>
      <c r="H2100" s="34" t="e">
        <f>VLOOKUP($B2100,三大法人買賣超!$A$4:$I$500,5,FALSE)</f>
        <v>#N/A</v>
      </c>
      <c r="I2100" s="27" t="e">
        <f>VLOOKUP($B2100,三大法人買賣超!$A$4:$I$500,7,FALSE)</f>
        <v>#N/A</v>
      </c>
      <c r="J2100" s="27" t="e">
        <f>VLOOKUP($B2100,三大法人買賣超!$A$4:$I$500,9,FALSE)</f>
        <v>#N/A</v>
      </c>
      <c r="K2100" s="37">
        <f>新台幣匯率美元指數!B2101</f>
        <v>0</v>
      </c>
      <c r="L2100" s="38">
        <f>新台幣匯率美元指數!C2101</f>
        <v>0</v>
      </c>
      <c r="M2100" s="39">
        <f>新台幣匯率美元指數!D2101</f>
        <v>0</v>
      </c>
      <c r="N2100" s="27" t="e">
        <f>VLOOKUP($B2100,期貨未平倉口數!$A$4:$M$499,4,FALSE)</f>
        <v>#N/A</v>
      </c>
      <c r="O2100" s="27" t="e">
        <f>VLOOKUP($B2100,期貨未平倉口數!$A$4:$M$499,9,FALSE)</f>
        <v>#N/A</v>
      </c>
      <c r="P2100" s="27" t="e">
        <f>VLOOKUP($B2100,期貨未平倉口數!$A$4:$M$499,10,FALSE)</f>
        <v>#N/A</v>
      </c>
      <c r="Q2100" s="27" t="e">
        <f>VLOOKUP($B2100,期貨未平倉口數!$A$4:$M$499,11,FALSE)</f>
        <v>#N/A</v>
      </c>
      <c r="R2100" s="64" t="e">
        <f>VLOOKUP($B2100,選擇權未平倉餘額!$A$4:$I$500,6,FALSE)</f>
        <v>#N/A</v>
      </c>
      <c r="S2100" s="64" t="e">
        <f>VLOOKUP($B2100,選擇權未平倉餘額!$A$4:$I$500,7,FALSE)</f>
        <v>#N/A</v>
      </c>
      <c r="T2100" s="64" t="e">
        <f>VLOOKUP($B2100,選擇權未平倉餘額!$A$4:$I$500,8,FALSE)</f>
        <v>#N/A</v>
      </c>
      <c r="U2100" s="64" t="e">
        <f>VLOOKUP($B2100,選擇權未平倉餘額!$A$4:$I$500,9,FALSE)</f>
        <v>#N/A</v>
      </c>
      <c r="V2100" s="39" t="e">
        <f>VLOOKUP($B2100,臺指選擇權P_C_Ratios!$A$4:$C$500,3,FALSE)</f>
        <v>#N/A</v>
      </c>
      <c r="W2100" s="41" t="e">
        <f>VLOOKUP($B2100,散戶多空比!$A$6:$L$500,12,FALSE)</f>
        <v>#N/A</v>
      </c>
      <c r="X2100" s="40" t="e">
        <f>VLOOKUP($B2100,期貨大額交易人未沖銷部位!$A$4:$O$499,4,FALSE)</f>
        <v>#N/A</v>
      </c>
      <c r="Y2100" s="40" t="e">
        <f>VLOOKUP($B2100,期貨大額交易人未沖銷部位!$A$4:$O$499,7,FALSE)</f>
        <v>#N/A</v>
      </c>
      <c r="Z2100" s="40" t="e">
        <f>VLOOKUP($B2100,期貨大額交易人未沖銷部位!$A$4:$O$499,10,FALSE)</f>
        <v>#N/A</v>
      </c>
      <c r="AA2100" s="40" t="e">
        <f>VLOOKUP($B2100,期貨大額交易人未沖銷部位!$A$4:$O$499,13,FALSE)</f>
        <v>#N/A</v>
      </c>
      <c r="AB2100" s="40" t="e">
        <f>VLOOKUP($B2100,期貨大額交易人未沖銷部位!$A$4:$O$499,14,FALSE)</f>
        <v>#N/A</v>
      </c>
      <c r="AC2100" s="40" t="e">
        <f>VLOOKUP($B2100,期貨大額交易人未沖銷部位!$A$4:$O$499,15,FALSE)</f>
        <v>#N/A</v>
      </c>
      <c r="AD2100" s="33" t="e">
        <f>VLOOKUP($B2100,三大美股走勢!$A$4:$J$495,4,FALSE)</f>
        <v>#N/A</v>
      </c>
      <c r="AE2100" s="33" t="e">
        <f>VLOOKUP($B2100,三大美股走勢!$A$4:$J$495,7,FALSE)</f>
        <v>#N/A</v>
      </c>
      <c r="AF2100" s="33" t="e">
        <f>VLOOKUP($B2100,三大美股走勢!$A$4:$J$495,10,FALSE)</f>
        <v>#N/A</v>
      </c>
    </row>
    <row r="2101" spans="2:32">
      <c r="B2101" s="32">
        <v>44880</v>
      </c>
      <c r="C2101" s="33" t="e">
        <f>VLOOKUP($B2101,大盤與近月台指!$A$4:$I$499,2,FALSE)</f>
        <v>#N/A</v>
      </c>
      <c r="D2101" s="34" t="e">
        <f>VLOOKUP($B2101,大盤與近月台指!$A$4:$I$499,3,FALSE)</f>
        <v>#N/A</v>
      </c>
      <c r="E2101" s="35" t="e">
        <f>VLOOKUP($B2101,大盤與近月台指!$A$4:$I$499,4,FALSE)</f>
        <v>#N/A</v>
      </c>
      <c r="F2101" s="33" t="e">
        <f>VLOOKUP($B2101,大盤與近月台指!$A$4:$I$499,5,FALSE)</f>
        <v>#N/A</v>
      </c>
      <c r="G2101" s="49" t="e">
        <f>VLOOKUP($B2101,三大法人買賣超!$A$4:$I$500,3,FALSE)</f>
        <v>#N/A</v>
      </c>
      <c r="H2101" s="34" t="e">
        <f>VLOOKUP($B2101,三大法人買賣超!$A$4:$I$500,5,FALSE)</f>
        <v>#N/A</v>
      </c>
      <c r="I2101" s="27" t="e">
        <f>VLOOKUP($B2101,三大法人買賣超!$A$4:$I$500,7,FALSE)</f>
        <v>#N/A</v>
      </c>
      <c r="J2101" s="27" t="e">
        <f>VLOOKUP($B2101,三大法人買賣超!$A$4:$I$500,9,FALSE)</f>
        <v>#N/A</v>
      </c>
      <c r="K2101" s="37">
        <f>新台幣匯率美元指數!B2102</f>
        <v>0</v>
      </c>
      <c r="L2101" s="38">
        <f>新台幣匯率美元指數!C2102</f>
        <v>0</v>
      </c>
      <c r="M2101" s="39">
        <f>新台幣匯率美元指數!D2102</f>
        <v>0</v>
      </c>
      <c r="N2101" s="27" t="e">
        <f>VLOOKUP($B2101,期貨未平倉口數!$A$4:$M$499,4,FALSE)</f>
        <v>#N/A</v>
      </c>
      <c r="O2101" s="27" t="e">
        <f>VLOOKUP($B2101,期貨未平倉口數!$A$4:$M$499,9,FALSE)</f>
        <v>#N/A</v>
      </c>
      <c r="P2101" s="27" t="e">
        <f>VLOOKUP($B2101,期貨未平倉口數!$A$4:$M$499,10,FALSE)</f>
        <v>#N/A</v>
      </c>
      <c r="Q2101" s="27" t="e">
        <f>VLOOKUP($B2101,期貨未平倉口數!$A$4:$M$499,11,FALSE)</f>
        <v>#N/A</v>
      </c>
      <c r="R2101" s="64" t="e">
        <f>VLOOKUP($B2101,選擇權未平倉餘額!$A$4:$I$500,6,FALSE)</f>
        <v>#N/A</v>
      </c>
      <c r="S2101" s="64" t="e">
        <f>VLOOKUP($B2101,選擇權未平倉餘額!$A$4:$I$500,7,FALSE)</f>
        <v>#N/A</v>
      </c>
      <c r="T2101" s="64" t="e">
        <f>VLOOKUP($B2101,選擇權未平倉餘額!$A$4:$I$500,8,FALSE)</f>
        <v>#N/A</v>
      </c>
      <c r="U2101" s="64" t="e">
        <f>VLOOKUP($B2101,選擇權未平倉餘額!$A$4:$I$500,9,FALSE)</f>
        <v>#N/A</v>
      </c>
      <c r="V2101" s="39" t="e">
        <f>VLOOKUP($B2101,臺指選擇權P_C_Ratios!$A$4:$C$500,3,FALSE)</f>
        <v>#N/A</v>
      </c>
      <c r="W2101" s="41" t="e">
        <f>VLOOKUP($B2101,散戶多空比!$A$6:$L$500,12,FALSE)</f>
        <v>#N/A</v>
      </c>
      <c r="X2101" s="40" t="e">
        <f>VLOOKUP($B2101,期貨大額交易人未沖銷部位!$A$4:$O$499,4,FALSE)</f>
        <v>#N/A</v>
      </c>
      <c r="Y2101" s="40" t="e">
        <f>VLOOKUP($B2101,期貨大額交易人未沖銷部位!$A$4:$O$499,7,FALSE)</f>
        <v>#N/A</v>
      </c>
      <c r="Z2101" s="40" t="e">
        <f>VLOOKUP($B2101,期貨大額交易人未沖銷部位!$A$4:$O$499,10,FALSE)</f>
        <v>#N/A</v>
      </c>
      <c r="AA2101" s="40" t="e">
        <f>VLOOKUP($B2101,期貨大額交易人未沖銷部位!$A$4:$O$499,13,FALSE)</f>
        <v>#N/A</v>
      </c>
      <c r="AB2101" s="40" t="e">
        <f>VLOOKUP($B2101,期貨大額交易人未沖銷部位!$A$4:$O$499,14,FALSE)</f>
        <v>#N/A</v>
      </c>
      <c r="AC2101" s="40" t="e">
        <f>VLOOKUP($B2101,期貨大額交易人未沖銷部位!$A$4:$O$499,15,FALSE)</f>
        <v>#N/A</v>
      </c>
      <c r="AD2101" s="33" t="e">
        <f>VLOOKUP($B2101,三大美股走勢!$A$4:$J$495,4,FALSE)</f>
        <v>#N/A</v>
      </c>
      <c r="AE2101" s="33" t="e">
        <f>VLOOKUP($B2101,三大美股走勢!$A$4:$J$495,7,FALSE)</f>
        <v>#N/A</v>
      </c>
      <c r="AF2101" s="33" t="e">
        <f>VLOOKUP($B2101,三大美股走勢!$A$4:$J$495,10,FALSE)</f>
        <v>#N/A</v>
      </c>
    </row>
    <row r="2102" spans="2:32">
      <c r="B2102" s="32">
        <v>44881</v>
      </c>
      <c r="C2102" s="33" t="e">
        <f>VLOOKUP($B2102,大盤與近月台指!$A$4:$I$499,2,FALSE)</f>
        <v>#N/A</v>
      </c>
      <c r="D2102" s="34" t="e">
        <f>VLOOKUP($B2102,大盤與近月台指!$A$4:$I$499,3,FALSE)</f>
        <v>#N/A</v>
      </c>
      <c r="E2102" s="35" t="e">
        <f>VLOOKUP($B2102,大盤與近月台指!$A$4:$I$499,4,FALSE)</f>
        <v>#N/A</v>
      </c>
      <c r="F2102" s="33" t="e">
        <f>VLOOKUP($B2102,大盤與近月台指!$A$4:$I$499,5,FALSE)</f>
        <v>#N/A</v>
      </c>
      <c r="G2102" s="49" t="e">
        <f>VLOOKUP($B2102,三大法人買賣超!$A$4:$I$500,3,FALSE)</f>
        <v>#N/A</v>
      </c>
      <c r="H2102" s="34" t="e">
        <f>VLOOKUP($B2102,三大法人買賣超!$A$4:$I$500,5,FALSE)</f>
        <v>#N/A</v>
      </c>
      <c r="I2102" s="27" t="e">
        <f>VLOOKUP($B2102,三大法人買賣超!$A$4:$I$500,7,FALSE)</f>
        <v>#N/A</v>
      </c>
      <c r="J2102" s="27" t="e">
        <f>VLOOKUP($B2102,三大法人買賣超!$A$4:$I$500,9,FALSE)</f>
        <v>#N/A</v>
      </c>
      <c r="K2102" s="37">
        <f>新台幣匯率美元指數!B2103</f>
        <v>0</v>
      </c>
      <c r="L2102" s="38">
        <f>新台幣匯率美元指數!C2103</f>
        <v>0</v>
      </c>
      <c r="M2102" s="39">
        <f>新台幣匯率美元指數!D2103</f>
        <v>0</v>
      </c>
      <c r="N2102" s="27" t="e">
        <f>VLOOKUP($B2102,期貨未平倉口數!$A$4:$M$499,4,FALSE)</f>
        <v>#N/A</v>
      </c>
      <c r="O2102" s="27" t="e">
        <f>VLOOKUP($B2102,期貨未平倉口數!$A$4:$M$499,9,FALSE)</f>
        <v>#N/A</v>
      </c>
      <c r="P2102" s="27" t="e">
        <f>VLOOKUP($B2102,期貨未平倉口數!$A$4:$M$499,10,FALSE)</f>
        <v>#N/A</v>
      </c>
      <c r="Q2102" s="27" t="e">
        <f>VLOOKUP($B2102,期貨未平倉口數!$A$4:$M$499,11,FALSE)</f>
        <v>#N/A</v>
      </c>
      <c r="R2102" s="64" t="e">
        <f>VLOOKUP($B2102,選擇權未平倉餘額!$A$4:$I$500,6,FALSE)</f>
        <v>#N/A</v>
      </c>
      <c r="S2102" s="64" t="e">
        <f>VLOOKUP($B2102,選擇權未平倉餘額!$A$4:$I$500,7,FALSE)</f>
        <v>#N/A</v>
      </c>
      <c r="T2102" s="64" t="e">
        <f>VLOOKUP($B2102,選擇權未平倉餘額!$A$4:$I$500,8,FALSE)</f>
        <v>#N/A</v>
      </c>
      <c r="U2102" s="64" t="e">
        <f>VLOOKUP($B2102,選擇權未平倉餘額!$A$4:$I$500,9,FALSE)</f>
        <v>#N/A</v>
      </c>
      <c r="V2102" s="39" t="e">
        <f>VLOOKUP($B2102,臺指選擇權P_C_Ratios!$A$4:$C$500,3,FALSE)</f>
        <v>#N/A</v>
      </c>
      <c r="W2102" s="41" t="e">
        <f>VLOOKUP($B2102,散戶多空比!$A$6:$L$500,12,FALSE)</f>
        <v>#N/A</v>
      </c>
      <c r="X2102" s="40" t="e">
        <f>VLOOKUP($B2102,期貨大額交易人未沖銷部位!$A$4:$O$499,4,FALSE)</f>
        <v>#N/A</v>
      </c>
      <c r="Y2102" s="40" t="e">
        <f>VLOOKUP($B2102,期貨大額交易人未沖銷部位!$A$4:$O$499,7,FALSE)</f>
        <v>#N/A</v>
      </c>
      <c r="Z2102" s="40" t="e">
        <f>VLOOKUP($B2102,期貨大額交易人未沖銷部位!$A$4:$O$499,10,FALSE)</f>
        <v>#N/A</v>
      </c>
      <c r="AA2102" s="40" t="e">
        <f>VLOOKUP($B2102,期貨大額交易人未沖銷部位!$A$4:$O$499,13,FALSE)</f>
        <v>#N/A</v>
      </c>
      <c r="AB2102" s="40" t="e">
        <f>VLOOKUP($B2102,期貨大額交易人未沖銷部位!$A$4:$O$499,14,FALSE)</f>
        <v>#N/A</v>
      </c>
      <c r="AC2102" s="40" t="e">
        <f>VLOOKUP($B2102,期貨大額交易人未沖銷部位!$A$4:$O$499,15,FALSE)</f>
        <v>#N/A</v>
      </c>
      <c r="AD2102" s="33" t="e">
        <f>VLOOKUP($B2102,三大美股走勢!$A$4:$J$495,4,FALSE)</f>
        <v>#N/A</v>
      </c>
      <c r="AE2102" s="33" t="e">
        <f>VLOOKUP($B2102,三大美股走勢!$A$4:$J$495,7,FALSE)</f>
        <v>#N/A</v>
      </c>
      <c r="AF2102" s="33" t="e">
        <f>VLOOKUP($B2102,三大美股走勢!$A$4:$J$495,10,FALSE)</f>
        <v>#N/A</v>
      </c>
    </row>
    <row r="2103" spans="2:32">
      <c r="B2103" s="32">
        <v>44882</v>
      </c>
      <c r="C2103" s="33" t="e">
        <f>VLOOKUP($B2103,大盤與近月台指!$A$4:$I$499,2,FALSE)</f>
        <v>#N/A</v>
      </c>
      <c r="D2103" s="34" t="e">
        <f>VLOOKUP($B2103,大盤與近月台指!$A$4:$I$499,3,FALSE)</f>
        <v>#N/A</v>
      </c>
      <c r="E2103" s="35" t="e">
        <f>VLOOKUP($B2103,大盤與近月台指!$A$4:$I$499,4,FALSE)</f>
        <v>#N/A</v>
      </c>
      <c r="F2103" s="33" t="e">
        <f>VLOOKUP($B2103,大盤與近月台指!$A$4:$I$499,5,FALSE)</f>
        <v>#N/A</v>
      </c>
      <c r="G2103" s="49" t="e">
        <f>VLOOKUP($B2103,三大法人買賣超!$A$4:$I$500,3,FALSE)</f>
        <v>#N/A</v>
      </c>
      <c r="H2103" s="34" t="e">
        <f>VLOOKUP($B2103,三大法人買賣超!$A$4:$I$500,5,FALSE)</f>
        <v>#N/A</v>
      </c>
      <c r="I2103" s="27" t="e">
        <f>VLOOKUP($B2103,三大法人買賣超!$A$4:$I$500,7,FALSE)</f>
        <v>#N/A</v>
      </c>
      <c r="J2103" s="27" t="e">
        <f>VLOOKUP($B2103,三大法人買賣超!$A$4:$I$500,9,FALSE)</f>
        <v>#N/A</v>
      </c>
      <c r="K2103" s="37">
        <f>新台幣匯率美元指數!B2104</f>
        <v>0</v>
      </c>
      <c r="L2103" s="38">
        <f>新台幣匯率美元指數!C2104</f>
        <v>0</v>
      </c>
      <c r="M2103" s="39">
        <f>新台幣匯率美元指數!D2104</f>
        <v>0</v>
      </c>
      <c r="N2103" s="27" t="e">
        <f>VLOOKUP($B2103,期貨未平倉口數!$A$4:$M$499,4,FALSE)</f>
        <v>#N/A</v>
      </c>
      <c r="O2103" s="27" t="e">
        <f>VLOOKUP($B2103,期貨未平倉口數!$A$4:$M$499,9,FALSE)</f>
        <v>#N/A</v>
      </c>
      <c r="P2103" s="27" t="e">
        <f>VLOOKUP($B2103,期貨未平倉口數!$A$4:$M$499,10,FALSE)</f>
        <v>#N/A</v>
      </c>
      <c r="Q2103" s="27" t="e">
        <f>VLOOKUP($B2103,期貨未平倉口數!$A$4:$M$499,11,FALSE)</f>
        <v>#N/A</v>
      </c>
      <c r="R2103" s="64" t="e">
        <f>VLOOKUP($B2103,選擇權未平倉餘額!$A$4:$I$500,6,FALSE)</f>
        <v>#N/A</v>
      </c>
      <c r="S2103" s="64" t="e">
        <f>VLOOKUP($B2103,選擇權未平倉餘額!$A$4:$I$500,7,FALSE)</f>
        <v>#N/A</v>
      </c>
      <c r="T2103" s="64" t="e">
        <f>VLOOKUP($B2103,選擇權未平倉餘額!$A$4:$I$500,8,FALSE)</f>
        <v>#N/A</v>
      </c>
      <c r="U2103" s="64" t="e">
        <f>VLOOKUP($B2103,選擇權未平倉餘額!$A$4:$I$500,9,FALSE)</f>
        <v>#N/A</v>
      </c>
      <c r="V2103" s="39" t="e">
        <f>VLOOKUP($B2103,臺指選擇權P_C_Ratios!$A$4:$C$500,3,FALSE)</f>
        <v>#N/A</v>
      </c>
      <c r="W2103" s="41" t="e">
        <f>VLOOKUP($B2103,散戶多空比!$A$6:$L$500,12,FALSE)</f>
        <v>#N/A</v>
      </c>
      <c r="X2103" s="40" t="e">
        <f>VLOOKUP($B2103,期貨大額交易人未沖銷部位!$A$4:$O$499,4,FALSE)</f>
        <v>#N/A</v>
      </c>
      <c r="Y2103" s="40" t="e">
        <f>VLOOKUP($B2103,期貨大額交易人未沖銷部位!$A$4:$O$499,7,FALSE)</f>
        <v>#N/A</v>
      </c>
      <c r="Z2103" s="40" t="e">
        <f>VLOOKUP($B2103,期貨大額交易人未沖銷部位!$A$4:$O$499,10,FALSE)</f>
        <v>#N/A</v>
      </c>
      <c r="AA2103" s="40" t="e">
        <f>VLOOKUP($B2103,期貨大額交易人未沖銷部位!$A$4:$O$499,13,FALSE)</f>
        <v>#N/A</v>
      </c>
      <c r="AB2103" s="40" t="e">
        <f>VLOOKUP($B2103,期貨大額交易人未沖銷部位!$A$4:$O$499,14,FALSE)</f>
        <v>#N/A</v>
      </c>
      <c r="AC2103" s="40" t="e">
        <f>VLOOKUP($B2103,期貨大額交易人未沖銷部位!$A$4:$O$499,15,FALSE)</f>
        <v>#N/A</v>
      </c>
      <c r="AD2103" s="33" t="e">
        <f>VLOOKUP($B2103,三大美股走勢!$A$4:$J$495,4,FALSE)</f>
        <v>#N/A</v>
      </c>
      <c r="AE2103" s="33" t="e">
        <f>VLOOKUP($B2103,三大美股走勢!$A$4:$J$495,7,FALSE)</f>
        <v>#N/A</v>
      </c>
      <c r="AF2103" s="33" t="e">
        <f>VLOOKUP($B2103,三大美股走勢!$A$4:$J$495,10,FALSE)</f>
        <v>#N/A</v>
      </c>
    </row>
    <row r="2104" spans="2:32">
      <c r="B2104" s="32">
        <v>44883</v>
      </c>
      <c r="C2104" s="33" t="e">
        <f>VLOOKUP($B2104,大盤與近月台指!$A$4:$I$499,2,FALSE)</f>
        <v>#N/A</v>
      </c>
      <c r="D2104" s="34" t="e">
        <f>VLOOKUP($B2104,大盤與近月台指!$A$4:$I$499,3,FALSE)</f>
        <v>#N/A</v>
      </c>
      <c r="E2104" s="35" t="e">
        <f>VLOOKUP($B2104,大盤與近月台指!$A$4:$I$499,4,FALSE)</f>
        <v>#N/A</v>
      </c>
      <c r="F2104" s="33" t="e">
        <f>VLOOKUP($B2104,大盤與近月台指!$A$4:$I$499,5,FALSE)</f>
        <v>#N/A</v>
      </c>
      <c r="G2104" s="49" t="e">
        <f>VLOOKUP($B2104,三大法人買賣超!$A$4:$I$500,3,FALSE)</f>
        <v>#N/A</v>
      </c>
      <c r="H2104" s="34" t="e">
        <f>VLOOKUP($B2104,三大法人買賣超!$A$4:$I$500,5,FALSE)</f>
        <v>#N/A</v>
      </c>
      <c r="I2104" s="27" t="e">
        <f>VLOOKUP($B2104,三大法人買賣超!$A$4:$I$500,7,FALSE)</f>
        <v>#N/A</v>
      </c>
      <c r="J2104" s="27" t="e">
        <f>VLOOKUP($B2104,三大法人買賣超!$A$4:$I$500,9,FALSE)</f>
        <v>#N/A</v>
      </c>
      <c r="K2104" s="37">
        <f>新台幣匯率美元指數!B2105</f>
        <v>0</v>
      </c>
      <c r="L2104" s="38">
        <f>新台幣匯率美元指數!C2105</f>
        <v>0</v>
      </c>
      <c r="M2104" s="39">
        <f>新台幣匯率美元指數!D2105</f>
        <v>0</v>
      </c>
      <c r="N2104" s="27" t="e">
        <f>VLOOKUP($B2104,期貨未平倉口數!$A$4:$M$499,4,FALSE)</f>
        <v>#N/A</v>
      </c>
      <c r="O2104" s="27" t="e">
        <f>VLOOKUP($B2104,期貨未平倉口數!$A$4:$M$499,9,FALSE)</f>
        <v>#N/A</v>
      </c>
      <c r="P2104" s="27" t="e">
        <f>VLOOKUP($B2104,期貨未平倉口數!$A$4:$M$499,10,FALSE)</f>
        <v>#N/A</v>
      </c>
      <c r="Q2104" s="27" t="e">
        <f>VLOOKUP($B2104,期貨未平倉口數!$A$4:$M$499,11,FALSE)</f>
        <v>#N/A</v>
      </c>
      <c r="R2104" s="64" t="e">
        <f>VLOOKUP($B2104,選擇權未平倉餘額!$A$4:$I$500,6,FALSE)</f>
        <v>#N/A</v>
      </c>
      <c r="S2104" s="64" t="e">
        <f>VLOOKUP($B2104,選擇權未平倉餘額!$A$4:$I$500,7,FALSE)</f>
        <v>#N/A</v>
      </c>
      <c r="T2104" s="64" t="e">
        <f>VLOOKUP($B2104,選擇權未平倉餘額!$A$4:$I$500,8,FALSE)</f>
        <v>#N/A</v>
      </c>
      <c r="U2104" s="64" t="e">
        <f>VLOOKUP($B2104,選擇權未平倉餘額!$A$4:$I$500,9,FALSE)</f>
        <v>#N/A</v>
      </c>
      <c r="V2104" s="39" t="e">
        <f>VLOOKUP($B2104,臺指選擇權P_C_Ratios!$A$4:$C$500,3,FALSE)</f>
        <v>#N/A</v>
      </c>
      <c r="W2104" s="41" t="e">
        <f>VLOOKUP($B2104,散戶多空比!$A$6:$L$500,12,FALSE)</f>
        <v>#N/A</v>
      </c>
      <c r="X2104" s="40" t="e">
        <f>VLOOKUP($B2104,期貨大額交易人未沖銷部位!$A$4:$O$499,4,FALSE)</f>
        <v>#N/A</v>
      </c>
      <c r="Y2104" s="40" t="e">
        <f>VLOOKUP($B2104,期貨大額交易人未沖銷部位!$A$4:$O$499,7,FALSE)</f>
        <v>#N/A</v>
      </c>
      <c r="Z2104" s="40" t="e">
        <f>VLOOKUP($B2104,期貨大額交易人未沖銷部位!$A$4:$O$499,10,FALSE)</f>
        <v>#N/A</v>
      </c>
      <c r="AA2104" s="40" t="e">
        <f>VLOOKUP($B2104,期貨大額交易人未沖銷部位!$A$4:$O$499,13,FALSE)</f>
        <v>#N/A</v>
      </c>
      <c r="AB2104" s="40" t="e">
        <f>VLOOKUP($B2104,期貨大額交易人未沖銷部位!$A$4:$O$499,14,FALSE)</f>
        <v>#N/A</v>
      </c>
      <c r="AC2104" s="40" t="e">
        <f>VLOOKUP($B2104,期貨大額交易人未沖銷部位!$A$4:$O$499,15,FALSE)</f>
        <v>#N/A</v>
      </c>
      <c r="AD2104" s="33" t="e">
        <f>VLOOKUP($B2104,三大美股走勢!$A$4:$J$495,4,FALSE)</f>
        <v>#N/A</v>
      </c>
      <c r="AE2104" s="33" t="e">
        <f>VLOOKUP($B2104,三大美股走勢!$A$4:$J$495,7,FALSE)</f>
        <v>#N/A</v>
      </c>
      <c r="AF2104" s="33" t="e">
        <f>VLOOKUP($B2104,三大美股走勢!$A$4:$J$495,10,FALSE)</f>
        <v>#N/A</v>
      </c>
    </row>
    <row r="2105" spans="2:32">
      <c r="B2105" s="32">
        <v>44884</v>
      </c>
      <c r="C2105" s="33" t="e">
        <f>VLOOKUP($B2105,大盤與近月台指!$A$4:$I$499,2,FALSE)</f>
        <v>#N/A</v>
      </c>
      <c r="D2105" s="34" t="e">
        <f>VLOOKUP($B2105,大盤與近月台指!$A$4:$I$499,3,FALSE)</f>
        <v>#N/A</v>
      </c>
      <c r="E2105" s="35" t="e">
        <f>VLOOKUP($B2105,大盤與近月台指!$A$4:$I$499,4,FALSE)</f>
        <v>#N/A</v>
      </c>
      <c r="F2105" s="33" t="e">
        <f>VLOOKUP($B2105,大盤與近月台指!$A$4:$I$499,5,FALSE)</f>
        <v>#N/A</v>
      </c>
      <c r="G2105" s="49" t="e">
        <f>VLOOKUP($B2105,三大法人買賣超!$A$4:$I$500,3,FALSE)</f>
        <v>#N/A</v>
      </c>
      <c r="H2105" s="34" t="e">
        <f>VLOOKUP($B2105,三大法人買賣超!$A$4:$I$500,5,FALSE)</f>
        <v>#N/A</v>
      </c>
      <c r="I2105" s="27" t="e">
        <f>VLOOKUP($B2105,三大法人買賣超!$A$4:$I$500,7,FALSE)</f>
        <v>#N/A</v>
      </c>
      <c r="J2105" s="27" t="e">
        <f>VLOOKUP($B2105,三大法人買賣超!$A$4:$I$500,9,FALSE)</f>
        <v>#N/A</v>
      </c>
      <c r="K2105" s="37">
        <f>新台幣匯率美元指數!B2106</f>
        <v>0</v>
      </c>
      <c r="L2105" s="38">
        <f>新台幣匯率美元指數!C2106</f>
        <v>0</v>
      </c>
      <c r="M2105" s="39">
        <f>新台幣匯率美元指數!D2106</f>
        <v>0</v>
      </c>
      <c r="N2105" s="27" t="e">
        <f>VLOOKUP($B2105,期貨未平倉口數!$A$4:$M$499,4,FALSE)</f>
        <v>#N/A</v>
      </c>
      <c r="O2105" s="27" t="e">
        <f>VLOOKUP($B2105,期貨未平倉口數!$A$4:$M$499,9,FALSE)</f>
        <v>#N/A</v>
      </c>
      <c r="P2105" s="27" t="e">
        <f>VLOOKUP($B2105,期貨未平倉口數!$A$4:$M$499,10,FALSE)</f>
        <v>#N/A</v>
      </c>
      <c r="Q2105" s="27" t="e">
        <f>VLOOKUP($B2105,期貨未平倉口數!$A$4:$M$499,11,FALSE)</f>
        <v>#N/A</v>
      </c>
      <c r="R2105" s="64" t="e">
        <f>VLOOKUP($B2105,選擇權未平倉餘額!$A$4:$I$500,6,FALSE)</f>
        <v>#N/A</v>
      </c>
      <c r="S2105" s="64" t="e">
        <f>VLOOKUP($B2105,選擇權未平倉餘額!$A$4:$I$500,7,FALSE)</f>
        <v>#N/A</v>
      </c>
      <c r="T2105" s="64" t="e">
        <f>VLOOKUP($B2105,選擇權未平倉餘額!$A$4:$I$500,8,FALSE)</f>
        <v>#N/A</v>
      </c>
      <c r="U2105" s="64" t="e">
        <f>VLOOKUP($B2105,選擇權未平倉餘額!$A$4:$I$500,9,FALSE)</f>
        <v>#N/A</v>
      </c>
      <c r="V2105" s="39" t="e">
        <f>VLOOKUP($B2105,臺指選擇權P_C_Ratios!$A$4:$C$500,3,FALSE)</f>
        <v>#N/A</v>
      </c>
      <c r="W2105" s="41" t="e">
        <f>VLOOKUP($B2105,散戶多空比!$A$6:$L$500,12,FALSE)</f>
        <v>#N/A</v>
      </c>
      <c r="X2105" s="40" t="e">
        <f>VLOOKUP($B2105,期貨大額交易人未沖銷部位!$A$4:$O$499,4,FALSE)</f>
        <v>#N/A</v>
      </c>
      <c r="Y2105" s="40" t="e">
        <f>VLOOKUP($B2105,期貨大額交易人未沖銷部位!$A$4:$O$499,7,FALSE)</f>
        <v>#N/A</v>
      </c>
      <c r="Z2105" s="40" t="e">
        <f>VLOOKUP($B2105,期貨大額交易人未沖銷部位!$A$4:$O$499,10,FALSE)</f>
        <v>#N/A</v>
      </c>
      <c r="AA2105" s="40" t="e">
        <f>VLOOKUP($B2105,期貨大額交易人未沖銷部位!$A$4:$O$499,13,FALSE)</f>
        <v>#N/A</v>
      </c>
      <c r="AB2105" s="40" t="e">
        <f>VLOOKUP($B2105,期貨大額交易人未沖銷部位!$A$4:$O$499,14,FALSE)</f>
        <v>#N/A</v>
      </c>
      <c r="AC2105" s="40" t="e">
        <f>VLOOKUP($B2105,期貨大額交易人未沖銷部位!$A$4:$O$499,15,FALSE)</f>
        <v>#N/A</v>
      </c>
      <c r="AD2105" s="33" t="e">
        <f>VLOOKUP($B2105,三大美股走勢!$A$4:$J$495,4,FALSE)</f>
        <v>#N/A</v>
      </c>
      <c r="AE2105" s="33" t="e">
        <f>VLOOKUP($B2105,三大美股走勢!$A$4:$J$495,7,FALSE)</f>
        <v>#N/A</v>
      </c>
      <c r="AF2105" s="33" t="e">
        <f>VLOOKUP($B2105,三大美股走勢!$A$4:$J$495,10,FALSE)</f>
        <v>#N/A</v>
      </c>
    </row>
    <row r="2106" spans="2:32">
      <c r="B2106" s="32">
        <v>44885</v>
      </c>
      <c r="C2106" s="33" t="e">
        <f>VLOOKUP($B2106,大盤與近月台指!$A$4:$I$499,2,FALSE)</f>
        <v>#N/A</v>
      </c>
      <c r="D2106" s="34" t="e">
        <f>VLOOKUP($B2106,大盤與近月台指!$A$4:$I$499,3,FALSE)</f>
        <v>#N/A</v>
      </c>
      <c r="E2106" s="35" t="e">
        <f>VLOOKUP($B2106,大盤與近月台指!$A$4:$I$499,4,FALSE)</f>
        <v>#N/A</v>
      </c>
      <c r="F2106" s="33" t="e">
        <f>VLOOKUP($B2106,大盤與近月台指!$A$4:$I$499,5,FALSE)</f>
        <v>#N/A</v>
      </c>
      <c r="G2106" s="49" t="e">
        <f>VLOOKUP($B2106,三大法人買賣超!$A$4:$I$500,3,FALSE)</f>
        <v>#N/A</v>
      </c>
      <c r="H2106" s="34" t="e">
        <f>VLOOKUP($B2106,三大法人買賣超!$A$4:$I$500,5,FALSE)</f>
        <v>#N/A</v>
      </c>
      <c r="I2106" s="27" t="e">
        <f>VLOOKUP($B2106,三大法人買賣超!$A$4:$I$500,7,FALSE)</f>
        <v>#N/A</v>
      </c>
      <c r="J2106" s="27" t="e">
        <f>VLOOKUP($B2106,三大法人買賣超!$A$4:$I$500,9,FALSE)</f>
        <v>#N/A</v>
      </c>
      <c r="K2106" s="37">
        <f>新台幣匯率美元指數!B2107</f>
        <v>0</v>
      </c>
      <c r="L2106" s="38">
        <f>新台幣匯率美元指數!C2107</f>
        <v>0</v>
      </c>
      <c r="M2106" s="39">
        <f>新台幣匯率美元指數!D2107</f>
        <v>0</v>
      </c>
      <c r="N2106" s="27" t="e">
        <f>VLOOKUP($B2106,期貨未平倉口數!$A$4:$M$499,4,FALSE)</f>
        <v>#N/A</v>
      </c>
      <c r="O2106" s="27" t="e">
        <f>VLOOKUP($B2106,期貨未平倉口數!$A$4:$M$499,9,FALSE)</f>
        <v>#N/A</v>
      </c>
      <c r="P2106" s="27" t="e">
        <f>VLOOKUP($B2106,期貨未平倉口數!$A$4:$M$499,10,FALSE)</f>
        <v>#N/A</v>
      </c>
      <c r="Q2106" s="27" t="e">
        <f>VLOOKUP($B2106,期貨未平倉口數!$A$4:$M$499,11,FALSE)</f>
        <v>#N/A</v>
      </c>
      <c r="R2106" s="64" t="e">
        <f>VLOOKUP($B2106,選擇權未平倉餘額!$A$4:$I$500,6,FALSE)</f>
        <v>#N/A</v>
      </c>
      <c r="S2106" s="64" t="e">
        <f>VLOOKUP($B2106,選擇權未平倉餘額!$A$4:$I$500,7,FALSE)</f>
        <v>#N/A</v>
      </c>
      <c r="T2106" s="64" t="e">
        <f>VLOOKUP($B2106,選擇權未平倉餘額!$A$4:$I$500,8,FALSE)</f>
        <v>#N/A</v>
      </c>
      <c r="U2106" s="64" t="e">
        <f>VLOOKUP($B2106,選擇權未平倉餘額!$A$4:$I$500,9,FALSE)</f>
        <v>#N/A</v>
      </c>
      <c r="V2106" s="39" t="e">
        <f>VLOOKUP($B2106,臺指選擇權P_C_Ratios!$A$4:$C$500,3,FALSE)</f>
        <v>#N/A</v>
      </c>
      <c r="W2106" s="41" t="e">
        <f>VLOOKUP($B2106,散戶多空比!$A$6:$L$500,12,FALSE)</f>
        <v>#N/A</v>
      </c>
      <c r="X2106" s="40" t="e">
        <f>VLOOKUP($B2106,期貨大額交易人未沖銷部位!$A$4:$O$499,4,FALSE)</f>
        <v>#N/A</v>
      </c>
      <c r="Y2106" s="40" t="e">
        <f>VLOOKUP($B2106,期貨大額交易人未沖銷部位!$A$4:$O$499,7,FALSE)</f>
        <v>#N/A</v>
      </c>
      <c r="Z2106" s="40" t="e">
        <f>VLOOKUP($B2106,期貨大額交易人未沖銷部位!$A$4:$O$499,10,FALSE)</f>
        <v>#N/A</v>
      </c>
      <c r="AA2106" s="40" t="e">
        <f>VLOOKUP($B2106,期貨大額交易人未沖銷部位!$A$4:$O$499,13,FALSE)</f>
        <v>#N/A</v>
      </c>
      <c r="AB2106" s="40" t="e">
        <f>VLOOKUP($B2106,期貨大額交易人未沖銷部位!$A$4:$O$499,14,FALSE)</f>
        <v>#N/A</v>
      </c>
      <c r="AC2106" s="40" t="e">
        <f>VLOOKUP($B2106,期貨大額交易人未沖銷部位!$A$4:$O$499,15,FALSE)</f>
        <v>#N/A</v>
      </c>
      <c r="AD2106" s="33" t="e">
        <f>VLOOKUP($B2106,三大美股走勢!$A$4:$J$495,4,FALSE)</f>
        <v>#N/A</v>
      </c>
      <c r="AE2106" s="33" t="e">
        <f>VLOOKUP($B2106,三大美股走勢!$A$4:$J$495,7,FALSE)</f>
        <v>#N/A</v>
      </c>
      <c r="AF2106" s="33" t="e">
        <f>VLOOKUP($B2106,三大美股走勢!$A$4:$J$495,10,FALSE)</f>
        <v>#N/A</v>
      </c>
    </row>
    <row r="2107" spans="2:32">
      <c r="B2107" s="32">
        <v>44886</v>
      </c>
      <c r="C2107" s="33" t="e">
        <f>VLOOKUP($B2107,大盤與近月台指!$A$4:$I$499,2,FALSE)</f>
        <v>#N/A</v>
      </c>
      <c r="D2107" s="34" t="e">
        <f>VLOOKUP($B2107,大盤與近月台指!$A$4:$I$499,3,FALSE)</f>
        <v>#N/A</v>
      </c>
      <c r="E2107" s="35" t="e">
        <f>VLOOKUP($B2107,大盤與近月台指!$A$4:$I$499,4,FALSE)</f>
        <v>#N/A</v>
      </c>
      <c r="F2107" s="33" t="e">
        <f>VLOOKUP($B2107,大盤與近月台指!$A$4:$I$499,5,FALSE)</f>
        <v>#N/A</v>
      </c>
      <c r="G2107" s="49" t="e">
        <f>VLOOKUP($B2107,三大法人買賣超!$A$4:$I$500,3,FALSE)</f>
        <v>#N/A</v>
      </c>
      <c r="H2107" s="34" t="e">
        <f>VLOOKUP($B2107,三大法人買賣超!$A$4:$I$500,5,FALSE)</f>
        <v>#N/A</v>
      </c>
      <c r="I2107" s="27" t="e">
        <f>VLOOKUP($B2107,三大法人買賣超!$A$4:$I$500,7,FALSE)</f>
        <v>#N/A</v>
      </c>
      <c r="J2107" s="27" t="e">
        <f>VLOOKUP($B2107,三大法人買賣超!$A$4:$I$500,9,FALSE)</f>
        <v>#N/A</v>
      </c>
      <c r="K2107" s="37">
        <f>新台幣匯率美元指數!B2108</f>
        <v>0</v>
      </c>
      <c r="L2107" s="38">
        <f>新台幣匯率美元指數!C2108</f>
        <v>0</v>
      </c>
      <c r="M2107" s="39">
        <f>新台幣匯率美元指數!D2108</f>
        <v>0</v>
      </c>
      <c r="N2107" s="27" t="e">
        <f>VLOOKUP($B2107,期貨未平倉口數!$A$4:$M$499,4,FALSE)</f>
        <v>#N/A</v>
      </c>
      <c r="O2107" s="27" t="e">
        <f>VLOOKUP($B2107,期貨未平倉口數!$A$4:$M$499,9,FALSE)</f>
        <v>#N/A</v>
      </c>
      <c r="P2107" s="27" t="e">
        <f>VLOOKUP($B2107,期貨未平倉口數!$A$4:$M$499,10,FALSE)</f>
        <v>#N/A</v>
      </c>
      <c r="Q2107" s="27" t="e">
        <f>VLOOKUP($B2107,期貨未平倉口數!$A$4:$M$499,11,FALSE)</f>
        <v>#N/A</v>
      </c>
      <c r="R2107" s="64" t="e">
        <f>VLOOKUP($B2107,選擇權未平倉餘額!$A$4:$I$500,6,FALSE)</f>
        <v>#N/A</v>
      </c>
      <c r="S2107" s="64" t="e">
        <f>VLOOKUP($B2107,選擇權未平倉餘額!$A$4:$I$500,7,FALSE)</f>
        <v>#N/A</v>
      </c>
      <c r="T2107" s="64" t="e">
        <f>VLOOKUP($B2107,選擇權未平倉餘額!$A$4:$I$500,8,FALSE)</f>
        <v>#N/A</v>
      </c>
      <c r="U2107" s="64" t="e">
        <f>VLOOKUP($B2107,選擇權未平倉餘額!$A$4:$I$500,9,FALSE)</f>
        <v>#N/A</v>
      </c>
      <c r="V2107" s="39" t="e">
        <f>VLOOKUP($B2107,臺指選擇權P_C_Ratios!$A$4:$C$500,3,FALSE)</f>
        <v>#N/A</v>
      </c>
      <c r="W2107" s="41" t="e">
        <f>VLOOKUP($B2107,散戶多空比!$A$6:$L$500,12,FALSE)</f>
        <v>#N/A</v>
      </c>
      <c r="X2107" s="40" t="e">
        <f>VLOOKUP($B2107,期貨大額交易人未沖銷部位!$A$4:$O$499,4,FALSE)</f>
        <v>#N/A</v>
      </c>
      <c r="Y2107" s="40" t="e">
        <f>VLOOKUP($B2107,期貨大額交易人未沖銷部位!$A$4:$O$499,7,FALSE)</f>
        <v>#N/A</v>
      </c>
      <c r="Z2107" s="40" t="e">
        <f>VLOOKUP($B2107,期貨大額交易人未沖銷部位!$A$4:$O$499,10,FALSE)</f>
        <v>#N/A</v>
      </c>
      <c r="AA2107" s="40" t="e">
        <f>VLOOKUP($B2107,期貨大額交易人未沖銷部位!$A$4:$O$499,13,FALSE)</f>
        <v>#N/A</v>
      </c>
      <c r="AB2107" s="40" t="e">
        <f>VLOOKUP($B2107,期貨大額交易人未沖銷部位!$A$4:$O$499,14,FALSE)</f>
        <v>#N/A</v>
      </c>
      <c r="AC2107" s="40" t="e">
        <f>VLOOKUP($B2107,期貨大額交易人未沖銷部位!$A$4:$O$499,15,FALSE)</f>
        <v>#N/A</v>
      </c>
      <c r="AD2107" s="33" t="e">
        <f>VLOOKUP($B2107,三大美股走勢!$A$4:$J$495,4,FALSE)</f>
        <v>#N/A</v>
      </c>
      <c r="AE2107" s="33" t="e">
        <f>VLOOKUP($B2107,三大美股走勢!$A$4:$J$495,7,FALSE)</f>
        <v>#N/A</v>
      </c>
      <c r="AF2107" s="33" t="e">
        <f>VLOOKUP($B2107,三大美股走勢!$A$4:$J$495,10,FALSE)</f>
        <v>#N/A</v>
      </c>
    </row>
    <row r="2108" spans="2:32">
      <c r="B2108" s="32">
        <v>44887</v>
      </c>
      <c r="C2108" s="33" t="e">
        <f>VLOOKUP($B2108,大盤與近月台指!$A$4:$I$499,2,FALSE)</f>
        <v>#N/A</v>
      </c>
      <c r="D2108" s="34" t="e">
        <f>VLOOKUP($B2108,大盤與近月台指!$A$4:$I$499,3,FALSE)</f>
        <v>#N/A</v>
      </c>
      <c r="E2108" s="35" t="e">
        <f>VLOOKUP($B2108,大盤與近月台指!$A$4:$I$499,4,FALSE)</f>
        <v>#N/A</v>
      </c>
      <c r="F2108" s="33" t="e">
        <f>VLOOKUP($B2108,大盤與近月台指!$A$4:$I$499,5,FALSE)</f>
        <v>#N/A</v>
      </c>
      <c r="G2108" s="49" t="e">
        <f>VLOOKUP($B2108,三大法人買賣超!$A$4:$I$500,3,FALSE)</f>
        <v>#N/A</v>
      </c>
      <c r="H2108" s="34" t="e">
        <f>VLOOKUP($B2108,三大法人買賣超!$A$4:$I$500,5,FALSE)</f>
        <v>#N/A</v>
      </c>
      <c r="I2108" s="27" t="e">
        <f>VLOOKUP($B2108,三大法人買賣超!$A$4:$I$500,7,FALSE)</f>
        <v>#N/A</v>
      </c>
      <c r="J2108" s="27" t="e">
        <f>VLOOKUP($B2108,三大法人買賣超!$A$4:$I$500,9,FALSE)</f>
        <v>#N/A</v>
      </c>
      <c r="K2108" s="37">
        <f>新台幣匯率美元指數!B2109</f>
        <v>0</v>
      </c>
      <c r="L2108" s="38">
        <f>新台幣匯率美元指數!C2109</f>
        <v>0</v>
      </c>
      <c r="M2108" s="39">
        <f>新台幣匯率美元指數!D2109</f>
        <v>0</v>
      </c>
      <c r="N2108" s="27" t="e">
        <f>VLOOKUP($B2108,期貨未平倉口數!$A$4:$M$499,4,FALSE)</f>
        <v>#N/A</v>
      </c>
      <c r="O2108" s="27" t="e">
        <f>VLOOKUP($B2108,期貨未平倉口數!$A$4:$M$499,9,FALSE)</f>
        <v>#N/A</v>
      </c>
      <c r="P2108" s="27" t="e">
        <f>VLOOKUP($B2108,期貨未平倉口數!$A$4:$M$499,10,FALSE)</f>
        <v>#N/A</v>
      </c>
      <c r="Q2108" s="27" t="e">
        <f>VLOOKUP($B2108,期貨未平倉口數!$A$4:$M$499,11,FALSE)</f>
        <v>#N/A</v>
      </c>
      <c r="R2108" s="64" t="e">
        <f>VLOOKUP($B2108,選擇權未平倉餘額!$A$4:$I$500,6,FALSE)</f>
        <v>#N/A</v>
      </c>
      <c r="S2108" s="64" t="e">
        <f>VLOOKUP($B2108,選擇權未平倉餘額!$A$4:$I$500,7,FALSE)</f>
        <v>#N/A</v>
      </c>
      <c r="T2108" s="64" t="e">
        <f>VLOOKUP($B2108,選擇權未平倉餘額!$A$4:$I$500,8,FALSE)</f>
        <v>#N/A</v>
      </c>
      <c r="U2108" s="64" t="e">
        <f>VLOOKUP($B2108,選擇權未平倉餘額!$A$4:$I$500,9,FALSE)</f>
        <v>#N/A</v>
      </c>
      <c r="V2108" s="39" t="e">
        <f>VLOOKUP($B2108,臺指選擇權P_C_Ratios!$A$4:$C$500,3,FALSE)</f>
        <v>#N/A</v>
      </c>
      <c r="W2108" s="41" t="e">
        <f>VLOOKUP($B2108,散戶多空比!$A$6:$L$500,12,FALSE)</f>
        <v>#N/A</v>
      </c>
      <c r="X2108" s="40" t="e">
        <f>VLOOKUP($B2108,期貨大額交易人未沖銷部位!$A$4:$O$499,4,FALSE)</f>
        <v>#N/A</v>
      </c>
      <c r="Y2108" s="40" t="e">
        <f>VLOOKUP($B2108,期貨大額交易人未沖銷部位!$A$4:$O$499,7,FALSE)</f>
        <v>#N/A</v>
      </c>
      <c r="Z2108" s="40" t="e">
        <f>VLOOKUP($B2108,期貨大額交易人未沖銷部位!$A$4:$O$499,10,FALSE)</f>
        <v>#N/A</v>
      </c>
      <c r="AA2108" s="40" t="e">
        <f>VLOOKUP($B2108,期貨大額交易人未沖銷部位!$A$4:$O$499,13,FALSE)</f>
        <v>#N/A</v>
      </c>
      <c r="AB2108" s="40" t="e">
        <f>VLOOKUP($B2108,期貨大額交易人未沖銷部位!$A$4:$O$499,14,FALSE)</f>
        <v>#N/A</v>
      </c>
      <c r="AC2108" s="40" t="e">
        <f>VLOOKUP($B2108,期貨大額交易人未沖銷部位!$A$4:$O$499,15,FALSE)</f>
        <v>#N/A</v>
      </c>
      <c r="AD2108" s="33" t="e">
        <f>VLOOKUP($B2108,三大美股走勢!$A$4:$J$495,4,FALSE)</f>
        <v>#N/A</v>
      </c>
      <c r="AE2108" s="33" t="e">
        <f>VLOOKUP($B2108,三大美股走勢!$A$4:$J$495,7,FALSE)</f>
        <v>#N/A</v>
      </c>
      <c r="AF2108" s="33" t="e">
        <f>VLOOKUP($B2108,三大美股走勢!$A$4:$J$495,10,FALSE)</f>
        <v>#N/A</v>
      </c>
    </row>
    <row r="2109" spans="2:32">
      <c r="B2109" s="32">
        <v>44888</v>
      </c>
      <c r="C2109" s="33" t="e">
        <f>VLOOKUP($B2109,大盤與近月台指!$A$4:$I$499,2,FALSE)</f>
        <v>#N/A</v>
      </c>
      <c r="D2109" s="34" t="e">
        <f>VLOOKUP($B2109,大盤與近月台指!$A$4:$I$499,3,FALSE)</f>
        <v>#N/A</v>
      </c>
      <c r="E2109" s="35" t="e">
        <f>VLOOKUP($B2109,大盤與近月台指!$A$4:$I$499,4,FALSE)</f>
        <v>#N/A</v>
      </c>
      <c r="F2109" s="33" t="e">
        <f>VLOOKUP($B2109,大盤與近月台指!$A$4:$I$499,5,FALSE)</f>
        <v>#N/A</v>
      </c>
      <c r="G2109" s="49" t="e">
        <f>VLOOKUP($B2109,三大法人買賣超!$A$4:$I$500,3,FALSE)</f>
        <v>#N/A</v>
      </c>
      <c r="H2109" s="34" t="e">
        <f>VLOOKUP($B2109,三大法人買賣超!$A$4:$I$500,5,FALSE)</f>
        <v>#N/A</v>
      </c>
      <c r="I2109" s="27" t="e">
        <f>VLOOKUP($B2109,三大法人買賣超!$A$4:$I$500,7,FALSE)</f>
        <v>#N/A</v>
      </c>
      <c r="J2109" s="27" t="e">
        <f>VLOOKUP($B2109,三大法人買賣超!$A$4:$I$500,9,FALSE)</f>
        <v>#N/A</v>
      </c>
      <c r="K2109" s="37">
        <f>新台幣匯率美元指數!B2110</f>
        <v>0</v>
      </c>
      <c r="L2109" s="38">
        <f>新台幣匯率美元指數!C2110</f>
        <v>0</v>
      </c>
      <c r="M2109" s="39">
        <f>新台幣匯率美元指數!D2110</f>
        <v>0</v>
      </c>
      <c r="N2109" s="27" t="e">
        <f>VLOOKUP($B2109,期貨未平倉口數!$A$4:$M$499,4,FALSE)</f>
        <v>#N/A</v>
      </c>
      <c r="O2109" s="27" t="e">
        <f>VLOOKUP($B2109,期貨未平倉口數!$A$4:$M$499,9,FALSE)</f>
        <v>#N/A</v>
      </c>
      <c r="P2109" s="27" t="e">
        <f>VLOOKUP($B2109,期貨未平倉口數!$A$4:$M$499,10,FALSE)</f>
        <v>#N/A</v>
      </c>
      <c r="Q2109" s="27" t="e">
        <f>VLOOKUP($B2109,期貨未平倉口數!$A$4:$M$499,11,FALSE)</f>
        <v>#N/A</v>
      </c>
      <c r="R2109" s="64" t="e">
        <f>VLOOKUP($B2109,選擇權未平倉餘額!$A$4:$I$500,6,FALSE)</f>
        <v>#N/A</v>
      </c>
      <c r="S2109" s="64" t="e">
        <f>VLOOKUP($B2109,選擇權未平倉餘額!$A$4:$I$500,7,FALSE)</f>
        <v>#N/A</v>
      </c>
      <c r="T2109" s="64" t="e">
        <f>VLOOKUP($B2109,選擇權未平倉餘額!$A$4:$I$500,8,FALSE)</f>
        <v>#N/A</v>
      </c>
      <c r="U2109" s="64" t="e">
        <f>VLOOKUP($B2109,選擇權未平倉餘額!$A$4:$I$500,9,FALSE)</f>
        <v>#N/A</v>
      </c>
      <c r="V2109" s="39" t="e">
        <f>VLOOKUP($B2109,臺指選擇權P_C_Ratios!$A$4:$C$500,3,FALSE)</f>
        <v>#N/A</v>
      </c>
      <c r="W2109" s="41" t="e">
        <f>VLOOKUP($B2109,散戶多空比!$A$6:$L$500,12,FALSE)</f>
        <v>#N/A</v>
      </c>
      <c r="X2109" s="40" t="e">
        <f>VLOOKUP($B2109,期貨大額交易人未沖銷部位!$A$4:$O$499,4,FALSE)</f>
        <v>#N/A</v>
      </c>
      <c r="Y2109" s="40" t="e">
        <f>VLOOKUP($B2109,期貨大額交易人未沖銷部位!$A$4:$O$499,7,FALSE)</f>
        <v>#N/A</v>
      </c>
      <c r="Z2109" s="40" t="e">
        <f>VLOOKUP($B2109,期貨大額交易人未沖銷部位!$A$4:$O$499,10,FALSE)</f>
        <v>#N/A</v>
      </c>
      <c r="AA2109" s="40" t="e">
        <f>VLOOKUP($B2109,期貨大額交易人未沖銷部位!$A$4:$O$499,13,FALSE)</f>
        <v>#N/A</v>
      </c>
      <c r="AB2109" s="40" t="e">
        <f>VLOOKUP($B2109,期貨大額交易人未沖銷部位!$A$4:$O$499,14,FALSE)</f>
        <v>#N/A</v>
      </c>
      <c r="AC2109" s="40" t="e">
        <f>VLOOKUP($B2109,期貨大額交易人未沖銷部位!$A$4:$O$499,15,FALSE)</f>
        <v>#N/A</v>
      </c>
      <c r="AD2109" s="33" t="e">
        <f>VLOOKUP($B2109,三大美股走勢!$A$4:$J$495,4,FALSE)</f>
        <v>#N/A</v>
      </c>
      <c r="AE2109" s="33" t="e">
        <f>VLOOKUP($B2109,三大美股走勢!$A$4:$J$495,7,FALSE)</f>
        <v>#N/A</v>
      </c>
      <c r="AF2109" s="33" t="e">
        <f>VLOOKUP($B2109,三大美股走勢!$A$4:$J$495,10,FALSE)</f>
        <v>#N/A</v>
      </c>
    </row>
    <row r="2110" spans="2:32">
      <c r="B2110" s="32">
        <v>44889</v>
      </c>
      <c r="C2110" s="33" t="e">
        <f>VLOOKUP($B2110,大盤與近月台指!$A$4:$I$499,2,FALSE)</f>
        <v>#N/A</v>
      </c>
      <c r="D2110" s="34" t="e">
        <f>VLOOKUP($B2110,大盤與近月台指!$A$4:$I$499,3,FALSE)</f>
        <v>#N/A</v>
      </c>
      <c r="E2110" s="35" t="e">
        <f>VLOOKUP($B2110,大盤與近月台指!$A$4:$I$499,4,FALSE)</f>
        <v>#N/A</v>
      </c>
      <c r="F2110" s="33" t="e">
        <f>VLOOKUP($B2110,大盤與近月台指!$A$4:$I$499,5,FALSE)</f>
        <v>#N/A</v>
      </c>
      <c r="G2110" s="49" t="e">
        <f>VLOOKUP($B2110,三大法人買賣超!$A$4:$I$500,3,FALSE)</f>
        <v>#N/A</v>
      </c>
      <c r="H2110" s="34" t="e">
        <f>VLOOKUP($B2110,三大法人買賣超!$A$4:$I$500,5,FALSE)</f>
        <v>#N/A</v>
      </c>
      <c r="I2110" s="27" t="e">
        <f>VLOOKUP($B2110,三大法人買賣超!$A$4:$I$500,7,FALSE)</f>
        <v>#N/A</v>
      </c>
      <c r="J2110" s="27" t="e">
        <f>VLOOKUP($B2110,三大法人買賣超!$A$4:$I$500,9,FALSE)</f>
        <v>#N/A</v>
      </c>
      <c r="K2110" s="37">
        <f>新台幣匯率美元指數!B2111</f>
        <v>0</v>
      </c>
      <c r="L2110" s="38">
        <f>新台幣匯率美元指數!C2111</f>
        <v>0</v>
      </c>
      <c r="M2110" s="39">
        <f>新台幣匯率美元指數!D2111</f>
        <v>0</v>
      </c>
      <c r="N2110" s="27" t="e">
        <f>VLOOKUP($B2110,期貨未平倉口數!$A$4:$M$499,4,FALSE)</f>
        <v>#N/A</v>
      </c>
      <c r="O2110" s="27" t="e">
        <f>VLOOKUP($B2110,期貨未平倉口數!$A$4:$M$499,9,FALSE)</f>
        <v>#N/A</v>
      </c>
      <c r="P2110" s="27" t="e">
        <f>VLOOKUP($B2110,期貨未平倉口數!$A$4:$M$499,10,FALSE)</f>
        <v>#N/A</v>
      </c>
      <c r="Q2110" s="27" t="e">
        <f>VLOOKUP($B2110,期貨未平倉口數!$A$4:$M$499,11,FALSE)</f>
        <v>#N/A</v>
      </c>
      <c r="R2110" s="64" t="e">
        <f>VLOOKUP($B2110,選擇權未平倉餘額!$A$4:$I$500,6,FALSE)</f>
        <v>#N/A</v>
      </c>
      <c r="S2110" s="64" t="e">
        <f>VLOOKUP($B2110,選擇權未平倉餘額!$A$4:$I$500,7,FALSE)</f>
        <v>#N/A</v>
      </c>
      <c r="T2110" s="64" t="e">
        <f>VLOOKUP($B2110,選擇權未平倉餘額!$A$4:$I$500,8,FALSE)</f>
        <v>#N/A</v>
      </c>
      <c r="U2110" s="64" t="e">
        <f>VLOOKUP($B2110,選擇權未平倉餘額!$A$4:$I$500,9,FALSE)</f>
        <v>#N/A</v>
      </c>
      <c r="V2110" s="39" t="e">
        <f>VLOOKUP($B2110,臺指選擇權P_C_Ratios!$A$4:$C$500,3,FALSE)</f>
        <v>#N/A</v>
      </c>
      <c r="W2110" s="41" t="e">
        <f>VLOOKUP($B2110,散戶多空比!$A$6:$L$500,12,FALSE)</f>
        <v>#N/A</v>
      </c>
      <c r="X2110" s="40" t="e">
        <f>VLOOKUP($B2110,期貨大額交易人未沖銷部位!$A$4:$O$499,4,FALSE)</f>
        <v>#N/A</v>
      </c>
      <c r="Y2110" s="40" t="e">
        <f>VLOOKUP($B2110,期貨大額交易人未沖銷部位!$A$4:$O$499,7,FALSE)</f>
        <v>#N/A</v>
      </c>
      <c r="Z2110" s="40" t="e">
        <f>VLOOKUP($B2110,期貨大額交易人未沖銷部位!$A$4:$O$499,10,FALSE)</f>
        <v>#N/A</v>
      </c>
      <c r="AA2110" s="40" t="e">
        <f>VLOOKUP($B2110,期貨大額交易人未沖銷部位!$A$4:$O$499,13,FALSE)</f>
        <v>#N/A</v>
      </c>
      <c r="AB2110" s="40" t="e">
        <f>VLOOKUP($B2110,期貨大額交易人未沖銷部位!$A$4:$O$499,14,FALSE)</f>
        <v>#N/A</v>
      </c>
      <c r="AC2110" s="40" t="e">
        <f>VLOOKUP($B2110,期貨大額交易人未沖銷部位!$A$4:$O$499,15,FALSE)</f>
        <v>#N/A</v>
      </c>
      <c r="AD2110" s="33" t="e">
        <f>VLOOKUP($B2110,三大美股走勢!$A$4:$J$495,4,FALSE)</f>
        <v>#N/A</v>
      </c>
      <c r="AE2110" s="33" t="e">
        <f>VLOOKUP($B2110,三大美股走勢!$A$4:$J$495,7,FALSE)</f>
        <v>#N/A</v>
      </c>
      <c r="AF2110" s="33" t="e">
        <f>VLOOKUP($B2110,三大美股走勢!$A$4:$J$495,10,FALSE)</f>
        <v>#N/A</v>
      </c>
    </row>
    <row r="2111" spans="2:32">
      <c r="B2111" s="32">
        <v>44890</v>
      </c>
      <c r="C2111" s="33" t="e">
        <f>VLOOKUP($B2111,大盤與近月台指!$A$4:$I$499,2,FALSE)</f>
        <v>#N/A</v>
      </c>
      <c r="D2111" s="34" t="e">
        <f>VLOOKUP($B2111,大盤與近月台指!$A$4:$I$499,3,FALSE)</f>
        <v>#N/A</v>
      </c>
      <c r="E2111" s="35" t="e">
        <f>VLOOKUP($B2111,大盤與近月台指!$A$4:$I$499,4,FALSE)</f>
        <v>#N/A</v>
      </c>
      <c r="F2111" s="33" t="e">
        <f>VLOOKUP($B2111,大盤與近月台指!$A$4:$I$499,5,FALSE)</f>
        <v>#N/A</v>
      </c>
      <c r="G2111" s="49" t="e">
        <f>VLOOKUP($B2111,三大法人買賣超!$A$4:$I$500,3,FALSE)</f>
        <v>#N/A</v>
      </c>
      <c r="H2111" s="34" t="e">
        <f>VLOOKUP($B2111,三大法人買賣超!$A$4:$I$500,5,FALSE)</f>
        <v>#N/A</v>
      </c>
      <c r="I2111" s="27" t="e">
        <f>VLOOKUP($B2111,三大法人買賣超!$A$4:$I$500,7,FALSE)</f>
        <v>#N/A</v>
      </c>
      <c r="J2111" s="27" t="e">
        <f>VLOOKUP($B2111,三大法人買賣超!$A$4:$I$500,9,FALSE)</f>
        <v>#N/A</v>
      </c>
      <c r="K2111" s="37">
        <f>新台幣匯率美元指數!B2112</f>
        <v>0</v>
      </c>
      <c r="L2111" s="38">
        <f>新台幣匯率美元指數!C2112</f>
        <v>0</v>
      </c>
      <c r="M2111" s="39">
        <f>新台幣匯率美元指數!D2112</f>
        <v>0</v>
      </c>
      <c r="N2111" s="27" t="e">
        <f>VLOOKUP($B2111,期貨未平倉口數!$A$4:$M$499,4,FALSE)</f>
        <v>#N/A</v>
      </c>
      <c r="O2111" s="27" t="e">
        <f>VLOOKUP($B2111,期貨未平倉口數!$A$4:$M$499,9,FALSE)</f>
        <v>#N/A</v>
      </c>
      <c r="P2111" s="27" t="e">
        <f>VLOOKUP($B2111,期貨未平倉口數!$A$4:$M$499,10,FALSE)</f>
        <v>#N/A</v>
      </c>
      <c r="Q2111" s="27" t="e">
        <f>VLOOKUP($B2111,期貨未平倉口數!$A$4:$M$499,11,FALSE)</f>
        <v>#N/A</v>
      </c>
      <c r="R2111" s="64" t="e">
        <f>VLOOKUP($B2111,選擇權未平倉餘額!$A$4:$I$500,6,FALSE)</f>
        <v>#N/A</v>
      </c>
      <c r="S2111" s="64" t="e">
        <f>VLOOKUP($B2111,選擇權未平倉餘額!$A$4:$I$500,7,FALSE)</f>
        <v>#N/A</v>
      </c>
      <c r="T2111" s="64" t="e">
        <f>VLOOKUP($B2111,選擇權未平倉餘額!$A$4:$I$500,8,FALSE)</f>
        <v>#N/A</v>
      </c>
      <c r="U2111" s="64" t="e">
        <f>VLOOKUP($B2111,選擇權未平倉餘額!$A$4:$I$500,9,FALSE)</f>
        <v>#N/A</v>
      </c>
      <c r="V2111" s="39" t="e">
        <f>VLOOKUP($B2111,臺指選擇權P_C_Ratios!$A$4:$C$500,3,FALSE)</f>
        <v>#N/A</v>
      </c>
      <c r="W2111" s="41" t="e">
        <f>VLOOKUP($B2111,散戶多空比!$A$6:$L$500,12,FALSE)</f>
        <v>#N/A</v>
      </c>
      <c r="X2111" s="40" t="e">
        <f>VLOOKUP($B2111,期貨大額交易人未沖銷部位!$A$4:$O$499,4,FALSE)</f>
        <v>#N/A</v>
      </c>
      <c r="Y2111" s="40" t="e">
        <f>VLOOKUP($B2111,期貨大額交易人未沖銷部位!$A$4:$O$499,7,FALSE)</f>
        <v>#N/A</v>
      </c>
      <c r="Z2111" s="40" t="e">
        <f>VLOOKUP($B2111,期貨大額交易人未沖銷部位!$A$4:$O$499,10,FALSE)</f>
        <v>#N/A</v>
      </c>
      <c r="AA2111" s="40" t="e">
        <f>VLOOKUP($B2111,期貨大額交易人未沖銷部位!$A$4:$O$499,13,FALSE)</f>
        <v>#N/A</v>
      </c>
      <c r="AB2111" s="40" t="e">
        <f>VLOOKUP($B2111,期貨大額交易人未沖銷部位!$A$4:$O$499,14,FALSE)</f>
        <v>#N/A</v>
      </c>
      <c r="AC2111" s="40" t="e">
        <f>VLOOKUP($B2111,期貨大額交易人未沖銷部位!$A$4:$O$499,15,FALSE)</f>
        <v>#N/A</v>
      </c>
      <c r="AD2111" s="33" t="e">
        <f>VLOOKUP($B2111,三大美股走勢!$A$4:$J$495,4,FALSE)</f>
        <v>#N/A</v>
      </c>
      <c r="AE2111" s="33" t="e">
        <f>VLOOKUP($B2111,三大美股走勢!$A$4:$J$495,7,FALSE)</f>
        <v>#N/A</v>
      </c>
      <c r="AF2111" s="33" t="e">
        <f>VLOOKUP($B2111,三大美股走勢!$A$4:$J$495,10,FALSE)</f>
        <v>#N/A</v>
      </c>
    </row>
    <row r="2112" spans="2:32">
      <c r="B2112" s="32">
        <v>44891</v>
      </c>
      <c r="C2112" s="33" t="e">
        <f>VLOOKUP($B2112,大盤與近月台指!$A$4:$I$499,2,FALSE)</f>
        <v>#N/A</v>
      </c>
      <c r="D2112" s="34" t="e">
        <f>VLOOKUP($B2112,大盤與近月台指!$A$4:$I$499,3,FALSE)</f>
        <v>#N/A</v>
      </c>
      <c r="E2112" s="35" t="e">
        <f>VLOOKUP($B2112,大盤與近月台指!$A$4:$I$499,4,FALSE)</f>
        <v>#N/A</v>
      </c>
      <c r="F2112" s="33" t="e">
        <f>VLOOKUP($B2112,大盤與近月台指!$A$4:$I$499,5,FALSE)</f>
        <v>#N/A</v>
      </c>
      <c r="G2112" s="49" t="e">
        <f>VLOOKUP($B2112,三大法人買賣超!$A$4:$I$500,3,FALSE)</f>
        <v>#N/A</v>
      </c>
      <c r="H2112" s="34" t="e">
        <f>VLOOKUP($B2112,三大法人買賣超!$A$4:$I$500,5,FALSE)</f>
        <v>#N/A</v>
      </c>
      <c r="I2112" s="27" t="e">
        <f>VLOOKUP($B2112,三大法人買賣超!$A$4:$I$500,7,FALSE)</f>
        <v>#N/A</v>
      </c>
      <c r="J2112" s="27" t="e">
        <f>VLOOKUP($B2112,三大法人買賣超!$A$4:$I$500,9,FALSE)</f>
        <v>#N/A</v>
      </c>
      <c r="K2112" s="37">
        <f>新台幣匯率美元指數!B2113</f>
        <v>0</v>
      </c>
      <c r="L2112" s="38">
        <f>新台幣匯率美元指數!C2113</f>
        <v>0</v>
      </c>
      <c r="M2112" s="39">
        <f>新台幣匯率美元指數!D2113</f>
        <v>0</v>
      </c>
      <c r="N2112" s="27" t="e">
        <f>VLOOKUP($B2112,期貨未平倉口數!$A$4:$M$499,4,FALSE)</f>
        <v>#N/A</v>
      </c>
      <c r="O2112" s="27" t="e">
        <f>VLOOKUP($B2112,期貨未平倉口數!$A$4:$M$499,9,FALSE)</f>
        <v>#N/A</v>
      </c>
      <c r="P2112" s="27" t="e">
        <f>VLOOKUP($B2112,期貨未平倉口數!$A$4:$M$499,10,FALSE)</f>
        <v>#N/A</v>
      </c>
      <c r="Q2112" s="27" t="e">
        <f>VLOOKUP($B2112,期貨未平倉口數!$A$4:$M$499,11,FALSE)</f>
        <v>#N/A</v>
      </c>
      <c r="R2112" s="64" t="e">
        <f>VLOOKUP($B2112,選擇權未平倉餘額!$A$4:$I$500,6,FALSE)</f>
        <v>#N/A</v>
      </c>
      <c r="S2112" s="64" t="e">
        <f>VLOOKUP($B2112,選擇權未平倉餘額!$A$4:$I$500,7,FALSE)</f>
        <v>#N/A</v>
      </c>
      <c r="T2112" s="64" t="e">
        <f>VLOOKUP($B2112,選擇權未平倉餘額!$A$4:$I$500,8,FALSE)</f>
        <v>#N/A</v>
      </c>
      <c r="U2112" s="64" t="e">
        <f>VLOOKUP($B2112,選擇權未平倉餘額!$A$4:$I$500,9,FALSE)</f>
        <v>#N/A</v>
      </c>
      <c r="V2112" s="39" t="e">
        <f>VLOOKUP($B2112,臺指選擇權P_C_Ratios!$A$4:$C$500,3,FALSE)</f>
        <v>#N/A</v>
      </c>
      <c r="W2112" s="41" t="e">
        <f>VLOOKUP($B2112,散戶多空比!$A$6:$L$500,12,FALSE)</f>
        <v>#N/A</v>
      </c>
      <c r="X2112" s="40" t="e">
        <f>VLOOKUP($B2112,期貨大額交易人未沖銷部位!$A$4:$O$499,4,FALSE)</f>
        <v>#N/A</v>
      </c>
      <c r="Y2112" s="40" t="e">
        <f>VLOOKUP($B2112,期貨大額交易人未沖銷部位!$A$4:$O$499,7,FALSE)</f>
        <v>#N/A</v>
      </c>
      <c r="Z2112" s="40" t="e">
        <f>VLOOKUP($B2112,期貨大額交易人未沖銷部位!$A$4:$O$499,10,FALSE)</f>
        <v>#N/A</v>
      </c>
      <c r="AA2112" s="40" t="e">
        <f>VLOOKUP($B2112,期貨大額交易人未沖銷部位!$A$4:$O$499,13,FALSE)</f>
        <v>#N/A</v>
      </c>
      <c r="AB2112" s="40" t="e">
        <f>VLOOKUP($B2112,期貨大額交易人未沖銷部位!$A$4:$O$499,14,FALSE)</f>
        <v>#N/A</v>
      </c>
      <c r="AC2112" s="40" t="e">
        <f>VLOOKUP($B2112,期貨大額交易人未沖銷部位!$A$4:$O$499,15,FALSE)</f>
        <v>#N/A</v>
      </c>
      <c r="AD2112" s="33" t="e">
        <f>VLOOKUP($B2112,三大美股走勢!$A$4:$J$495,4,FALSE)</f>
        <v>#N/A</v>
      </c>
      <c r="AE2112" s="33" t="e">
        <f>VLOOKUP($B2112,三大美股走勢!$A$4:$J$495,7,FALSE)</f>
        <v>#N/A</v>
      </c>
      <c r="AF2112" s="33" t="e">
        <f>VLOOKUP($B2112,三大美股走勢!$A$4:$J$495,10,FALSE)</f>
        <v>#N/A</v>
      </c>
    </row>
    <row r="2113" spans="2:32">
      <c r="B2113" s="32">
        <v>44892</v>
      </c>
      <c r="C2113" s="33" t="e">
        <f>VLOOKUP($B2113,大盤與近月台指!$A$4:$I$499,2,FALSE)</f>
        <v>#N/A</v>
      </c>
      <c r="D2113" s="34" t="e">
        <f>VLOOKUP($B2113,大盤與近月台指!$A$4:$I$499,3,FALSE)</f>
        <v>#N/A</v>
      </c>
      <c r="E2113" s="35" t="e">
        <f>VLOOKUP($B2113,大盤與近月台指!$A$4:$I$499,4,FALSE)</f>
        <v>#N/A</v>
      </c>
      <c r="F2113" s="33" t="e">
        <f>VLOOKUP($B2113,大盤與近月台指!$A$4:$I$499,5,FALSE)</f>
        <v>#N/A</v>
      </c>
      <c r="G2113" s="49" t="e">
        <f>VLOOKUP($B2113,三大法人買賣超!$A$4:$I$500,3,FALSE)</f>
        <v>#N/A</v>
      </c>
      <c r="H2113" s="34" t="e">
        <f>VLOOKUP($B2113,三大法人買賣超!$A$4:$I$500,5,FALSE)</f>
        <v>#N/A</v>
      </c>
      <c r="I2113" s="27" t="e">
        <f>VLOOKUP($B2113,三大法人買賣超!$A$4:$I$500,7,FALSE)</f>
        <v>#N/A</v>
      </c>
      <c r="J2113" s="27" t="e">
        <f>VLOOKUP($B2113,三大法人買賣超!$A$4:$I$500,9,FALSE)</f>
        <v>#N/A</v>
      </c>
      <c r="K2113" s="37">
        <f>新台幣匯率美元指數!B2114</f>
        <v>0</v>
      </c>
      <c r="L2113" s="38">
        <f>新台幣匯率美元指數!C2114</f>
        <v>0</v>
      </c>
      <c r="M2113" s="39">
        <f>新台幣匯率美元指數!D2114</f>
        <v>0</v>
      </c>
      <c r="N2113" s="27" t="e">
        <f>VLOOKUP($B2113,期貨未平倉口數!$A$4:$M$499,4,FALSE)</f>
        <v>#N/A</v>
      </c>
      <c r="O2113" s="27" t="e">
        <f>VLOOKUP($B2113,期貨未平倉口數!$A$4:$M$499,9,FALSE)</f>
        <v>#N/A</v>
      </c>
      <c r="P2113" s="27" t="e">
        <f>VLOOKUP($B2113,期貨未平倉口數!$A$4:$M$499,10,FALSE)</f>
        <v>#N/A</v>
      </c>
      <c r="Q2113" s="27" t="e">
        <f>VLOOKUP($B2113,期貨未平倉口數!$A$4:$M$499,11,FALSE)</f>
        <v>#N/A</v>
      </c>
      <c r="R2113" s="64" t="e">
        <f>VLOOKUP($B2113,選擇權未平倉餘額!$A$4:$I$500,6,FALSE)</f>
        <v>#N/A</v>
      </c>
      <c r="S2113" s="64" t="e">
        <f>VLOOKUP($B2113,選擇權未平倉餘額!$A$4:$I$500,7,FALSE)</f>
        <v>#N/A</v>
      </c>
      <c r="T2113" s="64" t="e">
        <f>VLOOKUP($B2113,選擇權未平倉餘額!$A$4:$I$500,8,FALSE)</f>
        <v>#N/A</v>
      </c>
      <c r="U2113" s="64" t="e">
        <f>VLOOKUP($B2113,選擇權未平倉餘額!$A$4:$I$500,9,FALSE)</f>
        <v>#N/A</v>
      </c>
      <c r="V2113" s="39" t="e">
        <f>VLOOKUP($B2113,臺指選擇權P_C_Ratios!$A$4:$C$500,3,FALSE)</f>
        <v>#N/A</v>
      </c>
      <c r="W2113" s="41" t="e">
        <f>VLOOKUP($B2113,散戶多空比!$A$6:$L$500,12,FALSE)</f>
        <v>#N/A</v>
      </c>
      <c r="X2113" s="40" t="e">
        <f>VLOOKUP($B2113,期貨大額交易人未沖銷部位!$A$4:$O$499,4,FALSE)</f>
        <v>#N/A</v>
      </c>
      <c r="Y2113" s="40" t="e">
        <f>VLOOKUP($B2113,期貨大額交易人未沖銷部位!$A$4:$O$499,7,FALSE)</f>
        <v>#N/A</v>
      </c>
      <c r="Z2113" s="40" t="e">
        <f>VLOOKUP($B2113,期貨大額交易人未沖銷部位!$A$4:$O$499,10,FALSE)</f>
        <v>#N/A</v>
      </c>
      <c r="AA2113" s="40" t="e">
        <f>VLOOKUP($B2113,期貨大額交易人未沖銷部位!$A$4:$O$499,13,FALSE)</f>
        <v>#N/A</v>
      </c>
      <c r="AB2113" s="40" t="e">
        <f>VLOOKUP($B2113,期貨大額交易人未沖銷部位!$A$4:$O$499,14,FALSE)</f>
        <v>#N/A</v>
      </c>
      <c r="AC2113" s="40" t="e">
        <f>VLOOKUP($B2113,期貨大額交易人未沖銷部位!$A$4:$O$499,15,FALSE)</f>
        <v>#N/A</v>
      </c>
      <c r="AD2113" s="33" t="e">
        <f>VLOOKUP($B2113,三大美股走勢!$A$4:$J$495,4,FALSE)</f>
        <v>#N/A</v>
      </c>
      <c r="AE2113" s="33" t="e">
        <f>VLOOKUP($B2113,三大美股走勢!$A$4:$J$495,7,FALSE)</f>
        <v>#N/A</v>
      </c>
      <c r="AF2113" s="33" t="e">
        <f>VLOOKUP($B2113,三大美股走勢!$A$4:$J$495,10,FALSE)</f>
        <v>#N/A</v>
      </c>
    </row>
    <row r="2114" spans="2:32">
      <c r="B2114" s="32">
        <v>44893</v>
      </c>
      <c r="C2114" s="33" t="e">
        <f>VLOOKUP($B2114,大盤與近月台指!$A$4:$I$499,2,FALSE)</f>
        <v>#N/A</v>
      </c>
      <c r="D2114" s="34" t="e">
        <f>VLOOKUP($B2114,大盤與近月台指!$A$4:$I$499,3,FALSE)</f>
        <v>#N/A</v>
      </c>
      <c r="E2114" s="35" t="e">
        <f>VLOOKUP($B2114,大盤與近月台指!$A$4:$I$499,4,FALSE)</f>
        <v>#N/A</v>
      </c>
      <c r="F2114" s="33" t="e">
        <f>VLOOKUP($B2114,大盤與近月台指!$A$4:$I$499,5,FALSE)</f>
        <v>#N/A</v>
      </c>
      <c r="G2114" s="49" t="e">
        <f>VLOOKUP($B2114,三大法人買賣超!$A$4:$I$500,3,FALSE)</f>
        <v>#N/A</v>
      </c>
      <c r="H2114" s="34" t="e">
        <f>VLOOKUP($B2114,三大法人買賣超!$A$4:$I$500,5,FALSE)</f>
        <v>#N/A</v>
      </c>
      <c r="I2114" s="27" t="e">
        <f>VLOOKUP($B2114,三大法人買賣超!$A$4:$I$500,7,FALSE)</f>
        <v>#N/A</v>
      </c>
      <c r="J2114" s="27" t="e">
        <f>VLOOKUP($B2114,三大法人買賣超!$A$4:$I$500,9,FALSE)</f>
        <v>#N/A</v>
      </c>
      <c r="K2114" s="37">
        <f>新台幣匯率美元指數!B2115</f>
        <v>0</v>
      </c>
      <c r="L2114" s="38">
        <f>新台幣匯率美元指數!C2115</f>
        <v>0</v>
      </c>
      <c r="M2114" s="39">
        <f>新台幣匯率美元指數!D2115</f>
        <v>0</v>
      </c>
      <c r="N2114" s="27" t="e">
        <f>VLOOKUP($B2114,期貨未平倉口數!$A$4:$M$499,4,FALSE)</f>
        <v>#N/A</v>
      </c>
      <c r="O2114" s="27" t="e">
        <f>VLOOKUP($B2114,期貨未平倉口數!$A$4:$M$499,9,FALSE)</f>
        <v>#N/A</v>
      </c>
      <c r="P2114" s="27" t="e">
        <f>VLOOKUP($B2114,期貨未平倉口數!$A$4:$M$499,10,FALSE)</f>
        <v>#N/A</v>
      </c>
      <c r="Q2114" s="27" t="e">
        <f>VLOOKUP($B2114,期貨未平倉口數!$A$4:$M$499,11,FALSE)</f>
        <v>#N/A</v>
      </c>
      <c r="R2114" s="64" t="e">
        <f>VLOOKUP($B2114,選擇權未平倉餘額!$A$4:$I$500,6,FALSE)</f>
        <v>#N/A</v>
      </c>
      <c r="S2114" s="64" t="e">
        <f>VLOOKUP($B2114,選擇權未平倉餘額!$A$4:$I$500,7,FALSE)</f>
        <v>#N/A</v>
      </c>
      <c r="T2114" s="64" t="e">
        <f>VLOOKUP($B2114,選擇權未平倉餘額!$A$4:$I$500,8,FALSE)</f>
        <v>#N/A</v>
      </c>
      <c r="U2114" s="64" t="e">
        <f>VLOOKUP($B2114,選擇權未平倉餘額!$A$4:$I$500,9,FALSE)</f>
        <v>#N/A</v>
      </c>
      <c r="V2114" s="39" t="e">
        <f>VLOOKUP($B2114,臺指選擇權P_C_Ratios!$A$4:$C$500,3,FALSE)</f>
        <v>#N/A</v>
      </c>
      <c r="W2114" s="41" t="e">
        <f>VLOOKUP($B2114,散戶多空比!$A$6:$L$500,12,FALSE)</f>
        <v>#N/A</v>
      </c>
      <c r="X2114" s="40" t="e">
        <f>VLOOKUP($B2114,期貨大額交易人未沖銷部位!$A$4:$O$499,4,FALSE)</f>
        <v>#N/A</v>
      </c>
      <c r="Y2114" s="40" t="e">
        <f>VLOOKUP($B2114,期貨大額交易人未沖銷部位!$A$4:$O$499,7,FALSE)</f>
        <v>#N/A</v>
      </c>
      <c r="Z2114" s="40" t="e">
        <f>VLOOKUP($B2114,期貨大額交易人未沖銷部位!$A$4:$O$499,10,FALSE)</f>
        <v>#N/A</v>
      </c>
      <c r="AA2114" s="40" t="e">
        <f>VLOOKUP($B2114,期貨大額交易人未沖銷部位!$A$4:$O$499,13,FALSE)</f>
        <v>#N/A</v>
      </c>
      <c r="AB2114" s="40" t="e">
        <f>VLOOKUP($B2114,期貨大額交易人未沖銷部位!$A$4:$O$499,14,FALSE)</f>
        <v>#N/A</v>
      </c>
      <c r="AC2114" s="40" t="e">
        <f>VLOOKUP($B2114,期貨大額交易人未沖銷部位!$A$4:$O$499,15,FALSE)</f>
        <v>#N/A</v>
      </c>
      <c r="AD2114" s="33" t="e">
        <f>VLOOKUP($B2114,三大美股走勢!$A$4:$J$495,4,FALSE)</f>
        <v>#N/A</v>
      </c>
      <c r="AE2114" s="33" t="e">
        <f>VLOOKUP($B2114,三大美股走勢!$A$4:$J$495,7,FALSE)</f>
        <v>#N/A</v>
      </c>
      <c r="AF2114" s="33" t="e">
        <f>VLOOKUP($B2114,三大美股走勢!$A$4:$J$495,10,FALSE)</f>
        <v>#N/A</v>
      </c>
    </row>
    <row r="2115" spans="2:32">
      <c r="B2115" s="32">
        <v>44894</v>
      </c>
      <c r="C2115" s="33" t="e">
        <f>VLOOKUP($B2115,大盤與近月台指!$A$4:$I$499,2,FALSE)</f>
        <v>#N/A</v>
      </c>
      <c r="D2115" s="34" t="e">
        <f>VLOOKUP($B2115,大盤與近月台指!$A$4:$I$499,3,FALSE)</f>
        <v>#N/A</v>
      </c>
      <c r="E2115" s="35" t="e">
        <f>VLOOKUP($B2115,大盤與近月台指!$A$4:$I$499,4,FALSE)</f>
        <v>#N/A</v>
      </c>
      <c r="F2115" s="33" t="e">
        <f>VLOOKUP($B2115,大盤與近月台指!$A$4:$I$499,5,FALSE)</f>
        <v>#N/A</v>
      </c>
      <c r="G2115" s="49" t="e">
        <f>VLOOKUP($B2115,三大法人買賣超!$A$4:$I$500,3,FALSE)</f>
        <v>#N/A</v>
      </c>
      <c r="H2115" s="34" t="e">
        <f>VLOOKUP($B2115,三大法人買賣超!$A$4:$I$500,5,FALSE)</f>
        <v>#N/A</v>
      </c>
      <c r="I2115" s="27" t="e">
        <f>VLOOKUP($B2115,三大法人買賣超!$A$4:$I$500,7,FALSE)</f>
        <v>#N/A</v>
      </c>
      <c r="J2115" s="27" t="e">
        <f>VLOOKUP($B2115,三大法人買賣超!$A$4:$I$500,9,FALSE)</f>
        <v>#N/A</v>
      </c>
      <c r="K2115" s="37">
        <f>新台幣匯率美元指數!B2116</f>
        <v>0</v>
      </c>
      <c r="L2115" s="38">
        <f>新台幣匯率美元指數!C2116</f>
        <v>0</v>
      </c>
      <c r="M2115" s="39">
        <f>新台幣匯率美元指數!D2116</f>
        <v>0</v>
      </c>
      <c r="N2115" s="27" t="e">
        <f>VLOOKUP($B2115,期貨未平倉口數!$A$4:$M$499,4,FALSE)</f>
        <v>#N/A</v>
      </c>
      <c r="O2115" s="27" t="e">
        <f>VLOOKUP($B2115,期貨未平倉口數!$A$4:$M$499,9,FALSE)</f>
        <v>#N/A</v>
      </c>
      <c r="P2115" s="27" t="e">
        <f>VLOOKUP($B2115,期貨未平倉口數!$A$4:$M$499,10,FALSE)</f>
        <v>#N/A</v>
      </c>
      <c r="Q2115" s="27" t="e">
        <f>VLOOKUP($B2115,期貨未平倉口數!$A$4:$M$499,11,FALSE)</f>
        <v>#N/A</v>
      </c>
      <c r="R2115" s="64" t="e">
        <f>VLOOKUP($B2115,選擇權未平倉餘額!$A$4:$I$500,6,FALSE)</f>
        <v>#N/A</v>
      </c>
      <c r="S2115" s="64" t="e">
        <f>VLOOKUP($B2115,選擇權未平倉餘額!$A$4:$I$500,7,FALSE)</f>
        <v>#N/A</v>
      </c>
      <c r="T2115" s="64" t="e">
        <f>VLOOKUP($B2115,選擇權未平倉餘額!$A$4:$I$500,8,FALSE)</f>
        <v>#N/A</v>
      </c>
      <c r="U2115" s="64" t="e">
        <f>VLOOKUP($B2115,選擇權未平倉餘額!$A$4:$I$500,9,FALSE)</f>
        <v>#N/A</v>
      </c>
      <c r="V2115" s="39" t="e">
        <f>VLOOKUP($B2115,臺指選擇權P_C_Ratios!$A$4:$C$500,3,FALSE)</f>
        <v>#N/A</v>
      </c>
      <c r="W2115" s="41" t="e">
        <f>VLOOKUP($B2115,散戶多空比!$A$6:$L$500,12,FALSE)</f>
        <v>#N/A</v>
      </c>
      <c r="X2115" s="40" t="e">
        <f>VLOOKUP($B2115,期貨大額交易人未沖銷部位!$A$4:$O$499,4,FALSE)</f>
        <v>#N/A</v>
      </c>
      <c r="Y2115" s="40" t="e">
        <f>VLOOKUP($B2115,期貨大額交易人未沖銷部位!$A$4:$O$499,7,FALSE)</f>
        <v>#N/A</v>
      </c>
      <c r="Z2115" s="40" t="e">
        <f>VLOOKUP($B2115,期貨大額交易人未沖銷部位!$A$4:$O$499,10,FALSE)</f>
        <v>#N/A</v>
      </c>
      <c r="AA2115" s="40" t="e">
        <f>VLOOKUP($B2115,期貨大額交易人未沖銷部位!$A$4:$O$499,13,FALSE)</f>
        <v>#N/A</v>
      </c>
      <c r="AB2115" s="40" t="e">
        <f>VLOOKUP($B2115,期貨大額交易人未沖銷部位!$A$4:$O$499,14,FALSE)</f>
        <v>#N/A</v>
      </c>
      <c r="AC2115" s="40" t="e">
        <f>VLOOKUP($B2115,期貨大額交易人未沖銷部位!$A$4:$O$499,15,FALSE)</f>
        <v>#N/A</v>
      </c>
      <c r="AD2115" s="33" t="e">
        <f>VLOOKUP($B2115,三大美股走勢!$A$4:$J$495,4,FALSE)</f>
        <v>#N/A</v>
      </c>
      <c r="AE2115" s="33" t="e">
        <f>VLOOKUP($B2115,三大美股走勢!$A$4:$J$495,7,FALSE)</f>
        <v>#N/A</v>
      </c>
      <c r="AF2115" s="33" t="e">
        <f>VLOOKUP($B2115,三大美股走勢!$A$4:$J$495,10,FALSE)</f>
        <v>#N/A</v>
      </c>
    </row>
    <row r="2116" spans="2:32">
      <c r="B2116" s="32">
        <v>44895</v>
      </c>
      <c r="C2116" s="33" t="e">
        <f>VLOOKUP($B2116,大盤與近月台指!$A$4:$I$499,2,FALSE)</f>
        <v>#N/A</v>
      </c>
      <c r="D2116" s="34" t="e">
        <f>VLOOKUP($B2116,大盤與近月台指!$A$4:$I$499,3,FALSE)</f>
        <v>#N/A</v>
      </c>
      <c r="E2116" s="35" t="e">
        <f>VLOOKUP($B2116,大盤與近月台指!$A$4:$I$499,4,FALSE)</f>
        <v>#N/A</v>
      </c>
      <c r="F2116" s="33" t="e">
        <f>VLOOKUP($B2116,大盤與近月台指!$A$4:$I$499,5,FALSE)</f>
        <v>#N/A</v>
      </c>
      <c r="G2116" s="49" t="e">
        <f>VLOOKUP($B2116,三大法人買賣超!$A$4:$I$500,3,FALSE)</f>
        <v>#N/A</v>
      </c>
      <c r="H2116" s="34" t="e">
        <f>VLOOKUP($B2116,三大法人買賣超!$A$4:$I$500,5,FALSE)</f>
        <v>#N/A</v>
      </c>
      <c r="I2116" s="27" t="e">
        <f>VLOOKUP($B2116,三大法人買賣超!$A$4:$I$500,7,FALSE)</f>
        <v>#N/A</v>
      </c>
      <c r="J2116" s="27" t="e">
        <f>VLOOKUP($B2116,三大法人買賣超!$A$4:$I$500,9,FALSE)</f>
        <v>#N/A</v>
      </c>
      <c r="K2116" s="37">
        <f>新台幣匯率美元指數!B2117</f>
        <v>0</v>
      </c>
      <c r="L2116" s="38">
        <f>新台幣匯率美元指數!C2117</f>
        <v>0</v>
      </c>
      <c r="M2116" s="39">
        <f>新台幣匯率美元指數!D2117</f>
        <v>0</v>
      </c>
      <c r="N2116" s="27" t="e">
        <f>VLOOKUP($B2116,期貨未平倉口數!$A$4:$M$499,4,FALSE)</f>
        <v>#N/A</v>
      </c>
      <c r="O2116" s="27" t="e">
        <f>VLOOKUP($B2116,期貨未平倉口數!$A$4:$M$499,9,FALSE)</f>
        <v>#N/A</v>
      </c>
      <c r="P2116" s="27" t="e">
        <f>VLOOKUP($B2116,期貨未平倉口數!$A$4:$M$499,10,FALSE)</f>
        <v>#N/A</v>
      </c>
      <c r="Q2116" s="27" t="e">
        <f>VLOOKUP($B2116,期貨未平倉口數!$A$4:$M$499,11,FALSE)</f>
        <v>#N/A</v>
      </c>
      <c r="R2116" s="64" t="e">
        <f>VLOOKUP($B2116,選擇權未平倉餘額!$A$4:$I$500,6,FALSE)</f>
        <v>#N/A</v>
      </c>
      <c r="S2116" s="64" t="e">
        <f>VLOOKUP($B2116,選擇權未平倉餘額!$A$4:$I$500,7,FALSE)</f>
        <v>#N/A</v>
      </c>
      <c r="T2116" s="64" t="e">
        <f>VLOOKUP($B2116,選擇權未平倉餘額!$A$4:$I$500,8,FALSE)</f>
        <v>#N/A</v>
      </c>
      <c r="U2116" s="64" t="e">
        <f>VLOOKUP($B2116,選擇權未平倉餘額!$A$4:$I$500,9,FALSE)</f>
        <v>#N/A</v>
      </c>
      <c r="V2116" s="39" t="e">
        <f>VLOOKUP($B2116,臺指選擇權P_C_Ratios!$A$4:$C$500,3,FALSE)</f>
        <v>#N/A</v>
      </c>
      <c r="W2116" s="41" t="e">
        <f>VLOOKUP($B2116,散戶多空比!$A$6:$L$500,12,FALSE)</f>
        <v>#N/A</v>
      </c>
      <c r="X2116" s="40" t="e">
        <f>VLOOKUP($B2116,期貨大額交易人未沖銷部位!$A$4:$O$499,4,FALSE)</f>
        <v>#N/A</v>
      </c>
      <c r="Y2116" s="40" t="e">
        <f>VLOOKUP($B2116,期貨大額交易人未沖銷部位!$A$4:$O$499,7,FALSE)</f>
        <v>#N/A</v>
      </c>
      <c r="Z2116" s="40" t="e">
        <f>VLOOKUP($B2116,期貨大額交易人未沖銷部位!$A$4:$O$499,10,FALSE)</f>
        <v>#N/A</v>
      </c>
      <c r="AA2116" s="40" t="e">
        <f>VLOOKUP($B2116,期貨大額交易人未沖銷部位!$A$4:$O$499,13,FALSE)</f>
        <v>#N/A</v>
      </c>
      <c r="AB2116" s="40" t="e">
        <f>VLOOKUP($B2116,期貨大額交易人未沖銷部位!$A$4:$O$499,14,FALSE)</f>
        <v>#N/A</v>
      </c>
      <c r="AC2116" s="40" t="e">
        <f>VLOOKUP($B2116,期貨大額交易人未沖銷部位!$A$4:$O$499,15,FALSE)</f>
        <v>#N/A</v>
      </c>
      <c r="AD2116" s="33" t="e">
        <f>VLOOKUP($B2116,三大美股走勢!$A$4:$J$495,4,FALSE)</f>
        <v>#N/A</v>
      </c>
      <c r="AE2116" s="33" t="e">
        <f>VLOOKUP($B2116,三大美股走勢!$A$4:$J$495,7,FALSE)</f>
        <v>#N/A</v>
      </c>
      <c r="AF2116" s="33" t="e">
        <f>VLOOKUP($B2116,三大美股走勢!$A$4:$J$495,10,FALSE)</f>
        <v>#N/A</v>
      </c>
    </row>
    <row r="2117" spans="2:32">
      <c r="B2117" s="32">
        <v>44896</v>
      </c>
      <c r="C2117" s="33" t="e">
        <f>VLOOKUP($B2117,大盤與近月台指!$A$4:$I$499,2,FALSE)</f>
        <v>#N/A</v>
      </c>
      <c r="D2117" s="34" t="e">
        <f>VLOOKUP($B2117,大盤與近月台指!$A$4:$I$499,3,FALSE)</f>
        <v>#N/A</v>
      </c>
      <c r="E2117" s="35" t="e">
        <f>VLOOKUP($B2117,大盤與近月台指!$A$4:$I$499,4,FALSE)</f>
        <v>#N/A</v>
      </c>
      <c r="F2117" s="33" t="e">
        <f>VLOOKUP($B2117,大盤與近月台指!$A$4:$I$499,5,FALSE)</f>
        <v>#N/A</v>
      </c>
      <c r="G2117" s="49" t="e">
        <f>VLOOKUP($B2117,三大法人買賣超!$A$4:$I$500,3,FALSE)</f>
        <v>#N/A</v>
      </c>
      <c r="H2117" s="34" t="e">
        <f>VLOOKUP($B2117,三大法人買賣超!$A$4:$I$500,5,FALSE)</f>
        <v>#N/A</v>
      </c>
      <c r="I2117" s="27" t="e">
        <f>VLOOKUP($B2117,三大法人買賣超!$A$4:$I$500,7,FALSE)</f>
        <v>#N/A</v>
      </c>
      <c r="J2117" s="27" t="e">
        <f>VLOOKUP($B2117,三大法人買賣超!$A$4:$I$500,9,FALSE)</f>
        <v>#N/A</v>
      </c>
      <c r="K2117" s="37">
        <f>新台幣匯率美元指數!B2118</f>
        <v>0</v>
      </c>
      <c r="L2117" s="38">
        <f>新台幣匯率美元指數!C2118</f>
        <v>0</v>
      </c>
      <c r="M2117" s="39">
        <f>新台幣匯率美元指數!D2118</f>
        <v>0</v>
      </c>
      <c r="N2117" s="27" t="e">
        <f>VLOOKUP($B2117,期貨未平倉口數!$A$4:$M$499,4,FALSE)</f>
        <v>#N/A</v>
      </c>
      <c r="O2117" s="27" t="e">
        <f>VLOOKUP($B2117,期貨未平倉口數!$A$4:$M$499,9,FALSE)</f>
        <v>#N/A</v>
      </c>
      <c r="P2117" s="27" t="e">
        <f>VLOOKUP($B2117,期貨未平倉口數!$A$4:$M$499,10,FALSE)</f>
        <v>#N/A</v>
      </c>
      <c r="Q2117" s="27" t="e">
        <f>VLOOKUP($B2117,期貨未平倉口數!$A$4:$M$499,11,FALSE)</f>
        <v>#N/A</v>
      </c>
      <c r="R2117" s="64" t="e">
        <f>VLOOKUP($B2117,選擇權未平倉餘額!$A$4:$I$500,6,FALSE)</f>
        <v>#N/A</v>
      </c>
      <c r="S2117" s="64" t="e">
        <f>VLOOKUP($B2117,選擇權未平倉餘額!$A$4:$I$500,7,FALSE)</f>
        <v>#N/A</v>
      </c>
      <c r="T2117" s="64" t="e">
        <f>VLOOKUP($B2117,選擇權未平倉餘額!$A$4:$I$500,8,FALSE)</f>
        <v>#N/A</v>
      </c>
      <c r="U2117" s="64" t="e">
        <f>VLOOKUP($B2117,選擇權未平倉餘額!$A$4:$I$500,9,FALSE)</f>
        <v>#N/A</v>
      </c>
      <c r="V2117" s="39" t="e">
        <f>VLOOKUP($B2117,臺指選擇權P_C_Ratios!$A$4:$C$500,3,FALSE)</f>
        <v>#N/A</v>
      </c>
      <c r="W2117" s="41" t="e">
        <f>VLOOKUP($B2117,散戶多空比!$A$6:$L$500,12,FALSE)</f>
        <v>#N/A</v>
      </c>
      <c r="X2117" s="40" t="e">
        <f>VLOOKUP($B2117,期貨大額交易人未沖銷部位!$A$4:$O$499,4,FALSE)</f>
        <v>#N/A</v>
      </c>
      <c r="Y2117" s="40" t="e">
        <f>VLOOKUP($B2117,期貨大額交易人未沖銷部位!$A$4:$O$499,7,FALSE)</f>
        <v>#N/A</v>
      </c>
      <c r="Z2117" s="40" t="e">
        <f>VLOOKUP($B2117,期貨大額交易人未沖銷部位!$A$4:$O$499,10,FALSE)</f>
        <v>#N/A</v>
      </c>
      <c r="AA2117" s="40" t="e">
        <f>VLOOKUP($B2117,期貨大額交易人未沖銷部位!$A$4:$O$499,13,FALSE)</f>
        <v>#N/A</v>
      </c>
      <c r="AB2117" s="40" t="e">
        <f>VLOOKUP($B2117,期貨大額交易人未沖銷部位!$A$4:$O$499,14,FALSE)</f>
        <v>#N/A</v>
      </c>
      <c r="AC2117" s="40" t="e">
        <f>VLOOKUP($B2117,期貨大額交易人未沖銷部位!$A$4:$O$499,15,FALSE)</f>
        <v>#N/A</v>
      </c>
      <c r="AD2117" s="33" t="e">
        <f>VLOOKUP($B2117,三大美股走勢!$A$4:$J$495,4,FALSE)</f>
        <v>#N/A</v>
      </c>
      <c r="AE2117" s="33" t="e">
        <f>VLOOKUP($B2117,三大美股走勢!$A$4:$J$495,7,FALSE)</f>
        <v>#N/A</v>
      </c>
      <c r="AF2117" s="33" t="e">
        <f>VLOOKUP($B2117,三大美股走勢!$A$4:$J$495,10,FALSE)</f>
        <v>#N/A</v>
      </c>
    </row>
    <row r="2118" spans="2:32">
      <c r="B2118" s="32">
        <v>44897</v>
      </c>
      <c r="C2118" s="33" t="e">
        <f>VLOOKUP($B2118,大盤與近月台指!$A$4:$I$499,2,FALSE)</f>
        <v>#N/A</v>
      </c>
      <c r="D2118" s="34" t="e">
        <f>VLOOKUP($B2118,大盤與近月台指!$A$4:$I$499,3,FALSE)</f>
        <v>#N/A</v>
      </c>
      <c r="E2118" s="35" t="e">
        <f>VLOOKUP($B2118,大盤與近月台指!$A$4:$I$499,4,FALSE)</f>
        <v>#N/A</v>
      </c>
      <c r="F2118" s="33" t="e">
        <f>VLOOKUP($B2118,大盤與近月台指!$A$4:$I$499,5,FALSE)</f>
        <v>#N/A</v>
      </c>
      <c r="G2118" s="49" t="e">
        <f>VLOOKUP($B2118,三大法人買賣超!$A$4:$I$500,3,FALSE)</f>
        <v>#N/A</v>
      </c>
      <c r="H2118" s="34" t="e">
        <f>VLOOKUP($B2118,三大法人買賣超!$A$4:$I$500,5,FALSE)</f>
        <v>#N/A</v>
      </c>
      <c r="I2118" s="27" t="e">
        <f>VLOOKUP($B2118,三大法人買賣超!$A$4:$I$500,7,FALSE)</f>
        <v>#N/A</v>
      </c>
      <c r="J2118" s="27" t="e">
        <f>VLOOKUP($B2118,三大法人買賣超!$A$4:$I$500,9,FALSE)</f>
        <v>#N/A</v>
      </c>
      <c r="K2118" s="37">
        <f>新台幣匯率美元指數!B2119</f>
        <v>0</v>
      </c>
      <c r="L2118" s="38">
        <f>新台幣匯率美元指數!C2119</f>
        <v>0</v>
      </c>
      <c r="M2118" s="39">
        <f>新台幣匯率美元指數!D2119</f>
        <v>0</v>
      </c>
      <c r="N2118" s="27" t="e">
        <f>VLOOKUP($B2118,期貨未平倉口數!$A$4:$M$499,4,FALSE)</f>
        <v>#N/A</v>
      </c>
      <c r="O2118" s="27" t="e">
        <f>VLOOKUP($B2118,期貨未平倉口數!$A$4:$M$499,9,FALSE)</f>
        <v>#N/A</v>
      </c>
      <c r="P2118" s="27" t="e">
        <f>VLOOKUP($B2118,期貨未平倉口數!$A$4:$M$499,10,FALSE)</f>
        <v>#N/A</v>
      </c>
      <c r="Q2118" s="27" t="e">
        <f>VLOOKUP($B2118,期貨未平倉口數!$A$4:$M$499,11,FALSE)</f>
        <v>#N/A</v>
      </c>
      <c r="R2118" s="64" t="e">
        <f>VLOOKUP($B2118,選擇權未平倉餘額!$A$4:$I$500,6,FALSE)</f>
        <v>#N/A</v>
      </c>
      <c r="S2118" s="64" t="e">
        <f>VLOOKUP($B2118,選擇權未平倉餘額!$A$4:$I$500,7,FALSE)</f>
        <v>#N/A</v>
      </c>
      <c r="T2118" s="64" t="e">
        <f>VLOOKUP($B2118,選擇權未平倉餘額!$A$4:$I$500,8,FALSE)</f>
        <v>#N/A</v>
      </c>
      <c r="U2118" s="64" t="e">
        <f>VLOOKUP($B2118,選擇權未平倉餘額!$A$4:$I$500,9,FALSE)</f>
        <v>#N/A</v>
      </c>
      <c r="V2118" s="39" t="e">
        <f>VLOOKUP($B2118,臺指選擇權P_C_Ratios!$A$4:$C$500,3,FALSE)</f>
        <v>#N/A</v>
      </c>
      <c r="W2118" s="41" t="e">
        <f>VLOOKUP($B2118,散戶多空比!$A$6:$L$500,12,FALSE)</f>
        <v>#N/A</v>
      </c>
      <c r="X2118" s="40" t="e">
        <f>VLOOKUP($B2118,期貨大額交易人未沖銷部位!$A$4:$O$499,4,FALSE)</f>
        <v>#N/A</v>
      </c>
      <c r="Y2118" s="40" t="e">
        <f>VLOOKUP($B2118,期貨大額交易人未沖銷部位!$A$4:$O$499,7,FALSE)</f>
        <v>#N/A</v>
      </c>
      <c r="Z2118" s="40" t="e">
        <f>VLOOKUP($B2118,期貨大額交易人未沖銷部位!$A$4:$O$499,10,FALSE)</f>
        <v>#N/A</v>
      </c>
      <c r="AA2118" s="40" t="e">
        <f>VLOOKUP($B2118,期貨大額交易人未沖銷部位!$A$4:$O$499,13,FALSE)</f>
        <v>#N/A</v>
      </c>
      <c r="AB2118" s="40" t="e">
        <f>VLOOKUP($B2118,期貨大額交易人未沖銷部位!$A$4:$O$499,14,FALSE)</f>
        <v>#N/A</v>
      </c>
      <c r="AC2118" s="40" t="e">
        <f>VLOOKUP($B2118,期貨大額交易人未沖銷部位!$A$4:$O$499,15,FALSE)</f>
        <v>#N/A</v>
      </c>
      <c r="AD2118" s="33" t="e">
        <f>VLOOKUP($B2118,三大美股走勢!$A$4:$J$495,4,FALSE)</f>
        <v>#N/A</v>
      </c>
      <c r="AE2118" s="33" t="e">
        <f>VLOOKUP($B2118,三大美股走勢!$A$4:$J$495,7,FALSE)</f>
        <v>#N/A</v>
      </c>
      <c r="AF2118" s="33" t="e">
        <f>VLOOKUP($B2118,三大美股走勢!$A$4:$J$495,10,FALSE)</f>
        <v>#N/A</v>
      </c>
    </row>
    <row r="2119" spans="2:32">
      <c r="B2119" s="32">
        <v>44898</v>
      </c>
      <c r="C2119" s="33" t="e">
        <f>VLOOKUP($B2119,大盤與近月台指!$A$4:$I$499,2,FALSE)</f>
        <v>#N/A</v>
      </c>
      <c r="D2119" s="34" t="e">
        <f>VLOOKUP($B2119,大盤與近月台指!$A$4:$I$499,3,FALSE)</f>
        <v>#N/A</v>
      </c>
      <c r="E2119" s="35" t="e">
        <f>VLOOKUP($B2119,大盤與近月台指!$A$4:$I$499,4,FALSE)</f>
        <v>#N/A</v>
      </c>
      <c r="F2119" s="33" t="e">
        <f>VLOOKUP($B2119,大盤與近月台指!$A$4:$I$499,5,FALSE)</f>
        <v>#N/A</v>
      </c>
      <c r="G2119" s="49" t="e">
        <f>VLOOKUP($B2119,三大法人買賣超!$A$4:$I$500,3,FALSE)</f>
        <v>#N/A</v>
      </c>
      <c r="H2119" s="34" t="e">
        <f>VLOOKUP($B2119,三大法人買賣超!$A$4:$I$500,5,FALSE)</f>
        <v>#N/A</v>
      </c>
      <c r="I2119" s="27" t="e">
        <f>VLOOKUP($B2119,三大法人買賣超!$A$4:$I$500,7,FALSE)</f>
        <v>#N/A</v>
      </c>
      <c r="J2119" s="27" t="e">
        <f>VLOOKUP($B2119,三大法人買賣超!$A$4:$I$500,9,FALSE)</f>
        <v>#N/A</v>
      </c>
      <c r="K2119" s="37">
        <f>新台幣匯率美元指數!B2120</f>
        <v>0</v>
      </c>
      <c r="L2119" s="38">
        <f>新台幣匯率美元指數!C2120</f>
        <v>0</v>
      </c>
      <c r="M2119" s="39">
        <f>新台幣匯率美元指數!D2120</f>
        <v>0</v>
      </c>
      <c r="N2119" s="27" t="e">
        <f>VLOOKUP($B2119,期貨未平倉口數!$A$4:$M$499,4,FALSE)</f>
        <v>#N/A</v>
      </c>
      <c r="O2119" s="27" t="e">
        <f>VLOOKUP($B2119,期貨未平倉口數!$A$4:$M$499,9,FALSE)</f>
        <v>#N/A</v>
      </c>
      <c r="P2119" s="27" t="e">
        <f>VLOOKUP($B2119,期貨未平倉口數!$A$4:$M$499,10,FALSE)</f>
        <v>#N/A</v>
      </c>
      <c r="Q2119" s="27" t="e">
        <f>VLOOKUP($B2119,期貨未平倉口數!$A$4:$M$499,11,FALSE)</f>
        <v>#N/A</v>
      </c>
      <c r="R2119" s="64" t="e">
        <f>VLOOKUP($B2119,選擇權未平倉餘額!$A$4:$I$500,6,FALSE)</f>
        <v>#N/A</v>
      </c>
      <c r="S2119" s="64" t="e">
        <f>VLOOKUP($B2119,選擇權未平倉餘額!$A$4:$I$500,7,FALSE)</f>
        <v>#N/A</v>
      </c>
      <c r="T2119" s="64" t="e">
        <f>VLOOKUP($B2119,選擇權未平倉餘額!$A$4:$I$500,8,FALSE)</f>
        <v>#N/A</v>
      </c>
      <c r="U2119" s="64" t="e">
        <f>VLOOKUP($B2119,選擇權未平倉餘額!$A$4:$I$500,9,FALSE)</f>
        <v>#N/A</v>
      </c>
      <c r="V2119" s="39" t="e">
        <f>VLOOKUP($B2119,臺指選擇權P_C_Ratios!$A$4:$C$500,3,FALSE)</f>
        <v>#N/A</v>
      </c>
      <c r="W2119" s="41" t="e">
        <f>VLOOKUP($B2119,散戶多空比!$A$6:$L$500,12,FALSE)</f>
        <v>#N/A</v>
      </c>
      <c r="X2119" s="40" t="e">
        <f>VLOOKUP($B2119,期貨大額交易人未沖銷部位!$A$4:$O$499,4,FALSE)</f>
        <v>#N/A</v>
      </c>
      <c r="Y2119" s="40" t="e">
        <f>VLOOKUP($B2119,期貨大額交易人未沖銷部位!$A$4:$O$499,7,FALSE)</f>
        <v>#N/A</v>
      </c>
      <c r="Z2119" s="40" t="e">
        <f>VLOOKUP($B2119,期貨大額交易人未沖銷部位!$A$4:$O$499,10,FALSE)</f>
        <v>#N/A</v>
      </c>
      <c r="AA2119" s="40" t="e">
        <f>VLOOKUP($B2119,期貨大額交易人未沖銷部位!$A$4:$O$499,13,FALSE)</f>
        <v>#N/A</v>
      </c>
      <c r="AB2119" s="40" t="e">
        <f>VLOOKUP($B2119,期貨大額交易人未沖銷部位!$A$4:$O$499,14,FALSE)</f>
        <v>#N/A</v>
      </c>
      <c r="AC2119" s="40" t="e">
        <f>VLOOKUP($B2119,期貨大額交易人未沖銷部位!$A$4:$O$499,15,FALSE)</f>
        <v>#N/A</v>
      </c>
      <c r="AD2119" s="33" t="e">
        <f>VLOOKUP($B2119,三大美股走勢!$A$4:$J$495,4,FALSE)</f>
        <v>#N/A</v>
      </c>
      <c r="AE2119" s="33" t="e">
        <f>VLOOKUP($B2119,三大美股走勢!$A$4:$J$495,7,FALSE)</f>
        <v>#N/A</v>
      </c>
      <c r="AF2119" s="33" t="e">
        <f>VLOOKUP($B2119,三大美股走勢!$A$4:$J$495,10,FALSE)</f>
        <v>#N/A</v>
      </c>
    </row>
    <row r="2120" spans="2:32">
      <c r="B2120" s="32">
        <v>44899</v>
      </c>
      <c r="C2120" s="33" t="e">
        <f>VLOOKUP($B2120,大盤與近月台指!$A$4:$I$499,2,FALSE)</f>
        <v>#N/A</v>
      </c>
      <c r="D2120" s="34" t="e">
        <f>VLOOKUP($B2120,大盤與近月台指!$A$4:$I$499,3,FALSE)</f>
        <v>#N/A</v>
      </c>
      <c r="E2120" s="35" t="e">
        <f>VLOOKUP($B2120,大盤與近月台指!$A$4:$I$499,4,FALSE)</f>
        <v>#N/A</v>
      </c>
      <c r="F2120" s="33" t="e">
        <f>VLOOKUP($B2120,大盤與近月台指!$A$4:$I$499,5,FALSE)</f>
        <v>#N/A</v>
      </c>
      <c r="G2120" s="49" t="e">
        <f>VLOOKUP($B2120,三大法人買賣超!$A$4:$I$500,3,FALSE)</f>
        <v>#N/A</v>
      </c>
      <c r="H2120" s="34" t="e">
        <f>VLOOKUP($B2120,三大法人買賣超!$A$4:$I$500,5,FALSE)</f>
        <v>#N/A</v>
      </c>
      <c r="I2120" s="27" t="e">
        <f>VLOOKUP($B2120,三大法人買賣超!$A$4:$I$500,7,FALSE)</f>
        <v>#N/A</v>
      </c>
      <c r="J2120" s="27" t="e">
        <f>VLOOKUP($B2120,三大法人買賣超!$A$4:$I$500,9,FALSE)</f>
        <v>#N/A</v>
      </c>
      <c r="K2120" s="37">
        <f>新台幣匯率美元指數!B2121</f>
        <v>0</v>
      </c>
      <c r="L2120" s="38">
        <f>新台幣匯率美元指數!C2121</f>
        <v>0</v>
      </c>
      <c r="M2120" s="39">
        <f>新台幣匯率美元指數!D2121</f>
        <v>0</v>
      </c>
      <c r="N2120" s="27" t="e">
        <f>VLOOKUP($B2120,期貨未平倉口數!$A$4:$M$499,4,FALSE)</f>
        <v>#N/A</v>
      </c>
      <c r="O2120" s="27" t="e">
        <f>VLOOKUP($B2120,期貨未平倉口數!$A$4:$M$499,9,FALSE)</f>
        <v>#N/A</v>
      </c>
      <c r="P2120" s="27" t="e">
        <f>VLOOKUP($B2120,期貨未平倉口數!$A$4:$M$499,10,FALSE)</f>
        <v>#N/A</v>
      </c>
      <c r="Q2120" s="27" t="e">
        <f>VLOOKUP($B2120,期貨未平倉口數!$A$4:$M$499,11,FALSE)</f>
        <v>#N/A</v>
      </c>
      <c r="R2120" s="64" t="e">
        <f>VLOOKUP($B2120,選擇權未平倉餘額!$A$4:$I$500,6,FALSE)</f>
        <v>#N/A</v>
      </c>
      <c r="S2120" s="64" t="e">
        <f>VLOOKUP($B2120,選擇權未平倉餘額!$A$4:$I$500,7,FALSE)</f>
        <v>#N/A</v>
      </c>
      <c r="T2120" s="64" t="e">
        <f>VLOOKUP($B2120,選擇權未平倉餘額!$A$4:$I$500,8,FALSE)</f>
        <v>#N/A</v>
      </c>
      <c r="U2120" s="64" t="e">
        <f>VLOOKUP($B2120,選擇權未平倉餘額!$A$4:$I$500,9,FALSE)</f>
        <v>#N/A</v>
      </c>
      <c r="V2120" s="39" t="e">
        <f>VLOOKUP($B2120,臺指選擇權P_C_Ratios!$A$4:$C$500,3,FALSE)</f>
        <v>#N/A</v>
      </c>
      <c r="W2120" s="41" t="e">
        <f>VLOOKUP($B2120,散戶多空比!$A$6:$L$500,12,FALSE)</f>
        <v>#N/A</v>
      </c>
      <c r="X2120" s="40" t="e">
        <f>VLOOKUP($B2120,期貨大額交易人未沖銷部位!$A$4:$O$499,4,FALSE)</f>
        <v>#N/A</v>
      </c>
      <c r="Y2120" s="40" t="e">
        <f>VLOOKUP($B2120,期貨大額交易人未沖銷部位!$A$4:$O$499,7,FALSE)</f>
        <v>#N/A</v>
      </c>
      <c r="Z2120" s="40" t="e">
        <f>VLOOKUP($B2120,期貨大額交易人未沖銷部位!$A$4:$O$499,10,FALSE)</f>
        <v>#N/A</v>
      </c>
      <c r="AA2120" s="40" t="e">
        <f>VLOOKUP($B2120,期貨大額交易人未沖銷部位!$A$4:$O$499,13,FALSE)</f>
        <v>#N/A</v>
      </c>
      <c r="AB2120" s="40" t="e">
        <f>VLOOKUP($B2120,期貨大額交易人未沖銷部位!$A$4:$O$499,14,FALSE)</f>
        <v>#N/A</v>
      </c>
      <c r="AC2120" s="40" t="e">
        <f>VLOOKUP($B2120,期貨大額交易人未沖銷部位!$A$4:$O$499,15,FALSE)</f>
        <v>#N/A</v>
      </c>
      <c r="AD2120" s="33" t="e">
        <f>VLOOKUP($B2120,三大美股走勢!$A$4:$J$495,4,FALSE)</f>
        <v>#N/A</v>
      </c>
      <c r="AE2120" s="33" t="e">
        <f>VLOOKUP($B2120,三大美股走勢!$A$4:$J$495,7,FALSE)</f>
        <v>#N/A</v>
      </c>
      <c r="AF2120" s="33" t="e">
        <f>VLOOKUP($B2120,三大美股走勢!$A$4:$J$495,10,FALSE)</f>
        <v>#N/A</v>
      </c>
    </row>
    <row r="2121" spans="2:32">
      <c r="B2121" s="32">
        <v>44900</v>
      </c>
      <c r="C2121" s="33" t="e">
        <f>VLOOKUP($B2121,大盤與近月台指!$A$4:$I$499,2,FALSE)</f>
        <v>#N/A</v>
      </c>
      <c r="D2121" s="34" t="e">
        <f>VLOOKUP($B2121,大盤與近月台指!$A$4:$I$499,3,FALSE)</f>
        <v>#N/A</v>
      </c>
      <c r="E2121" s="35" t="e">
        <f>VLOOKUP($B2121,大盤與近月台指!$A$4:$I$499,4,FALSE)</f>
        <v>#N/A</v>
      </c>
      <c r="F2121" s="33" t="e">
        <f>VLOOKUP($B2121,大盤與近月台指!$A$4:$I$499,5,FALSE)</f>
        <v>#N/A</v>
      </c>
      <c r="G2121" s="49" t="e">
        <f>VLOOKUP($B2121,三大法人買賣超!$A$4:$I$500,3,FALSE)</f>
        <v>#N/A</v>
      </c>
      <c r="H2121" s="34" t="e">
        <f>VLOOKUP($B2121,三大法人買賣超!$A$4:$I$500,5,FALSE)</f>
        <v>#N/A</v>
      </c>
      <c r="I2121" s="27" t="e">
        <f>VLOOKUP($B2121,三大法人買賣超!$A$4:$I$500,7,FALSE)</f>
        <v>#N/A</v>
      </c>
      <c r="J2121" s="27" t="e">
        <f>VLOOKUP($B2121,三大法人買賣超!$A$4:$I$500,9,FALSE)</f>
        <v>#N/A</v>
      </c>
      <c r="K2121" s="37">
        <f>新台幣匯率美元指數!B2122</f>
        <v>0</v>
      </c>
      <c r="L2121" s="38">
        <f>新台幣匯率美元指數!C2122</f>
        <v>0</v>
      </c>
      <c r="M2121" s="39">
        <f>新台幣匯率美元指數!D2122</f>
        <v>0</v>
      </c>
      <c r="N2121" s="27" t="e">
        <f>VLOOKUP($B2121,期貨未平倉口數!$A$4:$M$499,4,FALSE)</f>
        <v>#N/A</v>
      </c>
      <c r="O2121" s="27" t="e">
        <f>VLOOKUP($B2121,期貨未平倉口數!$A$4:$M$499,9,FALSE)</f>
        <v>#N/A</v>
      </c>
      <c r="P2121" s="27" t="e">
        <f>VLOOKUP($B2121,期貨未平倉口數!$A$4:$M$499,10,FALSE)</f>
        <v>#N/A</v>
      </c>
      <c r="Q2121" s="27" t="e">
        <f>VLOOKUP($B2121,期貨未平倉口數!$A$4:$M$499,11,FALSE)</f>
        <v>#N/A</v>
      </c>
      <c r="R2121" s="64" t="e">
        <f>VLOOKUP($B2121,選擇權未平倉餘額!$A$4:$I$500,6,FALSE)</f>
        <v>#N/A</v>
      </c>
      <c r="S2121" s="64" t="e">
        <f>VLOOKUP($B2121,選擇權未平倉餘額!$A$4:$I$500,7,FALSE)</f>
        <v>#N/A</v>
      </c>
      <c r="T2121" s="64" t="e">
        <f>VLOOKUP($B2121,選擇權未平倉餘額!$A$4:$I$500,8,FALSE)</f>
        <v>#N/A</v>
      </c>
      <c r="U2121" s="64" t="e">
        <f>VLOOKUP($B2121,選擇權未平倉餘額!$A$4:$I$500,9,FALSE)</f>
        <v>#N/A</v>
      </c>
      <c r="V2121" s="39" t="e">
        <f>VLOOKUP($B2121,臺指選擇權P_C_Ratios!$A$4:$C$500,3,FALSE)</f>
        <v>#N/A</v>
      </c>
      <c r="W2121" s="41" t="e">
        <f>VLOOKUP($B2121,散戶多空比!$A$6:$L$500,12,FALSE)</f>
        <v>#N/A</v>
      </c>
      <c r="X2121" s="40" t="e">
        <f>VLOOKUP($B2121,期貨大額交易人未沖銷部位!$A$4:$O$499,4,FALSE)</f>
        <v>#N/A</v>
      </c>
      <c r="Y2121" s="40" t="e">
        <f>VLOOKUP($B2121,期貨大額交易人未沖銷部位!$A$4:$O$499,7,FALSE)</f>
        <v>#N/A</v>
      </c>
      <c r="Z2121" s="40" t="e">
        <f>VLOOKUP($B2121,期貨大額交易人未沖銷部位!$A$4:$O$499,10,FALSE)</f>
        <v>#N/A</v>
      </c>
      <c r="AA2121" s="40" t="e">
        <f>VLOOKUP($B2121,期貨大額交易人未沖銷部位!$A$4:$O$499,13,FALSE)</f>
        <v>#N/A</v>
      </c>
      <c r="AB2121" s="40" t="e">
        <f>VLOOKUP($B2121,期貨大額交易人未沖銷部位!$A$4:$O$499,14,FALSE)</f>
        <v>#N/A</v>
      </c>
      <c r="AC2121" s="40" t="e">
        <f>VLOOKUP($B2121,期貨大額交易人未沖銷部位!$A$4:$O$499,15,FALSE)</f>
        <v>#N/A</v>
      </c>
      <c r="AD2121" s="33" t="e">
        <f>VLOOKUP($B2121,三大美股走勢!$A$4:$J$495,4,FALSE)</f>
        <v>#N/A</v>
      </c>
      <c r="AE2121" s="33" t="e">
        <f>VLOOKUP($B2121,三大美股走勢!$A$4:$J$495,7,FALSE)</f>
        <v>#N/A</v>
      </c>
      <c r="AF2121" s="33" t="e">
        <f>VLOOKUP($B2121,三大美股走勢!$A$4:$J$495,10,FALSE)</f>
        <v>#N/A</v>
      </c>
    </row>
    <row r="2122" spans="2:32">
      <c r="B2122" s="32">
        <v>44901</v>
      </c>
      <c r="C2122" s="33" t="e">
        <f>VLOOKUP($B2122,大盤與近月台指!$A$4:$I$499,2,FALSE)</f>
        <v>#N/A</v>
      </c>
      <c r="D2122" s="34" t="e">
        <f>VLOOKUP($B2122,大盤與近月台指!$A$4:$I$499,3,FALSE)</f>
        <v>#N/A</v>
      </c>
      <c r="E2122" s="35" t="e">
        <f>VLOOKUP($B2122,大盤與近月台指!$A$4:$I$499,4,FALSE)</f>
        <v>#N/A</v>
      </c>
      <c r="F2122" s="33" t="e">
        <f>VLOOKUP($B2122,大盤與近月台指!$A$4:$I$499,5,FALSE)</f>
        <v>#N/A</v>
      </c>
      <c r="G2122" s="49" t="e">
        <f>VLOOKUP($B2122,三大法人買賣超!$A$4:$I$500,3,FALSE)</f>
        <v>#N/A</v>
      </c>
      <c r="H2122" s="34" t="e">
        <f>VLOOKUP($B2122,三大法人買賣超!$A$4:$I$500,5,FALSE)</f>
        <v>#N/A</v>
      </c>
      <c r="I2122" s="27" t="e">
        <f>VLOOKUP($B2122,三大法人買賣超!$A$4:$I$500,7,FALSE)</f>
        <v>#N/A</v>
      </c>
      <c r="J2122" s="27" t="e">
        <f>VLOOKUP($B2122,三大法人買賣超!$A$4:$I$500,9,FALSE)</f>
        <v>#N/A</v>
      </c>
      <c r="K2122" s="37">
        <f>新台幣匯率美元指數!B2123</f>
        <v>0</v>
      </c>
      <c r="L2122" s="38">
        <f>新台幣匯率美元指數!C2123</f>
        <v>0</v>
      </c>
      <c r="M2122" s="39">
        <f>新台幣匯率美元指數!D2123</f>
        <v>0</v>
      </c>
      <c r="N2122" s="27" t="e">
        <f>VLOOKUP($B2122,期貨未平倉口數!$A$4:$M$499,4,FALSE)</f>
        <v>#N/A</v>
      </c>
      <c r="O2122" s="27" t="e">
        <f>VLOOKUP($B2122,期貨未平倉口數!$A$4:$M$499,9,FALSE)</f>
        <v>#N/A</v>
      </c>
      <c r="P2122" s="27" t="e">
        <f>VLOOKUP($B2122,期貨未平倉口數!$A$4:$M$499,10,FALSE)</f>
        <v>#N/A</v>
      </c>
      <c r="Q2122" s="27" t="e">
        <f>VLOOKUP($B2122,期貨未平倉口數!$A$4:$M$499,11,FALSE)</f>
        <v>#N/A</v>
      </c>
      <c r="R2122" s="64" t="e">
        <f>VLOOKUP($B2122,選擇權未平倉餘額!$A$4:$I$500,6,FALSE)</f>
        <v>#N/A</v>
      </c>
      <c r="S2122" s="64" t="e">
        <f>VLOOKUP($B2122,選擇權未平倉餘額!$A$4:$I$500,7,FALSE)</f>
        <v>#N/A</v>
      </c>
      <c r="T2122" s="64" t="e">
        <f>VLOOKUP($B2122,選擇權未平倉餘額!$A$4:$I$500,8,FALSE)</f>
        <v>#N/A</v>
      </c>
      <c r="U2122" s="64" t="e">
        <f>VLOOKUP($B2122,選擇權未平倉餘額!$A$4:$I$500,9,FALSE)</f>
        <v>#N/A</v>
      </c>
      <c r="V2122" s="39" t="e">
        <f>VLOOKUP($B2122,臺指選擇權P_C_Ratios!$A$4:$C$500,3,FALSE)</f>
        <v>#N/A</v>
      </c>
      <c r="W2122" s="41" t="e">
        <f>VLOOKUP($B2122,散戶多空比!$A$6:$L$500,12,FALSE)</f>
        <v>#N/A</v>
      </c>
      <c r="X2122" s="40" t="e">
        <f>VLOOKUP($B2122,期貨大額交易人未沖銷部位!$A$4:$O$499,4,FALSE)</f>
        <v>#N/A</v>
      </c>
      <c r="Y2122" s="40" t="e">
        <f>VLOOKUP($B2122,期貨大額交易人未沖銷部位!$A$4:$O$499,7,FALSE)</f>
        <v>#N/A</v>
      </c>
      <c r="Z2122" s="40" t="e">
        <f>VLOOKUP($B2122,期貨大額交易人未沖銷部位!$A$4:$O$499,10,FALSE)</f>
        <v>#N/A</v>
      </c>
      <c r="AA2122" s="40" t="e">
        <f>VLOOKUP($B2122,期貨大額交易人未沖銷部位!$A$4:$O$499,13,FALSE)</f>
        <v>#N/A</v>
      </c>
      <c r="AB2122" s="40" t="e">
        <f>VLOOKUP($B2122,期貨大額交易人未沖銷部位!$A$4:$O$499,14,FALSE)</f>
        <v>#N/A</v>
      </c>
      <c r="AC2122" s="40" t="e">
        <f>VLOOKUP($B2122,期貨大額交易人未沖銷部位!$A$4:$O$499,15,FALSE)</f>
        <v>#N/A</v>
      </c>
      <c r="AD2122" s="33" t="e">
        <f>VLOOKUP($B2122,三大美股走勢!$A$4:$J$495,4,FALSE)</f>
        <v>#N/A</v>
      </c>
      <c r="AE2122" s="33" t="e">
        <f>VLOOKUP($B2122,三大美股走勢!$A$4:$J$495,7,FALSE)</f>
        <v>#N/A</v>
      </c>
      <c r="AF2122" s="33" t="e">
        <f>VLOOKUP($B2122,三大美股走勢!$A$4:$J$495,10,FALSE)</f>
        <v>#N/A</v>
      </c>
    </row>
    <row r="2123" spans="2:32">
      <c r="B2123" s="32">
        <v>44902</v>
      </c>
      <c r="C2123" s="33" t="e">
        <f>VLOOKUP($B2123,大盤與近月台指!$A$4:$I$499,2,FALSE)</f>
        <v>#N/A</v>
      </c>
      <c r="D2123" s="34" t="e">
        <f>VLOOKUP($B2123,大盤與近月台指!$A$4:$I$499,3,FALSE)</f>
        <v>#N/A</v>
      </c>
      <c r="E2123" s="35" t="e">
        <f>VLOOKUP($B2123,大盤與近月台指!$A$4:$I$499,4,FALSE)</f>
        <v>#N/A</v>
      </c>
      <c r="F2123" s="33" t="e">
        <f>VLOOKUP($B2123,大盤與近月台指!$A$4:$I$499,5,FALSE)</f>
        <v>#N/A</v>
      </c>
      <c r="G2123" s="49" t="e">
        <f>VLOOKUP($B2123,三大法人買賣超!$A$4:$I$500,3,FALSE)</f>
        <v>#N/A</v>
      </c>
      <c r="H2123" s="34" t="e">
        <f>VLOOKUP($B2123,三大法人買賣超!$A$4:$I$500,5,FALSE)</f>
        <v>#N/A</v>
      </c>
      <c r="I2123" s="27" t="e">
        <f>VLOOKUP($B2123,三大法人買賣超!$A$4:$I$500,7,FALSE)</f>
        <v>#N/A</v>
      </c>
      <c r="J2123" s="27" t="e">
        <f>VLOOKUP($B2123,三大法人買賣超!$A$4:$I$500,9,FALSE)</f>
        <v>#N/A</v>
      </c>
      <c r="K2123" s="37">
        <f>新台幣匯率美元指數!B2124</f>
        <v>0</v>
      </c>
      <c r="L2123" s="38">
        <f>新台幣匯率美元指數!C2124</f>
        <v>0</v>
      </c>
      <c r="M2123" s="39">
        <f>新台幣匯率美元指數!D2124</f>
        <v>0</v>
      </c>
      <c r="N2123" s="27" t="e">
        <f>VLOOKUP($B2123,期貨未平倉口數!$A$4:$M$499,4,FALSE)</f>
        <v>#N/A</v>
      </c>
      <c r="O2123" s="27" t="e">
        <f>VLOOKUP($B2123,期貨未平倉口數!$A$4:$M$499,9,FALSE)</f>
        <v>#N/A</v>
      </c>
      <c r="P2123" s="27" t="e">
        <f>VLOOKUP($B2123,期貨未平倉口數!$A$4:$M$499,10,FALSE)</f>
        <v>#N/A</v>
      </c>
      <c r="Q2123" s="27" t="e">
        <f>VLOOKUP($B2123,期貨未平倉口數!$A$4:$M$499,11,FALSE)</f>
        <v>#N/A</v>
      </c>
      <c r="R2123" s="64" t="e">
        <f>VLOOKUP($B2123,選擇權未平倉餘額!$A$4:$I$500,6,FALSE)</f>
        <v>#N/A</v>
      </c>
      <c r="S2123" s="64" t="e">
        <f>VLOOKUP($B2123,選擇權未平倉餘額!$A$4:$I$500,7,FALSE)</f>
        <v>#N/A</v>
      </c>
      <c r="T2123" s="64" t="e">
        <f>VLOOKUP($B2123,選擇權未平倉餘額!$A$4:$I$500,8,FALSE)</f>
        <v>#N/A</v>
      </c>
      <c r="U2123" s="64" t="e">
        <f>VLOOKUP($B2123,選擇權未平倉餘額!$A$4:$I$500,9,FALSE)</f>
        <v>#N/A</v>
      </c>
      <c r="V2123" s="39" t="e">
        <f>VLOOKUP($B2123,臺指選擇權P_C_Ratios!$A$4:$C$500,3,FALSE)</f>
        <v>#N/A</v>
      </c>
      <c r="W2123" s="41" t="e">
        <f>VLOOKUP($B2123,散戶多空比!$A$6:$L$500,12,FALSE)</f>
        <v>#N/A</v>
      </c>
      <c r="X2123" s="40" t="e">
        <f>VLOOKUP($B2123,期貨大額交易人未沖銷部位!$A$4:$O$499,4,FALSE)</f>
        <v>#N/A</v>
      </c>
      <c r="Y2123" s="40" t="e">
        <f>VLOOKUP($B2123,期貨大額交易人未沖銷部位!$A$4:$O$499,7,FALSE)</f>
        <v>#N/A</v>
      </c>
      <c r="Z2123" s="40" t="e">
        <f>VLOOKUP($B2123,期貨大額交易人未沖銷部位!$A$4:$O$499,10,FALSE)</f>
        <v>#N/A</v>
      </c>
      <c r="AA2123" s="40" t="e">
        <f>VLOOKUP($B2123,期貨大額交易人未沖銷部位!$A$4:$O$499,13,FALSE)</f>
        <v>#N/A</v>
      </c>
      <c r="AB2123" s="40" t="e">
        <f>VLOOKUP($B2123,期貨大額交易人未沖銷部位!$A$4:$O$499,14,FALSE)</f>
        <v>#N/A</v>
      </c>
      <c r="AC2123" s="40" t="e">
        <f>VLOOKUP($B2123,期貨大額交易人未沖銷部位!$A$4:$O$499,15,FALSE)</f>
        <v>#N/A</v>
      </c>
      <c r="AD2123" s="33" t="e">
        <f>VLOOKUP($B2123,三大美股走勢!$A$4:$J$495,4,FALSE)</f>
        <v>#N/A</v>
      </c>
      <c r="AE2123" s="33" t="e">
        <f>VLOOKUP($B2123,三大美股走勢!$A$4:$J$495,7,FALSE)</f>
        <v>#N/A</v>
      </c>
      <c r="AF2123" s="33" t="e">
        <f>VLOOKUP($B2123,三大美股走勢!$A$4:$J$495,10,FALSE)</f>
        <v>#N/A</v>
      </c>
    </row>
    <row r="2124" spans="2:32">
      <c r="B2124" s="32">
        <v>44903</v>
      </c>
      <c r="C2124" s="33" t="e">
        <f>VLOOKUP($B2124,大盤與近月台指!$A$4:$I$499,2,FALSE)</f>
        <v>#N/A</v>
      </c>
      <c r="D2124" s="34" t="e">
        <f>VLOOKUP($B2124,大盤與近月台指!$A$4:$I$499,3,FALSE)</f>
        <v>#N/A</v>
      </c>
      <c r="E2124" s="35" t="e">
        <f>VLOOKUP($B2124,大盤與近月台指!$A$4:$I$499,4,FALSE)</f>
        <v>#N/A</v>
      </c>
      <c r="F2124" s="33" t="e">
        <f>VLOOKUP($B2124,大盤與近月台指!$A$4:$I$499,5,FALSE)</f>
        <v>#N/A</v>
      </c>
      <c r="G2124" s="49" t="e">
        <f>VLOOKUP($B2124,三大法人買賣超!$A$4:$I$500,3,FALSE)</f>
        <v>#N/A</v>
      </c>
      <c r="H2124" s="34" t="e">
        <f>VLOOKUP($B2124,三大法人買賣超!$A$4:$I$500,5,FALSE)</f>
        <v>#N/A</v>
      </c>
      <c r="I2124" s="27" t="e">
        <f>VLOOKUP($B2124,三大法人買賣超!$A$4:$I$500,7,FALSE)</f>
        <v>#N/A</v>
      </c>
      <c r="J2124" s="27" t="e">
        <f>VLOOKUP($B2124,三大法人買賣超!$A$4:$I$500,9,FALSE)</f>
        <v>#N/A</v>
      </c>
      <c r="K2124" s="37">
        <f>新台幣匯率美元指數!B2125</f>
        <v>0</v>
      </c>
      <c r="L2124" s="38">
        <f>新台幣匯率美元指數!C2125</f>
        <v>0</v>
      </c>
      <c r="M2124" s="39">
        <f>新台幣匯率美元指數!D2125</f>
        <v>0</v>
      </c>
      <c r="N2124" s="27" t="e">
        <f>VLOOKUP($B2124,期貨未平倉口數!$A$4:$M$499,4,FALSE)</f>
        <v>#N/A</v>
      </c>
      <c r="O2124" s="27" t="e">
        <f>VLOOKUP($B2124,期貨未平倉口數!$A$4:$M$499,9,FALSE)</f>
        <v>#N/A</v>
      </c>
      <c r="P2124" s="27" t="e">
        <f>VLOOKUP($B2124,期貨未平倉口數!$A$4:$M$499,10,FALSE)</f>
        <v>#N/A</v>
      </c>
      <c r="Q2124" s="27" t="e">
        <f>VLOOKUP($B2124,期貨未平倉口數!$A$4:$M$499,11,FALSE)</f>
        <v>#N/A</v>
      </c>
      <c r="R2124" s="64" t="e">
        <f>VLOOKUP($B2124,選擇權未平倉餘額!$A$4:$I$500,6,FALSE)</f>
        <v>#N/A</v>
      </c>
      <c r="S2124" s="64" t="e">
        <f>VLOOKUP($B2124,選擇權未平倉餘額!$A$4:$I$500,7,FALSE)</f>
        <v>#N/A</v>
      </c>
      <c r="T2124" s="64" t="e">
        <f>VLOOKUP($B2124,選擇權未平倉餘額!$A$4:$I$500,8,FALSE)</f>
        <v>#N/A</v>
      </c>
      <c r="U2124" s="64" t="e">
        <f>VLOOKUP($B2124,選擇權未平倉餘額!$A$4:$I$500,9,FALSE)</f>
        <v>#N/A</v>
      </c>
      <c r="V2124" s="39" t="e">
        <f>VLOOKUP($B2124,臺指選擇權P_C_Ratios!$A$4:$C$500,3,FALSE)</f>
        <v>#N/A</v>
      </c>
      <c r="W2124" s="41" t="e">
        <f>VLOOKUP($B2124,散戶多空比!$A$6:$L$500,12,FALSE)</f>
        <v>#N/A</v>
      </c>
      <c r="X2124" s="40" t="e">
        <f>VLOOKUP($B2124,期貨大額交易人未沖銷部位!$A$4:$O$499,4,FALSE)</f>
        <v>#N/A</v>
      </c>
      <c r="Y2124" s="40" t="e">
        <f>VLOOKUP($B2124,期貨大額交易人未沖銷部位!$A$4:$O$499,7,FALSE)</f>
        <v>#N/A</v>
      </c>
      <c r="Z2124" s="40" t="e">
        <f>VLOOKUP($B2124,期貨大額交易人未沖銷部位!$A$4:$O$499,10,FALSE)</f>
        <v>#N/A</v>
      </c>
      <c r="AA2124" s="40" t="e">
        <f>VLOOKUP($B2124,期貨大額交易人未沖銷部位!$A$4:$O$499,13,FALSE)</f>
        <v>#N/A</v>
      </c>
      <c r="AB2124" s="40" t="e">
        <f>VLOOKUP($B2124,期貨大額交易人未沖銷部位!$A$4:$O$499,14,FALSE)</f>
        <v>#N/A</v>
      </c>
      <c r="AC2124" s="40" t="e">
        <f>VLOOKUP($B2124,期貨大額交易人未沖銷部位!$A$4:$O$499,15,FALSE)</f>
        <v>#N/A</v>
      </c>
      <c r="AD2124" s="33" t="e">
        <f>VLOOKUP($B2124,三大美股走勢!$A$4:$J$495,4,FALSE)</f>
        <v>#N/A</v>
      </c>
      <c r="AE2124" s="33" t="e">
        <f>VLOOKUP($B2124,三大美股走勢!$A$4:$J$495,7,FALSE)</f>
        <v>#N/A</v>
      </c>
      <c r="AF2124" s="33" t="e">
        <f>VLOOKUP($B2124,三大美股走勢!$A$4:$J$495,10,FALSE)</f>
        <v>#N/A</v>
      </c>
    </row>
    <row r="2125" spans="2:32">
      <c r="B2125" s="32">
        <v>44904</v>
      </c>
      <c r="C2125" s="33" t="e">
        <f>VLOOKUP($B2125,大盤與近月台指!$A$4:$I$499,2,FALSE)</f>
        <v>#N/A</v>
      </c>
      <c r="D2125" s="34" t="e">
        <f>VLOOKUP($B2125,大盤與近月台指!$A$4:$I$499,3,FALSE)</f>
        <v>#N/A</v>
      </c>
      <c r="E2125" s="35" t="e">
        <f>VLOOKUP($B2125,大盤與近月台指!$A$4:$I$499,4,FALSE)</f>
        <v>#N/A</v>
      </c>
      <c r="F2125" s="33" t="e">
        <f>VLOOKUP($B2125,大盤與近月台指!$A$4:$I$499,5,FALSE)</f>
        <v>#N/A</v>
      </c>
      <c r="G2125" s="49" t="e">
        <f>VLOOKUP($B2125,三大法人買賣超!$A$4:$I$500,3,FALSE)</f>
        <v>#N/A</v>
      </c>
      <c r="H2125" s="34" t="e">
        <f>VLOOKUP($B2125,三大法人買賣超!$A$4:$I$500,5,FALSE)</f>
        <v>#N/A</v>
      </c>
      <c r="I2125" s="27" t="e">
        <f>VLOOKUP($B2125,三大法人買賣超!$A$4:$I$500,7,FALSE)</f>
        <v>#N/A</v>
      </c>
      <c r="J2125" s="27" t="e">
        <f>VLOOKUP($B2125,三大法人買賣超!$A$4:$I$500,9,FALSE)</f>
        <v>#N/A</v>
      </c>
      <c r="K2125" s="37">
        <f>新台幣匯率美元指數!B2126</f>
        <v>0</v>
      </c>
      <c r="L2125" s="38">
        <f>新台幣匯率美元指數!C2126</f>
        <v>0</v>
      </c>
      <c r="M2125" s="39">
        <f>新台幣匯率美元指數!D2126</f>
        <v>0</v>
      </c>
      <c r="N2125" s="27" t="e">
        <f>VLOOKUP($B2125,期貨未平倉口數!$A$4:$M$499,4,FALSE)</f>
        <v>#N/A</v>
      </c>
      <c r="O2125" s="27" t="e">
        <f>VLOOKUP($B2125,期貨未平倉口數!$A$4:$M$499,9,FALSE)</f>
        <v>#N/A</v>
      </c>
      <c r="P2125" s="27" t="e">
        <f>VLOOKUP($B2125,期貨未平倉口數!$A$4:$M$499,10,FALSE)</f>
        <v>#N/A</v>
      </c>
      <c r="Q2125" s="27" t="e">
        <f>VLOOKUP($B2125,期貨未平倉口數!$A$4:$M$499,11,FALSE)</f>
        <v>#N/A</v>
      </c>
      <c r="R2125" s="64" t="e">
        <f>VLOOKUP($B2125,選擇權未平倉餘額!$A$4:$I$500,6,FALSE)</f>
        <v>#N/A</v>
      </c>
      <c r="S2125" s="64" t="e">
        <f>VLOOKUP($B2125,選擇權未平倉餘額!$A$4:$I$500,7,FALSE)</f>
        <v>#N/A</v>
      </c>
      <c r="T2125" s="64" t="e">
        <f>VLOOKUP($B2125,選擇權未平倉餘額!$A$4:$I$500,8,FALSE)</f>
        <v>#N/A</v>
      </c>
      <c r="U2125" s="64" t="e">
        <f>VLOOKUP($B2125,選擇權未平倉餘額!$A$4:$I$500,9,FALSE)</f>
        <v>#N/A</v>
      </c>
      <c r="V2125" s="39" t="e">
        <f>VLOOKUP($B2125,臺指選擇權P_C_Ratios!$A$4:$C$500,3,FALSE)</f>
        <v>#N/A</v>
      </c>
      <c r="W2125" s="41" t="e">
        <f>VLOOKUP($B2125,散戶多空比!$A$6:$L$500,12,FALSE)</f>
        <v>#N/A</v>
      </c>
      <c r="X2125" s="40" t="e">
        <f>VLOOKUP($B2125,期貨大額交易人未沖銷部位!$A$4:$O$499,4,FALSE)</f>
        <v>#N/A</v>
      </c>
      <c r="Y2125" s="40" t="e">
        <f>VLOOKUP($B2125,期貨大額交易人未沖銷部位!$A$4:$O$499,7,FALSE)</f>
        <v>#N/A</v>
      </c>
      <c r="Z2125" s="40" t="e">
        <f>VLOOKUP($B2125,期貨大額交易人未沖銷部位!$A$4:$O$499,10,FALSE)</f>
        <v>#N/A</v>
      </c>
      <c r="AA2125" s="40" t="e">
        <f>VLOOKUP($B2125,期貨大額交易人未沖銷部位!$A$4:$O$499,13,FALSE)</f>
        <v>#N/A</v>
      </c>
      <c r="AB2125" s="40" t="e">
        <f>VLOOKUP($B2125,期貨大額交易人未沖銷部位!$A$4:$O$499,14,FALSE)</f>
        <v>#N/A</v>
      </c>
      <c r="AC2125" s="40" t="e">
        <f>VLOOKUP($B2125,期貨大額交易人未沖銷部位!$A$4:$O$499,15,FALSE)</f>
        <v>#N/A</v>
      </c>
      <c r="AD2125" s="33" t="e">
        <f>VLOOKUP($B2125,三大美股走勢!$A$4:$J$495,4,FALSE)</f>
        <v>#N/A</v>
      </c>
      <c r="AE2125" s="33" t="e">
        <f>VLOOKUP($B2125,三大美股走勢!$A$4:$J$495,7,FALSE)</f>
        <v>#N/A</v>
      </c>
      <c r="AF2125" s="33" t="e">
        <f>VLOOKUP($B2125,三大美股走勢!$A$4:$J$495,10,FALSE)</f>
        <v>#N/A</v>
      </c>
    </row>
    <row r="2126" spans="2:32">
      <c r="B2126" s="32">
        <v>44905</v>
      </c>
      <c r="C2126" s="33" t="e">
        <f>VLOOKUP($B2126,大盤與近月台指!$A$4:$I$499,2,FALSE)</f>
        <v>#N/A</v>
      </c>
      <c r="D2126" s="34" t="e">
        <f>VLOOKUP($B2126,大盤與近月台指!$A$4:$I$499,3,FALSE)</f>
        <v>#N/A</v>
      </c>
      <c r="E2126" s="35" t="e">
        <f>VLOOKUP($B2126,大盤與近月台指!$A$4:$I$499,4,FALSE)</f>
        <v>#N/A</v>
      </c>
      <c r="F2126" s="33" t="e">
        <f>VLOOKUP($B2126,大盤與近月台指!$A$4:$I$499,5,FALSE)</f>
        <v>#N/A</v>
      </c>
      <c r="G2126" s="49" t="e">
        <f>VLOOKUP($B2126,三大法人買賣超!$A$4:$I$500,3,FALSE)</f>
        <v>#N/A</v>
      </c>
      <c r="H2126" s="34" t="e">
        <f>VLOOKUP($B2126,三大法人買賣超!$A$4:$I$500,5,FALSE)</f>
        <v>#N/A</v>
      </c>
      <c r="I2126" s="27" t="e">
        <f>VLOOKUP($B2126,三大法人買賣超!$A$4:$I$500,7,FALSE)</f>
        <v>#N/A</v>
      </c>
      <c r="J2126" s="27" t="e">
        <f>VLOOKUP($B2126,三大法人買賣超!$A$4:$I$500,9,FALSE)</f>
        <v>#N/A</v>
      </c>
      <c r="K2126" s="37">
        <f>新台幣匯率美元指數!B2127</f>
        <v>0</v>
      </c>
      <c r="L2126" s="38">
        <f>新台幣匯率美元指數!C2127</f>
        <v>0</v>
      </c>
      <c r="M2126" s="39">
        <f>新台幣匯率美元指數!D2127</f>
        <v>0</v>
      </c>
      <c r="N2126" s="27" t="e">
        <f>VLOOKUP($B2126,期貨未平倉口數!$A$4:$M$499,4,FALSE)</f>
        <v>#N/A</v>
      </c>
      <c r="O2126" s="27" t="e">
        <f>VLOOKUP($B2126,期貨未平倉口數!$A$4:$M$499,9,FALSE)</f>
        <v>#N/A</v>
      </c>
      <c r="P2126" s="27" t="e">
        <f>VLOOKUP($B2126,期貨未平倉口數!$A$4:$M$499,10,FALSE)</f>
        <v>#N/A</v>
      </c>
      <c r="Q2126" s="27" t="e">
        <f>VLOOKUP($B2126,期貨未平倉口數!$A$4:$M$499,11,FALSE)</f>
        <v>#N/A</v>
      </c>
      <c r="R2126" s="64" t="e">
        <f>VLOOKUP($B2126,選擇權未平倉餘額!$A$4:$I$500,6,FALSE)</f>
        <v>#N/A</v>
      </c>
      <c r="S2126" s="64" t="e">
        <f>VLOOKUP($B2126,選擇權未平倉餘額!$A$4:$I$500,7,FALSE)</f>
        <v>#N/A</v>
      </c>
      <c r="T2126" s="64" t="e">
        <f>VLOOKUP($B2126,選擇權未平倉餘額!$A$4:$I$500,8,FALSE)</f>
        <v>#N/A</v>
      </c>
      <c r="U2126" s="64" t="e">
        <f>VLOOKUP($B2126,選擇權未平倉餘額!$A$4:$I$500,9,FALSE)</f>
        <v>#N/A</v>
      </c>
      <c r="V2126" s="39" t="e">
        <f>VLOOKUP($B2126,臺指選擇權P_C_Ratios!$A$4:$C$500,3,FALSE)</f>
        <v>#N/A</v>
      </c>
      <c r="W2126" s="41" t="e">
        <f>VLOOKUP($B2126,散戶多空比!$A$6:$L$500,12,FALSE)</f>
        <v>#N/A</v>
      </c>
      <c r="X2126" s="40" t="e">
        <f>VLOOKUP($B2126,期貨大額交易人未沖銷部位!$A$4:$O$499,4,FALSE)</f>
        <v>#N/A</v>
      </c>
      <c r="Y2126" s="40" t="e">
        <f>VLOOKUP($B2126,期貨大額交易人未沖銷部位!$A$4:$O$499,7,FALSE)</f>
        <v>#N/A</v>
      </c>
      <c r="Z2126" s="40" t="e">
        <f>VLOOKUP($B2126,期貨大額交易人未沖銷部位!$A$4:$O$499,10,FALSE)</f>
        <v>#N/A</v>
      </c>
      <c r="AA2126" s="40" t="e">
        <f>VLOOKUP($B2126,期貨大額交易人未沖銷部位!$A$4:$O$499,13,FALSE)</f>
        <v>#N/A</v>
      </c>
      <c r="AB2126" s="40" t="e">
        <f>VLOOKUP($B2126,期貨大額交易人未沖銷部位!$A$4:$O$499,14,FALSE)</f>
        <v>#N/A</v>
      </c>
      <c r="AC2126" s="40" t="e">
        <f>VLOOKUP($B2126,期貨大額交易人未沖銷部位!$A$4:$O$499,15,FALSE)</f>
        <v>#N/A</v>
      </c>
      <c r="AD2126" s="33" t="e">
        <f>VLOOKUP($B2126,三大美股走勢!$A$4:$J$495,4,FALSE)</f>
        <v>#N/A</v>
      </c>
      <c r="AE2126" s="33" t="e">
        <f>VLOOKUP($B2126,三大美股走勢!$A$4:$J$495,7,FALSE)</f>
        <v>#N/A</v>
      </c>
      <c r="AF2126" s="33" t="e">
        <f>VLOOKUP($B2126,三大美股走勢!$A$4:$J$495,10,FALSE)</f>
        <v>#N/A</v>
      </c>
    </row>
    <row r="2127" spans="2:32">
      <c r="B2127" s="32">
        <v>44906</v>
      </c>
      <c r="C2127" s="33" t="e">
        <f>VLOOKUP($B2127,大盤與近月台指!$A$4:$I$499,2,FALSE)</f>
        <v>#N/A</v>
      </c>
      <c r="D2127" s="34" t="e">
        <f>VLOOKUP($B2127,大盤與近月台指!$A$4:$I$499,3,FALSE)</f>
        <v>#N/A</v>
      </c>
      <c r="E2127" s="35" t="e">
        <f>VLOOKUP($B2127,大盤與近月台指!$A$4:$I$499,4,FALSE)</f>
        <v>#N/A</v>
      </c>
      <c r="F2127" s="33" t="e">
        <f>VLOOKUP($B2127,大盤與近月台指!$A$4:$I$499,5,FALSE)</f>
        <v>#N/A</v>
      </c>
      <c r="G2127" s="49" t="e">
        <f>VLOOKUP($B2127,三大法人買賣超!$A$4:$I$500,3,FALSE)</f>
        <v>#N/A</v>
      </c>
      <c r="H2127" s="34" t="e">
        <f>VLOOKUP($B2127,三大法人買賣超!$A$4:$I$500,5,FALSE)</f>
        <v>#N/A</v>
      </c>
      <c r="I2127" s="27" t="e">
        <f>VLOOKUP($B2127,三大法人買賣超!$A$4:$I$500,7,FALSE)</f>
        <v>#N/A</v>
      </c>
      <c r="J2127" s="27" t="e">
        <f>VLOOKUP($B2127,三大法人買賣超!$A$4:$I$500,9,FALSE)</f>
        <v>#N/A</v>
      </c>
      <c r="K2127" s="37">
        <f>新台幣匯率美元指數!B2128</f>
        <v>0</v>
      </c>
      <c r="L2127" s="38">
        <f>新台幣匯率美元指數!C2128</f>
        <v>0</v>
      </c>
      <c r="M2127" s="39">
        <f>新台幣匯率美元指數!D2128</f>
        <v>0</v>
      </c>
      <c r="N2127" s="27" t="e">
        <f>VLOOKUP($B2127,期貨未平倉口數!$A$4:$M$499,4,FALSE)</f>
        <v>#N/A</v>
      </c>
      <c r="O2127" s="27" t="e">
        <f>VLOOKUP($B2127,期貨未平倉口數!$A$4:$M$499,9,FALSE)</f>
        <v>#N/A</v>
      </c>
      <c r="P2127" s="27" t="e">
        <f>VLOOKUP($B2127,期貨未平倉口數!$A$4:$M$499,10,FALSE)</f>
        <v>#N/A</v>
      </c>
      <c r="Q2127" s="27" t="e">
        <f>VLOOKUP($B2127,期貨未平倉口數!$A$4:$M$499,11,FALSE)</f>
        <v>#N/A</v>
      </c>
      <c r="R2127" s="64" t="e">
        <f>VLOOKUP($B2127,選擇權未平倉餘額!$A$4:$I$500,6,FALSE)</f>
        <v>#N/A</v>
      </c>
      <c r="S2127" s="64" t="e">
        <f>VLOOKUP($B2127,選擇權未平倉餘額!$A$4:$I$500,7,FALSE)</f>
        <v>#N/A</v>
      </c>
      <c r="T2127" s="64" t="e">
        <f>VLOOKUP($B2127,選擇權未平倉餘額!$A$4:$I$500,8,FALSE)</f>
        <v>#N/A</v>
      </c>
      <c r="U2127" s="64" t="e">
        <f>VLOOKUP($B2127,選擇權未平倉餘額!$A$4:$I$500,9,FALSE)</f>
        <v>#N/A</v>
      </c>
      <c r="V2127" s="39" t="e">
        <f>VLOOKUP($B2127,臺指選擇權P_C_Ratios!$A$4:$C$500,3,FALSE)</f>
        <v>#N/A</v>
      </c>
      <c r="W2127" s="41" t="e">
        <f>VLOOKUP($B2127,散戶多空比!$A$6:$L$500,12,FALSE)</f>
        <v>#N/A</v>
      </c>
      <c r="X2127" s="40" t="e">
        <f>VLOOKUP($B2127,期貨大額交易人未沖銷部位!$A$4:$O$499,4,FALSE)</f>
        <v>#N/A</v>
      </c>
      <c r="Y2127" s="40" t="e">
        <f>VLOOKUP($B2127,期貨大額交易人未沖銷部位!$A$4:$O$499,7,FALSE)</f>
        <v>#N/A</v>
      </c>
      <c r="Z2127" s="40" t="e">
        <f>VLOOKUP($B2127,期貨大額交易人未沖銷部位!$A$4:$O$499,10,FALSE)</f>
        <v>#N/A</v>
      </c>
      <c r="AA2127" s="40" t="e">
        <f>VLOOKUP($B2127,期貨大額交易人未沖銷部位!$A$4:$O$499,13,FALSE)</f>
        <v>#N/A</v>
      </c>
      <c r="AB2127" s="40" t="e">
        <f>VLOOKUP($B2127,期貨大額交易人未沖銷部位!$A$4:$O$499,14,FALSE)</f>
        <v>#N/A</v>
      </c>
      <c r="AC2127" s="40" t="e">
        <f>VLOOKUP($B2127,期貨大額交易人未沖銷部位!$A$4:$O$499,15,FALSE)</f>
        <v>#N/A</v>
      </c>
      <c r="AD2127" s="33" t="e">
        <f>VLOOKUP($B2127,三大美股走勢!$A$4:$J$495,4,FALSE)</f>
        <v>#N/A</v>
      </c>
      <c r="AE2127" s="33" t="e">
        <f>VLOOKUP($B2127,三大美股走勢!$A$4:$J$495,7,FALSE)</f>
        <v>#N/A</v>
      </c>
      <c r="AF2127" s="33" t="e">
        <f>VLOOKUP($B2127,三大美股走勢!$A$4:$J$495,10,FALSE)</f>
        <v>#N/A</v>
      </c>
    </row>
    <row r="2128" spans="2:32">
      <c r="B2128" s="32">
        <v>44907</v>
      </c>
      <c r="C2128" s="33" t="e">
        <f>VLOOKUP($B2128,大盤與近月台指!$A$4:$I$499,2,FALSE)</f>
        <v>#N/A</v>
      </c>
      <c r="D2128" s="34" t="e">
        <f>VLOOKUP($B2128,大盤與近月台指!$A$4:$I$499,3,FALSE)</f>
        <v>#N/A</v>
      </c>
      <c r="E2128" s="35" t="e">
        <f>VLOOKUP($B2128,大盤與近月台指!$A$4:$I$499,4,FALSE)</f>
        <v>#N/A</v>
      </c>
      <c r="F2128" s="33" t="e">
        <f>VLOOKUP($B2128,大盤與近月台指!$A$4:$I$499,5,FALSE)</f>
        <v>#N/A</v>
      </c>
      <c r="G2128" s="49" t="e">
        <f>VLOOKUP($B2128,三大法人買賣超!$A$4:$I$500,3,FALSE)</f>
        <v>#N/A</v>
      </c>
      <c r="H2128" s="34" t="e">
        <f>VLOOKUP($B2128,三大法人買賣超!$A$4:$I$500,5,FALSE)</f>
        <v>#N/A</v>
      </c>
      <c r="I2128" s="27" t="e">
        <f>VLOOKUP($B2128,三大法人買賣超!$A$4:$I$500,7,FALSE)</f>
        <v>#N/A</v>
      </c>
      <c r="J2128" s="27" t="e">
        <f>VLOOKUP($B2128,三大法人買賣超!$A$4:$I$500,9,FALSE)</f>
        <v>#N/A</v>
      </c>
      <c r="K2128" s="37">
        <f>新台幣匯率美元指數!B2129</f>
        <v>0</v>
      </c>
      <c r="L2128" s="38">
        <f>新台幣匯率美元指數!C2129</f>
        <v>0</v>
      </c>
      <c r="M2128" s="39">
        <f>新台幣匯率美元指數!D2129</f>
        <v>0</v>
      </c>
      <c r="N2128" s="27" t="e">
        <f>VLOOKUP($B2128,期貨未平倉口數!$A$4:$M$499,4,FALSE)</f>
        <v>#N/A</v>
      </c>
      <c r="O2128" s="27" t="e">
        <f>VLOOKUP($B2128,期貨未平倉口數!$A$4:$M$499,9,FALSE)</f>
        <v>#N/A</v>
      </c>
      <c r="P2128" s="27" t="e">
        <f>VLOOKUP($B2128,期貨未平倉口數!$A$4:$M$499,10,FALSE)</f>
        <v>#N/A</v>
      </c>
      <c r="Q2128" s="27" t="e">
        <f>VLOOKUP($B2128,期貨未平倉口數!$A$4:$M$499,11,FALSE)</f>
        <v>#N/A</v>
      </c>
      <c r="R2128" s="64" t="e">
        <f>VLOOKUP($B2128,選擇權未平倉餘額!$A$4:$I$500,6,FALSE)</f>
        <v>#N/A</v>
      </c>
      <c r="S2128" s="64" t="e">
        <f>VLOOKUP($B2128,選擇權未平倉餘額!$A$4:$I$500,7,FALSE)</f>
        <v>#N/A</v>
      </c>
      <c r="T2128" s="64" t="e">
        <f>VLOOKUP($B2128,選擇權未平倉餘額!$A$4:$I$500,8,FALSE)</f>
        <v>#N/A</v>
      </c>
      <c r="U2128" s="64" t="e">
        <f>VLOOKUP($B2128,選擇權未平倉餘額!$A$4:$I$500,9,FALSE)</f>
        <v>#N/A</v>
      </c>
      <c r="V2128" s="39" t="e">
        <f>VLOOKUP($B2128,臺指選擇權P_C_Ratios!$A$4:$C$500,3,FALSE)</f>
        <v>#N/A</v>
      </c>
      <c r="W2128" s="41" t="e">
        <f>VLOOKUP($B2128,散戶多空比!$A$6:$L$500,12,FALSE)</f>
        <v>#N/A</v>
      </c>
      <c r="X2128" s="40" t="e">
        <f>VLOOKUP($B2128,期貨大額交易人未沖銷部位!$A$4:$O$499,4,FALSE)</f>
        <v>#N/A</v>
      </c>
      <c r="Y2128" s="40" t="e">
        <f>VLOOKUP($B2128,期貨大額交易人未沖銷部位!$A$4:$O$499,7,FALSE)</f>
        <v>#N/A</v>
      </c>
      <c r="Z2128" s="40" t="e">
        <f>VLOOKUP($B2128,期貨大額交易人未沖銷部位!$A$4:$O$499,10,FALSE)</f>
        <v>#N/A</v>
      </c>
      <c r="AA2128" s="40" t="e">
        <f>VLOOKUP($B2128,期貨大額交易人未沖銷部位!$A$4:$O$499,13,FALSE)</f>
        <v>#N/A</v>
      </c>
      <c r="AB2128" s="40" t="e">
        <f>VLOOKUP($B2128,期貨大額交易人未沖銷部位!$A$4:$O$499,14,FALSE)</f>
        <v>#N/A</v>
      </c>
      <c r="AC2128" s="40" t="e">
        <f>VLOOKUP($B2128,期貨大額交易人未沖銷部位!$A$4:$O$499,15,FALSE)</f>
        <v>#N/A</v>
      </c>
      <c r="AD2128" s="33" t="e">
        <f>VLOOKUP($B2128,三大美股走勢!$A$4:$J$495,4,FALSE)</f>
        <v>#N/A</v>
      </c>
      <c r="AE2128" s="33" t="e">
        <f>VLOOKUP($B2128,三大美股走勢!$A$4:$J$495,7,FALSE)</f>
        <v>#N/A</v>
      </c>
      <c r="AF2128" s="33" t="e">
        <f>VLOOKUP($B2128,三大美股走勢!$A$4:$J$495,10,FALSE)</f>
        <v>#N/A</v>
      </c>
    </row>
    <row r="2129" spans="2:32">
      <c r="B2129" s="32">
        <v>44908</v>
      </c>
      <c r="C2129" s="33" t="e">
        <f>VLOOKUP($B2129,大盤與近月台指!$A$4:$I$499,2,FALSE)</f>
        <v>#N/A</v>
      </c>
      <c r="D2129" s="34" t="e">
        <f>VLOOKUP($B2129,大盤與近月台指!$A$4:$I$499,3,FALSE)</f>
        <v>#N/A</v>
      </c>
      <c r="E2129" s="35" t="e">
        <f>VLOOKUP($B2129,大盤與近月台指!$A$4:$I$499,4,FALSE)</f>
        <v>#N/A</v>
      </c>
      <c r="F2129" s="33" t="e">
        <f>VLOOKUP($B2129,大盤與近月台指!$A$4:$I$499,5,FALSE)</f>
        <v>#N/A</v>
      </c>
      <c r="G2129" s="49" t="e">
        <f>VLOOKUP($B2129,三大法人買賣超!$A$4:$I$500,3,FALSE)</f>
        <v>#N/A</v>
      </c>
      <c r="H2129" s="34" t="e">
        <f>VLOOKUP($B2129,三大法人買賣超!$A$4:$I$500,5,FALSE)</f>
        <v>#N/A</v>
      </c>
      <c r="I2129" s="27" t="e">
        <f>VLOOKUP($B2129,三大法人買賣超!$A$4:$I$500,7,FALSE)</f>
        <v>#N/A</v>
      </c>
      <c r="J2129" s="27" t="e">
        <f>VLOOKUP($B2129,三大法人買賣超!$A$4:$I$500,9,FALSE)</f>
        <v>#N/A</v>
      </c>
      <c r="K2129" s="37">
        <f>新台幣匯率美元指數!B2130</f>
        <v>0</v>
      </c>
      <c r="L2129" s="38">
        <f>新台幣匯率美元指數!C2130</f>
        <v>0</v>
      </c>
      <c r="M2129" s="39">
        <f>新台幣匯率美元指數!D2130</f>
        <v>0</v>
      </c>
      <c r="N2129" s="27" t="e">
        <f>VLOOKUP($B2129,期貨未平倉口數!$A$4:$M$499,4,FALSE)</f>
        <v>#N/A</v>
      </c>
      <c r="O2129" s="27" t="e">
        <f>VLOOKUP($B2129,期貨未平倉口數!$A$4:$M$499,9,FALSE)</f>
        <v>#N/A</v>
      </c>
      <c r="P2129" s="27" t="e">
        <f>VLOOKUP($B2129,期貨未平倉口數!$A$4:$M$499,10,FALSE)</f>
        <v>#N/A</v>
      </c>
      <c r="Q2129" s="27" t="e">
        <f>VLOOKUP($B2129,期貨未平倉口數!$A$4:$M$499,11,FALSE)</f>
        <v>#N/A</v>
      </c>
      <c r="R2129" s="64" t="e">
        <f>VLOOKUP($B2129,選擇權未平倉餘額!$A$4:$I$500,6,FALSE)</f>
        <v>#N/A</v>
      </c>
      <c r="S2129" s="64" t="e">
        <f>VLOOKUP($B2129,選擇權未平倉餘額!$A$4:$I$500,7,FALSE)</f>
        <v>#N/A</v>
      </c>
      <c r="T2129" s="64" t="e">
        <f>VLOOKUP($B2129,選擇權未平倉餘額!$A$4:$I$500,8,FALSE)</f>
        <v>#N/A</v>
      </c>
      <c r="U2129" s="64" t="e">
        <f>VLOOKUP($B2129,選擇權未平倉餘額!$A$4:$I$500,9,FALSE)</f>
        <v>#N/A</v>
      </c>
      <c r="V2129" s="39" t="e">
        <f>VLOOKUP($B2129,臺指選擇權P_C_Ratios!$A$4:$C$500,3,FALSE)</f>
        <v>#N/A</v>
      </c>
      <c r="W2129" s="41" t="e">
        <f>VLOOKUP($B2129,散戶多空比!$A$6:$L$500,12,FALSE)</f>
        <v>#N/A</v>
      </c>
      <c r="X2129" s="40" t="e">
        <f>VLOOKUP($B2129,期貨大額交易人未沖銷部位!$A$4:$O$499,4,FALSE)</f>
        <v>#N/A</v>
      </c>
      <c r="Y2129" s="40" t="e">
        <f>VLOOKUP($B2129,期貨大額交易人未沖銷部位!$A$4:$O$499,7,FALSE)</f>
        <v>#N/A</v>
      </c>
      <c r="Z2129" s="40" t="e">
        <f>VLOOKUP($B2129,期貨大額交易人未沖銷部位!$A$4:$O$499,10,FALSE)</f>
        <v>#N/A</v>
      </c>
      <c r="AA2129" s="40" t="e">
        <f>VLOOKUP($B2129,期貨大額交易人未沖銷部位!$A$4:$O$499,13,FALSE)</f>
        <v>#N/A</v>
      </c>
      <c r="AB2129" s="40" t="e">
        <f>VLOOKUP($B2129,期貨大額交易人未沖銷部位!$A$4:$O$499,14,FALSE)</f>
        <v>#N/A</v>
      </c>
      <c r="AC2129" s="40" t="e">
        <f>VLOOKUP($B2129,期貨大額交易人未沖銷部位!$A$4:$O$499,15,FALSE)</f>
        <v>#N/A</v>
      </c>
      <c r="AD2129" s="33" t="e">
        <f>VLOOKUP($B2129,三大美股走勢!$A$4:$J$495,4,FALSE)</f>
        <v>#N/A</v>
      </c>
      <c r="AE2129" s="33" t="e">
        <f>VLOOKUP($B2129,三大美股走勢!$A$4:$J$495,7,FALSE)</f>
        <v>#N/A</v>
      </c>
      <c r="AF2129" s="33" t="e">
        <f>VLOOKUP($B2129,三大美股走勢!$A$4:$J$495,10,FALSE)</f>
        <v>#N/A</v>
      </c>
    </row>
    <row r="2130" spans="2:32">
      <c r="B2130" s="32">
        <v>44909</v>
      </c>
      <c r="C2130" s="33" t="e">
        <f>VLOOKUP($B2130,大盤與近月台指!$A$4:$I$499,2,FALSE)</f>
        <v>#N/A</v>
      </c>
      <c r="D2130" s="34" t="e">
        <f>VLOOKUP($B2130,大盤與近月台指!$A$4:$I$499,3,FALSE)</f>
        <v>#N/A</v>
      </c>
      <c r="E2130" s="35" t="e">
        <f>VLOOKUP($B2130,大盤與近月台指!$A$4:$I$499,4,FALSE)</f>
        <v>#N/A</v>
      </c>
      <c r="F2130" s="33" t="e">
        <f>VLOOKUP($B2130,大盤與近月台指!$A$4:$I$499,5,FALSE)</f>
        <v>#N/A</v>
      </c>
      <c r="G2130" s="49" t="e">
        <f>VLOOKUP($B2130,三大法人買賣超!$A$4:$I$500,3,FALSE)</f>
        <v>#N/A</v>
      </c>
      <c r="H2130" s="34" t="e">
        <f>VLOOKUP($B2130,三大法人買賣超!$A$4:$I$500,5,FALSE)</f>
        <v>#N/A</v>
      </c>
      <c r="I2130" s="27" t="e">
        <f>VLOOKUP($B2130,三大法人買賣超!$A$4:$I$500,7,FALSE)</f>
        <v>#N/A</v>
      </c>
      <c r="J2130" s="27" t="e">
        <f>VLOOKUP($B2130,三大法人買賣超!$A$4:$I$500,9,FALSE)</f>
        <v>#N/A</v>
      </c>
      <c r="K2130" s="37">
        <f>新台幣匯率美元指數!B2131</f>
        <v>0</v>
      </c>
      <c r="L2130" s="38">
        <f>新台幣匯率美元指數!C2131</f>
        <v>0</v>
      </c>
      <c r="M2130" s="39">
        <f>新台幣匯率美元指數!D2131</f>
        <v>0</v>
      </c>
      <c r="N2130" s="27" t="e">
        <f>VLOOKUP($B2130,期貨未平倉口數!$A$4:$M$499,4,FALSE)</f>
        <v>#N/A</v>
      </c>
      <c r="O2130" s="27" t="e">
        <f>VLOOKUP($B2130,期貨未平倉口數!$A$4:$M$499,9,FALSE)</f>
        <v>#N/A</v>
      </c>
      <c r="P2130" s="27" t="e">
        <f>VLOOKUP($B2130,期貨未平倉口數!$A$4:$M$499,10,FALSE)</f>
        <v>#N/A</v>
      </c>
      <c r="Q2130" s="27" t="e">
        <f>VLOOKUP($B2130,期貨未平倉口數!$A$4:$M$499,11,FALSE)</f>
        <v>#N/A</v>
      </c>
      <c r="R2130" s="64" t="e">
        <f>VLOOKUP($B2130,選擇權未平倉餘額!$A$4:$I$500,6,FALSE)</f>
        <v>#N/A</v>
      </c>
      <c r="S2130" s="64" t="e">
        <f>VLOOKUP($B2130,選擇權未平倉餘額!$A$4:$I$500,7,FALSE)</f>
        <v>#N/A</v>
      </c>
      <c r="T2130" s="64" t="e">
        <f>VLOOKUP($B2130,選擇權未平倉餘額!$A$4:$I$500,8,FALSE)</f>
        <v>#N/A</v>
      </c>
      <c r="U2130" s="64" t="e">
        <f>VLOOKUP($B2130,選擇權未平倉餘額!$A$4:$I$500,9,FALSE)</f>
        <v>#N/A</v>
      </c>
      <c r="V2130" s="39" t="e">
        <f>VLOOKUP($B2130,臺指選擇權P_C_Ratios!$A$4:$C$500,3,FALSE)</f>
        <v>#N/A</v>
      </c>
      <c r="W2130" s="41" t="e">
        <f>VLOOKUP($B2130,散戶多空比!$A$6:$L$500,12,FALSE)</f>
        <v>#N/A</v>
      </c>
      <c r="X2130" s="40" t="e">
        <f>VLOOKUP($B2130,期貨大額交易人未沖銷部位!$A$4:$O$499,4,FALSE)</f>
        <v>#N/A</v>
      </c>
      <c r="Y2130" s="40" t="e">
        <f>VLOOKUP($B2130,期貨大額交易人未沖銷部位!$A$4:$O$499,7,FALSE)</f>
        <v>#N/A</v>
      </c>
      <c r="Z2130" s="40" t="e">
        <f>VLOOKUP($B2130,期貨大額交易人未沖銷部位!$A$4:$O$499,10,FALSE)</f>
        <v>#N/A</v>
      </c>
      <c r="AA2130" s="40" t="e">
        <f>VLOOKUP($B2130,期貨大額交易人未沖銷部位!$A$4:$O$499,13,FALSE)</f>
        <v>#N/A</v>
      </c>
      <c r="AB2130" s="40" t="e">
        <f>VLOOKUP($B2130,期貨大額交易人未沖銷部位!$A$4:$O$499,14,FALSE)</f>
        <v>#N/A</v>
      </c>
      <c r="AC2130" s="40" t="e">
        <f>VLOOKUP($B2130,期貨大額交易人未沖銷部位!$A$4:$O$499,15,FALSE)</f>
        <v>#N/A</v>
      </c>
      <c r="AD2130" s="33" t="e">
        <f>VLOOKUP($B2130,三大美股走勢!$A$4:$J$495,4,FALSE)</f>
        <v>#N/A</v>
      </c>
      <c r="AE2130" s="33" t="e">
        <f>VLOOKUP($B2130,三大美股走勢!$A$4:$J$495,7,FALSE)</f>
        <v>#N/A</v>
      </c>
      <c r="AF2130" s="33" t="e">
        <f>VLOOKUP($B2130,三大美股走勢!$A$4:$J$495,10,FALSE)</f>
        <v>#N/A</v>
      </c>
    </row>
    <row r="2131" spans="2:32">
      <c r="B2131" s="32">
        <v>44910</v>
      </c>
      <c r="C2131" s="33" t="e">
        <f>VLOOKUP($B2131,大盤與近月台指!$A$4:$I$499,2,FALSE)</f>
        <v>#N/A</v>
      </c>
      <c r="D2131" s="34" t="e">
        <f>VLOOKUP($B2131,大盤與近月台指!$A$4:$I$499,3,FALSE)</f>
        <v>#N/A</v>
      </c>
      <c r="E2131" s="35" t="e">
        <f>VLOOKUP($B2131,大盤與近月台指!$A$4:$I$499,4,FALSE)</f>
        <v>#N/A</v>
      </c>
      <c r="F2131" s="33" t="e">
        <f>VLOOKUP($B2131,大盤與近月台指!$A$4:$I$499,5,FALSE)</f>
        <v>#N/A</v>
      </c>
      <c r="G2131" s="49" t="e">
        <f>VLOOKUP($B2131,三大法人買賣超!$A$4:$I$500,3,FALSE)</f>
        <v>#N/A</v>
      </c>
      <c r="H2131" s="34" t="e">
        <f>VLOOKUP($B2131,三大法人買賣超!$A$4:$I$500,5,FALSE)</f>
        <v>#N/A</v>
      </c>
      <c r="I2131" s="27" t="e">
        <f>VLOOKUP($B2131,三大法人買賣超!$A$4:$I$500,7,FALSE)</f>
        <v>#N/A</v>
      </c>
      <c r="J2131" s="27" t="e">
        <f>VLOOKUP($B2131,三大法人買賣超!$A$4:$I$500,9,FALSE)</f>
        <v>#N/A</v>
      </c>
      <c r="K2131" s="37">
        <f>新台幣匯率美元指數!B2132</f>
        <v>0</v>
      </c>
      <c r="L2131" s="38">
        <f>新台幣匯率美元指數!C2132</f>
        <v>0</v>
      </c>
      <c r="M2131" s="39">
        <f>新台幣匯率美元指數!D2132</f>
        <v>0</v>
      </c>
      <c r="N2131" s="27" t="e">
        <f>VLOOKUP($B2131,期貨未平倉口數!$A$4:$M$499,4,FALSE)</f>
        <v>#N/A</v>
      </c>
      <c r="O2131" s="27" t="e">
        <f>VLOOKUP($B2131,期貨未平倉口數!$A$4:$M$499,9,FALSE)</f>
        <v>#N/A</v>
      </c>
      <c r="P2131" s="27" t="e">
        <f>VLOOKUP($B2131,期貨未平倉口數!$A$4:$M$499,10,FALSE)</f>
        <v>#N/A</v>
      </c>
      <c r="Q2131" s="27" t="e">
        <f>VLOOKUP($B2131,期貨未平倉口數!$A$4:$M$499,11,FALSE)</f>
        <v>#N/A</v>
      </c>
      <c r="R2131" s="64" t="e">
        <f>VLOOKUP($B2131,選擇權未平倉餘額!$A$4:$I$500,6,FALSE)</f>
        <v>#N/A</v>
      </c>
      <c r="S2131" s="64" t="e">
        <f>VLOOKUP($B2131,選擇權未平倉餘額!$A$4:$I$500,7,FALSE)</f>
        <v>#N/A</v>
      </c>
      <c r="T2131" s="64" t="e">
        <f>VLOOKUP($B2131,選擇權未平倉餘額!$A$4:$I$500,8,FALSE)</f>
        <v>#N/A</v>
      </c>
      <c r="U2131" s="64" t="e">
        <f>VLOOKUP($B2131,選擇權未平倉餘額!$A$4:$I$500,9,FALSE)</f>
        <v>#N/A</v>
      </c>
      <c r="V2131" s="39" t="e">
        <f>VLOOKUP($B2131,臺指選擇權P_C_Ratios!$A$4:$C$500,3,FALSE)</f>
        <v>#N/A</v>
      </c>
      <c r="W2131" s="41" t="e">
        <f>VLOOKUP($B2131,散戶多空比!$A$6:$L$500,12,FALSE)</f>
        <v>#N/A</v>
      </c>
      <c r="X2131" s="40" t="e">
        <f>VLOOKUP($B2131,期貨大額交易人未沖銷部位!$A$4:$O$499,4,FALSE)</f>
        <v>#N/A</v>
      </c>
      <c r="Y2131" s="40" t="e">
        <f>VLOOKUP($B2131,期貨大額交易人未沖銷部位!$A$4:$O$499,7,FALSE)</f>
        <v>#N/A</v>
      </c>
      <c r="Z2131" s="40" t="e">
        <f>VLOOKUP($B2131,期貨大額交易人未沖銷部位!$A$4:$O$499,10,FALSE)</f>
        <v>#N/A</v>
      </c>
      <c r="AA2131" s="40" t="e">
        <f>VLOOKUP($B2131,期貨大額交易人未沖銷部位!$A$4:$O$499,13,FALSE)</f>
        <v>#N/A</v>
      </c>
      <c r="AB2131" s="40" t="e">
        <f>VLOOKUP($B2131,期貨大額交易人未沖銷部位!$A$4:$O$499,14,FALSE)</f>
        <v>#N/A</v>
      </c>
      <c r="AC2131" s="40" t="e">
        <f>VLOOKUP($B2131,期貨大額交易人未沖銷部位!$A$4:$O$499,15,FALSE)</f>
        <v>#N/A</v>
      </c>
      <c r="AD2131" s="33" t="e">
        <f>VLOOKUP($B2131,三大美股走勢!$A$4:$J$495,4,FALSE)</f>
        <v>#N/A</v>
      </c>
      <c r="AE2131" s="33" t="e">
        <f>VLOOKUP($B2131,三大美股走勢!$A$4:$J$495,7,FALSE)</f>
        <v>#N/A</v>
      </c>
      <c r="AF2131" s="33" t="e">
        <f>VLOOKUP($B2131,三大美股走勢!$A$4:$J$495,10,FALSE)</f>
        <v>#N/A</v>
      </c>
    </row>
    <row r="2132" spans="2:32">
      <c r="B2132" s="32">
        <v>44911</v>
      </c>
      <c r="C2132" s="33" t="e">
        <f>VLOOKUP($B2132,大盤與近月台指!$A$4:$I$499,2,FALSE)</f>
        <v>#N/A</v>
      </c>
      <c r="D2132" s="34" t="e">
        <f>VLOOKUP($B2132,大盤與近月台指!$A$4:$I$499,3,FALSE)</f>
        <v>#N/A</v>
      </c>
      <c r="E2132" s="35" t="e">
        <f>VLOOKUP($B2132,大盤與近月台指!$A$4:$I$499,4,FALSE)</f>
        <v>#N/A</v>
      </c>
      <c r="F2132" s="33" t="e">
        <f>VLOOKUP($B2132,大盤與近月台指!$A$4:$I$499,5,FALSE)</f>
        <v>#N/A</v>
      </c>
      <c r="G2132" s="49" t="e">
        <f>VLOOKUP($B2132,三大法人買賣超!$A$4:$I$500,3,FALSE)</f>
        <v>#N/A</v>
      </c>
      <c r="H2132" s="34" t="e">
        <f>VLOOKUP($B2132,三大法人買賣超!$A$4:$I$500,5,FALSE)</f>
        <v>#N/A</v>
      </c>
      <c r="I2132" s="27" t="e">
        <f>VLOOKUP($B2132,三大法人買賣超!$A$4:$I$500,7,FALSE)</f>
        <v>#N/A</v>
      </c>
      <c r="J2132" s="27" t="e">
        <f>VLOOKUP($B2132,三大法人買賣超!$A$4:$I$500,9,FALSE)</f>
        <v>#N/A</v>
      </c>
      <c r="K2132" s="37">
        <f>新台幣匯率美元指數!B2133</f>
        <v>0</v>
      </c>
      <c r="L2132" s="38">
        <f>新台幣匯率美元指數!C2133</f>
        <v>0</v>
      </c>
      <c r="M2132" s="39">
        <f>新台幣匯率美元指數!D2133</f>
        <v>0</v>
      </c>
      <c r="N2132" s="27" t="e">
        <f>VLOOKUP($B2132,期貨未平倉口數!$A$4:$M$499,4,FALSE)</f>
        <v>#N/A</v>
      </c>
      <c r="O2132" s="27" t="e">
        <f>VLOOKUP($B2132,期貨未平倉口數!$A$4:$M$499,9,FALSE)</f>
        <v>#N/A</v>
      </c>
      <c r="P2132" s="27" t="e">
        <f>VLOOKUP($B2132,期貨未平倉口數!$A$4:$M$499,10,FALSE)</f>
        <v>#N/A</v>
      </c>
      <c r="Q2132" s="27" t="e">
        <f>VLOOKUP($B2132,期貨未平倉口數!$A$4:$M$499,11,FALSE)</f>
        <v>#N/A</v>
      </c>
      <c r="R2132" s="64" t="e">
        <f>VLOOKUP($B2132,選擇權未平倉餘額!$A$4:$I$500,6,FALSE)</f>
        <v>#N/A</v>
      </c>
      <c r="S2132" s="64" t="e">
        <f>VLOOKUP($B2132,選擇權未平倉餘額!$A$4:$I$500,7,FALSE)</f>
        <v>#N/A</v>
      </c>
      <c r="T2132" s="64" t="e">
        <f>VLOOKUP($B2132,選擇權未平倉餘額!$A$4:$I$500,8,FALSE)</f>
        <v>#N/A</v>
      </c>
      <c r="U2132" s="64" t="e">
        <f>VLOOKUP($B2132,選擇權未平倉餘額!$A$4:$I$500,9,FALSE)</f>
        <v>#N/A</v>
      </c>
      <c r="V2132" s="39" t="e">
        <f>VLOOKUP($B2132,臺指選擇權P_C_Ratios!$A$4:$C$500,3,FALSE)</f>
        <v>#N/A</v>
      </c>
      <c r="W2132" s="41" t="e">
        <f>VLOOKUP($B2132,散戶多空比!$A$6:$L$500,12,FALSE)</f>
        <v>#N/A</v>
      </c>
      <c r="X2132" s="40" t="e">
        <f>VLOOKUP($B2132,期貨大額交易人未沖銷部位!$A$4:$O$499,4,FALSE)</f>
        <v>#N/A</v>
      </c>
      <c r="Y2132" s="40" t="e">
        <f>VLOOKUP($B2132,期貨大額交易人未沖銷部位!$A$4:$O$499,7,FALSE)</f>
        <v>#N/A</v>
      </c>
      <c r="Z2132" s="40" t="e">
        <f>VLOOKUP($B2132,期貨大額交易人未沖銷部位!$A$4:$O$499,10,FALSE)</f>
        <v>#N/A</v>
      </c>
      <c r="AA2132" s="40" t="e">
        <f>VLOOKUP($B2132,期貨大額交易人未沖銷部位!$A$4:$O$499,13,FALSE)</f>
        <v>#N/A</v>
      </c>
      <c r="AB2132" s="40" t="e">
        <f>VLOOKUP($B2132,期貨大額交易人未沖銷部位!$A$4:$O$499,14,FALSE)</f>
        <v>#N/A</v>
      </c>
      <c r="AC2132" s="40" t="e">
        <f>VLOOKUP($B2132,期貨大額交易人未沖銷部位!$A$4:$O$499,15,FALSE)</f>
        <v>#N/A</v>
      </c>
      <c r="AD2132" s="33" t="e">
        <f>VLOOKUP($B2132,三大美股走勢!$A$4:$J$495,4,FALSE)</f>
        <v>#N/A</v>
      </c>
      <c r="AE2132" s="33" t="e">
        <f>VLOOKUP($B2132,三大美股走勢!$A$4:$J$495,7,FALSE)</f>
        <v>#N/A</v>
      </c>
      <c r="AF2132" s="33" t="e">
        <f>VLOOKUP($B2132,三大美股走勢!$A$4:$J$495,10,FALSE)</f>
        <v>#N/A</v>
      </c>
    </row>
    <row r="2133" spans="2:32">
      <c r="B2133" s="32">
        <v>44912</v>
      </c>
      <c r="C2133" s="33" t="e">
        <f>VLOOKUP($B2133,大盤與近月台指!$A$4:$I$499,2,FALSE)</f>
        <v>#N/A</v>
      </c>
      <c r="D2133" s="34" t="e">
        <f>VLOOKUP($B2133,大盤與近月台指!$A$4:$I$499,3,FALSE)</f>
        <v>#N/A</v>
      </c>
      <c r="E2133" s="35" t="e">
        <f>VLOOKUP($B2133,大盤與近月台指!$A$4:$I$499,4,FALSE)</f>
        <v>#N/A</v>
      </c>
      <c r="F2133" s="33" t="e">
        <f>VLOOKUP($B2133,大盤與近月台指!$A$4:$I$499,5,FALSE)</f>
        <v>#N/A</v>
      </c>
      <c r="G2133" s="49" t="e">
        <f>VLOOKUP($B2133,三大法人買賣超!$A$4:$I$500,3,FALSE)</f>
        <v>#N/A</v>
      </c>
      <c r="H2133" s="34" t="e">
        <f>VLOOKUP($B2133,三大法人買賣超!$A$4:$I$500,5,FALSE)</f>
        <v>#N/A</v>
      </c>
      <c r="I2133" s="27" t="e">
        <f>VLOOKUP($B2133,三大法人買賣超!$A$4:$I$500,7,FALSE)</f>
        <v>#N/A</v>
      </c>
      <c r="J2133" s="27" t="e">
        <f>VLOOKUP($B2133,三大法人買賣超!$A$4:$I$500,9,FALSE)</f>
        <v>#N/A</v>
      </c>
      <c r="K2133" s="37">
        <f>新台幣匯率美元指數!B2134</f>
        <v>0</v>
      </c>
      <c r="L2133" s="38">
        <f>新台幣匯率美元指數!C2134</f>
        <v>0</v>
      </c>
      <c r="M2133" s="39">
        <f>新台幣匯率美元指數!D2134</f>
        <v>0</v>
      </c>
      <c r="N2133" s="27" t="e">
        <f>VLOOKUP($B2133,期貨未平倉口數!$A$4:$M$499,4,FALSE)</f>
        <v>#N/A</v>
      </c>
      <c r="O2133" s="27" t="e">
        <f>VLOOKUP($B2133,期貨未平倉口數!$A$4:$M$499,9,FALSE)</f>
        <v>#N/A</v>
      </c>
      <c r="P2133" s="27" t="e">
        <f>VLOOKUP($B2133,期貨未平倉口數!$A$4:$M$499,10,FALSE)</f>
        <v>#N/A</v>
      </c>
      <c r="Q2133" s="27" t="e">
        <f>VLOOKUP($B2133,期貨未平倉口數!$A$4:$M$499,11,FALSE)</f>
        <v>#N/A</v>
      </c>
      <c r="R2133" s="64" t="e">
        <f>VLOOKUP($B2133,選擇權未平倉餘額!$A$4:$I$500,6,FALSE)</f>
        <v>#N/A</v>
      </c>
      <c r="S2133" s="64" t="e">
        <f>VLOOKUP($B2133,選擇權未平倉餘額!$A$4:$I$500,7,FALSE)</f>
        <v>#N/A</v>
      </c>
      <c r="T2133" s="64" t="e">
        <f>VLOOKUP($B2133,選擇權未平倉餘額!$A$4:$I$500,8,FALSE)</f>
        <v>#N/A</v>
      </c>
      <c r="U2133" s="64" t="e">
        <f>VLOOKUP($B2133,選擇權未平倉餘額!$A$4:$I$500,9,FALSE)</f>
        <v>#N/A</v>
      </c>
      <c r="V2133" s="39" t="e">
        <f>VLOOKUP($B2133,臺指選擇權P_C_Ratios!$A$4:$C$500,3,FALSE)</f>
        <v>#N/A</v>
      </c>
      <c r="W2133" s="41" t="e">
        <f>VLOOKUP($B2133,散戶多空比!$A$6:$L$500,12,FALSE)</f>
        <v>#N/A</v>
      </c>
      <c r="X2133" s="40" t="e">
        <f>VLOOKUP($B2133,期貨大額交易人未沖銷部位!$A$4:$O$499,4,FALSE)</f>
        <v>#N/A</v>
      </c>
      <c r="Y2133" s="40" t="e">
        <f>VLOOKUP($B2133,期貨大額交易人未沖銷部位!$A$4:$O$499,7,FALSE)</f>
        <v>#N/A</v>
      </c>
      <c r="Z2133" s="40" t="e">
        <f>VLOOKUP($B2133,期貨大額交易人未沖銷部位!$A$4:$O$499,10,FALSE)</f>
        <v>#N/A</v>
      </c>
      <c r="AA2133" s="40" t="e">
        <f>VLOOKUP($B2133,期貨大額交易人未沖銷部位!$A$4:$O$499,13,FALSE)</f>
        <v>#N/A</v>
      </c>
      <c r="AB2133" s="40" t="e">
        <f>VLOOKUP($B2133,期貨大額交易人未沖銷部位!$A$4:$O$499,14,FALSE)</f>
        <v>#N/A</v>
      </c>
      <c r="AC2133" s="40" t="e">
        <f>VLOOKUP($B2133,期貨大額交易人未沖銷部位!$A$4:$O$499,15,FALSE)</f>
        <v>#N/A</v>
      </c>
      <c r="AD2133" s="33" t="e">
        <f>VLOOKUP($B2133,三大美股走勢!$A$4:$J$495,4,FALSE)</f>
        <v>#N/A</v>
      </c>
      <c r="AE2133" s="33" t="e">
        <f>VLOOKUP($B2133,三大美股走勢!$A$4:$J$495,7,FALSE)</f>
        <v>#N/A</v>
      </c>
      <c r="AF2133" s="33" t="e">
        <f>VLOOKUP($B2133,三大美股走勢!$A$4:$J$495,10,FALSE)</f>
        <v>#N/A</v>
      </c>
    </row>
    <row r="2134" spans="2:32">
      <c r="B2134" s="32">
        <v>44913</v>
      </c>
      <c r="C2134" s="33" t="e">
        <f>VLOOKUP($B2134,大盤與近月台指!$A$4:$I$499,2,FALSE)</f>
        <v>#N/A</v>
      </c>
      <c r="D2134" s="34" t="e">
        <f>VLOOKUP($B2134,大盤與近月台指!$A$4:$I$499,3,FALSE)</f>
        <v>#N/A</v>
      </c>
      <c r="E2134" s="35" t="e">
        <f>VLOOKUP($B2134,大盤與近月台指!$A$4:$I$499,4,FALSE)</f>
        <v>#N/A</v>
      </c>
      <c r="F2134" s="33" t="e">
        <f>VLOOKUP($B2134,大盤與近月台指!$A$4:$I$499,5,FALSE)</f>
        <v>#N/A</v>
      </c>
      <c r="G2134" s="49" t="e">
        <f>VLOOKUP($B2134,三大法人買賣超!$A$4:$I$500,3,FALSE)</f>
        <v>#N/A</v>
      </c>
      <c r="H2134" s="34" t="e">
        <f>VLOOKUP($B2134,三大法人買賣超!$A$4:$I$500,5,FALSE)</f>
        <v>#N/A</v>
      </c>
      <c r="I2134" s="27" t="e">
        <f>VLOOKUP($B2134,三大法人買賣超!$A$4:$I$500,7,FALSE)</f>
        <v>#N/A</v>
      </c>
      <c r="J2134" s="27" t="e">
        <f>VLOOKUP($B2134,三大法人買賣超!$A$4:$I$500,9,FALSE)</f>
        <v>#N/A</v>
      </c>
      <c r="K2134" s="37">
        <f>新台幣匯率美元指數!B2135</f>
        <v>0</v>
      </c>
      <c r="L2134" s="38">
        <f>新台幣匯率美元指數!C2135</f>
        <v>0</v>
      </c>
      <c r="M2134" s="39">
        <f>新台幣匯率美元指數!D2135</f>
        <v>0</v>
      </c>
      <c r="N2134" s="27" t="e">
        <f>VLOOKUP($B2134,期貨未平倉口數!$A$4:$M$499,4,FALSE)</f>
        <v>#N/A</v>
      </c>
      <c r="O2134" s="27" t="e">
        <f>VLOOKUP($B2134,期貨未平倉口數!$A$4:$M$499,9,FALSE)</f>
        <v>#N/A</v>
      </c>
      <c r="P2134" s="27" t="e">
        <f>VLOOKUP($B2134,期貨未平倉口數!$A$4:$M$499,10,FALSE)</f>
        <v>#N/A</v>
      </c>
      <c r="Q2134" s="27" t="e">
        <f>VLOOKUP($B2134,期貨未平倉口數!$A$4:$M$499,11,FALSE)</f>
        <v>#N/A</v>
      </c>
      <c r="R2134" s="64" t="e">
        <f>VLOOKUP($B2134,選擇權未平倉餘額!$A$4:$I$500,6,FALSE)</f>
        <v>#N/A</v>
      </c>
      <c r="S2134" s="64" t="e">
        <f>VLOOKUP($B2134,選擇權未平倉餘額!$A$4:$I$500,7,FALSE)</f>
        <v>#N/A</v>
      </c>
      <c r="T2134" s="64" t="e">
        <f>VLOOKUP($B2134,選擇權未平倉餘額!$A$4:$I$500,8,FALSE)</f>
        <v>#N/A</v>
      </c>
      <c r="U2134" s="64" t="e">
        <f>VLOOKUP($B2134,選擇權未平倉餘額!$A$4:$I$500,9,FALSE)</f>
        <v>#N/A</v>
      </c>
      <c r="V2134" s="39" t="e">
        <f>VLOOKUP($B2134,臺指選擇權P_C_Ratios!$A$4:$C$500,3,FALSE)</f>
        <v>#N/A</v>
      </c>
      <c r="W2134" s="41" t="e">
        <f>VLOOKUP($B2134,散戶多空比!$A$6:$L$500,12,FALSE)</f>
        <v>#N/A</v>
      </c>
      <c r="X2134" s="40" t="e">
        <f>VLOOKUP($B2134,期貨大額交易人未沖銷部位!$A$4:$O$499,4,FALSE)</f>
        <v>#N/A</v>
      </c>
      <c r="Y2134" s="40" t="e">
        <f>VLOOKUP($B2134,期貨大額交易人未沖銷部位!$A$4:$O$499,7,FALSE)</f>
        <v>#N/A</v>
      </c>
      <c r="Z2134" s="40" t="e">
        <f>VLOOKUP($B2134,期貨大額交易人未沖銷部位!$A$4:$O$499,10,FALSE)</f>
        <v>#N/A</v>
      </c>
      <c r="AA2134" s="40" t="e">
        <f>VLOOKUP($B2134,期貨大額交易人未沖銷部位!$A$4:$O$499,13,FALSE)</f>
        <v>#N/A</v>
      </c>
      <c r="AB2134" s="40" t="e">
        <f>VLOOKUP($B2134,期貨大額交易人未沖銷部位!$A$4:$O$499,14,FALSE)</f>
        <v>#N/A</v>
      </c>
      <c r="AC2134" s="40" t="e">
        <f>VLOOKUP($B2134,期貨大額交易人未沖銷部位!$A$4:$O$499,15,FALSE)</f>
        <v>#N/A</v>
      </c>
      <c r="AD2134" s="33" t="e">
        <f>VLOOKUP($B2134,三大美股走勢!$A$4:$J$495,4,FALSE)</f>
        <v>#N/A</v>
      </c>
      <c r="AE2134" s="33" t="e">
        <f>VLOOKUP($B2134,三大美股走勢!$A$4:$J$495,7,FALSE)</f>
        <v>#N/A</v>
      </c>
      <c r="AF2134" s="33" t="e">
        <f>VLOOKUP($B2134,三大美股走勢!$A$4:$J$495,10,FALSE)</f>
        <v>#N/A</v>
      </c>
    </row>
    <row r="2135" spans="2:32">
      <c r="B2135" s="32">
        <v>44914</v>
      </c>
      <c r="C2135" s="33" t="e">
        <f>VLOOKUP($B2135,大盤與近月台指!$A$4:$I$499,2,FALSE)</f>
        <v>#N/A</v>
      </c>
      <c r="D2135" s="34" t="e">
        <f>VLOOKUP($B2135,大盤與近月台指!$A$4:$I$499,3,FALSE)</f>
        <v>#N/A</v>
      </c>
      <c r="E2135" s="35" t="e">
        <f>VLOOKUP($B2135,大盤與近月台指!$A$4:$I$499,4,FALSE)</f>
        <v>#N/A</v>
      </c>
      <c r="F2135" s="33" t="e">
        <f>VLOOKUP($B2135,大盤與近月台指!$A$4:$I$499,5,FALSE)</f>
        <v>#N/A</v>
      </c>
      <c r="G2135" s="49" t="e">
        <f>VLOOKUP($B2135,三大法人買賣超!$A$4:$I$500,3,FALSE)</f>
        <v>#N/A</v>
      </c>
      <c r="H2135" s="34" t="e">
        <f>VLOOKUP($B2135,三大法人買賣超!$A$4:$I$500,5,FALSE)</f>
        <v>#N/A</v>
      </c>
      <c r="I2135" s="27" t="e">
        <f>VLOOKUP($B2135,三大法人買賣超!$A$4:$I$500,7,FALSE)</f>
        <v>#N/A</v>
      </c>
      <c r="J2135" s="27" t="e">
        <f>VLOOKUP($B2135,三大法人買賣超!$A$4:$I$500,9,FALSE)</f>
        <v>#N/A</v>
      </c>
      <c r="K2135" s="37">
        <f>新台幣匯率美元指數!B2136</f>
        <v>0</v>
      </c>
      <c r="L2135" s="38">
        <f>新台幣匯率美元指數!C2136</f>
        <v>0</v>
      </c>
      <c r="M2135" s="39">
        <f>新台幣匯率美元指數!D2136</f>
        <v>0</v>
      </c>
      <c r="N2135" s="27" t="e">
        <f>VLOOKUP($B2135,期貨未平倉口數!$A$4:$M$499,4,FALSE)</f>
        <v>#N/A</v>
      </c>
      <c r="O2135" s="27" t="e">
        <f>VLOOKUP($B2135,期貨未平倉口數!$A$4:$M$499,9,FALSE)</f>
        <v>#N/A</v>
      </c>
      <c r="P2135" s="27" t="e">
        <f>VLOOKUP($B2135,期貨未平倉口數!$A$4:$M$499,10,FALSE)</f>
        <v>#N/A</v>
      </c>
      <c r="Q2135" s="27" t="e">
        <f>VLOOKUP($B2135,期貨未平倉口數!$A$4:$M$499,11,FALSE)</f>
        <v>#N/A</v>
      </c>
      <c r="R2135" s="64" t="e">
        <f>VLOOKUP($B2135,選擇權未平倉餘額!$A$4:$I$500,6,FALSE)</f>
        <v>#N/A</v>
      </c>
      <c r="S2135" s="64" t="e">
        <f>VLOOKUP($B2135,選擇權未平倉餘額!$A$4:$I$500,7,FALSE)</f>
        <v>#N/A</v>
      </c>
      <c r="T2135" s="64" t="e">
        <f>VLOOKUP($B2135,選擇權未平倉餘額!$A$4:$I$500,8,FALSE)</f>
        <v>#N/A</v>
      </c>
      <c r="U2135" s="64" t="e">
        <f>VLOOKUP($B2135,選擇權未平倉餘額!$A$4:$I$500,9,FALSE)</f>
        <v>#N/A</v>
      </c>
      <c r="V2135" s="39" t="e">
        <f>VLOOKUP($B2135,臺指選擇權P_C_Ratios!$A$4:$C$500,3,FALSE)</f>
        <v>#N/A</v>
      </c>
      <c r="W2135" s="41" t="e">
        <f>VLOOKUP($B2135,散戶多空比!$A$6:$L$500,12,FALSE)</f>
        <v>#N/A</v>
      </c>
      <c r="X2135" s="40" t="e">
        <f>VLOOKUP($B2135,期貨大額交易人未沖銷部位!$A$4:$O$499,4,FALSE)</f>
        <v>#N/A</v>
      </c>
      <c r="Y2135" s="40" t="e">
        <f>VLOOKUP($B2135,期貨大額交易人未沖銷部位!$A$4:$O$499,7,FALSE)</f>
        <v>#N/A</v>
      </c>
      <c r="Z2135" s="40" t="e">
        <f>VLOOKUP($B2135,期貨大額交易人未沖銷部位!$A$4:$O$499,10,FALSE)</f>
        <v>#N/A</v>
      </c>
      <c r="AA2135" s="40" t="e">
        <f>VLOOKUP($B2135,期貨大額交易人未沖銷部位!$A$4:$O$499,13,FALSE)</f>
        <v>#N/A</v>
      </c>
      <c r="AB2135" s="40" t="e">
        <f>VLOOKUP($B2135,期貨大額交易人未沖銷部位!$A$4:$O$499,14,FALSE)</f>
        <v>#N/A</v>
      </c>
      <c r="AC2135" s="40" t="e">
        <f>VLOOKUP($B2135,期貨大額交易人未沖銷部位!$A$4:$O$499,15,FALSE)</f>
        <v>#N/A</v>
      </c>
      <c r="AD2135" s="33" t="e">
        <f>VLOOKUP($B2135,三大美股走勢!$A$4:$J$495,4,FALSE)</f>
        <v>#N/A</v>
      </c>
      <c r="AE2135" s="33" t="e">
        <f>VLOOKUP($B2135,三大美股走勢!$A$4:$J$495,7,FALSE)</f>
        <v>#N/A</v>
      </c>
      <c r="AF2135" s="33" t="e">
        <f>VLOOKUP($B2135,三大美股走勢!$A$4:$J$495,10,FALSE)</f>
        <v>#N/A</v>
      </c>
    </row>
    <row r="2136" spans="2:32">
      <c r="B2136" s="32">
        <v>44915</v>
      </c>
      <c r="C2136" s="33" t="e">
        <f>VLOOKUP($B2136,大盤與近月台指!$A$4:$I$499,2,FALSE)</f>
        <v>#N/A</v>
      </c>
      <c r="D2136" s="34" t="e">
        <f>VLOOKUP($B2136,大盤與近月台指!$A$4:$I$499,3,FALSE)</f>
        <v>#N/A</v>
      </c>
      <c r="E2136" s="35" t="e">
        <f>VLOOKUP($B2136,大盤與近月台指!$A$4:$I$499,4,FALSE)</f>
        <v>#N/A</v>
      </c>
      <c r="F2136" s="33" t="e">
        <f>VLOOKUP($B2136,大盤與近月台指!$A$4:$I$499,5,FALSE)</f>
        <v>#N/A</v>
      </c>
      <c r="G2136" s="49" t="e">
        <f>VLOOKUP($B2136,三大法人買賣超!$A$4:$I$500,3,FALSE)</f>
        <v>#N/A</v>
      </c>
      <c r="H2136" s="34" t="e">
        <f>VLOOKUP($B2136,三大法人買賣超!$A$4:$I$500,5,FALSE)</f>
        <v>#N/A</v>
      </c>
      <c r="I2136" s="27" t="e">
        <f>VLOOKUP($B2136,三大法人買賣超!$A$4:$I$500,7,FALSE)</f>
        <v>#N/A</v>
      </c>
      <c r="J2136" s="27" t="e">
        <f>VLOOKUP($B2136,三大法人買賣超!$A$4:$I$500,9,FALSE)</f>
        <v>#N/A</v>
      </c>
      <c r="K2136" s="37">
        <f>新台幣匯率美元指數!B2137</f>
        <v>0</v>
      </c>
      <c r="L2136" s="38">
        <f>新台幣匯率美元指數!C2137</f>
        <v>0</v>
      </c>
      <c r="M2136" s="39">
        <f>新台幣匯率美元指數!D2137</f>
        <v>0</v>
      </c>
      <c r="N2136" s="27" t="e">
        <f>VLOOKUP($B2136,期貨未平倉口數!$A$4:$M$499,4,FALSE)</f>
        <v>#N/A</v>
      </c>
      <c r="O2136" s="27" t="e">
        <f>VLOOKUP($B2136,期貨未平倉口數!$A$4:$M$499,9,FALSE)</f>
        <v>#N/A</v>
      </c>
      <c r="P2136" s="27" t="e">
        <f>VLOOKUP($B2136,期貨未平倉口數!$A$4:$M$499,10,FALSE)</f>
        <v>#N/A</v>
      </c>
      <c r="Q2136" s="27" t="e">
        <f>VLOOKUP($B2136,期貨未平倉口數!$A$4:$M$499,11,FALSE)</f>
        <v>#N/A</v>
      </c>
      <c r="R2136" s="64" t="e">
        <f>VLOOKUP($B2136,選擇權未平倉餘額!$A$4:$I$500,6,FALSE)</f>
        <v>#N/A</v>
      </c>
      <c r="S2136" s="64" t="e">
        <f>VLOOKUP($B2136,選擇權未平倉餘額!$A$4:$I$500,7,FALSE)</f>
        <v>#N/A</v>
      </c>
      <c r="T2136" s="64" t="e">
        <f>VLOOKUP($B2136,選擇權未平倉餘額!$A$4:$I$500,8,FALSE)</f>
        <v>#N/A</v>
      </c>
      <c r="U2136" s="64" t="e">
        <f>VLOOKUP($B2136,選擇權未平倉餘額!$A$4:$I$500,9,FALSE)</f>
        <v>#N/A</v>
      </c>
      <c r="V2136" s="39" t="e">
        <f>VLOOKUP($B2136,臺指選擇權P_C_Ratios!$A$4:$C$500,3,FALSE)</f>
        <v>#N/A</v>
      </c>
      <c r="W2136" s="41" t="e">
        <f>VLOOKUP($B2136,散戶多空比!$A$6:$L$500,12,FALSE)</f>
        <v>#N/A</v>
      </c>
      <c r="X2136" s="40" t="e">
        <f>VLOOKUP($B2136,期貨大額交易人未沖銷部位!$A$4:$O$499,4,FALSE)</f>
        <v>#N/A</v>
      </c>
      <c r="Y2136" s="40" t="e">
        <f>VLOOKUP($B2136,期貨大額交易人未沖銷部位!$A$4:$O$499,7,FALSE)</f>
        <v>#N/A</v>
      </c>
      <c r="Z2136" s="40" t="e">
        <f>VLOOKUP($B2136,期貨大額交易人未沖銷部位!$A$4:$O$499,10,FALSE)</f>
        <v>#N/A</v>
      </c>
      <c r="AA2136" s="40" t="e">
        <f>VLOOKUP($B2136,期貨大額交易人未沖銷部位!$A$4:$O$499,13,FALSE)</f>
        <v>#N/A</v>
      </c>
      <c r="AB2136" s="40" t="e">
        <f>VLOOKUP($B2136,期貨大額交易人未沖銷部位!$A$4:$O$499,14,FALSE)</f>
        <v>#N/A</v>
      </c>
      <c r="AC2136" s="40" t="e">
        <f>VLOOKUP($B2136,期貨大額交易人未沖銷部位!$A$4:$O$499,15,FALSE)</f>
        <v>#N/A</v>
      </c>
      <c r="AD2136" s="33" t="e">
        <f>VLOOKUP($B2136,三大美股走勢!$A$4:$J$495,4,FALSE)</f>
        <v>#N/A</v>
      </c>
      <c r="AE2136" s="33" t="e">
        <f>VLOOKUP($B2136,三大美股走勢!$A$4:$J$495,7,FALSE)</f>
        <v>#N/A</v>
      </c>
      <c r="AF2136" s="33" t="e">
        <f>VLOOKUP($B2136,三大美股走勢!$A$4:$J$495,10,FALSE)</f>
        <v>#N/A</v>
      </c>
    </row>
    <row r="2137" spans="2:32">
      <c r="B2137" s="32">
        <v>44916</v>
      </c>
      <c r="C2137" s="33" t="e">
        <f>VLOOKUP($B2137,大盤與近月台指!$A$4:$I$499,2,FALSE)</f>
        <v>#N/A</v>
      </c>
      <c r="D2137" s="34" t="e">
        <f>VLOOKUP($B2137,大盤與近月台指!$A$4:$I$499,3,FALSE)</f>
        <v>#N/A</v>
      </c>
      <c r="E2137" s="35" t="e">
        <f>VLOOKUP($B2137,大盤與近月台指!$A$4:$I$499,4,FALSE)</f>
        <v>#N/A</v>
      </c>
      <c r="F2137" s="33" t="e">
        <f>VLOOKUP($B2137,大盤與近月台指!$A$4:$I$499,5,FALSE)</f>
        <v>#N/A</v>
      </c>
      <c r="G2137" s="49" t="e">
        <f>VLOOKUP($B2137,三大法人買賣超!$A$4:$I$500,3,FALSE)</f>
        <v>#N/A</v>
      </c>
      <c r="H2137" s="34" t="e">
        <f>VLOOKUP($B2137,三大法人買賣超!$A$4:$I$500,5,FALSE)</f>
        <v>#N/A</v>
      </c>
      <c r="I2137" s="27" t="e">
        <f>VLOOKUP($B2137,三大法人買賣超!$A$4:$I$500,7,FALSE)</f>
        <v>#N/A</v>
      </c>
      <c r="J2137" s="27" t="e">
        <f>VLOOKUP($B2137,三大法人買賣超!$A$4:$I$500,9,FALSE)</f>
        <v>#N/A</v>
      </c>
      <c r="K2137" s="37">
        <f>新台幣匯率美元指數!B2138</f>
        <v>0</v>
      </c>
      <c r="L2137" s="38">
        <f>新台幣匯率美元指數!C2138</f>
        <v>0</v>
      </c>
      <c r="M2137" s="39">
        <f>新台幣匯率美元指數!D2138</f>
        <v>0</v>
      </c>
      <c r="N2137" s="27" t="e">
        <f>VLOOKUP($B2137,期貨未平倉口數!$A$4:$M$499,4,FALSE)</f>
        <v>#N/A</v>
      </c>
      <c r="O2137" s="27" t="e">
        <f>VLOOKUP($B2137,期貨未平倉口數!$A$4:$M$499,9,FALSE)</f>
        <v>#N/A</v>
      </c>
      <c r="P2137" s="27" t="e">
        <f>VLOOKUP($B2137,期貨未平倉口數!$A$4:$M$499,10,FALSE)</f>
        <v>#N/A</v>
      </c>
      <c r="Q2137" s="27" t="e">
        <f>VLOOKUP($B2137,期貨未平倉口數!$A$4:$M$499,11,FALSE)</f>
        <v>#N/A</v>
      </c>
      <c r="R2137" s="64" t="e">
        <f>VLOOKUP($B2137,選擇權未平倉餘額!$A$4:$I$500,6,FALSE)</f>
        <v>#N/A</v>
      </c>
      <c r="S2137" s="64" t="e">
        <f>VLOOKUP($B2137,選擇權未平倉餘額!$A$4:$I$500,7,FALSE)</f>
        <v>#N/A</v>
      </c>
      <c r="T2137" s="64" t="e">
        <f>VLOOKUP($B2137,選擇權未平倉餘額!$A$4:$I$500,8,FALSE)</f>
        <v>#N/A</v>
      </c>
      <c r="U2137" s="64" t="e">
        <f>VLOOKUP($B2137,選擇權未平倉餘額!$A$4:$I$500,9,FALSE)</f>
        <v>#N/A</v>
      </c>
      <c r="V2137" s="39" t="e">
        <f>VLOOKUP($B2137,臺指選擇權P_C_Ratios!$A$4:$C$500,3,FALSE)</f>
        <v>#N/A</v>
      </c>
      <c r="W2137" s="41" t="e">
        <f>VLOOKUP($B2137,散戶多空比!$A$6:$L$500,12,FALSE)</f>
        <v>#N/A</v>
      </c>
      <c r="X2137" s="40" t="e">
        <f>VLOOKUP($B2137,期貨大額交易人未沖銷部位!$A$4:$O$499,4,FALSE)</f>
        <v>#N/A</v>
      </c>
      <c r="Y2137" s="40" t="e">
        <f>VLOOKUP($B2137,期貨大額交易人未沖銷部位!$A$4:$O$499,7,FALSE)</f>
        <v>#N/A</v>
      </c>
      <c r="Z2137" s="40" t="e">
        <f>VLOOKUP($B2137,期貨大額交易人未沖銷部位!$A$4:$O$499,10,FALSE)</f>
        <v>#N/A</v>
      </c>
      <c r="AA2137" s="40" t="e">
        <f>VLOOKUP($B2137,期貨大額交易人未沖銷部位!$A$4:$O$499,13,FALSE)</f>
        <v>#N/A</v>
      </c>
      <c r="AB2137" s="40" t="e">
        <f>VLOOKUP($B2137,期貨大額交易人未沖銷部位!$A$4:$O$499,14,FALSE)</f>
        <v>#N/A</v>
      </c>
      <c r="AC2137" s="40" t="e">
        <f>VLOOKUP($B2137,期貨大額交易人未沖銷部位!$A$4:$O$499,15,FALSE)</f>
        <v>#N/A</v>
      </c>
      <c r="AD2137" s="33" t="e">
        <f>VLOOKUP($B2137,三大美股走勢!$A$4:$J$495,4,FALSE)</f>
        <v>#N/A</v>
      </c>
      <c r="AE2137" s="33" t="e">
        <f>VLOOKUP($B2137,三大美股走勢!$A$4:$J$495,7,FALSE)</f>
        <v>#N/A</v>
      </c>
      <c r="AF2137" s="33" t="e">
        <f>VLOOKUP($B2137,三大美股走勢!$A$4:$J$495,10,FALSE)</f>
        <v>#N/A</v>
      </c>
    </row>
    <row r="2138" spans="2:32">
      <c r="B2138" s="32">
        <v>44917</v>
      </c>
      <c r="C2138" s="33" t="e">
        <f>VLOOKUP($B2138,大盤與近月台指!$A$4:$I$499,2,FALSE)</f>
        <v>#N/A</v>
      </c>
      <c r="D2138" s="34" t="e">
        <f>VLOOKUP($B2138,大盤與近月台指!$A$4:$I$499,3,FALSE)</f>
        <v>#N/A</v>
      </c>
      <c r="E2138" s="35" t="e">
        <f>VLOOKUP($B2138,大盤與近月台指!$A$4:$I$499,4,FALSE)</f>
        <v>#N/A</v>
      </c>
      <c r="F2138" s="33" t="e">
        <f>VLOOKUP($B2138,大盤與近月台指!$A$4:$I$499,5,FALSE)</f>
        <v>#N/A</v>
      </c>
      <c r="G2138" s="49" t="e">
        <f>VLOOKUP($B2138,三大法人買賣超!$A$4:$I$500,3,FALSE)</f>
        <v>#N/A</v>
      </c>
      <c r="H2138" s="34" t="e">
        <f>VLOOKUP($B2138,三大法人買賣超!$A$4:$I$500,5,FALSE)</f>
        <v>#N/A</v>
      </c>
      <c r="I2138" s="27" t="e">
        <f>VLOOKUP($B2138,三大法人買賣超!$A$4:$I$500,7,FALSE)</f>
        <v>#N/A</v>
      </c>
      <c r="J2138" s="27" t="e">
        <f>VLOOKUP($B2138,三大法人買賣超!$A$4:$I$500,9,FALSE)</f>
        <v>#N/A</v>
      </c>
      <c r="K2138" s="37">
        <f>新台幣匯率美元指數!B2139</f>
        <v>0</v>
      </c>
      <c r="L2138" s="38">
        <f>新台幣匯率美元指數!C2139</f>
        <v>0</v>
      </c>
      <c r="M2138" s="39">
        <f>新台幣匯率美元指數!D2139</f>
        <v>0</v>
      </c>
      <c r="N2138" s="27" t="e">
        <f>VLOOKUP($B2138,期貨未平倉口數!$A$4:$M$499,4,FALSE)</f>
        <v>#N/A</v>
      </c>
      <c r="O2138" s="27" t="e">
        <f>VLOOKUP($B2138,期貨未平倉口數!$A$4:$M$499,9,FALSE)</f>
        <v>#N/A</v>
      </c>
      <c r="P2138" s="27" t="e">
        <f>VLOOKUP($B2138,期貨未平倉口數!$A$4:$M$499,10,FALSE)</f>
        <v>#N/A</v>
      </c>
      <c r="Q2138" s="27" t="e">
        <f>VLOOKUP($B2138,期貨未平倉口數!$A$4:$M$499,11,FALSE)</f>
        <v>#N/A</v>
      </c>
      <c r="R2138" s="64" t="e">
        <f>VLOOKUP($B2138,選擇權未平倉餘額!$A$4:$I$500,6,FALSE)</f>
        <v>#N/A</v>
      </c>
      <c r="S2138" s="64" t="e">
        <f>VLOOKUP($B2138,選擇權未平倉餘額!$A$4:$I$500,7,FALSE)</f>
        <v>#N/A</v>
      </c>
      <c r="T2138" s="64" t="e">
        <f>VLOOKUP($B2138,選擇權未平倉餘額!$A$4:$I$500,8,FALSE)</f>
        <v>#N/A</v>
      </c>
      <c r="U2138" s="64" t="e">
        <f>VLOOKUP($B2138,選擇權未平倉餘額!$A$4:$I$500,9,FALSE)</f>
        <v>#N/A</v>
      </c>
      <c r="V2138" s="39" t="e">
        <f>VLOOKUP($B2138,臺指選擇權P_C_Ratios!$A$4:$C$500,3,FALSE)</f>
        <v>#N/A</v>
      </c>
      <c r="W2138" s="41" t="e">
        <f>VLOOKUP($B2138,散戶多空比!$A$6:$L$500,12,FALSE)</f>
        <v>#N/A</v>
      </c>
      <c r="X2138" s="40" t="e">
        <f>VLOOKUP($B2138,期貨大額交易人未沖銷部位!$A$4:$O$499,4,FALSE)</f>
        <v>#N/A</v>
      </c>
      <c r="Y2138" s="40" t="e">
        <f>VLOOKUP($B2138,期貨大額交易人未沖銷部位!$A$4:$O$499,7,FALSE)</f>
        <v>#N/A</v>
      </c>
      <c r="Z2138" s="40" t="e">
        <f>VLOOKUP($B2138,期貨大額交易人未沖銷部位!$A$4:$O$499,10,FALSE)</f>
        <v>#N/A</v>
      </c>
      <c r="AA2138" s="40" t="e">
        <f>VLOOKUP($B2138,期貨大額交易人未沖銷部位!$A$4:$O$499,13,FALSE)</f>
        <v>#N/A</v>
      </c>
      <c r="AB2138" s="40" t="e">
        <f>VLOOKUP($B2138,期貨大額交易人未沖銷部位!$A$4:$O$499,14,FALSE)</f>
        <v>#N/A</v>
      </c>
      <c r="AC2138" s="40" t="e">
        <f>VLOOKUP($B2138,期貨大額交易人未沖銷部位!$A$4:$O$499,15,FALSE)</f>
        <v>#N/A</v>
      </c>
      <c r="AD2138" s="33" t="e">
        <f>VLOOKUP($B2138,三大美股走勢!$A$4:$J$495,4,FALSE)</f>
        <v>#N/A</v>
      </c>
      <c r="AE2138" s="33" t="e">
        <f>VLOOKUP($B2138,三大美股走勢!$A$4:$J$495,7,FALSE)</f>
        <v>#N/A</v>
      </c>
      <c r="AF2138" s="33" t="e">
        <f>VLOOKUP($B2138,三大美股走勢!$A$4:$J$495,10,FALSE)</f>
        <v>#N/A</v>
      </c>
    </row>
    <row r="2139" spans="2:32">
      <c r="B2139" s="32">
        <v>44918</v>
      </c>
      <c r="C2139" s="33" t="e">
        <f>VLOOKUP($B2139,大盤與近月台指!$A$4:$I$499,2,FALSE)</f>
        <v>#N/A</v>
      </c>
      <c r="D2139" s="34" t="e">
        <f>VLOOKUP($B2139,大盤與近月台指!$A$4:$I$499,3,FALSE)</f>
        <v>#N/A</v>
      </c>
      <c r="E2139" s="35" t="e">
        <f>VLOOKUP($B2139,大盤與近月台指!$A$4:$I$499,4,FALSE)</f>
        <v>#N/A</v>
      </c>
      <c r="F2139" s="33" t="e">
        <f>VLOOKUP($B2139,大盤與近月台指!$A$4:$I$499,5,FALSE)</f>
        <v>#N/A</v>
      </c>
      <c r="G2139" s="49" t="e">
        <f>VLOOKUP($B2139,三大法人買賣超!$A$4:$I$500,3,FALSE)</f>
        <v>#N/A</v>
      </c>
      <c r="H2139" s="34" t="e">
        <f>VLOOKUP($B2139,三大法人買賣超!$A$4:$I$500,5,FALSE)</f>
        <v>#N/A</v>
      </c>
      <c r="I2139" s="27" t="e">
        <f>VLOOKUP($B2139,三大法人買賣超!$A$4:$I$500,7,FALSE)</f>
        <v>#N/A</v>
      </c>
      <c r="J2139" s="27" t="e">
        <f>VLOOKUP($B2139,三大法人買賣超!$A$4:$I$500,9,FALSE)</f>
        <v>#N/A</v>
      </c>
      <c r="K2139" s="37">
        <f>新台幣匯率美元指數!B2140</f>
        <v>0</v>
      </c>
      <c r="L2139" s="38">
        <f>新台幣匯率美元指數!C2140</f>
        <v>0</v>
      </c>
      <c r="M2139" s="39">
        <f>新台幣匯率美元指數!D2140</f>
        <v>0</v>
      </c>
      <c r="N2139" s="27" t="e">
        <f>VLOOKUP($B2139,期貨未平倉口數!$A$4:$M$499,4,FALSE)</f>
        <v>#N/A</v>
      </c>
      <c r="O2139" s="27" t="e">
        <f>VLOOKUP($B2139,期貨未平倉口數!$A$4:$M$499,9,FALSE)</f>
        <v>#N/A</v>
      </c>
      <c r="P2139" s="27" t="e">
        <f>VLOOKUP($B2139,期貨未平倉口數!$A$4:$M$499,10,FALSE)</f>
        <v>#N/A</v>
      </c>
      <c r="Q2139" s="27" t="e">
        <f>VLOOKUP($B2139,期貨未平倉口數!$A$4:$M$499,11,FALSE)</f>
        <v>#N/A</v>
      </c>
      <c r="R2139" s="64" t="e">
        <f>VLOOKUP($B2139,選擇權未平倉餘額!$A$4:$I$500,6,FALSE)</f>
        <v>#N/A</v>
      </c>
      <c r="S2139" s="64" t="e">
        <f>VLOOKUP($B2139,選擇權未平倉餘額!$A$4:$I$500,7,FALSE)</f>
        <v>#N/A</v>
      </c>
      <c r="T2139" s="64" t="e">
        <f>VLOOKUP($B2139,選擇權未平倉餘額!$A$4:$I$500,8,FALSE)</f>
        <v>#N/A</v>
      </c>
      <c r="U2139" s="64" t="e">
        <f>VLOOKUP($B2139,選擇權未平倉餘額!$A$4:$I$500,9,FALSE)</f>
        <v>#N/A</v>
      </c>
      <c r="V2139" s="39" t="e">
        <f>VLOOKUP($B2139,臺指選擇權P_C_Ratios!$A$4:$C$500,3,FALSE)</f>
        <v>#N/A</v>
      </c>
      <c r="W2139" s="41" t="e">
        <f>VLOOKUP($B2139,散戶多空比!$A$6:$L$500,12,FALSE)</f>
        <v>#N/A</v>
      </c>
      <c r="X2139" s="40" t="e">
        <f>VLOOKUP($B2139,期貨大額交易人未沖銷部位!$A$4:$O$499,4,FALSE)</f>
        <v>#N/A</v>
      </c>
      <c r="Y2139" s="40" t="e">
        <f>VLOOKUP($B2139,期貨大額交易人未沖銷部位!$A$4:$O$499,7,FALSE)</f>
        <v>#N/A</v>
      </c>
      <c r="Z2139" s="40" t="e">
        <f>VLOOKUP($B2139,期貨大額交易人未沖銷部位!$A$4:$O$499,10,FALSE)</f>
        <v>#N/A</v>
      </c>
      <c r="AA2139" s="40" t="e">
        <f>VLOOKUP($B2139,期貨大額交易人未沖銷部位!$A$4:$O$499,13,FALSE)</f>
        <v>#N/A</v>
      </c>
      <c r="AB2139" s="40" t="e">
        <f>VLOOKUP($B2139,期貨大額交易人未沖銷部位!$A$4:$O$499,14,FALSE)</f>
        <v>#N/A</v>
      </c>
      <c r="AC2139" s="40" t="e">
        <f>VLOOKUP($B2139,期貨大額交易人未沖銷部位!$A$4:$O$499,15,FALSE)</f>
        <v>#N/A</v>
      </c>
      <c r="AD2139" s="33" t="e">
        <f>VLOOKUP($B2139,三大美股走勢!$A$4:$J$495,4,FALSE)</f>
        <v>#N/A</v>
      </c>
      <c r="AE2139" s="33" t="e">
        <f>VLOOKUP($B2139,三大美股走勢!$A$4:$J$495,7,FALSE)</f>
        <v>#N/A</v>
      </c>
      <c r="AF2139" s="33" t="e">
        <f>VLOOKUP($B2139,三大美股走勢!$A$4:$J$495,10,FALSE)</f>
        <v>#N/A</v>
      </c>
    </row>
    <row r="2140" spans="2:32">
      <c r="B2140" s="32">
        <v>44919</v>
      </c>
      <c r="C2140" s="33" t="e">
        <f>VLOOKUP($B2140,大盤與近月台指!$A$4:$I$499,2,FALSE)</f>
        <v>#N/A</v>
      </c>
      <c r="D2140" s="34" t="e">
        <f>VLOOKUP($B2140,大盤與近月台指!$A$4:$I$499,3,FALSE)</f>
        <v>#N/A</v>
      </c>
      <c r="E2140" s="35" t="e">
        <f>VLOOKUP($B2140,大盤與近月台指!$A$4:$I$499,4,FALSE)</f>
        <v>#N/A</v>
      </c>
      <c r="F2140" s="33" t="e">
        <f>VLOOKUP($B2140,大盤與近月台指!$A$4:$I$499,5,FALSE)</f>
        <v>#N/A</v>
      </c>
      <c r="G2140" s="49" t="e">
        <f>VLOOKUP($B2140,三大法人買賣超!$A$4:$I$500,3,FALSE)</f>
        <v>#N/A</v>
      </c>
      <c r="H2140" s="34" t="e">
        <f>VLOOKUP($B2140,三大法人買賣超!$A$4:$I$500,5,FALSE)</f>
        <v>#N/A</v>
      </c>
      <c r="I2140" s="27" t="e">
        <f>VLOOKUP($B2140,三大法人買賣超!$A$4:$I$500,7,FALSE)</f>
        <v>#N/A</v>
      </c>
      <c r="J2140" s="27" t="e">
        <f>VLOOKUP($B2140,三大法人買賣超!$A$4:$I$500,9,FALSE)</f>
        <v>#N/A</v>
      </c>
      <c r="K2140" s="37">
        <f>新台幣匯率美元指數!B2141</f>
        <v>0</v>
      </c>
      <c r="L2140" s="38">
        <f>新台幣匯率美元指數!C2141</f>
        <v>0</v>
      </c>
      <c r="M2140" s="39">
        <f>新台幣匯率美元指數!D2141</f>
        <v>0</v>
      </c>
      <c r="N2140" s="27" t="e">
        <f>VLOOKUP($B2140,期貨未平倉口數!$A$4:$M$499,4,FALSE)</f>
        <v>#N/A</v>
      </c>
      <c r="O2140" s="27" t="e">
        <f>VLOOKUP($B2140,期貨未平倉口數!$A$4:$M$499,9,FALSE)</f>
        <v>#N/A</v>
      </c>
      <c r="P2140" s="27" t="e">
        <f>VLOOKUP($B2140,期貨未平倉口數!$A$4:$M$499,10,FALSE)</f>
        <v>#N/A</v>
      </c>
      <c r="Q2140" s="27" t="e">
        <f>VLOOKUP($B2140,期貨未平倉口數!$A$4:$M$499,11,FALSE)</f>
        <v>#N/A</v>
      </c>
      <c r="R2140" s="64" t="e">
        <f>VLOOKUP($B2140,選擇權未平倉餘額!$A$4:$I$500,6,FALSE)</f>
        <v>#N/A</v>
      </c>
      <c r="S2140" s="64" t="e">
        <f>VLOOKUP($B2140,選擇權未平倉餘額!$A$4:$I$500,7,FALSE)</f>
        <v>#N/A</v>
      </c>
      <c r="T2140" s="64" t="e">
        <f>VLOOKUP($B2140,選擇權未平倉餘額!$A$4:$I$500,8,FALSE)</f>
        <v>#N/A</v>
      </c>
      <c r="U2140" s="64" t="e">
        <f>VLOOKUP($B2140,選擇權未平倉餘額!$A$4:$I$500,9,FALSE)</f>
        <v>#N/A</v>
      </c>
      <c r="V2140" s="39" t="e">
        <f>VLOOKUP($B2140,臺指選擇權P_C_Ratios!$A$4:$C$500,3,FALSE)</f>
        <v>#N/A</v>
      </c>
      <c r="W2140" s="41" t="e">
        <f>VLOOKUP($B2140,散戶多空比!$A$6:$L$500,12,FALSE)</f>
        <v>#N/A</v>
      </c>
      <c r="X2140" s="40" t="e">
        <f>VLOOKUP($B2140,期貨大額交易人未沖銷部位!$A$4:$O$499,4,FALSE)</f>
        <v>#N/A</v>
      </c>
      <c r="Y2140" s="40" t="e">
        <f>VLOOKUP($B2140,期貨大額交易人未沖銷部位!$A$4:$O$499,7,FALSE)</f>
        <v>#N/A</v>
      </c>
      <c r="Z2140" s="40" t="e">
        <f>VLOOKUP($B2140,期貨大額交易人未沖銷部位!$A$4:$O$499,10,FALSE)</f>
        <v>#N/A</v>
      </c>
      <c r="AA2140" s="40" t="e">
        <f>VLOOKUP($B2140,期貨大額交易人未沖銷部位!$A$4:$O$499,13,FALSE)</f>
        <v>#N/A</v>
      </c>
      <c r="AB2140" s="40" t="e">
        <f>VLOOKUP($B2140,期貨大額交易人未沖銷部位!$A$4:$O$499,14,FALSE)</f>
        <v>#N/A</v>
      </c>
      <c r="AC2140" s="40" t="e">
        <f>VLOOKUP($B2140,期貨大額交易人未沖銷部位!$A$4:$O$499,15,FALSE)</f>
        <v>#N/A</v>
      </c>
      <c r="AD2140" s="33" t="e">
        <f>VLOOKUP($B2140,三大美股走勢!$A$4:$J$495,4,FALSE)</f>
        <v>#N/A</v>
      </c>
      <c r="AE2140" s="33" t="e">
        <f>VLOOKUP($B2140,三大美股走勢!$A$4:$J$495,7,FALSE)</f>
        <v>#N/A</v>
      </c>
      <c r="AF2140" s="33" t="e">
        <f>VLOOKUP($B2140,三大美股走勢!$A$4:$J$495,10,FALSE)</f>
        <v>#N/A</v>
      </c>
    </row>
    <row r="2141" spans="2:32">
      <c r="B2141" s="32">
        <v>44920</v>
      </c>
      <c r="C2141" s="33" t="e">
        <f>VLOOKUP($B2141,大盤與近月台指!$A$4:$I$499,2,FALSE)</f>
        <v>#N/A</v>
      </c>
      <c r="D2141" s="34" t="e">
        <f>VLOOKUP($B2141,大盤與近月台指!$A$4:$I$499,3,FALSE)</f>
        <v>#N/A</v>
      </c>
      <c r="E2141" s="35" t="e">
        <f>VLOOKUP($B2141,大盤與近月台指!$A$4:$I$499,4,FALSE)</f>
        <v>#N/A</v>
      </c>
      <c r="F2141" s="33" t="e">
        <f>VLOOKUP($B2141,大盤與近月台指!$A$4:$I$499,5,FALSE)</f>
        <v>#N/A</v>
      </c>
      <c r="G2141" s="49" t="e">
        <f>VLOOKUP($B2141,三大法人買賣超!$A$4:$I$500,3,FALSE)</f>
        <v>#N/A</v>
      </c>
      <c r="H2141" s="34" t="e">
        <f>VLOOKUP($B2141,三大法人買賣超!$A$4:$I$500,5,FALSE)</f>
        <v>#N/A</v>
      </c>
      <c r="I2141" s="27" t="e">
        <f>VLOOKUP($B2141,三大法人買賣超!$A$4:$I$500,7,FALSE)</f>
        <v>#N/A</v>
      </c>
      <c r="J2141" s="27" t="e">
        <f>VLOOKUP($B2141,三大法人買賣超!$A$4:$I$500,9,FALSE)</f>
        <v>#N/A</v>
      </c>
      <c r="K2141" s="37">
        <f>新台幣匯率美元指數!B2142</f>
        <v>0</v>
      </c>
      <c r="L2141" s="38">
        <f>新台幣匯率美元指數!C2142</f>
        <v>0</v>
      </c>
      <c r="M2141" s="39">
        <f>新台幣匯率美元指數!D2142</f>
        <v>0</v>
      </c>
      <c r="N2141" s="27" t="e">
        <f>VLOOKUP($B2141,期貨未平倉口數!$A$4:$M$499,4,FALSE)</f>
        <v>#N/A</v>
      </c>
      <c r="O2141" s="27" t="e">
        <f>VLOOKUP($B2141,期貨未平倉口數!$A$4:$M$499,9,FALSE)</f>
        <v>#N/A</v>
      </c>
      <c r="P2141" s="27" t="e">
        <f>VLOOKUP($B2141,期貨未平倉口數!$A$4:$M$499,10,FALSE)</f>
        <v>#N/A</v>
      </c>
      <c r="Q2141" s="27" t="e">
        <f>VLOOKUP($B2141,期貨未平倉口數!$A$4:$M$499,11,FALSE)</f>
        <v>#N/A</v>
      </c>
      <c r="R2141" s="64" t="e">
        <f>VLOOKUP($B2141,選擇權未平倉餘額!$A$4:$I$500,6,FALSE)</f>
        <v>#N/A</v>
      </c>
      <c r="S2141" s="64" t="e">
        <f>VLOOKUP($B2141,選擇權未平倉餘額!$A$4:$I$500,7,FALSE)</f>
        <v>#N/A</v>
      </c>
      <c r="T2141" s="64" t="e">
        <f>VLOOKUP($B2141,選擇權未平倉餘額!$A$4:$I$500,8,FALSE)</f>
        <v>#N/A</v>
      </c>
      <c r="U2141" s="64" t="e">
        <f>VLOOKUP($B2141,選擇權未平倉餘額!$A$4:$I$500,9,FALSE)</f>
        <v>#N/A</v>
      </c>
      <c r="V2141" s="39" t="e">
        <f>VLOOKUP($B2141,臺指選擇權P_C_Ratios!$A$4:$C$500,3,FALSE)</f>
        <v>#N/A</v>
      </c>
      <c r="W2141" s="41" t="e">
        <f>VLOOKUP($B2141,散戶多空比!$A$6:$L$500,12,FALSE)</f>
        <v>#N/A</v>
      </c>
      <c r="X2141" s="40" t="e">
        <f>VLOOKUP($B2141,期貨大額交易人未沖銷部位!$A$4:$O$499,4,FALSE)</f>
        <v>#N/A</v>
      </c>
      <c r="Y2141" s="40" t="e">
        <f>VLOOKUP($B2141,期貨大額交易人未沖銷部位!$A$4:$O$499,7,FALSE)</f>
        <v>#N/A</v>
      </c>
      <c r="Z2141" s="40" t="e">
        <f>VLOOKUP($B2141,期貨大額交易人未沖銷部位!$A$4:$O$499,10,FALSE)</f>
        <v>#N/A</v>
      </c>
      <c r="AA2141" s="40" t="e">
        <f>VLOOKUP($B2141,期貨大額交易人未沖銷部位!$A$4:$O$499,13,FALSE)</f>
        <v>#N/A</v>
      </c>
      <c r="AB2141" s="40" t="e">
        <f>VLOOKUP($B2141,期貨大額交易人未沖銷部位!$A$4:$O$499,14,FALSE)</f>
        <v>#N/A</v>
      </c>
      <c r="AC2141" s="40" t="e">
        <f>VLOOKUP($B2141,期貨大額交易人未沖銷部位!$A$4:$O$499,15,FALSE)</f>
        <v>#N/A</v>
      </c>
      <c r="AD2141" s="33" t="e">
        <f>VLOOKUP($B2141,三大美股走勢!$A$4:$J$495,4,FALSE)</f>
        <v>#N/A</v>
      </c>
      <c r="AE2141" s="33" t="e">
        <f>VLOOKUP($B2141,三大美股走勢!$A$4:$J$495,7,FALSE)</f>
        <v>#N/A</v>
      </c>
      <c r="AF2141" s="33" t="e">
        <f>VLOOKUP($B2141,三大美股走勢!$A$4:$J$495,10,FALSE)</f>
        <v>#N/A</v>
      </c>
    </row>
    <row r="2142" spans="2:32">
      <c r="B2142" s="32">
        <v>44921</v>
      </c>
      <c r="C2142" s="33" t="e">
        <f>VLOOKUP($B2142,大盤與近月台指!$A$4:$I$499,2,FALSE)</f>
        <v>#N/A</v>
      </c>
      <c r="D2142" s="34" t="e">
        <f>VLOOKUP($B2142,大盤與近月台指!$A$4:$I$499,3,FALSE)</f>
        <v>#N/A</v>
      </c>
      <c r="E2142" s="35" t="e">
        <f>VLOOKUP($B2142,大盤與近月台指!$A$4:$I$499,4,FALSE)</f>
        <v>#N/A</v>
      </c>
      <c r="F2142" s="33" t="e">
        <f>VLOOKUP($B2142,大盤與近月台指!$A$4:$I$499,5,FALSE)</f>
        <v>#N/A</v>
      </c>
      <c r="G2142" s="49" t="e">
        <f>VLOOKUP($B2142,三大法人買賣超!$A$4:$I$500,3,FALSE)</f>
        <v>#N/A</v>
      </c>
      <c r="H2142" s="34" t="e">
        <f>VLOOKUP($B2142,三大法人買賣超!$A$4:$I$500,5,FALSE)</f>
        <v>#N/A</v>
      </c>
      <c r="I2142" s="27" t="e">
        <f>VLOOKUP($B2142,三大法人買賣超!$A$4:$I$500,7,FALSE)</f>
        <v>#N/A</v>
      </c>
      <c r="J2142" s="27" t="e">
        <f>VLOOKUP($B2142,三大法人買賣超!$A$4:$I$500,9,FALSE)</f>
        <v>#N/A</v>
      </c>
      <c r="K2142" s="37">
        <f>新台幣匯率美元指數!B2143</f>
        <v>0</v>
      </c>
      <c r="L2142" s="38">
        <f>新台幣匯率美元指數!C2143</f>
        <v>0</v>
      </c>
      <c r="M2142" s="39">
        <f>新台幣匯率美元指數!D2143</f>
        <v>0</v>
      </c>
      <c r="N2142" s="27" t="e">
        <f>VLOOKUP($B2142,期貨未平倉口數!$A$4:$M$499,4,FALSE)</f>
        <v>#N/A</v>
      </c>
      <c r="O2142" s="27" t="e">
        <f>VLOOKUP($B2142,期貨未平倉口數!$A$4:$M$499,9,FALSE)</f>
        <v>#N/A</v>
      </c>
      <c r="P2142" s="27" t="e">
        <f>VLOOKUP($B2142,期貨未平倉口數!$A$4:$M$499,10,FALSE)</f>
        <v>#N/A</v>
      </c>
      <c r="Q2142" s="27" t="e">
        <f>VLOOKUP($B2142,期貨未平倉口數!$A$4:$M$499,11,FALSE)</f>
        <v>#N/A</v>
      </c>
      <c r="R2142" s="64" t="e">
        <f>VLOOKUP($B2142,選擇權未平倉餘額!$A$4:$I$500,6,FALSE)</f>
        <v>#N/A</v>
      </c>
      <c r="S2142" s="64" t="e">
        <f>VLOOKUP($B2142,選擇權未平倉餘額!$A$4:$I$500,7,FALSE)</f>
        <v>#N/A</v>
      </c>
      <c r="T2142" s="64" t="e">
        <f>VLOOKUP($B2142,選擇權未平倉餘額!$A$4:$I$500,8,FALSE)</f>
        <v>#N/A</v>
      </c>
      <c r="U2142" s="64" t="e">
        <f>VLOOKUP($B2142,選擇權未平倉餘額!$A$4:$I$500,9,FALSE)</f>
        <v>#N/A</v>
      </c>
      <c r="V2142" s="39" t="e">
        <f>VLOOKUP($B2142,臺指選擇權P_C_Ratios!$A$4:$C$500,3,FALSE)</f>
        <v>#N/A</v>
      </c>
      <c r="W2142" s="41" t="e">
        <f>VLOOKUP($B2142,散戶多空比!$A$6:$L$500,12,FALSE)</f>
        <v>#N/A</v>
      </c>
      <c r="X2142" s="40" t="e">
        <f>VLOOKUP($B2142,期貨大額交易人未沖銷部位!$A$4:$O$499,4,FALSE)</f>
        <v>#N/A</v>
      </c>
      <c r="Y2142" s="40" t="e">
        <f>VLOOKUP($B2142,期貨大額交易人未沖銷部位!$A$4:$O$499,7,FALSE)</f>
        <v>#N/A</v>
      </c>
      <c r="Z2142" s="40" t="e">
        <f>VLOOKUP($B2142,期貨大額交易人未沖銷部位!$A$4:$O$499,10,FALSE)</f>
        <v>#N/A</v>
      </c>
      <c r="AA2142" s="40" t="e">
        <f>VLOOKUP($B2142,期貨大額交易人未沖銷部位!$A$4:$O$499,13,FALSE)</f>
        <v>#N/A</v>
      </c>
      <c r="AB2142" s="40" t="e">
        <f>VLOOKUP($B2142,期貨大額交易人未沖銷部位!$A$4:$O$499,14,FALSE)</f>
        <v>#N/A</v>
      </c>
      <c r="AC2142" s="40" t="e">
        <f>VLOOKUP($B2142,期貨大額交易人未沖銷部位!$A$4:$O$499,15,FALSE)</f>
        <v>#N/A</v>
      </c>
      <c r="AD2142" s="33" t="e">
        <f>VLOOKUP($B2142,三大美股走勢!$A$4:$J$495,4,FALSE)</f>
        <v>#N/A</v>
      </c>
      <c r="AE2142" s="33" t="e">
        <f>VLOOKUP($B2142,三大美股走勢!$A$4:$J$495,7,FALSE)</f>
        <v>#N/A</v>
      </c>
      <c r="AF2142" s="33" t="e">
        <f>VLOOKUP($B2142,三大美股走勢!$A$4:$J$495,10,FALSE)</f>
        <v>#N/A</v>
      </c>
    </row>
    <row r="2143" spans="2:32">
      <c r="B2143" s="32">
        <v>44922</v>
      </c>
      <c r="C2143" s="33" t="e">
        <f>VLOOKUP($B2143,大盤與近月台指!$A$4:$I$499,2,FALSE)</f>
        <v>#N/A</v>
      </c>
      <c r="D2143" s="34" t="e">
        <f>VLOOKUP($B2143,大盤與近月台指!$A$4:$I$499,3,FALSE)</f>
        <v>#N/A</v>
      </c>
      <c r="E2143" s="35" t="e">
        <f>VLOOKUP($B2143,大盤與近月台指!$A$4:$I$499,4,FALSE)</f>
        <v>#N/A</v>
      </c>
      <c r="F2143" s="33" t="e">
        <f>VLOOKUP($B2143,大盤與近月台指!$A$4:$I$499,5,FALSE)</f>
        <v>#N/A</v>
      </c>
      <c r="G2143" s="49" t="e">
        <f>VLOOKUP($B2143,三大法人買賣超!$A$4:$I$500,3,FALSE)</f>
        <v>#N/A</v>
      </c>
      <c r="H2143" s="34" t="e">
        <f>VLOOKUP($B2143,三大法人買賣超!$A$4:$I$500,5,FALSE)</f>
        <v>#N/A</v>
      </c>
      <c r="I2143" s="27" t="e">
        <f>VLOOKUP($B2143,三大法人買賣超!$A$4:$I$500,7,FALSE)</f>
        <v>#N/A</v>
      </c>
      <c r="J2143" s="27" t="e">
        <f>VLOOKUP($B2143,三大法人買賣超!$A$4:$I$500,9,FALSE)</f>
        <v>#N/A</v>
      </c>
      <c r="K2143" s="37">
        <f>新台幣匯率美元指數!B2144</f>
        <v>0</v>
      </c>
      <c r="L2143" s="38">
        <f>新台幣匯率美元指數!C2144</f>
        <v>0</v>
      </c>
      <c r="M2143" s="39">
        <f>新台幣匯率美元指數!D2144</f>
        <v>0</v>
      </c>
      <c r="N2143" s="27" t="e">
        <f>VLOOKUP($B2143,期貨未平倉口數!$A$4:$M$499,4,FALSE)</f>
        <v>#N/A</v>
      </c>
      <c r="O2143" s="27" t="e">
        <f>VLOOKUP($B2143,期貨未平倉口數!$A$4:$M$499,9,FALSE)</f>
        <v>#N/A</v>
      </c>
      <c r="P2143" s="27" t="e">
        <f>VLOOKUP($B2143,期貨未平倉口數!$A$4:$M$499,10,FALSE)</f>
        <v>#N/A</v>
      </c>
      <c r="Q2143" s="27" t="e">
        <f>VLOOKUP($B2143,期貨未平倉口數!$A$4:$M$499,11,FALSE)</f>
        <v>#N/A</v>
      </c>
      <c r="R2143" s="64" t="e">
        <f>VLOOKUP($B2143,選擇權未平倉餘額!$A$4:$I$500,6,FALSE)</f>
        <v>#N/A</v>
      </c>
      <c r="S2143" s="64" t="e">
        <f>VLOOKUP($B2143,選擇權未平倉餘額!$A$4:$I$500,7,FALSE)</f>
        <v>#N/A</v>
      </c>
      <c r="T2143" s="64" t="e">
        <f>VLOOKUP($B2143,選擇權未平倉餘額!$A$4:$I$500,8,FALSE)</f>
        <v>#N/A</v>
      </c>
      <c r="U2143" s="64" t="e">
        <f>VLOOKUP($B2143,選擇權未平倉餘額!$A$4:$I$500,9,FALSE)</f>
        <v>#N/A</v>
      </c>
      <c r="V2143" s="39" t="e">
        <f>VLOOKUP($B2143,臺指選擇權P_C_Ratios!$A$4:$C$500,3,FALSE)</f>
        <v>#N/A</v>
      </c>
      <c r="W2143" s="41" t="e">
        <f>VLOOKUP($B2143,散戶多空比!$A$6:$L$500,12,FALSE)</f>
        <v>#N/A</v>
      </c>
      <c r="X2143" s="40" t="e">
        <f>VLOOKUP($B2143,期貨大額交易人未沖銷部位!$A$4:$O$499,4,FALSE)</f>
        <v>#N/A</v>
      </c>
      <c r="Y2143" s="40" t="e">
        <f>VLOOKUP($B2143,期貨大額交易人未沖銷部位!$A$4:$O$499,7,FALSE)</f>
        <v>#N/A</v>
      </c>
      <c r="Z2143" s="40" t="e">
        <f>VLOOKUP($B2143,期貨大額交易人未沖銷部位!$A$4:$O$499,10,FALSE)</f>
        <v>#N/A</v>
      </c>
      <c r="AA2143" s="40" t="e">
        <f>VLOOKUP($B2143,期貨大額交易人未沖銷部位!$A$4:$O$499,13,FALSE)</f>
        <v>#N/A</v>
      </c>
      <c r="AB2143" s="40" t="e">
        <f>VLOOKUP($B2143,期貨大額交易人未沖銷部位!$A$4:$O$499,14,FALSE)</f>
        <v>#N/A</v>
      </c>
      <c r="AC2143" s="40" t="e">
        <f>VLOOKUP($B2143,期貨大額交易人未沖銷部位!$A$4:$O$499,15,FALSE)</f>
        <v>#N/A</v>
      </c>
      <c r="AD2143" s="33" t="e">
        <f>VLOOKUP($B2143,三大美股走勢!$A$4:$J$495,4,FALSE)</f>
        <v>#N/A</v>
      </c>
      <c r="AE2143" s="33" t="e">
        <f>VLOOKUP($B2143,三大美股走勢!$A$4:$J$495,7,FALSE)</f>
        <v>#N/A</v>
      </c>
      <c r="AF2143" s="33" t="e">
        <f>VLOOKUP($B2143,三大美股走勢!$A$4:$J$495,10,FALSE)</f>
        <v>#N/A</v>
      </c>
    </row>
    <row r="2144" spans="2:32">
      <c r="B2144" s="32">
        <v>44923</v>
      </c>
      <c r="C2144" s="33" t="e">
        <f>VLOOKUP($B2144,大盤與近月台指!$A$4:$I$499,2,FALSE)</f>
        <v>#N/A</v>
      </c>
      <c r="D2144" s="34" t="e">
        <f>VLOOKUP($B2144,大盤與近月台指!$A$4:$I$499,3,FALSE)</f>
        <v>#N/A</v>
      </c>
      <c r="E2144" s="35" t="e">
        <f>VLOOKUP($B2144,大盤與近月台指!$A$4:$I$499,4,FALSE)</f>
        <v>#N/A</v>
      </c>
      <c r="F2144" s="33" t="e">
        <f>VLOOKUP($B2144,大盤與近月台指!$A$4:$I$499,5,FALSE)</f>
        <v>#N/A</v>
      </c>
      <c r="G2144" s="49" t="e">
        <f>VLOOKUP($B2144,三大法人買賣超!$A$4:$I$500,3,FALSE)</f>
        <v>#N/A</v>
      </c>
      <c r="H2144" s="34" t="e">
        <f>VLOOKUP($B2144,三大法人買賣超!$A$4:$I$500,5,FALSE)</f>
        <v>#N/A</v>
      </c>
      <c r="I2144" s="27" t="e">
        <f>VLOOKUP($B2144,三大法人買賣超!$A$4:$I$500,7,FALSE)</f>
        <v>#N/A</v>
      </c>
      <c r="J2144" s="27" t="e">
        <f>VLOOKUP($B2144,三大法人買賣超!$A$4:$I$500,9,FALSE)</f>
        <v>#N/A</v>
      </c>
      <c r="K2144" s="37">
        <f>新台幣匯率美元指數!B2145</f>
        <v>0</v>
      </c>
      <c r="L2144" s="38">
        <f>新台幣匯率美元指數!C2145</f>
        <v>0</v>
      </c>
      <c r="M2144" s="39">
        <f>新台幣匯率美元指數!D2145</f>
        <v>0</v>
      </c>
      <c r="N2144" s="27" t="e">
        <f>VLOOKUP($B2144,期貨未平倉口數!$A$4:$M$499,4,FALSE)</f>
        <v>#N/A</v>
      </c>
      <c r="O2144" s="27" t="e">
        <f>VLOOKUP($B2144,期貨未平倉口數!$A$4:$M$499,9,FALSE)</f>
        <v>#N/A</v>
      </c>
      <c r="P2144" s="27" t="e">
        <f>VLOOKUP($B2144,期貨未平倉口數!$A$4:$M$499,10,FALSE)</f>
        <v>#N/A</v>
      </c>
      <c r="Q2144" s="27" t="e">
        <f>VLOOKUP($B2144,期貨未平倉口數!$A$4:$M$499,11,FALSE)</f>
        <v>#N/A</v>
      </c>
      <c r="R2144" s="64" t="e">
        <f>VLOOKUP($B2144,選擇權未平倉餘額!$A$4:$I$500,6,FALSE)</f>
        <v>#N/A</v>
      </c>
      <c r="S2144" s="64" t="e">
        <f>VLOOKUP($B2144,選擇權未平倉餘額!$A$4:$I$500,7,FALSE)</f>
        <v>#N/A</v>
      </c>
      <c r="T2144" s="64" t="e">
        <f>VLOOKUP($B2144,選擇權未平倉餘額!$A$4:$I$500,8,FALSE)</f>
        <v>#N/A</v>
      </c>
      <c r="U2144" s="64" t="e">
        <f>VLOOKUP($B2144,選擇權未平倉餘額!$A$4:$I$500,9,FALSE)</f>
        <v>#N/A</v>
      </c>
      <c r="V2144" s="39" t="e">
        <f>VLOOKUP($B2144,臺指選擇權P_C_Ratios!$A$4:$C$500,3,FALSE)</f>
        <v>#N/A</v>
      </c>
      <c r="W2144" s="41" t="e">
        <f>VLOOKUP($B2144,散戶多空比!$A$6:$L$500,12,FALSE)</f>
        <v>#N/A</v>
      </c>
      <c r="X2144" s="40" t="e">
        <f>VLOOKUP($B2144,期貨大額交易人未沖銷部位!$A$4:$O$499,4,FALSE)</f>
        <v>#N/A</v>
      </c>
      <c r="Y2144" s="40" t="e">
        <f>VLOOKUP($B2144,期貨大額交易人未沖銷部位!$A$4:$O$499,7,FALSE)</f>
        <v>#N/A</v>
      </c>
      <c r="Z2144" s="40" t="e">
        <f>VLOOKUP($B2144,期貨大額交易人未沖銷部位!$A$4:$O$499,10,FALSE)</f>
        <v>#N/A</v>
      </c>
      <c r="AA2144" s="40" t="e">
        <f>VLOOKUP($B2144,期貨大額交易人未沖銷部位!$A$4:$O$499,13,FALSE)</f>
        <v>#N/A</v>
      </c>
      <c r="AB2144" s="40" t="e">
        <f>VLOOKUP($B2144,期貨大額交易人未沖銷部位!$A$4:$O$499,14,FALSE)</f>
        <v>#N/A</v>
      </c>
      <c r="AC2144" s="40" t="e">
        <f>VLOOKUP($B2144,期貨大額交易人未沖銷部位!$A$4:$O$499,15,FALSE)</f>
        <v>#N/A</v>
      </c>
      <c r="AD2144" s="33" t="e">
        <f>VLOOKUP($B2144,三大美股走勢!$A$4:$J$495,4,FALSE)</f>
        <v>#N/A</v>
      </c>
      <c r="AE2144" s="33" t="e">
        <f>VLOOKUP($B2144,三大美股走勢!$A$4:$J$495,7,FALSE)</f>
        <v>#N/A</v>
      </c>
      <c r="AF2144" s="33" t="e">
        <f>VLOOKUP($B2144,三大美股走勢!$A$4:$J$495,10,FALSE)</f>
        <v>#N/A</v>
      </c>
    </row>
    <row r="2145" spans="2:32">
      <c r="B2145" s="32">
        <v>44924</v>
      </c>
      <c r="C2145" s="33" t="e">
        <f>VLOOKUP($B2145,大盤與近月台指!$A$4:$I$499,2,FALSE)</f>
        <v>#N/A</v>
      </c>
      <c r="D2145" s="34" t="e">
        <f>VLOOKUP($B2145,大盤與近月台指!$A$4:$I$499,3,FALSE)</f>
        <v>#N/A</v>
      </c>
      <c r="E2145" s="35" t="e">
        <f>VLOOKUP($B2145,大盤與近月台指!$A$4:$I$499,4,FALSE)</f>
        <v>#N/A</v>
      </c>
      <c r="F2145" s="33" t="e">
        <f>VLOOKUP($B2145,大盤與近月台指!$A$4:$I$499,5,FALSE)</f>
        <v>#N/A</v>
      </c>
      <c r="G2145" s="49" t="e">
        <f>VLOOKUP($B2145,三大法人買賣超!$A$4:$I$500,3,FALSE)</f>
        <v>#N/A</v>
      </c>
      <c r="H2145" s="34" t="e">
        <f>VLOOKUP($B2145,三大法人買賣超!$A$4:$I$500,5,FALSE)</f>
        <v>#N/A</v>
      </c>
      <c r="I2145" s="27" t="e">
        <f>VLOOKUP($B2145,三大法人買賣超!$A$4:$I$500,7,FALSE)</f>
        <v>#N/A</v>
      </c>
      <c r="J2145" s="27" t="e">
        <f>VLOOKUP($B2145,三大法人買賣超!$A$4:$I$500,9,FALSE)</f>
        <v>#N/A</v>
      </c>
      <c r="K2145" s="37">
        <f>新台幣匯率美元指數!B2146</f>
        <v>0</v>
      </c>
      <c r="L2145" s="38">
        <f>新台幣匯率美元指數!C2146</f>
        <v>0</v>
      </c>
      <c r="M2145" s="39">
        <f>新台幣匯率美元指數!D2146</f>
        <v>0</v>
      </c>
      <c r="N2145" s="27" t="e">
        <f>VLOOKUP($B2145,期貨未平倉口數!$A$4:$M$499,4,FALSE)</f>
        <v>#N/A</v>
      </c>
      <c r="O2145" s="27" t="e">
        <f>VLOOKUP($B2145,期貨未平倉口數!$A$4:$M$499,9,FALSE)</f>
        <v>#N/A</v>
      </c>
      <c r="P2145" s="27" t="e">
        <f>VLOOKUP($B2145,期貨未平倉口數!$A$4:$M$499,10,FALSE)</f>
        <v>#N/A</v>
      </c>
      <c r="Q2145" s="27" t="e">
        <f>VLOOKUP($B2145,期貨未平倉口數!$A$4:$M$499,11,FALSE)</f>
        <v>#N/A</v>
      </c>
      <c r="R2145" s="64" t="e">
        <f>VLOOKUP($B2145,選擇權未平倉餘額!$A$4:$I$500,6,FALSE)</f>
        <v>#N/A</v>
      </c>
      <c r="S2145" s="64" t="e">
        <f>VLOOKUP($B2145,選擇權未平倉餘額!$A$4:$I$500,7,FALSE)</f>
        <v>#N/A</v>
      </c>
      <c r="T2145" s="64" t="e">
        <f>VLOOKUP($B2145,選擇權未平倉餘額!$A$4:$I$500,8,FALSE)</f>
        <v>#N/A</v>
      </c>
      <c r="U2145" s="64" t="e">
        <f>VLOOKUP($B2145,選擇權未平倉餘額!$A$4:$I$500,9,FALSE)</f>
        <v>#N/A</v>
      </c>
      <c r="V2145" s="39" t="e">
        <f>VLOOKUP($B2145,臺指選擇權P_C_Ratios!$A$4:$C$500,3,FALSE)</f>
        <v>#N/A</v>
      </c>
      <c r="W2145" s="41" t="e">
        <f>VLOOKUP($B2145,散戶多空比!$A$6:$L$500,12,FALSE)</f>
        <v>#N/A</v>
      </c>
      <c r="X2145" s="40" t="e">
        <f>VLOOKUP($B2145,期貨大額交易人未沖銷部位!$A$4:$O$499,4,FALSE)</f>
        <v>#N/A</v>
      </c>
      <c r="Y2145" s="40" t="e">
        <f>VLOOKUP($B2145,期貨大額交易人未沖銷部位!$A$4:$O$499,7,FALSE)</f>
        <v>#N/A</v>
      </c>
      <c r="Z2145" s="40" t="e">
        <f>VLOOKUP($B2145,期貨大額交易人未沖銷部位!$A$4:$O$499,10,FALSE)</f>
        <v>#N/A</v>
      </c>
      <c r="AA2145" s="40" t="e">
        <f>VLOOKUP($B2145,期貨大額交易人未沖銷部位!$A$4:$O$499,13,FALSE)</f>
        <v>#N/A</v>
      </c>
      <c r="AB2145" s="40" t="e">
        <f>VLOOKUP($B2145,期貨大額交易人未沖銷部位!$A$4:$O$499,14,FALSE)</f>
        <v>#N/A</v>
      </c>
      <c r="AC2145" s="40" t="e">
        <f>VLOOKUP($B2145,期貨大額交易人未沖銷部位!$A$4:$O$499,15,FALSE)</f>
        <v>#N/A</v>
      </c>
      <c r="AD2145" s="33" t="e">
        <f>VLOOKUP($B2145,三大美股走勢!$A$4:$J$495,4,FALSE)</f>
        <v>#N/A</v>
      </c>
      <c r="AE2145" s="33" t="e">
        <f>VLOOKUP($B2145,三大美股走勢!$A$4:$J$495,7,FALSE)</f>
        <v>#N/A</v>
      </c>
      <c r="AF2145" s="33" t="e">
        <f>VLOOKUP($B2145,三大美股走勢!$A$4:$J$495,10,FALSE)</f>
        <v>#N/A</v>
      </c>
    </row>
    <row r="2146" spans="2:32">
      <c r="B2146" s="32">
        <v>44925</v>
      </c>
      <c r="C2146" s="33" t="e">
        <f>VLOOKUP($B2146,大盤與近月台指!$A$4:$I$499,2,FALSE)</f>
        <v>#N/A</v>
      </c>
      <c r="D2146" s="34" t="e">
        <f>VLOOKUP($B2146,大盤與近月台指!$A$4:$I$499,3,FALSE)</f>
        <v>#N/A</v>
      </c>
      <c r="E2146" s="35" t="e">
        <f>VLOOKUP($B2146,大盤與近月台指!$A$4:$I$499,4,FALSE)</f>
        <v>#N/A</v>
      </c>
      <c r="F2146" s="33" t="e">
        <f>VLOOKUP($B2146,大盤與近月台指!$A$4:$I$499,5,FALSE)</f>
        <v>#N/A</v>
      </c>
      <c r="G2146" s="49" t="e">
        <f>VLOOKUP($B2146,三大法人買賣超!$A$4:$I$500,3,FALSE)</f>
        <v>#N/A</v>
      </c>
      <c r="H2146" s="34" t="e">
        <f>VLOOKUP($B2146,三大法人買賣超!$A$4:$I$500,5,FALSE)</f>
        <v>#N/A</v>
      </c>
      <c r="I2146" s="27" t="e">
        <f>VLOOKUP($B2146,三大法人買賣超!$A$4:$I$500,7,FALSE)</f>
        <v>#N/A</v>
      </c>
      <c r="J2146" s="27" t="e">
        <f>VLOOKUP($B2146,三大法人買賣超!$A$4:$I$500,9,FALSE)</f>
        <v>#N/A</v>
      </c>
      <c r="K2146" s="37">
        <f>新台幣匯率美元指數!B2147</f>
        <v>0</v>
      </c>
      <c r="L2146" s="38">
        <f>新台幣匯率美元指數!C2147</f>
        <v>0</v>
      </c>
      <c r="M2146" s="39">
        <f>新台幣匯率美元指數!D2147</f>
        <v>0</v>
      </c>
      <c r="N2146" s="27" t="e">
        <f>VLOOKUP($B2146,期貨未平倉口數!$A$4:$M$499,4,FALSE)</f>
        <v>#N/A</v>
      </c>
      <c r="O2146" s="27" t="e">
        <f>VLOOKUP($B2146,期貨未平倉口數!$A$4:$M$499,9,FALSE)</f>
        <v>#N/A</v>
      </c>
      <c r="P2146" s="27" t="e">
        <f>VLOOKUP($B2146,期貨未平倉口數!$A$4:$M$499,10,FALSE)</f>
        <v>#N/A</v>
      </c>
      <c r="Q2146" s="27" t="e">
        <f>VLOOKUP($B2146,期貨未平倉口數!$A$4:$M$499,11,FALSE)</f>
        <v>#N/A</v>
      </c>
      <c r="R2146" s="64" t="e">
        <f>VLOOKUP($B2146,選擇權未平倉餘額!$A$4:$I$500,6,FALSE)</f>
        <v>#N/A</v>
      </c>
      <c r="S2146" s="64" t="e">
        <f>VLOOKUP($B2146,選擇權未平倉餘額!$A$4:$I$500,7,FALSE)</f>
        <v>#N/A</v>
      </c>
      <c r="T2146" s="64" t="e">
        <f>VLOOKUP($B2146,選擇權未平倉餘額!$A$4:$I$500,8,FALSE)</f>
        <v>#N/A</v>
      </c>
      <c r="U2146" s="64" t="e">
        <f>VLOOKUP($B2146,選擇權未平倉餘額!$A$4:$I$500,9,FALSE)</f>
        <v>#N/A</v>
      </c>
      <c r="V2146" s="39" t="e">
        <f>VLOOKUP($B2146,臺指選擇權P_C_Ratios!$A$4:$C$500,3,FALSE)</f>
        <v>#N/A</v>
      </c>
      <c r="W2146" s="41" t="e">
        <f>VLOOKUP($B2146,散戶多空比!$A$6:$L$500,12,FALSE)</f>
        <v>#N/A</v>
      </c>
      <c r="X2146" s="40" t="e">
        <f>VLOOKUP($B2146,期貨大額交易人未沖銷部位!$A$4:$O$499,4,FALSE)</f>
        <v>#N/A</v>
      </c>
      <c r="Y2146" s="40" t="e">
        <f>VLOOKUP($B2146,期貨大額交易人未沖銷部位!$A$4:$O$499,7,FALSE)</f>
        <v>#N/A</v>
      </c>
      <c r="Z2146" s="40" t="e">
        <f>VLOOKUP($B2146,期貨大額交易人未沖銷部位!$A$4:$O$499,10,FALSE)</f>
        <v>#N/A</v>
      </c>
      <c r="AA2146" s="40" t="e">
        <f>VLOOKUP($B2146,期貨大額交易人未沖銷部位!$A$4:$O$499,13,FALSE)</f>
        <v>#N/A</v>
      </c>
      <c r="AB2146" s="40" t="e">
        <f>VLOOKUP($B2146,期貨大額交易人未沖銷部位!$A$4:$O$499,14,FALSE)</f>
        <v>#N/A</v>
      </c>
      <c r="AC2146" s="40" t="e">
        <f>VLOOKUP($B2146,期貨大額交易人未沖銷部位!$A$4:$O$499,15,FALSE)</f>
        <v>#N/A</v>
      </c>
      <c r="AD2146" s="33" t="e">
        <f>VLOOKUP($B2146,三大美股走勢!$A$4:$J$495,4,FALSE)</f>
        <v>#N/A</v>
      </c>
      <c r="AE2146" s="33" t="e">
        <f>VLOOKUP($B2146,三大美股走勢!$A$4:$J$495,7,FALSE)</f>
        <v>#N/A</v>
      </c>
      <c r="AF2146" s="33" t="e">
        <f>VLOOKUP($B2146,三大美股走勢!$A$4:$J$495,10,FALSE)</f>
        <v>#N/A</v>
      </c>
    </row>
    <row r="2147" spans="2:32">
      <c r="B2147" s="32">
        <v>44926</v>
      </c>
      <c r="C2147" s="33" t="e">
        <f>VLOOKUP($B2147,大盤與近月台指!$A$4:$I$499,2,FALSE)</f>
        <v>#N/A</v>
      </c>
      <c r="D2147" s="34" t="e">
        <f>VLOOKUP($B2147,大盤與近月台指!$A$4:$I$499,3,FALSE)</f>
        <v>#N/A</v>
      </c>
      <c r="E2147" s="35" t="e">
        <f>VLOOKUP($B2147,大盤與近月台指!$A$4:$I$499,4,FALSE)</f>
        <v>#N/A</v>
      </c>
      <c r="F2147" s="33" t="e">
        <f>VLOOKUP($B2147,大盤與近月台指!$A$4:$I$499,5,FALSE)</f>
        <v>#N/A</v>
      </c>
      <c r="G2147" s="49" t="e">
        <f>VLOOKUP($B2147,三大法人買賣超!$A$4:$I$500,3,FALSE)</f>
        <v>#N/A</v>
      </c>
      <c r="H2147" s="34" t="e">
        <f>VLOOKUP($B2147,三大法人買賣超!$A$4:$I$500,5,FALSE)</f>
        <v>#N/A</v>
      </c>
      <c r="I2147" s="27" t="e">
        <f>VLOOKUP($B2147,三大法人買賣超!$A$4:$I$500,7,FALSE)</f>
        <v>#N/A</v>
      </c>
      <c r="J2147" s="27" t="e">
        <f>VLOOKUP($B2147,三大法人買賣超!$A$4:$I$500,9,FALSE)</f>
        <v>#N/A</v>
      </c>
      <c r="K2147" s="37">
        <f>新台幣匯率美元指數!B2148</f>
        <v>0</v>
      </c>
      <c r="L2147" s="38">
        <f>新台幣匯率美元指數!C2148</f>
        <v>0</v>
      </c>
      <c r="M2147" s="39">
        <f>新台幣匯率美元指數!D2148</f>
        <v>0</v>
      </c>
      <c r="N2147" s="27" t="e">
        <f>VLOOKUP($B2147,期貨未平倉口數!$A$4:$M$499,4,FALSE)</f>
        <v>#N/A</v>
      </c>
      <c r="O2147" s="27" t="e">
        <f>VLOOKUP($B2147,期貨未平倉口數!$A$4:$M$499,9,FALSE)</f>
        <v>#N/A</v>
      </c>
      <c r="P2147" s="27" t="e">
        <f>VLOOKUP($B2147,期貨未平倉口數!$A$4:$M$499,10,FALSE)</f>
        <v>#N/A</v>
      </c>
      <c r="Q2147" s="27" t="e">
        <f>VLOOKUP($B2147,期貨未平倉口數!$A$4:$M$499,11,FALSE)</f>
        <v>#N/A</v>
      </c>
      <c r="R2147" s="64" t="e">
        <f>VLOOKUP($B2147,選擇權未平倉餘額!$A$4:$I$500,6,FALSE)</f>
        <v>#N/A</v>
      </c>
      <c r="S2147" s="64" t="e">
        <f>VLOOKUP($B2147,選擇權未平倉餘額!$A$4:$I$500,7,FALSE)</f>
        <v>#N/A</v>
      </c>
      <c r="T2147" s="64" t="e">
        <f>VLOOKUP($B2147,選擇權未平倉餘額!$A$4:$I$500,8,FALSE)</f>
        <v>#N/A</v>
      </c>
      <c r="U2147" s="64" t="e">
        <f>VLOOKUP($B2147,選擇權未平倉餘額!$A$4:$I$500,9,FALSE)</f>
        <v>#N/A</v>
      </c>
      <c r="V2147" s="39" t="e">
        <f>VLOOKUP($B2147,臺指選擇權P_C_Ratios!$A$4:$C$500,3,FALSE)</f>
        <v>#N/A</v>
      </c>
      <c r="W2147" s="41" t="e">
        <f>VLOOKUP($B2147,散戶多空比!$A$6:$L$500,12,FALSE)</f>
        <v>#N/A</v>
      </c>
      <c r="X2147" s="40" t="e">
        <f>VLOOKUP($B2147,期貨大額交易人未沖銷部位!$A$4:$O$499,4,FALSE)</f>
        <v>#N/A</v>
      </c>
      <c r="Y2147" s="40" t="e">
        <f>VLOOKUP($B2147,期貨大額交易人未沖銷部位!$A$4:$O$499,7,FALSE)</f>
        <v>#N/A</v>
      </c>
      <c r="Z2147" s="40" t="e">
        <f>VLOOKUP($B2147,期貨大額交易人未沖銷部位!$A$4:$O$499,10,FALSE)</f>
        <v>#N/A</v>
      </c>
      <c r="AA2147" s="40" t="e">
        <f>VLOOKUP($B2147,期貨大額交易人未沖銷部位!$A$4:$O$499,13,FALSE)</f>
        <v>#N/A</v>
      </c>
      <c r="AB2147" s="40" t="e">
        <f>VLOOKUP($B2147,期貨大額交易人未沖銷部位!$A$4:$O$499,14,FALSE)</f>
        <v>#N/A</v>
      </c>
      <c r="AC2147" s="40" t="e">
        <f>VLOOKUP($B2147,期貨大額交易人未沖銷部位!$A$4:$O$499,15,FALSE)</f>
        <v>#N/A</v>
      </c>
      <c r="AD2147" s="33" t="e">
        <f>VLOOKUP($B2147,三大美股走勢!$A$4:$J$495,4,FALSE)</f>
        <v>#N/A</v>
      </c>
      <c r="AE2147" s="33" t="e">
        <f>VLOOKUP($B2147,三大美股走勢!$A$4:$J$495,7,FALSE)</f>
        <v>#N/A</v>
      </c>
      <c r="AF2147" s="33" t="e">
        <f>VLOOKUP($B2147,三大美股走勢!$A$4:$J$495,10,FALSE)</f>
        <v>#N/A</v>
      </c>
    </row>
    <row r="2148" spans="2:32">
      <c r="B2148" s="32">
        <v>44927</v>
      </c>
      <c r="C2148" s="33" t="e">
        <f>VLOOKUP($B2148,大盤與近月台指!$A$4:$I$499,2,FALSE)</f>
        <v>#N/A</v>
      </c>
      <c r="D2148" s="34" t="e">
        <f>VLOOKUP($B2148,大盤與近月台指!$A$4:$I$499,3,FALSE)</f>
        <v>#N/A</v>
      </c>
      <c r="E2148" s="35" t="e">
        <f>VLOOKUP($B2148,大盤與近月台指!$A$4:$I$499,4,FALSE)</f>
        <v>#N/A</v>
      </c>
      <c r="F2148" s="33" t="e">
        <f>VLOOKUP($B2148,大盤與近月台指!$A$4:$I$499,5,FALSE)</f>
        <v>#N/A</v>
      </c>
      <c r="G2148" s="49" t="e">
        <f>VLOOKUP($B2148,三大法人買賣超!$A$4:$I$500,3,FALSE)</f>
        <v>#N/A</v>
      </c>
      <c r="H2148" s="34" t="e">
        <f>VLOOKUP($B2148,三大法人買賣超!$A$4:$I$500,5,FALSE)</f>
        <v>#N/A</v>
      </c>
      <c r="I2148" s="27" t="e">
        <f>VLOOKUP($B2148,三大法人買賣超!$A$4:$I$500,7,FALSE)</f>
        <v>#N/A</v>
      </c>
      <c r="J2148" s="27" t="e">
        <f>VLOOKUP($B2148,三大法人買賣超!$A$4:$I$500,9,FALSE)</f>
        <v>#N/A</v>
      </c>
      <c r="K2148" s="37">
        <f>新台幣匯率美元指數!B2149</f>
        <v>0</v>
      </c>
      <c r="L2148" s="38">
        <f>新台幣匯率美元指數!C2149</f>
        <v>0</v>
      </c>
      <c r="M2148" s="39">
        <f>新台幣匯率美元指數!D2149</f>
        <v>0</v>
      </c>
      <c r="N2148" s="27" t="e">
        <f>VLOOKUP($B2148,期貨未平倉口數!$A$4:$M$499,4,FALSE)</f>
        <v>#N/A</v>
      </c>
      <c r="O2148" s="27" t="e">
        <f>VLOOKUP($B2148,期貨未平倉口數!$A$4:$M$499,9,FALSE)</f>
        <v>#N/A</v>
      </c>
      <c r="P2148" s="27" t="e">
        <f>VLOOKUP($B2148,期貨未平倉口數!$A$4:$M$499,10,FALSE)</f>
        <v>#N/A</v>
      </c>
      <c r="Q2148" s="27" t="e">
        <f>VLOOKUP($B2148,期貨未平倉口數!$A$4:$M$499,11,FALSE)</f>
        <v>#N/A</v>
      </c>
      <c r="R2148" s="64" t="e">
        <f>VLOOKUP($B2148,選擇權未平倉餘額!$A$4:$I$500,6,FALSE)</f>
        <v>#N/A</v>
      </c>
      <c r="S2148" s="64" t="e">
        <f>VLOOKUP($B2148,選擇權未平倉餘額!$A$4:$I$500,7,FALSE)</f>
        <v>#N/A</v>
      </c>
      <c r="T2148" s="64" t="e">
        <f>VLOOKUP($B2148,選擇權未平倉餘額!$A$4:$I$500,8,FALSE)</f>
        <v>#N/A</v>
      </c>
      <c r="U2148" s="64" t="e">
        <f>VLOOKUP($B2148,選擇權未平倉餘額!$A$4:$I$500,9,FALSE)</f>
        <v>#N/A</v>
      </c>
      <c r="V2148" s="39" t="e">
        <f>VLOOKUP($B2148,臺指選擇權P_C_Ratios!$A$4:$C$500,3,FALSE)</f>
        <v>#N/A</v>
      </c>
      <c r="W2148" s="41" t="e">
        <f>VLOOKUP($B2148,散戶多空比!$A$6:$L$500,12,FALSE)</f>
        <v>#N/A</v>
      </c>
      <c r="X2148" s="40" t="e">
        <f>VLOOKUP($B2148,期貨大額交易人未沖銷部位!$A$4:$O$499,4,FALSE)</f>
        <v>#N/A</v>
      </c>
      <c r="Y2148" s="40" t="e">
        <f>VLOOKUP($B2148,期貨大額交易人未沖銷部位!$A$4:$O$499,7,FALSE)</f>
        <v>#N/A</v>
      </c>
      <c r="Z2148" s="40" t="e">
        <f>VLOOKUP($B2148,期貨大額交易人未沖銷部位!$A$4:$O$499,10,FALSE)</f>
        <v>#N/A</v>
      </c>
      <c r="AA2148" s="40" t="e">
        <f>VLOOKUP($B2148,期貨大額交易人未沖銷部位!$A$4:$O$499,13,FALSE)</f>
        <v>#N/A</v>
      </c>
      <c r="AB2148" s="40" t="e">
        <f>VLOOKUP($B2148,期貨大額交易人未沖銷部位!$A$4:$O$499,14,FALSE)</f>
        <v>#N/A</v>
      </c>
      <c r="AC2148" s="40" t="e">
        <f>VLOOKUP($B2148,期貨大額交易人未沖銷部位!$A$4:$O$499,15,FALSE)</f>
        <v>#N/A</v>
      </c>
      <c r="AD2148" s="33" t="e">
        <f>VLOOKUP($B2148,三大美股走勢!$A$4:$J$495,4,FALSE)</f>
        <v>#N/A</v>
      </c>
      <c r="AE2148" s="33" t="e">
        <f>VLOOKUP($B2148,三大美股走勢!$A$4:$J$495,7,FALSE)</f>
        <v>#N/A</v>
      </c>
      <c r="AF2148" s="33" t="e">
        <f>VLOOKUP($B2148,三大美股走勢!$A$4:$J$495,10,FALSE)</f>
        <v>#N/A</v>
      </c>
    </row>
    <row r="2149" spans="2:32">
      <c r="B2149" s="32">
        <v>44928</v>
      </c>
      <c r="C2149" s="33" t="e">
        <f>VLOOKUP($B2149,大盤與近月台指!$A$4:$I$499,2,FALSE)</f>
        <v>#N/A</v>
      </c>
      <c r="D2149" s="34" t="e">
        <f>VLOOKUP($B2149,大盤與近月台指!$A$4:$I$499,3,FALSE)</f>
        <v>#N/A</v>
      </c>
      <c r="E2149" s="35" t="e">
        <f>VLOOKUP($B2149,大盤與近月台指!$A$4:$I$499,4,FALSE)</f>
        <v>#N/A</v>
      </c>
      <c r="F2149" s="33" t="e">
        <f>VLOOKUP($B2149,大盤與近月台指!$A$4:$I$499,5,FALSE)</f>
        <v>#N/A</v>
      </c>
      <c r="G2149" s="49" t="e">
        <f>VLOOKUP($B2149,三大法人買賣超!$A$4:$I$500,3,FALSE)</f>
        <v>#N/A</v>
      </c>
      <c r="H2149" s="34" t="e">
        <f>VLOOKUP($B2149,三大法人買賣超!$A$4:$I$500,5,FALSE)</f>
        <v>#N/A</v>
      </c>
      <c r="I2149" s="27" t="e">
        <f>VLOOKUP($B2149,三大法人買賣超!$A$4:$I$500,7,FALSE)</f>
        <v>#N/A</v>
      </c>
      <c r="J2149" s="27" t="e">
        <f>VLOOKUP($B2149,三大法人買賣超!$A$4:$I$500,9,FALSE)</f>
        <v>#N/A</v>
      </c>
      <c r="K2149" s="37">
        <f>新台幣匯率美元指數!B2150</f>
        <v>0</v>
      </c>
      <c r="L2149" s="38">
        <f>新台幣匯率美元指數!C2150</f>
        <v>0</v>
      </c>
      <c r="M2149" s="39">
        <f>新台幣匯率美元指數!D2150</f>
        <v>0</v>
      </c>
      <c r="N2149" s="27" t="e">
        <f>VLOOKUP($B2149,期貨未平倉口數!$A$4:$M$499,4,FALSE)</f>
        <v>#N/A</v>
      </c>
      <c r="O2149" s="27" t="e">
        <f>VLOOKUP($B2149,期貨未平倉口數!$A$4:$M$499,9,FALSE)</f>
        <v>#N/A</v>
      </c>
      <c r="P2149" s="27" t="e">
        <f>VLOOKUP($B2149,期貨未平倉口數!$A$4:$M$499,10,FALSE)</f>
        <v>#N/A</v>
      </c>
      <c r="Q2149" s="27" t="e">
        <f>VLOOKUP($B2149,期貨未平倉口數!$A$4:$M$499,11,FALSE)</f>
        <v>#N/A</v>
      </c>
      <c r="R2149" s="64" t="e">
        <f>VLOOKUP($B2149,選擇權未平倉餘額!$A$4:$I$500,6,FALSE)</f>
        <v>#N/A</v>
      </c>
      <c r="S2149" s="64" t="e">
        <f>VLOOKUP($B2149,選擇權未平倉餘額!$A$4:$I$500,7,FALSE)</f>
        <v>#N/A</v>
      </c>
      <c r="T2149" s="64" t="e">
        <f>VLOOKUP($B2149,選擇權未平倉餘額!$A$4:$I$500,8,FALSE)</f>
        <v>#N/A</v>
      </c>
      <c r="U2149" s="64" t="e">
        <f>VLOOKUP($B2149,選擇權未平倉餘額!$A$4:$I$500,9,FALSE)</f>
        <v>#N/A</v>
      </c>
      <c r="V2149" s="39" t="e">
        <f>VLOOKUP($B2149,臺指選擇權P_C_Ratios!$A$4:$C$500,3,FALSE)</f>
        <v>#N/A</v>
      </c>
      <c r="W2149" s="41" t="e">
        <f>VLOOKUP($B2149,散戶多空比!$A$6:$L$500,12,FALSE)</f>
        <v>#N/A</v>
      </c>
      <c r="X2149" s="40" t="e">
        <f>VLOOKUP($B2149,期貨大額交易人未沖銷部位!$A$4:$O$499,4,FALSE)</f>
        <v>#N/A</v>
      </c>
      <c r="Y2149" s="40" t="e">
        <f>VLOOKUP($B2149,期貨大額交易人未沖銷部位!$A$4:$O$499,7,FALSE)</f>
        <v>#N/A</v>
      </c>
      <c r="Z2149" s="40" t="e">
        <f>VLOOKUP($B2149,期貨大額交易人未沖銷部位!$A$4:$O$499,10,FALSE)</f>
        <v>#N/A</v>
      </c>
      <c r="AA2149" s="40" t="e">
        <f>VLOOKUP($B2149,期貨大額交易人未沖銷部位!$A$4:$O$499,13,FALSE)</f>
        <v>#N/A</v>
      </c>
      <c r="AB2149" s="40" t="e">
        <f>VLOOKUP($B2149,期貨大額交易人未沖銷部位!$A$4:$O$499,14,FALSE)</f>
        <v>#N/A</v>
      </c>
      <c r="AC2149" s="40" t="e">
        <f>VLOOKUP($B2149,期貨大額交易人未沖銷部位!$A$4:$O$499,15,FALSE)</f>
        <v>#N/A</v>
      </c>
      <c r="AD2149" s="33" t="e">
        <f>VLOOKUP($B2149,三大美股走勢!$A$4:$J$495,4,FALSE)</f>
        <v>#N/A</v>
      </c>
      <c r="AE2149" s="33" t="e">
        <f>VLOOKUP($B2149,三大美股走勢!$A$4:$J$495,7,FALSE)</f>
        <v>#N/A</v>
      </c>
      <c r="AF2149" s="33" t="e">
        <f>VLOOKUP($B2149,三大美股走勢!$A$4:$J$495,10,FALSE)</f>
        <v>#N/A</v>
      </c>
    </row>
    <row r="2150" spans="2:32">
      <c r="B2150" s="32">
        <v>44929</v>
      </c>
      <c r="C2150" s="33" t="e">
        <f>VLOOKUP($B2150,大盤與近月台指!$A$4:$I$499,2,FALSE)</f>
        <v>#N/A</v>
      </c>
      <c r="D2150" s="34" t="e">
        <f>VLOOKUP($B2150,大盤與近月台指!$A$4:$I$499,3,FALSE)</f>
        <v>#N/A</v>
      </c>
      <c r="E2150" s="35" t="e">
        <f>VLOOKUP($B2150,大盤與近月台指!$A$4:$I$499,4,FALSE)</f>
        <v>#N/A</v>
      </c>
      <c r="F2150" s="33" t="e">
        <f>VLOOKUP($B2150,大盤與近月台指!$A$4:$I$499,5,FALSE)</f>
        <v>#N/A</v>
      </c>
      <c r="G2150" s="49" t="e">
        <f>VLOOKUP($B2150,三大法人買賣超!$A$4:$I$500,3,FALSE)</f>
        <v>#N/A</v>
      </c>
      <c r="H2150" s="34" t="e">
        <f>VLOOKUP($B2150,三大法人買賣超!$A$4:$I$500,5,FALSE)</f>
        <v>#N/A</v>
      </c>
      <c r="I2150" s="27" t="e">
        <f>VLOOKUP($B2150,三大法人買賣超!$A$4:$I$500,7,FALSE)</f>
        <v>#N/A</v>
      </c>
      <c r="J2150" s="27" t="e">
        <f>VLOOKUP($B2150,三大法人買賣超!$A$4:$I$500,9,FALSE)</f>
        <v>#N/A</v>
      </c>
      <c r="K2150" s="37">
        <f>新台幣匯率美元指數!B2151</f>
        <v>0</v>
      </c>
      <c r="L2150" s="38">
        <f>新台幣匯率美元指數!C2151</f>
        <v>0</v>
      </c>
      <c r="M2150" s="39">
        <f>新台幣匯率美元指數!D2151</f>
        <v>0</v>
      </c>
      <c r="N2150" s="27" t="e">
        <f>VLOOKUP($B2150,期貨未平倉口數!$A$4:$M$499,4,FALSE)</f>
        <v>#N/A</v>
      </c>
      <c r="O2150" s="27" t="e">
        <f>VLOOKUP($B2150,期貨未平倉口數!$A$4:$M$499,9,FALSE)</f>
        <v>#N/A</v>
      </c>
      <c r="P2150" s="27" t="e">
        <f>VLOOKUP($B2150,期貨未平倉口數!$A$4:$M$499,10,FALSE)</f>
        <v>#N/A</v>
      </c>
      <c r="Q2150" s="27" t="e">
        <f>VLOOKUP($B2150,期貨未平倉口數!$A$4:$M$499,11,FALSE)</f>
        <v>#N/A</v>
      </c>
      <c r="R2150" s="64" t="e">
        <f>VLOOKUP($B2150,選擇權未平倉餘額!$A$4:$I$500,6,FALSE)</f>
        <v>#N/A</v>
      </c>
      <c r="S2150" s="64" t="e">
        <f>VLOOKUP($B2150,選擇權未平倉餘額!$A$4:$I$500,7,FALSE)</f>
        <v>#N/A</v>
      </c>
      <c r="T2150" s="64" t="e">
        <f>VLOOKUP($B2150,選擇權未平倉餘額!$A$4:$I$500,8,FALSE)</f>
        <v>#N/A</v>
      </c>
      <c r="U2150" s="64" t="e">
        <f>VLOOKUP($B2150,選擇權未平倉餘額!$A$4:$I$500,9,FALSE)</f>
        <v>#N/A</v>
      </c>
      <c r="V2150" s="39" t="e">
        <f>VLOOKUP($B2150,臺指選擇權P_C_Ratios!$A$4:$C$500,3,FALSE)</f>
        <v>#N/A</v>
      </c>
      <c r="W2150" s="41" t="e">
        <f>VLOOKUP($B2150,散戶多空比!$A$6:$L$500,12,FALSE)</f>
        <v>#N/A</v>
      </c>
      <c r="X2150" s="40" t="e">
        <f>VLOOKUP($B2150,期貨大額交易人未沖銷部位!$A$4:$O$499,4,FALSE)</f>
        <v>#N/A</v>
      </c>
      <c r="Y2150" s="40" t="e">
        <f>VLOOKUP($B2150,期貨大額交易人未沖銷部位!$A$4:$O$499,7,FALSE)</f>
        <v>#N/A</v>
      </c>
      <c r="Z2150" s="40" t="e">
        <f>VLOOKUP($B2150,期貨大額交易人未沖銷部位!$A$4:$O$499,10,FALSE)</f>
        <v>#N/A</v>
      </c>
      <c r="AA2150" s="40" t="e">
        <f>VLOOKUP($B2150,期貨大額交易人未沖銷部位!$A$4:$O$499,13,FALSE)</f>
        <v>#N/A</v>
      </c>
      <c r="AB2150" s="40" t="e">
        <f>VLOOKUP($B2150,期貨大額交易人未沖銷部位!$A$4:$O$499,14,FALSE)</f>
        <v>#N/A</v>
      </c>
      <c r="AC2150" s="40" t="e">
        <f>VLOOKUP($B2150,期貨大額交易人未沖銷部位!$A$4:$O$499,15,FALSE)</f>
        <v>#N/A</v>
      </c>
      <c r="AD2150" s="33" t="e">
        <f>VLOOKUP($B2150,三大美股走勢!$A$4:$J$495,4,FALSE)</f>
        <v>#N/A</v>
      </c>
      <c r="AE2150" s="33" t="e">
        <f>VLOOKUP($B2150,三大美股走勢!$A$4:$J$495,7,FALSE)</f>
        <v>#N/A</v>
      </c>
      <c r="AF2150" s="33" t="e">
        <f>VLOOKUP($B2150,三大美股走勢!$A$4:$J$495,10,FALSE)</f>
        <v>#N/A</v>
      </c>
    </row>
    <row r="2151" spans="2:32">
      <c r="B2151" s="32">
        <v>44930</v>
      </c>
      <c r="C2151" s="33" t="e">
        <f>VLOOKUP($B2151,大盤與近月台指!$A$4:$I$499,2,FALSE)</f>
        <v>#N/A</v>
      </c>
      <c r="D2151" s="34" t="e">
        <f>VLOOKUP($B2151,大盤與近月台指!$A$4:$I$499,3,FALSE)</f>
        <v>#N/A</v>
      </c>
      <c r="E2151" s="35" t="e">
        <f>VLOOKUP($B2151,大盤與近月台指!$A$4:$I$499,4,FALSE)</f>
        <v>#N/A</v>
      </c>
      <c r="F2151" s="33" t="e">
        <f>VLOOKUP($B2151,大盤與近月台指!$A$4:$I$499,5,FALSE)</f>
        <v>#N/A</v>
      </c>
      <c r="G2151" s="49" t="e">
        <f>VLOOKUP($B2151,三大法人買賣超!$A$4:$I$500,3,FALSE)</f>
        <v>#N/A</v>
      </c>
      <c r="H2151" s="34" t="e">
        <f>VLOOKUP($B2151,三大法人買賣超!$A$4:$I$500,5,FALSE)</f>
        <v>#N/A</v>
      </c>
      <c r="I2151" s="27" t="e">
        <f>VLOOKUP($B2151,三大法人買賣超!$A$4:$I$500,7,FALSE)</f>
        <v>#N/A</v>
      </c>
      <c r="J2151" s="27" t="e">
        <f>VLOOKUP($B2151,三大法人買賣超!$A$4:$I$500,9,FALSE)</f>
        <v>#N/A</v>
      </c>
      <c r="K2151" s="37">
        <f>新台幣匯率美元指數!B2152</f>
        <v>0</v>
      </c>
      <c r="L2151" s="38">
        <f>新台幣匯率美元指數!C2152</f>
        <v>0</v>
      </c>
      <c r="M2151" s="39">
        <f>新台幣匯率美元指數!D2152</f>
        <v>0</v>
      </c>
      <c r="N2151" s="27" t="e">
        <f>VLOOKUP($B2151,期貨未平倉口數!$A$4:$M$499,4,FALSE)</f>
        <v>#N/A</v>
      </c>
      <c r="O2151" s="27" t="e">
        <f>VLOOKUP($B2151,期貨未平倉口數!$A$4:$M$499,9,FALSE)</f>
        <v>#N/A</v>
      </c>
      <c r="P2151" s="27" t="e">
        <f>VLOOKUP($B2151,期貨未平倉口數!$A$4:$M$499,10,FALSE)</f>
        <v>#N/A</v>
      </c>
      <c r="Q2151" s="27" t="e">
        <f>VLOOKUP($B2151,期貨未平倉口數!$A$4:$M$499,11,FALSE)</f>
        <v>#N/A</v>
      </c>
      <c r="R2151" s="64" t="e">
        <f>VLOOKUP($B2151,選擇權未平倉餘額!$A$4:$I$500,6,FALSE)</f>
        <v>#N/A</v>
      </c>
      <c r="S2151" s="64" t="e">
        <f>VLOOKUP($B2151,選擇權未平倉餘額!$A$4:$I$500,7,FALSE)</f>
        <v>#N/A</v>
      </c>
      <c r="T2151" s="64" t="e">
        <f>VLOOKUP($B2151,選擇權未平倉餘額!$A$4:$I$500,8,FALSE)</f>
        <v>#N/A</v>
      </c>
      <c r="U2151" s="64" t="e">
        <f>VLOOKUP($B2151,選擇權未平倉餘額!$A$4:$I$500,9,FALSE)</f>
        <v>#N/A</v>
      </c>
      <c r="V2151" s="39" t="e">
        <f>VLOOKUP($B2151,臺指選擇權P_C_Ratios!$A$4:$C$500,3,FALSE)</f>
        <v>#N/A</v>
      </c>
      <c r="W2151" s="41" t="e">
        <f>VLOOKUP($B2151,散戶多空比!$A$6:$L$500,12,FALSE)</f>
        <v>#N/A</v>
      </c>
      <c r="X2151" s="40" t="e">
        <f>VLOOKUP($B2151,期貨大額交易人未沖銷部位!$A$4:$O$499,4,FALSE)</f>
        <v>#N/A</v>
      </c>
      <c r="Y2151" s="40" t="e">
        <f>VLOOKUP($B2151,期貨大額交易人未沖銷部位!$A$4:$O$499,7,FALSE)</f>
        <v>#N/A</v>
      </c>
      <c r="Z2151" s="40" t="e">
        <f>VLOOKUP($B2151,期貨大額交易人未沖銷部位!$A$4:$O$499,10,FALSE)</f>
        <v>#N/A</v>
      </c>
      <c r="AA2151" s="40" t="e">
        <f>VLOOKUP($B2151,期貨大額交易人未沖銷部位!$A$4:$O$499,13,FALSE)</f>
        <v>#N/A</v>
      </c>
      <c r="AB2151" s="40" t="e">
        <f>VLOOKUP($B2151,期貨大額交易人未沖銷部位!$A$4:$O$499,14,FALSE)</f>
        <v>#N/A</v>
      </c>
      <c r="AC2151" s="40" t="e">
        <f>VLOOKUP($B2151,期貨大額交易人未沖銷部位!$A$4:$O$499,15,FALSE)</f>
        <v>#N/A</v>
      </c>
      <c r="AD2151" s="33" t="e">
        <f>VLOOKUP($B2151,三大美股走勢!$A$4:$J$495,4,FALSE)</f>
        <v>#N/A</v>
      </c>
      <c r="AE2151" s="33" t="e">
        <f>VLOOKUP($B2151,三大美股走勢!$A$4:$J$495,7,FALSE)</f>
        <v>#N/A</v>
      </c>
      <c r="AF2151" s="33" t="e">
        <f>VLOOKUP($B2151,三大美股走勢!$A$4:$J$495,10,FALSE)</f>
        <v>#N/A</v>
      </c>
    </row>
    <row r="2152" spans="2:32">
      <c r="B2152" s="32">
        <v>44931</v>
      </c>
      <c r="C2152" s="33" t="e">
        <f>VLOOKUP($B2152,大盤與近月台指!$A$4:$I$499,2,FALSE)</f>
        <v>#N/A</v>
      </c>
      <c r="D2152" s="34" t="e">
        <f>VLOOKUP($B2152,大盤與近月台指!$A$4:$I$499,3,FALSE)</f>
        <v>#N/A</v>
      </c>
      <c r="E2152" s="35" t="e">
        <f>VLOOKUP($B2152,大盤與近月台指!$A$4:$I$499,4,FALSE)</f>
        <v>#N/A</v>
      </c>
      <c r="F2152" s="33" t="e">
        <f>VLOOKUP($B2152,大盤與近月台指!$A$4:$I$499,5,FALSE)</f>
        <v>#N/A</v>
      </c>
      <c r="G2152" s="49" t="e">
        <f>VLOOKUP($B2152,三大法人買賣超!$A$4:$I$500,3,FALSE)</f>
        <v>#N/A</v>
      </c>
      <c r="H2152" s="34" t="e">
        <f>VLOOKUP($B2152,三大法人買賣超!$A$4:$I$500,5,FALSE)</f>
        <v>#N/A</v>
      </c>
      <c r="I2152" s="27" t="e">
        <f>VLOOKUP($B2152,三大法人買賣超!$A$4:$I$500,7,FALSE)</f>
        <v>#N/A</v>
      </c>
      <c r="J2152" s="27" t="e">
        <f>VLOOKUP($B2152,三大法人買賣超!$A$4:$I$500,9,FALSE)</f>
        <v>#N/A</v>
      </c>
      <c r="K2152" s="37">
        <f>新台幣匯率美元指數!B2153</f>
        <v>0</v>
      </c>
      <c r="L2152" s="38">
        <f>新台幣匯率美元指數!C2153</f>
        <v>0</v>
      </c>
      <c r="M2152" s="39">
        <f>新台幣匯率美元指數!D2153</f>
        <v>0</v>
      </c>
      <c r="N2152" s="27" t="e">
        <f>VLOOKUP($B2152,期貨未平倉口數!$A$4:$M$499,4,FALSE)</f>
        <v>#N/A</v>
      </c>
      <c r="O2152" s="27" t="e">
        <f>VLOOKUP($B2152,期貨未平倉口數!$A$4:$M$499,9,FALSE)</f>
        <v>#N/A</v>
      </c>
      <c r="P2152" s="27" t="e">
        <f>VLOOKUP($B2152,期貨未平倉口數!$A$4:$M$499,10,FALSE)</f>
        <v>#N/A</v>
      </c>
      <c r="Q2152" s="27" t="e">
        <f>VLOOKUP($B2152,期貨未平倉口數!$A$4:$M$499,11,FALSE)</f>
        <v>#N/A</v>
      </c>
      <c r="R2152" s="64" t="e">
        <f>VLOOKUP($B2152,選擇權未平倉餘額!$A$4:$I$500,6,FALSE)</f>
        <v>#N/A</v>
      </c>
      <c r="S2152" s="64" t="e">
        <f>VLOOKUP($B2152,選擇權未平倉餘額!$A$4:$I$500,7,FALSE)</f>
        <v>#N/A</v>
      </c>
      <c r="T2152" s="64" t="e">
        <f>VLOOKUP($B2152,選擇權未平倉餘額!$A$4:$I$500,8,FALSE)</f>
        <v>#N/A</v>
      </c>
      <c r="U2152" s="64" t="e">
        <f>VLOOKUP($B2152,選擇權未平倉餘額!$A$4:$I$500,9,FALSE)</f>
        <v>#N/A</v>
      </c>
      <c r="V2152" s="39" t="e">
        <f>VLOOKUP($B2152,臺指選擇權P_C_Ratios!$A$4:$C$500,3,FALSE)</f>
        <v>#N/A</v>
      </c>
      <c r="W2152" s="41" t="e">
        <f>VLOOKUP($B2152,散戶多空比!$A$6:$L$500,12,FALSE)</f>
        <v>#N/A</v>
      </c>
      <c r="X2152" s="40" t="e">
        <f>VLOOKUP($B2152,期貨大額交易人未沖銷部位!$A$4:$O$499,4,FALSE)</f>
        <v>#N/A</v>
      </c>
      <c r="Y2152" s="40" t="e">
        <f>VLOOKUP($B2152,期貨大額交易人未沖銷部位!$A$4:$O$499,7,FALSE)</f>
        <v>#N/A</v>
      </c>
      <c r="Z2152" s="40" t="e">
        <f>VLOOKUP($B2152,期貨大額交易人未沖銷部位!$A$4:$O$499,10,FALSE)</f>
        <v>#N/A</v>
      </c>
      <c r="AA2152" s="40" t="e">
        <f>VLOOKUP($B2152,期貨大額交易人未沖銷部位!$A$4:$O$499,13,FALSE)</f>
        <v>#N/A</v>
      </c>
      <c r="AB2152" s="40" t="e">
        <f>VLOOKUP($B2152,期貨大額交易人未沖銷部位!$A$4:$O$499,14,FALSE)</f>
        <v>#N/A</v>
      </c>
      <c r="AC2152" s="40" t="e">
        <f>VLOOKUP($B2152,期貨大額交易人未沖銷部位!$A$4:$O$499,15,FALSE)</f>
        <v>#N/A</v>
      </c>
      <c r="AD2152" s="33" t="e">
        <f>VLOOKUP($B2152,三大美股走勢!$A$4:$J$495,4,FALSE)</f>
        <v>#N/A</v>
      </c>
      <c r="AE2152" s="33" t="e">
        <f>VLOOKUP($B2152,三大美股走勢!$A$4:$J$495,7,FALSE)</f>
        <v>#N/A</v>
      </c>
      <c r="AF2152" s="33" t="e">
        <f>VLOOKUP($B2152,三大美股走勢!$A$4:$J$495,10,FALSE)</f>
        <v>#N/A</v>
      </c>
    </row>
    <row r="2153" spans="2:32">
      <c r="B2153" s="32">
        <v>44932</v>
      </c>
      <c r="C2153" s="33" t="e">
        <f>VLOOKUP($B2153,大盤與近月台指!$A$4:$I$499,2,FALSE)</f>
        <v>#N/A</v>
      </c>
      <c r="D2153" s="34" t="e">
        <f>VLOOKUP($B2153,大盤與近月台指!$A$4:$I$499,3,FALSE)</f>
        <v>#N/A</v>
      </c>
      <c r="E2153" s="35" t="e">
        <f>VLOOKUP($B2153,大盤與近月台指!$A$4:$I$499,4,FALSE)</f>
        <v>#N/A</v>
      </c>
      <c r="F2153" s="33" t="e">
        <f>VLOOKUP($B2153,大盤與近月台指!$A$4:$I$499,5,FALSE)</f>
        <v>#N/A</v>
      </c>
      <c r="G2153" s="49" t="e">
        <f>VLOOKUP($B2153,三大法人買賣超!$A$4:$I$500,3,FALSE)</f>
        <v>#N/A</v>
      </c>
      <c r="H2153" s="34" t="e">
        <f>VLOOKUP($B2153,三大法人買賣超!$A$4:$I$500,5,FALSE)</f>
        <v>#N/A</v>
      </c>
      <c r="I2153" s="27" t="e">
        <f>VLOOKUP($B2153,三大法人買賣超!$A$4:$I$500,7,FALSE)</f>
        <v>#N/A</v>
      </c>
      <c r="J2153" s="27" t="e">
        <f>VLOOKUP($B2153,三大法人買賣超!$A$4:$I$500,9,FALSE)</f>
        <v>#N/A</v>
      </c>
      <c r="K2153" s="37">
        <f>新台幣匯率美元指數!B2154</f>
        <v>0</v>
      </c>
      <c r="L2153" s="38">
        <f>新台幣匯率美元指數!C2154</f>
        <v>0</v>
      </c>
      <c r="M2153" s="39">
        <f>新台幣匯率美元指數!D2154</f>
        <v>0</v>
      </c>
      <c r="N2153" s="27" t="e">
        <f>VLOOKUP($B2153,期貨未平倉口數!$A$4:$M$499,4,FALSE)</f>
        <v>#N/A</v>
      </c>
      <c r="O2153" s="27" t="e">
        <f>VLOOKUP($B2153,期貨未平倉口數!$A$4:$M$499,9,FALSE)</f>
        <v>#N/A</v>
      </c>
      <c r="P2153" s="27" t="e">
        <f>VLOOKUP($B2153,期貨未平倉口數!$A$4:$M$499,10,FALSE)</f>
        <v>#N/A</v>
      </c>
      <c r="Q2153" s="27" t="e">
        <f>VLOOKUP($B2153,期貨未平倉口數!$A$4:$M$499,11,FALSE)</f>
        <v>#N/A</v>
      </c>
      <c r="R2153" s="64" t="e">
        <f>VLOOKUP($B2153,選擇權未平倉餘額!$A$4:$I$500,6,FALSE)</f>
        <v>#N/A</v>
      </c>
      <c r="S2153" s="64" t="e">
        <f>VLOOKUP($B2153,選擇權未平倉餘額!$A$4:$I$500,7,FALSE)</f>
        <v>#N/A</v>
      </c>
      <c r="T2153" s="64" t="e">
        <f>VLOOKUP($B2153,選擇權未平倉餘額!$A$4:$I$500,8,FALSE)</f>
        <v>#N/A</v>
      </c>
      <c r="U2153" s="64" t="e">
        <f>VLOOKUP($B2153,選擇權未平倉餘額!$A$4:$I$500,9,FALSE)</f>
        <v>#N/A</v>
      </c>
      <c r="V2153" s="39" t="e">
        <f>VLOOKUP($B2153,臺指選擇權P_C_Ratios!$A$4:$C$500,3,FALSE)</f>
        <v>#N/A</v>
      </c>
      <c r="W2153" s="41" t="e">
        <f>VLOOKUP($B2153,散戶多空比!$A$6:$L$500,12,FALSE)</f>
        <v>#N/A</v>
      </c>
      <c r="X2153" s="40" t="e">
        <f>VLOOKUP($B2153,期貨大額交易人未沖銷部位!$A$4:$O$499,4,FALSE)</f>
        <v>#N/A</v>
      </c>
      <c r="Y2153" s="40" t="e">
        <f>VLOOKUP($B2153,期貨大額交易人未沖銷部位!$A$4:$O$499,7,FALSE)</f>
        <v>#N/A</v>
      </c>
      <c r="Z2153" s="40" t="e">
        <f>VLOOKUP($B2153,期貨大額交易人未沖銷部位!$A$4:$O$499,10,FALSE)</f>
        <v>#N/A</v>
      </c>
      <c r="AA2153" s="40" t="e">
        <f>VLOOKUP($B2153,期貨大額交易人未沖銷部位!$A$4:$O$499,13,FALSE)</f>
        <v>#N/A</v>
      </c>
      <c r="AB2153" s="40" t="e">
        <f>VLOOKUP($B2153,期貨大額交易人未沖銷部位!$A$4:$O$499,14,FALSE)</f>
        <v>#N/A</v>
      </c>
      <c r="AC2153" s="40" t="e">
        <f>VLOOKUP($B2153,期貨大額交易人未沖銷部位!$A$4:$O$499,15,FALSE)</f>
        <v>#N/A</v>
      </c>
      <c r="AD2153" s="33" t="e">
        <f>VLOOKUP($B2153,三大美股走勢!$A$4:$J$495,4,FALSE)</f>
        <v>#N/A</v>
      </c>
      <c r="AE2153" s="33" t="e">
        <f>VLOOKUP($B2153,三大美股走勢!$A$4:$J$495,7,FALSE)</f>
        <v>#N/A</v>
      </c>
      <c r="AF2153" s="33" t="e">
        <f>VLOOKUP($B2153,三大美股走勢!$A$4:$J$495,10,FALSE)</f>
        <v>#N/A</v>
      </c>
    </row>
    <row r="2154" spans="2:32">
      <c r="B2154" s="32">
        <v>44933</v>
      </c>
      <c r="C2154" s="33" t="e">
        <f>VLOOKUP($B2154,大盤與近月台指!$A$4:$I$499,2,FALSE)</f>
        <v>#N/A</v>
      </c>
      <c r="D2154" s="34" t="e">
        <f>VLOOKUP($B2154,大盤與近月台指!$A$4:$I$499,3,FALSE)</f>
        <v>#N/A</v>
      </c>
      <c r="E2154" s="35" t="e">
        <f>VLOOKUP($B2154,大盤與近月台指!$A$4:$I$499,4,FALSE)</f>
        <v>#N/A</v>
      </c>
      <c r="F2154" s="33" t="e">
        <f>VLOOKUP($B2154,大盤與近月台指!$A$4:$I$499,5,FALSE)</f>
        <v>#N/A</v>
      </c>
      <c r="G2154" s="49" t="e">
        <f>VLOOKUP($B2154,三大法人買賣超!$A$4:$I$500,3,FALSE)</f>
        <v>#N/A</v>
      </c>
      <c r="H2154" s="34" t="e">
        <f>VLOOKUP($B2154,三大法人買賣超!$A$4:$I$500,5,FALSE)</f>
        <v>#N/A</v>
      </c>
      <c r="I2154" s="27" t="e">
        <f>VLOOKUP($B2154,三大法人買賣超!$A$4:$I$500,7,FALSE)</f>
        <v>#N/A</v>
      </c>
      <c r="J2154" s="27" t="e">
        <f>VLOOKUP($B2154,三大法人買賣超!$A$4:$I$500,9,FALSE)</f>
        <v>#N/A</v>
      </c>
      <c r="K2154" s="37">
        <f>新台幣匯率美元指數!B2155</f>
        <v>0</v>
      </c>
      <c r="L2154" s="38">
        <f>新台幣匯率美元指數!C2155</f>
        <v>0</v>
      </c>
      <c r="M2154" s="39">
        <f>新台幣匯率美元指數!D2155</f>
        <v>0</v>
      </c>
      <c r="N2154" s="27" t="e">
        <f>VLOOKUP($B2154,期貨未平倉口數!$A$4:$M$499,4,FALSE)</f>
        <v>#N/A</v>
      </c>
      <c r="O2154" s="27" t="e">
        <f>VLOOKUP($B2154,期貨未平倉口數!$A$4:$M$499,9,FALSE)</f>
        <v>#N/A</v>
      </c>
      <c r="P2154" s="27" t="e">
        <f>VLOOKUP($B2154,期貨未平倉口數!$A$4:$M$499,10,FALSE)</f>
        <v>#N/A</v>
      </c>
      <c r="Q2154" s="27" t="e">
        <f>VLOOKUP($B2154,期貨未平倉口數!$A$4:$M$499,11,FALSE)</f>
        <v>#N/A</v>
      </c>
      <c r="R2154" s="64" t="e">
        <f>VLOOKUP($B2154,選擇權未平倉餘額!$A$4:$I$500,6,FALSE)</f>
        <v>#N/A</v>
      </c>
      <c r="S2154" s="64" t="e">
        <f>VLOOKUP($B2154,選擇權未平倉餘額!$A$4:$I$500,7,FALSE)</f>
        <v>#N/A</v>
      </c>
      <c r="T2154" s="64" t="e">
        <f>VLOOKUP($B2154,選擇權未平倉餘額!$A$4:$I$500,8,FALSE)</f>
        <v>#N/A</v>
      </c>
      <c r="U2154" s="64" t="e">
        <f>VLOOKUP($B2154,選擇權未平倉餘額!$A$4:$I$500,9,FALSE)</f>
        <v>#N/A</v>
      </c>
      <c r="V2154" s="39" t="e">
        <f>VLOOKUP($B2154,臺指選擇權P_C_Ratios!$A$4:$C$500,3,FALSE)</f>
        <v>#N/A</v>
      </c>
      <c r="W2154" s="41" t="e">
        <f>VLOOKUP($B2154,散戶多空比!$A$6:$L$500,12,FALSE)</f>
        <v>#N/A</v>
      </c>
      <c r="X2154" s="40" t="e">
        <f>VLOOKUP($B2154,期貨大額交易人未沖銷部位!$A$4:$O$499,4,FALSE)</f>
        <v>#N/A</v>
      </c>
      <c r="Y2154" s="40" t="e">
        <f>VLOOKUP($B2154,期貨大額交易人未沖銷部位!$A$4:$O$499,7,FALSE)</f>
        <v>#N/A</v>
      </c>
      <c r="Z2154" s="40" t="e">
        <f>VLOOKUP($B2154,期貨大額交易人未沖銷部位!$A$4:$O$499,10,FALSE)</f>
        <v>#N/A</v>
      </c>
      <c r="AA2154" s="40" t="e">
        <f>VLOOKUP($B2154,期貨大額交易人未沖銷部位!$A$4:$O$499,13,FALSE)</f>
        <v>#N/A</v>
      </c>
      <c r="AB2154" s="40" t="e">
        <f>VLOOKUP($B2154,期貨大額交易人未沖銷部位!$A$4:$O$499,14,FALSE)</f>
        <v>#N/A</v>
      </c>
      <c r="AC2154" s="40" t="e">
        <f>VLOOKUP($B2154,期貨大額交易人未沖銷部位!$A$4:$O$499,15,FALSE)</f>
        <v>#N/A</v>
      </c>
      <c r="AD2154" s="33" t="e">
        <f>VLOOKUP($B2154,三大美股走勢!$A$4:$J$495,4,FALSE)</f>
        <v>#N/A</v>
      </c>
      <c r="AE2154" s="33" t="e">
        <f>VLOOKUP($B2154,三大美股走勢!$A$4:$J$495,7,FALSE)</f>
        <v>#N/A</v>
      </c>
      <c r="AF2154" s="33" t="e">
        <f>VLOOKUP($B2154,三大美股走勢!$A$4:$J$495,10,FALSE)</f>
        <v>#N/A</v>
      </c>
    </row>
    <row r="2155" spans="2:32">
      <c r="B2155" s="32">
        <v>44934</v>
      </c>
      <c r="C2155" s="33" t="e">
        <f>VLOOKUP($B2155,大盤與近月台指!$A$4:$I$499,2,FALSE)</f>
        <v>#N/A</v>
      </c>
      <c r="D2155" s="34" t="e">
        <f>VLOOKUP($B2155,大盤與近月台指!$A$4:$I$499,3,FALSE)</f>
        <v>#N/A</v>
      </c>
      <c r="E2155" s="35" t="e">
        <f>VLOOKUP($B2155,大盤與近月台指!$A$4:$I$499,4,FALSE)</f>
        <v>#N/A</v>
      </c>
      <c r="F2155" s="33" t="e">
        <f>VLOOKUP($B2155,大盤與近月台指!$A$4:$I$499,5,FALSE)</f>
        <v>#N/A</v>
      </c>
      <c r="G2155" s="49" t="e">
        <f>VLOOKUP($B2155,三大法人買賣超!$A$4:$I$500,3,FALSE)</f>
        <v>#N/A</v>
      </c>
      <c r="H2155" s="34" t="e">
        <f>VLOOKUP($B2155,三大法人買賣超!$A$4:$I$500,5,FALSE)</f>
        <v>#N/A</v>
      </c>
      <c r="I2155" s="27" t="e">
        <f>VLOOKUP($B2155,三大法人買賣超!$A$4:$I$500,7,FALSE)</f>
        <v>#N/A</v>
      </c>
      <c r="J2155" s="27" t="e">
        <f>VLOOKUP($B2155,三大法人買賣超!$A$4:$I$500,9,FALSE)</f>
        <v>#N/A</v>
      </c>
      <c r="K2155" s="37">
        <f>新台幣匯率美元指數!B2156</f>
        <v>0</v>
      </c>
      <c r="L2155" s="38">
        <f>新台幣匯率美元指數!C2156</f>
        <v>0</v>
      </c>
      <c r="M2155" s="39">
        <f>新台幣匯率美元指數!D2156</f>
        <v>0</v>
      </c>
      <c r="N2155" s="27" t="e">
        <f>VLOOKUP($B2155,期貨未平倉口數!$A$4:$M$499,4,FALSE)</f>
        <v>#N/A</v>
      </c>
      <c r="O2155" s="27" t="e">
        <f>VLOOKUP($B2155,期貨未平倉口數!$A$4:$M$499,9,FALSE)</f>
        <v>#N/A</v>
      </c>
      <c r="P2155" s="27" t="e">
        <f>VLOOKUP($B2155,期貨未平倉口數!$A$4:$M$499,10,FALSE)</f>
        <v>#N/A</v>
      </c>
      <c r="Q2155" s="27" t="e">
        <f>VLOOKUP($B2155,期貨未平倉口數!$A$4:$M$499,11,FALSE)</f>
        <v>#N/A</v>
      </c>
      <c r="R2155" s="64" t="e">
        <f>VLOOKUP($B2155,選擇權未平倉餘額!$A$4:$I$500,6,FALSE)</f>
        <v>#N/A</v>
      </c>
      <c r="S2155" s="64" t="e">
        <f>VLOOKUP($B2155,選擇權未平倉餘額!$A$4:$I$500,7,FALSE)</f>
        <v>#N/A</v>
      </c>
      <c r="T2155" s="64" t="e">
        <f>VLOOKUP($B2155,選擇權未平倉餘額!$A$4:$I$500,8,FALSE)</f>
        <v>#N/A</v>
      </c>
      <c r="U2155" s="64" t="e">
        <f>VLOOKUP($B2155,選擇權未平倉餘額!$A$4:$I$500,9,FALSE)</f>
        <v>#N/A</v>
      </c>
      <c r="V2155" s="39" t="e">
        <f>VLOOKUP($B2155,臺指選擇權P_C_Ratios!$A$4:$C$500,3,FALSE)</f>
        <v>#N/A</v>
      </c>
      <c r="W2155" s="41" t="e">
        <f>VLOOKUP($B2155,散戶多空比!$A$6:$L$500,12,FALSE)</f>
        <v>#N/A</v>
      </c>
      <c r="X2155" s="40" t="e">
        <f>VLOOKUP($B2155,期貨大額交易人未沖銷部位!$A$4:$O$499,4,FALSE)</f>
        <v>#N/A</v>
      </c>
      <c r="Y2155" s="40" t="e">
        <f>VLOOKUP($B2155,期貨大額交易人未沖銷部位!$A$4:$O$499,7,FALSE)</f>
        <v>#N/A</v>
      </c>
      <c r="Z2155" s="40" t="e">
        <f>VLOOKUP($B2155,期貨大額交易人未沖銷部位!$A$4:$O$499,10,FALSE)</f>
        <v>#N/A</v>
      </c>
      <c r="AA2155" s="40" t="e">
        <f>VLOOKUP($B2155,期貨大額交易人未沖銷部位!$A$4:$O$499,13,FALSE)</f>
        <v>#N/A</v>
      </c>
      <c r="AB2155" s="40" t="e">
        <f>VLOOKUP($B2155,期貨大額交易人未沖銷部位!$A$4:$O$499,14,FALSE)</f>
        <v>#N/A</v>
      </c>
      <c r="AC2155" s="40" t="e">
        <f>VLOOKUP($B2155,期貨大額交易人未沖銷部位!$A$4:$O$499,15,FALSE)</f>
        <v>#N/A</v>
      </c>
      <c r="AD2155" s="33" t="e">
        <f>VLOOKUP($B2155,三大美股走勢!$A$4:$J$495,4,FALSE)</f>
        <v>#N/A</v>
      </c>
      <c r="AE2155" s="33" t="e">
        <f>VLOOKUP($B2155,三大美股走勢!$A$4:$J$495,7,FALSE)</f>
        <v>#N/A</v>
      </c>
      <c r="AF2155" s="33" t="e">
        <f>VLOOKUP($B2155,三大美股走勢!$A$4:$J$495,10,FALSE)</f>
        <v>#N/A</v>
      </c>
    </row>
    <row r="2156" spans="2:32">
      <c r="B2156" s="32">
        <v>44935</v>
      </c>
      <c r="C2156" s="33" t="e">
        <f>VLOOKUP($B2156,大盤與近月台指!$A$4:$I$499,2,FALSE)</f>
        <v>#N/A</v>
      </c>
      <c r="D2156" s="34" t="e">
        <f>VLOOKUP($B2156,大盤與近月台指!$A$4:$I$499,3,FALSE)</f>
        <v>#N/A</v>
      </c>
      <c r="E2156" s="35" t="e">
        <f>VLOOKUP($B2156,大盤與近月台指!$A$4:$I$499,4,FALSE)</f>
        <v>#N/A</v>
      </c>
      <c r="F2156" s="33" t="e">
        <f>VLOOKUP($B2156,大盤與近月台指!$A$4:$I$499,5,FALSE)</f>
        <v>#N/A</v>
      </c>
      <c r="G2156" s="49" t="e">
        <f>VLOOKUP($B2156,三大法人買賣超!$A$4:$I$500,3,FALSE)</f>
        <v>#N/A</v>
      </c>
      <c r="H2156" s="34" t="e">
        <f>VLOOKUP($B2156,三大法人買賣超!$A$4:$I$500,5,FALSE)</f>
        <v>#N/A</v>
      </c>
      <c r="I2156" s="27" t="e">
        <f>VLOOKUP($B2156,三大法人買賣超!$A$4:$I$500,7,FALSE)</f>
        <v>#N/A</v>
      </c>
      <c r="J2156" s="27" t="e">
        <f>VLOOKUP($B2156,三大法人買賣超!$A$4:$I$500,9,FALSE)</f>
        <v>#N/A</v>
      </c>
      <c r="K2156" s="37">
        <f>新台幣匯率美元指數!B2157</f>
        <v>0</v>
      </c>
      <c r="L2156" s="38">
        <f>新台幣匯率美元指數!C2157</f>
        <v>0</v>
      </c>
      <c r="M2156" s="39">
        <f>新台幣匯率美元指數!D2157</f>
        <v>0</v>
      </c>
      <c r="N2156" s="27" t="e">
        <f>VLOOKUP($B2156,期貨未平倉口數!$A$4:$M$499,4,FALSE)</f>
        <v>#N/A</v>
      </c>
      <c r="O2156" s="27" t="e">
        <f>VLOOKUP($B2156,期貨未平倉口數!$A$4:$M$499,9,FALSE)</f>
        <v>#N/A</v>
      </c>
      <c r="P2156" s="27" t="e">
        <f>VLOOKUP($B2156,期貨未平倉口數!$A$4:$M$499,10,FALSE)</f>
        <v>#N/A</v>
      </c>
      <c r="Q2156" s="27" t="e">
        <f>VLOOKUP($B2156,期貨未平倉口數!$A$4:$M$499,11,FALSE)</f>
        <v>#N/A</v>
      </c>
      <c r="R2156" s="64" t="e">
        <f>VLOOKUP($B2156,選擇權未平倉餘額!$A$4:$I$500,6,FALSE)</f>
        <v>#N/A</v>
      </c>
      <c r="S2156" s="64" t="e">
        <f>VLOOKUP($B2156,選擇權未平倉餘額!$A$4:$I$500,7,FALSE)</f>
        <v>#N/A</v>
      </c>
      <c r="T2156" s="64" t="e">
        <f>VLOOKUP($B2156,選擇權未平倉餘額!$A$4:$I$500,8,FALSE)</f>
        <v>#N/A</v>
      </c>
      <c r="U2156" s="64" t="e">
        <f>VLOOKUP($B2156,選擇權未平倉餘額!$A$4:$I$500,9,FALSE)</f>
        <v>#N/A</v>
      </c>
      <c r="V2156" s="39" t="e">
        <f>VLOOKUP($B2156,臺指選擇權P_C_Ratios!$A$4:$C$500,3,FALSE)</f>
        <v>#N/A</v>
      </c>
      <c r="W2156" s="41" t="e">
        <f>VLOOKUP($B2156,散戶多空比!$A$6:$L$500,12,FALSE)</f>
        <v>#N/A</v>
      </c>
      <c r="X2156" s="40" t="e">
        <f>VLOOKUP($B2156,期貨大額交易人未沖銷部位!$A$4:$O$499,4,FALSE)</f>
        <v>#N/A</v>
      </c>
      <c r="Y2156" s="40" t="e">
        <f>VLOOKUP($B2156,期貨大額交易人未沖銷部位!$A$4:$O$499,7,FALSE)</f>
        <v>#N/A</v>
      </c>
      <c r="Z2156" s="40" t="e">
        <f>VLOOKUP($B2156,期貨大額交易人未沖銷部位!$A$4:$O$499,10,FALSE)</f>
        <v>#N/A</v>
      </c>
      <c r="AA2156" s="40" t="e">
        <f>VLOOKUP($B2156,期貨大額交易人未沖銷部位!$A$4:$O$499,13,FALSE)</f>
        <v>#N/A</v>
      </c>
      <c r="AB2156" s="40" t="e">
        <f>VLOOKUP($B2156,期貨大額交易人未沖銷部位!$A$4:$O$499,14,FALSE)</f>
        <v>#N/A</v>
      </c>
      <c r="AC2156" s="40" t="e">
        <f>VLOOKUP($B2156,期貨大額交易人未沖銷部位!$A$4:$O$499,15,FALSE)</f>
        <v>#N/A</v>
      </c>
      <c r="AD2156" s="33" t="e">
        <f>VLOOKUP($B2156,三大美股走勢!$A$4:$J$495,4,FALSE)</f>
        <v>#N/A</v>
      </c>
      <c r="AE2156" s="33" t="e">
        <f>VLOOKUP($B2156,三大美股走勢!$A$4:$J$495,7,FALSE)</f>
        <v>#N/A</v>
      </c>
      <c r="AF2156" s="33" t="e">
        <f>VLOOKUP($B2156,三大美股走勢!$A$4:$J$495,10,FALSE)</f>
        <v>#N/A</v>
      </c>
    </row>
    <row r="2157" spans="2:32">
      <c r="B2157" s="32">
        <v>44936</v>
      </c>
      <c r="C2157" s="33" t="e">
        <f>VLOOKUP($B2157,大盤與近月台指!$A$4:$I$499,2,FALSE)</f>
        <v>#N/A</v>
      </c>
      <c r="D2157" s="34" t="e">
        <f>VLOOKUP($B2157,大盤與近月台指!$A$4:$I$499,3,FALSE)</f>
        <v>#N/A</v>
      </c>
      <c r="E2157" s="35" t="e">
        <f>VLOOKUP($B2157,大盤與近月台指!$A$4:$I$499,4,FALSE)</f>
        <v>#N/A</v>
      </c>
      <c r="F2157" s="33" t="e">
        <f>VLOOKUP($B2157,大盤與近月台指!$A$4:$I$499,5,FALSE)</f>
        <v>#N/A</v>
      </c>
      <c r="G2157" s="49" t="e">
        <f>VLOOKUP($B2157,三大法人買賣超!$A$4:$I$500,3,FALSE)</f>
        <v>#N/A</v>
      </c>
      <c r="H2157" s="34" t="e">
        <f>VLOOKUP($B2157,三大法人買賣超!$A$4:$I$500,5,FALSE)</f>
        <v>#N/A</v>
      </c>
      <c r="I2157" s="27" t="e">
        <f>VLOOKUP($B2157,三大法人買賣超!$A$4:$I$500,7,FALSE)</f>
        <v>#N/A</v>
      </c>
      <c r="J2157" s="27" t="e">
        <f>VLOOKUP($B2157,三大法人買賣超!$A$4:$I$500,9,FALSE)</f>
        <v>#N/A</v>
      </c>
      <c r="K2157" s="37">
        <f>新台幣匯率美元指數!B2158</f>
        <v>0</v>
      </c>
      <c r="L2157" s="38">
        <f>新台幣匯率美元指數!C2158</f>
        <v>0</v>
      </c>
      <c r="M2157" s="39">
        <f>新台幣匯率美元指數!D2158</f>
        <v>0</v>
      </c>
      <c r="N2157" s="27" t="e">
        <f>VLOOKUP($B2157,期貨未平倉口數!$A$4:$M$499,4,FALSE)</f>
        <v>#N/A</v>
      </c>
      <c r="O2157" s="27" t="e">
        <f>VLOOKUP($B2157,期貨未平倉口數!$A$4:$M$499,9,FALSE)</f>
        <v>#N/A</v>
      </c>
      <c r="P2157" s="27" t="e">
        <f>VLOOKUP($B2157,期貨未平倉口數!$A$4:$M$499,10,FALSE)</f>
        <v>#N/A</v>
      </c>
      <c r="Q2157" s="27" t="e">
        <f>VLOOKUP($B2157,期貨未平倉口數!$A$4:$M$499,11,FALSE)</f>
        <v>#N/A</v>
      </c>
      <c r="R2157" s="64" t="e">
        <f>VLOOKUP($B2157,選擇權未平倉餘額!$A$4:$I$500,6,FALSE)</f>
        <v>#N/A</v>
      </c>
      <c r="S2157" s="64" t="e">
        <f>VLOOKUP($B2157,選擇權未平倉餘額!$A$4:$I$500,7,FALSE)</f>
        <v>#N/A</v>
      </c>
      <c r="T2157" s="64" t="e">
        <f>VLOOKUP($B2157,選擇權未平倉餘額!$A$4:$I$500,8,FALSE)</f>
        <v>#N/A</v>
      </c>
      <c r="U2157" s="64" t="e">
        <f>VLOOKUP($B2157,選擇權未平倉餘額!$A$4:$I$500,9,FALSE)</f>
        <v>#N/A</v>
      </c>
      <c r="V2157" s="39" t="e">
        <f>VLOOKUP($B2157,臺指選擇權P_C_Ratios!$A$4:$C$500,3,FALSE)</f>
        <v>#N/A</v>
      </c>
      <c r="W2157" s="41" t="e">
        <f>VLOOKUP($B2157,散戶多空比!$A$6:$L$500,12,FALSE)</f>
        <v>#N/A</v>
      </c>
      <c r="X2157" s="40" t="e">
        <f>VLOOKUP($B2157,期貨大額交易人未沖銷部位!$A$4:$O$499,4,FALSE)</f>
        <v>#N/A</v>
      </c>
      <c r="Y2157" s="40" t="e">
        <f>VLOOKUP($B2157,期貨大額交易人未沖銷部位!$A$4:$O$499,7,FALSE)</f>
        <v>#N/A</v>
      </c>
      <c r="Z2157" s="40" t="e">
        <f>VLOOKUP($B2157,期貨大額交易人未沖銷部位!$A$4:$O$499,10,FALSE)</f>
        <v>#N/A</v>
      </c>
      <c r="AA2157" s="40" t="e">
        <f>VLOOKUP($B2157,期貨大額交易人未沖銷部位!$A$4:$O$499,13,FALSE)</f>
        <v>#N/A</v>
      </c>
      <c r="AB2157" s="40" t="e">
        <f>VLOOKUP($B2157,期貨大額交易人未沖銷部位!$A$4:$O$499,14,FALSE)</f>
        <v>#N/A</v>
      </c>
      <c r="AC2157" s="40" t="e">
        <f>VLOOKUP($B2157,期貨大額交易人未沖銷部位!$A$4:$O$499,15,FALSE)</f>
        <v>#N/A</v>
      </c>
      <c r="AD2157" s="33" t="e">
        <f>VLOOKUP($B2157,三大美股走勢!$A$4:$J$495,4,FALSE)</f>
        <v>#N/A</v>
      </c>
      <c r="AE2157" s="33" t="e">
        <f>VLOOKUP($B2157,三大美股走勢!$A$4:$J$495,7,FALSE)</f>
        <v>#N/A</v>
      </c>
      <c r="AF2157" s="33" t="e">
        <f>VLOOKUP($B2157,三大美股走勢!$A$4:$J$495,10,FALSE)</f>
        <v>#N/A</v>
      </c>
    </row>
    <row r="2158" spans="2:32">
      <c r="B2158" s="32">
        <v>44937</v>
      </c>
      <c r="C2158" s="33" t="e">
        <f>VLOOKUP($B2158,大盤與近月台指!$A$4:$I$499,2,FALSE)</f>
        <v>#N/A</v>
      </c>
      <c r="D2158" s="34" t="e">
        <f>VLOOKUP($B2158,大盤與近月台指!$A$4:$I$499,3,FALSE)</f>
        <v>#N/A</v>
      </c>
      <c r="E2158" s="35" t="e">
        <f>VLOOKUP($B2158,大盤與近月台指!$A$4:$I$499,4,FALSE)</f>
        <v>#N/A</v>
      </c>
      <c r="F2158" s="33" t="e">
        <f>VLOOKUP($B2158,大盤與近月台指!$A$4:$I$499,5,FALSE)</f>
        <v>#N/A</v>
      </c>
      <c r="G2158" s="49" t="e">
        <f>VLOOKUP($B2158,三大法人買賣超!$A$4:$I$500,3,FALSE)</f>
        <v>#N/A</v>
      </c>
      <c r="H2158" s="34" t="e">
        <f>VLOOKUP($B2158,三大法人買賣超!$A$4:$I$500,5,FALSE)</f>
        <v>#N/A</v>
      </c>
      <c r="I2158" s="27" t="e">
        <f>VLOOKUP($B2158,三大法人買賣超!$A$4:$I$500,7,FALSE)</f>
        <v>#N/A</v>
      </c>
      <c r="J2158" s="27" t="e">
        <f>VLOOKUP($B2158,三大法人買賣超!$A$4:$I$500,9,FALSE)</f>
        <v>#N/A</v>
      </c>
      <c r="K2158" s="37">
        <f>新台幣匯率美元指數!B2159</f>
        <v>0</v>
      </c>
      <c r="L2158" s="38">
        <f>新台幣匯率美元指數!C2159</f>
        <v>0</v>
      </c>
      <c r="M2158" s="39">
        <f>新台幣匯率美元指數!D2159</f>
        <v>0</v>
      </c>
      <c r="N2158" s="27" t="e">
        <f>VLOOKUP($B2158,期貨未平倉口數!$A$4:$M$499,4,FALSE)</f>
        <v>#N/A</v>
      </c>
      <c r="O2158" s="27" t="e">
        <f>VLOOKUP($B2158,期貨未平倉口數!$A$4:$M$499,9,FALSE)</f>
        <v>#N/A</v>
      </c>
      <c r="P2158" s="27" t="e">
        <f>VLOOKUP($B2158,期貨未平倉口數!$A$4:$M$499,10,FALSE)</f>
        <v>#N/A</v>
      </c>
      <c r="Q2158" s="27" t="e">
        <f>VLOOKUP($B2158,期貨未平倉口數!$A$4:$M$499,11,FALSE)</f>
        <v>#N/A</v>
      </c>
      <c r="R2158" s="64" t="e">
        <f>VLOOKUP($B2158,選擇權未平倉餘額!$A$4:$I$500,6,FALSE)</f>
        <v>#N/A</v>
      </c>
      <c r="S2158" s="64" t="e">
        <f>VLOOKUP($B2158,選擇權未平倉餘額!$A$4:$I$500,7,FALSE)</f>
        <v>#N/A</v>
      </c>
      <c r="T2158" s="64" t="e">
        <f>VLOOKUP($B2158,選擇權未平倉餘額!$A$4:$I$500,8,FALSE)</f>
        <v>#N/A</v>
      </c>
      <c r="U2158" s="64" t="e">
        <f>VLOOKUP($B2158,選擇權未平倉餘額!$A$4:$I$500,9,FALSE)</f>
        <v>#N/A</v>
      </c>
      <c r="V2158" s="39" t="e">
        <f>VLOOKUP($B2158,臺指選擇權P_C_Ratios!$A$4:$C$500,3,FALSE)</f>
        <v>#N/A</v>
      </c>
      <c r="W2158" s="41" t="e">
        <f>VLOOKUP($B2158,散戶多空比!$A$6:$L$500,12,FALSE)</f>
        <v>#N/A</v>
      </c>
      <c r="X2158" s="40" t="e">
        <f>VLOOKUP($B2158,期貨大額交易人未沖銷部位!$A$4:$O$499,4,FALSE)</f>
        <v>#N/A</v>
      </c>
      <c r="Y2158" s="40" t="e">
        <f>VLOOKUP($B2158,期貨大額交易人未沖銷部位!$A$4:$O$499,7,FALSE)</f>
        <v>#N/A</v>
      </c>
      <c r="Z2158" s="40" t="e">
        <f>VLOOKUP($B2158,期貨大額交易人未沖銷部位!$A$4:$O$499,10,FALSE)</f>
        <v>#N/A</v>
      </c>
      <c r="AA2158" s="40" t="e">
        <f>VLOOKUP($B2158,期貨大額交易人未沖銷部位!$A$4:$O$499,13,FALSE)</f>
        <v>#N/A</v>
      </c>
      <c r="AB2158" s="40" t="e">
        <f>VLOOKUP($B2158,期貨大額交易人未沖銷部位!$A$4:$O$499,14,FALSE)</f>
        <v>#N/A</v>
      </c>
      <c r="AC2158" s="40" t="e">
        <f>VLOOKUP($B2158,期貨大額交易人未沖銷部位!$A$4:$O$499,15,FALSE)</f>
        <v>#N/A</v>
      </c>
      <c r="AD2158" s="33" t="e">
        <f>VLOOKUP($B2158,三大美股走勢!$A$4:$J$495,4,FALSE)</f>
        <v>#N/A</v>
      </c>
      <c r="AE2158" s="33" t="e">
        <f>VLOOKUP($B2158,三大美股走勢!$A$4:$J$495,7,FALSE)</f>
        <v>#N/A</v>
      </c>
      <c r="AF2158" s="33" t="e">
        <f>VLOOKUP($B2158,三大美股走勢!$A$4:$J$495,10,FALSE)</f>
        <v>#N/A</v>
      </c>
    </row>
    <row r="2159" spans="2:32">
      <c r="B2159" s="32">
        <v>44938</v>
      </c>
      <c r="C2159" s="33" t="e">
        <f>VLOOKUP($B2159,大盤與近月台指!$A$4:$I$499,2,FALSE)</f>
        <v>#N/A</v>
      </c>
      <c r="D2159" s="34" t="e">
        <f>VLOOKUP($B2159,大盤與近月台指!$A$4:$I$499,3,FALSE)</f>
        <v>#N/A</v>
      </c>
      <c r="E2159" s="35" t="e">
        <f>VLOOKUP($B2159,大盤與近月台指!$A$4:$I$499,4,FALSE)</f>
        <v>#N/A</v>
      </c>
      <c r="F2159" s="33" t="e">
        <f>VLOOKUP($B2159,大盤與近月台指!$A$4:$I$499,5,FALSE)</f>
        <v>#N/A</v>
      </c>
      <c r="G2159" s="49" t="e">
        <f>VLOOKUP($B2159,三大法人買賣超!$A$4:$I$500,3,FALSE)</f>
        <v>#N/A</v>
      </c>
      <c r="H2159" s="34" t="e">
        <f>VLOOKUP($B2159,三大法人買賣超!$A$4:$I$500,5,FALSE)</f>
        <v>#N/A</v>
      </c>
      <c r="I2159" s="27" t="e">
        <f>VLOOKUP($B2159,三大法人買賣超!$A$4:$I$500,7,FALSE)</f>
        <v>#N/A</v>
      </c>
      <c r="J2159" s="27" t="e">
        <f>VLOOKUP($B2159,三大法人買賣超!$A$4:$I$500,9,FALSE)</f>
        <v>#N/A</v>
      </c>
      <c r="K2159" s="37">
        <f>新台幣匯率美元指數!B2160</f>
        <v>0</v>
      </c>
      <c r="L2159" s="38">
        <f>新台幣匯率美元指數!C2160</f>
        <v>0</v>
      </c>
      <c r="M2159" s="39">
        <f>新台幣匯率美元指數!D2160</f>
        <v>0</v>
      </c>
      <c r="N2159" s="27" t="e">
        <f>VLOOKUP($B2159,期貨未平倉口數!$A$4:$M$499,4,FALSE)</f>
        <v>#N/A</v>
      </c>
      <c r="O2159" s="27" t="e">
        <f>VLOOKUP($B2159,期貨未平倉口數!$A$4:$M$499,9,FALSE)</f>
        <v>#N/A</v>
      </c>
      <c r="P2159" s="27" t="e">
        <f>VLOOKUP($B2159,期貨未平倉口數!$A$4:$M$499,10,FALSE)</f>
        <v>#N/A</v>
      </c>
      <c r="Q2159" s="27" t="e">
        <f>VLOOKUP($B2159,期貨未平倉口數!$A$4:$M$499,11,FALSE)</f>
        <v>#N/A</v>
      </c>
      <c r="R2159" s="64" t="e">
        <f>VLOOKUP($B2159,選擇權未平倉餘額!$A$4:$I$500,6,FALSE)</f>
        <v>#N/A</v>
      </c>
      <c r="S2159" s="64" t="e">
        <f>VLOOKUP($B2159,選擇權未平倉餘額!$A$4:$I$500,7,FALSE)</f>
        <v>#N/A</v>
      </c>
      <c r="T2159" s="64" t="e">
        <f>VLOOKUP($B2159,選擇權未平倉餘額!$A$4:$I$500,8,FALSE)</f>
        <v>#N/A</v>
      </c>
      <c r="U2159" s="64" t="e">
        <f>VLOOKUP($B2159,選擇權未平倉餘額!$A$4:$I$500,9,FALSE)</f>
        <v>#N/A</v>
      </c>
      <c r="V2159" s="39" t="e">
        <f>VLOOKUP($B2159,臺指選擇權P_C_Ratios!$A$4:$C$500,3,FALSE)</f>
        <v>#N/A</v>
      </c>
      <c r="W2159" s="41" t="e">
        <f>VLOOKUP($B2159,散戶多空比!$A$6:$L$500,12,FALSE)</f>
        <v>#N/A</v>
      </c>
      <c r="X2159" s="40" t="e">
        <f>VLOOKUP($B2159,期貨大額交易人未沖銷部位!$A$4:$O$499,4,FALSE)</f>
        <v>#N/A</v>
      </c>
      <c r="Y2159" s="40" t="e">
        <f>VLOOKUP($B2159,期貨大額交易人未沖銷部位!$A$4:$O$499,7,FALSE)</f>
        <v>#N/A</v>
      </c>
      <c r="Z2159" s="40" t="e">
        <f>VLOOKUP($B2159,期貨大額交易人未沖銷部位!$A$4:$O$499,10,FALSE)</f>
        <v>#N/A</v>
      </c>
      <c r="AA2159" s="40" t="e">
        <f>VLOOKUP($B2159,期貨大額交易人未沖銷部位!$A$4:$O$499,13,FALSE)</f>
        <v>#N/A</v>
      </c>
      <c r="AB2159" s="40" t="e">
        <f>VLOOKUP($B2159,期貨大額交易人未沖銷部位!$A$4:$O$499,14,FALSE)</f>
        <v>#N/A</v>
      </c>
      <c r="AC2159" s="40" t="e">
        <f>VLOOKUP($B2159,期貨大額交易人未沖銷部位!$A$4:$O$499,15,FALSE)</f>
        <v>#N/A</v>
      </c>
      <c r="AD2159" s="33" t="e">
        <f>VLOOKUP($B2159,三大美股走勢!$A$4:$J$495,4,FALSE)</f>
        <v>#N/A</v>
      </c>
      <c r="AE2159" s="33" t="e">
        <f>VLOOKUP($B2159,三大美股走勢!$A$4:$J$495,7,FALSE)</f>
        <v>#N/A</v>
      </c>
      <c r="AF2159" s="33" t="e">
        <f>VLOOKUP($B2159,三大美股走勢!$A$4:$J$495,10,FALSE)</f>
        <v>#N/A</v>
      </c>
    </row>
    <row r="2160" spans="2:32">
      <c r="B2160" s="32">
        <v>44939</v>
      </c>
      <c r="C2160" s="33" t="e">
        <f>VLOOKUP($B2160,大盤與近月台指!$A$4:$I$499,2,FALSE)</f>
        <v>#N/A</v>
      </c>
      <c r="D2160" s="34" t="e">
        <f>VLOOKUP($B2160,大盤與近月台指!$A$4:$I$499,3,FALSE)</f>
        <v>#N/A</v>
      </c>
      <c r="E2160" s="35" t="e">
        <f>VLOOKUP($B2160,大盤與近月台指!$A$4:$I$499,4,FALSE)</f>
        <v>#N/A</v>
      </c>
      <c r="F2160" s="33" t="e">
        <f>VLOOKUP($B2160,大盤與近月台指!$A$4:$I$499,5,FALSE)</f>
        <v>#N/A</v>
      </c>
      <c r="G2160" s="49" t="e">
        <f>VLOOKUP($B2160,三大法人買賣超!$A$4:$I$500,3,FALSE)</f>
        <v>#N/A</v>
      </c>
      <c r="H2160" s="34" t="e">
        <f>VLOOKUP($B2160,三大法人買賣超!$A$4:$I$500,5,FALSE)</f>
        <v>#N/A</v>
      </c>
      <c r="I2160" s="27" t="e">
        <f>VLOOKUP($B2160,三大法人買賣超!$A$4:$I$500,7,FALSE)</f>
        <v>#N/A</v>
      </c>
      <c r="J2160" s="27" t="e">
        <f>VLOOKUP($B2160,三大法人買賣超!$A$4:$I$500,9,FALSE)</f>
        <v>#N/A</v>
      </c>
      <c r="K2160" s="37">
        <f>新台幣匯率美元指數!B2161</f>
        <v>0</v>
      </c>
      <c r="L2160" s="38">
        <f>新台幣匯率美元指數!C2161</f>
        <v>0</v>
      </c>
      <c r="M2160" s="39">
        <f>新台幣匯率美元指數!D2161</f>
        <v>0</v>
      </c>
      <c r="N2160" s="27" t="e">
        <f>VLOOKUP($B2160,期貨未平倉口數!$A$4:$M$499,4,FALSE)</f>
        <v>#N/A</v>
      </c>
      <c r="O2160" s="27" t="e">
        <f>VLOOKUP($B2160,期貨未平倉口數!$A$4:$M$499,9,FALSE)</f>
        <v>#N/A</v>
      </c>
      <c r="P2160" s="27" t="e">
        <f>VLOOKUP($B2160,期貨未平倉口數!$A$4:$M$499,10,FALSE)</f>
        <v>#N/A</v>
      </c>
      <c r="Q2160" s="27" t="e">
        <f>VLOOKUP($B2160,期貨未平倉口數!$A$4:$M$499,11,FALSE)</f>
        <v>#N/A</v>
      </c>
      <c r="R2160" s="64" t="e">
        <f>VLOOKUP($B2160,選擇權未平倉餘額!$A$4:$I$500,6,FALSE)</f>
        <v>#N/A</v>
      </c>
      <c r="S2160" s="64" t="e">
        <f>VLOOKUP($B2160,選擇權未平倉餘額!$A$4:$I$500,7,FALSE)</f>
        <v>#N/A</v>
      </c>
      <c r="T2160" s="64" t="e">
        <f>VLOOKUP($B2160,選擇權未平倉餘額!$A$4:$I$500,8,FALSE)</f>
        <v>#N/A</v>
      </c>
      <c r="U2160" s="64" t="e">
        <f>VLOOKUP($B2160,選擇權未平倉餘額!$A$4:$I$500,9,FALSE)</f>
        <v>#N/A</v>
      </c>
      <c r="V2160" s="39" t="e">
        <f>VLOOKUP($B2160,臺指選擇權P_C_Ratios!$A$4:$C$500,3,FALSE)</f>
        <v>#N/A</v>
      </c>
      <c r="W2160" s="41" t="e">
        <f>VLOOKUP($B2160,散戶多空比!$A$6:$L$500,12,FALSE)</f>
        <v>#N/A</v>
      </c>
      <c r="X2160" s="40" t="e">
        <f>VLOOKUP($B2160,期貨大額交易人未沖銷部位!$A$4:$O$499,4,FALSE)</f>
        <v>#N/A</v>
      </c>
      <c r="Y2160" s="40" t="e">
        <f>VLOOKUP($B2160,期貨大額交易人未沖銷部位!$A$4:$O$499,7,FALSE)</f>
        <v>#N/A</v>
      </c>
      <c r="Z2160" s="40" t="e">
        <f>VLOOKUP($B2160,期貨大額交易人未沖銷部位!$A$4:$O$499,10,FALSE)</f>
        <v>#N/A</v>
      </c>
      <c r="AA2160" s="40" t="e">
        <f>VLOOKUP($B2160,期貨大額交易人未沖銷部位!$A$4:$O$499,13,FALSE)</f>
        <v>#N/A</v>
      </c>
      <c r="AB2160" s="40" t="e">
        <f>VLOOKUP($B2160,期貨大額交易人未沖銷部位!$A$4:$O$499,14,FALSE)</f>
        <v>#N/A</v>
      </c>
      <c r="AC2160" s="40" t="e">
        <f>VLOOKUP($B2160,期貨大額交易人未沖銷部位!$A$4:$O$499,15,FALSE)</f>
        <v>#N/A</v>
      </c>
      <c r="AD2160" s="33" t="e">
        <f>VLOOKUP($B2160,三大美股走勢!$A$4:$J$495,4,FALSE)</f>
        <v>#N/A</v>
      </c>
      <c r="AE2160" s="33" t="e">
        <f>VLOOKUP($B2160,三大美股走勢!$A$4:$J$495,7,FALSE)</f>
        <v>#N/A</v>
      </c>
      <c r="AF2160" s="33" t="e">
        <f>VLOOKUP($B2160,三大美股走勢!$A$4:$J$495,10,FALSE)</f>
        <v>#N/A</v>
      </c>
    </row>
    <row r="2161" spans="2:32">
      <c r="B2161" s="32">
        <v>44940</v>
      </c>
      <c r="C2161" s="33" t="e">
        <f>VLOOKUP($B2161,大盤與近月台指!$A$4:$I$499,2,FALSE)</f>
        <v>#N/A</v>
      </c>
      <c r="D2161" s="34" t="e">
        <f>VLOOKUP($B2161,大盤與近月台指!$A$4:$I$499,3,FALSE)</f>
        <v>#N/A</v>
      </c>
      <c r="E2161" s="35" t="e">
        <f>VLOOKUP($B2161,大盤與近月台指!$A$4:$I$499,4,FALSE)</f>
        <v>#N/A</v>
      </c>
      <c r="F2161" s="33" t="e">
        <f>VLOOKUP($B2161,大盤與近月台指!$A$4:$I$499,5,FALSE)</f>
        <v>#N/A</v>
      </c>
      <c r="G2161" s="49" t="e">
        <f>VLOOKUP($B2161,三大法人買賣超!$A$4:$I$500,3,FALSE)</f>
        <v>#N/A</v>
      </c>
      <c r="H2161" s="34" t="e">
        <f>VLOOKUP($B2161,三大法人買賣超!$A$4:$I$500,5,FALSE)</f>
        <v>#N/A</v>
      </c>
      <c r="I2161" s="27" t="e">
        <f>VLOOKUP($B2161,三大法人買賣超!$A$4:$I$500,7,FALSE)</f>
        <v>#N/A</v>
      </c>
      <c r="J2161" s="27" t="e">
        <f>VLOOKUP($B2161,三大法人買賣超!$A$4:$I$500,9,FALSE)</f>
        <v>#N/A</v>
      </c>
      <c r="K2161" s="37">
        <f>新台幣匯率美元指數!B2162</f>
        <v>0</v>
      </c>
      <c r="L2161" s="38">
        <f>新台幣匯率美元指數!C2162</f>
        <v>0</v>
      </c>
      <c r="M2161" s="39">
        <f>新台幣匯率美元指數!D2162</f>
        <v>0</v>
      </c>
      <c r="N2161" s="27" t="e">
        <f>VLOOKUP($B2161,期貨未平倉口數!$A$4:$M$499,4,FALSE)</f>
        <v>#N/A</v>
      </c>
      <c r="O2161" s="27" t="e">
        <f>VLOOKUP($B2161,期貨未平倉口數!$A$4:$M$499,9,FALSE)</f>
        <v>#N/A</v>
      </c>
      <c r="P2161" s="27" t="e">
        <f>VLOOKUP($B2161,期貨未平倉口數!$A$4:$M$499,10,FALSE)</f>
        <v>#N/A</v>
      </c>
      <c r="Q2161" s="27" t="e">
        <f>VLOOKUP($B2161,期貨未平倉口數!$A$4:$M$499,11,FALSE)</f>
        <v>#N/A</v>
      </c>
      <c r="R2161" s="64" t="e">
        <f>VLOOKUP($B2161,選擇權未平倉餘額!$A$4:$I$500,6,FALSE)</f>
        <v>#N/A</v>
      </c>
      <c r="S2161" s="64" t="e">
        <f>VLOOKUP($B2161,選擇權未平倉餘額!$A$4:$I$500,7,FALSE)</f>
        <v>#N/A</v>
      </c>
      <c r="T2161" s="64" t="e">
        <f>VLOOKUP($B2161,選擇權未平倉餘額!$A$4:$I$500,8,FALSE)</f>
        <v>#N/A</v>
      </c>
      <c r="U2161" s="64" t="e">
        <f>VLOOKUP($B2161,選擇權未平倉餘額!$A$4:$I$500,9,FALSE)</f>
        <v>#N/A</v>
      </c>
      <c r="V2161" s="39" t="e">
        <f>VLOOKUP($B2161,臺指選擇權P_C_Ratios!$A$4:$C$500,3,FALSE)</f>
        <v>#N/A</v>
      </c>
      <c r="W2161" s="41" t="e">
        <f>VLOOKUP($B2161,散戶多空比!$A$6:$L$500,12,FALSE)</f>
        <v>#N/A</v>
      </c>
      <c r="X2161" s="40" t="e">
        <f>VLOOKUP($B2161,期貨大額交易人未沖銷部位!$A$4:$O$499,4,FALSE)</f>
        <v>#N/A</v>
      </c>
      <c r="Y2161" s="40" t="e">
        <f>VLOOKUP($B2161,期貨大額交易人未沖銷部位!$A$4:$O$499,7,FALSE)</f>
        <v>#N/A</v>
      </c>
      <c r="Z2161" s="40" t="e">
        <f>VLOOKUP($B2161,期貨大額交易人未沖銷部位!$A$4:$O$499,10,FALSE)</f>
        <v>#N/A</v>
      </c>
      <c r="AA2161" s="40" t="e">
        <f>VLOOKUP($B2161,期貨大額交易人未沖銷部位!$A$4:$O$499,13,FALSE)</f>
        <v>#N/A</v>
      </c>
      <c r="AB2161" s="40" t="e">
        <f>VLOOKUP($B2161,期貨大額交易人未沖銷部位!$A$4:$O$499,14,FALSE)</f>
        <v>#N/A</v>
      </c>
      <c r="AC2161" s="40" t="e">
        <f>VLOOKUP($B2161,期貨大額交易人未沖銷部位!$A$4:$O$499,15,FALSE)</f>
        <v>#N/A</v>
      </c>
      <c r="AD2161" s="33" t="e">
        <f>VLOOKUP($B2161,三大美股走勢!$A$4:$J$495,4,FALSE)</f>
        <v>#N/A</v>
      </c>
      <c r="AE2161" s="33" t="e">
        <f>VLOOKUP($B2161,三大美股走勢!$A$4:$J$495,7,FALSE)</f>
        <v>#N/A</v>
      </c>
      <c r="AF2161" s="33" t="e">
        <f>VLOOKUP($B2161,三大美股走勢!$A$4:$J$495,10,FALSE)</f>
        <v>#N/A</v>
      </c>
    </row>
    <row r="2162" spans="2:32">
      <c r="B2162" s="32">
        <v>44941</v>
      </c>
      <c r="C2162" s="33" t="e">
        <f>VLOOKUP($B2162,大盤與近月台指!$A$4:$I$499,2,FALSE)</f>
        <v>#N/A</v>
      </c>
      <c r="D2162" s="34" t="e">
        <f>VLOOKUP($B2162,大盤與近月台指!$A$4:$I$499,3,FALSE)</f>
        <v>#N/A</v>
      </c>
      <c r="E2162" s="35" t="e">
        <f>VLOOKUP($B2162,大盤與近月台指!$A$4:$I$499,4,FALSE)</f>
        <v>#N/A</v>
      </c>
      <c r="F2162" s="33" t="e">
        <f>VLOOKUP($B2162,大盤與近月台指!$A$4:$I$499,5,FALSE)</f>
        <v>#N/A</v>
      </c>
      <c r="G2162" s="49" t="e">
        <f>VLOOKUP($B2162,三大法人買賣超!$A$4:$I$500,3,FALSE)</f>
        <v>#N/A</v>
      </c>
      <c r="H2162" s="34" t="e">
        <f>VLOOKUP($B2162,三大法人買賣超!$A$4:$I$500,5,FALSE)</f>
        <v>#N/A</v>
      </c>
      <c r="I2162" s="27" t="e">
        <f>VLOOKUP($B2162,三大法人買賣超!$A$4:$I$500,7,FALSE)</f>
        <v>#N/A</v>
      </c>
      <c r="J2162" s="27" t="e">
        <f>VLOOKUP($B2162,三大法人買賣超!$A$4:$I$500,9,FALSE)</f>
        <v>#N/A</v>
      </c>
      <c r="K2162" s="37">
        <f>新台幣匯率美元指數!B2163</f>
        <v>0</v>
      </c>
      <c r="L2162" s="38">
        <f>新台幣匯率美元指數!C2163</f>
        <v>0</v>
      </c>
      <c r="M2162" s="39">
        <f>新台幣匯率美元指數!D2163</f>
        <v>0</v>
      </c>
      <c r="N2162" s="27" t="e">
        <f>VLOOKUP($B2162,期貨未平倉口數!$A$4:$M$499,4,FALSE)</f>
        <v>#N/A</v>
      </c>
      <c r="O2162" s="27" t="e">
        <f>VLOOKUP($B2162,期貨未平倉口數!$A$4:$M$499,9,FALSE)</f>
        <v>#N/A</v>
      </c>
      <c r="P2162" s="27" t="e">
        <f>VLOOKUP($B2162,期貨未平倉口數!$A$4:$M$499,10,FALSE)</f>
        <v>#N/A</v>
      </c>
      <c r="Q2162" s="27" t="e">
        <f>VLOOKUP($B2162,期貨未平倉口數!$A$4:$M$499,11,FALSE)</f>
        <v>#N/A</v>
      </c>
      <c r="R2162" s="64" t="e">
        <f>VLOOKUP($B2162,選擇權未平倉餘額!$A$4:$I$500,6,FALSE)</f>
        <v>#N/A</v>
      </c>
      <c r="S2162" s="64" t="e">
        <f>VLOOKUP($B2162,選擇權未平倉餘額!$A$4:$I$500,7,FALSE)</f>
        <v>#N/A</v>
      </c>
      <c r="T2162" s="64" t="e">
        <f>VLOOKUP($B2162,選擇權未平倉餘額!$A$4:$I$500,8,FALSE)</f>
        <v>#N/A</v>
      </c>
      <c r="U2162" s="64" t="e">
        <f>VLOOKUP($B2162,選擇權未平倉餘額!$A$4:$I$500,9,FALSE)</f>
        <v>#N/A</v>
      </c>
      <c r="V2162" s="39" t="e">
        <f>VLOOKUP($B2162,臺指選擇權P_C_Ratios!$A$4:$C$500,3,FALSE)</f>
        <v>#N/A</v>
      </c>
      <c r="W2162" s="41" t="e">
        <f>VLOOKUP($B2162,散戶多空比!$A$6:$L$500,12,FALSE)</f>
        <v>#N/A</v>
      </c>
      <c r="X2162" s="40" t="e">
        <f>VLOOKUP($B2162,期貨大額交易人未沖銷部位!$A$4:$O$499,4,FALSE)</f>
        <v>#N/A</v>
      </c>
      <c r="Y2162" s="40" t="e">
        <f>VLOOKUP($B2162,期貨大額交易人未沖銷部位!$A$4:$O$499,7,FALSE)</f>
        <v>#N/A</v>
      </c>
      <c r="Z2162" s="40" t="e">
        <f>VLOOKUP($B2162,期貨大額交易人未沖銷部位!$A$4:$O$499,10,FALSE)</f>
        <v>#N/A</v>
      </c>
      <c r="AA2162" s="40" t="e">
        <f>VLOOKUP($B2162,期貨大額交易人未沖銷部位!$A$4:$O$499,13,FALSE)</f>
        <v>#N/A</v>
      </c>
      <c r="AB2162" s="40" t="e">
        <f>VLOOKUP($B2162,期貨大額交易人未沖銷部位!$A$4:$O$499,14,FALSE)</f>
        <v>#N/A</v>
      </c>
      <c r="AC2162" s="40" t="e">
        <f>VLOOKUP($B2162,期貨大額交易人未沖銷部位!$A$4:$O$499,15,FALSE)</f>
        <v>#N/A</v>
      </c>
      <c r="AD2162" s="33" t="e">
        <f>VLOOKUP($B2162,三大美股走勢!$A$4:$J$495,4,FALSE)</f>
        <v>#N/A</v>
      </c>
      <c r="AE2162" s="33" t="e">
        <f>VLOOKUP($B2162,三大美股走勢!$A$4:$J$495,7,FALSE)</f>
        <v>#N/A</v>
      </c>
      <c r="AF2162" s="33" t="e">
        <f>VLOOKUP($B2162,三大美股走勢!$A$4:$J$495,10,FALSE)</f>
        <v>#N/A</v>
      </c>
    </row>
    <row r="2163" spans="2:32">
      <c r="B2163" s="32">
        <v>44942</v>
      </c>
      <c r="C2163" s="33" t="e">
        <f>VLOOKUP($B2163,大盤與近月台指!$A$4:$I$499,2,FALSE)</f>
        <v>#N/A</v>
      </c>
      <c r="D2163" s="34" t="e">
        <f>VLOOKUP($B2163,大盤與近月台指!$A$4:$I$499,3,FALSE)</f>
        <v>#N/A</v>
      </c>
      <c r="E2163" s="35" t="e">
        <f>VLOOKUP($B2163,大盤與近月台指!$A$4:$I$499,4,FALSE)</f>
        <v>#N/A</v>
      </c>
      <c r="F2163" s="33" t="e">
        <f>VLOOKUP($B2163,大盤與近月台指!$A$4:$I$499,5,FALSE)</f>
        <v>#N/A</v>
      </c>
      <c r="G2163" s="49" t="e">
        <f>VLOOKUP($B2163,三大法人買賣超!$A$4:$I$500,3,FALSE)</f>
        <v>#N/A</v>
      </c>
      <c r="H2163" s="34" t="e">
        <f>VLOOKUP($B2163,三大法人買賣超!$A$4:$I$500,5,FALSE)</f>
        <v>#N/A</v>
      </c>
      <c r="I2163" s="27" t="e">
        <f>VLOOKUP($B2163,三大法人買賣超!$A$4:$I$500,7,FALSE)</f>
        <v>#N/A</v>
      </c>
      <c r="J2163" s="27" t="e">
        <f>VLOOKUP($B2163,三大法人買賣超!$A$4:$I$500,9,FALSE)</f>
        <v>#N/A</v>
      </c>
      <c r="K2163" s="37">
        <f>新台幣匯率美元指數!B2164</f>
        <v>0</v>
      </c>
      <c r="L2163" s="38">
        <f>新台幣匯率美元指數!C2164</f>
        <v>0</v>
      </c>
      <c r="M2163" s="39">
        <f>新台幣匯率美元指數!D2164</f>
        <v>0</v>
      </c>
      <c r="N2163" s="27" t="e">
        <f>VLOOKUP($B2163,期貨未平倉口數!$A$4:$M$499,4,FALSE)</f>
        <v>#N/A</v>
      </c>
      <c r="O2163" s="27" t="e">
        <f>VLOOKUP($B2163,期貨未平倉口數!$A$4:$M$499,9,FALSE)</f>
        <v>#N/A</v>
      </c>
      <c r="P2163" s="27" t="e">
        <f>VLOOKUP($B2163,期貨未平倉口數!$A$4:$M$499,10,FALSE)</f>
        <v>#N/A</v>
      </c>
      <c r="Q2163" s="27" t="e">
        <f>VLOOKUP($B2163,期貨未平倉口數!$A$4:$M$499,11,FALSE)</f>
        <v>#N/A</v>
      </c>
      <c r="R2163" s="64" t="e">
        <f>VLOOKUP($B2163,選擇權未平倉餘額!$A$4:$I$500,6,FALSE)</f>
        <v>#N/A</v>
      </c>
      <c r="S2163" s="64" t="e">
        <f>VLOOKUP($B2163,選擇權未平倉餘額!$A$4:$I$500,7,FALSE)</f>
        <v>#N/A</v>
      </c>
      <c r="T2163" s="64" t="e">
        <f>VLOOKUP($B2163,選擇權未平倉餘額!$A$4:$I$500,8,FALSE)</f>
        <v>#N/A</v>
      </c>
      <c r="U2163" s="64" t="e">
        <f>VLOOKUP($B2163,選擇權未平倉餘額!$A$4:$I$500,9,FALSE)</f>
        <v>#N/A</v>
      </c>
      <c r="V2163" s="39" t="e">
        <f>VLOOKUP($B2163,臺指選擇權P_C_Ratios!$A$4:$C$500,3,FALSE)</f>
        <v>#N/A</v>
      </c>
      <c r="W2163" s="41" t="e">
        <f>VLOOKUP($B2163,散戶多空比!$A$6:$L$500,12,FALSE)</f>
        <v>#N/A</v>
      </c>
      <c r="X2163" s="40" t="e">
        <f>VLOOKUP($B2163,期貨大額交易人未沖銷部位!$A$4:$O$499,4,FALSE)</f>
        <v>#N/A</v>
      </c>
      <c r="Y2163" s="40" t="e">
        <f>VLOOKUP($B2163,期貨大額交易人未沖銷部位!$A$4:$O$499,7,FALSE)</f>
        <v>#N/A</v>
      </c>
      <c r="Z2163" s="40" t="e">
        <f>VLOOKUP($B2163,期貨大額交易人未沖銷部位!$A$4:$O$499,10,FALSE)</f>
        <v>#N/A</v>
      </c>
      <c r="AA2163" s="40" t="e">
        <f>VLOOKUP($B2163,期貨大額交易人未沖銷部位!$A$4:$O$499,13,FALSE)</f>
        <v>#N/A</v>
      </c>
      <c r="AB2163" s="40" t="e">
        <f>VLOOKUP($B2163,期貨大額交易人未沖銷部位!$A$4:$O$499,14,FALSE)</f>
        <v>#N/A</v>
      </c>
      <c r="AC2163" s="40" t="e">
        <f>VLOOKUP($B2163,期貨大額交易人未沖銷部位!$A$4:$O$499,15,FALSE)</f>
        <v>#N/A</v>
      </c>
      <c r="AD2163" s="33" t="e">
        <f>VLOOKUP($B2163,三大美股走勢!$A$4:$J$495,4,FALSE)</f>
        <v>#N/A</v>
      </c>
      <c r="AE2163" s="33" t="e">
        <f>VLOOKUP($B2163,三大美股走勢!$A$4:$J$495,7,FALSE)</f>
        <v>#N/A</v>
      </c>
      <c r="AF2163" s="33" t="e">
        <f>VLOOKUP($B2163,三大美股走勢!$A$4:$J$495,10,FALSE)</f>
        <v>#N/A</v>
      </c>
    </row>
    <row r="2164" spans="2:32">
      <c r="B2164" s="32">
        <v>44943</v>
      </c>
      <c r="C2164" s="33" t="e">
        <f>VLOOKUP($B2164,大盤與近月台指!$A$4:$I$499,2,FALSE)</f>
        <v>#N/A</v>
      </c>
      <c r="D2164" s="34" t="e">
        <f>VLOOKUP($B2164,大盤與近月台指!$A$4:$I$499,3,FALSE)</f>
        <v>#N/A</v>
      </c>
      <c r="E2164" s="35" t="e">
        <f>VLOOKUP($B2164,大盤與近月台指!$A$4:$I$499,4,FALSE)</f>
        <v>#N/A</v>
      </c>
      <c r="F2164" s="33" t="e">
        <f>VLOOKUP($B2164,大盤與近月台指!$A$4:$I$499,5,FALSE)</f>
        <v>#N/A</v>
      </c>
      <c r="G2164" s="49" t="e">
        <f>VLOOKUP($B2164,三大法人買賣超!$A$4:$I$500,3,FALSE)</f>
        <v>#N/A</v>
      </c>
      <c r="H2164" s="34" t="e">
        <f>VLOOKUP($B2164,三大法人買賣超!$A$4:$I$500,5,FALSE)</f>
        <v>#N/A</v>
      </c>
      <c r="I2164" s="27" t="e">
        <f>VLOOKUP($B2164,三大法人買賣超!$A$4:$I$500,7,FALSE)</f>
        <v>#N/A</v>
      </c>
      <c r="J2164" s="27" t="e">
        <f>VLOOKUP($B2164,三大法人買賣超!$A$4:$I$500,9,FALSE)</f>
        <v>#N/A</v>
      </c>
      <c r="K2164" s="37">
        <f>新台幣匯率美元指數!B2165</f>
        <v>0</v>
      </c>
      <c r="L2164" s="38">
        <f>新台幣匯率美元指數!C2165</f>
        <v>0</v>
      </c>
      <c r="M2164" s="39">
        <f>新台幣匯率美元指數!D2165</f>
        <v>0</v>
      </c>
      <c r="N2164" s="27" t="e">
        <f>VLOOKUP($B2164,期貨未平倉口數!$A$4:$M$499,4,FALSE)</f>
        <v>#N/A</v>
      </c>
      <c r="O2164" s="27" t="e">
        <f>VLOOKUP($B2164,期貨未平倉口數!$A$4:$M$499,9,FALSE)</f>
        <v>#N/A</v>
      </c>
      <c r="P2164" s="27" t="e">
        <f>VLOOKUP($B2164,期貨未平倉口數!$A$4:$M$499,10,FALSE)</f>
        <v>#N/A</v>
      </c>
      <c r="Q2164" s="27" t="e">
        <f>VLOOKUP($B2164,期貨未平倉口數!$A$4:$M$499,11,FALSE)</f>
        <v>#N/A</v>
      </c>
      <c r="R2164" s="64" t="e">
        <f>VLOOKUP($B2164,選擇權未平倉餘額!$A$4:$I$500,6,FALSE)</f>
        <v>#N/A</v>
      </c>
      <c r="S2164" s="64" t="e">
        <f>VLOOKUP($B2164,選擇權未平倉餘額!$A$4:$I$500,7,FALSE)</f>
        <v>#N/A</v>
      </c>
      <c r="T2164" s="64" t="e">
        <f>VLOOKUP($B2164,選擇權未平倉餘額!$A$4:$I$500,8,FALSE)</f>
        <v>#N/A</v>
      </c>
      <c r="U2164" s="64" t="e">
        <f>VLOOKUP($B2164,選擇權未平倉餘額!$A$4:$I$500,9,FALSE)</f>
        <v>#N/A</v>
      </c>
      <c r="V2164" s="39" t="e">
        <f>VLOOKUP($B2164,臺指選擇權P_C_Ratios!$A$4:$C$500,3,FALSE)</f>
        <v>#N/A</v>
      </c>
      <c r="W2164" s="41" t="e">
        <f>VLOOKUP($B2164,散戶多空比!$A$6:$L$500,12,FALSE)</f>
        <v>#N/A</v>
      </c>
      <c r="X2164" s="40" t="e">
        <f>VLOOKUP($B2164,期貨大額交易人未沖銷部位!$A$4:$O$499,4,FALSE)</f>
        <v>#N/A</v>
      </c>
      <c r="Y2164" s="40" t="e">
        <f>VLOOKUP($B2164,期貨大額交易人未沖銷部位!$A$4:$O$499,7,FALSE)</f>
        <v>#N/A</v>
      </c>
      <c r="Z2164" s="40" t="e">
        <f>VLOOKUP($B2164,期貨大額交易人未沖銷部位!$A$4:$O$499,10,FALSE)</f>
        <v>#N/A</v>
      </c>
      <c r="AA2164" s="40" t="e">
        <f>VLOOKUP($B2164,期貨大額交易人未沖銷部位!$A$4:$O$499,13,FALSE)</f>
        <v>#N/A</v>
      </c>
      <c r="AB2164" s="40" t="e">
        <f>VLOOKUP($B2164,期貨大額交易人未沖銷部位!$A$4:$O$499,14,FALSE)</f>
        <v>#N/A</v>
      </c>
      <c r="AC2164" s="40" t="e">
        <f>VLOOKUP($B2164,期貨大額交易人未沖銷部位!$A$4:$O$499,15,FALSE)</f>
        <v>#N/A</v>
      </c>
      <c r="AD2164" s="33" t="e">
        <f>VLOOKUP($B2164,三大美股走勢!$A$4:$J$495,4,FALSE)</f>
        <v>#N/A</v>
      </c>
      <c r="AE2164" s="33" t="e">
        <f>VLOOKUP($B2164,三大美股走勢!$A$4:$J$495,7,FALSE)</f>
        <v>#N/A</v>
      </c>
      <c r="AF2164" s="33" t="e">
        <f>VLOOKUP($B2164,三大美股走勢!$A$4:$J$495,10,FALSE)</f>
        <v>#N/A</v>
      </c>
    </row>
    <row r="2165" spans="2:32">
      <c r="B2165" s="32">
        <v>44944</v>
      </c>
      <c r="C2165" s="33" t="e">
        <f>VLOOKUP($B2165,大盤與近月台指!$A$4:$I$499,2,FALSE)</f>
        <v>#N/A</v>
      </c>
      <c r="D2165" s="34" t="e">
        <f>VLOOKUP($B2165,大盤與近月台指!$A$4:$I$499,3,FALSE)</f>
        <v>#N/A</v>
      </c>
      <c r="E2165" s="35" t="e">
        <f>VLOOKUP($B2165,大盤與近月台指!$A$4:$I$499,4,FALSE)</f>
        <v>#N/A</v>
      </c>
      <c r="F2165" s="33" t="e">
        <f>VLOOKUP($B2165,大盤與近月台指!$A$4:$I$499,5,FALSE)</f>
        <v>#N/A</v>
      </c>
      <c r="G2165" s="49" t="e">
        <f>VLOOKUP($B2165,三大法人買賣超!$A$4:$I$500,3,FALSE)</f>
        <v>#N/A</v>
      </c>
      <c r="H2165" s="34" t="e">
        <f>VLOOKUP($B2165,三大法人買賣超!$A$4:$I$500,5,FALSE)</f>
        <v>#N/A</v>
      </c>
      <c r="I2165" s="27" t="e">
        <f>VLOOKUP($B2165,三大法人買賣超!$A$4:$I$500,7,FALSE)</f>
        <v>#N/A</v>
      </c>
      <c r="J2165" s="27" t="e">
        <f>VLOOKUP($B2165,三大法人買賣超!$A$4:$I$500,9,FALSE)</f>
        <v>#N/A</v>
      </c>
      <c r="K2165" s="37">
        <f>新台幣匯率美元指數!B2166</f>
        <v>0</v>
      </c>
      <c r="L2165" s="38">
        <f>新台幣匯率美元指數!C2166</f>
        <v>0</v>
      </c>
      <c r="M2165" s="39">
        <f>新台幣匯率美元指數!D2166</f>
        <v>0</v>
      </c>
      <c r="N2165" s="27" t="e">
        <f>VLOOKUP($B2165,期貨未平倉口數!$A$4:$M$499,4,FALSE)</f>
        <v>#N/A</v>
      </c>
      <c r="O2165" s="27" t="e">
        <f>VLOOKUP($B2165,期貨未平倉口數!$A$4:$M$499,9,FALSE)</f>
        <v>#N/A</v>
      </c>
      <c r="P2165" s="27" t="e">
        <f>VLOOKUP($B2165,期貨未平倉口數!$A$4:$M$499,10,FALSE)</f>
        <v>#N/A</v>
      </c>
      <c r="Q2165" s="27" t="e">
        <f>VLOOKUP($B2165,期貨未平倉口數!$A$4:$M$499,11,FALSE)</f>
        <v>#N/A</v>
      </c>
      <c r="R2165" s="64" t="e">
        <f>VLOOKUP($B2165,選擇權未平倉餘額!$A$4:$I$500,6,FALSE)</f>
        <v>#N/A</v>
      </c>
      <c r="S2165" s="64" t="e">
        <f>VLOOKUP($B2165,選擇權未平倉餘額!$A$4:$I$500,7,FALSE)</f>
        <v>#N/A</v>
      </c>
      <c r="T2165" s="64" t="e">
        <f>VLOOKUP($B2165,選擇權未平倉餘額!$A$4:$I$500,8,FALSE)</f>
        <v>#N/A</v>
      </c>
      <c r="U2165" s="64" t="e">
        <f>VLOOKUP($B2165,選擇權未平倉餘額!$A$4:$I$500,9,FALSE)</f>
        <v>#N/A</v>
      </c>
      <c r="V2165" s="39" t="e">
        <f>VLOOKUP($B2165,臺指選擇權P_C_Ratios!$A$4:$C$500,3,FALSE)</f>
        <v>#N/A</v>
      </c>
      <c r="W2165" s="41" t="e">
        <f>VLOOKUP($B2165,散戶多空比!$A$6:$L$500,12,FALSE)</f>
        <v>#N/A</v>
      </c>
      <c r="X2165" s="40" t="e">
        <f>VLOOKUP($B2165,期貨大額交易人未沖銷部位!$A$4:$O$499,4,FALSE)</f>
        <v>#N/A</v>
      </c>
      <c r="Y2165" s="40" t="e">
        <f>VLOOKUP($B2165,期貨大額交易人未沖銷部位!$A$4:$O$499,7,FALSE)</f>
        <v>#N/A</v>
      </c>
      <c r="Z2165" s="40" t="e">
        <f>VLOOKUP($B2165,期貨大額交易人未沖銷部位!$A$4:$O$499,10,FALSE)</f>
        <v>#N/A</v>
      </c>
      <c r="AA2165" s="40" t="e">
        <f>VLOOKUP($B2165,期貨大額交易人未沖銷部位!$A$4:$O$499,13,FALSE)</f>
        <v>#N/A</v>
      </c>
      <c r="AB2165" s="40" t="e">
        <f>VLOOKUP($B2165,期貨大額交易人未沖銷部位!$A$4:$O$499,14,FALSE)</f>
        <v>#N/A</v>
      </c>
      <c r="AC2165" s="40" t="e">
        <f>VLOOKUP($B2165,期貨大額交易人未沖銷部位!$A$4:$O$499,15,FALSE)</f>
        <v>#N/A</v>
      </c>
      <c r="AD2165" s="33" t="e">
        <f>VLOOKUP($B2165,三大美股走勢!$A$4:$J$495,4,FALSE)</f>
        <v>#N/A</v>
      </c>
      <c r="AE2165" s="33" t="e">
        <f>VLOOKUP($B2165,三大美股走勢!$A$4:$J$495,7,FALSE)</f>
        <v>#N/A</v>
      </c>
      <c r="AF2165" s="33" t="e">
        <f>VLOOKUP($B2165,三大美股走勢!$A$4:$J$495,10,FALSE)</f>
        <v>#N/A</v>
      </c>
    </row>
    <row r="2166" spans="2:32">
      <c r="B2166" s="32">
        <v>44945</v>
      </c>
      <c r="C2166" s="33" t="e">
        <f>VLOOKUP($B2166,大盤與近月台指!$A$4:$I$499,2,FALSE)</f>
        <v>#N/A</v>
      </c>
      <c r="D2166" s="34" t="e">
        <f>VLOOKUP($B2166,大盤與近月台指!$A$4:$I$499,3,FALSE)</f>
        <v>#N/A</v>
      </c>
      <c r="E2166" s="35" t="e">
        <f>VLOOKUP($B2166,大盤與近月台指!$A$4:$I$499,4,FALSE)</f>
        <v>#N/A</v>
      </c>
      <c r="F2166" s="33" t="e">
        <f>VLOOKUP($B2166,大盤與近月台指!$A$4:$I$499,5,FALSE)</f>
        <v>#N/A</v>
      </c>
      <c r="G2166" s="49" t="e">
        <f>VLOOKUP($B2166,三大法人買賣超!$A$4:$I$500,3,FALSE)</f>
        <v>#N/A</v>
      </c>
      <c r="H2166" s="34" t="e">
        <f>VLOOKUP($B2166,三大法人買賣超!$A$4:$I$500,5,FALSE)</f>
        <v>#N/A</v>
      </c>
      <c r="I2166" s="27" t="e">
        <f>VLOOKUP($B2166,三大法人買賣超!$A$4:$I$500,7,FALSE)</f>
        <v>#N/A</v>
      </c>
      <c r="J2166" s="27" t="e">
        <f>VLOOKUP($B2166,三大法人買賣超!$A$4:$I$500,9,FALSE)</f>
        <v>#N/A</v>
      </c>
      <c r="K2166" s="37">
        <f>新台幣匯率美元指數!B2167</f>
        <v>0</v>
      </c>
      <c r="L2166" s="38">
        <f>新台幣匯率美元指數!C2167</f>
        <v>0</v>
      </c>
      <c r="M2166" s="39">
        <f>新台幣匯率美元指數!D2167</f>
        <v>0</v>
      </c>
      <c r="N2166" s="27" t="e">
        <f>VLOOKUP($B2166,期貨未平倉口數!$A$4:$M$499,4,FALSE)</f>
        <v>#N/A</v>
      </c>
      <c r="O2166" s="27" t="e">
        <f>VLOOKUP($B2166,期貨未平倉口數!$A$4:$M$499,9,FALSE)</f>
        <v>#N/A</v>
      </c>
      <c r="P2166" s="27" t="e">
        <f>VLOOKUP($B2166,期貨未平倉口數!$A$4:$M$499,10,FALSE)</f>
        <v>#N/A</v>
      </c>
      <c r="Q2166" s="27" t="e">
        <f>VLOOKUP($B2166,期貨未平倉口數!$A$4:$M$499,11,FALSE)</f>
        <v>#N/A</v>
      </c>
      <c r="R2166" s="64" t="e">
        <f>VLOOKUP($B2166,選擇權未平倉餘額!$A$4:$I$500,6,FALSE)</f>
        <v>#N/A</v>
      </c>
      <c r="S2166" s="64" t="e">
        <f>VLOOKUP($B2166,選擇權未平倉餘額!$A$4:$I$500,7,FALSE)</f>
        <v>#N/A</v>
      </c>
      <c r="T2166" s="64" t="e">
        <f>VLOOKUP($B2166,選擇權未平倉餘額!$A$4:$I$500,8,FALSE)</f>
        <v>#N/A</v>
      </c>
      <c r="U2166" s="64" t="e">
        <f>VLOOKUP($B2166,選擇權未平倉餘額!$A$4:$I$500,9,FALSE)</f>
        <v>#N/A</v>
      </c>
      <c r="V2166" s="39" t="e">
        <f>VLOOKUP($B2166,臺指選擇權P_C_Ratios!$A$4:$C$500,3,FALSE)</f>
        <v>#N/A</v>
      </c>
      <c r="W2166" s="41" t="e">
        <f>VLOOKUP($B2166,散戶多空比!$A$6:$L$500,12,FALSE)</f>
        <v>#N/A</v>
      </c>
      <c r="X2166" s="40" t="e">
        <f>VLOOKUP($B2166,期貨大額交易人未沖銷部位!$A$4:$O$499,4,FALSE)</f>
        <v>#N/A</v>
      </c>
      <c r="Y2166" s="40" t="e">
        <f>VLOOKUP($B2166,期貨大額交易人未沖銷部位!$A$4:$O$499,7,FALSE)</f>
        <v>#N/A</v>
      </c>
      <c r="Z2166" s="40" t="e">
        <f>VLOOKUP($B2166,期貨大額交易人未沖銷部位!$A$4:$O$499,10,FALSE)</f>
        <v>#N/A</v>
      </c>
      <c r="AA2166" s="40" t="e">
        <f>VLOOKUP($B2166,期貨大額交易人未沖銷部位!$A$4:$O$499,13,FALSE)</f>
        <v>#N/A</v>
      </c>
      <c r="AB2166" s="40" t="e">
        <f>VLOOKUP($B2166,期貨大額交易人未沖銷部位!$A$4:$O$499,14,FALSE)</f>
        <v>#N/A</v>
      </c>
      <c r="AC2166" s="40" t="e">
        <f>VLOOKUP($B2166,期貨大額交易人未沖銷部位!$A$4:$O$499,15,FALSE)</f>
        <v>#N/A</v>
      </c>
      <c r="AD2166" s="33" t="e">
        <f>VLOOKUP($B2166,三大美股走勢!$A$4:$J$495,4,FALSE)</f>
        <v>#N/A</v>
      </c>
      <c r="AE2166" s="33" t="e">
        <f>VLOOKUP($B2166,三大美股走勢!$A$4:$J$495,7,FALSE)</f>
        <v>#N/A</v>
      </c>
      <c r="AF2166" s="33" t="e">
        <f>VLOOKUP($B2166,三大美股走勢!$A$4:$J$495,10,FALSE)</f>
        <v>#N/A</v>
      </c>
    </row>
    <row r="2167" spans="2:32">
      <c r="B2167" s="32">
        <v>44946</v>
      </c>
      <c r="C2167" s="33" t="e">
        <f>VLOOKUP($B2167,大盤與近月台指!$A$4:$I$499,2,FALSE)</f>
        <v>#N/A</v>
      </c>
      <c r="D2167" s="34" t="e">
        <f>VLOOKUP($B2167,大盤與近月台指!$A$4:$I$499,3,FALSE)</f>
        <v>#N/A</v>
      </c>
      <c r="E2167" s="35" t="e">
        <f>VLOOKUP($B2167,大盤與近月台指!$A$4:$I$499,4,FALSE)</f>
        <v>#N/A</v>
      </c>
      <c r="F2167" s="33" t="e">
        <f>VLOOKUP($B2167,大盤與近月台指!$A$4:$I$499,5,FALSE)</f>
        <v>#N/A</v>
      </c>
      <c r="G2167" s="49" t="e">
        <f>VLOOKUP($B2167,三大法人買賣超!$A$4:$I$500,3,FALSE)</f>
        <v>#N/A</v>
      </c>
      <c r="H2167" s="34" t="e">
        <f>VLOOKUP($B2167,三大法人買賣超!$A$4:$I$500,5,FALSE)</f>
        <v>#N/A</v>
      </c>
      <c r="I2167" s="27" t="e">
        <f>VLOOKUP($B2167,三大法人買賣超!$A$4:$I$500,7,FALSE)</f>
        <v>#N/A</v>
      </c>
      <c r="J2167" s="27" t="e">
        <f>VLOOKUP($B2167,三大法人買賣超!$A$4:$I$500,9,FALSE)</f>
        <v>#N/A</v>
      </c>
      <c r="K2167" s="37">
        <f>新台幣匯率美元指數!B2168</f>
        <v>0</v>
      </c>
      <c r="L2167" s="38">
        <f>新台幣匯率美元指數!C2168</f>
        <v>0</v>
      </c>
      <c r="M2167" s="39">
        <f>新台幣匯率美元指數!D2168</f>
        <v>0</v>
      </c>
      <c r="N2167" s="27" t="e">
        <f>VLOOKUP($B2167,期貨未平倉口數!$A$4:$M$499,4,FALSE)</f>
        <v>#N/A</v>
      </c>
      <c r="O2167" s="27" t="e">
        <f>VLOOKUP($B2167,期貨未平倉口數!$A$4:$M$499,9,FALSE)</f>
        <v>#N/A</v>
      </c>
      <c r="P2167" s="27" t="e">
        <f>VLOOKUP($B2167,期貨未平倉口數!$A$4:$M$499,10,FALSE)</f>
        <v>#N/A</v>
      </c>
      <c r="Q2167" s="27" t="e">
        <f>VLOOKUP($B2167,期貨未平倉口數!$A$4:$M$499,11,FALSE)</f>
        <v>#N/A</v>
      </c>
      <c r="R2167" s="64" t="e">
        <f>VLOOKUP($B2167,選擇權未平倉餘額!$A$4:$I$500,6,FALSE)</f>
        <v>#N/A</v>
      </c>
      <c r="S2167" s="64" t="e">
        <f>VLOOKUP($B2167,選擇權未平倉餘額!$A$4:$I$500,7,FALSE)</f>
        <v>#N/A</v>
      </c>
      <c r="T2167" s="64" t="e">
        <f>VLOOKUP($B2167,選擇權未平倉餘額!$A$4:$I$500,8,FALSE)</f>
        <v>#N/A</v>
      </c>
      <c r="U2167" s="64" t="e">
        <f>VLOOKUP($B2167,選擇權未平倉餘額!$A$4:$I$500,9,FALSE)</f>
        <v>#N/A</v>
      </c>
      <c r="V2167" s="39" t="e">
        <f>VLOOKUP($B2167,臺指選擇權P_C_Ratios!$A$4:$C$500,3,FALSE)</f>
        <v>#N/A</v>
      </c>
      <c r="W2167" s="41" t="e">
        <f>VLOOKUP($B2167,散戶多空比!$A$6:$L$500,12,FALSE)</f>
        <v>#N/A</v>
      </c>
      <c r="X2167" s="40" t="e">
        <f>VLOOKUP($B2167,期貨大額交易人未沖銷部位!$A$4:$O$499,4,FALSE)</f>
        <v>#N/A</v>
      </c>
      <c r="Y2167" s="40" t="e">
        <f>VLOOKUP($B2167,期貨大額交易人未沖銷部位!$A$4:$O$499,7,FALSE)</f>
        <v>#N/A</v>
      </c>
      <c r="Z2167" s="40" t="e">
        <f>VLOOKUP($B2167,期貨大額交易人未沖銷部位!$A$4:$O$499,10,FALSE)</f>
        <v>#N/A</v>
      </c>
      <c r="AA2167" s="40" t="e">
        <f>VLOOKUP($B2167,期貨大額交易人未沖銷部位!$A$4:$O$499,13,FALSE)</f>
        <v>#N/A</v>
      </c>
      <c r="AB2167" s="40" t="e">
        <f>VLOOKUP($B2167,期貨大額交易人未沖銷部位!$A$4:$O$499,14,FALSE)</f>
        <v>#N/A</v>
      </c>
      <c r="AC2167" s="40" t="e">
        <f>VLOOKUP($B2167,期貨大額交易人未沖銷部位!$A$4:$O$499,15,FALSE)</f>
        <v>#N/A</v>
      </c>
      <c r="AD2167" s="33" t="e">
        <f>VLOOKUP($B2167,三大美股走勢!$A$4:$J$495,4,FALSE)</f>
        <v>#N/A</v>
      </c>
      <c r="AE2167" s="33" t="e">
        <f>VLOOKUP($B2167,三大美股走勢!$A$4:$J$495,7,FALSE)</f>
        <v>#N/A</v>
      </c>
      <c r="AF2167" s="33" t="e">
        <f>VLOOKUP($B2167,三大美股走勢!$A$4:$J$495,10,FALSE)</f>
        <v>#N/A</v>
      </c>
    </row>
    <row r="2168" spans="2:32">
      <c r="B2168" s="32">
        <v>44947</v>
      </c>
      <c r="C2168" s="33" t="e">
        <f>VLOOKUP($B2168,大盤與近月台指!$A$4:$I$499,2,FALSE)</f>
        <v>#N/A</v>
      </c>
      <c r="D2168" s="34" t="e">
        <f>VLOOKUP($B2168,大盤與近月台指!$A$4:$I$499,3,FALSE)</f>
        <v>#N/A</v>
      </c>
      <c r="E2168" s="35" t="e">
        <f>VLOOKUP($B2168,大盤與近月台指!$A$4:$I$499,4,FALSE)</f>
        <v>#N/A</v>
      </c>
      <c r="F2168" s="33" t="e">
        <f>VLOOKUP($B2168,大盤與近月台指!$A$4:$I$499,5,FALSE)</f>
        <v>#N/A</v>
      </c>
      <c r="G2168" s="49" t="e">
        <f>VLOOKUP($B2168,三大法人買賣超!$A$4:$I$500,3,FALSE)</f>
        <v>#N/A</v>
      </c>
      <c r="H2168" s="34" t="e">
        <f>VLOOKUP($B2168,三大法人買賣超!$A$4:$I$500,5,FALSE)</f>
        <v>#N/A</v>
      </c>
      <c r="I2168" s="27" t="e">
        <f>VLOOKUP($B2168,三大法人買賣超!$A$4:$I$500,7,FALSE)</f>
        <v>#N/A</v>
      </c>
      <c r="J2168" s="27" t="e">
        <f>VLOOKUP($B2168,三大法人買賣超!$A$4:$I$500,9,FALSE)</f>
        <v>#N/A</v>
      </c>
      <c r="K2168" s="37">
        <f>新台幣匯率美元指數!B2169</f>
        <v>0</v>
      </c>
      <c r="L2168" s="38">
        <f>新台幣匯率美元指數!C2169</f>
        <v>0</v>
      </c>
      <c r="M2168" s="39">
        <f>新台幣匯率美元指數!D2169</f>
        <v>0</v>
      </c>
      <c r="N2168" s="27" t="e">
        <f>VLOOKUP($B2168,期貨未平倉口數!$A$4:$M$499,4,FALSE)</f>
        <v>#N/A</v>
      </c>
      <c r="O2168" s="27" t="e">
        <f>VLOOKUP($B2168,期貨未平倉口數!$A$4:$M$499,9,FALSE)</f>
        <v>#N/A</v>
      </c>
      <c r="P2168" s="27" t="e">
        <f>VLOOKUP($B2168,期貨未平倉口數!$A$4:$M$499,10,FALSE)</f>
        <v>#N/A</v>
      </c>
      <c r="Q2168" s="27" t="e">
        <f>VLOOKUP($B2168,期貨未平倉口數!$A$4:$M$499,11,FALSE)</f>
        <v>#N/A</v>
      </c>
      <c r="R2168" s="64" t="e">
        <f>VLOOKUP($B2168,選擇權未平倉餘額!$A$4:$I$500,6,FALSE)</f>
        <v>#N/A</v>
      </c>
      <c r="S2168" s="64" t="e">
        <f>VLOOKUP($B2168,選擇權未平倉餘額!$A$4:$I$500,7,FALSE)</f>
        <v>#N/A</v>
      </c>
      <c r="T2168" s="64" t="e">
        <f>VLOOKUP($B2168,選擇權未平倉餘額!$A$4:$I$500,8,FALSE)</f>
        <v>#N/A</v>
      </c>
      <c r="U2168" s="64" t="e">
        <f>VLOOKUP($B2168,選擇權未平倉餘額!$A$4:$I$500,9,FALSE)</f>
        <v>#N/A</v>
      </c>
      <c r="V2168" s="39" t="e">
        <f>VLOOKUP($B2168,臺指選擇權P_C_Ratios!$A$4:$C$500,3,FALSE)</f>
        <v>#N/A</v>
      </c>
      <c r="W2168" s="41" t="e">
        <f>VLOOKUP($B2168,散戶多空比!$A$6:$L$500,12,FALSE)</f>
        <v>#N/A</v>
      </c>
      <c r="X2168" s="40" t="e">
        <f>VLOOKUP($B2168,期貨大額交易人未沖銷部位!$A$4:$O$499,4,FALSE)</f>
        <v>#N/A</v>
      </c>
      <c r="Y2168" s="40" t="e">
        <f>VLOOKUP($B2168,期貨大額交易人未沖銷部位!$A$4:$O$499,7,FALSE)</f>
        <v>#N/A</v>
      </c>
      <c r="Z2168" s="40" t="e">
        <f>VLOOKUP($B2168,期貨大額交易人未沖銷部位!$A$4:$O$499,10,FALSE)</f>
        <v>#N/A</v>
      </c>
      <c r="AA2168" s="40" t="e">
        <f>VLOOKUP($B2168,期貨大額交易人未沖銷部位!$A$4:$O$499,13,FALSE)</f>
        <v>#N/A</v>
      </c>
      <c r="AB2168" s="40" t="e">
        <f>VLOOKUP($B2168,期貨大額交易人未沖銷部位!$A$4:$O$499,14,FALSE)</f>
        <v>#N/A</v>
      </c>
      <c r="AC2168" s="40" t="e">
        <f>VLOOKUP($B2168,期貨大額交易人未沖銷部位!$A$4:$O$499,15,FALSE)</f>
        <v>#N/A</v>
      </c>
      <c r="AD2168" s="33" t="e">
        <f>VLOOKUP($B2168,三大美股走勢!$A$4:$J$495,4,FALSE)</f>
        <v>#N/A</v>
      </c>
      <c r="AE2168" s="33" t="e">
        <f>VLOOKUP($B2168,三大美股走勢!$A$4:$J$495,7,FALSE)</f>
        <v>#N/A</v>
      </c>
      <c r="AF2168" s="33" t="e">
        <f>VLOOKUP($B2168,三大美股走勢!$A$4:$J$495,10,FALSE)</f>
        <v>#N/A</v>
      </c>
    </row>
    <row r="2169" spans="2:32">
      <c r="B2169" s="32">
        <v>44948</v>
      </c>
      <c r="C2169" s="33" t="e">
        <f>VLOOKUP($B2169,大盤與近月台指!$A$4:$I$499,2,FALSE)</f>
        <v>#N/A</v>
      </c>
      <c r="D2169" s="34" t="e">
        <f>VLOOKUP($B2169,大盤與近月台指!$A$4:$I$499,3,FALSE)</f>
        <v>#N/A</v>
      </c>
      <c r="E2169" s="35" t="e">
        <f>VLOOKUP($B2169,大盤與近月台指!$A$4:$I$499,4,FALSE)</f>
        <v>#N/A</v>
      </c>
      <c r="F2169" s="33" t="e">
        <f>VLOOKUP($B2169,大盤與近月台指!$A$4:$I$499,5,FALSE)</f>
        <v>#N/A</v>
      </c>
      <c r="G2169" s="49" t="e">
        <f>VLOOKUP($B2169,三大法人買賣超!$A$4:$I$500,3,FALSE)</f>
        <v>#N/A</v>
      </c>
      <c r="H2169" s="34" t="e">
        <f>VLOOKUP($B2169,三大法人買賣超!$A$4:$I$500,5,FALSE)</f>
        <v>#N/A</v>
      </c>
      <c r="I2169" s="27" t="e">
        <f>VLOOKUP($B2169,三大法人買賣超!$A$4:$I$500,7,FALSE)</f>
        <v>#N/A</v>
      </c>
      <c r="J2169" s="27" t="e">
        <f>VLOOKUP($B2169,三大法人買賣超!$A$4:$I$500,9,FALSE)</f>
        <v>#N/A</v>
      </c>
      <c r="K2169" s="37">
        <f>新台幣匯率美元指數!B2170</f>
        <v>0</v>
      </c>
      <c r="L2169" s="38">
        <f>新台幣匯率美元指數!C2170</f>
        <v>0</v>
      </c>
      <c r="M2169" s="39">
        <f>新台幣匯率美元指數!D2170</f>
        <v>0</v>
      </c>
      <c r="N2169" s="27" t="e">
        <f>VLOOKUP($B2169,期貨未平倉口數!$A$4:$M$499,4,FALSE)</f>
        <v>#N/A</v>
      </c>
      <c r="O2169" s="27" t="e">
        <f>VLOOKUP($B2169,期貨未平倉口數!$A$4:$M$499,9,FALSE)</f>
        <v>#N/A</v>
      </c>
      <c r="P2169" s="27" t="e">
        <f>VLOOKUP($B2169,期貨未平倉口數!$A$4:$M$499,10,FALSE)</f>
        <v>#N/A</v>
      </c>
      <c r="Q2169" s="27" t="e">
        <f>VLOOKUP($B2169,期貨未平倉口數!$A$4:$M$499,11,FALSE)</f>
        <v>#N/A</v>
      </c>
      <c r="R2169" s="64" t="e">
        <f>VLOOKUP($B2169,選擇權未平倉餘額!$A$4:$I$500,6,FALSE)</f>
        <v>#N/A</v>
      </c>
      <c r="S2169" s="64" t="e">
        <f>VLOOKUP($B2169,選擇權未平倉餘額!$A$4:$I$500,7,FALSE)</f>
        <v>#N/A</v>
      </c>
      <c r="T2169" s="64" t="e">
        <f>VLOOKUP($B2169,選擇權未平倉餘額!$A$4:$I$500,8,FALSE)</f>
        <v>#N/A</v>
      </c>
      <c r="U2169" s="64" t="e">
        <f>VLOOKUP($B2169,選擇權未平倉餘額!$A$4:$I$500,9,FALSE)</f>
        <v>#N/A</v>
      </c>
      <c r="V2169" s="39" t="e">
        <f>VLOOKUP($B2169,臺指選擇權P_C_Ratios!$A$4:$C$500,3,FALSE)</f>
        <v>#N/A</v>
      </c>
      <c r="W2169" s="41" t="e">
        <f>VLOOKUP($B2169,散戶多空比!$A$6:$L$500,12,FALSE)</f>
        <v>#N/A</v>
      </c>
      <c r="X2169" s="40" t="e">
        <f>VLOOKUP($B2169,期貨大額交易人未沖銷部位!$A$4:$O$499,4,FALSE)</f>
        <v>#N/A</v>
      </c>
      <c r="Y2169" s="40" t="e">
        <f>VLOOKUP($B2169,期貨大額交易人未沖銷部位!$A$4:$O$499,7,FALSE)</f>
        <v>#N/A</v>
      </c>
      <c r="Z2169" s="40" t="e">
        <f>VLOOKUP($B2169,期貨大額交易人未沖銷部位!$A$4:$O$499,10,FALSE)</f>
        <v>#N/A</v>
      </c>
      <c r="AA2169" s="40" t="e">
        <f>VLOOKUP($B2169,期貨大額交易人未沖銷部位!$A$4:$O$499,13,FALSE)</f>
        <v>#N/A</v>
      </c>
      <c r="AB2169" s="40" t="e">
        <f>VLOOKUP($B2169,期貨大額交易人未沖銷部位!$A$4:$O$499,14,FALSE)</f>
        <v>#N/A</v>
      </c>
      <c r="AC2169" s="40" t="e">
        <f>VLOOKUP($B2169,期貨大額交易人未沖銷部位!$A$4:$O$499,15,FALSE)</f>
        <v>#N/A</v>
      </c>
      <c r="AD2169" s="33" t="e">
        <f>VLOOKUP($B2169,三大美股走勢!$A$4:$J$495,4,FALSE)</f>
        <v>#N/A</v>
      </c>
      <c r="AE2169" s="33" t="e">
        <f>VLOOKUP($B2169,三大美股走勢!$A$4:$J$495,7,FALSE)</f>
        <v>#N/A</v>
      </c>
      <c r="AF2169" s="33" t="e">
        <f>VLOOKUP($B2169,三大美股走勢!$A$4:$J$495,10,FALSE)</f>
        <v>#N/A</v>
      </c>
    </row>
    <row r="2170" spans="2:32">
      <c r="B2170" s="32">
        <v>44949</v>
      </c>
      <c r="C2170" s="33" t="e">
        <f>VLOOKUP($B2170,大盤與近月台指!$A$4:$I$499,2,FALSE)</f>
        <v>#N/A</v>
      </c>
      <c r="D2170" s="34" t="e">
        <f>VLOOKUP($B2170,大盤與近月台指!$A$4:$I$499,3,FALSE)</f>
        <v>#N/A</v>
      </c>
      <c r="E2170" s="35" t="e">
        <f>VLOOKUP($B2170,大盤與近月台指!$A$4:$I$499,4,FALSE)</f>
        <v>#N/A</v>
      </c>
      <c r="F2170" s="33" t="e">
        <f>VLOOKUP($B2170,大盤與近月台指!$A$4:$I$499,5,FALSE)</f>
        <v>#N/A</v>
      </c>
      <c r="G2170" s="49" t="e">
        <f>VLOOKUP($B2170,三大法人買賣超!$A$4:$I$500,3,FALSE)</f>
        <v>#N/A</v>
      </c>
      <c r="H2170" s="34" t="e">
        <f>VLOOKUP($B2170,三大法人買賣超!$A$4:$I$500,5,FALSE)</f>
        <v>#N/A</v>
      </c>
      <c r="I2170" s="27" t="e">
        <f>VLOOKUP($B2170,三大法人買賣超!$A$4:$I$500,7,FALSE)</f>
        <v>#N/A</v>
      </c>
      <c r="J2170" s="27" t="e">
        <f>VLOOKUP($B2170,三大法人買賣超!$A$4:$I$500,9,FALSE)</f>
        <v>#N/A</v>
      </c>
      <c r="K2170" s="37">
        <f>新台幣匯率美元指數!B2171</f>
        <v>0</v>
      </c>
      <c r="L2170" s="38">
        <f>新台幣匯率美元指數!C2171</f>
        <v>0</v>
      </c>
      <c r="M2170" s="39">
        <f>新台幣匯率美元指數!D2171</f>
        <v>0</v>
      </c>
      <c r="N2170" s="27" t="e">
        <f>VLOOKUP($B2170,期貨未平倉口數!$A$4:$M$499,4,FALSE)</f>
        <v>#N/A</v>
      </c>
      <c r="O2170" s="27" t="e">
        <f>VLOOKUP($B2170,期貨未平倉口數!$A$4:$M$499,9,FALSE)</f>
        <v>#N/A</v>
      </c>
      <c r="P2170" s="27" t="e">
        <f>VLOOKUP($B2170,期貨未平倉口數!$A$4:$M$499,10,FALSE)</f>
        <v>#N/A</v>
      </c>
      <c r="Q2170" s="27" t="e">
        <f>VLOOKUP($B2170,期貨未平倉口數!$A$4:$M$499,11,FALSE)</f>
        <v>#N/A</v>
      </c>
      <c r="R2170" s="64" t="e">
        <f>VLOOKUP($B2170,選擇權未平倉餘額!$A$4:$I$500,6,FALSE)</f>
        <v>#N/A</v>
      </c>
      <c r="S2170" s="64" t="e">
        <f>VLOOKUP($B2170,選擇權未平倉餘額!$A$4:$I$500,7,FALSE)</f>
        <v>#N/A</v>
      </c>
      <c r="T2170" s="64" t="e">
        <f>VLOOKUP($B2170,選擇權未平倉餘額!$A$4:$I$500,8,FALSE)</f>
        <v>#N/A</v>
      </c>
      <c r="U2170" s="64" t="e">
        <f>VLOOKUP($B2170,選擇權未平倉餘額!$A$4:$I$500,9,FALSE)</f>
        <v>#N/A</v>
      </c>
      <c r="V2170" s="39" t="e">
        <f>VLOOKUP($B2170,臺指選擇權P_C_Ratios!$A$4:$C$500,3,FALSE)</f>
        <v>#N/A</v>
      </c>
      <c r="W2170" s="41" t="e">
        <f>VLOOKUP($B2170,散戶多空比!$A$6:$L$500,12,FALSE)</f>
        <v>#N/A</v>
      </c>
      <c r="X2170" s="40" t="e">
        <f>VLOOKUP($B2170,期貨大額交易人未沖銷部位!$A$4:$O$499,4,FALSE)</f>
        <v>#N/A</v>
      </c>
      <c r="Y2170" s="40" t="e">
        <f>VLOOKUP($B2170,期貨大額交易人未沖銷部位!$A$4:$O$499,7,FALSE)</f>
        <v>#N/A</v>
      </c>
      <c r="Z2170" s="40" t="e">
        <f>VLOOKUP($B2170,期貨大額交易人未沖銷部位!$A$4:$O$499,10,FALSE)</f>
        <v>#N/A</v>
      </c>
      <c r="AA2170" s="40" t="e">
        <f>VLOOKUP($B2170,期貨大額交易人未沖銷部位!$A$4:$O$499,13,FALSE)</f>
        <v>#N/A</v>
      </c>
      <c r="AB2170" s="40" t="e">
        <f>VLOOKUP($B2170,期貨大額交易人未沖銷部位!$A$4:$O$499,14,FALSE)</f>
        <v>#N/A</v>
      </c>
      <c r="AC2170" s="40" t="e">
        <f>VLOOKUP($B2170,期貨大額交易人未沖銷部位!$A$4:$O$499,15,FALSE)</f>
        <v>#N/A</v>
      </c>
      <c r="AD2170" s="33" t="e">
        <f>VLOOKUP($B2170,三大美股走勢!$A$4:$J$495,4,FALSE)</f>
        <v>#N/A</v>
      </c>
      <c r="AE2170" s="33" t="e">
        <f>VLOOKUP($B2170,三大美股走勢!$A$4:$J$495,7,FALSE)</f>
        <v>#N/A</v>
      </c>
      <c r="AF2170" s="33" t="e">
        <f>VLOOKUP($B2170,三大美股走勢!$A$4:$J$495,10,FALSE)</f>
        <v>#N/A</v>
      </c>
    </row>
    <row r="2171" spans="2:32">
      <c r="B2171" s="32">
        <v>44950</v>
      </c>
      <c r="C2171" s="33" t="e">
        <f>VLOOKUP($B2171,大盤與近月台指!$A$4:$I$499,2,FALSE)</f>
        <v>#N/A</v>
      </c>
      <c r="D2171" s="34" t="e">
        <f>VLOOKUP($B2171,大盤與近月台指!$A$4:$I$499,3,FALSE)</f>
        <v>#N/A</v>
      </c>
      <c r="E2171" s="35" t="e">
        <f>VLOOKUP($B2171,大盤與近月台指!$A$4:$I$499,4,FALSE)</f>
        <v>#N/A</v>
      </c>
      <c r="F2171" s="33" t="e">
        <f>VLOOKUP($B2171,大盤與近月台指!$A$4:$I$499,5,FALSE)</f>
        <v>#N/A</v>
      </c>
      <c r="G2171" s="49" t="e">
        <f>VLOOKUP($B2171,三大法人買賣超!$A$4:$I$500,3,FALSE)</f>
        <v>#N/A</v>
      </c>
      <c r="H2171" s="34" t="e">
        <f>VLOOKUP($B2171,三大法人買賣超!$A$4:$I$500,5,FALSE)</f>
        <v>#N/A</v>
      </c>
      <c r="I2171" s="27" t="e">
        <f>VLOOKUP($B2171,三大法人買賣超!$A$4:$I$500,7,FALSE)</f>
        <v>#N/A</v>
      </c>
      <c r="J2171" s="27" t="e">
        <f>VLOOKUP($B2171,三大法人買賣超!$A$4:$I$500,9,FALSE)</f>
        <v>#N/A</v>
      </c>
      <c r="K2171" s="37">
        <f>新台幣匯率美元指數!B2172</f>
        <v>0</v>
      </c>
      <c r="L2171" s="38">
        <f>新台幣匯率美元指數!C2172</f>
        <v>0</v>
      </c>
      <c r="M2171" s="39">
        <f>新台幣匯率美元指數!D2172</f>
        <v>0</v>
      </c>
      <c r="N2171" s="27" t="e">
        <f>VLOOKUP($B2171,期貨未平倉口數!$A$4:$M$499,4,FALSE)</f>
        <v>#N/A</v>
      </c>
      <c r="O2171" s="27" t="e">
        <f>VLOOKUP($B2171,期貨未平倉口數!$A$4:$M$499,9,FALSE)</f>
        <v>#N/A</v>
      </c>
      <c r="P2171" s="27" t="e">
        <f>VLOOKUP($B2171,期貨未平倉口數!$A$4:$M$499,10,FALSE)</f>
        <v>#N/A</v>
      </c>
      <c r="Q2171" s="27" t="e">
        <f>VLOOKUP($B2171,期貨未平倉口數!$A$4:$M$499,11,FALSE)</f>
        <v>#N/A</v>
      </c>
      <c r="R2171" s="64" t="e">
        <f>VLOOKUP($B2171,選擇權未平倉餘額!$A$4:$I$500,6,FALSE)</f>
        <v>#N/A</v>
      </c>
      <c r="S2171" s="64" t="e">
        <f>VLOOKUP($B2171,選擇權未平倉餘額!$A$4:$I$500,7,FALSE)</f>
        <v>#N/A</v>
      </c>
      <c r="T2171" s="64" t="e">
        <f>VLOOKUP($B2171,選擇權未平倉餘額!$A$4:$I$500,8,FALSE)</f>
        <v>#N/A</v>
      </c>
      <c r="U2171" s="64" t="e">
        <f>VLOOKUP($B2171,選擇權未平倉餘額!$A$4:$I$500,9,FALSE)</f>
        <v>#N/A</v>
      </c>
      <c r="V2171" s="39" t="e">
        <f>VLOOKUP($B2171,臺指選擇權P_C_Ratios!$A$4:$C$500,3,FALSE)</f>
        <v>#N/A</v>
      </c>
      <c r="W2171" s="41" t="e">
        <f>VLOOKUP($B2171,散戶多空比!$A$6:$L$500,12,FALSE)</f>
        <v>#N/A</v>
      </c>
      <c r="X2171" s="40" t="e">
        <f>VLOOKUP($B2171,期貨大額交易人未沖銷部位!$A$4:$O$499,4,FALSE)</f>
        <v>#N/A</v>
      </c>
      <c r="Y2171" s="40" t="e">
        <f>VLOOKUP($B2171,期貨大額交易人未沖銷部位!$A$4:$O$499,7,FALSE)</f>
        <v>#N/A</v>
      </c>
      <c r="Z2171" s="40" t="e">
        <f>VLOOKUP($B2171,期貨大額交易人未沖銷部位!$A$4:$O$499,10,FALSE)</f>
        <v>#N/A</v>
      </c>
      <c r="AA2171" s="40" t="e">
        <f>VLOOKUP($B2171,期貨大額交易人未沖銷部位!$A$4:$O$499,13,FALSE)</f>
        <v>#N/A</v>
      </c>
      <c r="AB2171" s="40" t="e">
        <f>VLOOKUP($B2171,期貨大額交易人未沖銷部位!$A$4:$O$499,14,FALSE)</f>
        <v>#N/A</v>
      </c>
      <c r="AC2171" s="40" t="e">
        <f>VLOOKUP($B2171,期貨大額交易人未沖銷部位!$A$4:$O$499,15,FALSE)</f>
        <v>#N/A</v>
      </c>
      <c r="AD2171" s="33" t="e">
        <f>VLOOKUP($B2171,三大美股走勢!$A$4:$J$495,4,FALSE)</f>
        <v>#N/A</v>
      </c>
      <c r="AE2171" s="33" t="e">
        <f>VLOOKUP($B2171,三大美股走勢!$A$4:$J$495,7,FALSE)</f>
        <v>#N/A</v>
      </c>
      <c r="AF2171" s="33" t="e">
        <f>VLOOKUP($B2171,三大美股走勢!$A$4:$J$495,10,FALSE)</f>
        <v>#N/A</v>
      </c>
    </row>
    <row r="2172" spans="2:32">
      <c r="B2172" s="32">
        <v>44951</v>
      </c>
      <c r="C2172" s="33" t="e">
        <f>VLOOKUP($B2172,大盤與近月台指!$A$4:$I$499,2,FALSE)</f>
        <v>#N/A</v>
      </c>
      <c r="D2172" s="34" t="e">
        <f>VLOOKUP($B2172,大盤與近月台指!$A$4:$I$499,3,FALSE)</f>
        <v>#N/A</v>
      </c>
      <c r="E2172" s="35" t="e">
        <f>VLOOKUP($B2172,大盤與近月台指!$A$4:$I$499,4,FALSE)</f>
        <v>#N/A</v>
      </c>
      <c r="F2172" s="33" t="e">
        <f>VLOOKUP($B2172,大盤與近月台指!$A$4:$I$499,5,FALSE)</f>
        <v>#N/A</v>
      </c>
      <c r="G2172" s="49" t="e">
        <f>VLOOKUP($B2172,三大法人買賣超!$A$4:$I$500,3,FALSE)</f>
        <v>#N/A</v>
      </c>
      <c r="H2172" s="34" t="e">
        <f>VLOOKUP($B2172,三大法人買賣超!$A$4:$I$500,5,FALSE)</f>
        <v>#N/A</v>
      </c>
      <c r="I2172" s="27" t="e">
        <f>VLOOKUP($B2172,三大法人買賣超!$A$4:$I$500,7,FALSE)</f>
        <v>#N/A</v>
      </c>
      <c r="J2172" s="27" t="e">
        <f>VLOOKUP($B2172,三大法人買賣超!$A$4:$I$500,9,FALSE)</f>
        <v>#N/A</v>
      </c>
      <c r="K2172" s="37">
        <f>新台幣匯率美元指數!B2173</f>
        <v>0</v>
      </c>
      <c r="L2172" s="38">
        <f>新台幣匯率美元指數!C2173</f>
        <v>0</v>
      </c>
      <c r="M2172" s="39">
        <f>新台幣匯率美元指數!D2173</f>
        <v>0</v>
      </c>
      <c r="N2172" s="27" t="e">
        <f>VLOOKUP($B2172,期貨未平倉口數!$A$4:$M$499,4,FALSE)</f>
        <v>#N/A</v>
      </c>
      <c r="O2172" s="27" t="e">
        <f>VLOOKUP($B2172,期貨未平倉口數!$A$4:$M$499,9,FALSE)</f>
        <v>#N/A</v>
      </c>
      <c r="P2172" s="27" t="e">
        <f>VLOOKUP($B2172,期貨未平倉口數!$A$4:$M$499,10,FALSE)</f>
        <v>#N/A</v>
      </c>
      <c r="Q2172" s="27" t="e">
        <f>VLOOKUP($B2172,期貨未平倉口數!$A$4:$M$499,11,FALSE)</f>
        <v>#N/A</v>
      </c>
      <c r="R2172" s="64" t="e">
        <f>VLOOKUP($B2172,選擇權未平倉餘額!$A$4:$I$500,6,FALSE)</f>
        <v>#N/A</v>
      </c>
      <c r="S2172" s="64" t="e">
        <f>VLOOKUP($B2172,選擇權未平倉餘額!$A$4:$I$500,7,FALSE)</f>
        <v>#N/A</v>
      </c>
      <c r="T2172" s="64" t="e">
        <f>VLOOKUP($B2172,選擇權未平倉餘額!$A$4:$I$500,8,FALSE)</f>
        <v>#N/A</v>
      </c>
      <c r="U2172" s="64" t="e">
        <f>VLOOKUP($B2172,選擇權未平倉餘額!$A$4:$I$500,9,FALSE)</f>
        <v>#N/A</v>
      </c>
      <c r="V2172" s="39" t="e">
        <f>VLOOKUP($B2172,臺指選擇權P_C_Ratios!$A$4:$C$500,3,FALSE)</f>
        <v>#N/A</v>
      </c>
      <c r="W2172" s="41" t="e">
        <f>VLOOKUP($B2172,散戶多空比!$A$6:$L$500,12,FALSE)</f>
        <v>#N/A</v>
      </c>
      <c r="X2172" s="40" t="e">
        <f>VLOOKUP($B2172,期貨大額交易人未沖銷部位!$A$4:$O$499,4,FALSE)</f>
        <v>#N/A</v>
      </c>
      <c r="Y2172" s="40" t="e">
        <f>VLOOKUP($B2172,期貨大額交易人未沖銷部位!$A$4:$O$499,7,FALSE)</f>
        <v>#N/A</v>
      </c>
      <c r="Z2172" s="40" t="e">
        <f>VLOOKUP($B2172,期貨大額交易人未沖銷部位!$A$4:$O$499,10,FALSE)</f>
        <v>#N/A</v>
      </c>
      <c r="AA2172" s="40" t="e">
        <f>VLOOKUP($B2172,期貨大額交易人未沖銷部位!$A$4:$O$499,13,FALSE)</f>
        <v>#N/A</v>
      </c>
      <c r="AB2172" s="40" t="e">
        <f>VLOOKUP($B2172,期貨大額交易人未沖銷部位!$A$4:$O$499,14,FALSE)</f>
        <v>#N/A</v>
      </c>
      <c r="AC2172" s="40" t="e">
        <f>VLOOKUP($B2172,期貨大額交易人未沖銷部位!$A$4:$O$499,15,FALSE)</f>
        <v>#N/A</v>
      </c>
      <c r="AD2172" s="33" t="e">
        <f>VLOOKUP($B2172,三大美股走勢!$A$4:$J$495,4,FALSE)</f>
        <v>#N/A</v>
      </c>
      <c r="AE2172" s="33" t="e">
        <f>VLOOKUP($B2172,三大美股走勢!$A$4:$J$495,7,FALSE)</f>
        <v>#N/A</v>
      </c>
      <c r="AF2172" s="33" t="e">
        <f>VLOOKUP($B2172,三大美股走勢!$A$4:$J$495,10,FALSE)</f>
        <v>#N/A</v>
      </c>
    </row>
    <row r="2173" spans="2:32">
      <c r="B2173" s="32">
        <v>44952</v>
      </c>
      <c r="C2173" s="33" t="e">
        <f>VLOOKUP($B2173,大盤與近月台指!$A$4:$I$499,2,FALSE)</f>
        <v>#N/A</v>
      </c>
      <c r="D2173" s="34" t="e">
        <f>VLOOKUP($B2173,大盤與近月台指!$A$4:$I$499,3,FALSE)</f>
        <v>#N/A</v>
      </c>
      <c r="E2173" s="35" t="e">
        <f>VLOOKUP($B2173,大盤與近月台指!$A$4:$I$499,4,FALSE)</f>
        <v>#N/A</v>
      </c>
      <c r="F2173" s="33" t="e">
        <f>VLOOKUP($B2173,大盤與近月台指!$A$4:$I$499,5,FALSE)</f>
        <v>#N/A</v>
      </c>
      <c r="G2173" s="49" t="e">
        <f>VLOOKUP($B2173,三大法人買賣超!$A$4:$I$500,3,FALSE)</f>
        <v>#N/A</v>
      </c>
      <c r="H2173" s="34" t="e">
        <f>VLOOKUP($B2173,三大法人買賣超!$A$4:$I$500,5,FALSE)</f>
        <v>#N/A</v>
      </c>
      <c r="I2173" s="27" t="e">
        <f>VLOOKUP($B2173,三大法人買賣超!$A$4:$I$500,7,FALSE)</f>
        <v>#N/A</v>
      </c>
      <c r="J2173" s="27" t="e">
        <f>VLOOKUP($B2173,三大法人買賣超!$A$4:$I$500,9,FALSE)</f>
        <v>#N/A</v>
      </c>
      <c r="K2173" s="37">
        <f>新台幣匯率美元指數!B2174</f>
        <v>0</v>
      </c>
      <c r="L2173" s="38">
        <f>新台幣匯率美元指數!C2174</f>
        <v>0</v>
      </c>
      <c r="M2173" s="39">
        <f>新台幣匯率美元指數!D2174</f>
        <v>0</v>
      </c>
      <c r="N2173" s="27" t="e">
        <f>VLOOKUP($B2173,期貨未平倉口數!$A$4:$M$499,4,FALSE)</f>
        <v>#N/A</v>
      </c>
      <c r="O2173" s="27" t="e">
        <f>VLOOKUP($B2173,期貨未平倉口數!$A$4:$M$499,9,FALSE)</f>
        <v>#N/A</v>
      </c>
      <c r="P2173" s="27" t="e">
        <f>VLOOKUP($B2173,期貨未平倉口數!$A$4:$M$499,10,FALSE)</f>
        <v>#N/A</v>
      </c>
      <c r="Q2173" s="27" t="e">
        <f>VLOOKUP($B2173,期貨未平倉口數!$A$4:$M$499,11,FALSE)</f>
        <v>#N/A</v>
      </c>
      <c r="R2173" s="64" t="e">
        <f>VLOOKUP($B2173,選擇權未平倉餘額!$A$4:$I$500,6,FALSE)</f>
        <v>#N/A</v>
      </c>
      <c r="S2173" s="64" t="e">
        <f>VLOOKUP($B2173,選擇權未平倉餘額!$A$4:$I$500,7,FALSE)</f>
        <v>#N/A</v>
      </c>
      <c r="T2173" s="64" t="e">
        <f>VLOOKUP($B2173,選擇權未平倉餘額!$A$4:$I$500,8,FALSE)</f>
        <v>#N/A</v>
      </c>
      <c r="U2173" s="64" t="e">
        <f>VLOOKUP($B2173,選擇權未平倉餘額!$A$4:$I$500,9,FALSE)</f>
        <v>#N/A</v>
      </c>
      <c r="V2173" s="39" t="e">
        <f>VLOOKUP($B2173,臺指選擇權P_C_Ratios!$A$4:$C$500,3,FALSE)</f>
        <v>#N/A</v>
      </c>
      <c r="W2173" s="41" t="e">
        <f>VLOOKUP($B2173,散戶多空比!$A$6:$L$500,12,FALSE)</f>
        <v>#N/A</v>
      </c>
      <c r="X2173" s="40" t="e">
        <f>VLOOKUP($B2173,期貨大額交易人未沖銷部位!$A$4:$O$499,4,FALSE)</f>
        <v>#N/A</v>
      </c>
      <c r="Y2173" s="40" t="e">
        <f>VLOOKUP($B2173,期貨大額交易人未沖銷部位!$A$4:$O$499,7,FALSE)</f>
        <v>#N/A</v>
      </c>
      <c r="Z2173" s="40" t="e">
        <f>VLOOKUP($B2173,期貨大額交易人未沖銷部位!$A$4:$O$499,10,FALSE)</f>
        <v>#N/A</v>
      </c>
      <c r="AA2173" s="40" t="e">
        <f>VLOOKUP($B2173,期貨大額交易人未沖銷部位!$A$4:$O$499,13,FALSE)</f>
        <v>#N/A</v>
      </c>
      <c r="AB2173" s="40" t="e">
        <f>VLOOKUP($B2173,期貨大額交易人未沖銷部位!$A$4:$O$499,14,FALSE)</f>
        <v>#N/A</v>
      </c>
      <c r="AC2173" s="40" t="e">
        <f>VLOOKUP($B2173,期貨大額交易人未沖銷部位!$A$4:$O$499,15,FALSE)</f>
        <v>#N/A</v>
      </c>
      <c r="AD2173" s="33" t="e">
        <f>VLOOKUP($B2173,三大美股走勢!$A$4:$J$495,4,FALSE)</f>
        <v>#N/A</v>
      </c>
      <c r="AE2173" s="33" t="e">
        <f>VLOOKUP($B2173,三大美股走勢!$A$4:$J$495,7,FALSE)</f>
        <v>#N/A</v>
      </c>
      <c r="AF2173" s="33" t="e">
        <f>VLOOKUP($B2173,三大美股走勢!$A$4:$J$495,10,FALSE)</f>
        <v>#N/A</v>
      </c>
    </row>
    <row r="2174" spans="2:32">
      <c r="B2174" s="32">
        <v>44953</v>
      </c>
      <c r="C2174" s="33" t="e">
        <f>VLOOKUP($B2174,大盤與近月台指!$A$4:$I$499,2,FALSE)</f>
        <v>#N/A</v>
      </c>
      <c r="D2174" s="34" t="e">
        <f>VLOOKUP($B2174,大盤與近月台指!$A$4:$I$499,3,FALSE)</f>
        <v>#N/A</v>
      </c>
      <c r="E2174" s="35" t="e">
        <f>VLOOKUP($B2174,大盤與近月台指!$A$4:$I$499,4,FALSE)</f>
        <v>#N/A</v>
      </c>
      <c r="F2174" s="33" t="e">
        <f>VLOOKUP($B2174,大盤與近月台指!$A$4:$I$499,5,FALSE)</f>
        <v>#N/A</v>
      </c>
      <c r="G2174" s="49" t="e">
        <f>VLOOKUP($B2174,三大法人買賣超!$A$4:$I$500,3,FALSE)</f>
        <v>#N/A</v>
      </c>
      <c r="H2174" s="34" t="e">
        <f>VLOOKUP($B2174,三大法人買賣超!$A$4:$I$500,5,FALSE)</f>
        <v>#N/A</v>
      </c>
      <c r="I2174" s="27" t="e">
        <f>VLOOKUP($B2174,三大法人買賣超!$A$4:$I$500,7,FALSE)</f>
        <v>#N/A</v>
      </c>
      <c r="J2174" s="27" t="e">
        <f>VLOOKUP($B2174,三大法人買賣超!$A$4:$I$500,9,FALSE)</f>
        <v>#N/A</v>
      </c>
      <c r="K2174" s="37">
        <f>新台幣匯率美元指數!B2175</f>
        <v>0</v>
      </c>
      <c r="L2174" s="38">
        <f>新台幣匯率美元指數!C2175</f>
        <v>0</v>
      </c>
      <c r="M2174" s="39">
        <f>新台幣匯率美元指數!D2175</f>
        <v>0</v>
      </c>
      <c r="N2174" s="27" t="e">
        <f>VLOOKUP($B2174,期貨未平倉口數!$A$4:$M$499,4,FALSE)</f>
        <v>#N/A</v>
      </c>
      <c r="O2174" s="27" t="e">
        <f>VLOOKUP($B2174,期貨未平倉口數!$A$4:$M$499,9,FALSE)</f>
        <v>#N/A</v>
      </c>
      <c r="P2174" s="27" t="e">
        <f>VLOOKUP($B2174,期貨未平倉口數!$A$4:$M$499,10,FALSE)</f>
        <v>#N/A</v>
      </c>
      <c r="Q2174" s="27" t="e">
        <f>VLOOKUP($B2174,期貨未平倉口數!$A$4:$M$499,11,FALSE)</f>
        <v>#N/A</v>
      </c>
      <c r="R2174" s="64" t="e">
        <f>VLOOKUP($B2174,選擇權未平倉餘額!$A$4:$I$500,6,FALSE)</f>
        <v>#N/A</v>
      </c>
      <c r="S2174" s="64" t="e">
        <f>VLOOKUP($B2174,選擇權未平倉餘額!$A$4:$I$500,7,FALSE)</f>
        <v>#N/A</v>
      </c>
      <c r="T2174" s="64" t="e">
        <f>VLOOKUP($B2174,選擇權未平倉餘額!$A$4:$I$500,8,FALSE)</f>
        <v>#N/A</v>
      </c>
      <c r="U2174" s="64" t="e">
        <f>VLOOKUP($B2174,選擇權未平倉餘額!$A$4:$I$500,9,FALSE)</f>
        <v>#N/A</v>
      </c>
      <c r="V2174" s="39" t="e">
        <f>VLOOKUP($B2174,臺指選擇權P_C_Ratios!$A$4:$C$500,3,FALSE)</f>
        <v>#N/A</v>
      </c>
      <c r="W2174" s="41" t="e">
        <f>VLOOKUP($B2174,散戶多空比!$A$6:$L$500,12,FALSE)</f>
        <v>#N/A</v>
      </c>
      <c r="X2174" s="40" t="e">
        <f>VLOOKUP($B2174,期貨大額交易人未沖銷部位!$A$4:$O$499,4,FALSE)</f>
        <v>#N/A</v>
      </c>
      <c r="Y2174" s="40" t="e">
        <f>VLOOKUP($B2174,期貨大額交易人未沖銷部位!$A$4:$O$499,7,FALSE)</f>
        <v>#N/A</v>
      </c>
      <c r="Z2174" s="40" t="e">
        <f>VLOOKUP($B2174,期貨大額交易人未沖銷部位!$A$4:$O$499,10,FALSE)</f>
        <v>#N/A</v>
      </c>
      <c r="AA2174" s="40" t="e">
        <f>VLOOKUP($B2174,期貨大額交易人未沖銷部位!$A$4:$O$499,13,FALSE)</f>
        <v>#N/A</v>
      </c>
      <c r="AB2174" s="40" t="e">
        <f>VLOOKUP($B2174,期貨大額交易人未沖銷部位!$A$4:$O$499,14,FALSE)</f>
        <v>#N/A</v>
      </c>
      <c r="AC2174" s="40" t="e">
        <f>VLOOKUP($B2174,期貨大額交易人未沖銷部位!$A$4:$O$499,15,FALSE)</f>
        <v>#N/A</v>
      </c>
      <c r="AD2174" s="33" t="e">
        <f>VLOOKUP($B2174,三大美股走勢!$A$4:$J$495,4,FALSE)</f>
        <v>#N/A</v>
      </c>
      <c r="AE2174" s="33" t="e">
        <f>VLOOKUP($B2174,三大美股走勢!$A$4:$J$495,7,FALSE)</f>
        <v>#N/A</v>
      </c>
      <c r="AF2174" s="33" t="e">
        <f>VLOOKUP($B2174,三大美股走勢!$A$4:$J$495,10,FALSE)</f>
        <v>#N/A</v>
      </c>
    </row>
    <row r="2175" spans="2:32">
      <c r="B2175" s="32">
        <v>44954</v>
      </c>
      <c r="C2175" s="33" t="e">
        <f>VLOOKUP($B2175,大盤與近月台指!$A$4:$I$499,2,FALSE)</f>
        <v>#N/A</v>
      </c>
      <c r="D2175" s="34" t="e">
        <f>VLOOKUP($B2175,大盤與近月台指!$A$4:$I$499,3,FALSE)</f>
        <v>#N/A</v>
      </c>
      <c r="E2175" s="35" t="e">
        <f>VLOOKUP($B2175,大盤與近月台指!$A$4:$I$499,4,FALSE)</f>
        <v>#N/A</v>
      </c>
      <c r="F2175" s="33" t="e">
        <f>VLOOKUP($B2175,大盤與近月台指!$A$4:$I$499,5,FALSE)</f>
        <v>#N/A</v>
      </c>
      <c r="G2175" s="49" t="e">
        <f>VLOOKUP($B2175,三大法人買賣超!$A$4:$I$500,3,FALSE)</f>
        <v>#N/A</v>
      </c>
      <c r="H2175" s="34" t="e">
        <f>VLOOKUP($B2175,三大法人買賣超!$A$4:$I$500,5,FALSE)</f>
        <v>#N/A</v>
      </c>
      <c r="I2175" s="27" t="e">
        <f>VLOOKUP($B2175,三大法人買賣超!$A$4:$I$500,7,FALSE)</f>
        <v>#N/A</v>
      </c>
      <c r="J2175" s="27" t="e">
        <f>VLOOKUP($B2175,三大法人買賣超!$A$4:$I$500,9,FALSE)</f>
        <v>#N/A</v>
      </c>
      <c r="K2175" s="37">
        <f>新台幣匯率美元指數!B2176</f>
        <v>0</v>
      </c>
      <c r="L2175" s="38">
        <f>新台幣匯率美元指數!C2176</f>
        <v>0</v>
      </c>
      <c r="M2175" s="39">
        <f>新台幣匯率美元指數!D2176</f>
        <v>0</v>
      </c>
      <c r="N2175" s="27" t="e">
        <f>VLOOKUP($B2175,期貨未平倉口數!$A$4:$M$499,4,FALSE)</f>
        <v>#N/A</v>
      </c>
      <c r="O2175" s="27" t="e">
        <f>VLOOKUP($B2175,期貨未平倉口數!$A$4:$M$499,9,FALSE)</f>
        <v>#N/A</v>
      </c>
      <c r="P2175" s="27" t="e">
        <f>VLOOKUP($B2175,期貨未平倉口數!$A$4:$M$499,10,FALSE)</f>
        <v>#N/A</v>
      </c>
      <c r="Q2175" s="27" t="e">
        <f>VLOOKUP($B2175,期貨未平倉口數!$A$4:$M$499,11,FALSE)</f>
        <v>#N/A</v>
      </c>
      <c r="R2175" s="64" t="e">
        <f>VLOOKUP($B2175,選擇權未平倉餘額!$A$4:$I$500,6,FALSE)</f>
        <v>#N/A</v>
      </c>
      <c r="S2175" s="64" t="e">
        <f>VLOOKUP($B2175,選擇權未平倉餘額!$A$4:$I$500,7,FALSE)</f>
        <v>#N/A</v>
      </c>
      <c r="T2175" s="64" t="e">
        <f>VLOOKUP($B2175,選擇權未平倉餘額!$A$4:$I$500,8,FALSE)</f>
        <v>#N/A</v>
      </c>
      <c r="U2175" s="64" t="e">
        <f>VLOOKUP($B2175,選擇權未平倉餘額!$A$4:$I$500,9,FALSE)</f>
        <v>#N/A</v>
      </c>
      <c r="V2175" s="39" t="e">
        <f>VLOOKUP($B2175,臺指選擇權P_C_Ratios!$A$4:$C$500,3,FALSE)</f>
        <v>#N/A</v>
      </c>
      <c r="W2175" s="41" t="e">
        <f>VLOOKUP($B2175,散戶多空比!$A$6:$L$500,12,FALSE)</f>
        <v>#N/A</v>
      </c>
      <c r="X2175" s="40" t="e">
        <f>VLOOKUP($B2175,期貨大額交易人未沖銷部位!$A$4:$O$499,4,FALSE)</f>
        <v>#N/A</v>
      </c>
      <c r="Y2175" s="40" t="e">
        <f>VLOOKUP($B2175,期貨大額交易人未沖銷部位!$A$4:$O$499,7,FALSE)</f>
        <v>#N/A</v>
      </c>
      <c r="Z2175" s="40" t="e">
        <f>VLOOKUP($B2175,期貨大額交易人未沖銷部位!$A$4:$O$499,10,FALSE)</f>
        <v>#N/A</v>
      </c>
      <c r="AA2175" s="40" t="e">
        <f>VLOOKUP($B2175,期貨大額交易人未沖銷部位!$A$4:$O$499,13,FALSE)</f>
        <v>#N/A</v>
      </c>
      <c r="AB2175" s="40" t="e">
        <f>VLOOKUP($B2175,期貨大額交易人未沖銷部位!$A$4:$O$499,14,FALSE)</f>
        <v>#N/A</v>
      </c>
      <c r="AC2175" s="40" t="e">
        <f>VLOOKUP($B2175,期貨大額交易人未沖銷部位!$A$4:$O$499,15,FALSE)</f>
        <v>#N/A</v>
      </c>
      <c r="AD2175" s="33" t="e">
        <f>VLOOKUP($B2175,三大美股走勢!$A$4:$J$495,4,FALSE)</f>
        <v>#N/A</v>
      </c>
      <c r="AE2175" s="33" t="e">
        <f>VLOOKUP($B2175,三大美股走勢!$A$4:$J$495,7,FALSE)</f>
        <v>#N/A</v>
      </c>
      <c r="AF2175" s="33" t="e">
        <f>VLOOKUP($B2175,三大美股走勢!$A$4:$J$495,10,FALSE)</f>
        <v>#N/A</v>
      </c>
    </row>
    <row r="2176" spans="2:32">
      <c r="B2176" s="32">
        <v>44955</v>
      </c>
      <c r="C2176" s="33" t="e">
        <f>VLOOKUP($B2176,大盤與近月台指!$A$4:$I$499,2,FALSE)</f>
        <v>#N/A</v>
      </c>
      <c r="D2176" s="34" t="e">
        <f>VLOOKUP($B2176,大盤與近月台指!$A$4:$I$499,3,FALSE)</f>
        <v>#N/A</v>
      </c>
      <c r="E2176" s="35" t="e">
        <f>VLOOKUP($B2176,大盤與近月台指!$A$4:$I$499,4,FALSE)</f>
        <v>#N/A</v>
      </c>
      <c r="F2176" s="33" t="e">
        <f>VLOOKUP($B2176,大盤與近月台指!$A$4:$I$499,5,FALSE)</f>
        <v>#N/A</v>
      </c>
      <c r="G2176" s="49" t="e">
        <f>VLOOKUP($B2176,三大法人買賣超!$A$4:$I$500,3,FALSE)</f>
        <v>#N/A</v>
      </c>
      <c r="H2176" s="34" t="e">
        <f>VLOOKUP($B2176,三大法人買賣超!$A$4:$I$500,5,FALSE)</f>
        <v>#N/A</v>
      </c>
      <c r="I2176" s="27" t="e">
        <f>VLOOKUP($B2176,三大法人買賣超!$A$4:$I$500,7,FALSE)</f>
        <v>#N/A</v>
      </c>
      <c r="J2176" s="27" t="e">
        <f>VLOOKUP($B2176,三大法人買賣超!$A$4:$I$500,9,FALSE)</f>
        <v>#N/A</v>
      </c>
      <c r="K2176" s="37">
        <f>新台幣匯率美元指數!B2177</f>
        <v>0</v>
      </c>
      <c r="L2176" s="38">
        <f>新台幣匯率美元指數!C2177</f>
        <v>0</v>
      </c>
      <c r="M2176" s="39">
        <f>新台幣匯率美元指數!D2177</f>
        <v>0</v>
      </c>
      <c r="N2176" s="27" t="e">
        <f>VLOOKUP($B2176,期貨未平倉口數!$A$4:$M$499,4,FALSE)</f>
        <v>#N/A</v>
      </c>
      <c r="O2176" s="27" t="e">
        <f>VLOOKUP($B2176,期貨未平倉口數!$A$4:$M$499,9,FALSE)</f>
        <v>#N/A</v>
      </c>
      <c r="P2176" s="27" t="e">
        <f>VLOOKUP($B2176,期貨未平倉口數!$A$4:$M$499,10,FALSE)</f>
        <v>#N/A</v>
      </c>
      <c r="Q2176" s="27" t="e">
        <f>VLOOKUP($B2176,期貨未平倉口數!$A$4:$M$499,11,FALSE)</f>
        <v>#N/A</v>
      </c>
      <c r="R2176" s="64" t="e">
        <f>VLOOKUP($B2176,選擇權未平倉餘額!$A$4:$I$500,6,FALSE)</f>
        <v>#N/A</v>
      </c>
      <c r="S2176" s="64" t="e">
        <f>VLOOKUP($B2176,選擇權未平倉餘額!$A$4:$I$500,7,FALSE)</f>
        <v>#N/A</v>
      </c>
      <c r="T2176" s="64" t="e">
        <f>VLOOKUP($B2176,選擇權未平倉餘額!$A$4:$I$500,8,FALSE)</f>
        <v>#N/A</v>
      </c>
      <c r="U2176" s="64" t="e">
        <f>VLOOKUP($B2176,選擇權未平倉餘額!$A$4:$I$500,9,FALSE)</f>
        <v>#N/A</v>
      </c>
      <c r="V2176" s="39" t="e">
        <f>VLOOKUP($B2176,臺指選擇權P_C_Ratios!$A$4:$C$500,3,FALSE)</f>
        <v>#N/A</v>
      </c>
      <c r="W2176" s="41" t="e">
        <f>VLOOKUP($B2176,散戶多空比!$A$6:$L$500,12,FALSE)</f>
        <v>#N/A</v>
      </c>
      <c r="X2176" s="40" t="e">
        <f>VLOOKUP($B2176,期貨大額交易人未沖銷部位!$A$4:$O$499,4,FALSE)</f>
        <v>#N/A</v>
      </c>
      <c r="Y2176" s="40" t="e">
        <f>VLOOKUP($B2176,期貨大額交易人未沖銷部位!$A$4:$O$499,7,FALSE)</f>
        <v>#N/A</v>
      </c>
      <c r="Z2176" s="40" t="e">
        <f>VLOOKUP($B2176,期貨大額交易人未沖銷部位!$A$4:$O$499,10,FALSE)</f>
        <v>#N/A</v>
      </c>
      <c r="AA2176" s="40" t="e">
        <f>VLOOKUP($B2176,期貨大額交易人未沖銷部位!$A$4:$O$499,13,FALSE)</f>
        <v>#N/A</v>
      </c>
      <c r="AB2176" s="40" t="e">
        <f>VLOOKUP($B2176,期貨大額交易人未沖銷部位!$A$4:$O$499,14,FALSE)</f>
        <v>#N/A</v>
      </c>
      <c r="AC2176" s="40" t="e">
        <f>VLOOKUP($B2176,期貨大額交易人未沖銷部位!$A$4:$O$499,15,FALSE)</f>
        <v>#N/A</v>
      </c>
      <c r="AD2176" s="33" t="e">
        <f>VLOOKUP($B2176,三大美股走勢!$A$4:$J$495,4,FALSE)</f>
        <v>#N/A</v>
      </c>
      <c r="AE2176" s="33" t="e">
        <f>VLOOKUP($B2176,三大美股走勢!$A$4:$J$495,7,FALSE)</f>
        <v>#N/A</v>
      </c>
      <c r="AF2176" s="33" t="e">
        <f>VLOOKUP($B2176,三大美股走勢!$A$4:$J$495,10,FALSE)</f>
        <v>#N/A</v>
      </c>
    </row>
    <row r="2177" spans="2:32">
      <c r="B2177" s="32">
        <v>44956</v>
      </c>
      <c r="C2177" s="33" t="e">
        <f>VLOOKUP($B2177,大盤與近月台指!$A$4:$I$499,2,FALSE)</f>
        <v>#N/A</v>
      </c>
      <c r="D2177" s="34" t="e">
        <f>VLOOKUP($B2177,大盤與近月台指!$A$4:$I$499,3,FALSE)</f>
        <v>#N/A</v>
      </c>
      <c r="E2177" s="35" t="e">
        <f>VLOOKUP($B2177,大盤與近月台指!$A$4:$I$499,4,FALSE)</f>
        <v>#N/A</v>
      </c>
      <c r="F2177" s="33" t="e">
        <f>VLOOKUP($B2177,大盤與近月台指!$A$4:$I$499,5,FALSE)</f>
        <v>#N/A</v>
      </c>
      <c r="G2177" s="49" t="e">
        <f>VLOOKUP($B2177,三大法人買賣超!$A$4:$I$500,3,FALSE)</f>
        <v>#N/A</v>
      </c>
      <c r="H2177" s="34" t="e">
        <f>VLOOKUP($B2177,三大法人買賣超!$A$4:$I$500,5,FALSE)</f>
        <v>#N/A</v>
      </c>
      <c r="I2177" s="27" t="e">
        <f>VLOOKUP($B2177,三大法人買賣超!$A$4:$I$500,7,FALSE)</f>
        <v>#N/A</v>
      </c>
      <c r="J2177" s="27" t="e">
        <f>VLOOKUP($B2177,三大法人買賣超!$A$4:$I$500,9,FALSE)</f>
        <v>#N/A</v>
      </c>
      <c r="K2177" s="37">
        <f>新台幣匯率美元指數!B2178</f>
        <v>0</v>
      </c>
      <c r="L2177" s="38">
        <f>新台幣匯率美元指數!C2178</f>
        <v>0</v>
      </c>
      <c r="M2177" s="39">
        <f>新台幣匯率美元指數!D2178</f>
        <v>0</v>
      </c>
      <c r="N2177" s="27" t="e">
        <f>VLOOKUP($B2177,期貨未平倉口數!$A$4:$M$499,4,FALSE)</f>
        <v>#N/A</v>
      </c>
      <c r="O2177" s="27" t="e">
        <f>VLOOKUP($B2177,期貨未平倉口數!$A$4:$M$499,9,FALSE)</f>
        <v>#N/A</v>
      </c>
      <c r="P2177" s="27" t="e">
        <f>VLOOKUP($B2177,期貨未平倉口數!$A$4:$M$499,10,FALSE)</f>
        <v>#N/A</v>
      </c>
      <c r="Q2177" s="27" t="e">
        <f>VLOOKUP($B2177,期貨未平倉口數!$A$4:$M$499,11,FALSE)</f>
        <v>#N/A</v>
      </c>
      <c r="R2177" s="64" t="e">
        <f>VLOOKUP($B2177,選擇權未平倉餘額!$A$4:$I$500,6,FALSE)</f>
        <v>#N/A</v>
      </c>
      <c r="S2177" s="64" t="e">
        <f>VLOOKUP($B2177,選擇權未平倉餘額!$A$4:$I$500,7,FALSE)</f>
        <v>#N/A</v>
      </c>
      <c r="T2177" s="64" t="e">
        <f>VLOOKUP($B2177,選擇權未平倉餘額!$A$4:$I$500,8,FALSE)</f>
        <v>#N/A</v>
      </c>
      <c r="U2177" s="64" t="e">
        <f>VLOOKUP($B2177,選擇權未平倉餘額!$A$4:$I$500,9,FALSE)</f>
        <v>#N/A</v>
      </c>
      <c r="V2177" s="39" t="e">
        <f>VLOOKUP($B2177,臺指選擇權P_C_Ratios!$A$4:$C$500,3,FALSE)</f>
        <v>#N/A</v>
      </c>
      <c r="W2177" s="41" t="e">
        <f>VLOOKUP($B2177,散戶多空比!$A$6:$L$500,12,FALSE)</f>
        <v>#N/A</v>
      </c>
      <c r="X2177" s="40" t="e">
        <f>VLOOKUP($B2177,期貨大額交易人未沖銷部位!$A$4:$O$499,4,FALSE)</f>
        <v>#N/A</v>
      </c>
      <c r="Y2177" s="40" t="e">
        <f>VLOOKUP($B2177,期貨大額交易人未沖銷部位!$A$4:$O$499,7,FALSE)</f>
        <v>#N/A</v>
      </c>
      <c r="Z2177" s="40" t="e">
        <f>VLOOKUP($B2177,期貨大額交易人未沖銷部位!$A$4:$O$499,10,FALSE)</f>
        <v>#N/A</v>
      </c>
      <c r="AA2177" s="40" t="e">
        <f>VLOOKUP($B2177,期貨大額交易人未沖銷部位!$A$4:$O$499,13,FALSE)</f>
        <v>#N/A</v>
      </c>
      <c r="AB2177" s="40" t="e">
        <f>VLOOKUP($B2177,期貨大額交易人未沖銷部位!$A$4:$O$499,14,FALSE)</f>
        <v>#N/A</v>
      </c>
      <c r="AC2177" s="40" t="e">
        <f>VLOOKUP($B2177,期貨大額交易人未沖銷部位!$A$4:$O$499,15,FALSE)</f>
        <v>#N/A</v>
      </c>
      <c r="AD2177" s="33" t="e">
        <f>VLOOKUP($B2177,三大美股走勢!$A$4:$J$495,4,FALSE)</f>
        <v>#N/A</v>
      </c>
      <c r="AE2177" s="33" t="e">
        <f>VLOOKUP($B2177,三大美股走勢!$A$4:$J$495,7,FALSE)</f>
        <v>#N/A</v>
      </c>
      <c r="AF2177" s="33" t="e">
        <f>VLOOKUP($B2177,三大美股走勢!$A$4:$J$495,10,FALSE)</f>
        <v>#N/A</v>
      </c>
    </row>
    <row r="2178" spans="2:32">
      <c r="B2178" s="32">
        <v>44957</v>
      </c>
      <c r="C2178" s="33" t="e">
        <f>VLOOKUP($B2178,大盤與近月台指!$A$4:$I$499,2,FALSE)</f>
        <v>#N/A</v>
      </c>
      <c r="D2178" s="34" t="e">
        <f>VLOOKUP($B2178,大盤與近月台指!$A$4:$I$499,3,FALSE)</f>
        <v>#N/A</v>
      </c>
      <c r="E2178" s="35" t="e">
        <f>VLOOKUP($B2178,大盤與近月台指!$A$4:$I$499,4,FALSE)</f>
        <v>#N/A</v>
      </c>
      <c r="F2178" s="33" t="e">
        <f>VLOOKUP($B2178,大盤與近月台指!$A$4:$I$499,5,FALSE)</f>
        <v>#N/A</v>
      </c>
      <c r="G2178" s="49" t="e">
        <f>VLOOKUP($B2178,三大法人買賣超!$A$4:$I$500,3,FALSE)</f>
        <v>#N/A</v>
      </c>
      <c r="H2178" s="34" t="e">
        <f>VLOOKUP($B2178,三大法人買賣超!$A$4:$I$500,5,FALSE)</f>
        <v>#N/A</v>
      </c>
      <c r="I2178" s="27" t="e">
        <f>VLOOKUP($B2178,三大法人買賣超!$A$4:$I$500,7,FALSE)</f>
        <v>#N/A</v>
      </c>
      <c r="J2178" s="27" t="e">
        <f>VLOOKUP($B2178,三大法人買賣超!$A$4:$I$500,9,FALSE)</f>
        <v>#N/A</v>
      </c>
      <c r="K2178" s="37">
        <f>新台幣匯率美元指數!B2179</f>
        <v>0</v>
      </c>
      <c r="L2178" s="38">
        <f>新台幣匯率美元指數!C2179</f>
        <v>0</v>
      </c>
      <c r="M2178" s="39">
        <f>新台幣匯率美元指數!D2179</f>
        <v>0</v>
      </c>
      <c r="N2178" s="27" t="e">
        <f>VLOOKUP($B2178,期貨未平倉口數!$A$4:$M$499,4,FALSE)</f>
        <v>#N/A</v>
      </c>
      <c r="O2178" s="27" t="e">
        <f>VLOOKUP($B2178,期貨未平倉口數!$A$4:$M$499,9,FALSE)</f>
        <v>#N/A</v>
      </c>
      <c r="P2178" s="27" t="e">
        <f>VLOOKUP($B2178,期貨未平倉口數!$A$4:$M$499,10,FALSE)</f>
        <v>#N/A</v>
      </c>
      <c r="Q2178" s="27" t="e">
        <f>VLOOKUP($B2178,期貨未平倉口數!$A$4:$M$499,11,FALSE)</f>
        <v>#N/A</v>
      </c>
      <c r="R2178" s="64" t="e">
        <f>VLOOKUP($B2178,選擇權未平倉餘額!$A$4:$I$500,6,FALSE)</f>
        <v>#N/A</v>
      </c>
      <c r="S2178" s="64" t="e">
        <f>VLOOKUP($B2178,選擇權未平倉餘額!$A$4:$I$500,7,FALSE)</f>
        <v>#N/A</v>
      </c>
      <c r="T2178" s="64" t="e">
        <f>VLOOKUP($B2178,選擇權未平倉餘額!$A$4:$I$500,8,FALSE)</f>
        <v>#N/A</v>
      </c>
      <c r="U2178" s="64" t="e">
        <f>VLOOKUP($B2178,選擇權未平倉餘額!$A$4:$I$500,9,FALSE)</f>
        <v>#N/A</v>
      </c>
      <c r="V2178" s="39" t="e">
        <f>VLOOKUP($B2178,臺指選擇權P_C_Ratios!$A$4:$C$500,3,FALSE)</f>
        <v>#N/A</v>
      </c>
      <c r="W2178" s="41" t="e">
        <f>VLOOKUP($B2178,散戶多空比!$A$6:$L$500,12,FALSE)</f>
        <v>#N/A</v>
      </c>
      <c r="X2178" s="40" t="e">
        <f>VLOOKUP($B2178,期貨大額交易人未沖銷部位!$A$4:$O$499,4,FALSE)</f>
        <v>#N/A</v>
      </c>
      <c r="Y2178" s="40" t="e">
        <f>VLOOKUP($B2178,期貨大額交易人未沖銷部位!$A$4:$O$499,7,FALSE)</f>
        <v>#N/A</v>
      </c>
      <c r="Z2178" s="40" t="e">
        <f>VLOOKUP($B2178,期貨大額交易人未沖銷部位!$A$4:$O$499,10,FALSE)</f>
        <v>#N/A</v>
      </c>
      <c r="AA2178" s="40" t="e">
        <f>VLOOKUP($B2178,期貨大額交易人未沖銷部位!$A$4:$O$499,13,FALSE)</f>
        <v>#N/A</v>
      </c>
      <c r="AB2178" s="40" t="e">
        <f>VLOOKUP($B2178,期貨大額交易人未沖銷部位!$A$4:$O$499,14,FALSE)</f>
        <v>#N/A</v>
      </c>
      <c r="AC2178" s="40" t="e">
        <f>VLOOKUP($B2178,期貨大額交易人未沖銷部位!$A$4:$O$499,15,FALSE)</f>
        <v>#N/A</v>
      </c>
      <c r="AD2178" s="33" t="e">
        <f>VLOOKUP($B2178,三大美股走勢!$A$4:$J$495,4,FALSE)</f>
        <v>#N/A</v>
      </c>
      <c r="AE2178" s="33" t="e">
        <f>VLOOKUP($B2178,三大美股走勢!$A$4:$J$495,7,FALSE)</f>
        <v>#N/A</v>
      </c>
      <c r="AF2178" s="33" t="e">
        <f>VLOOKUP($B2178,三大美股走勢!$A$4:$J$495,10,FALSE)</f>
        <v>#N/A</v>
      </c>
    </row>
    <row r="2179" spans="2:32">
      <c r="B2179" s="32">
        <v>44958</v>
      </c>
      <c r="C2179" s="33" t="e">
        <f>VLOOKUP($B2179,大盤與近月台指!$A$4:$I$499,2,FALSE)</f>
        <v>#N/A</v>
      </c>
      <c r="D2179" s="34" t="e">
        <f>VLOOKUP($B2179,大盤與近月台指!$A$4:$I$499,3,FALSE)</f>
        <v>#N/A</v>
      </c>
      <c r="E2179" s="35" t="e">
        <f>VLOOKUP($B2179,大盤與近月台指!$A$4:$I$499,4,FALSE)</f>
        <v>#N/A</v>
      </c>
      <c r="F2179" s="33" t="e">
        <f>VLOOKUP($B2179,大盤與近月台指!$A$4:$I$499,5,FALSE)</f>
        <v>#N/A</v>
      </c>
      <c r="G2179" s="49" t="e">
        <f>VLOOKUP($B2179,三大法人買賣超!$A$4:$I$500,3,FALSE)</f>
        <v>#N/A</v>
      </c>
      <c r="H2179" s="34" t="e">
        <f>VLOOKUP($B2179,三大法人買賣超!$A$4:$I$500,5,FALSE)</f>
        <v>#N/A</v>
      </c>
      <c r="I2179" s="27" t="e">
        <f>VLOOKUP($B2179,三大法人買賣超!$A$4:$I$500,7,FALSE)</f>
        <v>#N/A</v>
      </c>
      <c r="J2179" s="27" t="e">
        <f>VLOOKUP($B2179,三大法人買賣超!$A$4:$I$500,9,FALSE)</f>
        <v>#N/A</v>
      </c>
      <c r="K2179" s="37">
        <f>新台幣匯率美元指數!B2180</f>
        <v>0</v>
      </c>
      <c r="L2179" s="38">
        <f>新台幣匯率美元指數!C2180</f>
        <v>0</v>
      </c>
      <c r="M2179" s="39">
        <f>新台幣匯率美元指數!D2180</f>
        <v>0</v>
      </c>
      <c r="N2179" s="27" t="e">
        <f>VLOOKUP($B2179,期貨未平倉口數!$A$4:$M$499,4,FALSE)</f>
        <v>#N/A</v>
      </c>
      <c r="O2179" s="27" t="e">
        <f>VLOOKUP($B2179,期貨未平倉口數!$A$4:$M$499,9,FALSE)</f>
        <v>#N/A</v>
      </c>
      <c r="P2179" s="27" t="e">
        <f>VLOOKUP($B2179,期貨未平倉口數!$A$4:$M$499,10,FALSE)</f>
        <v>#N/A</v>
      </c>
      <c r="Q2179" s="27" t="e">
        <f>VLOOKUP($B2179,期貨未平倉口數!$A$4:$M$499,11,FALSE)</f>
        <v>#N/A</v>
      </c>
      <c r="R2179" s="64" t="e">
        <f>VLOOKUP($B2179,選擇權未平倉餘額!$A$4:$I$500,6,FALSE)</f>
        <v>#N/A</v>
      </c>
      <c r="S2179" s="64" t="e">
        <f>VLOOKUP($B2179,選擇權未平倉餘額!$A$4:$I$500,7,FALSE)</f>
        <v>#N/A</v>
      </c>
      <c r="T2179" s="64" t="e">
        <f>VLOOKUP($B2179,選擇權未平倉餘額!$A$4:$I$500,8,FALSE)</f>
        <v>#N/A</v>
      </c>
      <c r="U2179" s="64" t="e">
        <f>VLOOKUP($B2179,選擇權未平倉餘額!$A$4:$I$500,9,FALSE)</f>
        <v>#N/A</v>
      </c>
      <c r="V2179" s="39" t="e">
        <f>VLOOKUP($B2179,臺指選擇權P_C_Ratios!$A$4:$C$500,3,FALSE)</f>
        <v>#N/A</v>
      </c>
      <c r="W2179" s="41" t="e">
        <f>VLOOKUP($B2179,散戶多空比!$A$6:$L$500,12,FALSE)</f>
        <v>#N/A</v>
      </c>
      <c r="X2179" s="40" t="e">
        <f>VLOOKUP($B2179,期貨大額交易人未沖銷部位!$A$4:$O$499,4,FALSE)</f>
        <v>#N/A</v>
      </c>
      <c r="Y2179" s="40" t="e">
        <f>VLOOKUP($B2179,期貨大額交易人未沖銷部位!$A$4:$O$499,7,FALSE)</f>
        <v>#N/A</v>
      </c>
      <c r="Z2179" s="40" t="e">
        <f>VLOOKUP($B2179,期貨大額交易人未沖銷部位!$A$4:$O$499,10,FALSE)</f>
        <v>#N/A</v>
      </c>
      <c r="AA2179" s="40" t="e">
        <f>VLOOKUP($B2179,期貨大額交易人未沖銷部位!$A$4:$O$499,13,FALSE)</f>
        <v>#N/A</v>
      </c>
      <c r="AB2179" s="40" t="e">
        <f>VLOOKUP($B2179,期貨大額交易人未沖銷部位!$A$4:$O$499,14,FALSE)</f>
        <v>#N/A</v>
      </c>
      <c r="AC2179" s="40" t="e">
        <f>VLOOKUP($B2179,期貨大額交易人未沖銷部位!$A$4:$O$499,15,FALSE)</f>
        <v>#N/A</v>
      </c>
      <c r="AD2179" s="33" t="e">
        <f>VLOOKUP($B2179,三大美股走勢!$A$4:$J$495,4,FALSE)</f>
        <v>#N/A</v>
      </c>
      <c r="AE2179" s="33" t="e">
        <f>VLOOKUP($B2179,三大美股走勢!$A$4:$J$495,7,FALSE)</f>
        <v>#N/A</v>
      </c>
      <c r="AF2179" s="33" t="e">
        <f>VLOOKUP($B2179,三大美股走勢!$A$4:$J$495,10,FALSE)</f>
        <v>#N/A</v>
      </c>
    </row>
    <row r="2180" spans="2:32">
      <c r="B2180" s="32">
        <v>44959</v>
      </c>
      <c r="C2180" s="33" t="e">
        <f>VLOOKUP($B2180,大盤與近月台指!$A$4:$I$499,2,FALSE)</f>
        <v>#N/A</v>
      </c>
      <c r="D2180" s="34" t="e">
        <f>VLOOKUP($B2180,大盤與近月台指!$A$4:$I$499,3,FALSE)</f>
        <v>#N/A</v>
      </c>
      <c r="E2180" s="35" t="e">
        <f>VLOOKUP($B2180,大盤與近月台指!$A$4:$I$499,4,FALSE)</f>
        <v>#N/A</v>
      </c>
      <c r="F2180" s="33" t="e">
        <f>VLOOKUP($B2180,大盤與近月台指!$A$4:$I$499,5,FALSE)</f>
        <v>#N/A</v>
      </c>
      <c r="G2180" s="49" t="e">
        <f>VLOOKUP($B2180,三大法人買賣超!$A$4:$I$500,3,FALSE)</f>
        <v>#N/A</v>
      </c>
      <c r="H2180" s="34" t="e">
        <f>VLOOKUP($B2180,三大法人買賣超!$A$4:$I$500,5,FALSE)</f>
        <v>#N/A</v>
      </c>
      <c r="I2180" s="27" t="e">
        <f>VLOOKUP($B2180,三大法人買賣超!$A$4:$I$500,7,FALSE)</f>
        <v>#N/A</v>
      </c>
      <c r="J2180" s="27" t="e">
        <f>VLOOKUP($B2180,三大法人買賣超!$A$4:$I$500,9,FALSE)</f>
        <v>#N/A</v>
      </c>
      <c r="K2180" s="37">
        <f>新台幣匯率美元指數!B2181</f>
        <v>0</v>
      </c>
      <c r="L2180" s="38">
        <f>新台幣匯率美元指數!C2181</f>
        <v>0</v>
      </c>
      <c r="M2180" s="39">
        <f>新台幣匯率美元指數!D2181</f>
        <v>0</v>
      </c>
      <c r="N2180" s="27" t="e">
        <f>VLOOKUP($B2180,期貨未平倉口數!$A$4:$M$499,4,FALSE)</f>
        <v>#N/A</v>
      </c>
      <c r="O2180" s="27" t="e">
        <f>VLOOKUP($B2180,期貨未平倉口數!$A$4:$M$499,9,FALSE)</f>
        <v>#N/A</v>
      </c>
      <c r="P2180" s="27" t="e">
        <f>VLOOKUP($B2180,期貨未平倉口數!$A$4:$M$499,10,FALSE)</f>
        <v>#N/A</v>
      </c>
      <c r="Q2180" s="27" t="e">
        <f>VLOOKUP($B2180,期貨未平倉口數!$A$4:$M$499,11,FALSE)</f>
        <v>#N/A</v>
      </c>
      <c r="R2180" s="64" t="e">
        <f>VLOOKUP($B2180,選擇權未平倉餘額!$A$4:$I$500,6,FALSE)</f>
        <v>#N/A</v>
      </c>
      <c r="S2180" s="64" t="e">
        <f>VLOOKUP($B2180,選擇權未平倉餘額!$A$4:$I$500,7,FALSE)</f>
        <v>#N/A</v>
      </c>
      <c r="T2180" s="64" t="e">
        <f>VLOOKUP($B2180,選擇權未平倉餘額!$A$4:$I$500,8,FALSE)</f>
        <v>#N/A</v>
      </c>
      <c r="U2180" s="64" t="e">
        <f>VLOOKUP($B2180,選擇權未平倉餘額!$A$4:$I$500,9,FALSE)</f>
        <v>#N/A</v>
      </c>
      <c r="V2180" s="39" t="e">
        <f>VLOOKUP($B2180,臺指選擇權P_C_Ratios!$A$4:$C$500,3,FALSE)</f>
        <v>#N/A</v>
      </c>
      <c r="W2180" s="41" t="e">
        <f>VLOOKUP($B2180,散戶多空比!$A$6:$L$500,12,FALSE)</f>
        <v>#N/A</v>
      </c>
      <c r="X2180" s="40" t="e">
        <f>VLOOKUP($B2180,期貨大額交易人未沖銷部位!$A$4:$O$499,4,FALSE)</f>
        <v>#N/A</v>
      </c>
      <c r="Y2180" s="40" t="e">
        <f>VLOOKUP($B2180,期貨大額交易人未沖銷部位!$A$4:$O$499,7,FALSE)</f>
        <v>#N/A</v>
      </c>
      <c r="Z2180" s="40" t="e">
        <f>VLOOKUP($B2180,期貨大額交易人未沖銷部位!$A$4:$O$499,10,FALSE)</f>
        <v>#N/A</v>
      </c>
      <c r="AA2180" s="40" t="e">
        <f>VLOOKUP($B2180,期貨大額交易人未沖銷部位!$A$4:$O$499,13,FALSE)</f>
        <v>#N/A</v>
      </c>
      <c r="AB2180" s="40" t="e">
        <f>VLOOKUP($B2180,期貨大額交易人未沖銷部位!$A$4:$O$499,14,FALSE)</f>
        <v>#N/A</v>
      </c>
      <c r="AC2180" s="40" t="e">
        <f>VLOOKUP($B2180,期貨大額交易人未沖銷部位!$A$4:$O$499,15,FALSE)</f>
        <v>#N/A</v>
      </c>
      <c r="AD2180" s="33" t="e">
        <f>VLOOKUP($B2180,三大美股走勢!$A$4:$J$495,4,FALSE)</f>
        <v>#N/A</v>
      </c>
      <c r="AE2180" s="33" t="e">
        <f>VLOOKUP($B2180,三大美股走勢!$A$4:$J$495,7,FALSE)</f>
        <v>#N/A</v>
      </c>
      <c r="AF2180" s="33" t="e">
        <f>VLOOKUP($B2180,三大美股走勢!$A$4:$J$495,10,FALSE)</f>
        <v>#N/A</v>
      </c>
    </row>
    <row r="2181" spans="2:32">
      <c r="B2181" s="32">
        <v>44960</v>
      </c>
      <c r="C2181" s="33" t="e">
        <f>VLOOKUP($B2181,大盤與近月台指!$A$4:$I$499,2,FALSE)</f>
        <v>#N/A</v>
      </c>
      <c r="D2181" s="34" t="e">
        <f>VLOOKUP($B2181,大盤與近月台指!$A$4:$I$499,3,FALSE)</f>
        <v>#N/A</v>
      </c>
      <c r="E2181" s="35" t="e">
        <f>VLOOKUP($B2181,大盤與近月台指!$A$4:$I$499,4,FALSE)</f>
        <v>#N/A</v>
      </c>
      <c r="F2181" s="33" t="e">
        <f>VLOOKUP($B2181,大盤與近月台指!$A$4:$I$499,5,FALSE)</f>
        <v>#N/A</v>
      </c>
      <c r="G2181" s="49" t="e">
        <f>VLOOKUP($B2181,三大法人買賣超!$A$4:$I$500,3,FALSE)</f>
        <v>#N/A</v>
      </c>
      <c r="H2181" s="34" t="e">
        <f>VLOOKUP($B2181,三大法人買賣超!$A$4:$I$500,5,FALSE)</f>
        <v>#N/A</v>
      </c>
      <c r="I2181" s="27" t="e">
        <f>VLOOKUP($B2181,三大法人買賣超!$A$4:$I$500,7,FALSE)</f>
        <v>#N/A</v>
      </c>
      <c r="J2181" s="27" t="e">
        <f>VLOOKUP($B2181,三大法人買賣超!$A$4:$I$500,9,FALSE)</f>
        <v>#N/A</v>
      </c>
      <c r="K2181" s="37">
        <f>新台幣匯率美元指數!B2182</f>
        <v>0</v>
      </c>
      <c r="L2181" s="38">
        <f>新台幣匯率美元指數!C2182</f>
        <v>0</v>
      </c>
      <c r="M2181" s="39">
        <f>新台幣匯率美元指數!D2182</f>
        <v>0</v>
      </c>
      <c r="N2181" s="27" t="e">
        <f>VLOOKUP($B2181,期貨未平倉口數!$A$4:$M$499,4,FALSE)</f>
        <v>#N/A</v>
      </c>
      <c r="O2181" s="27" t="e">
        <f>VLOOKUP($B2181,期貨未平倉口數!$A$4:$M$499,9,FALSE)</f>
        <v>#N/A</v>
      </c>
      <c r="P2181" s="27" t="e">
        <f>VLOOKUP($B2181,期貨未平倉口數!$A$4:$M$499,10,FALSE)</f>
        <v>#N/A</v>
      </c>
      <c r="Q2181" s="27" t="e">
        <f>VLOOKUP($B2181,期貨未平倉口數!$A$4:$M$499,11,FALSE)</f>
        <v>#N/A</v>
      </c>
      <c r="R2181" s="64" t="e">
        <f>VLOOKUP($B2181,選擇權未平倉餘額!$A$4:$I$500,6,FALSE)</f>
        <v>#N/A</v>
      </c>
      <c r="S2181" s="64" t="e">
        <f>VLOOKUP($B2181,選擇權未平倉餘額!$A$4:$I$500,7,FALSE)</f>
        <v>#N/A</v>
      </c>
      <c r="T2181" s="64" t="e">
        <f>VLOOKUP($B2181,選擇權未平倉餘額!$A$4:$I$500,8,FALSE)</f>
        <v>#N/A</v>
      </c>
      <c r="U2181" s="64" t="e">
        <f>VLOOKUP($B2181,選擇權未平倉餘額!$A$4:$I$500,9,FALSE)</f>
        <v>#N/A</v>
      </c>
      <c r="V2181" s="39" t="e">
        <f>VLOOKUP($B2181,臺指選擇權P_C_Ratios!$A$4:$C$500,3,FALSE)</f>
        <v>#N/A</v>
      </c>
      <c r="W2181" s="41" t="e">
        <f>VLOOKUP($B2181,散戶多空比!$A$6:$L$500,12,FALSE)</f>
        <v>#N/A</v>
      </c>
      <c r="X2181" s="40" t="e">
        <f>VLOOKUP($B2181,期貨大額交易人未沖銷部位!$A$4:$O$499,4,FALSE)</f>
        <v>#N/A</v>
      </c>
      <c r="Y2181" s="40" t="e">
        <f>VLOOKUP($B2181,期貨大額交易人未沖銷部位!$A$4:$O$499,7,FALSE)</f>
        <v>#N/A</v>
      </c>
      <c r="Z2181" s="40" t="e">
        <f>VLOOKUP($B2181,期貨大額交易人未沖銷部位!$A$4:$O$499,10,FALSE)</f>
        <v>#N/A</v>
      </c>
      <c r="AA2181" s="40" t="e">
        <f>VLOOKUP($B2181,期貨大額交易人未沖銷部位!$A$4:$O$499,13,FALSE)</f>
        <v>#N/A</v>
      </c>
      <c r="AB2181" s="40" t="e">
        <f>VLOOKUP($B2181,期貨大額交易人未沖銷部位!$A$4:$O$499,14,FALSE)</f>
        <v>#N/A</v>
      </c>
      <c r="AC2181" s="40" t="e">
        <f>VLOOKUP($B2181,期貨大額交易人未沖銷部位!$A$4:$O$499,15,FALSE)</f>
        <v>#N/A</v>
      </c>
      <c r="AD2181" s="33" t="e">
        <f>VLOOKUP($B2181,三大美股走勢!$A$4:$J$495,4,FALSE)</f>
        <v>#N/A</v>
      </c>
      <c r="AE2181" s="33" t="e">
        <f>VLOOKUP($B2181,三大美股走勢!$A$4:$J$495,7,FALSE)</f>
        <v>#N/A</v>
      </c>
      <c r="AF2181" s="33" t="e">
        <f>VLOOKUP($B2181,三大美股走勢!$A$4:$J$495,10,FALSE)</f>
        <v>#N/A</v>
      </c>
    </row>
    <row r="2182" spans="2:32">
      <c r="B2182" s="32">
        <v>44961</v>
      </c>
      <c r="C2182" s="33" t="e">
        <f>VLOOKUP($B2182,大盤與近月台指!$A$4:$I$499,2,FALSE)</f>
        <v>#N/A</v>
      </c>
      <c r="D2182" s="34" t="e">
        <f>VLOOKUP($B2182,大盤與近月台指!$A$4:$I$499,3,FALSE)</f>
        <v>#N/A</v>
      </c>
      <c r="E2182" s="35" t="e">
        <f>VLOOKUP($B2182,大盤與近月台指!$A$4:$I$499,4,FALSE)</f>
        <v>#N/A</v>
      </c>
      <c r="F2182" s="33" t="e">
        <f>VLOOKUP($B2182,大盤與近月台指!$A$4:$I$499,5,FALSE)</f>
        <v>#N/A</v>
      </c>
      <c r="G2182" s="49" t="e">
        <f>VLOOKUP($B2182,三大法人買賣超!$A$4:$I$500,3,FALSE)</f>
        <v>#N/A</v>
      </c>
      <c r="H2182" s="34" t="e">
        <f>VLOOKUP($B2182,三大法人買賣超!$A$4:$I$500,5,FALSE)</f>
        <v>#N/A</v>
      </c>
      <c r="I2182" s="27" t="e">
        <f>VLOOKUP($B2182,三大法人買賣超!$A$4:$I$500,7,FALSE)</f>
        <v>#N/A</v>
      </c>
      <c r="J2182" s="27" t="e">
        <f>VLOOKUP($B2182,三大法人買賣超!$A$4:$I$500,9,FALSE)</f>
        <v>#N/A</v>
      </c>
      <c r="K2182" s="37">
        <f>新台幣匯率美元指數!B2183</f>
        <v>0</v>
      </c>
      <c r="L2182" s="38">
        <f>新台幣匯率美元指數!C2183</f>
        <v>0</v>
      </c>
      <c r="M2182" s="39">
        <f>新台幣匯率美元指數!D2183</f>
        <v>0</v>
      </c>
      <c r="N2182" s="27" t="e">
        <f>VLOOKUP($B2182,期貨未平倉口數!$A$4:$M$499,4,FALSE)</f>
        <v>#N/A</v>
      </c>
      <c r="O2182" s="27" t="e">
        <f>VLOOKUP($B2182,期貨未平倉口數!$A$4:$M$499,9,FALSE)</f>
        <v>#N/A</v>
      </c>
      <c r="P2182" s="27" t="e">
        <f>VLOOKUP($B2182,期貨未平倉口數!$A$4:$M$499,10,FALSE)</f>
        <v>#N/A</v>
      </c>
      <c r="Q2182" s="27" t="e">
        <f>VLOOKUP($B2182,期貨未平倉口數!$A$4:$M$499,11,FALSE)</f>
        <v>#N/A</v>
      </c>
      <c r="R2182" s="64" t="e">
        <f>VLOOKUP($B2182,選擇權未平倉餘額!$A$4:$I$500,6,FALSE)</f>
        <v>#N/A</v>
      </c>
      <c r="S2182" s="64" t="e">
        <f>VLOOKUP($B2182,選擇權未平倉餘額!$A$4:$I$500,7,FALSE)</f>
        <v>#N/A</v>
      </c>
      <c r="T2182" s="64" t="e">
        <f>VLOOKUP($B2182,選擇權未平倉餘額!$A$4:$I$500,8,FALSE)</f>
        <v>#N/A</v>
      </c>
      <c r="U2182" s="64" t="e">
        <f>VLOOKUP($B2182,選擇權未平倉餘額!$A$4:$I$500,9,FALSE)</f>
        <v>#N/A</v>
      </c>
      <c r="V2182" s="39" t="e">
        <f>VLOOKUP($B2182,臺指選擇權P_C_Ratios!$A$4:$C$500,3,FALSE)</f>
        <v>#N/A</v>
      </c>
      <c r="W2182" s="41" t="e">
        <f>VLOOKUP($B2182,散戶多空比!$A$6:$L$500,12,FALSE)</f>
        <v>#N/A</v>
      </c>
      <c r="X2182" s="40" t="e">
        <f>VLOOKUP($B2182,期貨大額交易人未沖銷部位!$A$4:$O$499,4,FALSE)</f>
        <v>#N/A</v>
      </c>
      <c r="Y2182" s="40" t="e">
        <f>VLOOKUP($B2182,期貨大額交易人未沖銷部位!$A$4:$O$499,7,FALSE)</f>
        <v>#N/A</v>
      </c>
      <c r="Z2182" s="40" t="e">
        <f>VLOOKUP($B2182,期貨大額交易人未沖銷部位!$A$4:$O$499,10,FALSE)</f>
        <v>#N/A</v>
      </c>
      <c r="AA2182" s="40" t="e">
        <f>VLOOKUP($B2182,期貨大額交易人未沖銷部位!$A$4:$O$499,13,FALSE)</f>
        <v>#N/A</v>
      </c>
      <c r="AB2182" s="40" t="e">
        <f>VLOOKUP($B2182,期貨大額交易人未沖銷部位!$A$4:$O$499,14,FALSE)</f>
        <v>#N/A</v>
      </c>
      <c r="AC2182" s="40" t="e">
        <f>VLOOKUP($B2182,期貨大額交易人未沖銷部位!$A$4:$O$499,15,FALSE)</f>
        <v>#N/A</v>
      </c>
      <c r="AD2182" s="33" t="e">
        <f>VLOOKUP($B2182,三大美股走勢!$A$4:$J$495,4,FALSE)</f>
        <v>#N/A</v>
      </c>
      <c r="AE2182" s="33" t="e">
        <f>VLOOKUP($B2182,三大美股走勢!$A$4:$J$495,7,FALSE)</f>
        <v>#N/A</v>
      </c>
      <c r="AF2182" s="33" t="e">
        <f>VLOOKUP($B2182,三大美股走勢!$A$4:$J$495,10,FALSE)</f>
        <v>#N/A</v>
      </c>
    </row>
    <row r="2183" spans="2:32">
      <c r="B2183" s="32">
        <v>44962</v>
      </c>
      <c r="C2183" s="33" t="e">
        <f>VLOOKUP($B2183,大盤與近月台指!$A$4:$I$499,2,FALSE)</f>
        <v>#N/A</v>
      </c>
      <c r="D2183" s="34" t="e">
        <f>VLOOKUP($B2183,大盤與近月台指!$A$4:$I$499,3,FALSE)</f>
        <v>#N/A</v>
      </c>
      <c r="E2183" s="35" t="e">
        <f>VLOOKUP($B2183,大盤與近月台指!$A$4:$I$499,4,FALSE)</f>
        <v>#N/A</v>
      </c>
      <c r="F2183" s="33" t="e">
        <f>VLOOKUP($B2183,大盤與近月台指!$A$4:$I$499,5,FALSE)</f>
        <v>#N/A</v>
      </c>
      <c r="G2183" s="49" t="e">
        <f>VLOOKUP($B2183,三大法人買賣超!$A$4:$I$500,3,FALSE)</f>
        <v>#N/A</v>
      </c>
      <c r="H2183" s="34" t="e">
        <f>VLOOKUP($B2183,三大法人買賣超!$A$4:$I$500,5,FALSE)</f>
        <v>#N/A</v>
      </c>
      <c r="I2183" s="27" t="e">
        <f>VLOOKUP($B2183,三大法人買賣超!$A$4:$I$500,7,FALSE)</f>
        <v>#N/A</v>
      </c>
      <c r="J2183" s="27" t="e">
        <f>VLOOKUP($B2183,三大法人買賣超!$A$4:$I$500,9,FALSE)</f>
        <v>#N/A</v>
      </c>
      <c r="K2183" s="37">
        <f>新台幣匯率美元指數!B2184</f>
        <v>0</v>
      </c>
      <c r="L2183" s="38">
        <f>新台幣匯率美元指數!C2184</f>
        <v>0</v>
      </c>
      <c r="M2183" s="39">
        <f>新台幣匯率美元指數!D2184</f>
        <v>0</v>
      </c>
      <c r="N2183" s="27" t="e">
        <f>VLOOKUP($B2183,期貨未平倉口數!$A$4:$M$499,4,FALSE)</f>
        <v>#N/A</v>
      </c>
      <c r="O2183" s="27" t="e">
        <f>VLOOKUP($B2183,期貨未平倉口數!$A$4:$M$499,9,FALSE)</f>
        <v>#N/A</v>
      </c>
      <c r="P2183" s="27" t="e">
        <f>VLOOKUP($B2183,期貨未平倉口數!$A$4:$M$499,10,FALSE)</f>
        <v>#N/A</v>
      </c>
      <c r="Q2183" s="27" t="e">
        <f>VLOOKUP($B2183,期貨未平倉口數!$A$4:$M$499,11,FALSE)</f>
        <v>#N/A</v>
      </c>
      <c r="R2183" s="64" t="e">
        <f>VLOOKUP($B2183,選擇權未平倉餘額!$A$4:$I$500,6,FALSE)</f>
        <v>#N/A</v>
      </c>
      <c r="S2183" s="64" t="e">
        <f>VLOOKUP($B2183,選擇權未平倉餘額!$A$4:$I$500,7,FALSE)</f>
        <v>#N/A</v>
      </c>
      <c r="T2183" s="64" t="e">
        <f>VLOOKUP($B2183,選擇權未平倉餘額!$A$4:$I$500,8,FALSE)</f>
        <v>#N/A</v>
      </c>
      <c r="U2183" s="64" t="e">
        <f>VLOOKUP($B2183,選擇權未平倉餘額!$A$4:$I$500,9,FALSE)</f>
        <v>#N/A</v>
      </c>
      <c r="V2183" s="39" t="e">
        <f>VLOOKUP($B2183,臺指選擇權P_C_Ratios!$A$4:$C$500,3,FALSE)</f>
        <v>#N/A</v>
      </c>
      <c r="W2183" s="41" t="e">
        <f>VLOOKUP($B2183,散戶多空比!$A$6:$L$500,12,FALSE)</f>
        <v>#N/A</v>
      </c>
      <c r="X2183" s="40" t="e">
        <f>VLOOKUP($B2183,期貨大額交易人未沖銷部位!$A$4:$O$499,4,FALSE)</f>
        <v>#N/A</v>
      </c>
      <c r="Y2183" s="40" t="e">
        <f>VLOOKUP($B2183,期貨大額交易人未沖銷部位!$A$4:$O$499,7,FALSE)</f>
        <v>#N/A</v>
      </c>
      <c r="Z2183" s="40" t="e">
        <f>VLOOKUP($B2183,期貨大額交易人未沖銷部位!$A$4:$O$499,10,FALSE)</f>
        <v>#N/A</v>
      </c>
      <c r="AA2183" s="40" t="e">
        <f>VLOOKUP($B2183,期貨大額交易人未沖銷部位!$A$4:$O$499,13,FALSE)</f>
        <v>#N/A</v>
      </c>
      <c r="AB2183" s="40" t="e">
        <f>VLOOKUP($B2183,期貨大額交易人未沖銷部位!$A$4:$O$499,14,FALSE)</f>
        <v>#N/A</v>
      </c>
      <c r="AC2183" s="40" t="e">
        <f>VLOOKUP($B2183,期貨大額交易人未沖銷部位!$A$4:$O$499,15,FALSE)</f>
        <v>#N/A</v>
      </c>
      <c r="AD2183" s="33" t="e">
        <f>VLOOKUP($B2183,三大美股走勢!$A$4:$J$495,4,FALSE)</f>
        <v>#N/A</v>
      </c>
      <c r="AE2183" s="33" t="e">
        <f>VLOOKUP($B2183,三大美股走勢!$A$4:$J$495,7,FALSE)</f>
        <v>#N/A</v>
      </c>
      <c r="AF2183" s="33" t="e">
        <f>VLOOKUP($B2183,三大美股走勢!$A$4:$J$495,10,FALSE)</f>
        <v>#N/A</v>
      </c>
    </row>
    <row r="2184" spans="2:32">
      <c r="B2184" s="32">
        <v>44963</v>
      </c>
      <c r="C2184" s="33" t="e">
        <f>VLOOKUP($B2184,大盤與近月台指!$A$4:$I$499,2,FALSE)</f>
        <v>#N/A</v>
      </c>
      <c r="D2184" s="34" t="e">
        <f>VLOOKUP($B2184,大盤與近月台指!$A$4:$I$499,3,FALSE)</f>
        <v>#N/A</v>
      </c>
      <c r="E2184" s="35" t="e">
        <f>VLOOKUP($B2184,大盤與近月台指!$A$4:$I$499,4,FALSE)</f>
        <v>#N/A</v>
      </c>
      <c r="F2184" s="33" t="e">
        <f>VLOOKUP($B2184,大盤與近月台指!$A$4:$I$499,5,FALSE)</f>
        <v>#N/A</v>
      </c>
      <c r="G2184" s="49" t="e">
        <f>VLOOKUP($B2184,三大法人買賣超!$A$4:$I$500,3,FALSE)</f>
        <v>#N/A</v>
      </c>
      <c r="H2184" s="34" t="e">
        <f>VLOOKUP($B2184,三大法人買賣超!$A$4:$I$500,5,FALSE)</f>
        <v>#N/A</v>
      </c>
      <c r="I2184" s="27" t="e">
        <f>VLOOKUP($B2184,三大法人買賣超!$A$4:$I$500,7,FALSE)</f>
        <v>#N/A</v>
      </c>
      <c r="J2184" s="27" t="e">
        <f>VLOOKUP($B2184,三大法人買賣超!$A$4:$I$500,9,FALSE)</f>
        <v>#N/A</v>
      </c>
      <c r="K2184" s="37">
        <f>新台幣匯率美元指數!B2185</f>
        <v>0</v>
      </c>
      <c r="L2184" s="38">
        <f>新台幣匯率美元指數!C2185</f>
        <v>0</v>
      </c>
      <c r="M2184" s="39">
        <f>新台幣匯率美元指數!D2185</f>
        <v>0</v>
      </c>
      <c r="N2184" s="27" t="e">
        <f>VLOOKUP($B2184,期貨未平倉口數!$A$4:$M$499,4,FALSE)</f>
        <v>#N/A</v>
      </c>
      <c r="O2184" s="27" t="e">
        <f>VLOOKUP($B2184,期貨未平倉口數!$A$4:$M$499,9,FALSE)</f>
        <v>#N/A</v>
      </c>
      <c r="P2184" s="27" t="e">
        <f>VLOOKUP($B2184,期貨未平倉口數!$A$4:$M$499,10,FALSE)</f>
        <v>#N/A</v>
      </c>
      <c r="Q2184" s="27" t="e">
        <f>VLOOKUP($B2184,期貨未平倉口數!$A$4:$M$499,11,FALSE)</f>
        <v>#N/A</v>
      </c>
      <c r="R2184" s="64" t="e">
        <f>VLOOKUP($B2184,選擇權未平倉餘額!$A$4:$I$500,6,FALSE)</f>
        <v>#N/A</v>
      </c>
      <c r="S2184" s="64" t="e">
        <f>VLOOKUP($B2184,選擇權未平倉餘額!$A$4:$I$500,7,FALSE)</f>
        <v>#N/A</v>
      </c>
      <c r="T2184" s="64" t="e">
        <f>VLOOKUP($B2184,選擇權未平倉餘額!$A$4:$I$500,8,FALSE)</f>
        <v>#N/A</v>
      </c>
      <c r="U2184" s="64" t="e">
        <f>VLOOKUP($B2184,選擇權未平倉餘額!$A$4:$I$500,9,FALSE)</f>
        <v>#N/A</v>
      </c>
      <c r="V2184" s="39" t="e">
        <f>VLOOKUP($B2184,臺指選擇權P_C_Ratios!$A$4:$C$500,3,FALSE)</f>
        <v>#N/A</v>
      </c>
      <c r="W2184" s="41" t="e">
        <f>VLOOKUP($B2184,散戶多空比!$A$6:$L$500,12,FALSE)</f>
        <v>#N/A</v>
      </c>
      <c r="X2184" s="40" t="e">
        <f>VLOOKUP($B2184,期貨大額交易人未沖銷部位!$A$4:$O$499,4,FALSE)</f>
        <v>#N/A</v>
      </c>
      <c r="Y2184" s="40" t="e">
        <f>VLOOKUP($B2184,期貨大額交易人未沖銷部位!$A$4:$O$499,7,FALSE)</f>
        <v>#N/A</v>
      </c>
      <c r="Z2184" s="40" t="e">
        <f>VLOOKUP($B2184,期貨大額交易人未沖銷部位!$A$4:$O$499,10,FALSE)</f>
        <v>#N/A</v>
      </c>
      <c r="AA2184" s="40" t="e">
        <f>VLOOKUP($B2184,期貨大額交易人未沖銷部位!$A$4:$O$499,13,FALSE)</f>
        <v>#N/A</v>
      </c>
      <c r="AB2184" s="40" t="e">
        <f>VLOOKUP($B2184,期貨大額交易人未沖銷部位!$A$4:$O$499,14,FALSE)</f>
        <v>#N/A</v>
      </c>
      <c r="AC2184" s="40" t="e">
        <f>VLOOKUP($B2184,期貨大額交易人未沖銷部位!$A$4:$O$499,15,FALSE)</f>
        <v>#N/A</v>
      </c>
      <c r="AD2184" s="33" t="e">
        <f>VLOOKUP($B2184,三大美股走勢!$A$4:$J$495,4,FALSE)</f>
        <v>#N/A</v>
      </c>
      <c r="AE2184" s="33" t="e">
        <f>VLOOKUP($B2184,三大美股走勢!$A$4:$J$495,7,FALSE)</f>
        <v>#N/A</v>
      </c>
      <c r="AF2184" s="33" t="e">
        <f>VLOOKUP($B2184,三大美股走勢!$A$4:$J$495,10,FALSE)</f>
        <v>#N/A</v>
      </c>
    </row>
    <row r="2185" spans="2:32">
      <c r="B2185" s="32">
        <v>44964</v>
      </c>
      <c r="C2185" s="33" t="e">
        <f>VLOOKUP($B2185,大盤與近月台指!$A$4:$I$499,2,FALSE)</f>
        <v>#N/A</v>
      </c>
      <c r="D2185" s="34" t="e">
        <f>VLOOKUP($B2185,大盤與近月台指!$A$4:$I$499,3,FALSE)</f>
        <v>#N/A</v>
      </c>
      <c r="E2185" s="35" t="e">
        <f>VLOOKUP($B2185,大盤與近月台指!$A$4:$I$499,4,FALSE)</f>
        <v>#N/A</v>
      </c>
      <c r="F2185" s="33" t="e">
        <f>VLOOKUP($B2185,大盤與近月台指!$A$4:$I$499,5,FALSE)</f>
        <v>#N/A</v>
      </c>
      <c r="G2185" s="49" t="e">
        <f>VLOOKUP($B2185,三大法人買賣超!$A$4:$I$500,3,FALSE)</f>
        <v>#N/A</v>
      </c>
      <c r="H2185" s="34" t="e">
        <f>VLOOKUP($B2185,三大法人買賣超!$A$4:$I$500,5,FALSE)</f>
        <v>#N/A</v>
      </c>
      <c r="I2185" s="27" t="e">
        <f>VLOOKUP($B2185,三大法人買賣超!$A$4:$I$500,7,FALSE)</f>
        <v>#N/A</v>
      </c>
      <c r="J2185" s="27" t="e">
        <f>VLOOKUP($B2185,三大法人買賣超!$A$4:$I$500,9,FALSE)</f>
        <v>#N/A</v>
      </c>
      <c r="K2185" s="37">
        <f>新台幣匯率美元指數!B2186</f>
        <v>0</v>
      </c>
      <c r="L2185" s="38">
        <f>新台幣匯率美元指數!C2186</f>
        <v>0</v>
      </c>
      <c r="M2185" s="39">
        <f>新台幣匯率美元指數!D2186</f>
        <v>0</v>
      </c>
      <c r="N2185" s="27" t="e">
        <f>VLOOKUP($B2185,期貨未平倉口數!$A$4:$M$499,4,FALSE)</f>
        <v>#N/A</v>
      </c>
      <c r="O2185" s="27" t="e">
        <f>VLOOKUP($B2185,期貨未平倉口數!$A$4:$M$499,9,FALSE)</f>
        <v>#N/A</v>
      </c>
      <c r="P2185" s="27" t="e">
        <f>VLOOKUP($B2185,期貨未平倉口數!$A$4:$M$499,10,FALSE)</f>
        <v>#N/A</v>
      </c>
      <c r="Q2185" s="27" t="e">
        <f>VLOOKUP($B2185,期貨未平倉口數!$A$4:$M$499,11,FALSE)</f>
        <v>#N/A</v>
      </c>
      <c r="R2185" s="64" t="e">
        <f>VLOOKUP($B2185,選擇權未平倉餘額!$A$4:$I$500,6,FALSE)</f>
        <v>#N/A</v>
      </c>
      <c r="S2185" s="64" t="e">
        <f>VLOOKUP($B2185,選擇權未平倉餘額!$A$4:$I$500,7,FALSE)</f>
        <v>#N/A</v>
      </c>
      <c r="T2185" s="64" t="e">
        <f>VLOOKUP($B2185,選擇權未平倉餘額!$A$4:$I$500,8,FALSE)</f>
        <v>#N/A</v>
      </c>
      <c r="U2185" s="64" t="e">
        <f>VLOOKUP($B2185,選擇權未平倉餘額!$A$4:$I$500,9,FALSE)</f>
        <v>#N/A</v>
      </c>
      <c r="V2185" s="39" t="e">
        <f>VLOOKUP($B2185,臺指選擇權P_C_Ratios!$A$4:$C$500,3,FALSE)</f>
        <v>#N/A</v>
      </c>
      <c r="W2185" s="41" t="e">
        <f>VLOOKUP($B2185,散戶多空比!$A$6:$L$500,12,FALSE)</f>
        <v>#N/A</v>
      </c>
      <c r="X2185" s="40" t="e">
        <f>VLOOKUP($B2185,期貨大額交易人未沖銷部位!$A$4:$O$499,4,FALSE)</f>
        <v>#N/A</v>
      </c>
      <c r="Y2185" s="40" t="e">
        <f>VLOOKUP($B2185,期貨大額交易人未沖銷部位!$A$4:$O$499,7,FALSE)</f>
        <v>#N/A</v>
      </c>
      <c r="Z2185" s="40" t="e">
        <f>VLOOKUP($B2185,期貨大額交易人未沖銷部位!$A$4:$O$499,10,FALSE)</f>
        <v>#N/A</v>
      </c>
      <c r="AA2185" s="40" t="e">
        <f>VLOOKUP($B2185,期貨大額交易人未沖銷部位!$A$4:$O$499,13,FALSE)</f>
        <v>#N/A</v>
      </c>
      <c r="AB2185" s="40" t="e">
        <f>VLOOKUP($B2185,期貨大額交易人未沖銷部位!$A$4:$O$499,14,FALSE)</f>
        <v>#N/A</v>
      </c>
      <c r="AC2185" s="40" t="e">
        <f>VLOOKUP($B2185,期貨大額交易人未沖銷部位!$A$4:$O$499,15,FALSE)</f>
        <v>#N/A</v>
      </c>
      <c r="AD2185" s="33" t="e">
        <f>VLOOKUP($B2185,三大美股走勢!$A$4:$J$495,4,FALSE)</f>
        <v>#N/A</v>
      </c>
      <c r="AE2185" s="33" t="e">
        <f>VLOOKUP($B2185,三大美股走勢!$A$4:$J$495,7,FALSE)</f>
        <v>#N/A</v>
      </c>
      <c r="AF2185" s="33" t="e">
        <f>VLOOKUP($B2185,三大美股走勢!$A$4:$J$495,10,FALSE)</f>
        <v>#N/A</v>
      </c>
    </row>
    <row r="2186" spans="2:32">
      <c r="B2186" s="32">
        <v>44965</v>
      </c>
      <c r="C2186" s="33" t="e">
        <f>VLOOKUP($B2186,大盤與近月台指!$A$4:$I$499,2,FALSE)</f>
        <v>#N/A</v>
      </c>
      <c r="D2186" s="34" t="e">
        <f>VLOOKUP($B2186,大盤與近月台指!$A$4:$I$499,3,FALSE)</f>
        <v>#N/A</v>
      </c>
      <c r="E2186" s="35" t="e">
        <f>VLOOKUP($B2186,大盤與近月台指!$A$4:$I$499,4,FALSE)</f>
        <v>#N/A</v>
      </c>
      <c r="F2186" s="33" t="e">
        <f>VLOOKUP($B2186,大盤與近月台指!$A$4:$I$499,5,FALSE)</f>
        <v>#N/A</v>
      </c>
      <c r="G2186" s="49" t="e">
        <f>VLOOKUP($B2186,三大法人買賣超!$A$4:$I$500,3,FALSE)</f>
        <v>#N/A</v>
      </c>
      <c r="H2186" s="34" t="e">
        <f>VLOOKUP($B2186,三大法人買賣超!$A$4:$I$500,5,FALSE)</f>
        <v>#N/A</v>
      </c>
      <c r="I2186" s="27" t="e">
        <f>VLOOKUP($B2186,三大法人買賣超!$A$4:$I$500,7,FALSE)</f>
        <v>#N/A</v>
      </c>
      <c r="J2186" s="27" t="e">
        <f>VLOOKUP($B2186,三大法人買賣超!$A$4:$I$500,9,FALSE)</f>
        <v>#N/A</v>
      </c>
      <c r="K2186" s="37">
        <f>新台幣匯率美元指數!B2187</f>
        <v>0</v>
      </c>
      <c r="L2186" s="38">
        <f>新台幣匯率美元指數!C2187</f>
        <v>0</v>
      </c>
      <c r="M2186" s="39">
        <f>新台幣匯率美元指數!D2187</f>
        <v>0</v>
      </c>
      <c r="N2186" s="27" t="e">
        <f>VLOOKUP($B2186,期貨未平倉口數!$A$4:$M$499,4,FALSE)</f>
        <v>#N/A</v>
      </c>
      <c r="O2186" s="27" t="e">
        <f>VLOOKUP($B2186,期貨未平倉口數!$A$4:$M$499,9,FALSE)</f>
        <v>#N/A</v>
      </c>
      <c r="P2186" s="27" t="e">
        <f>VLOOKUP($B2186,期貨未平倉口數!$A$4:$M$499,10,FALSE)</f>
        <v>#N/A</v>
      </c>
      <c r="Q2186" s="27" t="e">
        <f>VLOOKUP($B2186,期貨未平倉口數!$A$4:$M$499,11,FALSE)</f>
        <v>#N/A</v>
      </c>
      <c r="R2186" s="64" t="e">
        <f>VLOOKUP($B2186,選擇權未平倉餘額!$A$4:$I$500,6,FALSE)</f>
        <v>#N/A</v>
      </c>
      <c r="S2186" s="64" t="e">
        <f>VLOOKUP($B2186,選擇權未平倉餘額!$A$4:$I$500,7,FALSE)</f>
        <v>#N/A</v>
      </c>
      <c r="T2186" s="64" t="e">
        <f>VLOOKUP($B2186,選擇權未平倉餘額!$A$4:$I$500,8,FALSE)</f>
        <v>#N/A</v>
      </c>
      <c r="U2186" s="64" t="e">
        <f>VLOOKUP($B2186,選擇權未平倉餘額!$A$4:$I$500,9,FALSE)</f>
        <v>#N/A</v>
      </c>
      <c r="V2186" s="39" t="e">
        <f>VLOOKUP($B2186,臺指選擇權P_C_Ratios!$A$4:$C$500,3,FALSE)</f>
        <v>#N/A</v>
      </c>
      <c r="W2186" s="41" t="e">
        <f>VLOOKUP($B2186,散戶多空比!$A$6:$L$500,12,FALSE)</f>
        <v>#N/A</v>
      </c>
      <c r="X2186" s="40" t="e">
        <f>VLOOKUP($B2186,期貨大額交易人未沖銷部位!$A$4:$O$499,4,FALSE)</f>
        <v>#N/A</v>
      </c>
      <c r="Y2186" s="40" t="e">
        <f>VLOOKUP($B2186,期貨大額交易人未沖銷部位!$A$4:$O$499,7,FALSE)</f>
        <v>#N/A</v>
      </c>
      <c r="Z2186" s="40" t="e">
        <f>VLOOKUP($B2186,期貨大額交易人未沖銷部位!$A$4:$O$499,10,FALSE)</f>
        <v>#N/A</v>
      </c>
      <c r="AA2186" s="40" t="e">
        <f>VLOOKUP($B2186,期貨大額交易人未沖銷部位!$A$4:$O$499,13,FALSE)</f>
        <v>#N/A</v>
      </c>
      <c r="AB2186" s="40" t="e">
        <f>VLOOKUP($B2186,期貨大額交易人未沖銷部位!$A$4:$O$499,14,FALSE)</f>
        <v>#N/A</v>
      </c>
      <c r="AC2186" s="40" t="e">
        <f>VLOOKUP($B2186,期貨大額交易人未沖銷部位!$A$4:$O$499,15,FALSE)</f>
        <v>#N/A</v>
      </c>
      <c r="AD2186" s="33" t="e">
        <f>VLOOKUP($B2186,三大美股走勢!$A$4:$J$495,4,FALSE)</f>
        <v>#N/A</v>
      </c>
      <c r="AE2186" s="33" t="e">
        <f>VLOOKUP($B2186,三大美股走勢!$A$4:$J$495,7,FALSE)</f>
        <v>#N/A</v>
      </c>
      <c r="AF2186" s="33" t="e">
        <f>VLOOKUP($B2186,三大美股走勢!$A$4:$J$495,10,FALSE)</f>
        <v>#N/A</v>
      </c>
    </row>
    <row r="2187" spans="2:32">
      <c r="B2187" s="32">
        <v>44966</v>
      </c>
      <c r="C2187" s="33" t="e">
        <f>VLOOKUP($B2187,大盤與近月台指!$A$4:$I$499,2,FALSE)</f>
        <v>#N/A</v>
      </c>
      <c r="D2187" s="34" t="e">
        <f>VLOOKUP($B2187,大盤與近月台指!$A$4:$I$499,3,FALSE)</f>
        <v>#N/A</v>
      </c>
      <c r="E2187" s="35" t="e">
        <f>VLOOKUP($B2187,大盤與近月台指!$A$4:$I$499,4,FALSE)</f>
        <v>#N/A</v>
      </c>
      <c r="F2187" s="33" t="e">
        <f>VLOOKUP($B2187,大盤與近月台指!$A$4:$I$499,5,FALSE)</f>
        <v>#N/A</v>
      </c>
      <c r="G2187" s="49" t="e">
        <f>VLOOKUP($B2187,三大法人買賣超!$A$4:$I$500,3,FALSE)</f>
        <v>#N/A</v>
      </c>
      <c r="H2187" s="34" t="e">
        <f>VLOOKUP($B2187,三大法人買賣超!$A$4:$I$500,5,FALSE)</f>
        <v>#N/A</v>
      </c>
      <c r="I2187" s="27" t="e">
        <f>VLOOKUP($B2187,三大法人買賣超!$A$4:$I$500,7,FALSE)</f>
        <v>#N/A</v>
      </c>
      <c r="J2187" s="27" t="e">
        <f>VLOOKUP($B2187,三大法人買賣超!$A$4:$I$500,9,FALSE)</f>
        <v>#N/A</v>
      </c>
      <c r="K2187" s="37">
        <f>新台幣匯率美元指數!B2188</f>
        <v>0</v>
      </c>
      <c r="L2187" s="38">
        <f>新台幣匯率美元指數!C2188</f>
        <v>0</v>
      </c>
      <c r="M2187" s="39">
        <f>新台幣匯率美元指數!D2188</f>
        <v>0</v>
      </c>
      <c r="N2187" s="27" t="e">
        <f>VLOOKUP($B2187,期貨未平倉口數!$A$4:$M$499,4,FALSE)</f>
        <v>#N/A</v>
      </c>
      <c r="O2187" s="27" t="e">
        <f>VLOOKUP($B2187,期貨未平倉口數!$A$4:$M$499,9,FALSE)</f>
        <v>#N/A</v>
      </c>
      <c r="P2187" s="27" t="e">
        <f>VLOOKUP($B2187,期貨未平倉口數!$A$4:$M$499,10,FALSE)</f>
        <v>#N/A</v>
      </c>
      <c r="Q2187" s="27" t="e">
        <f>VLOOKUP($B2187,期貨未平倉口數!$A$4:$M$499,11,FALSE)</f>
        <v>#N/A</v>
      </c>
      <c r="R2187" s="64" t="e">
        <f>VLOOKUP($B2187,選擇權未平倉餘額!$A$4:$I$500,6,FALSE)</f>
        <v>#N/A</v>
      </c>
      <c r="S2187" s="64" t="e">
        <f>VLOOKUP($B2187,選擇權未平倉餘額!$A$4:$I$500,7,FALSE)</f>
        <v>#N/A</v>
      </c>
      <c r="T2187" s="64" t="e">
        <f>VLOOKUP($B2187,選擇權未平倉餘額!$A$4:$I$500,8,FALSE)</f>
        <v>#N/A</v>
      </c>
      <c r="U2187" s="64" t="e">
        <f>VLOOKUP($B2187,選擇權未平倉餘額!$A$4:$I$500,9,FALSE)</f>
        <v>#N/A</v>
      </c>
      <c r="V2187" s="39" t="e">
        <f>VLOOKUP($B2187,臺指選擇權P_C_Ratios!$A$4:$C$500,3,FALSE)</f>
        <v>#N/A</v>
      </c>
      <c r="W2187" s="41" t="e">
        <f>VLOOKUP($B2187,散戶多空比!$A$6:$L$500,12,FALSE)</f>
        <v>#N/A</v>
      </c>
      <c r="X2187" s="40" t="e">
        <f>VLOOKUP($B2187,期貨大額交易人未沖銷部位!$A$4:$O$499,4,FALSE)</f>
        <v>#N/A</v>
      </c>
      <c r="Y2187" s="40" t="e">
        <f>VLOOKUP($B2187,期貨大額交易人未沖銷部位!$A$4:$O$499,7,FALSE)</f>
        <v>#N/A</v>
      </c>
      <c r="Z2187" s="40" t="e">
        <f>VLOOKUP($B2187,期貨大額交易人未沖銷部位!$A$4:$O$499,10,FALSE)</f>
        <v>#N/A</v>
      </c>
      <c r="AA2187" s="40" t="e">
        <f>VLOOKUP($B2187,期貨大額交易人未沖銷部位!$A$4:$O$499,13,FALSE)</f>
        <v>#N/A</v>
      </c>
      <c r="AB2187" s="40" t="e">
        <f>VLOOKUP($B2187,期貨大額交易人未沖銷部位!$A$4:$O$499,14,FALSE)</f>
        <v>#N/A</v>
      </c>
      <c r="AC2187" s="40" t="e">
        <f>VLOOKUP($B2187,期貨大額交易人未沖銷部位!$A$4:$O$499,15,FALSE)</f>
        <v>#N/A</v>
      </c>
      <c r="AD2187" s="33" t="e">
        <f>VLOOKUP($B2187,三大美股走勢!$A$4:$J$495,4,FALSE)</f>
        <v>#N/A</v>
      </c>
      <c r="AE2187" s="33" t="e">
        <f>VLOOKUP($B2187,三大美股走勢!$A$4:$J$495,7,FALSE)</f>
        <v>#N/A</v>
      </c>
      <c r="AF2187" s="33" t="e">
        <f>VLOOKUP($B2187,三大美股走勢!$A$4:$J$495,10,FALSE)</f>
        <v>#N/A</v>
      </c>
    </row>
    <row r="2188" spans="2:32">
      <c r="B2188" s="32">
        <v>44967</v>
      </c>
      <c r="C2188" s="33" t="e">
        <f>VLOOKUP($B2188,大盤與近月台指!$A$4:$I$499,2,FALSE)</f>
        <v>#N/A</v>
      </c>
      <c r="D2188" s="34" t="e">
        <f>VLOOKUP($B2188,大盤與近月台指!$A$4:$I$499,3,FALSE)</f>
        <v>#N/A</v>
      </c>
      <c r="E2188" s="35" t="e">
        <f>VLOOKUP($B2188,大盤與近月台指!$A$4:$I$499,4,FALSE)</f>
        <v>#N/A</v>
      </c>
      <c r="F2188" s="33" t="e">
        <f>VLOOKUP($B2188,大盤與近月台指!$A$4:$I$499,5,FALSE)</f>
        <v>#N/A</v>
      </c>
      <c r="G2188" s="49" t="e">
        <f>VLOOKUP($B2188,三大法人買賣超!$A$4:$I$500,3,FALSE)</f>
        <v>#N/A</v>
      </c>
      <c r="H2188" s="34" t="e">
        <f>VLOOKUP($B2188,三大法人買賣超!$A$4:$I$500,5,FALSE)</f>
        <v>#N/A</v>
      </c>
      <c r="I2188" s="27" t="e">
        <f>VLOOKUP($B2188,三大法人買賣超!$A$4:$I$500,7,FALSE)</f>
        <v>#N/A</v>
      </c>
      <c r="J2188" s="27" t="e">
        <f>VLOOKUP($B2188,三大法人買賣超!$A$4:$I$500,9,FALSE)</f>
        <v>#N/A</v>
      </c>
      <c r="K2188" s="37">
        <f>新台幣匯率美元指數!B2189</f>
        <v>0</v>
      </c>
      <c r="L2188" s="38">
        <f>新台幣匯率美元指數!C2189</f>
        <v>0</v>
      </c>
      <c r="M2188" s="39">
        <f>新台幣匯率美元指數!D2189</f>
        <v>0</v>
      </c>
      <c r="N2188" s="27" t="e">
        <f>VLOOKUP($B2188,期貨未平倉口數!$A$4:$M$499,4,FALSE)</f>
        <v>#N/A</v>
      </c>
      <c r="O2188" s="27" t="e">
        <f>VLOOKUP($B2188,期貨未平倉口數!$A$4:$M$499,9,FALSE)</f>
        <v>#N/A</v>
      </c>
      <c r="P2188" s="27" t="e">
        <f>VLOOKUP($B2188,期貨未平倉口數!$A$4:$M$499,10,FALSE)</f>
        <v>#N/A</v>
      </c>
      <c r="Q2188" s="27" t="e">
        <f>VLOOKUP($B2188,期貨未平倉口數!$A$4:$M$499,11,FALSE)</f>
        <v>#N/A</v>
      </c>
      <c r="R2188" s="64" t="e">
        <f>VLOOKUP($B2188,選擇權未平倉餘額!$A$4:$I$500,6,FALSE)</f>
        <v>#N/A</v>
      </c>
      <c r="S2188" s="64" t="e">
        <f>VLOOKUP($B2188,選擇權未平倉餘額!$A$4:$I$500,7,FALSE)</f>
        <v>#N/A</v>
      </c>
      <c r="T2188" s="64" t="e">
        <f>VLOOKUP($B2188,選擇權未平倉餘額!$A$4:$I$500,8,FALSE)</f>
        <v>#N/A</v>
      </c>
      <c r="U2188" s="64" t="e">
        <f>VLOOKUP($B2188,選擇權未平倉餘額!$A$4:$I$500,9,FALSE)</f>
        <v>#N/A</v>
      </c>
      <c r="V2188" s="39" t="e">
        <f>VLOOKUP($B2188,臺指選擇權P_C_Ratios!$A$4:$C$500,3,FALSE)</f>
        <v>#N/A</v>
      </c>
      <c r="W2188" s="41" t="e">
        <f>VLOOKUP($B2188,散戶多空比!$A$6:$L$500,12,FALSE)</f>
        <v>#N/A</v>
      </c>
      <c r="X2188" s="40" t="e">
        <f>VLOOKUP($B2188,期貨大額交易人未沖銷部位!$A$4:$O$499,4,FALSE)</f>
        <v>#N/A</v>
      </c>
      <c r="Y2188" s="40" t="e">
        <f>VLOOKUP($B2188,期貨大額交易人未沖銷部位!$A$4:$O$499,7,FALSE)</f>
        <v>#N/A</v>
      </c>
      <c r="Z2188" s="40" t="e">
        <f>VLOOKUP($B2188,期貨大額交易人未沖銷部位!$A$4:$O$499,10,FALSE)</f>
        <v>#N/A</v>
      </c>
      <c r="AA2188" s="40" t="e">
        <f>VLOOKUP($B2188,期貨大額交易人未沖銷部位!$A$4:$O$499,13,FALSE)</f>
        <v>#N/A</v>
      </c>
      <c r="AB2188" s="40" t="e">
        <f>VLOOKUP($B2188,期貨大額交易人未沖銷部位!$A$4:$O$499,14,FALSE)</f>
        <v>#N/A</v>
      </c>
      <c r="AC2188" s="40" t="e">
        <f>VLOOKUP($B2188,期貨大額交易人未沖銷部位!$A$4:$O$499,15,FALSE)</f>
        <v>#N/A</v>
      </c>
      <c r="AD2188" s="33" t="e">
        <f>VLOOKUP($B2188,三大美股走勢!$A$4:$J$495,4,FALSE)</f>
        <v>#N/A</v>
      </c>
      <c r="AE2188" s="33" t="e">
        <f>VLOOKUP($B2188,三大美股走勢!$A$4:$J$495,7,FALSE)</f>
        <v>#N/A</v>
      </c>
      <c r="AF2188" s="33" t="e">
        <f>VLOOKUP($B2188,三大美股走勢!$A$4:$J$495,10,FALSE)</f>
        <v>#N/A</v>
      </c>
    </row>
    <row r="2189" spans="2:32">
      <c r="B2189" s="32">
        <v>44968</v>
      </c>
      <c r="C2189" s="33" t="e">
        <f>VLOOKUP($B2189,大盤與近月台指!$A$4:$I$499,2,FALSE)</f>
        <v>#N/A</v>
      </c>
      <c r="D2189" s="34" t="e">
        <f>VLOOKUP($B2189,大盤與近月台指!$A$4:$I$499,3,FALSE)</f>
        <v>#N/A</v>
      </c>
      <c r="E2189" s="35" t="e">
        <f>VLOOKUP($B2189,大盤與近月台指!$A$4:$I$499,4,FALSE)</f>
        <v>#N/A</v>
      </c>
      <c r="F2189" s="33" t="e">
        <f>VLOOKUP($B2189,大盤與近月台指!$A$4:$I$499,5,FALSE)</f>
        <v>#N/A</v>
      </c>
      <c r="G2189" s="49" t="e">
        <f>VLOOKUP($B2189,三大法人買賣超!$A$4:$I$500,3,FALSE)</f>
        <v>#N/A</v>
      </c>
      <c r="H2189" s="34" t="e">
        <f>VLOOKUP($B2189,三大法人買賣超!$A$4:$I$500,5,FALSE)</f>
        <v>#N/A</v>
      </c>
      <c r="I2189" s="27" t="e">
        <f>VLOOKUP($B2189,三大法人買賣超!$A$4:$I$500,7,FALSE)</f>
        <v>#N/A</v>
      </c>
      <c r="J2189" s="27" t="e">
        <f>VLOOKUP($B2189,三大法人買賣超!$A$4:$I$500,9,FALSE)</f>
        <v>#N/A</v>
      </c>
      <c r="K2189" s="37">
        <f>新台幣匯率美元指數!B2190</f>
        <v>0</v>
      </c>
      <c r="L2189" s="38">
        <f>新台幣匯率美元指數!C2190</f>
        <v>0</v>
      </c>
      <c r="M2189" s="39">
        <f>新台幣匯率美元指數!D2190</f>
        <v>0</v>
      </c>
      <c r="N2189" s="27" t="e">
        <f>VLOOKUP($B2189,期貨未平倉口數!$A$4:$M$499,4,FALSE)</f>
        <v>#N/A</v>
      </c>
      <c r="O2189" s="27" t="e">
        <f>VLOOKUP($B2189,期貨未平倉口數!$A$4:$M$499,9,FALSE)</f>
        <v>#N/A</v>
      </c>
      <c r="P2189" s="27" t="e">
        <f>VLOOKUP($B2189,期貨未平倉口數!$A$4:$M$499,10,FALSE)</f>
        <v>#N/A</v>
      </c>
      <c r="Q2189" s="27" t="e">
        <f>VLOOKUP($B2189,期貨未平倉口數!$A$4:$M$499,11,FALSE)</f>
        <v>#N/A</v>
      </c>
      <c r="R2189" s="64" t="e">
        <f>VLOOKUP($B2189,選擇權未平倉餘額!$A$4:$I$500,6,FALSE)</f>
        <v>#N/A</v>
      </c>
      <c r="S2189" s="64" t="e">
        <f>VLOOKUP($B2189,選擇權未平倉餘額!$A$4:$I$500,7,FALSE)</f>
        <v>#N/A</v>
      </c>
      <c r="T2189" s="64" t="e">
        <f>VLOOKUP($B2189,選擇權未平倉餘額!$A$4:$I$500,8,FALSE)</f>
        <v>#N/A</v>
      </c>
      <c r="U2189" s="64" t="e">
        <f>VLOOKUP($B2189,選擇權未平倉餘額!$A$4:$I$500,9,FALSE)</f>
        <v>#N/A</v>
      </c>
      <c r="V2189" s="39" t="e">
        <f>VLOOKUP($B2189,臺指選擇權P_C_Ratios!$A$4:$C$500,3,FALSE)</f>
        <v>#N/A</v>
      </c>
      <c r="W2189" s="41" t="e">
        <f>VLOOKUP($B2189,散戶多空比!$A$6:$L$500,12,FALSE)</f>
        <v>#N/A</v>
      </c>
      <c r="X2189" s="40" t="e">
        <f>VLOOKUP($B2189,期貨大額交易人未沖銷部位!$A$4:$O$499,4,FALSE)</f>
        <v>#N/A</v>
      </c>
      <c r="Y2189" s="40" t="e">
        <f>VLOOKUP($B2189,期貨大額交易人未沖銷部位!$A$4:$O$499,7,FALSE)</f>
        <v>#N/A</v>
      </c>
      <c r="Z2189" s="40" t="e">
        <f>VLOOKUP($B2189,期貨大額交易人未沖銷部位!$A$4:$O$499,10,FALSE)</f>
        <v>#N/A</v>
      </c>
      <c r="AA2189" s="40" t="e">
        <f>VLOOKUP($B2189,期貨大額交易人未沖銷部位!$A$4:$O$499,13,FALSE)</f>
        <v>#N/A</v>
      </c>
      <c r="AB2189" s="40" t="e">
        <f>VLOOKUP($B2189,期貨大額交易人未沖銷部位!$A$4:$O$499,14,FALSE)</f>
        <v>#N/A</v>
      </c>
      <c r="AC2189" s="40" t="e">
        <f>VLOOKUP($B2189,期貨大額交易人未沖銷部位!$A$4:$O$499,15,FALSE)</f>
        <v>#N/A</v>
      </c>
      <c r="AD2189" s="33" t="e">
        <f>VLOOKUP($B2189,三大美股走勢!$A$4:$J$495,4,FALSE)</f>
        <v>#N/A</v>
      </c>
      <c r="AE2189" s="33" t="e">
        <f>VLOOKUP($B2189,三大美股走勢!$A$4:$J$495,7,FALSE)</f>
        <v>#N/A</v>
      </c>
      <c r="AF2189" s="33" t="e">
        <f>VLOOKUP($B2189,三大美股走勢!$A$4:$J$495,10,FALSE)</f>
        <v>#N/A</v>
      </c>
    </row>
    <row r="2190" spans="2:32">
      <c r="B2190" s="32">
        <v>44969</v>
      </c>
      <c r="C2190" s="33" t="e">
        <f>VLOOKUP($B2190,大盤與近月台指!$A$4:$I$499,2,FALSE)</f>
        <v>#N/A</v>
      </c>
      <c r="D2190" s="34" t="e">
        <f>VLOOKUP($B2190,大盤與近月台指!$A$4:$I$499,3,FALSE)</f>
        <v>#N/A</v>
      </c>
      <c r="E2190" s="35" t="e">
        <f>VLOOKUP($B2190,大盤與近月台指!$A$4:$I$499,4,FALSE)</f>
        <v>#N/A</v>
      </c>
      <c r="F2190" s="33" t="e">
        <f>VLOOKUP($B2190,大盤與近月台指!$A$4:$I$499,5,FALSE)</f>
        <v>#N/A</v>
      </c>
      <c r="G2190" s="49" t="e">
        <f>VLOOKUP($B2190,三大法人買賣超!$A$4:$I$500,3,FALSE)</f>
        <v>#N/A</v>
      </c>
      <c r="H2190" s="34" t="e">
        <f>VLOOKUP($B2190,三大法人買賣超!$A$4:$I$500,5,FALSE)</f>
        <v>#N/A</v>
      </c>
      <c r="I2190" s="27" t="e">
        <f>VLOOKUP($B2190,三大法人買賣超!$A$4:$I$500,7,FALSE)</f>
        <v>#N/A</v>
      </c>
      <c r="J2190" s="27" t="e">
        <f>VLOOKUP($B2190,三大法人買賣超!$A$4:$I$500,9,FALSE)</f>
        <v>#N/A</v>
      </c>
      <c r="K2190" s="37">
        <f>新台幣匯率美元指數!B2191</f>
        <v>0</v>
      </c>
      <c r="L2190" s="38">
        <f>新台幣匯率美元指數!C2191</f>
        <v>0</v>
      </c>
      <c r="M2190" s="39">
        <f>新台幣匯率美元指數!D2191</f>
        <v>0</v>
      </c>
      <c r="N2190" s="27" t="e">
        <f>VLOOKUP($B2190,期貨未平倉口數!$A$4:$M$499,4,FALSE)</f>
        <v>#N/A</v>
      </c>
      <c r="O2190" s="27" t="e">
        <f>VLOOKUP($B2190,期貨未平倉口數!$A$4:$M$499,9,FALSE)</f>
        <v>#N/A</v>
      </c>
      <c r="P2190" s="27" t="e">
        <f>VLOOKUP($B2190,期貨未平倉口數!$A$4:$M$499,10,FALSE)</f>
        <v>#N/A</v>
      </c>
      <c r="Q2190" s="27" t="e">
        <f>VLOOKUP($B2190,期貨未平倉口數!$A$4:$M$499,11,FALSE)</f>
        <v>#N/A</v>
      </c>
      <c r="R2190" s="64" t="e">
        <f>VLOOKUP($B2190,選擇權未平倉餘額!$A$4:$I$500,6,FALSE)</f>
        <v>#N/A</v>
      </c>
      <c r="S2190" s="64" t="e">
        <f>VLOOKUP($B2190,選擇權未平倉餘額!$A$4:$I$500,7,FALSE)</f>
        <v>#N/A</v>
      </c>
      <c r="T2190" s="64" t="e">
        <f>VLOOKUP($B2190,選擇權未平倉餘額!$A$4:$I$500,8,FALSE)</f>
        <v>#N/A</v>
      </c>
      <c r="U2190" s="64" t="e">
        <f>VLOOKUP($B2190,選擇權未平倉餘額!$A$4:$I$500,9,FALSE)</f>
        <v>#N/A</v>
      </c>
      <c r="V2190" s="39" t="e">
        <f>VLOOKUP($B2190,臺指選擇權P_C_Ratios!$A$4:$C$500,3,FALSE)</f>
        <v>#N/A</v>
      </c>
      <c r="W2190" s="41" t="e">
        <f>VLOOKUP($B2190,散戶多空比!$A$6:$L$500,12,FALSE)</f>
        <v>#N/A</v>
      </c>
      <c r="X2190" s="40" t="e">
        <f>VLOOKUP($B2190,期貨大額交易人未沖銷部位!$A$4:$O$499,4,FALSE)</f>
        <v>#N/A</v>
      </c>
      <c r="Y2190" s="40" t="e">
        <f>VLOOKUP($B2190,期貨大額交易人未沖銷部位!$A$4:$O$499,7,FALSE)</f>
        <v>#N/A</v>
      </c>
      <c r="Z2190" s="40" t="e">
        <f>VLOOKUP($B2190,期貨大額交易人未沖銷部位!$A$4:$O$499,10,FALSE)</f>
        <v>#N/A</v>
      </c>
      <c r="AA2190" s="40" t="e">
        <f>VLOOKUP($B2190,期貨大額交易人未沖銷部位!$A$4:$O$499,13,FALSE)</f>
        <v>#N/A</v>
      </c>
      <c r="AB2190" s="40" t="e">
        <f>VLOOKUP($B2190,期貨大額交易人未沖銷部位!$A$4:$O$499,14,FALSE)</f>
        <v>#N/A</v>
      </c>
      <c r="AC2190" s="40" t="e">
        <f>VLOOKUP($B2190,期貨大額交易人未沖銷部位!$A$4:$O$499,15,FALSE)</f>
        <v>#N/A</v>
      </c>
      <c r="AD2190" s="33" t="e">
        <f>VLOOKUP($B2190,三大美股走勢!$A$4:$J$495,4,FALSE)</f>
        <v>#N/A</v>
      </c>
      <c r="AE2190" s="33" t="e">
        <f>VLOOKUP($B2190,三大美股走勢!$A$4:$J$495,7,FALSE)</f>
        <v>#N/A</v>
      </c>
      <c r="AF2190" s="33" t="e">
        <f>VLOOKUP($B2190,三大美股走勢!$A$4:$J$495,10,FALSE)</f>
        <v>#N/A</v>
      </c>
    </row>
    <row r="2191" spans="2:32">
      <c r="B2191" s="32">
        <v>44970</v>
      </c>
      <c r="C2191" s="33" t="e">
        <f>VLOOKUP($B2191,大盤與近月台指!$A$4:$I$499,2,FALSE)</f>
        <v>#N/A</v>
      </c>
      <c r="D2191" s="34" t="e">
        <f>VLOOKUP($B2191,大盤與近月台指!$A$4:$I$499,3,FALSE)</f>
        <v>#N/A</v>
      </c>
      <c r="E2191" s="35" t="e">
        <f>VLOOKUP($B2191,大盤與近月台指!$A$4:$I$499,4,FALSE)</f>
        <v>#N/A</v>
      </c>
      <c r="F2191" s="33" t="e">
        <f>VLOOKUP($B2191,大盤與近月台指!$A$4:$I$499,5,FALSE)</f>
        <v>#N/A</v>
      </c>
      <c r="G2191" s="49" t="e">
        <f>VLOOKUP($B2191,三大法人買賣超!$A$4:$I$500,3,FALSE)</f>
        <v>#N/A</v>
      </c>
      <c r="H2191" s="34" t="e">
        <f>VLOOKUP($B2191,三大法人買賣超!$A$4:$I$500,5,FALSE)</f>
        <v>#N/A</v>
      </c>
      <c r="I2191" s="27" t="e">
        <f>VLOOKUP($B2191,三大法人買賣超!$A$4:$I$500,7,FALSE)</f>
        <v>#N/A</v>
      </c>
      <c r="J2191" s="27" t="e">
        <f>VLOOKUP($B2191,三大法人買賣超!$A$4:$I$500,9,FALSE)</f>
        <v>#N/A</v>
      </c>
      <c r="K2191" s="37">
        <f>新台幣匯率美元指數!B2192</f>
        <v>0</v>
      </c>
      <c r="L2191" s="38">
        <f>新台幣匯率美元指數!C2192</f>
        <v>0</v>
      </c>
      <c r="M2191" s="39">
        <f>新台幣匯率美元指數!D2192</f>
        <v>0</v>
      </c>
      <c r="N2191" s="27" t="e">
        <f>VLOOKUP($B2191,期貨未平倉口數!$A$4:$M$499,4,FALSE)</f>
        <v>#N/A</v>
      </c>
      <c r="O2191" s="27" t="e">
        <f>VLOOKUP($B2191,期貨未平倉口數!$A$4:$M$499,9,FALSE)</f>
        <v>#N/A</v>
      </c>
      <c r="P2191" s="27" t="e">
        <f>VLOOKUP($B2191,期貨未平倉口數!$A$4:$M$499,10,FALSE)</f>
        <v>#N/A</v>
      </c>
      <c r="Q2191" s="27" t="e">
        <f>VLOOKUP($B2191,期貨未平倉口數!$A$4:$M$499,11,FALSE)</f>
        <v>#N/A</v>
      </c>
      <c r="R2191" s="64" t="e">
        <f>VLOOKUP($B2191,選擇權未平倉餘額!$A$4:$I$500,6,FALSE)</f>
        <v>#N/A</v>
      </c>
      <c r="S2191" s="64" t="e">
        <f>VLOOKUP($B2191,選擇權未平倉餘額!$A$4:$I$500,7,FALSE)</f>
        <v>#N/A</v>
      </c>
      <c r="T2191" s="64" t="e">
        <f>VLOOKUP($B2191,選擇權未平倉餘額!$A$4:$I$500,8,FALSE)</f>
        <v>#N/A</v>
      </c>
      <c r="U2191" s="64" t="e">
        <f>VLOOKUP($B2191,選擇權未平倉餘額!$A$4:$I$500,9,FALSE)</f>
        <v>#N/A</v>
      </c>
      <c r="V2191" s="39" t="e">
        <f>VLOOKUP($B2191,臺指選擇權P_C_Ratios!$A$4:$C$500,3,FALSE)</f>
        <v>#N/A</v>
      </c>
      <c r="W2191" s="41" t="e">
        <f>VLOOKUP($B2191,散戶多空比!$A$6:$L$500,12,FALSE)</f>
        <v>#N/A</v>
      </c>
      <c r="X2191" s="40" t="e">
        <f>VLOOKUP($B2191,期貨大額交易人未沖銷部位!$A$4:$O$499,4,FALSE)</f>
        <v>#N/A</v>
      </c>
      <c r="Y2191" s="40" t="e">
        <f>VLOOKUP($B2191,期貨大額交易人未沖銷部位!$A$4:$O$499,7,FALSE)</f>
        <v>#N/A</v>
      </c>
      <c r="Z2191" s="40" t="e">
        <f>VLOOKUP($B2191,期貨大額交易人未沖銷部位!$A$4:$O$499,10,FALSE)</f>
        <v>#N/A</v>
      </c>
      <c r="AA2191" s="40" t="e">
        <f>VLOOKUP($B2191,期貨大額交易人未沖銷部位!$A$4:$O$499,13,FALSE)</f>
        <v>#N/A</v>
      </c>
      <c r="AB2191" s="40" t="e">
        <f>VLOOKUP($B2191,期貨大額交易人未沖銷部位!$A$4:$O$499,14,FALSE)</f>
        <v>#N/A</v>
      </c>
      <c r="AC2191" s="40" t="e">
        <f>VLOOKUP($B2191,期貨大額交易人未沖銷部位!$A$4:$O$499,15,FALSE)</f>
        <v>#N/A</v>
      </c>
      <c r="AD2191" s="33" t="e">
        <f>VLOOKUP($B2191,三大美股走勢!$A$4:$J$495,4,FALSE)</f>
        <v>#N/A</v>
      </c>
      <c r="AE2191" s="33" t="e">
        <f>VLOOKUP($B2191,三大美股走勢!$A$4:$J$495,7,FALSE)</f>
        <v>#N/A</v>
      </c>
      <c r="AF2191" s="33" t="e">
        <f>VLOOKUP($B2191,三大美股走勢!$A$4:$J$495,10,FALSE)</f>
        <v>#N/A</v>
      </c>
    </row>
    <row r="2192" spans="2:32">
      <c r="B2192" s="32">
        <v>44971</v>
      </c>
      <c r="C2192" s="33" t="e">
        <f>VLOOKUP($B2192,大盤與近月台指!$A$4:$I$499,2,FALSE)</f>
        <v>#N/A</v>
      </c>
      <c r="D2192" s="34" t="e">
        <f>VLOOKUP($B2192,大盤與近月台指!$A$4:$I$499,3,FALSE)</f>
        <v>#N/A</v>
      </c>
      <c r="E2192" s="35" t="e">
        <f>VLOOKUP($B2192,大盤與近月台指!$A$4:$I$499,4,FALSE)</f>
        <v>#N/A</v>
      </c>
      <c r="F2192" s="33" t="e">
        <f>VLOOKUP($B2192,大盤與近月台指!$A$4:$I$499,5,FALSE)</f>
        <v>#N/A</v>
      </c>
      <c r="G2192" s="49" t="e">
        <f>VLOOKUP($B2192,三大法人買賣超!$A$4:$I$500,3,FALSE)</f>
        <v>#N/A</v>
      </c>
      <c r="H2192" s="34" t="e">
        <f>VLOOKUP($B2192,三大法人買賣超!$A$4:$I$500,5,FALSE)</f>
        <v>#N/A</v>
      </c>
      <c r="I2192" s="27" t="e">
        <f>VLOOKUP($B2192,三大法人買賣超!$A$4:$I$500,7,FALSE)</f>
        <v>#N/A</v>
      </c>
      <c r="J2192" s="27" t="e">
        <f>VLOOKUP($B2192,三大法人買賣超!$A$4:$I$500,9,FALSE)</f>
        <v>#N/A</v>
      </c>
      <c r="K2192" s="37">
        <f>新台幣匯率美元指數!B2193</f>
        <v>0</v>
      </c>
      <c r="L2192" s="38">
        <f>新台幣匯率美元指數!C2193</f>
        <v>0</v>
      </c>
      <c r="M2192" s="39">
        <f>新台幣匯率美元指數!D2193</f>
        <v>0</v>
      </c>
      <c r="N2192" s="27" t="e">
        <f>VLOOKUP($B2192,期貨未平倉口數!$A$4:$M$499,4,FALSE)</f>
        <v>#N/A</v>
      </c>
      <c r="O2192" s="27" t="e">
        <f>VLOOKUP($B2192,期貨未平倉口數!$A$4:$M$499,9,FALSE)</f>
        <v>#N/A</v>
      </c>
      <c r="P2192" s="27" t="e">
        <f>VLOOKUP($B2192,期貨未平倉口數!$A$4:$M$499,10,FALSE)</f>
        <v>#N/A</v>
      </c>
      <c r="Q2192" s="27" t="e">
        <f>VLOOKUP($B2192,期貨未平倉口數!$A$4:$M$499,11,FALSE)</f>
        <v>#N/A</v>
      </c>
      <c r="R2192" s="64" t="e">
        <f>VLOOKUP($B2192,選擇權未平倉餘額!$A$4:$I$500,6,FALSE)</f>
        <v>#N/A</v>
      </c>
      <c r="S2192" s="64" t="e">
        <f>VLOOKUP($B2192,選擇權未平倉餘額!$A$4:$I$500,7,FALSE)</f>
        <v>#N/A</v>
      </c>
      <c r="T2192" s="64" t="e">
        <f>VLOOKUP($B2192,選擇權未平倉餘額!$A$4:$I$500,8,FALSE)</f>
        <v>#N/A</v>
      </c>
      <c r="U2192" s="64" t="e">
        <f>VLOOKUP($B2192,選擇權未平倉餘額!$A$4:$I$500,9,FALSE)</f>
        <v>#N/A</v>
      </c>
      <c r="V2192" s="39" t="e">
        <f>VLOOKUP($B2192,臺指選擇權P_C_Ratios!$A$4:$C$500,3,FALSE)</f>
        <v>#N/A</v>
      </c>
      <c r="W2192" s="41" t="e">
        <f>VLOOKUP($B2192,散戶多空比!$A$6:$L$500,12,FALSE)</f>
        <v>#N/A</v>
      </c>
      <c r="X2192" s="40" t="e">
        <f>VLOOKUP($B2192,期貨大額交易人未沖銷部位!$A$4:$O$499,4,FALSE)</f>
        <v>#N/A</v>
      </c>
      <c r="Y2192" s="40" t="e">
        <f>VLOOKUP($B2192,期貨大額交易人未沖銷部位!$A$4:$O$499,7,FALSE)</f>
        <v>#N/A</v>
      </c>
      <c r="Z2192" s="40" t="e">
        <f>VLOOKUP($B2192,期貨大額交易人未沖銷部位!$A$4:$O$499,10,FALSE)</f>
        <v>#N/A</v>
      </c>
      <c r="AA2192" s="40" t="e">
        <f>VLOOKUP($B2192,期貨大額交易人未沖銷部位!$A$4:$O$499,13,FALSE)</f>
        <v>#N/A</v>
      </c>
      <c r="AB2192" s="40" t="e">
        <f>VLOOKUP($B2192,期貨大額交易人未沖銷部位!$A$4:$O$499,14,FALSE)</f>
        <v>#N/A</v>
      </c>
      <c r="AC2192" s="40" t="e">
        <f>VLOOKUP($B2192,期貨大額交易人未沖銷部位!$A$4:$O$499,15,FALSE)</f>
        <v>#N/A</v>
      </c>
      <c r="AD2192" s="33" t="e">
        <f>VLOOKUP($B2192,三大美股走勢!$A$4:$J$495,4,FALSE)</f>
        <v>#N/A</v>
      </c>
      <c r="AE2192" s="33" t="e">
        <f>VLOOKUP($B2192,三大美股走勢!$A$4:$J$495,7,FALSE)</f>
        <v>#N/A</v>
      </c>
      <c r="AF2192" s="33" t="e">
        <f>VLOOKUP($B2192,三大美股走勢!$A$4:$J$495,10,FALSE)</f>
        <v>#N/A</v>
      </c>
    </row>
    <row r="2193" spans="2:32">
      <c r="B2193" s="32">
        <v>44972</v>
      </c>
      <c r="C2193" s="33" t="e">
        <f>VLOOKUP($B2193,大盤與近月台指!$A$4:$I$499,2,FALSE)</f>
        <v>#N/A</v>
      </c>
      <c r="D2193" s="34" t="e">
        <f>VLOOKUP($B2193,大盤與近月台指!$A$4:$I$499,3,FALSE)</f>
        <v>#N/A</v>
      </c>
      <c r="E2193" s="35" t="e">
        <f>VLOOKUP($B2193,大盤與近月台指!$A$4:$I$499,4,FALSE)</f>
        <v>#N/A</v>
      </c>
      <c r="F2193" s="33" t="e">
        <f>VLOOKUP($B2193,大盤與近月台指!$A$4:$I$499,5,FALSE)</f>
        <v>#N/A</v>
      </c>
      <c r="G2193" s="49" t="e">
        <f>VLOOKUP($B2193,三大法人買賣超!$A$4:$I$500,3,FALSE)</f>
        <v>#N/A</v>
      </c>
      <c r="H2193" s="34" t="e">
        <f>VLOOKUP($B2193,三大法人買賣超!$A$4:$I$500,5,FALSE)</f>
        <v>#N/A</v>
      </c>
      <c r="I2193" s="27" t="e">
        <f>VLOOKUP($B2193,三大法人買賣超!$A$4:$I$500,7,FALSE)</f>
        <v>#N/A</v>
      </c>
      <c r="J2193" s="27" t="e">
        <f>VLOOKUP($B2193,三大法人買賣超!$A$4:$I$500,9,FALSE)</f>
        <v>#N/A</v>
      </c>
      <c r="K2193" s="37">
        <f>新台幣匯率美元指數!B2194</f>
        <v>0</v>
      </c>
      <c r="L2193" s="38">
        <f>新台幣匯率美元指數!C2194</f>
        <v>0</v>
      </c>
      <c r="M2193" s="39">
        <f>新台幣匯率美元指數!D2194</f>
        <v>0</v>
      </c>
      <c r="N2193" s="27" t="e">
        <f>VLOOKUP($B2193,期貨未平倉口數!$A$4:$M$499,4,FALSE)</f>
        <v>#N/A</v>
      </c>
      <c r="O2193" s="27" t="e">
        <f>VLOOKUP($B2193,期貨未平倉口數!$A$4:$M$499,9,FALSE)</f>
        <v>#N/A</v>
      </c>
      <c r="P2193" s="27" t="e">
        <f>VLOOKUP($B2193,期貨未平倉口數!$A$4:$M$499,10,FALSE)</f>
        <v>#N/A</v>
      </c>
      <c r="Q2193" s="27" t="e">
        <f>VLOOKUP($B2193,期貨未平倉口數!$A$4:$M$499,11,FALSE)</f>
        <v>#N/A</v>
      </c>
      <c r="R2193" s="64" t="e">
        <f>VLOOKUP($B2193,選擇權未平倉餘額!$A$4:$I$500,6,FALSE)</f>
        <v>#N/A</v>
      </c>
      <c r="S2193" s="64" t="e">
        <f>VLOOKUP($B2193,選擇權未平倉餘額!$A$4:$I$500,7,FALSE)</f>
        <v>#N/A</v>
      </c>
      <c r="T2193" s="64" t="e">
        <f>VLOOKUP($B2193,選擇權未平倉餘額!$A$4:$I$500,8,FALSE)</f>
        <v>#N/A</v>
      </c>
      <c r="U2193" s="64" t="e">
        <f>VLOOKUP($B2193,選擇權未平倉餘額!$A$4:$I$500,9,FALSE)</f>
        <v>#N/A</v>
      </c>
      <c r="V2193" s="39" t="e">
        <f>VLOOKUP($B2193,臺指選擇權P_C_Ratios!$A$4:$C$500,3,FALSE)</f>
        <v>#N/A</v>
      </c>
      <c r="W2193" s="41" t="e">
        <f>VLOOKUP($B2193,散戶多空比!$A$6:$L$500,12,FALSE)</f>
        <v>#N/A</v>
      </c>
      <c r="X2193" s="40" t="e">
        <f>VLOOKUP($B2193,期貨大額交易人未沖銷部位!$A$4:$O$499,4,FALSE)</f>
        <v>#N/A</v>
      </c>
      <c r="Y2193" s="40" t="e">
        <f>VLOOKUP($B2193,期貨大額交易人未沖銷部位!$A$4:$O$499,7,FALSE)</f>
        <v>#N/A</v>
      </c>
      <c r="Z2193" s="40" t="e">
        <f>VLOOKUP($B2193,期貨大額交易人未沖銷部位!$A$4:$O$499,10,FALSE)</f>
        <v>#N/A</v>
      </c>
      <c r="AA2193" s="40" t="e">
        <f>VLOOKUP($B2193,期貨大額交易人未沖銷部位!$A$4:$O$499,13,FALSE)</f>
        <v>#N/A</v>
      </c>
      <c r="AB2193" s="40" t="e">
        <f>VLOOKUP($B2193,期貨大額交易人未沖銷部位!$A$4:$O$499,14,FALSE)</f>
        <v>#N/A</v>
      </c>
      <c r="AC2193" s="40" t="e">
        <f>VLOOKUP($B2193,期貨大額交易人未沖銷部位!$A$4:$O$499,15,FALSE)</f>
        <v>#N/A</v>
      </c>
      <c r="AD2193" s="33" t="e">
        <f>VLOOKUP($B2193,三大美股走勢!$A$4:$J$495,4,FALSE)</f>
        <v>#N/A</v>
      </c>
      <c r="AE2193" s="33" t="e">
        <f>VLOOKUP($B2193,三大美股走勢!$A$4:$J$495,7,FALSE)</f>
        <v>#N/A</v>
      </c>
      <c r="AF2193" s="33" t="e">
        <f>VLOOKUP($B2193,三大美股走勢!$A$4:$J$495,10,FALSE)</f>
        <v>#N/A</v>
      </c>
    </row>
    <row r="2194" spans="2:32">
      <c r="B2194" s="32">
        <v>44973</v>
      </c>
      <c r="C2194" s="33" t="e">
        <f>VLOOKUP($B2194,大盤與近月台指!$A$4:$I$499,2,FALSE)</f>
        <v>#N/A</v>
      </c>
      <c r="D2194" s="34" t="e">
        <f>VLOOKUP($B2194,大盤與近月台指!$A$4:$I$499,3,FALSE)</f>
        <v>#N/A</v>
      </c>
      <c r="E2194" s="35" t="e">
        <f>VLOOKUP($B2194,大盤與近月台指!$A$4:$I$499,4,FALSE)</f>
        <v>#N/A</v>
      </c>
      <c r="F2194" s="33" t="e">
        <f>VLOOKUP($B2194,大盤與近月台指!$A$4:$I$499,5,FALSE)</f>
        <v>#N/A</v>
      </c>
      <c r="G2194" s="49" t="e">
        <f>VLOOKUP($B2194,三大法人買賣超!$A$4:$I$500,3,FALSE)</f>
        <v>#N/A</v>
      </c>
      <c r="H2194" s="34" t="e">
        <f>VLOOKUP($B2194,三大法人買賣超!$A$4:$I$500,5,FALSE)</f>
        <v>#N/A</v>
      </c>
      <c r="I2194" s="27" t="e">
        <f>VLOOKUP($B2194,三大法人買賣超!$A$4:$I$500,7,FALSE)</f>
        <v>#N/A</v>
      </c>
      <c r="J2194" s="27" t="e">
        <f>VLOOKUP($B2194,三大法人買賣超!$A$4:$I$500,9,FALSE)</f>
        <v>#N/A</v>
      </c>
      <c r="K2194" s="37">
        <f>新台幣匯率美元指數!B2195</f>
        <v>0</v>
      </c>
      <c r="L2194" s="38">
        <f>新台幣匯率美元指數!C2195</f>
        <v>0</v>
      </c>
      <c r="M2194" s="39">
        <f>新台幣匯率美元指數!D2195</f>
        <v>0</v>
      </c>
      <c r="N2194" s="27" t="e">
        <f>VLOOKUP($B2194,期貨未平倉口數!$A$4:$M$499,4,FALSE)</f>
        <v>#N/A</v>
      </c>
      <c r="O2194" s="27" t="e">
        <f>VLOOKUP($B2194,期貨未平倉口數!$A$4:$M$499,9,FALSE)</f>
        <v>#N/A</v>
      </c>
      <c r="P2194" s="27" t="e">
        <f>VLOOKUP($B2194,期貨未平倉口數!$A$4:$M$499,10,FALSE)</f>
        <v>#N/A</v>
      </c>
      <c r="Q2194" s="27" t="e">
        <f>VLOOKUP($B2194,期貨未平倉口數!$A$4:$M$499,11,FALSE)</f>
        <v>#N/A</v>
      </c>
      <c r="R2194" s="64" t="e">
        <f>VLOOKUP($B2194,選擇權未平倉餘額!$A$4:$I$500,6,FALSE)</f>
        <v>#N/A</v>
      </c>
      <c r="S2194" s="64" t="e">
        <f>VLOOKUP($B2194,選擇權未平倉餘額!$A$4:$I$500,7,FALSE)</f>
        <v>#N/A</v>
      </c>
      <c r="T2194" s="64" t="e">
        <f>VLOOKUP($B2194,選擇權未平倉餘額!$A$4:$I$500,8,FALSE)</f>
        <v>#N/A</v>
      </c>
      <c r="U2194" s="64" t="e">
        <f>VLOOKUP($B2194,選擇權未平倉餘額!$A$4:$I$500,9,FALSE)</f>
        <v>#N/A</v>
      </c>
      <c r="V2194" s="39" t="e">
        <f>VLOOKUP($B2194,臺指選擇權P_C_Ratios!$A$4:$C$500,3,FALSE)</f>
        <v>#N/A</v>
      </c>
      <c r="W2194" s="41" t="e">
        <f>VLOOKUP($B2194,散戶多空比!$A$6:$L$500,12,FALSE)</f>
        <v>#N/A</v>
      </c>
      <c r="X2194" s="40" t="e">
        <f>VLOOKUP($B2194,期貨大額交易人未沖銷部位!$A$4:$O$499,4,FALSE)</f>
        <v>#N/A</v>
      </c>
      <c r="Y2194" s="40" t="e">
        <f>VLOOKUP($B2194,期貨大額交易人未沖銷部位!$A$4:$O$499,7,FALSE)</f>
        <v>#N/A</v>
      </c>
      <c r="Z2194" s="40" t="e">
        <f>VLOOKUP($B2194,期貨大額交易人未沖銷部位!$A$4:$O$499,10,FALSE)</f>
        <v>#N/A</v>
      </c>
      <c r="AA2194" s="40" t="e">
        <f>VLOOKUP($B2194,期貨大額交易人未沖銷部位!$A$4:$O$499,13,FALSE)</f>
        <v>#N/A</v>
      </c>
      <c r="AB2194" s="40" t="e">
        <f>VLOOKUP($B2194,期貨大額交易人未沖銷部位!$A$4:$O$499,14,FALSE)</f>
        <v>#N/A</v>
      </c>
      <c r="AC2194" s="40" t="e">
        <f>VLOOKUP($B2194,期貨大額交易人未沖銷部位!$A$4:$O$499,15,FALSE)</f>
        <v>#N/A</v>
      </c>
      <c r="AD2194" s="33" t="e">
        <f>VLOOKUP($B2194,三大美股走勢!$A$4:$J$495,4,FALSE)</f>
        <v>#N/A</v>
      </c>
      <c r="AE2194" s="33" t="e">
        <f>VLOOKUP($B2194,三大美股走勢!$A$4:$J$495,7,FALSE)</f>
        <v>#N/A</v>
      </c>
      <c r="AF2194" s="33" t="e">
        <f>VLOOKUP($B2194,三大美股走勢!$A$4:$J$495,10,FALSE)</f>
        <v>#N/A</v>
      </c>
    </row>
    <row r="2195" spans="2:32">
      <c r="B2195" s="32">
        <v>44974</v>
      </c>
      <c r="C2195" s="33" t="e">
        <f>VLOOKUP($B2195,大盤與近月台指!$A$4:$I$499,2,FALSE)</f>
        <v>#N/A</v>
      </c>
      <c r="D2195" s="34" t="e">
        <f>VLOOKUP($B2195,大盤與近月台指!$A$4:$I$499,3,FALSE)</f>
        <v>#N/A</v>
      </c>
      <c r="E2195" s="35" t="e">
        <f>VLOOKUP($B2195,大盤與近月台指!$A$4:$I$499,4,FALSE)</f>
        <v>#N/A</v>
      </c>
      <c r="F2195" s="33" t="e">
        <f>VLOOKUP($B2195,大盤與近月台指!$A$4:$I$499,5,FALSE)</f>
        <v>#N/A</v>
      </c>
      <c r="G2195" s="49" t="e">
        <f>VLOOKUP($B2195,三大法人買賣超!$A$4:$I$500,3,FALSE)</f>
        <v>#N/A</v>
      </c>
      <c r="H2195" s="34" t="e">
        <f>VLOOKUP($B2195,三大法人買賣超!$A$4:$I$500,5,FALSE)</f>
        <v>#N/A</v>
      </c>
      <c r="I2195" s="27" t="e">
        <f>VLOOKUP($B2195,三大法人買賣超!$A$4:$I$500,7,FALSE)</f>
        <v>#N/A</v>
      </c>
      <c r="J2195" s="27" t="e">
        <f>VLOOKUP($B2195,三大法人買賣超!$A$4:$I$500,9,FALSE)</f>
        <v>#N/A</v>
      </c>
      <c r="K2195" s="37">
        <f>新台幣匯率美元指數!B2196</f>
        <v>0</v>
      </c>
      <c r="L2195" s="38">
        <f>新台幣匯率美元指數!C2196</f>
        <v>0</v>
      </c>
      <c r="M2195" s="39">
        <f>新台幣匯率美元指數!D2196</f>
        <v>0</v>
      </c>
      <c r="N2195" s="27" t="e">
        <f>VLOOKUP($B2195,期貨未平倉口數!$A$4:$M$499,4,FALSE)</f>
        <v>#N/A</v>
      </c>
      <c r="O2195" s="27" t="e">
        <f>VLOOKUP($B2195,期貨未平倉口數!$A$4:$M$499,9,FALSE)</f>
        <v>#N/A</v>
      </c>
      <c r="P2195" s="27" t="e">
        <f>VLOOKUP($B2195,期貨未平倉口數!$A$4:$M$499,10,FALSE)</f>
        <v>#N/A</v>
      </c>
      <c r="Q2195" s="27" t="e">
        <f>VLOOKUP($B2195,期貨未平倉口數!$A$4:$M$499,11,FALSE)</f>
        <v>#N/A</v>
      </c>
      <c r="R2195" s="64" t="e">
        <f>VLOOKUP($B2195,選擇權未平倉餘額!$A$4:$I$500,6,FALSE)</f>
        <v>#N/A</v>
      </c>
      <c r="S2195" s="64" t="e">
        <f>VLOOKUP($B2195,選擇權未平倉餘額!$A$4:$I$500,7,FALSE)</f>
        <v>#N/A</v>
      </c>
      <c r="T2195" s="64" t="e">
        <f>VLOOKUP($B2195,選擇權未平倉餘額!$A$4:$I$500,8,FALSE)</f>
        <v>#N/A</v>
      </c>
      <c r="U2195" s="64" t="e">
        <f>VLOOKUP($B2195,選擇權未平倉餘額!$A$4:$I$500,9,FALSE)</f>
        <v>#N/A</v>
      </c>
      <c r="V2195" s="39" t="e">
        <f>VLOOKUP($B2195,臺指選擇權P_C_Ratios!$A$4:$C$500,3,FALSE)</f>
        <v>#N/A</v>
      </c>
      <c r="W2195" s="41" t="e">
        <f>VLOOKUP($B2195,散戶多空比!$A$6:$L$500,12,FALSE)</f>
        <v>#N/A</v>
      </c>
      <c r="X2195" s="40" t="e">
        <f>VLOOKUP($B2195,期貨大額交易人未沖銷部位!$A$4:$O$499,4,FALSE)</f>
        <v>#N/A</v>
      </c>
      <c r="Y2195" s="40" t="e">
        <f>VLOOKUP($B2195,期貨大額交易人未沖銷部位!$A$4:$O$499,7,FALSE)</f>
        <v>#N/A</v>
      </c>
      <c r="Z2195" s="40" t="e">
        <f>VLOOKUP($B2195,期貨大額交易人未沖銷部位!$A$4:$O$499,10,FALSE)</f>
        <v>#N/A</v>
      </c>
      <c r="AA2195" s="40" t="e">
        <f>VLOOKUP($B2195,期貨大額交易人未沖銷部位!$A$4:$O$499,13,FALSE)</f>
        <v>#N/A</v>
      </c>
      <c r="AB2195" s="40" t="e">
        <f>VLOOKUP($B2195,期貨大額交易人未沖銷部位!$A$4:$O$499,14,FALSE)</f>
        <v>#N/A</v>
      </c>
      <c r="AC2195" s="40" t="e">
        <f>VLOOKUP($B2195,期貨大額交易人未沖銷部位!$A$4:$O$499,15,FALSE)</f>
        <v>#N/A</v>
      </c>
      <c r="AD2195" s="33" t="e">
        <f>VLOOKUP($B2195,三大美股走勢!$A$4:$J$495,4,FALSE)</f>
        <v>#N/A</v>
      </c>
      <c r="AE2195" s="33" t="e">
        <f>VLOOKUP($B2195,三大美股走勢!$A$4:$J$495,7,FALSE)</f>
        <v>#N/A</v>
      </c>
      <c r="AF2195" s="33" t="e">
        <f>VLOOKUP($B2195,三大美股走勢!$A$4:$J$495,10,FALSE)</f>
        <v>#N/A</v>
      </c>
    </row>
    <row r="2196" spans="2:32">
      <c r="B2196" s="32">
        <v>44975</v>
      </c>
      <c r="C2196" s="33" t="e">
        <f>VLOOKUP($B2196,大盤與近月台指!$A$4:$I$499,2,FALSE)</f>
        <v>#N/A</v>
      </c>
      <c r="D2196" s="34" t="e">
        <f>VLOOKUP($B2196,大盤與近月台指!$A$4:$I$499,3,FALSE)</f>
        <v>#N/A</v>
      </c>
      <c r="E2196" s="35" t="e">
        <f>VLOOKUP($B2196,大盤與近月台指!$A$4:$I$499,4,FALSE)</f>
        <v>#N/A</v>
      </c>
      <c r="F2196" s="33" t="e">
        <f>VLOOKUP($B2196,大盤與近月台指!$A$4:$I$499,5,FALSE)</f>
        <v>#N/A</v>
      </c>
      <c r="G2196" s="49" t="e">
        <f>VLOOKUP($B2196,三大法人買賣超!$A$4:$I$500,3,FALSE)</f>
        <v>#N/A</v>
      </c>
      <c r="H2196" s="34" t="e">
        <f>VLOOKUP($B2196,三大法人買賣超!$A$4:$I$500,5,FALSE)</f>
        <v>#N/A</v>
      </c>
      <c r="I2196" s="27" t="e">
        <f>VLOOKUP($B2196,三大法人買賣超!$A$4:$I$500,7,FALSE)</f>
        <v>#N/A</v>
      </c>
      <c r="J2196" s="27" t="e">
        <f>VLOOKUP($B2196,三大法人買賣超!$A$4:$I$500,9,FALSE)</f>
        <v>#N/A</v>
      </c>
      <c r="K2196" s="37">
        <f>新台幣匯率美元指數!B2197</f>
        <v>0</v>
      </c>
      <c r="L2196" s="38">
        <f>新台幣匯率美元指數!C2197</f>
        <v>0</v>
      </c>
      <c r="M2196" s="39">
        <f>新台幣匯率美元指數!D2197</f>
        <v>0</v>
      </c>
      <c r="N2196" s="27" t="e">
        <f>VLOOKUP($B2196,期貨未平倉口數!$A$4:$M$499,4,FALSE)</f>
        <v>#N/A</v>
      </c>
      <c r="O2196" s="27" t="e">
        <f>VLOOKUP($B2196,期貨未平倉口數!$A$4:$M$499,9,FALSE)</f>
        <v>#N/A</v>
      </c>
      <c r="P2196" s="27" t="e">
        <f>VLOOKUP($B2196,期貨未平倉口數!$A$4:$M$499,10,FALSE)</f>
        <v>#N/A</v>
      </c>
      <c r="Q2196" s="27" t="e">
        <f>VLOOKUP($B2196,期貨未平倉口數!$A$4:$M$499,11,FALSE)</f>
        <v>#N/A</v>
      </c>
      <c r="R2196" s="64" t="e">
        <f>VLOOKUP($B2196,選擇權未平倉餘額!$A$4:$I$500,6,FALSE)</f>
        <v>#N/A</v>
      </c>
      <c r="S2196" s="64" t="e">
        <f>VLOOKUP($B2196,選擇權未平倉餘額!$A$4:$I$500,7,FALSE)</f>
        <v>#N/A</v>
      </c>
      <c r="T2196" s="64" t="e">
        <f>VLOOKUP($B2196,選擇權未平倉餘額!$A$4:$I$500,8,FALSE)</f>
        <v>#N/A</v>
      </c>
      <c r="U2196" s="64" t="e">
        <f>VLOOKUP($B2196,選擇權未平倉餘額!$A$4:$I$500,9,FALSE)</f>
        <v>#N/A</v>
      </c>
      <c r="V2196" s="39" t="e">
        <f>VLOOKUP($B2196,臺指選擇權P_C_Ratios!$A$4:$C$500,3,FALSE)</f>
        <v>#N/A</v>
      </c>
      <c r="W2196" s="41" t="e">
        <f>VLOOKUP($B2196,散戶多空比!$A$6:$L$500,12,FALSE)</f>
        <v>#N/A</v>
      </c>
      <c r="X2196" s="40" t="e">
        <f>VLOOKUP($B2196,期貨大額交易人未沖銷部位!$A$4:$O$499,4,FALSE)</f>
        <v>#N/A</v>
      </c>
      <c r="Y2196" s="40" t="e">
        <f>VLOOKUP($B2196,期貨大額交易人未沖銷部位!$A$4:$O$499,7,FALSE)</f>
        <v>#N/A</v>
      </c>
      <c r="Z2196" s="40" t="e">
        <f>VLOOKUP($B2196,期貨大額交易人未沖銷部位!$A$4:$O$499,10,FALSE)</f>
        <v>#N/A</v>
      </c>
      <c r="AA2196" s="40" t="e">
        <f>VLOOKUP($B2196,期貨大額交易人未沖銷部位!$A$4:$O$499,13,FALSE)</f>
        <v>#N/A</v>
      </c>
      <c r="AB2196" s="40" t="e">
        <f>VLOOKUP($B2196,期貨大額交易人未沖銷部位!$A$4:$O$499,14,FALSE)</f>
        <v>#N/A</v>
      </c>
      <c r="AC2196" s="40" t="e">
        <f>VLOOKUP($B2196,期貨大額交易人未沖銷部位!$A$4:$O$499,15,FALSE)</f>
        <v>#N/A</v>
      </c>
      <c r="AD2196" s="33" t="e">
        <f>VLOOKUP($B2196,三大美股走勢!$A$4:$J$495,4,FALSE)</f>
        <v>#N/A</v>
      </c>
      <c r="AE2196" s="33" t="e">
        <f>VLOOKUP($B2196,三大美股走勢!$A$4:$J$495,7,FALSE)</f>
        <v>#N/A</v>
      </c>
      <c r="AF2196" s="33" t="e">
        <f>VLOOKUP($B2196,三大美股走勢!$A$4:$J$495,10,FALSE)</f>
        <v>#N/A</v>
      </c>
    </row>
    <row r="2197" spans="2:32">
      <c r="B2197" s="32">
        <v>44976</v>
      </c>
      <c r="C2197" s="33" t="e">
        <f>VLOOKUP($B2197,大盤與近月台指!$A$4:$I$499,2,FALSE)</f>
        <v>#N/A</v>
      </c>
      <c r="D2197" s="34" t="e">
        <f>VLOOKUP($B2197,大盤與近月台指!$A$4:$I$499,3,FALSE)</f>
        <v>#N/A</v>
      </c>
      <c r="E2197" s="35" t="e">
        <f>VLOOKUP($B2197,大盤與近月台指!$A$4:$I$499,4,FALSE)</f>
        <v>#N/A</v>
      </c>
      <c r="F2197" s="33" t="e">
        <f>VLOOKUP($B2197,大盤與近月台指!$A$4:$I$499,5,FALSE)</f>
        <v>#N/A</v>
      </c>
      <c r="G2197" s="49" t="e">
        <f>VLOOKUP($B2197,三大法人買賣超!$A$4:$I$500,3,FALSE)</f>
        <v>#N/A</v>
      </c>
      <c r="H2197" s="34" t="e">
        <f>VLOOKUP($B2197,三大法人買賣超!$A$4:$I$500,5,FALSE)</f>
        <v>#N/A</v>
      </c>
      <c r="I2197" s="27" t="e">
        <f>VLOOKUP($B2197,三大法人買賣超!$A$4:$I$500,7,FALSE)</f>
        <v>#N/A</v>
      </c>
      <c r="J2197" s="27" t="e">
        <f>VLOOKUP($B2197,三大法人買賣超!$A$4:$I$500,9,FALSE)</f>
        <v>#N/A</v>
      </c>
      <c r="K2197" s="37">
        <f>新台幣匯率美元指數!B2198</f>
        <v>0</v>
      </c>
      <c r="L2197" s="38">
        <f>新台幣匯率美元指數!C2198</f>
        <v>0</v>
      </c>
      <c r="M2197" s="39">
        <f>新台幣匯率美元指數!D2198</f>
        <v>0</v>
      </c>
      <c r="N2197" s="27" t="e">
        <f>VLOOKUP($B2197,期貨未平倉口數!$A$4:$M$499,4,FALSE)</f>
        <v>#N/A</v>
      </c>
      <c r="O2197" s="27" t="e">
        <f>VLOOKUP($B2197,期貨未平倉口數!$A$4:$M$499,9,FALSE)</f>
        <v>#N/A</v>
      </c>
      <c r="P2197" s="27" t="e">
        <f>VLOOKUP($B2197,期貨未平倉口數!$A$4:$M$499,10,FALSE)</f>
        <v>#N/A</v>
      </c>
      <c r="Q2197" s="27" t="e">
        <f>VLOOKUP($B2197,期貨未平倉口數!$A$4:$M$499,11,FALSE)</f>
        <v>#N/A</v>
      </c>
      <c r="R2197" s="64" t="e">
        <f>VLOOKUP($B2197,選擇權未平倉餘額!$A$4:$I$500,6,FALSE)</f>
        <v>#N/A</v>
      </c>
      <c r="S2197" s="64" t="e">
        <f>VLOOKUP($B2197,選擇權未平倉餘額!$A$4:$I$500,7,FALSE)</f>
        <v>#N/A</v>
      </c>
      <c r="T2197" s="64" t="e">
        <f>VLOOKUP($B2197,選擇權未平倉餘額!$A$4:$I$500,8,FALSE)</f>
        <v>#N/A</v>
      </c>
      <c r="U2197" s="64" t="e">
        <f>VLOOKUP($B2197,選擇權未平倉餘額!$A$4:$I$500,9,FALSE)</f>
        <v>#N/A</v>
      </c>
      <c r="V2197" s="39" t="e">
        <f>VLOOKUP($B2197,臺指選擇權P_C_Ratios!$A$4:$C$500,3,FALSE)</f>
        <v>#N/A</v>
      </c>
      <c r="W2197" s="41" t="e">
        <f>VLOOKUP($B2197,散戶多空比!$A$6:$L$500,12,FALSE)</f>
        <v>#N/A</v>
      </c>
      <c r="X2197" s="40" t="e">
        <f>VLOOKUP($B2197,期貨大額交易人未沖銷部位!$A$4:$O$499,4,FALSE)</f>
        <v>#N/A</v>
      </c>
      <c r="Y2197" s="40" t="e">
        <f>VLOOKUP($B2197,期貨大額交易人未沖銷部位!$A$4:$O$499,7,FALSE)</f>
        <v>#N/A</v>
      </c>
      <c r="Z2197" s="40" t="e">
        <f>VLOOKUP($B2197,期貨大額交易人未沖銷部位!$A$4:$O$499,10,FALSE)</f>
        <v>#N/A</v>
      </c>
      <c r="AA2197" s="40" t="e">
        <f>VLOOKUP($B2197,期貨大額交易人未沖銷部位!$A$4:$O$499,13,FALSE)</f>
        <v>#N/A</v>
      </c>
      <c r="AB2197" s="40" t="e">
        <f>VLOOKUP($B2197,期貨大額交易人未沖銷部位!$A$4:$O$499,14,FALSE)</f>
        <v>#N/A</v>
      </c>
      <c r="AC2197" s="40" t="e">
        <f>VLOOKUP($B2197,期貨大額交易人未沖銷部位!$A$4:$O$499,15,FALSE)</f>
        <v>#N/A</v>
      </c>
      <c r="AD2197" s="33" t="e">
        <f>VLOOKUP($B2197,三大美股走勢!$A$4:$J$495,4,FALSE)</f>
        <v>#N/A</v>
      </c>
      <c r="AE2197" s="33" t="e">
        <f>VLOOKUP($B2197,三大美股走勢!$A$4:$J$495,7,FALSE)</f>
        <v>#N/A</v>
      </c>
      <c r="AF2197" s="33" t="e">
        <f>VLOOKUP($B2197,三大美股走勢!$A$4:$J$495,10,FALSE)</f>
        <v>#N/A</v>
      </c>
    </row>
    <row r="2198" spans="2:32">
      <c r="B2198" s="32">
        <v>44977</v>
      </c>
      <c r="C2198" s="33" t="e">
        <f>VLOOKUP($B2198,大盤與近月台指!$A$4:$I$499,2,FALSE)</f>
        <v>#N/A</v>
      </c>
      <c r="D2198" s="34" t="e">
        <f>VLOOKUP($B2198,大盤與近月台指!$A$4:$I$499,3,FALSE)</f>
        <v>#N/A</v>
      </c>
      <c r="E2198" s="35" t="e">
        <f>VLOOKUP($B2198,大盤與近月台指!$A$4:$I$499,4,FALSE)</f>
        <v>#N/A</v>
      </c>
      <c r="F2198" s="33" t="e">
        <f>VLOOKUP($B2198,大盤與近月台指!$A$4:$I$499,5,FALSE)</f>
        <v>#N/A</v>
      </c>
      <c r="G2198" s="49" t="e">
        <f>VLOOKUP($B2198,三大法人買賣超!$A$4:$I$500,3,FALSE)</f>
        <v>#N/A</v>
      </c>
      <c r="H2198" s="34" t="e">
        <f>VLOOKUP($B2198,三大法人買賣超!$A$4:$I$500,5,FALSE)</f>
        <v>#N/A</v>
      </c>
      <c r="I2198" s="27" t="e">
        <f>VLOOKUP($B2198,三大法人買賣超!$A$4:$I$500,7,FALSE)</f>
        <v>#N/A</v>
      </c>
      <c r="J2198" s="27" t="e">
        <f>VLOOKUP($B2198,三大法人買賣超!$A$4:$I$500,9,FALSE)</f>
        <v>#N/A</v>
      </c>
      <c r="K2198" s="37">
        <f>新台幣匯率美元指數!B2199</f>
        <v>0</v>
      </c>
      <c r="L2198" s="38">
        <f>新台幣匯率美元指數!C2199</f>
        <v>0</v>
      </c>
      <c r="M2198" s="39">
        <f>新台幣匯率美元指數!D2199</f>
        <v>0</v>
      </c>
      <c r="N2198" s="27" t="e">
        <f>VLOOKUP($B2198,期貨未平倉口數!$A$4:$M$499,4,FALSE)</f>
        <v>#N/A</v>
      </c>
      <c r="O2198" s="27" t="e">
        <f>VLOOKUP($B2198,期貨未平倉口數!$A$4:$M$499,9,FALSE)</f>
        <v>#N/A</v>
      </c>
      <c r="P2198" s="27" t="e">
        <f>VLOOKUP($B2198,期貨未平倉口數!$A$4:$M$499,10,FALSE)</f>
        <v>#N/A</v>
      </c>
      <c r="Q2198" s="27" t="e">
        <f>VLOOKUP($B2198,期貨未平倉口數!$A$4:$M$499,11,FALSE)</f>
        <v>#N/A</v>
      </c>
      <c r="R2198" s="64" t="e">
        <f>VLOOKUP($B2198,選擇權未平倉餘額!$A$4:$I$500,6,FALSE)</f>
        <v>#N/A</v>
      </c>
      <c r="S2198" s="64" t="e">
        <f>VLOOKUP($B2198,選擇權未平倉餘額!$A$4:$I$500,7,FALSE)</f>
        <v>#N/A</v>
      </c>
      <c r="T2198" s="64" t="e">
        <f>VLOOKUP($B2198,選擇權未平倉餘額!$A$4:$I$500,8,FALSE)</f>
        <v>#N/A</v>
      </c>
      <c r="U2198" s="64" t="e">
        <f>VLOOKUP($B2198,選擇權未平倉餘額!$A$4:$I$500,9,FALSE)</f>
        <v>#N/A</v>
      </c>
      <c r="V2198" s="39" t="e">
        <f>VLOOKUP($B2198,臺指選擇權P_C_Ratios!$A$4:$C$500,3,FALSE)</f>
        <v>#N/A</v>
      </c>
      <c r="W2198" s="41" t="e">
        <f>VLOOKUP($B2198,散戶多空比!$A$6:$L$500,12,FALSE)</f>
        <v>#N/A</v>
      </c>
      <c r="X2198" s="40" t="e">
        <f>VLOOKUP($B2198,期貨大額交易人未沖銷部位!$A$4:$O$499,4,FALSE)</f>
        <v>#N/A</v>
      </c>
      <c r="Y2198" s="40" t="e">
        <f>VLOOKUP($B2198,期貨大額交易人未沖銷部位!$A$4:$O$499,7,FALSE)</f>
        <v>#N/A</v>
      </c>
      <c r="Z2198" s="40" t="e">
        <f>VLOOKUP($B2198,期貨大額交易人未沖銷部位!$A$4:$O$499,10,FALSE)</f>
        <v>#N/A</v>
      </c>
      <c r="AA2198" s="40" t="e">
        <f>VLOOKUP($B2198,期貨大額交易人未沖銷部位!$A$4:$O$499,13,FALSE)</f>
        <v>#N/A</v>
      </c>
      <c r="AB2198" s="40" t="e">
        <f>VLOOKUP($B2198,期貨大額交易人未沖銷部位!$A$4:$O$499,14,FALSE)</f>
        <v>#N/A</v>
      </c>
      <c r="AC2198" s="40" t="e">
        <f>VLOOKUP($B2198,期貨大額交易人未沖銷部位!$A$4:$O$499,15,FALSE)</f>
        <v>#N/A</v>
      </c>
      <c r="AD2198" s="33" t="e">
        <f>VLOOKUP($B2198,三大美股走勢!$A$4:$J$495,4,FALSE)</f>
        <v>#N/A</v>
      </c>
      <c r="AE2198" s="33" t="e">
        <f>VLOOKUP($B2198,三大美股走勢!$A$4:$J$495,7,FALSE)</f>
        <v>#N/A</v>
      </c>
      <c r="AF2198" s="33" t="e">
        <f>VLOOKUP($B2198,三大美股走勢!$A$4:$J$495,10,FALSE)</f>
        <v>#N/A</v>
      </c>
    </row>
    <row r="2199" spans="2:32">
      <c r="B2199" s="32">
        <v>44978</v>
      </c>
      <c r="C2199" s="33" t="e">
        <f>VLOOKUP($B2199,大盤與近月台指!$A$4:$I$499,2,FALSE)</f>
        <v>#N/A</v>
      </c>
      <c r="D2199" s="34" t="e">
        <f>VLOOKUP($B2199,大盤與近月台指!$A$4:$I$499,3,FALSE)</f>
        <v>#N/A</v>
      </c>
      <c r="E2199" s="35" t="e">
        <f>VLOOKUP($B2199,大盤與近月台指!$A$4:$I$499,4,FALSE)</f>
        <v>#N/A</v>
      </c>
      <c r="F2199" s="33" t="e">
        <f>VLOOKUP($B2199,大盤與近月台指!$A$4:$I$499,5,FALSE)</f>
        <v>#N/A</v>
      </c>
      <c r="G2199" s="49" t="e">
        <f>VLOOKUP($B2199,三大法人買賣超!$A$4:$I$500,3,FALSE)</f>
        <v>#N/A</v>
      </c>
      <c r="H2199" s="34" t="e">
        <f>VLOOKUP($B2199,三大法人買賣超!$A$4:$I$500,5,FALSE)</f>
        <v>#N/A</v>
      </c>
      <c r="I2199" s="27" t="e">
        <f>VLOOKUP($B2199,三大法人買賣超!$A$4:$I$500,7,FALSE)</f>
        <v>#N/A</v>
      </c>
      <c r="J2199" s="27" t="e">
        <f>VLOOKUP($B2199,三大法人買賣超!$A$4:$I$500,9,FALSE)</f>
        <v>#N/A</v>
      </c>
      <c r="K2199" s="37">
        <f>新台幣匯率美元指數!B2200</f>
        <v>0</v>
      </c>
      <c r="L2199" s="38">
        <f>新台幣匯率美元指數!C2200</f>
        <v>0</v>
      </c>
      <c r="M2199" s="39">
        <f>新台幣匯率美元指數!D2200</f>
        <v>0</v>
      </c>
      <c r="N2199" s="27" t="e">
        <f>VLOOKUP($B2199,期貨未平倉口數!$A$4:$M$499,4,FALSE)</f>
        <v>#N/A</v>
      </c>
      <c r="O2199" s="27" t="e">
        <f>VLOOKUP($B2199,期貨未平倉口數!$A$4:$M$499,9,FALSE)</f>
        <v>#N/A</v>
      </c>
      <c r="P2199" s="27" t="e">
        <f>VLOOKUP($B2199,期貨未平倉口數!$A$4:$M$499,10,FALSE)</f>
        <v>#N/A</v>
      </c>
      <c r="Q2199" s="27" t="e">
        <f>VLOOKUP($B2199,期貨未平倉口數!$A$4:$M$499,11,FALSE)</f>
        <v>#N/A</v>
      </c>
      <c r="R2199" s="64" t="e">
        <f>VLOOKUP($B2199,選擇權未平倉餘額!$A$4:$I$500,6,FALSE)</f>
        <v>#N/A</v>
      </c>
      <c r="S2199" s="64" t="e">
        <f>VLOOKUP($B2199,選擇權未平倉餘額!$A$4:$I$500,7,FALSE)</f>
        <v>#N/A</v>
      </c>
      <c r="T2199" s="64" t="e">
        <f>VLOOKUP($B2199,選擇權未平倉餘額!$A$4:$I$500,8,FALSE)</f>
        <v>#N/A</v>
      </c>
      <c r="U2199" s="64" t="e">
        <f>VLOOKUP($B2199,選擇權未平倉餘額!$A$4:$I$500,9,FALSE)</f>
        <v>#N/A</v>
      </c>
      <c r="V2199" s="39" t="e">
        <f>VLOOKUP($B2199,臺指選擇權P_C_Ratios!$A$4:$C$500,3,FALSE)</f>
        <v>#N/A</v>
      </c>
      <c r="W2199" s="41" t="e">
        <f>VLOOKUP($B2199,散戶多空比!$A$6:$L$500,12,FALSE)</f>
        <v>#N/A</v>
      </c>
      <c r="X2199" s="40" t="e">
        <f>VLOOKUP($B2199,期貨大額交易人未沖銷部位!$A$4:$O$499,4,FALSE)</f>
        <v>#N/A</v>
      </c>
      <c r="Y2199" s="40" t="e">
        <f>VLOOKUP($B2199,期貨大額交易人未沖銷部位!$A$4:$O$499,7,FALSE)</f>
        <v>#N/A</v>
      </c>
      <c r="Z2199" s="40" t="e">
        <f>VLOOKUP($B2199,期貨大額交易人未沖銷部位!$A$4:$O$499,10,FALSE)</f>
        <v>#N/A</v>
      </c>
      <c r="AA2199" s="40" t="e">
        <f>VLOOKUP($B2199,期貨大額交易人未沖銷部位!$A$4:$O$499,13,FALSE)</f>
        <v>#N/A</v>
      </c>
      <c r="AB2199" s="40" t="e">
        <f>VLOOKUP($B2199,期貨大額交易人未沖銷部位!$A$4:$O$499,14,FALSE)</f>
        <v>#N/A</v>
      </c>
      <c r="AC2199" s="40" t="e">
        <f>VLOOKUP($B2199,期貨大額交易人未沖銷部位!$A$4:$O$499,15,FALSE)</f>
        <v>#N/A</v>
      </c>
      <c r="AD2199" s="33" t="e">
        <f>VLOOKUP($B2199,三大美股走勢!$A$4:$J$495,4,FALSE)</f>
        <v>#N/A</v>
      </c>
      <c r="AE2199" s="33" t="e">
        <f>VLOOKUP($B2199,三大美股走勢!$A$4:$J$495,7,FALSE)</f>
        <v>#N/A</v>
      </c>
      <c r="AF2199" s="33" t="e">
        <f>VLOOKUP($B2199,三大美股走勢!$A$4:$J$495,10,FALSE)</f>
        <v>#N/A</v>
      </c>
    </row>
    <row r="2200" spans="2:32">
      <c r="B2200" s="32">
        <v>44979</v>
      </c>
      <c r="C2200" s="33" t="e">
        <f>VLOOKUP($B2200,大盤與近月台指!$A$4:$I$499,2,FALSE)</f>
        <v>#N/A</v>
      </c>
      <c r="D2200" s="34" t="e">
        <f>VLOOKUP($B2200,大盤與近月台指!$A$4:$I$499,3,FALSE)</f>
        <v>#N/A</v>
      </c>
      <c r="E2200" s="35" t="e">
        <f>VLOOKUP($B2200,大盤與近月台指!$A$4:$I$499,4,FALSE)</f>
        <v>#N/A</v>
      </c>
      <c r="F2200" s="33" t="e">
        <f>VLOOKUP($B2200,大盤與近月台指!$A$4:$I$499,5,FALSE)</f>
        <v>#N/A</v>
      </c>
      <c r="G2200" s="49" t="e">
        <f>VLOOKUP($B2200,三大法人買賣超!$A$4:$I$500,3,FALSE)</f>
        <v>#N/A</v>
      </c>
      <c r="H2200" s="34" t="e">
        <f>VLOOKUP($B2200,三大法人買賣超!$A$4:$I$500,5,FALSE)</f>
        <v>#N/A</v>
      </c>
      <c r="I2200" s="27" t="e">
        <f>VLOOKUP($B2200,三大法人買賣超!$A$4:$I$500,7,FALSE)</f>
        <v>#N/A</v>
      </c>
      <c r="J2200" s="27" t="e">
        <f>VLOOKUP($B2200,三大法人買賣超!$A$4:$I$500,9,FALSE)</f>
        <v>#N/A</v>
      </c>
      <c r="K2200" s="37">
        <f>新台幣匯率美元指數!B2201</f>
        <v>0</v>
      </c>
      <c r="L2200" s="38">
        <f>新台幣匯率美元指數!C2201</f>
        <v>0</v>
      </c>
      <c r="M2200" s="39">
        <f>新台幣匯率美元指數!D2201</f>
        <v>0</v>
      </c>
      <c r="N2200" s="27" t="e">
        <f>VLOOKUP($B2200,期貨未平倉口數!$A$4:$M$499,4,FALSE)</f>
        <v>#N/A</v>
      </c>
      <c r="O2200" s="27" t="e">
        <f>VLOOKUP($B2200,期貨未平倉口數!$A$4:$M$499,9,FALSE)</f>
        <v>#N/A</v>
      </c>
      <c r="P2200" s="27" t="e">
        <f>VLOOKUP($B2200,期貨未平倉口數!$A$4:$M$499,10,FALSE)</f>
        <v>#N/A</v>
      </c>
      <c r="Q2200" s="27" t="e">
        <f>VLOOKUP($B2200,期貨未平倉口數!$A$4:$M$499,11,FALSE)</f>
        <v>#N/A</v>
      </c>
      <c r="R2200" s="64" t="e">
        <f>VLOOKUP($B2200,選擇權未平倉餘額!$A$4:$I$500,6,FALSE)</f>
        <v>#N/A</v>
      </c>
      <c r="S2200" s="64" t="e">
        <f>VLOOKUP($B2200,選擇權未平倉餘額!$A$4:$I$500,7,FALSE)</f>
        <v>#N/A</v>
      </c>
      <c r="T2200" s="64" t="e">
        <f>VLOOKUP($B2200,選擇權未平倉餘額!$A$4:$I$500,8,FALSE)</f>
        <v>#N/A</v>
      </c>
      <c r="U2200" s="64" t="e">
        <f>VLOOKUP($B2200,選擇權未平倉餘額!$A$4:$I$500,9,FALSE)</f>
        <v>#N/A</v>
      </c>
      <c r="V2200" s="39" t="e">
        <f>VLOOKUP($B2200,臺指選擇權P_C_Ratios!$A$4:$C$500,3,FALSE)</f>
        <v>#N/A</v>
      </c>
      <c r="W2200" s="41" t="e">
        <f>VLOOKUP($B2200,散戶多空比!$A$6:$L$500,12,FALSE)</f>
        <v>#N/A</v>
      </c>
      <c r="X2200" s="40" t="e">
        <f>VLOOKUP($B2200,期貨大額交易人未沖銷部位!$A$4:$O$499,4,FALSE)</f>
        <v>#N/A</v>
      </c>
      <c r="Y2200" s="40" t="e">
        <f>VLOOKUP($B2200,期貨大額交易人未沖銷部位!$A$4:$O$499,7,FALSE)</f>
        <v>#N/A</v>
      </c>
      <c r="Z2200" s="40" t="e">
        <f>VLOOKUP($B2200,期貨大額交易人未沖銷部位!$A$4:$O$499,10,FALSE)</f>
        <v>#N/A</v>
      </c>
      <c r="AA2200" s="40" t="e">
        <f>VLOOKUP($B2200,期貨大額交易人未沖銷部位!$A$4:$O$499,13,FALSE)</f>
        <v>#N/A</v>
      </c>
      <c r="AB2200" s="40" t="e">
        <f>VLOOKUP($B2200,期貨大額交易人未沖銷部位!$A$4:$O$499,14,FALSE)</f>
        <v>#N/A</v>
      </c>
      <c r="AC2200" s="40" t="e">
        <f>VLOOKUP($B2200,期貨大額交易人未沖銷部位!$A$4:$O$499,15,FALSE)</f>
        <v>#N/A</v>
      </c>
      <c r="AD2200" s="33" t="e">
        <f>VLOOKUP($B2200,三大美股走勢!$A$4:$J$495,4,FALSE)</f>
        <v>#N/A</v>
      </c>
      <c r="AE2200" s="33" t="e">
        <f>VLOOKUP($B2200,三大美股走勢!$A$4:$J$495,7,FALSE)</f>
        <v>#N/A</v>
      </c>
      <c r="AF2200" s="33" t="e">
        <f>VLOOKUP($B2200,三大美股走勢!$A$4:$J$495,10,FALSE)</f>
        <v>#N/A</v>
      </c>
    </row>
    <row r="2201" spans="2:32">
      <c r="B2201" s="32">
        <v>44980</v>
      </c>
      <c r="C2201" s="33" t="e">
        <f>VLOOKUP($B2201,大盤與近月台指!$A$4:$I$499,2,FALSE)</f>
        <v>#N/A</v>
      </c>
      <c r="D2201" s="34" t="e">
        <f>VLOOKUP($B2201,大盤與近月台指!$A$4:$I$499,3,FALSE)</f>
        <v>#N/A</v>
      </c>
      <c r="E2201" s="35" t="e">
        <f>VLOOKUP($B2201,大盤與近月台指!$A$4:$I$499,4,FALSE)</f>
        <v>#N/A</v>
      </c>
      <c r="F2201" s="33" t="e">
        <f>VLOOKUP($B2201,大盤與近月台指!$A$4:$I$499,5,FALSE)</f>
        <v>#N/A</v>
      </c>
      <c r="G2201" s="49" t="e">
        <f>VLOOKUP($B2201,三大法人買賣超!$A$4:$I$500,3,FALSE)</f>
        <v>#N/A</v>
      </c>
      <c r="H2201" s="34" t="e">
        <f>VLOOKUP($B2201,三大法人買賣超!$A$4:$I$500,5,FALSE)</f>
        <v>#N/A</v>
      </c>
      <c r="I2201" s="27" t="e">
        <f>VLOOKUP($B2201,三大法人買賣超!$A$4:$I$500,7,FALSE)</f>
        <v>#N/A</v>
      </c>
      <c r="J2201" s="27" t="e">
        <f>VLOOKUP($B2201,三大法人買賣超!$A$4:$I$500,9,FALSE)</f>
        <v>#N/A</v>
      </c>
      <c r="K2201" s="37">
        <f>新台幣匯率美元指數!B2202</f>
        <v>0</v>
      </c>
      <c r="L2201" s="38">
        <f>新台幣匯率美元指數!C2202</f>
        <v>0</v>
      </c>
      <c r="M2201" s="39">
        <f>新台幣匯率美元指數!D2202</f>
        <v>0</v>
      </c>
      <c r="N2201" s="27" t="e">
        <f>VLOOKUP($B2201,期貨未平倉口數!$A$4:$M$499,4,FALSE)</f>
        <v>#N/A</v>
      </c>
      <c r="O2201" s="27" t="e">
        <f>VLOOKUP($B2201,期貨未平倉口數!$A$4:$M$499,9,FALSE)</f>
        <v>#N/A</v>
      </c>
      <c r="P2201" s="27" t="e">
        <f>VLOOKUP($B2201,期貨未平倉口數!$A$4:$M$499,10,FALSE)</f>
        <v>#N/A</v>
      </c>
      <c r="Q2201" s="27" t="e">
        <f>VLOOKUP($B2201,期貨未平倉口數!$A$4:$M$499,11,FALSE)</f>
        <v>#N/A</v>
      </c>
      <c r="R2201" s="64" t="e">
        <f>VLOOKUP($B2201,選擇權未平倉餘額!$A$4:$I$500,6,FALSE)</f>
        <v>#N/A</v>
      </c>
      <c r="S2201" s="64" t="e">
        <f>VLOOKUP($B2201,選擇權未平倉餘額!$A$4:$I$500,7,FALSE)</f>
        <v>#N/A</v>
      </c>
      <c r="T2201" s="64" t="e">
        <f>VLOOKUP($B2201,選擇權未平倉餘額!$A$4:$I$500,8,FALSE)</f>
        <v>#N/A</v>
      </c>
      <c r="U2201" s="64" t="e">
        <f>VLOOKUP($B2201,選擇權未平倉餘額!$A$4:$I$500,9,FALSE)</f>
        <v>#N/A</v>
      </c>
      <c r="V2201" s="39" t="e">
        <f>VLOOKUP($B2201,臺指選擇權P_C_Ratios!$A$4:$C$500,3,FALSE)</f>
        <v>#N/A</v>
      </c>
      <c r="W2201" s="41" t="e">
        <f>VLOOKUP($B2201,散戶多空比!$A$6:$L$500,12,FALSE)</f>
        <v>#N/A</v>
      </c>
      <c r="X2201" s="40" t="e">
        <f>VLOOKUP($B2201,期貨大額交易人未沖銷部位!$A$4:$O$499,4,FALSE)</f>
        <v>#N/A</v>
      </c>
      <c r="Y2201" s="40" t="e">
        <f>VLOOKUP($B2201,期貨大額交易人未沖銷部位!$A$4:$O$499,7,FALSE)</f>
        <v>#N/A</v>
      </c>
      <c r="Z2201" s="40" t="e">
        <f>VLOOKUP($B2201,期貨大額交易人未沖銷部位!$A$4:$O$499,10,FALSE)</f>
        <v>#N/A</v>
      </c>
      <c r="AA2201" s="40" t="e">
        <f>VLOOKUP($B2201,期貨大額交易人未沖銷部位!$A$4:$O$499,13,FALSE)</f>
        <v>#N/A</v>
      </c>
      <c r="AB2201" s="40" t="e">
        <f>VLOOKUP($B2201,期貨大額交易人未沖銷部位!$A$4:$O$499,14,FALSE)</f>
        <v>#N/A</v>
      </c>
      <c r="AC2201" s="40" t="e">
        <f>VLOOKUP($B2201,期貨大額交易人未沖銷部位!$A$4:$O$499,15,FALSE)</f>
        <v>#N/A</v>
      </c>
      <c r="AD2201" s="33" t="e">
        <f>VLOOKUP($B2201,三大美股走勢!$A$4:$J$495,4,FALSE)</f>
        <v>#N/A</v>
      </c>
      <c r="AE2201" s="33" t="e">
        <f>VLOOKUP($B2201,三大美股走勢!$A$4:$J$495,7,FALSE)</f>
        <v>#N/A</v>
      </c>
      <c r="AF2201" s="33" t="e">
        <f>VLOOKUP($B2201,三大美股走勢!$A$4:$J$495,10,FALSE)</f>
        <v>#N/A</v>
      </c>
    </row>
    <row r="2202" spans="2:32">
      <c r="B2202" s="32">
        <v>44981</v>
      </c>
      <c r="C2202" s="33" t="e">
        <f>VLOOKUP($B2202,大盤與近月台指!$A$4:$I$499,2,FALSE)</f>
        <v>#N/A</v>
      </c>
      <c r="D2202" s="34" t="e">
        <f>VLOOKUP($B2202,大盤與近月台指!$A$4:$I$499,3,FALSE)</f>
        <v>#N/A</v>
      </c>
      <c r="E2202" s="35" t="e">
        <f>VLOOKUP($B2202,大盤與近月台指!$A$4:$I$499,4,FALSE)</f>
        <v>#N/A</v>
      </c>
      <c r="F2202" s="33" t="e">
        <f>VLOOKUP($B2202,大盤與近月台指!$A$4:$I$499,5,FALSE)</f>
        <v>#N/A</v>
      </c>
      <c r="G2202" s="49" t="e">
        <f>VLOOKUP($B2202,三大法人買賣超!$A$4:$I$500,3,FALSE)</f>
        <v>#N/A</v>
      </c>
      <c r="H2202" s="34" t="e">
        <f>VLOOKUP($B2202,三大法人買賣超!$A$4:$I$500,5,FALSE)</f>
        <v>#N/A</v>
      </c>
      <c r="I2202" s="27" t="e">
        <f>VLOOKUP($B2202,三大法人買賣超!$A$4:$I$500,7,FALSE)</f>
        <v>#N/A</v>
      </c>
      <c r="J2202" s="27" t="e">
        <f>VLOOKUP($B2202,三大法人買賣超!$A$4:$I$500,9,FALSE)</f>
        <v>#N/A</v>
      </c>
      <c r="K2202" s="37">
        <f>新台幣匯率美元指數!B2203</f>
        <v>0</v>
      </c>
      <c r="L2202" s="38">
        <f>新台幣匯率美元指數!C2203</f>
        <v>0</v>
      </c>
      <c r="M2202" s="39">
        <f>新台幣匯率美元指數!D2203</f>
        <v>0</v>
      </c>
      <c r="N2202" s="27" t="e">
        <f>VLOOKUP($B2202,期貨未平倉口數!$A$4:$M$499,4,FALSE)</f>
        <v>#N/A</v>
      </c>
      <c r="O2202" s="27" t="e">
        <f>VLOOKUP($B2202,期貨未平倉口數!$A$4:$M$499,9,FALSE)</f>
        <v>#N/A</v>
      </c>
      <c r="P2202" s="27" t="e">
        <f>VLOOKUP($B2202,期貨未平倉口數!$A$4:$M$499,10,FALSE)</f>
        <v>#N/A</v>
      </c>
      <c r="Q2202" s="27" t="e">
        <f>VLOOKUP($B2202,期貨未平倉口數!$A$4:$M$499,11,FALSE)</f>
        <v>#N/A</v>
      </c>
      <c r="R2202" s="64" t="e">
        <f>VLOOKUP($B2202,選擇權未平倉餘額!$A$4:$I$500,6,FALSE)</f>
        <v>#N/A</v>
      </c>
      <c r="S2202" s="64" t="e">
        <f>VLOOKUP($B2202,選擇權未平倉餘額!$A$4:$I$500,7,FALSE)</f>
        <v>#N/A</v>
      </c>
      <c r="T2202" s="64" t="e">
        <f>VLOOKUP($B2202,選擇權未平倉餘額!$A$4:$I$500,8,FALSE)</f>
        <v>#N/A</v>
      </c>
      <c r="U2202" s="64" t="e">
        <f>VLOOKUP($B2202,選擇權未平倉餘額!$A$4:$I$500,9,FALSE)</f>
        <v>#N/A</v>
      </c>
      <c r="V2202" s="39" t="e">
        <f>VLOOKUP($B2202,臺指選擇權P_C_Ratios!$A$4:$C$500,3,FALSE)</f>
        <v>#N/A</v>
      </c>
      <c r="W2202" s="41" t="e">
        <f>VLOOKUP($B2202,散戶多空比!$A$6:$L$500,12,FALSE)</f>
        <v>#N/A</v>
      </c>
      <c r="X2202" s="40" t="e">
        <f>VLOOKUP($B2202,期貨大額交易人未沖銷部位!$A$4:$O$499,4,FALSE)</f>
        <v>#N/A</v>
      </c>
      <c r="Y2202" s="40" t="e">
        <f>VLOOKUP($B2202,期貨大額交易人未沖銷部位!$A$4:$O$499,7,FALSE)</f>
        <v>#N/A</v>
      </c>
      <c r="Z2202" s="40" t="e">
        <f>VLOOKUP($B2202,期貨大額交易人未沖銷部位!$A$4:$O$499,10,FALSE)</f>
        <v>#N/A</v>
      </c>
      <c r="AA2202" s="40" t="e">
        <f>VLOOKUP($B2202,期貨大額交易人未沖銷部位!$A$4:$O$499,13,FALSE)</f>
        <v>#N/A</v>
      </c>
      <c r="AB2202" s="40" t="e">
        <f>VLOOKUP($B2202,期貨大額交易人未沖銷部位!$A$4:$O$499,14,FALSE)</f>
        <v>#N/A</v>
      </c>
      <c r="AC2202" s="40" t="e">
        <f>VLOOKUP($B2202,期貨大額交易人未沖銷部位!$A$4:$O$499,15,FALSE)</f>
        <v>#N/A</v>
      </c>
      <c r="AD2202" s="33" t="e">
        <f>VLOOKUP($B2202,三大美股走勢!$A$4:$J$495,4,FALSE)</f>
        <v>#N/A</v>
      </c>
      <c r="AE2202" s="33" t="e">
        <f>VLOOKUP($B2202,三大美股走勢!$A$4:$J$495,7,FALSE)</f>
        <v>#N/A</v>
      </c>
      <c r="AF2202" s="33" t="e">
        <f>VLOOKUP($B2202,三大美股走勢!$A$4:$J$495,10,FALSE)</f>
        <v>#N/A</v>
      </c>
    </row>
    <row r="2203" spans="2:32">
      <c r="B2203" s="32">
        <v>44982</v>
      </c>
      <c r="C2203" s="33" t="e">
        <f>VLOOKUP($B2203,大盤與近月台指!$A$4:$I$499,2,FALSE)</f>
        <v>#N/A</v>
      </c>
      <c r="D2203" s="34" t="e">
        <f>VLOOKUP($B2203,大盤與近月台指!$A$4:$I$499,3,FALSE)</f>
        <v>#N/A</v>
      </c>
      <c r="E2203" s="35" t="e">
        <f>VLOOKUP($B2203,大盤與近月台指!$A$4:$I$499,4,FALSE)</f>
        <v>#N/A</v>
      </c>
      <c r="F2203" s="33" t="e">
        <f>VLOOKUP($B2203,大盤與近月台指!$A$4:$I$499,5,FALSE)</f>
        <v>#N/A</v>
      </c>
      <c r="G2203" s="49" t="e">
        <f>VLOOKUP($B2203,三大法人買賣超!$A$4:$I$500,3,FALSE)</f>
        <v>#N/A</v>
      </c>
      <c r="H2203" s="34" t="e">
        <f>VLOOKUP($B2203,三大法人買賣超!$A$4:$I$500,5,FALSE)</f>
        <v>#N/A</v>
      </c>
      <c r="I2203" s="27" t="e">
        <f>VLOOKUP($B2203,三大法人買賣超!$A$4:$I$500,7,FALSE)</f>
        <v>#N/A</v>
      </c>
      <c r="J2203" s="27" t="e">
        <f>VLOOKUP($B2203,三大法人買賣超!$A$4:$I$500,9,FALSE)</f>
        <v>#N/A</v>
      </c>
      <c r="K2203" s="37">
        <f>新台幣匯率美元指數!B2204</f>
        <v>0</v>
      </c>
      <c r="L2203" s="38">
        <f>新台幣匯率美元指數!C2204</f>
        <v>0</v>
      </c>
      <c r="M2203" s="39">
        <f>新台幣匯率美元指數!D2204</f>
        <v>0</v>
      </c>
      <c r="N2203" s="27" t="e">
        <f>VLOOKUP($B2203,期貨未平倉口數!$A$4:$M$499,4,FALSE)</f>
        <v>#N/A</v>
      </c>
      <c r="O2203" s="27" t="e">
        <f>VLOOKUP($B2203,期貨未平倉口數!$A$4:$M$499,9,FALSE)</f>
        <v>#N/A</v>
      </c>
      <c r="P2203" s="27" t="e">
        <f>VLOOKUP($B2203,期貨未平倉口數!$A$4:$M$499,10,FALSE)</f>
        <v>#N/A</v>
      </c>
      <c r="Q2203" s="27" t="e">
        <f>VLOOKUP($B2203,期貨未平倉口數!$A$4:$M$499,11,FALSE)</f>
        <v>#N/A</v>
      </c>
      <c r="R2203" s="64" t="e">
        <f>VLOOKUP($B2203,選擇權未平倉餘額!$A$4:$I$500,6,FALSE)</f>
        <v>#N/A</v>
      </c>
      <c r="S2203" s="64" t="e">
        <f>VLOOKUP($B2203,選擇權未平倉餘額!$A$4:$I$500,7,FALSE)</f>
        <v>#N/A</v>
      </c>
      <c r="T2203" s="64" t="e">
        <f>VLOOKUP($B2203,選擇權未平倉餘額!$A$4:$I$500,8,FALSE)</f>
        <v>#N/A</v>
      </c>
      <c r="U2203" s="64" t="e">
        <f>VLOOKUP($B2203,選擇權未平倉餘額!$A$4:$I$500,9,FALSE)</f>
        <v>#N/A</v>
      </c>
      <c r="V2203" s="39" t="e">
        <f>VLOOKUP($B2203,臺指選擇權P_C_Ratios!$A$4:$C$500,3,FALSE)</f>
        <v>#N/A</v>
      </c>
      <c r="W2203" s="41" t="e">
        <f>VLOOKUP($B2203,散戶多空比!$A$6:$L$500,12,FALSE)</f>
        <v>#N/A</v>
      </c>
      <c r="X2203" s="40" t="e">
        <f>VLOOKUP($B2203,期貨大額交易人未沖銷部位!$A$4:$O$499,4,FALSE)</f>
        <v>#N/A</v>
      </c>
      <c r="Y2203" s="40" t="e">
        <f>VLOOKUP($B2203,期貨大額交易人未沖銷部位!$A$4:$O$499,7,FALSE)</f>
        <v>#N/A</v>
      </c>
      <c r="Z2203" s="40" t="e">
        <f>VLOOKUP($B2203,期貨大額交易人未沖銷部位!$A$4:$O$499,10,FALSE)</f>
        <v>#N/A</v>
      </c>
      <c r="AA2203" s="40" t="e">
        <f>VLOOKUP($B2203,期貨大額交易人未沖銷部位!$A$4:$O$499,13,FALSE)</f>
        <v>#N/A</v>
      </c>
      <c r="AB2203" s="40" t="e">
        <f>VLOOKUP($B2203,期貨大額交易人未沖銷部位!$A$4:$O$499,14,FALSE)</f>
        <v>#N/A</v>
      </c>
      <c r="AC2203" s="40" t="e">
        <f>VLOOKUP($B2203,期貨大額交易人未沖銷部位!$A$4:$O$499,15,FALSE)</f>
        <v>#N/A</v>
      </c>
      <c r="AD2203" s="33" t="e">
        <f>VLOOKUP($B2203,三大美股走勢!$A$4:$J$495,4,FALSE)</f>
        <v>#N/A</v>
      </c>
      <c r="AE2203" s="33" t="e">
        <f>VLOOKUP($B2203,三大美股走勢!$A$4:$J$495,7,FALSE)</f>
        <v>#N/A</v>
      </c>
      <c r="AF2203" s="33" t="e">
        <f>VLOOKUP($B2203,三大美股走勢!$A$4:$J$495,10,FALSE)</f>
        <v>#N/A</v>
      </c>
    </row>
    <row r="2204" spans="2:32">
      <c r="B2204" s="32">
        <v>44983</v>
      </c>
      <c r="C2204" s="33" t="e">
        <f>VLOOKUP($B2204,大盤與近月台指!$A$4:$I$499,2,FALSE)</f>
        <v>#N/A</v>
      </c>
      <c r="D2204" s="34" t="e">
        <f>VLOOKUP($B2204,大盤與近月台指!$A$4:$I$499,3,FALSE)</f>
        <v>#N/A</v>
      </c>
      <c r="E2204" s="35" t="e">
        <f>VLOOKUP($B2204,大盤與近月台指!$A$4:$I$499,4,FALSE)</f>
        <v>#N/A</v>
      </c>
      <c r="F2204" s="33" t="e">
        <f>VLOOKUP($B2204,大盤與近月台指!$A$4:$I$499,5,FALSE)</f>
        <v>#N/A</v>
      </c>
      <c r="G2204" s="49" t="e">
        <f>VLOOKUP($B2204,三大法人買賣超!$A$4:$I$500,3,FALSE)</f>
        <v>#N/A</v>
      </c>
      <c r="H2204" s="34" t="e">
        <f>VLOOKUP($B2204,三大法人買賣超!$A$4:$I$500,5,FALSE)</f>
        <v>#N/A</v>
      </c>
      <c r="I2204" s="27" t="e">
        <f>VLOOKUP($B2204,三大法人買賣超!$A$4:$I$500,7,FALSE)</f>
        <v>#N/A</v>
      </c>
      <c r="J2204" s="27" t="e">
        <f>VLOOKUP($B2204,三大法人買賣超!$A$4:$I$500,9,FALSE)</f>
        <v>#N/A</v>
      </c>
      <c r="K2204" s="37">
        <f>新台幣匯率美元指數!B2205</f>
        <v>0</v>
      </c>
      <c r="L2204" s="38">
        <f>新台幣匯率美元指數!C2205</f>
        <v>0</v>
      </c>
      <c r="M2204" s="39">
        <f>新台幣匯率美元指數!D2205</f>
        <v>0</v>
      </c>
      <c r="N2204" s="27" t="e">
        <f>VLOOKUP($B2204,期貨未平倉口數!$A$4:$M$499,4,FALSE)</f>
        <v>#N/A</v>
      </c>
      <c r="O2204" s="27" t="e">
        <f>VLOOKUP($B2204,期貨未平倉口數!$A$4:$M$499,9,FALSE)</f>
        <v>#N/A</v>
      </c>
      <c r="P2204" s="27" t="e">
        <f>VLOOKUP($B2204,期貨未平倉口數!$A$4:$M$499,10,FALSE)</f>
        <v>#N/A</v>
      </c>
      <c r="Q2204" s="27" t="e">
        <f>VLOOKUP($B2204,期貨未平倉口數!$A$4:$M$499,11,FALSE)</f>
        <v>#N/A</v>
      </c>
      <c r="R2204" s="64" t="e">
        <f>VLOOKUP($B2204,選擇權未平倉餘額!$A$4:$I$500,6,FALSE)</f>
        <v>#N/A</v>
      </c>
      <c r="S2204" s="64" t="e">
        <f>VLOOKUP($B2204,選擇權未平倉餘額!$A$4:$I$500,7,FALSE)</f>
        <v>#N/A</v>
      </c>
      <c r="T2204" s="64" t="e">
        <f>VLOOKUP($B2204,選擇權未平倉餘額!$A$4:$I$500,8,FALSE)</f>
        <v>#N/A</v>
      </c>
      <c r="U2204" s="64" t="e">
        <f>VLOOKUP($B2204,選擇權未平倉餘額!$A$4:$I$500,9,FALSE)</f>
        <v>#N/A</v>
      </c>
      <c r="V2204" s="39" t="e">
        <f>VLOOKUP($B2204,臺指選擇權P_C_Ratios!$A$4:$C$500,3,FALSE)</f>
        <v>#N/A</v>
      </c>
      <c r="W2204" s="41" t="e">
        <f>VLOOKUP($B2204,散戶多空比!$A$6:$L$500,12,FALSE)</f>
        <v>#N/A</v>
      </c>
      <c r="X2204" s="40" t="e">
        <f>VLOOKUP($B2204,期貨大額交易人未沖銷部位!$A$4:$O$499,4,FALSE)</f>
        <v>#N/A</v>
      </c>
      <c r="Y2204" s="40" t="e">
        <f>VLOOKUP($B2204,期貨大額交易人未沖銷部位!$A$4:$O$499,7,FALSE)</f>
        <v>#N/A</v>
      </c>
      <c r="Z2204" s="40" t="e">
        <f>VLOOKUP($B2204,期貨大額交易人未沖銷部位!$A$4:$O$499,10,FALSE)</f>
        <v>#N/A</v>
      </c>
      <c r="AA2204" s="40" t="e">
        <f>VLOOKUP($B2204,期貨大額交易人未沖銷部位!$A$4:$O$499,13,FALSE)</f>
        <v>#N/A</v>
      </c>
      <c r="AB2204" s="40" t="e">
        <f>VLOOKUP($B2204,期貨大額交易人未沖銷部位!$A$4:$O$499,14,FALSE)</f>
        <v>#N/A</v>
      </c>
      <c r="AC2204" s="40" t="e">
        <f>VLOOKUP($B2204,期貨大額交易人未沖銷部位!$A$4:$O$499,15,FALSE)</f>
        <v>#N/A</v>
      </c>
      <c r="AD2204" s="33" t="e">
        <f>VLOOKUP($B2204,三大美股走勢!$A$4:$J$495,4,FALSE)</f>
        <v>#N/A</v>
      </c>
      <c r="AE2204" s="33" t="e">
        <f>VLOOKUP($B2204,三大美股走勢!$A$4:$J$495,7,FALSE)</f>
        <v>#N/A</v>
      </c>
      <c r="AF2204" s="33" t="e">
        <f>VLOOKUP($B2204,三大美股走勢!$A$4:$J$495,10,FALSE)</f>
        <v>#N/A</v>
      </c>
    </row>
    <row r="2205" spans="2:32">
      <c r="B2205" s="32">
        <v>44984</v>
      </c>
      <c r="C2205" s="33" t="e">
        <f>VLOOKUP($B2205,大盤與近月台指!$A$4:$I$499,2,FALSE)</f>
        <v>#N/A</v>
      </c>
      <c r="D2205" s="34" t="e">
        <f>VLOOKUP($B2205,大盤與近月台指!$A$4:$I$499,3,FALSE)</f>
        <v>#N/A</v>
      </c>
      <c r="E2205" s="35" t="e">
        <f>VLOOKUP($B2205,大盤與近月台指!$A$4:$I$499,4,FALSE)</f>
        <v>#N/A</v>
      </c>
      <c r="F2205" s="33" t="e">
        <f>VLOOKUP($B2205,大盤與近月台指!$A$4:$I$499,5,FALSE)</f>
        <v>#N/A</v>
      </c>
      <c r="G2205" s="49" t="e">
        <f>VLOOKUP($B2205,三大法人買賣超!$A$4:$I$500,3,FALSE)</f>
        <v>#N/A</v>
      </c>
      <c r="H2205" s="34" t="e">
        <f>VLOOKUP($B2205,三大法人買賣超!$A$4:$I$500,5,FALSE)</f>
        <v>#N/A</v>
      </c>
      <c r="I2205" s="27" t="e">
        <f>VLOOKUP($B2205,三大法人買賣超!$A$4:$I$500,7,FALSE)</f>
        <v>#N/A</v>
      </c>
      <c r="J2205" s="27" t="e">
        <f>VLOOKUP($B2205,三大法人買賣超!$A$4:$I$500,9,FALSE)</f>
        <v>#N/A</v>
      </c>
      <c r="K2205" s="37">
        <f>新台幣匯率美元指數!B2206</f>
        <v>0</v>
      </c>
      <c r="L2205" s="38">
        <f>新台幣匯率美元指數!C2206</f>
        <v>0</v>
      </c>
      <c r="M2205" s="39">
        <f>新台幣匯率美元指數!D2206</f>
        <v>0</v>
      </c>
      <c r="N2205" s="27" t="e">
        <f>VLOOKUP($B2205,期貨未平倉口數!$A$4:$M$499,4,FALSE)</f>
        <v>#N/A</v>
      </c>
      <c r="O2205" s="27" t="e">
        <f>VLOOKUP($B2205,期貨未平倉口數!$A$4:$M$499,9,FALSE)</f>
        <v>#N/A</v>
      </c>
      <c r="P2205" s="27" t="e">
        <f>VLOOKUP($B2205,期貨未平倉口數!$A$4:$M$499,10,FALSE)</f>
        <v>#N/A</v>
      </c>
      <c r="Q2205" s="27" t="e">
        <f>VLOOKUP($B2205,期貨未平倉口數!$A$4:$M$499,11,FALSE)</f>
        <v>#N/A</v>
      </c>
      <c r="R2205" s="64" t="e">
        <f>VLOOKUP($B2205,選擇權未平倉餘額!$A$4:$I$500,6,FALSE)</f>
        <v>#N/A</v>
      </c>
      <c r="S2205" s="64" t="e">
        <f>VLOOKUP($B2205,選擇權未平倉餘額!$A$4:$I$500,7,FALSE)</f>
        <v>#N/A</v>
      </c>
      <c r="T2205" s="64" t="e">
        <f>VLOOKUP($B2205,選擇權未平倉餘額!$A$4:$I$500,8,FALSE)</f>
        <v>#N/A</v>
      </c>
      <c r="U2205" s="64" t="e">
        <f>VLOOKUP($B2205,選擇權未平倉餘額!$A$4:$I$500,9,FALSE)</f>
        <v>#N/A</v>
      </c>
      <c r="V2205" s="39" t="e">
        <f>VLOOKUP($B2205,臺指選擇權P_C_Ratios!$A$4:$C$500,3,FALSE)</f>
        <v>#N/A</v>
      </c>
      <c r="W2205" s="41" t="e">
        <f>VLOOKUP($B2205,散戶多空比!$A$6:$L$500,12,FALSE)</f>
        <v>#N/A</v>
      </c>
      <c r="X2205" s="40" t="e">
        <f>VLOOKUP($B2205,期貨大額交易人未沖銷部位!$A$4:$O$499,4,FALSE)</f>
        <v>#N/A</v>
      </c>
      <c r="Y2205" s="40" t="e">
        <f>VLOOKUP($B2205,期貨大額交易人未沖銷部位!$A$4:$O$499,7,FALSE)</f>
        <v>#N/A</v>
      </c>
      <c r="Z2205" s="40" t="e">
        <f>VLOOKUP($B2205,期貨大額交易人未沖銷部位!$A$4:$O$499,10,FALSE)</f>
        <v>#N/A</v>
      </c>
      <c r="AA2205" s="40" t="e">
        <f>VLOOKUP($B2205,期貨大額交易人未沖銷部位!$A$4:$O$499,13,FALSE)</f>
        <v>#N/A</v>
      </c>
      <c r="AB2205" s="40" t="e">
        <f>VLOOKUP($B2205,期貨大額交易人未沖銷部位!$A$4:$O$499,14,FALSE)</f>
        <v>#N/A</v>
      </c>
      <c r="AC2205" s="40" t="e">
        <f>VLOOKUP($B2205,期貨大額交易人未沖銷部位!$A$4:$O$499,15,FALSE)</f>
        <v>#N/A</v>
      </c>
      <c r="AD2205" s="33" t="e">
        <f>VLOOKUP($B2205,三大美股走勢!$A$4:$J$495,4,FALSE)</f>
        <v>#N/A</v>
      </c>
      <c r="AE2205" s="33" t="e">
        <f>VLOOKUP($B2205,三大美股走勢!$A$4:$J$495,7,FALSE)</f>
        <v>#N/A</v>
      </c>
      <c r="AF2205" s="33" t="e">
        <f>VLOOKUP($B2205,三大美股走勢!$A$4:$J$495,10,FALSE)</f>
        <v>#N/A</v>
      </c>
    </row>
    <row r="2206" spans="2:32">
      <c r="B2206" s="32">
        <v>44985</v>
      </c>
      <c r="C2206" s="33" t="e">
        <f>VLOOKUP($B2206,大盤與近月台指!$A$4:$I$499,2,FALSE)</f>
        <v>#N/A</v>
      </c>
      <c r="D2206" s="34" t="e">
        <f>VLOOKUP($B2206,大盤與近月台指!$A$4:$I$499,3,FALSE)</f>
        <v>#N/A</v>
      </c>
      <c r="E2206" s="35" t="e">
        <f>VLOOKUP($B2206,大盤與近月台指!$A$4:$I$499,4,FALSE)</f>
        <v>#N/A</v>
      </c>
      <c r="F2206" s="33" t="e">
        <f>VLOOKUP($B2206,大盤與近月台指!$A$4:$I$499,5,FALSE)</f>
        <v>#N/A</v>
      </c>
      <c r="G2206" s="49" t="e">
        <f>VLOOKUP($B2206,三大法人買賣超!$A$4:$I$500,3,FALSE)</f>
        <v>#N/A</v>
      </c>
      <c r="H2206" s="34" t="e">
        <f>VLOOKUP($B2206,三大法人買賣超!$A$4:$I$500,5,FALSE)</f>
        <v>#N/A</v>
      </c>
      <c r="I2206" s="27" t="e">
        <f>VLOOKUP($B2206,三大法人買賣超!$A$4:$I$500,7,FALSE)</f>
        <v>#N/A</v>
      </c>
      <c r="J2206" s="27" t="e">
        <f>VLOOKUP($B2206,三大法人買賣超!$A$4:$I$500,9,FALSE)</f>
        <v>#N/A</v>
      </c>
      <c r="K2206" s="37">
        <f>新台幣匯率美元指數!B2207</f>
        <v>0</v>
      </c>
      <c r="L2206" s="38">
        <f>新台幣匯率美元指數!C2207</f>
        <v>0</v>
      </c>
      <c r="M2206" s="39">
        <f>新台幣匯率美元指數!D2207</f>
        <v>0</v>
      </c>
      <c r="N2206" s="27" t="e">
        <f>VLOOKUP($B2206,期貨未平倉口數!$A$4:$M$499,4,FALSE)</f>
        <v>#N/A</v>
      </c>
      <c r="O2206" s="27" t="e">
        <f>VLOOKUP($B2206,期貨未平倉口數!$A$4:$M$499,9,FALSE)</f>
        <v>#N/A</v>
      </c>
      <c r="P2206" s="27" t="e">
        <f>VLOOKUP($B2206,期貨未平倉口數!$A$4:$M$499,10,FALSE)</f>
        <v>#N/A</v>
      </c>
      <c r="Q2206" s="27" t="e">
        <f>VLOOKUP($B2206,期貨未平倉口數!$A$4:$M$499,11,FALSE)</f>
        <v>#N/A</v>
      </c>
      <c r="R2206" s="64" t="e">
        <f>VLOOKUP($B2206,選擇權未平倉餘額!$A$4:$I$500,6,FALSE)</f>
        <v>#N/A</v>
      </c>
      <c r="S2206" s="64" t="e">
        <f>VLOOKUP($B2206,選擇權未平倉餘額!$A$4:$I$500,7,FALSE)</f>
        <v>#N/A</v>
      </c>
      <c r="T2206" s="64" t="e">
        <f>VLOOKUP($B2206,選擇權未平倉餘額!$A$4:$I$500,8,FALSE)</f>
        <v>#N/A</v>
      </c>
      <c r="U2206" s="64" t="e">
        <f>VLOOKUP($B2206,選擇權未平倉餘額!$A$4:$I$500,9,FALSE)</f>
        <v>#N/A</v>
      </c>
      <c r="V2206" s="39" t="e">
        <f>VLOOKUP($B2206,臺指選擇權P_C_Ratios!$A$4:$C$500,3,FALSE)</f>
        <v>#N/A</v>
      </c>
      <c r="W2206" s="41" t="e">
        <f>VLOOKUP($B2206,散戶多空比!$A$6:$L$500,12,FALSE)</f>
        <v>#N/A</v>
      </c>
      <c r="X2206" s="40" t="e">
        <f>VLOOKUP($B2206,期貨大額交易人未沖銷部位!$A$4:$O$499,4,FALSE)</f>
        <v>#N/A</v>
      </c>
      <c r="Y2206" s="40" t="e">
        <f>VLOOKUP($B2206,期貨大額交易人未沖銷部位!$A$4:$O$499,7,FALSE)</f>
        <v>#N/A</v>
      </c>
      <c r="Z2206" s="40" t="e">
        <f>VLOOKUP($B2206,期貨大額交易人未沖銷部位!$A$4:$O$499,10,FALSE)</f>
        <v>#N/A</v>
      </c>
      <c r="AA2206" s="40" t="e">
        <f>VLOOKUP($B2206,期貨大額交易人未沖銷部位!$A$4:$O$499,13,FALSE)</f>
        <v>#N/A</v>
      </c>
      <c r="AB2206" s="40" t="e">
        <f>VLOOKUP($B2206,期貨大額交易人未沖銷部位!$A$4:$O$499,14,FALSE)</f>
        <v>#N/A</v>
      </c>
      <c r="AC2206" s="40" t="e">
        <f>VLOOKUP($B2206,期貨大額交易人未沖銷部位!$A$4:$O$499,15,FALSE)</f>
        <v>#N/A</v>
      </c>
      <c r="AD2206" s="33" t="e">
        <f>VLOOKUP($B2206,三大美股走勢!$A$4:$J$495,4,FALSE)</f>
        <v>#N/A</v>
      </c>
      <c r="AE2206" s="33" t="e">
        <f>VLOOKUP($B2206,三大美股走勢!$A$4:$J$495,7,FALSE)</f>
        <v>#N/A</v>
      </c>
      <c r="AF2206" s="33" t="e">
        <f>VLOOKUP($B2206,三大美股走勢!$A$4:$J$495,10,FALSE)</f>
        <v>#N/A</v>
      </c>
    </row>
    <row r="2207" spans="2:32">
      <c r="B2207" s="32">
        <v>44986</v>
      </c>
      <c r="C2207" s="33" t="e">
        <f>VLOOKUP($B2207,大盤與近月台指!$A$4:$I$499,2,FALSE)</f>
        <v>#N/A</v>
      </c>
      <c r="D2207" s="34" t="e">
        <f>VLOOKUP($B2207,大盤與近月台指!$A$4:$I$499,3,FALSE)</f>
        <v>#N/A</v>
      </c>
      <c r="E2207" s="35" t="e">
        <f>VLOOKUP($B2207,大盤與近月台指!$A$4:$I$499,4,FALSE)</f>
        <v>#N/A</v>
      </c>
      <c r="F2207" s="33" t="e">
        <f>VLOOKUP($B2207,大盤與近月台指!$A$4:$I$499,5,FALSE)</f>
        <v>#N/A</v>
      </c>
      <c r="G2207" s="49" t="e">
        <f>VLOOKUP($B2207,三大法人買賣超!$A$4:$I$500,3,FALSE)</f>
        <v>#N/A</v>
      </c>
      <c r="H2207" s="34" t="e">
        <f>VLOOKUP($B2207,三大法人買賣超!$A$4:$I$500,5,FALSE)</f>
        <v>#N/A</v>
      </c>
      <c r="I2207" s="27" t="e">
        <f>VLOOKUP($B2207,三大法人買賣超!$A$4:$I$500,7,FALSE)</f>
        <v>#N/A</v>
      </c>
      <c r="J2207" s="27" t="e">
        <f>VLOOKUP($B2207,三大法人買賣超!$A$4:$I$500,9,FALSE)</f>
        <v>#N/A</v>
      </c>
      <c r="K2207" s="37">
        <f>新台幣匯率美元指數!B2208</f>
        <v>0</v>
      </c>
      <c r="L2207" s="38">
        <f>新台幣匯率美元指數!C2208</f>
        <v>0</v>
      </c>
      <c r="M2207" s="39">
        <f>新台幣匯率美元指數!D2208</f>
        <v>0</v>
      </c>
      <c r="N2207" s="27" t="e">
        <f>VLOOKUP($B2207,期貨未平倉口數!$A$4:$M$499,4,FALSE)</f>
        <v>#N/A</v>
      </c>
      <c r="O2207" s="27" t="e">
        <f>VLOOKUP($B2207,期貨未平倉口數!$A$4:$M$499,9,FALSE)</f>
        <v>#N/A</v>
      </c>
      <c r="P2207" s="27" t="e">
        <f>VLOOKUP($B2207,期貨未平倉口數!$A$4:$M$499,10,FALSE)</f>
        <v>#N/A</v>
      </c>
      <c r="Q2207" s="27" t="e">
        <f>VLOOKUP($B2207,期貨未平倉口數!$A$4:$M$499,11,FALSE)</f>
        <v>#N/A</v>
      </c>
      <c r="R2207" s="64" t="e">
        <f>VLOOKUP($B2207,選擇權未平倉餘額!$A$4:$I$500,6,FALSE)</f>
        <v>#N/A</v>
      </c>
      <c r="S2207" s="64" t="e">
        <f>VLOOKUP($B2207,選擇權未平倉餘額!$A$4:$I$500,7,FALSE)</f>
        <v>#N/A</v>
      </c>
      <c r="T2207" s="64" t="e">
        <f>VLOOKUP($B2207,選擇權未平倉餘額!$A$4:$I$500,8,FALSE)</f>
        <v>#N/A</v>
      </c>
      <c r="U2207" s="64" t="e">
        <f>VLOOKUP($B2207,選擇權未平倉餘額!$A$4:$I$500,9,FALSE)</f>
        <v>#N/A</v>
      </c>
      <c r="V2207" s="39" t="e">
        <f>VLOOKUP($B2207,臺指選擇權P_C_Ratios!$A$4:$C$500,3,FALSE)</f>
        <v>#N/A</v>
      </c>
      <c r="W2207" s="41" t="e">
        <f>VLOOKUP($B2207,散戶多空比!$A$6:$L$500,12,FALSE)</f>
        <v>#N/A</v>
      </c>
      <c r="X2207" s="40" t="e">
        <f>VLOOKUP($B2207,期貨大額交易人未沖銷部位!$A$4:$O$499,4,FALSE)</f>
        <v>#N/A</v>
      </c>
      <c r="Y2207" s="40" t="e">
        <f>VLOOKUP($B2207,期貨大額交易人未沖銷部位!$A$4:$O$499,7,FALSE)</f>
        <v>#N/A</v>
      </c>
      <c r="Z2207" s="40" t="e">
        <f>VLOOKUP($B2207,期貨大額交易人未沖銷部位!$A$4:$O$499,10,FALSE)</f>
        <v>#N/A</v>
      </c>
      <c r="AA2207" s="40" t="e">
        <f>VLOOKUP($B2207,期貨大額交易人未沖銷部位!$A$4:$O$499,13,FALSE)</f>
        <v>#N/A</v>
      </c>
      <c r="AB2207" s="40" t="e">
        <f>VLOOKUP($B2207,期貨大額交易人未沖銷部位!$A$4:$O$499,14,FALSE)</f>
        <v>#N/A</v>
      </c>
      <c r="AC2207" s="40" t="e">
        <f>VLOOKUP($B2207,期貨大額交易人未沖銷部位!$A$4:$O$499,15,FALSE)</f>
        <v>#N/A</v>
      </c>
      <c r="AD2207" s="33" t="e">
        <f>VLOOKUP($B2207,三大美股走勢!$A$4:$J$495,4,FALSE)</f>
        <v>#N/A</v>
      </c>
      <c r="AE2207" s="33" t="e">
        <f>VLOOKUP($B2207,三大美股走勢!$A$4:$J$495,7,FALSE)</f>
        <v>#N/A</v>
      </c>
      <c r="AF2207" s="33" t="e">
        <f>VLOOKUP($B2207,三大美股走勢!$A$4:$J$495,10,FALSE)</f>
        <v>#N/A</v>
      </c>
    </row>
    <row r="2208" spans="2:32">
      <c r="B2208" s="32">
        <v>44987</v>
      </c>
      <c r="C2208" s="33" t="e">
        <f>VLOOKUP($B2208,大盤與近月台指!$A$4:$I$499,2,FALSE)</f>
        <v>#N/A</v>
      </c>
      <c r="D2208" s="34" t="e">
        <f>VLOOKUP($B2208,大盤與近月台指!$A$4:$I$499,3,FALSE)</f>
        <v>#N/A</v>
      </c>
      <c r="E2208" s="35" t="e">
        <f>VLOOKUP($B2208,大盤與近月台指!$A$4:$I$499,4,FALSE)</f>
        <v>#N/A</v>
      </c>
      <c r="F2208" s="33" t="e">
        <f>VLOOKUP($B2208,大盤與近月台指!$A$4:$I$499,5,FALSE)</f>
        <v>#N/A</v>
      </c>
      <c r="G2208" s="49" t="e">
        <f>VLOOKUP($B2208,三大法人買賣超!$A$4:$I$500,3,FALSE)</f>
        <v>#N/A</v>
      </c>
      <c r="H2208" s="34" t="e">
        <f>VLOOKUP($B2208,三大法人買賣超!$A$4:$I$500,5,FALSE)</f>
        <v>#N/A</v>
      </c>
      <c r="I2208" s="27" t="e">
        <f>VLOOKUP($B2208,三大法人買賣超!$A$4:$I$500,7,FALSE)</f>
        <v>#N/A</v>
      </c>
      <c r="J2208" s="27" t="e">
        <f>VLOOKUP($B2208,三大法人買賣超!$A$4:$I$500,9,FALSE)</f>
        <v>#N/A</v>
      </c>
      <c r="K2208" s="37">
        <f>新台幣匯率美元指數!B2209</f>
        <v>0</v>
      </c>
      <c r="L2208" s="38">
        <f>新台幣匯率美元指數!C2209</f>
        <v>0</v>
      </c>
      <c r="M2208" s="39">
        <f>新台幣匯率美元指數!D2209</f>
        <v>0</v>
      </c>
      <c r="N2208" s="27" t="e">
        <f>VLOOKUP($B2208,期貨未平倉口數!$A$4:$M$499,4,FALSE)</f>
        <v>#N/A</v>
      </c>
      <c r="O2208" s="27" t="e">
        <f>VLOOKUP($B2208,期貨未平倉口數!$A$4:$M$499,9,FALSE)</f>
        <v>#N/A</v>
      </c>
      <c r="P2208" s="27" t="e">
        <f>VLOOKUP($B2208,期貨未平倉口數!$A$4:$M$499,10,FALSE)</f>
        <v>#N/A</v>
      </c>
      <c r="Q2208" s="27" t="e">
        <f>VLOOKUP($B2208,期貨未平倉口數!$A$4:$M$499,11,FALSE)</f>
        <v>#N/A</v>
      </c>
      <c r="R2208" s="64" t="e">
        <f>VLOOKUP($B2208,選擇權未平倉餘額!$A$4:$I$500,6,FALSE)</f>
        <v>#N/A</v>
      </c>
      <c r="S2208" s="64" t="e">
        <f>VLOOKUP($B2208,選擇權未平倉餘額!$A$4:$I$500,7,FALSE)</f>
        <v>#N/A</v>
      </c>
      <c r="T2208" s="64" t="e">
        <f>VLOOKUP($B2208,選擇權未平倉餘額!$A$4:$I$500,8,FALSE)</f>
        <v>#N/A</v>
      </c>
      <c r="U2208" s="64" t="e">
        <f>VLOOKUP($B2208,選擇權未平倉餘額!$A$4:$I$500,9,FALSE)</f>
        <v>#N/A</v>
      </c>
      <c r="V2208" s="39" t="e">
        <f>VLOOKUP($B2208,臺指選擇權P_C_Ratios!$A$4:$C$500,3,FALSE)</f>
        <v>#N/A</v>
      </c>
      <c r="W2208" s="41" t="e">
        <f>VLOOKUP($B2208,散戶多空比!$A$6:$L$500,12,FALSE)</f>
        <v>#N/A</v>
      </c>
      <c r="X2208" s="40" t="e">
        <f>VLOOKUP($B2208,期貨大額交易人未沖銷部位!$A$4:$O$499,4,FALSE)</f>
        <v>#N/A</v>
      </c>
      <c r="Y2208" s="40" t="e">
        <f>VLOOKUP($B2208,期貨大額交易人未沖銷部位!$A$4:$O$499,7,FALSE)</f>
        <v>#N/A</v>
      </c>
      <c r="Z2208" s="40" t="e">
        <f>VLOOKUP($B2208,期貨大額交易人未沖銷部位!$A$4:$O$499,10,FALSE)</f>
        <v>#N/A</v>
      </c>
      <c r="AA2208" s="40" t="e">
        <f>VLOOKUP($B2208,期貨大額交易人未沖銷部位!$A$4:$O$499,13,FALSE)</f>
        <v>#N/A</v>
      </c>
      <c r="AB2208" s="40" t="e">
        <f>VLOOKUP($B2208,期貨大額交易人未沖銷部位!$A$4:$O$499,14,FALSE)</f>
        <v>#N/A</v>
      </c>
      <c r="AC2208" s="40" t="e">
        <f>VLOOKUP($B2208,期貨大額交易人未沖銷部位!$A$4:$O$499,15,FALSE)</f>
        <v>#N/A</v>
      </c>
      <c r="AD2208" s="33" t="e">
        <f>VLOOKUP($B2208,三大美股走勢!$A$4:$J$495,4,FALSE)</f>
        <v>#N/A</v>
      </c>
      <c r="AE2208" s="33" t="e">
        <f>VLOOKUP($B2208,三大美股走勢!$A$4:$J$495,7,FALSE)</f>
        <v>#N/A</v>
      </c>
      <c r="AF2208" s="33" t="e">
        <f>VLOOKUP($B2208,三大美股走勢!$A$4:$J$495,10,FALSE)</f>
        <v>#N/A</v>
      </c>
    </row>
    <row r="2209" spans="2:32">
      <c r="B2209" s="32">
        <v>44988</v>
      </c>
      <c r="C2209" s="33" t="e">
        <f>VLOOKUP($B2209,大盤與近月台指!$A$4:$I$499,2,FALSE)</f>
        <v>#N/A</v>
      </c>
      <c r="D2209" s="34" t="e">
        <f>VLOOKUP($B2209,大盤與近月台指!$A$4:$I$499,3,FALSE)</f>
        <v>#N/A</v>
      </c>
      <c r="E2209" s="35" t="e">
        <f>VLOOKUP($B2209,大盤與近月台指!$A$4:$I$499,4,FALSE)</f>
        <v>#N/A</v>
      </c>
      <c r="F2209" s="33" t="e">
        <f>VLOOKUP($B2209,大盤與近月台指!$A$4:$I$499,5,FALSE)</f>
        <v>#N/A</v>
      </c>
      <c r="G2209" s="49" t="e">
        <f>VLOOKUP($B2209,三大法人買賣超!$A$4:$I$500,3,FALSE)</f>
        <v>#N/A</v>
      </c>
      <c r="H2209" s="34" t="e">
        <f>VLOOKUP($B2209,三大法人買賣超!$A$4:$I$500,5,FALSE)</f>
        <v>#N/A</v>
      </c>
      <c r="I2209" s="27" t="e">
        <f>VLOOKUP($B2209,三大法人買賣超!$A$4:$I$500,7,FALSE)</f>
        <v>#N/A</v>
      </c>
      <c r="J2209" s="27" t="e">
        <f>VLOOKUP($B2209,三大法人買賣超!$A$4:$I$500,9,FALSE)</f>
        <v>#N/A</v>
      </c>
      <c r="K2209" s="37">
        <f>新台幣匯率美元指數!B2210</f>
        <v>0</v>
      </c>
      <c r="L2209" s="38">
        <f>新台幣匯率美元指數!C2210</f>
        <v>0</v>
      </c>
      <c r="M2209" s="39">
        <f>新台幣匯率美元指數!D2210</f>
        <v>0</v>
      </c>
      <c r="N2209" s="27" t="e">
        <f>VLOOKUP($B2209,期貨未平倉口數!$A$4:$M$499,4,FALSE)</f>
        <v>#N/A</v>
      </c>
      <c r="O2209" s="27" t="e">
        <f>VLOOKUP($B2209,期貨未平倉口數!$A$4:$M$499,9,FALSE)</f>
        <v>#N/A</v>
      </c>
      <c r="P2209" s="27" t="e">
        <f>VLOOKUP($B2209,期貨未平倉口數!$A$4:$M$499,10,FALSE)</f>
        <v>#N/A</v>
      </c>
      <c r="Q2209" s="27" t="e">
        <f>VLOOKUP($B2209,期貨未平倉口數!$A$4:$M$499,11,FALSE)</f>
        <v>#N/A</v>
      </c>
      <c r="R2209" s="64" t="e">
        <f>VLOOKUP($B2209,選擇權未平倉餘額!$A$4:$I$500,6,FALSE)</f>
        <v>#N/A</v>
      </c>
      <c r="S2209" s="64" t="e">
        <f>VLOOKUP($B2209,選擇權未平倉餘額!$A$4:$I$500,7,FALSE)</f>
        <v>#N/A</v>
      </c>
      <c r="T2209" s="64" t="e">
        <f>VLOOKUP($B2209,選擇權未平倉餘額!$A$4:$I$500,8,FALSE)</f>
        <v>#N/A</v>
      </c>
      <c r="U2209" s="64" t="e">
        <f>VLOOKUP($B2209,選擇權未平倉餘額!$A$4:$I$500,9,FALSE)</f>
        <v>#N/A</v>
      </c>
      <c r="V2209" s="39" t="e">
        <f>VLOOKUP($B2209,臺指選擇權P_C_Ratios!$A$4:$C$500,3,FALSE)</f>
        <v>#N/A</v>
      </c>
      <c r="W2209" s="41" t="e">
        <f>VLOOKUP($B2209,散戶多空比!$A$6:$L$500,12,FALSE)</f>
        <v>#N/A</v>
      </c>
      <c r="X2209" s="40" t="e">
        <f>VLOOKUP($B2209,期貨大額交易人未沖銷部位!$A$4:$O$499,4,FALSE)</f>
        <v>#N/A</v>
      </c>
      <c r="Y2209" s="40" t="e">
        <f>VLOOKUP($B2209,期貨大額交易人未沖銷部位!$A$4:$O$499,7,FALSE)</f>
        <v>#N/A</v>
      </c>
      <c r="Z2209" s="40" t="e">
        <f>VLOOKUP($B2209,期貨大額交易人未沖銷部位!$A$4:$O$499,10,FALSE)</f>
        <v>#N/A</v>
      </c>
      <c r="AA2209" s="40" t="e">
        <f>VLOOKUP($B2209,期貨大額交易人未沖銷部位!$A$4:$O$499,13,FALSE)</f>
        <v>#N/A</v>
      </c>
      <c r="AB2209" s="40" t="e">
        <f>VLOOKUP($B2209,期貨大額交易人未沖銷部位!$A$4:$O$499,14,FALSE)</f>
        <v>#N/A</v>
      </c>
      <c r="AC2209" s="40" t="e">
        <f>VLOOKUP($B2209,期貨大額交易人未沖銷部位!$A$4:$O$499,15,FALSE)</f>
        <v>#N/A</v>
      </c>
      <c r="AD2209" s="33" t="e">
        <f>VLOOKUP($B2209,三大美股走勢!$A$4:$J$495,4,FALSE)</f>
        <v>#N/A</v>
      </c>
      <c r="AE2209" s="33" t="e">
        <f>VLOOKUP($B2209,三大美股走勢!$A$4:$J$495,7,FALSE)</f>
        <v>#N/A</v>
      </c>
      <c r="AF2209" s="33" t="e">
        <f>VLOOKUP($B2209,三大美股走勢!$A$4:$J$495,10,FALSE)</f>
        <v>#N/A</v>
      </c>
    </row>
    <row r="2210" spans="2:32">
      <c r="B2210" s="32">
        <v>44989</v>
      </c>
      <c r="C2210" s="33" t="e">
        <f>VLOOKUP($B2210,大盤與近月台指!$A$4:$I$499,2,FALSE)</f>
        <v>#N/A</v>
      </c>
      <c r="D2210" s="34" t="e">
        <f>VLOOKUP($B2210,大盤與近月台指!$A$4:$I$499,3,FALSE)</f>
        <v>#N/A</v>
      </c>
      <c r="E2210" s="35" t="e">
        <f>VLOOKUP($B2210,大盤與近月台指!$A$4:$I$499,4,FALSE)</f>
        <v>#N/A</v>
      </c>
      <c r="F2210" s="33" t="e">
        <f>VLOOKUP($B2210,大盤與近月台指!$A$4:$I$499,5,FALSE)</f>
        <v>#N/A</v>
      </c>
      <c r="G2210" s="49" t="e">
        <f>VLOOKUP($B2210,三大法人買賣超!$A$4:$I$500,3,FALSE)</f>
        <v>#N/A</v>
      </c>
      <c r="H2210" s="34" t="e">
        <f>VLOOKUP($B2210,三大法人買賣超!$A$4:$I$500,5,FALSE)</f>
        <v>#N/A</v>
      </c>
      <c r="I2210" s="27" t="e">
        <f>VLOOKUP($B2210,三大法人買賣超!$A$4:$I$500,7,FALSE)</f>
        <v>#N/A</v>
      </c>
      <c r="J2210" s="27" t="e">
        <f>VLOOKUP($B2210,三大法人買賣超!$A$4:$I$500,9,FALSE)</f>
        <v>#N/A</v>
      </c>
      <c r="K2210" s="37">
        <f>新台幣匯率美元指數!B2211</f>
        <v>0</v>
      </c>
      <c r="L2210" s="38">
        <f>新台幣匯率美元指數!C2211</f>
        <v>0</v>
      </c>
      <c r="M2210" s="39">
        <f>新台幣匯率美元指數!D2211</f>
        <v>0</v>
      </c>
      <c r="N2210" s="27" t="e">
        <f>VLOOKUP($B2210,期貨未平倉口數!$A$4:$M$499,4,FALSE)</f>
        <v>#N/A</v>
      </c>
      <c r="O2210" s="27" t="e">
        <f>VLOOKUP($B2210,期貨未平倉口數!$A$4:$M$499,9,FALSE)</f>
        <v>#N/A</v>
      </c>
      <c r="P2210" s="27" t="e">
        <f>VLOOKUP($B2210,期貨未平倉口數!$A$4:$M$499,10,FALSE)</f>
        <v>#N/A</v>
      </c>
      <c r="Q2210" s="27" t="e">
        <f>VLOOKUP($B2210,期貨未平倉口數!$A$4:$M$499,11,FALSE)</f>
        <v>#N/A</v>
      </c>
      <c r="R2210" s="64" t="e">
        <f>VLOOKUP($B2210,選擇權未平倉餘額!$A$4:$I$500,6,FALSE)</f>
        <v>#N/A</v>
      </c>
      <c r="S2210" s="64" t="e">
        <f>VLOOKUP($B2210,選擇權未平倉餘額!$A$4:$I$500,7,FALSE)</f>
        <v>#N/A</v>
      </c>
      <c r="T2210" s="64" t="e">
        <f>VLOOKUP($B2210,選擇權未平倉餘額!$A$4:$I$500,8,FALSE)</f>
        <v>#N/A</v>
      </c>
      <c r="U2210" s="64" t="e">
        <f>VLOOKUP($B2210,選擇權未平倉餘額!$A$4:$I$500,9,FALSE)</f>
        <v>#N/A</v>
      </c>
      <c r="V2210" s="39" t="e">
        <f>VLOOKUP($B2210,臺指選擇權P_C_Ratios!$A$4:$C$500,3,FALSE)</f>
        <v>#N/A</v>
      </c>
      <c r="W2210" s="41" t="e">
        <f>VLOOKUP($B2210,散戶多空比!$A$6:$L$500,12,FALSE)</f>
        <v>#N/A</v>
      </c>
      <c r="X2210" s="40" t="e">
        <f>VLOOKUP($B2210,期貨大額交易人未沖銷部位!$A$4:$O$499,4,FALSE)</f>
        <v>#N/A</v>
      </c>
      <c r="Y2210" s="40" t="e">
        <f>VLOOKUP($B2210,期貨大額交易人未沖銷部位!$A$4:$O$499,7,FALSE)</f>
        <v>#N/A</v>
      </c>
      <c r="Z2210" s="40" t="e">
        <f>VLOOKUP($B2210,期貨大額交易人未沖銷部位!$A$4:$O$499,10,FALSE)</f>
        <v>#N/A</v>
      </c>
      <c r="AA2210" s="40" t="e">
        <f>VLOOKUP($B2210,期貨大額交易人未沖銷部位!$A$4:$O$499,13,FALSE)</f>
        <v>#N/A</v>
      </c>
      <c r="AB2210" s="40" t="e">
        <f>VLOOKUP($B2210,期貨大額交易人未沖銷部位!$A$4:$O$499,14,FALSE)</f>
        <v>#N/A</v>
      </c>
      <c r="AC2210" s="40" t="e">
        <f>VLOOKUP($B2210,期貨大額交易人未沖銷部位!$A$4:$O$499,15,FALSE)</f>
        <v>#N/A</v>
      </c>
      <c r="AD2210" s="33" t="e">
        <f>VLOOKUP($B2210,三大美股走勢!$A$4:$J$495,4,FALSE)</f>
        <v>#N/A</v>
      </c>
      <c r="AE2210" s="33" t="e">
        <f>VLOOKUP($B2210,三大美股走勢!$A$4:$J$495,7,FALSE)</f>
        <v>#N/A</v>
      </c>
      <c r="AF2210" s="33" t="e">
        <f>VLOOKUP($B2210,三大美股走勢!$A$4:$J$495,10,FALSE)</f>
        <v>#N/A</v>
      </c>
    </row>
    <row r="2211" spans="2:32">
      <c r="B2211" s="32">
        <v>44990</v>
      </c>
      <c r="C2211" s="33" t="e">
        <f>VLOOKUP($B2211,大盤與近月台指!$A$4:$I$499,2,FALSE)</f>
        <v>#N/A</v>
      </c>
      <c r="D2211" s="34" t="e">
        <f>VLOOKUP($B2211,大盤與近月台指!$A$4:$I$499,3,FALSE)</f>
        <v>#N/A</v>
      </c>
      <c r="E2211" s="35" t="e">
        <f>VLOOKUP($B2211,大盤與近月台指!$A$4:$I$499,4,FALSE)</f>
        <v>#N/A</v>
      </c>
      <c r="F2211" s="33" t="e">
        <f>VLOOKUP($B2211,大盤與近月台指!$A$4:$I$499,5,FALSE)</f>
        <v>#N/A</v>
      </c>
      <c r="G2211" s="49" t="e">
        <f>VLOOKUP($B2211,三大法人買賣超!$A$4:$I$500,3,FALSE)</f>
        <v>#N/A</v>
      </c>
      <c r="H2211" s="34" t="e">
        <f>VLOOKUP($B2211,三大法人買賣超!$A$4:$I$500,5,FALSE)</f>
        <v>#N/A</v>
      </c>
      <c r="I2211" s="27" t="e">
        <f>VLOOKUP($B2211,三大法人買賣超!$A$4:$I$500,7,FALSE)</f>
        <v>#N/A</v>
      </c>
      <c r="J2211" s="27" t="e">
        <f>VLOOKUP($B2211,三大法人買賣超!$A$4:$I$500,9,FALSE)</f>
        <v>#N/A</v>
      </c>
      <c r="K2211" s="37">
        <f>新台幣匯率美元指數!B2212</f>
        <v>0</v>
      </c>
      <c r="L2211" s="38">
        <f>新台幣匯率美元指數!C2212</f>
        <v>0</v>
      </c>
      <c r="M2211" s="39">
        <f>新台幣匯率美元指數!D2212</f>
        <v>0</v>
      </c>
      <c r="N2211" s="27" t="e">
        <f>VLOOKUP($B2211,期貨未平倉口數!$A$4:$M$499,4,FALSE)</f>
        <v>#N/A</v>
      </c>
      <c r="O2211" s="27" t="e">
        <f>VLOOKUP($B2211,期貨未平倉口數!$A$4:$M$499,9,FALSE)</f>
        <v>#N/A</v>
      </c>
      <c r="P2211" s="27" t="e">
        <f>VLOOKUP($B2211,期貨未平倉口數!$A$4:$M$499,10,FALSE)</f>
        <v>#N/A</v>
      </c>
      <c r="Q2211" s="27" t="e">
        <f>VLOOKUP($B2211,期貨未平倉口數!$A$4:$M$499,11,FALSE)</f>
        <v>#N/A</v>
      </c>
      <c r="R2211" s="64" t="e">
        <f>VLOOKUP($B2211,選擇權未平倉餘額!$A$4:$I$500,6,FALSE)</f>
        <v>#N/A</v>
      </c>
      <c r="S2211" s="64" t="e">
        <f>VLOOKUP($B2211,選擇權未平倉餘額!$A$4:$I$500,7,FALSE)</f>
        <v>#N/A</v>
      </c>
      <c r="T2211" s="64" t="e">
        <f>VLOOKUP($B2211,選擇權未平倉餘額!$A$4:$I$500,8,FALSE)</f>
        <v>#N/A</v>
      </c>
      <c r="U2211" s="64" t="e">
        <f>VLOOKUP($B2211,選擇權未平倉餘額!$A$4:$I$500,9,FALSE)</f>
        <v>#N/A</v>
      </c>
      <c r="V2211" s="39" t="e">
        <f>VLOOKUP($B2211,臺指選擇權P_C_Ratios!$A$4:$C$500,3,FALSE)</f>
        <v>#N/A</v>
      </c>
      <c r="W2211" s="41" t="e">
        <f>VLOOKUP($B2211,散戶多空比!$A$6:$L$500,12,FALSE)</f>
        <v>#N/A</v>
      </c>
      <c r="X2211" s="40" t="e">
        <f>VLOOKUP($B2211,期貨大額交易人未沖銷部位!$A$4:$O$499,4,FALSE)</f>
        <v>#N/A</v>
      </c>
      <c r="Y2211" s="40" t="e">
        <f>VLOOKUP($B2211,期貨大額交易人未沖銷部位!$A$4:$O$499,7,FALSE)</f>
        <v>#N/A</v>
      </c>
      <c r="Z2211" s="40" t="e">
        <f>VLOOKUP($B2211,期貨大額交易人未沖銷部位!$A$4:$O$499,10,FALSE)</f>
        <v>#N/A</v>
      </c>
      <c r="AA2211" s="40" t="e">
        <f>VLOOKUP($B2211,期貨大額交易人未沖銷部位!$A$4:$O$499,13,FALSE)</f>
        <v>#N/A</v>
      </c>
      <c r="AB2211" s="40" t="e">
        <f>VLOOKUP($B2211,期貨大額交易人未沖銷部位!$A$4:$O$499,14,FALSE)</f>
        <v>#N/A</v>
      </c>
      <c r="AC2211" s="40" t="e">
        <f>VLOOKUP($B2211,期貨大額交易人未沖銷部位!$A$4:$O$499,15,FALSE)</f>
        <v>#N/A</v>
      </c>
      <c r="AD2211" s="33" t="e">
        <f>VLOOKUP($B2211,三大美股走勢!$A$4:$J$495,4,FALSE)</f>
        <v>#N/A</v>
      </c>
      <c r="AE2211" s="33" t="e">
        <f>VLOOKUP($B2211,三大美股走勢!$A$4:$J$495,7,FALSE)</f>
        <v>#N/A</v>
      </c>
      <c r="AF2211" s="33" t="e">
        <f>VLOOKUP($B2211,三大美股走勢!$A$4:$J$495,10,FALSE)</f>
        <v>#N/A</v>
      </c>
    </row>
    <row r="2212" spans="2:32">
      <c r="B2212" s="32">
        <v>44991</v>
      </c>
      <c r="C2212" s="33" t="e">
        <f>VLOOKUP($B2212,大盤與近月台指!$A$4:$I$499,2,FALSE)</f>
        <v>#N/A</v>
      </c>
      <c r="D2212" s="34" t="e">
        <f>VLOOKUP($B2212,大盤與近月台指!$A$4:$I$499,3,FALSE)</f>
        <v>#N/A</v>
      </c>
      <c r="E2212" s="35" t="e">
        <f>VLOOKUP($B2212,大盤與近月台指!$A$4:$I$499,4,FALSE)</f>
        <v>#N/A</v>
      </c>
      <c r="F2212" s="33" t="e">
        <f>VLOOKUP($B2212,大盤與近月台指!$A$4:$I$499,5,FALSE)</f>
        <v>#N/A</v>
      </c>
      <c r="G2212" s="49" t="e">
        <f>VLOOKUP($B2212,三大法人買賣超!$A$4:$I$500,3,FALSE)</f>
        <v>#N/A</v>
      </c>
      <c r="H2212" s="34" t="e">
        <f>VLOOKUP($B2212,三大法人買賣超!$A$4:$I$500,5,FALSE)</f>
        <v>#N/A</v>
      </c>
      <c r="I2212" s="27" t="e">
        <f>VLOOKUP($B2212,三大法人買賣超!$A$4:$I$500,7,FALSE)</f>
        <v>#N/A</v>
      </c>
      <c r="J2212" s="27" t="e">
        <f>VLOOKUP($B2212,三大法人買賣超!$A$4:$I$500,9,FALSE)</f>
        <v>#N/A</v>
      </c>
      <c r="K2212" s="37">
        <f>新台幣匯率美元指數!B2213</f>
        <v>0</v>
      </c>
      <c r="L2212" s="38">
        <f>新台幣匯率美元指數!C2213</f>
        <v>0</v>
      </c>
      <c r="M2212" s="39">
        <f>新台幣匯率美元指數!D2213</f>
        <v>0</v>
      </c>
      <c r="N2212" s="27" t="e">
        <f>VLOOKUP($B2212,期貨未平倉口數!$A$4:$M$499,4,FALSE)</f>
        <v>#N/A</v>
      </c>
      <c r="O2212" s="27" t="e">
        <f>VLOOKUP($B2212,期貨未平倉口數!$A$4:$M$499,9,FALSE)</f>
        <v>#N/A</v>
      </c>
      <c r="P2212" s="27" t="e">
        <f>VLOOKUP($B2212,期貨未平倉口數!$A$4:$M$499,10,FALSE)</f>
        <v>#N/A</v>
      </c>
      <c r="Q2212" s="27" t="e">
        <f>VLOOKUP($B2212,期貨未平倉口數!$A$4:$M$499,11,FALSE)</f>
        <v>#N/A</v>
      </c>
      <c r="R2212" s="64" t="e">
        <f>VLOOKUP($B2212,選擇權未平倉餘額!$A$4:$I$500,6,FALSE)</f>
        <v>#N/A</v>
      </c>
      <c r="S2212" s="64" t="e">
        <f>VLOOKUP($B2212,選擇權未平倉餘額!$A$4:$I$500,7,FALSE)</f>
        <v>#N/A</v>
      </c>
      <c r="T2212" s="64" t="e">
        <f>VLOOKUP($B2212,選擇權未平倉餘額!$A$4:$I$500,8,FALSE)</f>
        <v>#N/A</v>
      </c>
      <c r="U2212" s="64" t="e">
        <f>VLOOKUP($B2212,選擇權未平倉餘額!$A$4:$I$500,9,FALSE)</f>
        <v>#N/A</v>
      </c>
      <c r="V2212" s="39" t="e">
        <f>VLOOKUP($B2212,臺指選擇權P_C_Ratios!$A$4:$C$500,3,FALSE)</f>
        <v>#N/A</v>
      </c>
      <c r="W2212" s="41" t="e">
        <f>VLOOKUP($B2212,散戶多空比!$A$6:$L$500,12,FALSE)</f>
        <v>#N/A</v>
      </c>
      <c r="X2212" s="40" t="e">
        <f>VLOOKUP($B2212,期貨大額交易人未沖銷部位!$A$4:$O$499,4,FALSE)</f>
        <v>#N/A</v>
      </c>
      <c r="Y2212" s="40" t="e">
        <f>VLOOKUP($B2212,期貨大額交易人未沖銷部位!$A$4:$O$499,7,FALSE)</f>
        <v>#N/A</v>
      </c>
      <c r="Z2212" s="40" t="e">
        <f>VLOOKUP($B2212,期貨大額交易人未沖銷部位!$A$4:$O$499,10,FALSE)</f>
        <v>#N/A</v>
      </c>
      <c r="AA2212" s="40" t="e">
        <f>VLOOKUP($B2212,期貨大額交易人未沖銷部位!$A$4:$O$499,13,FALSE)</f>
        <v>#N/A</v>
      </c>
      <c r="AB2212" s="40" t="e">
        <f>VLOOKUP($B2212,期貨大額交易人未沖銷部位!$A$4:$O$499,14,FALSE)</f>
        <v>#N/A</v>
      </c>
      <c r="AC2212" s="40" t="e">
        <f>VLOOKUP($B2212,期貨大額交易人未沖銷部位!$A$4:$O$499,15,FALSE)</f>
        <v>#N/A</v>
      </c>
      <c r="AD2212" s="33" t="e">
        <f>VLOOKUP($B2212,三大美股走勢!$A$4:$J$495,4,FALSE)</f>
        <v>#N/A</v>
      </c>
      <c r="AE2212" s="33" t="e">
        <f>VLOOKUP($B2212,三大美股走勢!$A$4:$J$495,7,FALSE)</f>
        <v>#N/A</v>
      </c>
      <c r="AF2212" s="33" t="e">
        <f>VLOOKUP($B2212,三大美股走勢!$A$4:$J$495,10,FALSE)</f>
        <v>#N/A</v>
      </c>
    </row>
    <row r="2213" spans="2:32">
      <c r="B2213" s="32">
        <v>44992</v>
      </c>
      <c r="C2213" s="33" t="e">
        <f>VLOOKUP($B2213,大盤與近月台指!$A$4:$I$499,2,FALSE)</f>
        <v>#N/A</v>
      </c>
      <c r="D2213" s="34" t="e">
        <f>VLOOKUP($B2213,大盤與近月台指!$A$4:$I$499,3,FALSE)</f>
        <v>#N/A</v>
      </c>
      <c r="E2213" s="35" t="e">
        <f>VLOOKUP($B2213,大盤與近月台指!$A$4:$I$499,4,FALSE)</f>
        <v>#N/A</v>
      </c>
      <c r="F2213" s="33" t="e">
        <f>VLOOKUP($B2213,大盤與近月台指!$A$4:$I$499,5,FALSE)</f>
        <v>#N/A</v>
      </c>
      <c r="G2213" s="49" t="e">
        <f>VLOOKUP($B2213,三大法人買賣超!$A$4:$I$500,3,FALSE)</f>
        <v>#N/A</v>
      </c>
      <c r="H2213" s="34" t="e">
        <f>VLOOKUP($B2213,三大法人買賣超!$A$4:$I$500,5,FALSE)</f>
        <v>#N/A</v>
      </c>
      <c r="I2213" s="27" t="e">
        <f>VLOOKUP($B2213,三大法人買賣超!$A$4:$I$500,7,FALSE)</f>
        <v>#N/A</v>
      </c>
      <c r="J2213" s="27" t="e">
        <f>VLOOKUP($B2213,三大法人買賣超!$A$4:$I$500,9,FALSE)</f>
        <v>#N/A</v>
      </c>
      <c r="K2213" s="37">
        <f>新台幣匯率美元指數!B2214</f>
        <v>0</v>
      </c>
      <c r="L2213" s="38">
        <f>新台幣匯率美元指數!C2214</f>
        <v>0</v>
      </c>
      <c r="M2213" s="39">
        <f>新台幣匯率美元指數!D2214</f>
        <v>0</v>
      </c>
      <c r="N2213" s="27" t="e">
        <f>VLOOKUP($B2213,期貨未平倉口數!$A$4:$M$499,4,FALSE)</f>
        <v>#N/A</v>
      </c>
      <c r="O2213" s="27" t="e">
        <f>VLOOKUP($B2213,期貨未平倉口數!$A$4:$M$499,9,FALSE)</f>
        <v>#N/A</v>
      </c>
      <c r="P2213" s="27" t="e">
        <f>VLOOKUP($B2213,期貨未平倉口數!$A$4:$M$499,10,FALSE)</f>
        <v>#N/A</v>
      </c>
      <c r="Q2213" s="27" t="e">
        <f>VLOOKUP($B2213,期貨未平倉口數!$A$4:$M$499,11,FALSE)</f>
        <v>#N/A</v>
      </c>
      <c r="R2213" s="64" t="e">
        <f>VLOOKUP($B2213,選擇權未平倉餘額!$A$4:$I$500,6,FALSE)</f>
        <v>#N/A</v>
      </c>
      <c r="S2213" s="64" t="e">
        <f>VLOOKUP($B2213,選擇權未平倉餘額!$A$4:$I$500,7,FALSE)</f>
        <v>#N/A</v>
      </c>
      <c r="T2213" s="64" t="e">
        <f>VLOOKUP($B2213,選擇權未平倉餘額!$A$4:$I$500,8,FALSE)</f>
        <v>#N/A</v>
      </c>
      <c r="U2213" s="64" t="e">
        <f>VLOOKUP($B2213,選擇權未平倉餘額!$A$4:$I$500,9,FALSE)</f>
        <v>#N/A</v>
      </c>
      <c r="V2213" s="39" t="e">
        <f>VLOOKUP($B2213,臺指選擇權P_C_Ratios!$A$4:$C$500,3,FALSE)</f>
        <v>#N/A</v>
      </c>
      <c r="W2213" s="41" t="e">
        <f>VLOOKUP($B2213,散戶多空比!$A$6:$L$500,12,FALSE)</f>
        <v>#N/A</v>
      </c>
      <c r="X2213" s="40" t="e">
        <f>VLOOKUP($B2213,期貨大額交易人未沖銷部位!$A$4:$O$499,4,FALSE)</f>
        <v>#N/A</v>
      </c>
      <c r="Y2213" s="40" t="e">
        <f>VLOOKUP($B2213,期貨大額交易人未沖銷部位!$A$4:$O$499,7,FALSE)</f>
        <v>#N/A</v>
      </c>
      <c r="Z2213" s="40" t="e">
        <f>VLOOKUP($B2213,期貨大額交易人未沖銷部位!$A$4:$O$499,10,FALSE)</f>
        <v>#N/A</v>
      </c>
      <c r="AA2213" s="40" t="e">
        <f>VLOOKUP($B2213,期貨大額交易人未沖銷部位!$A$4:$O$499,13,FALSE)</f>
        <v>#N/A</v>
      </c>
      <c r="AB2213" s="40" t="e">
        <f>VLOOKUP($B2213,期貨大額交易人未沖銷部位!$A$4:$O$499,14,FALSE)</f>
        <v>#N/A</v>
      </c>
      <c r="AC2213" s="40" t="e">
        <f>VLOOKUP($B2213,期貨大額交易人未沖銷部位!$A$4:$O$499,15,FALSE)</f>
        <v>#N/A</v>
      </c>
      <c r="AD2213" s="33" t="e">
        <f>VLOOKUP($B2213,三大美股走勢!$A$4:$J$495,4,FALSE)</f>
        <v>#N/A</v>
      </c>
      <c r="AE2213" s="33" t="e">
        <f>VLOOKUP($B2213,三大美股走勢!$A$4:$J$495,7,FALSE)</f>
        <v>#N/A</v>
      </c>
      <c r="AF2213" s="33" t="e">
        <f>VLOOKUP($B2213,三大美股走勢!$A$4:$J$495,10,FALSE)</f>
        <v>#N/A</v>
      </c>
    </row>
    <row r="2214" spans="2:32">
      <c r="B2214" s="32">
        <v>44993</v>
      </c>
      <c r="C2214" s="33" t="e">
        <f>VLOOKUP($B2214,大盤與近月台指!$A$4:$I$499,2,FALSE)</f>
        <v>#N/A</v>
      </c>
      <c r="D2214" s="34" t="e">
        <f>VLOOKUP($B2214,大盤與近月台指!$A$4:$I$499,3,FALSE)</f>
        <v>#N/A</v>
      </c>
      <c r="E2214" s="35" t="e">
        <f>VLOOKUP($B2214,大盤與近月台指!$A$4:$I$499,4,FALSE)</f>
        <v>#N/A</v>
      </c>
      <c r="F2214" s="33" t="e">
        <f>VLOOKUP($B2214,大盤與近月台指!$A$4:$I$499,5,FALSE)</f>
        <v>#N/A</v>
      </c>
      <c r="G2214" s="49" t="e">
        <f>VLOOKUP($B2214,三大法人買賣超!$A$4:$I$500,3,FALSE)</f>
        <v>#N/A</v>
      </c>
      <c r="H2214" s="34" t="e">
        <f>VLOOKUP($B2214,三大法人買賣超!$A$4:$I$500,5,FALSE)</f>
        <v>#N/A</v>
      </c>
      <c r="I2214" s="27" t="e">
        <f>VLOOKUP($B2214,三大法人買賣超!$A$4:$I$500,7,FALSE)</f>
        <v>#N/A</v>
      </c>
      <c r="J2214" s="27" t="e">
        <f>VLOOKUP($B2214,三大法人買賣超!$A$4:$I$500,9,FALSE)</f>
        <v>#N/A</v>
      </c>
      <c r="K2214" s="37">
        <f>新台幣匯率美元指數!B2215</f>
        <v>0</v>
      </c>
      <c r="L2214" s="38">
        <f>新台幣匯率美元指數!C2215</f>
        <v>0</v>
      </c>
      <c r="M2214" s="39">
        <f>新台幣匯率美元指數!D2215</f>
        <v>0</v>
      </c>
      <c r="N2214" s="27" t="e">
        <f>VLOOKUP($B2214,期貨未平倉口數!$A$4:$M$499,4,FALSE)</f>
        <v>#N/A</v>
      </c>
      <c r="O2214" s="27" t="e">
        <f>VLOOKUP($B2214,期貨未平倉口數!$A$4:$M$499,9,FALSE)</f>
        <v>#N/A</v>
      </c>
      <c r="P2214" s="27" t="e">
        <f>VLOOKUP($B2214,期貨未平倉口數!$A$4:$M$499,10,FALSE)</f>
        <v>#N/A</v>
      </c>
      <c r="Q2214" s="27" t="e">
        <f>VLOOKUP($B2214,期貨未平倉口數!$A$4:$M$499,11,FALSE)</f>
        <v>#N/A</v>
      </c>
      <c r="R2214" s="64" t="e">
        <f>VLOOKUP($B2214,選擇權未平倉餘額!$A$4:$I$500,6,FALSE)</f>
        <v>#N/A</v>
      </c>
      <c r="S2214" s="64" t="e">
        <f>VLOOKUP($B2214,選擇權未平倉餘額!$A$4:$I$500,7,FALSE)</f>
        <v>#N/A</v>
      </c>
      <c r="T2214" s="64" t="e">
        <f>VLOOKUP($B2214,選擇權未平倉餘額!$A$4:$I$500,8,FALSE)</f>
        <v>#N/A</v>
      </c>
      <c r="U2214" s="64" t="e">
        <f>VLOOKUP($B2214,選擇權未平倉餘額!$A$4:$I$500,9,FALSE)</f>
        <v>#N/A</v>
      </c>
      <c r="V2214" s="39" t="e">
        <f>VLOOKUP($B2214,臺指選擇權P_C_Ratios!$A$4:$C$500,3,FALSE)</f>
        <v>#N/A</v>
      </c>
      <c r="W2214" s="41" t="e">
        <f>VLOOKUP($B2214,散戶多空比!$A$6:$L$500,12,FALSE)</f>
        <v>#N/A</v>
      </c>
      <c r="X2214" s="40" t="e">
        <f>VLOOKUP($B2214,期貨大額交易人未沖銷部位!$A$4:$O$499,4,FALSE)</f>
        <v>#N/A</v>
      </c>
      <c r="Y2214" s="40" t="e">
        <f>VLOOKUP($B2214,期貨大額交易人未沖銷部位!$A$4:$O$499,7,FALSE)</f>
        <v>#N/A</v>
      </c>
      <c r="Z2214" s="40" t="e">
        <f>VLOOKUP($B2214,期貨大額交易人未沖銷部位!$A$4:$O$499,10,FALSE)</f>
        <v>#N/A</v>
      </c>
      <c r="AA2214" s="40" t="e">
        <f>VLOOKUP($B2214,期貨大額交易人未沖銷部位!$A$4:$O$499,13,FALSE)</f>
        <v>#N/A</v>
      </c>
      <c r="AB2214" s="40" t="e">
        <f>VLOOKUP($B2214,期貨大額交易人未沖銷部位!$A$4:$O$499,14,FALSE)</f>
        <v>#N/A</v>
      </c>
      <c r="AC2214" s="40" t="e">
        <f>VLOOKUP($B2214,期貨大額交易人未沖銷部位!$A$4:$O$499,15,FALSE)</f>
        <v>#N/A</v>
      </c>
      <c r="AD2214" s="33" t="e">
        <f>VLOOKUP($B2214,三大美股走勢!$A$4:$J$495,4,FALSE)</f>
        <v>#N/A</v>
      </c>
      <c r="AE2214" s="33" t="e">
        <f>VLOOKUP($B2214,三大美股走勢!$A$4:$J$495,7,FALSE)</f>
        <v>#N/A</v>
      </c>
      <c r="AF2214" s="33" t="e">
        <f>VLOOKUP($B2214,三大美股走勢!$A$4:$J$495,10,FALSE)</f>
        <v>#N/A</v>
      </c>
    </row>
    <row r="2215" spans="2:32">
      <c r="B2215" s="32">
        <v>44994</v>
      </c>
      <c r="C2215" s="33" t="e">
        <f>VLOOKUP($B2215,大盤與近月台指!$A$4:$I$499,2,FALSE)</f>
        <v>#N/A</v>
      </c>
      <c r="D2215" s="34" t="e">
        <f>VLOOKUP($B2215,大盤與近月台指!$A$4:$I$499,3,FALSE)</f>
        <v>#N/A</v>
      </c>
      <c r="E2215" s="35" t="e">
        <f>VLOOKUP($B2215,大盤與近月台指!$A$4:$I$499,4,FALSE)</f>
        <v>#N/A</v>
      </c>
      <c r="F2215" s="33" t="e">
        <f>VLOOKUP($B2215,大盤與近月台指!$A$4:$I$499,5,FALSE)</f>
        <v>#N/A</v>
      </c>
      <c r="G2215" s="49" t="e">
        <f>VLOOKUP($B2215,三大法人買賣超!$A$4:$I$500,3,FALSE)</f>
        <v>#N/A</v>
      </c>
      <c r="H2215" s="34" t="e">
        <f>VLOOKUP($B2215,三大法人買賣超!$A$4:$I$500,5,FALSE)</f>
        <v>#N/A</v>
      </c>
      <c r="I2215" s="27" t="e">
        <f>VLOOKUP($B2215,三大法人買賣超!$A$4:$I$500,7,FALSE)</f>
        <v>#N/A</v>
      </c>
      <c r="J2215" s="27" t="e">
        <f>VLOOKUP($B2215,三大法人買賣超!$A$4:$I$500,9,FALSE)</f>
        <v>#N/A</v>
      </c>
      <c r="K2215" s="37">
        <f>新台幣匯率美元指數!B2216</f>
        <v>0</v>
      </c>
      <c r="L2215" s="38">
        <f>新台幣匯率美元指數!C2216</f>
        <v>0</v>
      </c>
      <c r="M2215" s="39">
        <f>新台幣匯率美元指數!D2216</f>
        <v>0</v>
      </c>
      <c r="N2215" s="27" t="e">
        <f>VLOOKUP($B2215,期貨未平倉口數!$A$4:$M$499,4,FALSE)</f>
        <v>#N/A</v>
      </c>
      <c r="O2215" s="27" t="e">
        <f>VLOOKUP($B2215,期貨未平倉口數!$A$4:$M$499,9,FALSE)</f>
        <v>#N/A</v>
      </c>
      <c r="P2215" s="27" t="e">
        <f>VLOOKUP($B2215,期貨未平倉口數!$A$4:$M$499,10,FALSE)</f>
        <v>#N/A</v>
      </c>
      <c r="Q2215" s="27" t="e">
        <f>VLOOKUP($B2215,期貨未平倉口數!$A$4:$M$499,11,FALSE)</f>
        <v>#N/A</v>
      </c>
      <c r="R2215" s="64" t="e">
        <f>VLOOKUP($B2215,選擇權未平倉餘額!$A$4:$I$500,6,FALSE)</f>
        <v>#N/A</v>
      </c>
      <c r="S2215" s="64" t="e">
        <f>VLOOKUP($B2215,選擇權未平倉餘額!$A$4:$I$500,7,FALSE)</f>
        <v>#N/A</v>
      </c>
      <c r="T2215" s="64" t="e">
        <f>VLOOKUP($B2215,選擇權未平倉餘額!$A$4:$I$500,8,FALSE)</f>
        <v>#N/A</v>
      </c>
      <c r="U2215" s="64" t="e">
        <f>VLOOKUP($B2215,選擇權未平倉餘額!$A$4:$I$500,9,FALSE)</f>
        <v>#N/A</v>
      </c>
      <c r="V2215" s="39" t="e">
        <f>VLOOKUP($B2215,臺指選擇權P_C_Ratios!$A$4:$C$500,3,FALSE)</f>
        <v>#N/A</v>
      </c>
      <c r="W2215" s="41" t="e">
        <f>VLOOKUP($B2215,散戶多空比!$A$6:$L$500,12,FALSE)</f>
        <v>#N/A</v>
      </c>
      <c r="X2215" s="40" t="e">
        <f>VLOOKUP($B2215,期貨大額交易人未沖銷部位!$A$4:$O$499,4,FALSE)</f>
        <v>#N/A</v>
      </c>
      <c r="Y2215" s="40" t="e">
        <f>VLOOKUP($B2215,期貨大額交易人未沖銷部位!$A$4:$O$499,7,FALSE)</f>
        <v>#N/A</v>
      </c>
      <c r="Z2215" s="40" t="e">
        <f>VLOOKUP($B2215,期貨大額交易人未沖銷部位!$A$4:$O$499,10,FALSE)</f>
        <v>#N/A</v>
      </c>
      <c r="AA2215" s="40" t="e">
        <f>VLOOKUP($B2215,期貨大額交易人未沖銷部位!$A$4:$O$499,13,FALSE)</f>
        <v>#N/A</v>
      </c>
      <c r="AB2215" s="40" t="e">
        <f>VLOOKUP($B2215,期貨大額交易人未沖銷部位!$A$4:$O$499,14,FALSE)</f>
        <v>#N/A</v>
      </c>
      <c r="AC2215" s="40" t="e">
        <f>VLOOKUP($B2215,期貨大額交易人未沖銷部位!$A$4:$O$499,15,FALSE)</f>
        <v>#N/A</v>
      </c>
      <c r="AD2215" s="33" t="e">
        <f>VLOOKUP($B2215,三大美股走勢!$A$4:$J$495,4,FALSE)</f>
        <v>#N/A</v>
      </c>
      <c r="AE2215" s="33" t="e">
        <f>VLOOKUP($B2215,三大美股走勢!$A$4:$J$495,7,FALSE)</f>
        <v>#N/A</v>
      </c>
      <c r="AF2215" s="33" t="e">
        <f>VLOOKUP($B2215,三大美股走勢!$A$4:$J$495,10,FALSE)</f>
        <v>#N/A</v>
      </c>
    </row>
    <row r="2216" spans="2:32">
      <c r="B2216" s="32">
        <v>44995</v>
      </c>
      <c r="C2216" s="33" t="e">
        <f>VLOOKUP($B2216,大盤與近月台指!$A$4:$I$499,2,FALSE)</f>
        <v>#N/A</v>
      </c>
      <c r="D2216" s="34" t="e">
        <f>VLOOKUP($B2216,大盤與近月台指!$A$4:$I$499,3,FALSE)</f>
        <v>#N/A</v>
      </c>
      <c r="E2216" s="35" t="e">
        <f>VLOOKUP($B2216,大盤與近月台指!$A$4:$I$499,4,FALSE)</f>
        <v>#N/A</v>
      </c>
      <c r="F2216" s="33" t="e">
        <f>VLOOKUP($B2216,大盤與近月台指!$A$4:$I$499,5,FALSE)</f>
        <v>#N/A</v>
      </c>
      <c r="G2216" s="49" t="e">
        <f>VLOOKUP($B2216,三大法人買賣超!$A$4:$I$500,3,FALSE)</f>
        <v>#N/A</v>
      </c>
      <c r="H2216" s="34" t="e">
        <f>VLOOKUP($B2216,三大法人買賣超!$A$4:$I$500,5,FALSE)</f>
        <v>#N/A</v>
      </c>
      <c r="I2216" s="27" t="e">
        <f>VLOOKUP($B2216,三大法人買賣超!$A$4:$I$500,7,FALSE)</f>
        <v>#N/A</v>
      </c>
      <c r="J2216" s="27" t="e">
        <f>VLOOKUP($B2216,三大法人買賣超!$A$4:$I$500,9,FALSE)</f>
        <v>#N/A</v>
      </c>
      <c r="K2216" s="37">
        <f>新台幣匯率美元指數!B2217</f>
        <v>0</v>
      </c>
      <c r="L2216" s="38">
        <f>新台幣匯率美元指數!C2217</f>
        <v>0</v>
      </c>
      <c r="M2216" s="39">
        <f>新台幣匯率美元指數!D2217</f>
        <v>0</v>
      </c>
      <c r="N2216" s="27" t="e">
        <f>VLOOKUP($B2216,期貨未平倉口數!$A$4:$M$499,4,FALSE)</f>
        <v>#N/A</v>
      </c>
      <c r="O2216" s="27" t="e">
        <f>VLOOKUP($B2216,期貨未平倉口數!$A$4:$M$499,9,FALSE)</f>
        <v>#N/A</v>
      </c>
      <c r="P2216" s="27" t="e">
        <f>VLOOKUP($B2216,期貨未平倉口數!$A$4:$M$499,10,FALSE)</f>
        <v>#N/A</v>
      </c>
      <c r="Q2216" s="27" t="e">
        <f>VLOOKUP($B2216,期貨未平倉口數!$A$4:$M$499,11,FALSE)</f>
        <v>#N/A</v>
      </c>
      <c r="R2216" s="64" t="e">
        <f>VLOOKUP($B2216,選擇權未平倉餘額!$A$4:$I$500,6,FALSE)</f>
        <v>#N/A</v>
      </c>
      <c r="S2216" s="64" t="e">
        <f>VLOOKUP($B2216,選擇權未平倉餘額!$A$4:$I$500,7,FALSE)</f>
        <v>#N/A</v>
      </c>
      <c r="T2216" s="64" t="e">
        <f>VLOOKUP($B2216,選擇權未平倉餘額!$A$4:$I$500,8,FALSE)</f>
        <v>#N/A</v>
      </c>
      <c r="U2216" s="64" t="e">
        <f>VLOOKUP($B2216,選擇權未平倉餘額!$A$4:$I$500,9,FALSE)</f>
        <v>#N/A</v>
      </c>
      <c r="V2216" s="39" t="e">
        <f>VLOOKUP($B2216,臺指選擇權P_C_Ratios!$A$4:$C$500,3,FALSE)</f>
        <v>#N/A</v>
      </c>
      <c r="W2216" s="41" t="e">
        <f>VLOOKUP($B2216,散戶多空比!$A$6:$L$500,12,FALSE)</f>
        <v>#N/A</v>
      </c>
      <c r="X2216" s="40" t="e">
        <f>VLOOKUP($B2216,期貨大額交易人未沖銷部位!$A$4:$O$499,4,FALSE)</f>
        <v>#N/A</v>
      </c>
      <c r="Y2216" s="40" t="e">
        <f>VLOOKUP($B2216,期貨大額交易人未沖銷部位!$A$4:$O$499,7,FALSE)</f>
        <v>#N/A</v>
      </c>
      <c r="Z2216" s="40" t="e">
        <f>VLOOKUP($B2216,期貨大額交易人未沖銷部位!$A$4:$O$499,10,FALSE)</f>
        <v>#N/A</v>
      </c>
      <c r="AA2216" s="40" t="e">
        <f>VLOOKUP($B2216,期貨大額交易人未沖銷部位!$A$4:$O$499,13,FALSE)</f>
        <v>#N/A</v>
      </c>
      <c r="AB2216" s="40" t="e">
        <f>VLOOKUP($B2216,期貨大額交易人未沖銷部位!$A$4:$O$499,14,FALSE)</f>
        <v>#N/A</v>
      </c>
      <c r="AC2216" s="40" t="e">
        <f>VLOOKUP($B2216,期貨大額交易人未沖銷部位!$A$4:$O$499,15,FALSE)</f>
        <v>#N/A</v>
      </c>
      <c r="AD2216" s="33" t="e">
        <f>VLOOKUP($B2216,三大美股走勢!$A$4:$J$495,4,FALSE)</f>
        <v>#N/A</v>
      </c>
      <c r="AE2216" s="33" t="e">
        <f>VLOOKUP($B2216,三大美股走勢!$A$4:$J$495,7,FALSE)</f>
        <v>#N/A</v>
      </c>
      <c r="AF2216" s="33" t="e">
        <f>VLOOKUP($B2216,三大美股走勢!$A$4:$J$495,10,FALSE)</f>
        <v>#N/A</v>
      </c>
    </row>
    <row r="2217" spans="2:32">
      <c r="B2217" s="32">
        <v>44996</v>
      </c>
      <c r="C2217" s="33" t="e">
        <f>VLOOKUP($B2217,大盤與近月台指!$A$4:$I$499,2,FALSE)</f>
        <v>#N/A</v>
      </c>
      <c r="D2217" s="34" t="e">
        <f>VLOOKUP($B2217,大盤與近月台指!$A$4:$I$499,3,FALSE)</f>
        <v>#N/A</v>
      </c>
      <c r="E2217" s="35" t="e">
        <f>VLOOKUP($B2217,大盤與近月台指!$A$4:$I$499,4,FALSE)</f>
        <v>#N/A</v>
      </c>
      <c r="F2217" s="33" t="e">
        <f>VLOOKUP($B2217,大盤與近月台指!$A$4:$I$499,5,FALSE)</f>
        <v>#N/A</v>
      </c>
      <c r="G2217" s="49" t="e">
        <f>VLOOKUP($B2217,三大法人買賣超!$A$4:$I$500,3,FALSE)</f>
        <v>#N/A</v>
      </c>
      <c r="H2217" s="34" t="e">
        <f>VLOOKUP($B2217,三大法人買賣超!$A$4:$I$500,5,FALSE)</f>
        <v>#N/A</v>
      </c>
      <c r="I2217" s="27" t="e">
        <f>VLOOKUP($B2217,三大法人買賣超!$A$4:$I$500,7,FALSE)</f>
        <v>#N/A</v>
      </c>
      <c r="J2217" s="27" t="e">
        <f>VLOOKUP($B2217,三大法人買賣超!$A$4:$I$500,9,FALSE)</f>
        <v>#N/A</v>
      </c>
      <c r="K2217" s="37">
        <f>新台幣匯率美元指數!B2218</f>
        <v>0</v>
      </c>
      <c r="L2217" s="38">
        <f>新台幣匯率美元指數!C2218</f>
        <v>0</v>
      </c>
      <c r="M2217" s="39">
        <f>新台幣匯率美元指數!D2218</f>
        <v>0</v>
      </c>
      <c r="N2217" s="27" t="e">
        <f>VLOOKUP($B2217,期貨未平倉口數!$A$4:$M$499,4,FALSE)</f>
        <v>#N/A</v>
      </c>
      <c r="O2217" s="27" t="e">
        <f>VLOOKUP($B2217,期貨未平倉口數!$A$4:$M$499,9,FALSE)</f>
        <v>#N/A</v>
      </c>
      <c r="P2217" s="27" t="e">
        <f>VLOOKUP($B2217,期貨未平倉口數!$A$4:$M$499,10,FALSE)</f>
        <v>#N/A</v>
      </c>
      <c r="Q2217" s="27" t="e">
        <f>VLOOKUP($B2217,期貨未平倉口數!$A$4:$M$499,11,FALSE)</f>
        <v>#N/A</v>
      </c>
      <c r="R2217" s="64" t="e">
        <f>VLOOKUP($B2217,選擇權未平倉餘額!$A$4:$I$500,6,FALSE)</f>
        <v>#N/A</v>
      </c>
      <c r="S2217" s="64" t="e">
        <f>VLOOKUP($B2217,選擇權未平倉餘額!$A$4:$I$500,7,FALSE)</f>
        <v>#N/A</v>
      </c>
      <c r="T2217" s="64" t="e">
        <f>VLOOKUP($B2217,選擇權未平倉餘額!$A$4:$I$500,8,FALSE)</f>
        <v>#N/A</v>
      </c>
      <c r="U2217" s="64" t="e">
        <f>VLOOKUP($B2217,選擇權未平倉餘額!$A$4:$I$500,9,FALSE)</f>
        <v>#N/A</v>
      </c>
      <c r="V2217" s="39" t="e">
        <f>VLOOKUP($B2217,臺指選擇權P_C_Ratios!$A$4:$C$500,3,FALSE)</f>
        <v>#N/A</v>
      </c>
      <c r="W2217" s="41" t="e">
        <f>VLOOKUP($B2217,散戶多空比!$A$6:$L$500,12,FALSE)</f>
        <v>#N/A</v>
      </c>
      <c r="X2217" s="40" t="e">
        <f>VLOOKUP($B2217,期貨大額交易人未沖銷部位!$A$4:$O$499,4,FALSE)</f>
        <v>#N/A</v>
      </c>
      <c r="Y2217" s="40" t="e">
        <f>VLOOKUP($B2217,期貨大額交易人未沖銷部位!$A$4:$O$499,7,FALSE)</f>
        <v>#N/A</v>
      </c>
      <c r="Z2217" s="40" t="e">
        <f>VLOOKUP($B2217,期貨大額交易人未沖銷部位!$A$4:$O$499,10,FALSE)</f>
        <v>#N/A</v>
      </c>
      <c r="AA2217" s="40" t="e">
        <f>VLOOKUP($B2217,期貨大額交易人未沖銷部位!$A$4:$O$499,13,FALSE)</f>
        <v>#N/A</v>
      </c>
      <c r="AB2217" s="40" t="e">
        <f>VLOOKUP($B2217,期貨大額交易人未沖銷部位!$A$4:$O$499,14,FALSE)</f>
        <v>#N/A</v>
      </c>
      <c r="AC2217" s="40" t="e">
        <f>VLOOKUP($B2217,期貨大額交易人未沖銷部位!$A$4:$O$499,15,FALSE)</f>
        <v>#N/A</v>
      </c>
      <c r="AD2217" s="33" t="e">
        <f>VLOOKUP($B2217,三大美股走勢!$A$4:$J$495,4,FALSE)</f>
        <v>#N/A</v>
      </c>
      <c r="AE2217" s="33" t="e">
        <f>VLOOKUP($B2217,三大美股走勢!$A$4:$J$495,7,FALSE)</f>
        <v>#N/A</v>
      </c>
      <c r="AF2217" s="33" t="e">
        <f>VLOOKUP($B2217,三大美股走勢!$A$4:$J$495,10,FALSE)</f>
        <v>#N/A</v>
      </c>
    </row>
    <row r="2218" spans="2:32">
      <c r="B2218" s="32">
        <v>44997</v>
      </c>
      <c r="C2218" s="33" t="e">
        <f>VLOOKUP($B2218,大盤與近月台指!$A$4:$I$499,2,FALSE)</f>
        <v>#N/A</v>
      </c>
      <c r="D2218" s="34" t="e">
        <f>VLOOKUP($B2218,大盤與近月台指!$A$4:$I$499,3,FALSE)</f>
        <v>#N/A</v>
      </c>
      <c r="E2218" s="35" t="e">
        <f>VLOOKUP($B2218,大盤與近月台指!$A$4:$I$499,4,FALSE)</f>
        <v>#N/A</v>
      </c>
      <c r="F2218" s="33" t="e">
        <f>VLOOKUP($B2218,大盤與近月台指!$A$4:$I$499,5,FALSE)</f>
        <v>#N/A</v>
      </c>
      <c r="G2218" s="49" t="e">
        <f>VLOOKUP($B2218,三大法人買賣超!$A$4:$I$500,3,FALSE)</f>
        <v>#N/A</v>
      </c>
      <c r="H2218" s="34" t="e">
        <f>VLOOKUP($B2218,三大法人買賣超!$A$4:$I$500,5,FALSE)</f>
        <v>#N/A</v>
      </c>
      <c r="I2218" s="27" t="e">
        <f>VLOOKUP($B2218,三大法人買賣超!$A$4:$I$500,7,FALSE)</f>
        <v>#N/A</v>
      </c>
      <c r="J2218" s="27" t="e">
        <f>VLOOKUP($B2218,三大法人買賣超!$A$4:$I$500,9,FALSE)</f>
        <v>#N/A</v>
      </c>
      <c r="K2218" s="37">
        <f>新台幣匯率美元指數!B2219</f>
        <v>0</v>
      </c>
      <c r="L2218" s="38">
        <f>新台幣匯率美元指數!C2219</f>
        <v>0</v>
      </c>
      <c r="M2218" s="39">
        <f>新台幣匯率美元指數!D2219</f>
        <v>0</v>
      </c>
      <c r="N2218" s="27" t="e">
        <f>VLOOKUP($B2218,期貨未平倉口數!$A$4:$M$499,4,FALSE)</f>
        <v>#N/A</v>
      </c>
      <c r="O2218" s="27" t="e">
        <f>VLOOKUP($B2218,期貨未平倉口數!$A$4:$M$499,9,FALSE)</f>
        <v>#N/A</v>
      </c>
      <c r="P2218" s="27" t="e">
        <f>VLOOKUP($B2218,期貨未平倉口數!$A$4:$M$499,10,FALSE)</f>
        <v>#N/A</v>
      </c>
      <c r="Q2218" s="27" t="e">
        <f>VLOOKUP($B2218,期貨未平倉口數!$A$4:$M$499,11,FALSE)</f>
        <v>#N/A</v>
      </c>
      <c r="R2218" s="64" t="e">
        <f>VLOOKUP($B2218,選擇權未平倉餘額!$A$4:$I$500,6,FALSE)</f>
        <v>#N/A</v>
      </c>
      <c r="S2218" s="64" t="e">
        <f>VLOOKUP($B2218,選擇權未平倉餘額!$A$4:$I$500,7,FALSE)</f>
        <v>#N/A</v>
      </c>
      <c r="T2218" s="64" t="e">
        <f>VLOOKUP($B2218,選擇權未平倉餘額!$A$4:$I$500,8,FALSE)</f>
        <v>#N/A</v>
      </c>
      <c r="U2218" s="64" t="e">
        <f>VLOOKUP($B2218,選擇權未平倉餘額!$A$4:$I$500,9,FALSE)</f>
        <v>#N/A</v>
      </c>
      <c r="V2218" s="39" t="e">
        <f>VLOOKUP($B2218,臺指選擇權P_C_Ratios!$A$4:$C$500,3,FALSE)</f>
        <v>#N/A</v>
      </c>
      <c r="W2218" s="41" t="e">
        <f>VLOOKUP($B2218,散戶多空比!$A$6:$L$500,12,FALSE)</f>
        <v>#N/A</v>
      </c>
      <c r="X2218" s="40" t="e">
        <f>VLOOKUP($B2218,期貨大額交易人未沖銷部位!$A$4:$O$499,4,FALSE)</f>
        <v>#N/A</v>
      </c>
      <c r="Y2218" s="40" t="e">
        <f>VLOOKUP($B2218,期貨大額交易人未沖銷部位!$A$4:$O$499,7,FALSE)</f>
        <v>#N/A</v>
      </c>
      <c r="Z2218" s="40" t="e">
        <f>VLOOKUP($B2218,期貨大額交易人未沖銷部位!$A$4:$O$499,10,FALSE)</f>
        <v>#N/A</v>
      </c>
      <c r="AA2218" s="40" t="e">
        <f>VLOOKUP($B2218,期貨大額交易人未沖銷部位!$A$4:$O$499,13,FALSE)</f>
        <v>#N/A</v>
      </c>
      <c r="AB2218" s="40" t="e">
        <f>VLOOKUP($B2218,期貨大額交易人未沖銷部位!$A$4:$O$499,14,FALSE)</f>
        <v>#N/A</v>
      </c>
      <c r="AC2218" s="40" t="e">
        <f>VLOOKUP($B2218,期貨大額交易人未沖銷部位!$A$4:$O$499,15,FALSE)</f>
        <v>#N/A</v>
      </c>
      <c r="AD2218" s="33" t="e">
        <f>VLOOKUP($B2218,三大美股走勢!$A$4:$J$495,4,FALSE)</f>
        <v>#N/A</v>
      </c>
      <c r="AE2218" s="33" t="e">
        <f>VLOOKUP($B2218,三大美股走勢!$A$4:$J$495,7,FALSE)</f>
        <v>#N/A</v>
      </c>
      <c r="AF2218" s="33" t="e">
        <f>VLOOKUP($B2218,三大美股走勢!$A$4:$J$495,10,FALSE)</f>
        <v>#N/A</v>
      </c>
    </row>
    <row r="2219" spans="2:32">
      <c r="B2219" s="32">
        <v>44998</v>
      </c>
      <c r="C2219" s="33" t="e">
        <f>VLOOKUP($B2219,大盤與近月台指!$A$4:$I$499,2,FALSE)</f>
        <v>#N/A</v>
      </c>
      <c r="D2219" s="34" t="e">
        <f>VLOOKUP($B2219,大盤與近月台指!$A$4:$I$499,3,FALSE)</f>
        <v>#N/A</v>
      </c>
      <c r="E2219" s="35" t="e">
        <f>VLOOKUP($B2219,大盤與近月台指!$A$4:$I$499,4,FALSE)</f>
        <v>#N/A</v>
      </c>
      <c r="F2219" s="33" t="e">
        <f>VLOOKUP($B2219,大盤與近月台指!$A$4:$I$499,5,FALSE)</f>
        <v>#N/A</v>
      </c>
      <c r="G2219" s="49" t="e">
        <f>VLOOKUP($B2219,三大法人買賣超!$A$4:$I$500,3,FALSE)</f>
        <v>#N/A</v>
      </c>
      <c r="H2219" s="34" t="e">
        <f>VLOOKUP($B2219,三大法人買賣超!$A$4:$I$500,5,FALSE)</f>
        <v>#N/A</v>
      </c>
      <c r="I2219" s="27" t="e">
        <f>VLOOKUP($B2219,三大法人買賣超!$A$4:$I$500,7,FALSE)</f>
        <v>#N/A</v>
      </c>
      <c r="J2219" s="27" t="e">
        <f>VLOOKUP($B2219,三大法人買賣超!$A$4:$I$500,9,FALSE)</f>
        <v>#N/A</v>
      </c>
      <c r="K2219" s="37">
        <f>新台幣匯率美元指數!B2220</f>
        <v>0</v>
      </c>
      <c r="L2219" s="38">
        <f>新台幣匯率美元指數!C2220</f>
        <v>0</v>
      </c>
      <c r="M2219" s="39">
        <f>新台幣匯率美元指數!D2220</f>
        <v>0</v>
      </c>
      <c r="N2219" s="27" t="e">
        <f>VLOOKUP($B2219,期貨未平倉口數!$A$4:$M$499,4,FALSE)</f>
        <v>#N/A</v>
      </c>
      <c r="O2219" s="27" t="e">
        <f>VLOOKUP($B2219,期貨未平倉口數!$A$4:$M$499,9,FALSE)</f>
        <v>#N/A</v>
      </c>
      <c r="P2219" s="27" t="e">
        <f>VLOOKUP($B2219,期貨未平倉口數!$A$4:$M$499,10,FALSE)</f>
        <v>#N/A</v>
      </c>
      <c r="Q2219" s="27" t="e">
        <f>VLOOKUP($B2219,期貨未平倉口數!$A$4:$M$499,11,FALSE)</f>
        <v>#N/A</v>
      </c>
      <c r="R2219" s="64" t="e">
        <f>VLOOKUP($B2219,選擇權未平倉餘額!$A$4:$I$500,6,FALSE)</f>
        <v>#N/A</v>
      </c>
      <c r="S2219" s="64" t="e">
        <f>VLOOKUP($B2219,選擇權未平倉餘額!$A$4:$I$500,7,FALSE)</f>
        <v>#N/A</v>
      </c>
      <c r="T2219" s="64" t="e">
        <f>VLOOKUP($B2219,選擇權未平倉餘額!$A$4:$I$500,8,FALSE)</f>
        <v>#N/A</v>
      </c>
      <c r="U2219" s="64" t="e">
        <f>VLOOKUP($B2219,選擇權未平倉餘額!$A$4:$I$500,9,FALSE)</f>
        <v>#N/A</v>
      </c>
      <c r="V2219" s="39" t="e">
        <f>VLOOKUP($B2219,臺指選擇權P_C_Ratios!$A$4:$C$500,3,FALSE)</f>
        <v>#N/A</v>
      </c>
      <c r="W2219" s="41" t="e">
        <f>VLOOKUP($B2219,散戶多空比!$A$6:$L$500,12,FALSE)</f>
        <v>#N/A</v>
      </c>
      <c r="X2219" s="40" t="e">
        <f>VLOOKUP($B2219,期貨大額交易人未沖銷部位!$A$4:$O$499,4,FALSE)</f>
        <v>#N/A</v>
      </c>
      <c r="Y2219" s="40" t="e">
        <f>VLOOKUP($B2219,期貨大額交易人未沖銷部位!$A$4:$O$499,7,FALSE)</f>
        <v>#N/A</v>
      </c>
      <c r="Z2219" s="40" t="e">
        <f>VLOOKUP($B2219,期貨大額交易人未沖銷部位!$A$4:$O$499,10,FALSE)</f>
        <v>#N/A</v>
      </c>
      <c r="AA2219" s="40" t="e">
        <f>VLOOKUP($B2219,期貨大額交易人未沖銷部位!$A$4:$O$499,13,FALSE)</f>
        <v>#N/A</v>
      </c>
      <c r="AB2219" s="40" t="e">
        <f>VLOOKUP($B2219,期貨大額交易人未沖銷部位!$A$4:$O$499,14,FALSE)</f>
        <v>#N/A</v>
      </c>
      <c r="AC2219" s="40" t="e">
        <f>VLOOKUP($B2219,期貨大額交易人未沖銷部位!$A$4:$O$499,15,FALSE)</f>
        <v>#N/A</v>
      </c>
      <c r="AD2219" s="33" t="e">
        <f>VLOOKUP($B2219,三大美股走勢!$A$4:$J$495,4,FALSE)</f>
        <v>#N/A</v>
      </c>
      <c r="AE2219" s="33" t="e">
        <f>VLOOKUP($B2219,三大美股走勢!$A$4:$J$495,7,FALSE)</f>
        <v>#N/A</v>
      </c>
      <c r="AF2219" s="33" t="e">
        <f>VLOOKUP($B2219,三大美股走勢!$A$4:$J$495,10,FALSE)</f>
        <v>#N/A</v>
      </c>
    </row>
    <row r="2220" spans="2:32">
      <c r="B2220" s="32">
        <v>44999</v>
      </c>
      <c r="C2220" s="33" t="e">
        <f>VLOOKUP($B2220,大盤與近月台指!$A$4:$I$499,2,FALSE)</f>
        <v>#N/A</v>
      </c>
      <c r="D2220" s="34" t="e">
        <f>VLOOKUP($B2220,大盤與近月台指!$A$4:$I$499,3,FALSE)</f>
        <v>#N/A</v>
      </c>
      <c r="E2220" s="35" t="e">
        <f>VLOOKUP($B2220,大盤與近月台指!$A$4:$I$499,4,FALSE)</f>
        <v>#N/A</v>
      </c>
      <c r="F2220" s="33" t="e">
        <f>VLOOKUP($B2220,大盤與近月台指!$A$4:$I$499,5,FALSE)</f>
        <v>#N/A</v>
      </c>
      <c r="G2220" s="49" t="e">
        <f>VLOOKUP($B2220,三大法人買賣超!$A$4:$I$500,3,FALSE)</f>
        <v>#N/A</v>
      </c>
      <c r="H2220" s="34" t="e">
        <f>VLOOKUP($B2220,三大法人買賣超!$A$4:$I$500,5,FALSE)</f>
        <v>#N/A</v>
      </c>
      <c r="I2220" s="27" t="e">
        <f>VLOOKUP($B2220,三大法人買賣超!$A$4:$I$500,7,FALSE)</f>
        <v>#N/A</v>
      </c>
      <c r="J2220" s="27" t="e">
        <f>VLOOKUP($B2220,三大法人買賣超!$A$4:$I$500,9,FALSE)</f>
        <v>#N/A</v>
      </c>
      <c r="K2220" s="37">
        <f>新台幣匯率美元指數!B2221</f>
        <v>0</v>
      </c>
      <c r="L2220" s="38">
        <f>新台幣匯率美元指數!C2221</f>
        <v>0</v>
      </c>
      <c r="M2220" s="39">
        <f>新台幣匯率美元指數!D2221</f>
        <v>0</v>
      </c>
      <c r="N2220" s="27" t="e">
        <f>VLOOKUP($B2220,期貨未平倉口數!$A$4:$M$499,4,FALSE)</f>
        <v>#N/A</v>
      </c>
      <c r="O2220" s="27" t="e">
        <f>VLOOKUP($B2220,期貨未平倉口數!$A$4:$M$499,9,FALSE)</f>
        <v>#N/A</v>
      </c>
      <c r="P2220" s="27" t="e">
        <f>VLOOKUP($B2220,期貨未平倉口數!$A$4:$M$499,10,FALSE)</f>
        <v>#N/A</v>
      </c>
      <c r="Q2220" s="27" t="e">
        <f>VLOOKUP($B2220,期貨未平倉口數!$A$4:$M$499,11,FALSE)</f>
        <v>#N/A</v>
      </c>
      <c r="R2220" s="64" t="e">
        <f>VLOOKUP($B2220,選擇權未平倉餘額!$A$4:$I$500,6,FALSE)</f>
        <v>#N/A</v>
      </c>
      <c r="S2220" s="64" t="e">
        <f>VLOOKUP($B2220,選擇權未平倉餘額!$A$4:$I$500,7,FALSE)</f>
        <v>#N/A</v>
      </c>
      <c r="T2220" s="64" t="e">
        <f>VLOOKUP($B2220,選擇權未平倉餘額!$A$4:$I$500,8,FALSE)</f>
        <v>#N/A</v>
      </c>
      <c r="U2220" s="64" t="e">
        <f>VLOOKUP($B2220,選擇權未平倉餘額!$A$4:$I$500,9,FALSE)</f>
        <v>#N/A</v>
      </c>
      <c r="V2220" s="39" t="e">
        <f>VLOOKUP($B2220,臺指選擇權P_C_Ratios!$A$4:$C$500,3,FALSE)</f>
        <v>#N/A</v>
      </c>
      <c r="W2220" s="41" t="e">
        <f>VLOOKUP($B2220,散戶多空比!$A$6:$L$500,12,FALSE)</f>
        <v>#N/A</v>
      </c>
      <c r="X2220" s="40" t="e">
        <f>VLOOKUP($B2220,期貨大額交易人未沖銷部位!$A$4:$O$499,4,FALSE)</f>
        <v>#N/A</v>
      </c>
      <c r="Y2220" s="40" t="e">
        <f>VLOOKUP($B2220,期貨大額交易人未沖銷部位!$A$4:$O$499,7,FALSE)</f>
        <v>#N/A</v>
      </c>
      <c r="Z2220" s="40" t="e">
        <f>VLOOKUP($B2220,期貨大額交易人未沖銷部位!$A$4:$O$499,10,FALSE)</f>
        <v>#N/A</v>
      </c>
      <c r="AA2220" s="40" t="e">
        <f>VLOOKUP($B2220,期貨大額交易人未沖銷部位!$A$4:$O$499,13,FALSE)</f>
        <v>#N/A</v>
      </c>
      <c r="AB2220" s="40" t="e">
        <f>VLOOKUP($B2220,期貨大額交易人未沖銷部位!$A$4:$O$499,14,FALSE)</f>
        <v>#N/A</v>
      </c>
      <c r="AC2220" s="40" t="e">
        <f>VLOOKUP($B2220,期貨大額交易人未沖銷部位!$A$4:$O$499,15,FALSE)</f>
        <v>#N/A</v>
      </c>
      <c r="AD2220" s="33" t="e">
        <f>VLOOKUP($B2220,三大美股走勢!$A$4:$J$495,4,FALSE)</f>
        <v>#N/A</v>
      </c>
      <c r="AE2220" s="33" t="e">
        <f>VLOOKUP($B2220,三大美股走勢!$A$4:$J$495,7,FALSE)</f>
        <v>#N/A</v>
      </c>
      <c r="AF2220" s="33" t="e">
        <f>VLOOKUP($B2220,三大美股走勢!$A$4:$J$495,10,FALSE)</f>
        <v>#N/A</v>
      </c>
    </row>
    <row r="2221" spans="2:32">
      <c r="B2221" s="32">
        <v>45000</v>
      </c>
      <c r="C2221" s="33" t="e">
        <f>VLOOKUP($B2221,大盤與近月台指!$A$4:$I$499,2,FALSE)</f>
        <v>#N/A</v>
      </c>
      <c r="D2221" s="34" t="e">
        <f>VLOOKUP($B2221,大盤與近月台指!$A$4:$I$499,3,FALSE)</f>
        <v>#N/A</v>
      </c>
      <c r="E2221" s="35" t="e">
        <f>VLOOKUP($B2221,大盤與近月台指!$A$4:$I$499,4,FALSE)</f>
        <v>#N/A</v>
      </c>
      <c r="F2221" s="33" t="e">
        <f>VLOOKUP($B2221,大盤與近月台指!$A$4:$I$499,5,FALSE)</f>
        <v>#N/A</v>
      </c>
      <c r="G2221" s="49" t="e">
        <f>VLOOKUP($B2221,三大法人買賣超!$A$4:$I$500,3,FALSE)</f>
        <v>#N/A</v>
      </c>
      <c r="H2221" s="34" t="e">
        <f>VLOOKUP($B2221,三大法人買賣超!$A$4:$I$500,5,FALSE)</f>
        <v>#N/A</v>
      </c>
      <c r="I2221" s="27" t="e">
        <f>VLOOKUP($B2221,三大法人買賣超!$A$4:$I$500,7,FALSE)</f>
        <v>#N/A</v>
      </c>
      <c r="J2221" s="27" t="e">
        <f>VLOOKUP($B2221,三大法人買賣超!$A$4:$I$500,9,FALSE)</f>
        <v>#N/A</v>
      </c>
      <c r="K2221" s="37">
        <f>新台幣匯率美元指數!B2222</f>
        <v>0</v>
      </c>
      <c r="L2221" s="38">
        <f>新台幣匯率美元指數!C2222</f>
        <v>0</v>
      </c>
      <c r="M2221" s="39">
        <f>新台幣匯率美元指數!D2222</f>
        <v>0</v>
      </c>
      <c r="N2221" s="27" t="e">
        <f>VLOOKUP($B2221,期貨未平倉口數!$A$4:$M$499,4,FALSE)</f>
        <v>#N/A</v>
      </c>
      <c r="O2221" s="27" t="e">
        <f>VLOOKUP($B2221,期貨未平倉口數!$A$4:$M$499,9,FALSE)</f>
        <v>#N/A</v>
      </c>
      <c r="P2221" s="27" t="e">
        <f>VLOOKUP($B2221,期貨未平倉口數!$A$4:$M$499,10,FALSE)</f>
        <v>#N/A</v>
      </c>
      <c r="Q2221" s="27" t="e">
        <f>VLOOKUP($B2221,期貨未平倉口數!$A$4:$M$499,11,FALSE)</f>
        <v>#N/A</v>
      </c>
      <c r="R2221" s="64" t="e">
        <f>VLOOKUP($B2221,選擇權未平倉餘額!$A$4:$I$500,6,FALSE)</f>
        <v>#N/A</v>
      </c>
      <c r="S2221" s="64" t="e">
        <f>VLOOKUP($B2221,選擇權未平倉餘額!$A$4:$I$500,7,FALSE)</f>
        <v>#N/A</v>
      </c>
      <c r="T2221" s="64" t="e">
        <f>VLOOKUP($B2221,選擇權未平倉餘額!$A$4:$I$500,8,FALSE)</f>
        <v>#N/A</v>
      </c>
      <c r="U2221" s="64" t="e">
        <f>VLOOKUP($B2221,選擇權未平倉餘額!$A$4:$I$500,9,FALSE)</f>
        <v>#N/A</v>
      </c>
      <c r="V2221" s="39" t="e">
        <f>VLOOKUP($B2221,臺指選擇權P_C_Ratios!$A$4:$C$500,3,FALSE)</f>
        <v>#N/A</v>
      </c>
      <c r="W2221" s="41" t="e">
        <f>VLOOKUP($B2221,散戶多空比!$A$6:$L$500,12,FALSE)</f>
        <v>#N/A</v>
      </c>
      <c r="X2221" s="40" t="e">
        <f>VLOOKUP($B2221,期貨大額交易人未沖銷部位!$A$4:$O$499,4,FALSE)</f>
        <v>#N/A</v>
      </c>
      <c r="Y2221" s="40" t="e">
        <f>VLOOKUP($B2221,期貨大額交易人未沖銷部位!$A$4:$O$499,7,FALSE)</f>
        <v>#N/A</v>
      </c>
      <c r="Z2221" s="40" t="e">
        <f>VLOOKUP($B2221,期貨大額交易人未沖銷部位!$A$4:$O$499,10,FALSE)</f>
        <v>#N/A</v>
      </c>
      <c r="AA2221" s="40" t="e">
        <f>VLOOKUP($B2221,期貨大額交易人未沖銷部位!$A$4:$O$499,13,FALSE)</f>
        <v>#N/A</v>
      </c>
      <c r="AB2221" s="40" t="e">
        <f>VLOOKUP($B2221,期貨大額交易人未沖銷部位!$A$4:$O$499,14,FALSE)</f>
        <v>#N/A</v>
      </c>
      <c r="AC2221" s="40" t="e">
        <f>VLOOKUP($B2221,期貨大額交易人未沖銷部位!$A$4:$O$499,15,FALSE)</f>
        <v>#N/A</v>
      </c>
      <c r="AD2221" s="33" t="e">
        <f>VLOOKUP($B2221,三大美股走勢!$A$4:$J$495,4,FALSE)</f>
        <v>#N/A</v>
      </c>
      <c r="AE2221" s="33" t="e">
        <f>VLOOKUP($B2221,三大美股走勢!$A$4:$J$495,7,FALSE)</f>
        <v>#N/A</v>
      </c>
      <c r="AF2221" s="33" t="e">
        <f>VLOOKUP($B2221,三大美股走勢!$A$4:$J$495,10,FALSE)</f>
        <v>#N/A</v>
      </c>
    </row>
    <row r="2222" spans="2:32">
      <c r="B2222" s="32">
        <v>45001</v>
      </c>
      <c r="C2222" s="33" t="e">
        <f>VLOOKUP($B2222,大盤與近月台指!$A$4:$I$499,2,FALSE)</f>
        <v>#N/A</v>
      </c>
      <c r="D2222" s="34" t="e">
        <f>VLOOKUP($B2222,大盤與近月台指!$A$4:$I$499,3,FALSE)</f>
        <v>#N/A</v>
      </c>
      <c r="E2222" s="35" t="e">
        <f>VLOOKUP($B2222,大盤與近月台指!$A$4:$I$499,4,FALSE)</f>
        <v>#N/A</v>
      </c>
      <c r="F2222" s="33" t="e">
        <f>VLOOKUP($B2222,大盤與近月台指!$A$4:$I$499,5,FALSE)</f>
        <v>#N/A</v>
      </c>
      <c r="G2222" s="49" t="e">
        <f>VLOOKUP($B2222,三大法人買賣超!$A$4:$I$500,3,FALSE)</f>
        <v>#N/A</v>
      </c>
      <c r="H2222" s="34" t="e">
        <f>VLOOKUP($B2222,三大法人買賣超!$A$4:$I$500,5,FALSE)</f>
        <v>#N/A</v>
      </c>
      <c r="I2222" s="27" t="e">
        <f>VLOOKUP($B2222,三大法人買賣超!$A$4:$I$500,7,FALSE)</f>
        <v>#N/A</v>
      </c>
      <c r="J2222" s="27" t="e">
        <f>VLOOKUP($B2222,三大法人買賣超!$A$4:$I$500,9,FALSE)</f>
        <v>#N/A</v>
      </c>
      <c r="K2222" s="37">
        <f>新台幣匯率美元指數!B2223</f>
        <v>0</v>
      </c>
      <c r="L2222" s="38">
        <f>新台幣匯率美元指數!C2223</f>
        <v>0</v>
      </c>
      <c r="M2222" s="39">
        <f>新台幣匯率美元指數!D2223</f>
        <v>0</v>
      </c>
      <c r="N2222" s="27" t="e">
        <f>VLOOKUP($B2222,期貨未平倉口數!$A$4:$M$499,4,FALSE)</f>
        <v>#N/A</v>
      </c>
      <c r="O2222" s="27" t="e">
        <f>VLOOKUP($B2222,期貨未平倉口數!$A$4:$M$499,9,FALSE)</f>
        <v>#N/A</v>
      </c>
      <c r="P2222" s="27" t="e">
        <f>VLOOKUP($B2222,期貨未平倉口數!$A$4:$M$499,10,FALSE)</f>
        <v>#N/A</v>
      </c>
      <c r="Q2222" s="27" t="e">
        <f>VLOOKUP($B2222,期貨未平倉口數!$A$4:$M$499,11,FALSE)</f>
        <v>#N/A</v>
      </c>
      <c r="R2222" s="64" t="e">
        <f>VLOOKUP($B2222,選擇權未平倉餘額!$A$4:$I$500,6,FALSE)</f>
        <v>#N/A</v>
      </c>
      <c r="S2222" s="64" t="e">
        <f>VLOOKUP($B2222,選擇權未平倉餘額!$A$4:$I$500,7,FALSE)</f>
        <v>#N/A</v>
      </c>
      <c r="T2222" s="64" t="e">
        <f>VLOOKUP($B2222,選擇權未平倉餘額!$A$4:$I$500,8,FALSE)</f>
        <v>#N/A</v>
      </c>
      <c r="U2222" s="64" t="e">
        <f>VLOOKUP($B2222,選擇權未平倉餘額!$A$4:$I$500,9,FALSE)</f>
        <v>#N/A</v>
      </c>
      <c r="V2222" s="39" t="e">
        <f>VLOOKUP($B2222,臺指選擇權P_C_Ratios!$A$4:$C$500,3,FALSE)</f>
        <v>#N/A</v>
      </c>
      <c r="W2222" s="41" t="e">
        <f>VLOOKUP($B2222,散戶多空比!$A$6:$L$500,12,FALSE)</f>
        <v>#N/A</v>
      </c>
      <c r="X2222" s="40" t="e">
        <f>VLOOKUP($B2222,期貨大額交易人未沖銷部位!$A$4:$O$499,4,FALSE)</f>
        <v>#N/A</v>
      </c>
      <c r="Y2222" s="40" t="e">
        <f>VLOOKUP($B2222,期貨大額交易人未沖銷部位!$A$4:$O$499,7,FALSE)</f>
        <v>#N/A</v>
      </c>
      <c r="Z2222" s="40" t="e">
        <f>VLOOKUP($B2222,期貨大額交易人未沖銷部位!$A$4:$O$499,10,FALSE)</f>
        <v>#N/A</v>
      </c>
      <c r="AA2222" s="40" t="e">
        <f>VLOOKUP($B2222,期貨大額交易人未沖銷部位!$A$4:$O$499,13,FALSE)</f>
        <v>#N/A</v>
      </c>
      <c r="AB2222" s="40" t="e">
        <f>VLOOKUP($B2222,期貨大額交易人未沖銷部位!$A$4:$O$499,14,FALSE)</f>
        <v>#N/A</v>
      </c>
      <c r="AC2222" s="40" t="e">
        <f>VLOOKUP($B2222,期貨大額交易人未沖銷部位!$A$4:$O$499,15,FALSE)</f>
        <v>#N/A</v>
      </c>
      <c r="AD2222" s="33" t="e">
        <f>VLOOKUP($B2222,三大美股走勢!$A$4:$J$495,4,FALSE)</f>
        <v>#N/A</v>
      </c>
      <c r="AE2222" s="33" t="e">
        <f>VLOOKUP($B2222,三大美股走勢!$A$4:$J$495,7,FALSE)</f>
        <v>#N/A</v>
      </c>
      <c r="AF2222" s="33" t="e">
        <f>VLOOKUP($B2222,三大美股走勢!$A$4:$J$495,10,FALSE)</f>
        <v>#N/A</v>
      </c>
    </row>
    <row r="2223" spans="2:32">
      <c r="B2223" s="32">
        <v>45002</v>
      </c>
      <c r="C2223" s="33" t="e">
        <f>VLOOKUP($B2223,大盤與近月台指!$A$4:$I$499,2,FALSE)</f>
        <v>#N/A</v>
      </c>
      <c r="D2223" s="34" t="e">
        <f>VLOOKUP($B2223,大盤與近月台指!$A$4:$I$499,3,FALSE)</f>
        <v>#N/A</v>
      </c>
      <c r="E2223" s="35" t="e">
        <f>VLOOKUP($B2223,大盤與近月台指!$A$4:$I$499,4,FALSE)</f>
        <v>#N/A</v>
      </c>
      <c r="F2223" s="33" t="e">
        <f>VLOOKUP($B2223,大盤與近月台指!$A$4:$I$499,5,FALSE)</f>
        <v>#N/A</v>
      </c>
      <c r="G2223" s="49" t="e">
        <f>VLOOKUP($B2223,三大法人買賣超!$A$4:$I$500,3,FALSE)</f>
        <v>#N/A</v>
      </c>
      <c r="H2223" s="34" t="e">
        <f>VLOOKUP($B2223,三大法人買賣超!$A$4:$I$500,5,FALSE)</f>
        <v>#N/A</v>
      </c>
      <c r="I2223" s="27" t="e">
        <f>VLOOKUP($B2223,三大法人買賣超!$A$4:$I$500,7,FALSE)</f>
        <v>#N/A</v>
      </c>
      <c r="J2223" s="27" t="e">
        <f>VLOOKUP($B2223,三大法人買賣超!$A$4:$I$500,9,FALSE)</f>
        <v>#N/A</v>
      </c>
      <c r="K2223" s="37">
        <f>新台幣匯率美元指數!B2224</f>
        <v>0</v>
      </c>
      <c r="L2223" s="38">
        <f>新台幣匯率美元指數!C2224</f>
        <v>0</v>
      </c>
      <c r="M2223" s="39">
        <f>新台幣匯率美元指數!D2224</f>
        <v>0</v>
      </c>
      <c r="N2223" s="27" t="e">
        <f>VLOOKUP($B2223,期貨未平倉口數!$A$4:$M$499,4,FALSE)</f>
        <v>#N/A</v>
      </c>
      <c r="O2223" s="27" t="e">
        <f>VLOOKUP($B2223,期貨未平倉口數!$A$4:$M$499,9,FALSE)</f>
        <v>#N/A</v>
      </c>
      <c r="P2223" s="27" t="e">
        <f>VLOOKUP($B2223,期貨未平倉口數!$A$4:$M$499,10,FALSE)</f>
        <v>#N/A</v>
      </c>
      <c r="Q2223" s="27" t="e">
        <f>VLOOKUP($B2223,期貨未平倉口數!$A$4:$M$499,11,FALSE)</f>
        <v>#N/A</v>
      </c>
      <c r="R2223" s="64" t="e">
        <f>VLOOKUP($B2223,選擇權未平倉餘額!$A$4:$I$500,6,FALSE)</f>
        <v>#N/A</v>
      </c>
      <c r="S2223" s="64" t="e">
        <f>VLOOKUP($B2223,選擇權未平倉餘額!$A$4:$I$500,7,FALSE)</f>
        <v>#N/A</v>
      </c>
      <c r="T2223" s="64" t="e">
        <f>VLOOKUP($B2223,選擇權未平倉餘額!$A$4:$I$500,8,FALSE)</f>
        <v>#N/A</v>
      </c>
      <c r="U2223" s="64" t="e">
        <f>VLOOKUP($B2223,選擇權未平倉餘額!$A$4:$I$500,9,FALSE)</f>
        <v>#N/A</v>
      </c>
      <c r="V2223" s="39" t="e">
        <f>VLOOKUP($B2223,臺指選擇權P_C_Ratios!$A$4:$C$500,3,FALSE)</f>
        <v>#N/A</v>
      </c>
      <c r="W2223" s="41" t="e">
        <f>VLOOKUP($B2223,散戶多空比!$A$6:$L$500,12,FALSE)</f>
        <v>#N/A</v>
      </c>
      <c r="X2223" s="40" t="e">
        <f>VLOOKUP($B2223,期貨大額交易人未沖銷部位!$A$4:$O$499,4,FALSE)</f>
        <v>#N/A</v>
      </c>
      <c r="Y2223" s="40" t="e">
        <f>VLOOKUP($B2223,期貨大額交易人未沖銷部位!$A$4:$O$499,7,FALSE)</f>
        <v>#N/A</v>
      </c>
      <c r="Z2223" s="40" t="e">
        <f>VLOOKUP($B2223,期貨大額交易人未沖銷部位!$A$4:$O$499,10,FALSE)</f>
        <v>#N/A</v>
      </c>
      <c r="AA2223" s="40" t="e">
        <f>VLOOKUP($B2223,期貨大額交易人未沖銷部位!$A$4:$O$499,13,FALSE)</f>
        <v>#N/A</v>
      </c>
      <c r="AB2223" s="40" t="e">
        <f>VLOOKUP($B2223,期貨大額交易人未沖銷部位!$A$4:$O$499,14,FALSE)</f>
        <v>#N/A</v>
      </c>
      <c r="AC2223" s="40" t="e">
        <f>VLOOKUP($B2223,期貨大額交易人未沖銷部位!$A$4:$O$499,15,FALSE)</f>
        <v>#N/A</v>
      </c>
      <c r="AD2223" s="33" t="e">
        <f>VLOOKUP($B2223,三大美股走勢!$A$4:$J$495,4,FALSE)</f>
        <v>#N/A</v>
      </c>
      <c r="AE2223" s="33" t="e">
        <f>VLOOKUP($B2223,三大美股走勢!$A$4:$J$495,7,FALSE)</f>
        <v>#N/A</v>
      </c>
      <c r="AF2223" s="33" t="e">
        <f>VLOOKUP($B2223,三大美股走勢!$A$4:$J$495,10,FALSE)</f>
        <v>#N/A</v>
      </c>
    </row>
    <row r="2224" spans="2:32">
      <c r="B2224" s="32">
        <v>45003</v>
      </c>
      <c r="C2224" s="33" t="e">
        <f>VLOOKUP($B2224,大盤與近月台指!$A$4:$I$499,2,FALSE)</f>
        <v>#N/A</v>
      </c>
      <c r="D2224" s="34" t="e">
        <f>VLOOKUP($B2224,大盤與近月台指!$A$4:$I$499,3,FALSE)</f>
        <v>#N/A</v>
      </c>
      <c r="E2224" s="35" t="e">
        <f>VLOOKUP($B2224,大盤與近月台指!$A$4:$I$499,4,FALSE)</f>
        <v>#N/A</v>
      </c>
      <c r="F2224" s="33" t="e">
        <f>VLOOKUP($B2224,大盤與近月台指!$A$4:$I$499,5,FALSE)</f>
        <v>#N/A</v>
      </c>
      <c r="G2224" s="49" t="e">
        <f>VLOOKUP($B2224,三大法人買賣超!$A$4:$I$500,3,FALSE)</f>
        <v>#N/A</v>
      </c>
      <c r="H2224" s="34" t="e">
        <f>VLOOKUP($B2224,三大法人買賣超!$A$4:$I$500,5,FALSE)</f>
        <v>#N/A</v>
      </c>
      <c r="I2224" s="27" t="e">
        <f>VLOOKUP($B2224,三大法人買賣超!$A$4:$I$500,7,FALSE)</f>
        <v>#N/A</v>
      </c>
      <c r="J2224" s="27" t="e">
        <f>VLOOKUP($B2224,三大法人買賣超!$A$4:$I$500,9,FALSE)</f>
        <v>#N/A</v>
      </c>
      <c r="K2224" s="37">
        <f>新台幣匯率美元指數!B2225</f>
        <v>0</v>
      </c>
      <c r="L2224" s="38">
        <f>新台幣匯率美元指數!C2225</f>
        <v>0</v>
      </c>
      <c r="M2224" s="39">
        <f>新台幣匯率美元指數!D2225</f>
        <v>0</v>
      </c>
      <c r="N2224" s="27" t="e">
        <f>VLOOKUP($B2224,期貨未平倉口數!$A$4:$M$499,4,FALSE)</f>
        <v>#N/A</v>
      </c>
      <c r="O2224" s="27" t="e">
        <f>VLOOKUP($B2224,期貨未平倉口數!$A$4:$M$499,9,FALSE)</f>
        <v>#N/A</v>
      </c>
      <c r="P2224" s="27" t="e">
        <f>VLOOKUP($B2224,期貨未平倉口數!$A$4:$M$499,10,FALSE)</f>
        <v>#N/A</v>
      </c>
      <c r="Q2224" s="27" t="e">
        <f>VLOOKUP($B2224,期貨未平倉口數!$A$4:$M$499,11,FALSE)</f>
        <v>#N/A</v>
      </c>
      <c r="R2224" s="64" t="e">
        <f>VLOOKUP($B2224,選擇權未平倉餘額!$A$4:$I$500,6,FALSE)</f>
        <v>#N/A</v>
      </c>
      <c r="S2224" s="64" t="e">
        <f>VLOOKUP($B2224,選擇權未平倉餘額!$A$4:$I$500,7,FALSE)</f>
        <v>#N/A</v>
      </c>
      <c r="T2224" s="64" t="e">
        <f>VLOOKUP($B2224,選擇權未平倉餘額!$A$4:$I$500,8,FALSE)</f>
        <v>#N/A</v>
      </c>
      <c r="U2224" s="64" t="e">
        <f>VLOOKUP($B2224,選擇權未平倉餘額!$A$4:$I$500,9,FALSE)</f>
        <v>#N/A</v>
      </c>
      <c r="V2224" s="39" t="e">
        <f>VLOOKUP($B2224,臺指選擇權P_C_Ratios!$A$4:$C$500,3,FALSE)</f>
        <v>#N/A</v>
      </c>
      <c r="W2224" s="41" t="e">
        <f>VLOOKUP($B2224,散戶多空比!$A$6:$L$500,12,FALSE)</f>
        <v>#N/A</v>
      </c>
      <c r="X2224" s="40" t="e">
        <f>VLOOKUP($B2224,期貨大額交易人未沖銷部位!$A$4:$O$499,4,FALSE)</f>
        <v>#N/A</v>
      </c>
      <c r="Y2224" s="40" t="e">
        <f>VLOOKUP($B2224,期貨大額交易人未沖銷部位!$A$4:$O$499,7,FALSE)</f>
        <v>#N/A</v>
      </c>
      <c r="Z2224" s="40" t="e">
        <f>VLOOKUP($B2224,期貨大額交易人未沖銷部位!$A$4:$O$499,10,FALSE)</f>
        <v>#N/A</v>
      </c>
      <c r="AA2224" s="40" t="e">
        <f>VLOOKUP($B2224,期貨大額交易人未沖銷部位!$A$4:$O$499,13,FALSE)</f>
        <v>#N/A</v>
      </c>
      <c r="AB2224" s="40" t="e">
        <f>VLOOKUP($B2224,期貨大額交易人未沖銷部位!$A$4:$O$499,14,FALSE)</f>
        <v>#N/A</v>
      </c>
      <c r="AC2224" s="40" t="e">
        <f>VLOOKUP($B2224,期貨大額交易人未沖銷部位!$A$4:$O$499,15,FALSE)</f>
        <v>#N/A</v>
      </c>
      <c r="AD2224" s="33" t="e">
        <f>VLOOKUP($B2224,三大美股走勢!$A$4:$J$495,4,FALSE)</f>
        <v>#N/A</v>
      </c>
      <c r="AE2224" s="33" t="e">
        <f>VLOOKUP($B2224,三大美股走勢!$A$4:$J$495,7,FALSE)</f>
        <v>#N/A</v>
      </c>
      <c r="AF2224" s="33" t="e">
        <f>VLOOKUP($B2224,三大美股走勢!$A$4:$J$495,10,FALSE)</f>
        <v>#N/A</v>
      </c>
    </row>
    <row r="2225" spans="2:32">
      <c r="B2225" s="32">
        <v>45004</v>
      </c>
      <c r="C2225" s="33" t="e">
        <f>VLOOKUP($B2225,大盤與近月台指!$A$4:$I$499,2,FALSE)</f>
        <v>#N/A</v>
      </c>
      <c r="D2225" s="34" t="e">
        <f>VLOOKUP($B2225,大盤與近月台指!$A$4:$I$499,3,FALSE)</f>
        <v>#N/A</v>
      </c>
      <c r="E2225" s="35" t="e">
        <f>VLOOKUP($B2225,大盤與近月台指!$A$4:$I$499,4,FALSE)</f>
        <v>#N/A</v>
      </c>
      <c r="F2225" s="33" t="e">
        <f>VLOOKUP($B2225,大盤與近月台指!$A$4:$I$499,5,FALSE)</f>
        <v>#N/A</v>
      </c>
      <c r="G2225" s="49" t="e">
        <f>VLOOKUP($B2225,三大法人買賣超!$A$4:$I$500,3,FALSE)</f>
        <v>#N/A</v>
      </c>
      <c r="H2225" s="34" t="e">
        <f>VLOOKUP($B2225,三大法人買賣超!$A$4:$I$500,5,FALSE)</f>
        <v>#N/A</v>
      </c>
      <c r="I2225" s="27" t="e">
        <f>VLOOKUP($B2225,三大法人買賣超!$A$4:$I$500,7,FALSE)</f>
        <v>#N/A</v>
      </c>
      <c r="J2225" s="27" t="e">
        <f>VLOOKUP($B2225,三大法人買賣超!$A$4:$I$500,9,FALSE)</f>
        <v>#N/A</v>
      </c>
      <c r="K2225" s="37">
        <f>新台幣匯率美元指數!B2226</f>
        <v>0</v>
      </c>
      <c r="L2225" s="38">
        <f>新台幣匯率美元指數!C2226</f>
        <v>0</v>
      </c>
      <c r="M2225" s="39">
        <f>新台幣匯率美元指數!D2226</f>
        <v>0</v>
      </c>
      <c r="N2225" s="27" t="e">
        <f>VLOOKUP($B2225,期貨未平倉口數!$A$4:$M$499,4,FALSE)</f>
        <v>#N/A</v>
      </c>
      <c r="O2225" s="27" t="e">
        <f>VLOOKUP($B2225,期貨未平倉口數!$A$4:$M$499,9,FALSE)</f>
        <v>#N/A</v>
      </c>
      <c r="P2225" s="27" t="e">
        <f>VLOOKUP($B2225,期貨未平倉口數!$A$4:$M$499,10,FALSE)</f>
        <v>#N/A</v>
      </c>
      <c r="Q2225" s="27" t="e">
        <f>VLOOKUP($B2225,期貨未平倉口數!$A$4:$M$499,11,FALSE)</f>
        <v>#N/A</v>
      </c>
      <c r="R2225" s="64" t="e">
        <f>VLOOKUP($B2225,選擇權未平倉餘額!$A$4:$I$500,6,FALSE)</f>
        <v>#N/A</v>
      </c>
      <c r="S2225" s="64" t="e">
        <f>VLOOKUP($B2225,選擇權未平倉餘額!$A$4:$I$500,7,FALSE)</f>
        <v>#N/A</v>
      </c>
      <c r="T2225" s="64" t="e">
        <f>VLOOKUP($B2225,選擇權未平倉餘額!$A$4:$I$500,8,FALSE)</f>
        <v>#N/A</v>
      </c>
      <c r="U2225" s="64" t="e">
        <f>VLOOKUP($B2225,選擇權未平倉餘額!$A$4:$I$500,9,FALSE)</f>
        <v>#N/A</v>
      </c>
      <c r="V2225" s="39" t="e">
        <f>VLOOKUP($B2225,臺指選擇權P_C_Ratios!$A$4:$C$500,3,FALSE)</f>
        <v>#N/A</v>
      </c>
      <c r="W2225" s="41" t="e">
        <f>VLOOKUP($B2225,散戶多空比!$A$6:$L$500,12,FALSE)</f>
        <v>#N/A</v>
      </c>
      <c r="X2225" s="40" t="e">
        <f>VLOOKUP($B2225,期貨大額交易人未沖銷部位!$A$4:$O$499,4,FALSE)</f>
        <v>#N/A</v>
      </c>
      <c r="Y2225" s="40" t="e">
        <f>VLOOKUP($B2225,期貨大額交易人未沖銷部位!$A$4:$O$499,7,FALSE)</f>
        <v>#N/A</v>
      </c>
      <c r="Z2225" s="40" t="e">
        <f>VLOOKUP($B2225,期貨大額交易人未沖銷部位!$A$4:$O$499,10,FALSE)</f>
        <v>#N/A</v>
      </c>
      <c r="AA2225" s="40" t="e">
        <f>VLOOKUP($B2225,期貨大額交易人未沖銷部位!$A$4:$O$499,13,FALSE)</f>
        <v>#N/A</v>
      </c>
      <c r="AB2225" s="40" t="e">
        <f>VLOOKUP($B2225,期貨大額交易人未沖銷部位!$A$4:$O$499,14,FALSE)</f>
        <v>#N/A</v>
      </c>
      <c r="AC2225" s="40" t="e">
        <f>VLOOKUP($B2225,期貨大額交易人未沖銷部位!$A$4:$O$499,15,FALSE)</f>
        <v>#N/A</v>
      </c>
      <c r="AD2225" s="33" t="e">
        <f>VLOOKUP($B2225,三大美股走勢!$A$4:$J$495,4,FALSE)</f>
        <v>#N/A</v>
      </c>
      <c r="AE2225" s="33" t="e">
        <f>VLOOKUP($B2225,三大美股走勢!$A$4:$J$495,7,FALSE)</f>
        <v>#N/A</v>
      </c>
      <c r="AF2225" s="33" t="e">
        <f>VLOOKUP($B2225,三大美股走勢!$A$4:$J$495,10,FALSE)</f>
        <v>#N/A</v>
      </c>
    </row>
    <row r="2226" spans="2:32">
      <c r="B2226" s="32">
        <v>45005</v>
      </c>
      <c r="C2226" s="33" t="e">
        <f>VLOOKUP($B2226,大盤與近月台指!$A$4:$I$499,2,FALSE)</f>
        <v>#N/A</v>
      </c>
      <c r="D2226" s="34" t="e">
        <f>VLOOKUP($B2226,大盤與近月台指!$A$4:$I$499,3,FALSE)</f>
        <v>#N/A</v>
      </c>
      <c r="E2226" s="35" t="e">
        <f>VLOOKUP($B2226,大盤與近月台指!$A$4:$I$499,4,FALSE)</f>
        <v>#N/A</v>
      </c>
      <c r="F2226" s="33" t="e">
        <f>VLOOKUP($B2226,大盤與近月台指!$A$4:$I$499,5,FALSE)</f>
        <v>#N/A</v>
      </c>
      <c r="G2226" s="49" t="e">
        <f>VLOOKUP($B2226,三大法人買賣超!$A$4:$I$500,3,FALSE)</f>
        <v>#N/A</v>
      </c>
      <c r="H2226" s="34" t="e">
        <f>VLOOKUP($B2226,三大法人買賣超!$A$4:$I$500,5,FALSE)</f>
        <v>#N/A</v>
      </c>
      <c r="I2226" s="27" t="e">
        <f>VLOOKUP($B2226,三大法人買賣超!$A$4:$I$500,7,FALSE)</f>
        <v>#N/A</v>
      </c>
      <c r="J2226" s="27" t="e">
        <f>VLOOKUP($B2226,三大法人買賣超!$A$4:$I$500,9,FALSE)</f>
        <v>#N/A</v>
      </c>
      <c r="K2226" s="37">
        <f>新台幣匯率美元指數!B2227</f>
        <v>0</v>
      </c>
      <c r="L2226" s="38">
        <f>新台幣匯率美元指數!C2227</f>
        <v>0</v>
      </c>
      <c r="M2226" s="39">
        <f>新台幣匯率美元指數!D2227</f>
        <v>0</v>
      </c>
      <c r="N2226" s="27" t="e">
        <f>VLOOKUP($B2226,期貨未平倉口數!$A$4:$M$499,4,FALSE)</f>
        <v>#N/A</v>
      </c>
      <c r="O2226" s="27" t="e">
        <f>VLOOKUP($B2226,期貨未平倉口數!$A$4:$M$499,9,FALSE)</f>
        <v>#N/A</v>
      </c>
      <c r="P2226" s="27" t="e">
        <f>VLOOKUP($B2226,期貨未平倉口數!$A$4:$M$499,10,FALSE)</f>
        <v>#N/A</v>
      </c>
      <c r="Q2226" s="27" t="e">
        <f>VLOOKUP($B2226,期貨未平倉口數!$A$4:$M$499,11,FALSE)</f>
        <v>#N/A</v>
      </c>
      <c r="R2226" s="64" t="e">
        <f>VLOOKUP($B2226,選擇權未平倉餘額!$A$4:$I$500,6,FALSE)</f>
        <v>#N/A</v>
      </c>
      <c r="S2226" s="64" t="e">
        <f>VLOOKUP($B2226,選擇權未平倉餘額!$A$4:$I$500,7,FALSE)</f>
        <v>#N/A</v>
      </c>
      <c r="T2226" s="64" t="e">
        <f>VLOOKUP($B2226,選擇權未平倉餘額!$A$4:$I$500,8,FALSE)</f>
        <v>#N/A</v>
      </c>
      <c r="U2226" s="64" t="e">
        <f>VLOOKUP($B2226,選擇權未平倉餘額!$A$4:$I$500,9,FALSE)</f>
        <v>#N/A</v>
      </c>
      <c r="V2226" s="39" t="e">
        <f>VLOOKUP($B2226,臺指選擇權P_C_Ratios!$A$4:$C$500,3,FALSE)</f>
        <v>#N/A</v>
      </c>
      <c r="W2226" s="41" t="e">
        <f>VLOOKUP($B2226,散戶多空比!$A$6:$L$500,12,FALSE)</f>
        <v>#N/A</v>
      </c>
      <c r="X2226" s="40" t="e">
        <f>VLOOKUP($B2226,期貨大額交易人未沖銷部位!$A$4:$O$499,4,FALSE)</f>
        <v>#N/A</v>
      </c>
      <c r="Y2226" s="40" t="e">
        <f>VLOOKUP($B2226,期貨大額交易人未沖銷部位!$A$4:$O$499,7,FALSE)</f>
        <v>#N/A</v>
      </c>
      <c r="Z2226" s="40" t="e">
        <f>VLOOKUP($B2226,期貨大額交易人未沖銷部位!$A$4:$O$499,10,FALSE)</f>
        <v>#N/A</v>
      </c>
      <c r="AA2226" s="40" t="e">
        <f>VLOOKUP($B2226,期貨大額交易人未沖銷部位!$A$4:$O$499,13,FALSE)</f>
        <v>#N/A</v>
      </c>
      <c r="AB2226" s="40" t="e">
        <f>VLOOKUP($B2226,期貨大額交易人未沖銷部位!$A$4:$O$499,14,FALSE)</f>
        <v>#N/A</v>
      </c>
      <c r="AC2226" s="40" t="e">
        <f>VLOOKUP($B2226,期貨大額交易人未沖銷部位!$A$4:$O$499,15,FALSE)</f>
        <v>#N/A</v>
      </c>
      <c r="AD2226" s="33" t="e">
        <f>VLOOKUP($B2226,三大美股走勢!$A$4:$J$495,4,FALSE)</f>
        <v>#N/A</v>
      </c>
      <c r="AE2226" s="33" t="e">
        <f>VLOOKUP($B2226,三大美股走勢!$A$4:$J$495,7,FALSE)</f>
        <v>#N/A</v>
      </c>
      <c r="AF2226" s="33" t="e">
        <f>VLOOKUP($B2226,三大美股走勢!$A$4:$J$495,10,FALSE)</f>
        <v>#N/A</v>
      </c>
    </row>
    <row r="2227" spans="2:32">
      <c r="B2227" s="32">
        <v>45006</v>
      </c>
      <c r="C2227" s="33" t="e">
        <f>VLOOKUP($B2227,大盤與近月台指!$A$4:$I$499,2,FALSE)</f>
        <v>#N/A</v>
      </c>
      <c r="D2227" s="34" t="e">
        <f>VLOOKUP($B2227,大盤與近月台指!$A$4:$I$499,3,FALSE)</f>
        <v>#N/A</v>
      </c>
      <c r="E2227" s="35" t="e">
        <f>VLOOKUP($B2227,大盤與近月台指!$A$4:$I$499,4,FALSE)</f>
        <v>#N/A</v>
      </c>
      <c r="F2227" s="33" t="e">
        <f>VLOOKUP($B2227,大盤與近月台指!$A$4:$I$499,5,FALSE)</f>
        <v>#N/A</v>
      </c>
      <c r="G2227" s="49" t="e">
        <f>VLOOKUP($B2227,三大法人買賣超!$A$4:$I$500,3,FALSE)</f>
        <v>#N/A</v>
      </c>
      <c r="H2227" s="34" t="e">
        <f>VLOOKUP($B2227,三大法人買賣超!$A$4:$I$500,5,FALSE)</f>
        <v>#N/A</v>
      </c>
      <c r="I2227" s="27" t="e">
        <f>VLOOKUP($B2227,三大法人買賣超!$A$4:$I$500,7,FALSE)</f>
        <v>#N/A</v>
      </c>
      <c r="J2227" s="27" t="e">
        <f>VLOOKUP($B2227,三大法人買賣超!$A$4:$I$500,9,FALSE)</f>
        <v>#N/A</v>
      </c>
      <c r="K2227" s="37">
        <f>新台幣匯率美元指數!B2228</f>
        <v>0</v>
      </c>
      <c r="L2227" s="38">
        <f>新台幣匯率美元指數!C2228</f>
        <v>0</v>
      </c>
      <c r="M2227" s="39">
        <f>新台幣匯率美元指數!D2228</f>
        <v>0</v>
      </c>
      <c r="N2227" s="27" t="e">
        <f>VLOOKUP($B2227,期貨未平倉口數!$A$4:$M$499,4,FALSE)</f>
        <v>#N/A</v>
      </c>
      <c r="O2227" s="27" t="e">
        <f>VLOOKUP($B2227,期貨未平倉口數!$A$4:$M$499,9,FALSE)</f>
        <v>#N/A</v>
      </c>
      <c r="P2227" s="27" t="e">
        <f>VLOOKUP($B2227,期貨未平倉口數!$A$4:$M$499,10,FALSE)</f>
        <v>#N/A</v>
      </c>
      <c r="Q2227" s="27" t="e">
        <f>VLOOKUP($B2227,期貨未平倉口數!$A$4:$M$499,11,FALSE)</f>
        <v>#N/A</v>
      </c>
      <c r="R2227" s="64" t="e">
        <f>VLOOKUP($B2227,選擇權未平倉餘額!$A$4:$I$500,6,FALSE)</f>
        <v>#N/A</v>
      </c>
      <c r="S2227" s="64" t="e">
        <f>VLOOKUP($B2227,選擇權未平倉餘額!$A$4:$I$500,7,FALSE)</f>
        <v>#N/A</v>
      </c>
      <c r="T2227" s="64" t="e">
        <f>VLOOKUP($B2227,選擇權未平倉餘額!$A$4:$I$500,8,FALSE)</f>
        <v>#N/A</v>
      </c>
      <c r="U2227" s="64" t="e">
        <f>VLOOKUP($B2227,選擇權未平倉餘額!$A$4:$I$500,9,FALSE)</f>
        <v>#N/A</v>
      </c>
      <c r="V2227" s="39" t="e">
        <f>VLOOKUP($B2227,臺指選擇權P_C_Ratios!$A$4:$C$500,3,FALSE)</f>
        <v>#N/A</v>
      </c>
      <c r="W2227" s="41" t="e">
        <f>VLOOKUP($B2227,散戶多空比!$A$6:$L$500,12,FALSE)</f>
        <v>#N/A</v>
      </c>
      <c r="X2227" s="40" t="e">
        <f>VLOOKUP($B2227,期貨大額交易人未沖銷部位!$A$4:$O$499,4,FALSE)</f>
        <v>#N/A</v>
      </c>
      <c r="Y2227" s="40" t="e">
        <f>VLOOKUP($B2227,期貨大額交易人未沖銷部位!$A$4:$O$499,7,FALSE)</f>
        <v>#N/A</v>
      </c>
      <c r="Z2227" s="40" t="e">
        <f>VLOOKUP($B2227,期貨大額交易人未沖銷部位!$A$4:$O$499,10,FALSE)</f>
        <v>#N/A</v>
      </c>
      <c r="AA2227" s="40" t="e">
        <f>VLOOKUP($B2227,期貨大額交易人未沖銷部位!$A$4:$O$499,13,FALSE)</f>
        <v>#N/A</v>
      </c>
      <c r="AB2227" s="40" t="e">
        <f>VLOOKUP($B2227,期貨大額交易人未沖銷部位!$A$4:$O$499,14,FALSE)</f>
        <v>#N/A</v>
      </c>
      <c r="AC2227" s="40" t="e">
        <f>VLOOKUP($B2227,期貨大額交易人未沖銷部位!$A$4:$O$499,15,FALSE)</f>
        <v>#N/A</v>
      </c>
      <c r="AD2227" s="33" t="e">
        <f>VLOOKUP($B2227,三大美股走勢!$A$4:$J$495,4,FALSE)</f>
        <v>#N/A</v>
      </c>
      <c r="AE2227" s="33" t="e">
        <f>VLOOKUP($B2227,三大美股走勢!$A$4:$J$495,7,FALSE)</f>
        <v>#N/A</v>
      </c>
      <c r="AF2227" s="33" t="e">
        <f>VLOOKUP($B2227,三大美股走勢!$A$4:$J$495,10,FALSE)</f>
        <v>#N/A</v>
      </c>
    </row>
    <row r="2228" spans="2:32">
      <c r="B2228" s="32">
        <v>45007</v>
      </c>
      <c r="C2228" s="33" t="e">
        <f>VLOOKUP($B2228,大盤與近月台指!$A$4:$I$499,2,FALSE)</f>
        <v>#N/A</v>
      </c>
      <c r="D2228" s="34" t="e">
        <f>VLOOKUP($B2228,大盤與近月台指!$A$4:$I$499,3,FALSE)</f>
        <v>#N/A</v>
      </c>
      <c r="E2228" s="35" t="e">
        <f>VLOOKUP($B2228,大盤與近月台指!$A$4:$I$499,4,FALSE)</f>
        <v>#N/A</v>
      </c>
      <c r="F2228" s="33" t="e">
        <f>VLOOKUP($B2228,大盤與近月台指!$A$4:$I$499,5,FALSE)</f>
        <v>#N/A</v>
      </c>
      <c r="G2228" s="49" t="e">
        <f>VLOOKUP($B2228,三大法人買賣超!$A$4:$I$500,3,FALSE)</f>
        <v>#N/A</v>
      </c>
      <c r="H2228" s="34" t="e">
        <f>VLOOKUP($B2228,三大法人買賣超!$A$4:$I$500,5,FALSE)</f>
        <v>#N/A</v>
      </c>
      <c r="I2228" s="27" t="e">
        <f>VLOOKUP($B2228,三大法人買賣超!$A$4:$I$500,7,FALSE)</f>
        <v>#N/A</v>
      </c>
      <c r="J2228" s="27" t="e">
        <f>VLOOKUP($B2228,三大法人買賣超!$A$4:$I$500,9,FALSE)</f>
        <v>#N/A</v>
      </c>
      <c r="K2228" s="37">
        <f>新台幣匯率美元指數!B2229</f>
        <v>0</v>
      </c>
      <c r="L2228" s="38">
        <f>新台幣匯率美元指數!C2229</f>
        <v>0</v>
      </c>
      <c r="M2228" s="39">
        <f>新台幣匯率美元指數!D2229</f>
        <v>0</v>
      </c>
      <c r="N2228" s="27" t="e">
        <f>VLOOKUP($B2228,期貨未平倉口數!$A$4:$M$499,4,FALSE)</f>
        <v>#N/A</v>
      </c>
      <c r="O2228" s="27" t="e">
        <f>VLOOKUP($B2228,期貨未平倉口數!$A$4:$M$499,9,FALSE)</f>
        <v>#N/A</v>
      </c>
      <c r="P2228" s="27" t="e">
        <f>VLOOKUP($B2228,期貨未平倉口數!$A$4:$M$499,10,FALSE)</f>
        <v>#N/A</v>
      </c>
      <c r="Q2228" s="27" t="e">
        <f>VLOOKUP($B2228,期貨未平倉口數!$A$4:$M$499,11,FALSE)</f>
        <v>#N/A</v>
      </c>
      <c r="R2228" s="64" t="e">
        <f>VLOOKUP($B2228,選擇權未平倉餘額!$A$4:$I$500,6,FALSE)</f>
        <v>#N/A</v>
      </c>
      <c r="S2228" s="64" t="e">
        <f>VLOOKUP($B2228,選擇權未平倉餘額!$A$4:$I$500,7,FALSE)</f>
        <v>#N/A</v>
      </c>
      <c r="T2228" s="64" t="e">
        <f>VLOOKUP($B2228,選擇權未平倉餘額!$A$4:$I$500,8,FALSE)</f>
        <v>#N/A</v>
      </c>
      <c r="U2228" s="64" t="e">
        <f>VLOOKUP($B2228,選擇權未平倉餘額!$A$4:$I$500,9,FALSE)</f>
        <v>#N/A</v>
      </c>
      <c r="V2228" s="39" t="e">
        <f>VLOOKUP($B2228,臺指選擇權P_C_Ratios!$A$4:$C$500,3,FALSE)</f>
        <v>#N/A</v>
      </c>
      <c r="W2228" s="41" t="e">
        <f>VLOOKUP($B2228,散戶多空比!$A$6:$L$500,12,FALSE)</f>
        <v>#N/A</v>
      </c>
      <c r="X2228" s="40" t="e">
        <f>VLOOKUP($B2228,期貨大額交易人未沖銷部位!$A$4:$O$499,4,FALSE)</f>
        <v>#N/A</v>
      </c>
      <c r="Y2228" s="40" t="e">
        <f>VLOOKUP($B2228,期貨大額交易人未沖銷部位!$A$4:$O$499,7,FALSE)</f>
        <v>#N/A</v>
      </c>
      <c r="Z2228" s="40" t="e">
        <f>VLOOKUP($B2228,期貨大額交易人未沖銷部位!$A$4:$O$499,10,FALSE)</f>
        <v>#N/A</v>
      </c>
      <c r="AA2228" s="40" t="e">
        <f>VLOOKUP($B2228,期貨大額交易人未沖銷部位!$A$4:$O$499,13,FALSE)</f>
        <v>#N/A</v>
      </c>
      <c r="AB2228" s="40" t="e">
        <f>VLOOKUP($B2228,期貨大額交易人未沖銷部位!$A$4:$O$499,14,FALSE)</f>
        <v>#N/A</v>
      </c>
      <c r="AC2228" s="40" t="e">
        <f>VLOOKUP($B2228,期貨大額交易人未沖銷部位!$A$4:$O$499,15,FALSE)</f>
        <v>#N/A</v>
      </c>
      <c r="AD2228" s="33" t="e">
        <f>VLOOKUP($B2228,三大美股走勢!$A$4:$J$495,4,FALSE)</f>
        <v>#N/A</v>
      </c>
      <c r="AE2228" s="33" t="e">
        <f>VLOOKUP($B2228,三大美股走勢!$A$4:$J$495,7,FALSE)</f>
        <v>#N/A</v>
      </c>
      <c r="AF2228" s="33" t="e">
        <f>VLOOKUP($B2228,三大美股走勢!$A$4:$J$495,10,FALSE)</f>
        <v>#N/A</v>
      </c>
    </row>
    <row r="2229" spans="2:32">
      <c r="B2229" s="32">
        <v>45008</v>
      </c>
      <c r="C2229" s="33" t="e">
        <f>VLOOKUP($B2229,大盤與近月台指!$A$4:$I$499,2,FALSE)</f>
        <v>#N/A</v>
      </c>
      <c r="D2229" s="34" t="e">
        <f>VLOOKUP($B2229,大盤與近月台指!$A$4:$I$499,3,FALSE)</f>
        <v>#N/A</v>
      </c>
      <c r="E2229" s="35" t="e">
        <f>VLOOKUP($B2229,大盤與近月台指!$A$4:$I$499,4,FALSE)</f>
        <v>#N/A</v>
      </c>
      <c r="F2229" s="33" t="e">
        <f>VLOOKUP($B2229,大盤與近月台指!$A$4:$I$499,5,FALSE)</f>
        <v>#N/A</v>
      </c>
      <c r="G2229" s="49" t="e">
        <f>VLOOKUP($B2229,三大法人買賣超!$A$4:$I$500,3,FALSE)</f>
        <v>#N/A</v>
      </c>
      <c r="H2229" s="34" t="e">
        <f>VLOOKUP($B2229,三大法人買賣超!$A$4:$I$500,5,FALSE)</f>
        <v>#N/A</v>
      </c>
      <c r="I2229" s="27" t="e">
        <f>VLOOKUP($B2229,三大法人買賣超!$A$4:$I$500,7,FALSE)</f>
        <v>#N/A</v>
      </c>
      <c r="J2229" s="27" t="e">
        <f>VLOOKUP($B2229,三大法人買賣超!$A$4:$I$500,9,FALSE)</f>
        <v>#N/A</v>
      </c>
      <c r="K2229" s="37">
        <f>新台幣匯率美元指數!B2230</f>
        <v>0</v>
      </c>
      <c r="L2229" s="38">
        <f>新台幣匯率美元指數!C2230</f>
        <v>0</v>
      </c>
      <c r="M2229" s="39">
        <f>新台幣匯率美元指數!D2230</f>
        <v>0</v>
      </c>
      <c r="N2229" s="27" t="e">
        <f>VLOOKUP($B2229,期貨未平倉口數!$A$4:$M$499,4,FALSE)</f>
        <v>#N/A</v>
      </c>
      <c r="O2229" s="27" t="e">
        <f>VLOOKUP($B2229,期貨未平倉口數!$A$4:$M$499,9,FALSE)</f>
        <v>#N/A</v>
      </c>
      <c r="P2229" s="27" t="e">
        <f>VLOOKUP($B2229,期貨未平倉口數!$A$4:$M$499,10,FALSE)</f>
        <v>#N/A</v>
      </c>
      <c r="Q2229" s="27" t="e">
        <f>VLOOKUP($B2229,期貨未平倉口數!$A$4:$M$499,11,FALSE)</f>
        <v>#N/A</v>
      </c>
      <c r="R2229" s="64" t="e">
        <f>VLOOKUP($B2229,選擇權未平倉餘額!$A$4:$I$500,6,FALSE)</f>
        <v>#N/A</v>
      </c>
      <c r="S2229" s="64" t="e">
        <f>VLOOKUP($B2229,選擇權未平倉餘額!$A$4:$I$500,7,FALSE)</f>
        <v>#N/A</v>
      </c>
      <c r="T2229" s="64" t="e">
        <f>VLOOKUP($B2229,選擇權未平倉餘額!$A$4:$I$500,8,FALSE)</f>
        <v>#N/A</v>
      </c>
      <c r="U2229" s="64" t="e">
        <f>VLOOKUP($B2229,選擇權未平倉餘額!$A$4:$I$500,9,FALSE)</f>
        <v>#N/A</v>
      </c>
      <c r="V2229" s="39" t="e">
        <f>VLOOKUP($B2229,臺指選擇權P_C_Ratios!$A$4:$C$500,3,FALSE)</f>
        <v>#N/A</v>
      </c>
      <c r="W2229" s="41" t="e">
        <f>VLOOKUP($B2229,散戶多空比!$A$6:$L$500,12,FALSE)</f>
        <v>#N/A</v>
      </c>
      <c r="X2229" s="40" t="e">
        <f>VLOOKUP($B2229,期貨大額交易人未沖銷部位!$A$4:$O$499,4,FALSE)</f>
        <v>#N/A</v>
      </c>
      <c r="Y2229" s="40" t="e">
        <f>VLOOKUP($B2229,期貨大額交易人未沖銷部位!$A$4:$O$499,7,FALSE)</f>
        <v>#N/A</v>
      </c>
      <c r="Z2229" s="40" t="e">
        <f>VLOOKUP($B2229,期貨大額交易人未沖銷部位!$A$4:$O$499,10,FALSE)</f>
        <v>#N/A</v>
      </c>
      <c r="AA2229" s="40" t="e">
        <f>VLOOKUP($B2229,期貨大額交易人未沖銷部位!$A$4:$O$499,13,FALSE)</f>
        <v>#N/A</v>
      </c>
      <c r="AB2229" s="40" t="e">
        <f>VLOOKUP($B2229,期貨大額交易人未沖銷部位!$A$4:$O$499,14,FALSE)</f>
        <v>#N/A</v>
      </c>
      <c r="AC2229" s="40" t="e">
        <f>VLOOKUP($B2229,期貨大額交易人未沖銷部位!$A$4:$O$499,15,FALSE)</f>
        <v>#N/A</v>
      </c>
      <c r="AD2229" s="33" t="e">
        <f>VLOOKUP($B2229,三大美股走勢!$A$4:$J$495,4,FALSE)</f>
        <v>#N/A</v>
      </c>
      <c r="AE2229" s="33" t="e">
        <f>VLOOKUP($B2229,三大美股走勢!$A$4:$J$495,7,FALSE)</f>
        <v>#N/A</v>
      </c>
      <c r="AF2229" s="33" t="e">
        <f>VLOOKUP($B2229,三大美股走勢!$A$4:$J$495,10,FALSE)</f>
        <v>#N/A</v>
      </c>
    </row>
    <row r="2230" spans="2:32">
      <c r="B2230" s="32">
        <v>45009</v>
      </c>
      <c r="C2230" s="33" t="e">
        <f>VLOOKUP($B2230,大盤與近月台指!$A$4:$I$499,2,FALSE)</f>
        <v>#N/A</v>
      </c>
      <c r="D2230" s="34" t="e">
        <f>VLOOKUP($B2230,大盤與近月台指!$A$4:$I$499,3,FALSE)</f>
        <v>#N/A</v>
      </c>
      <c r="E2230" s="35" t="e">
        <f>VLOOKUP($B2230,大盤與近月台指!$A$4:$I$499,4,FALSE)</f>
        <v>#N/A</v>
      </c>
      <c r="F2230" s="33" t="e">
        <f>VLOOKUP($B2230,大盤與近月台指!$A$4:$I$499,5,FALSE)</f>
        <v>#N/A</v>
      </c>
      <c r="G2230" s="49" t="e">
        <f>VLOOKUP($B2230,三大法人買賣超!$A$4:$I$500,3,FALSE)</f>
        <v>#N/A</v>
      </c>
      <c r="H2230" s="34" t="e">
        <f>VLOOKUP($B2230,三大法人買賣超!$A$4:$I$500,5,FALSE)</f>
        <v>#N/A</v>
      </c>
      <c r="I2230" s="27" t="e">
        <f>VLOOKUP($B2230,三大法人買賣超!$A$4:$I$500,7,FALSE)</f>
        <v>#N/A</v>
      </c>
      <c r="J2230" s="27" t="e">
        <f>VLOOKUP($B2230,三大法人買賣超!$A$4:$I$500,9,FALSE)</f>
        <v>#N/A</v>
      </c>
      <c r="K2230" s="37">
        <f>新台幣匯率美元指數!B2231</f>
        <v>0</v>
      </c>
      <c r="L2230" s="38">
        <f>新台幣匯率美元指數!C2231</f>
        <v>0</v>
      </c>
      <c r="M2230" s="39">
        <f>新台幣匯率美元指數!D2231</f>
        <v>0</v>
      </c>
      <c r="N2230" s="27" t="e">
        <f>VLOOKUP($B2230,期貨未平倉口數!$A$4:$M$499,4,FALSE)</f>
        <v>#N/A</v>
      </c>
      <c r="O2230" s="27" t="e">
        <f>VLOOKUP($B2230,期貨未平倉口數!$A$4:$M$499,9,FALSE)</f>
        <v>#N/A</v>
      </c>
      <c r="P2230" s="27" t="e">
        <f>VLOOKUP($B2230,期貨未平倉口數!$A$4:$M$499,10,FALSE)</f>
        <v>#N/A</v>
      </c>
      <c r="Q2230" s="27" t="e">
        <f>VLOOKUP($B2230,期貨未平倉口數!$A$4:$M$499,11,FALSE)</f>
        <v>#N/A</v>
      </c>
      <c r="R2230" s="64" t="e">
        <f>VLOOKUP($B2230,選擇權未平倉餘額!$A$4:$I$500,6,FALSE)</f>
        <v>#N/A</v>
      </c>
      <c r="S2230" s="64" t="e">
        <f>VLOOKUP($B2230,選擇權未平倉餘額!$A$4:$I$500,7,FALSE)</f>
        <v>#N/A</v>
      </c>
      <c r="T2230" s="64" t="e">
        <f>VLOOKUP($B2230,選擇權未平倉餘額!$A$4:$I$500,8,FALSE)</f>
        <v>#N/A</v>
      </c>
      <c r="U2230" s="64" t="e">
        <f>VLOOKUP($B2230,選擇權未平倉餘額!$A$4:$I$500,9,FALSE)</f>
        <v>#N/A</v>
      </c>
      <c r="V2230" s="39" t="e">
        <f>VLOOKUP($B2230,臺指選擇權P_C_Ratios!$A$4:$C$500,3,FALSE)</f>
        <v>#N/A</v>
      </c>
      <c r="W2230" s="41" t="e">
        <f>VLOOKUP($B2230,散戶多空比!$A$6:$L$500,12,FALSE)</f>
        <v>#N/A</v>
      </c>
      <c r="X2230" s="40" t="e">
        <f>VLOOKUP($B2230,期貨大額交易人未沖銷部位!$A$4:$O$499,4,FALSE)</f>
        <v>#N/A</v>
      </c>
      <c r="Y2230" s="40" t="e">
        <f>VLOOKUP($B2230,期貨大額交易人未沖銷部位!$A$4:$O$499,7,FALSE)</f>
        <v>#N/A</v>
      </c>
      <c r="Z2230" s="40" t="e">
        <f>VLOOKUP($B2230,期貨大額交易人未沖銷部位!$A$4:$O$499,10,FALSE)</f>
        <v>#N/A</v>
      </c>
      <c r="AA2230" s="40" t="e">
        <f>VLOOKUP($B2230,期貨大額交易人未沖銷部位!$A$4:$O$499,13,FALSE)</f>
        <v>#N/A</v>
      </c>
      <c r="AB2230" s="40" t="e">
        <f>VLOOKUP($B2230,期貨大額交易人未沖銷部位!$A$4:$O$499,14,FALSE)</f>
        <v>#N/A</v>
      </c>
      <c r="AC2230" s="40" t="e">
        <f>VLOOKUP($B2230,期貨大額交易人未沖銷部位!$A$4:$O$499,15,FALSE)</f>
        <v>#N/A</v>
      </c>
      <c r="AD2230" s="33" t="e">
        <f>VLOOKUP($B2230,三大美股走勢!$A$4:$J$495,4,FALSE)</f>
        <v>#N/A</v>
      </c>
      <c r="AE2230" s="33" t="e">
        <f>VLOOKUP($B2230,三大美股走勢!$A$4:$J$495,7,FALSE)</f>
        <v>#N/A</v>
      </c>
      <c r="AF2230" s="33" t="e">
        <f>VLOOKUP($B2230,三大美股走勢!$A$4:$J$495,10,FALSE)</f>
        <v>#N/A</v>
      </c>
    </row>
    <row r="2231" spans="2:32">
      <c r="B2231" s="32">
        <v>45010</v>
      </c>
      <c r="C2231" s="33" t="e">
        <f>VLOOKUP($B2231,大盤與近月台指!$A$4:$I$499,2,FALSE)</f>
        <v>#N/A</v>
      </c>
      <c r="D2231" s="34" t="e">
        <f>VLOOKUP($B2231,大盤與近月台指!$A$4:$I$499,3,FALSE)</f>
        <v>#N/A</v>
      </c>
      <c r="E2231" s="35" t="e">
        <f>VLOOKUP($B2231,大盤與近月台指!$A$4:$I$499,4,FALSE)</f>
        <v>#N/A</v>
      </c>
      <c r="F2231" s="33" t="e">
        <f>VLOOKUP($B2231,大盤與近月台指!$A$4:$I$499,5,FALSE)</f>
        <v>#N/A</v>
      </c>
      <c r="G2231" s="49" t="e">
        <f>VLOOKUP($B2231,三大法人買賣超!$A$4:$I$500,3,FALSE)</f>
        <v>#N/A</v>
      </c>
      <c r="H2231" s="34" t="e">
        <f>VLOOKUP($B2231,三大法人買賣超!$A$4:$I$500,5,FALSE)</f>
        <v>#N/A</v>
      </c>
      <c r="I2231" s="27" t="e">
        <f>VLOOKUP($B2231,三大法人買賣超!$A$4:$I$500,7,FALSE)</f>
        <v>#N/A</v>
      </c>
      <c r="J2231" s="27" t="e">
        <f>VLOOKUP($B2231,三大法人買賣超!$A$4:$I$500,9,FALSE)</f>
        <v>#N/A</v>
      </c>
      <c r="K2231" s="37">
        <f>新台幣匯率美元指數!B2232</f>
        <v>0</v>
      </c>
      <c r="L2231" s="38">
        <f>新台幣匯率美元指數!C2232</f>
        <v>0</v>
      </c>
      <c r="M2231" s="39">
        <f>新台幣匯率美元指數!D2232</f>
        <v>0</v>
      </c>
      <c r="N2231" s="27" t="e">
        <f>VLOOKUP($B2231,期貨未平倉口數!$A$4:$M$499,4,FALSE)</f>
        <v>#N/A</v>
      </c>
      <c r="O2231" s="27" t="e">
        <f>VLOOKUP($B2231,期貨未平倉口數!$A$4:$M$499,9,FALSE)</f>
        <v>#N/A</v>
      </c>
      <c r="P2231" s="27" t="e">
        <f>VLOOKUP($B2231,期貨未平倉口數!$A$4:$M$499,10,FALSE)</f>
        <v>#N/A</v>
      </c>
      <c r="Q2231" s="27" t="e">
        <f>VLOOKUP($B2231,期貨未平倉口數!$A$4:$M$499,11,FALSE)</f>
        <v>#N/A</v>
      </c>
      <c r="R2231" s="64" t="e">
        <f>VLOOKUP($B2231,選擇權未平倉餘額!$A$4:$I$500,6,FALSE)</f>
        <v>#N/A</v>
      </c>
      <c r="S2231" s="64" t="e">
        <f>VLOOKUP($B2231,選擇權未平倉餘額!$A$4:$I$500,7,FALSE)</f>
        <v>#N/A</v>
      </c>
      <c r="T2231" s="64" t="e">
        <f>VLOOKUP($B2231,選擇權未平倉餘額!$A$4:$I$500,8,FALSE)</f>
        <v>#N/A</v>
      </c>
      <c r="U2231" s="64" t="e">
        <f>VLOOKUP($B2231,選擇權未平倉餘額!$A$4:$I$500,9,FALSE)</f>
        <v>#N/A</v>
      </c>
      <c r="V2231" s="39" t="e">
        <f>VLOOKUP($B2231,臺指選擇權P_C_Ratios!$A$4:$C$500,3,FALSE)</f>
        <v>#N/A</v>
      </c>
      <c r="W2231" s="41" t="e">
        <f>VLOOKUP($B2231,散戶多空比!$A$6:$L$500,12,FALSE)</f>
        <v>#N/A</v>
      </c>
      <c r="X2231" s="40" t="e">
        <f>VLOOKUP($B2231,期貨大額交易人未沖銷部位!$A$4:$O$499,4,FALSE)</f>
        <v>#N/A</v>
      </c>
      <c r="Y2231" s="40" t="e">
        <f>VLOOKUP($B2231,期貨大額交易人未沖銷部位!$A$4:$O$499,7,FALSE)</f>
        <v>#N/A</v>
      </c>
      <c r="Z2231" s="40" t="e">
        <f>VLOOKUP($B2231,期貨大額交易人未沖銷部位!$A$4:$O$499,10,FALSE)</f>
        <v>#N/A</v>
      </c>
      <c r="AA2231" s="40" t="e">
        <f>VLOOKUP($B2231,期貨大額交易人未沖銷部位!$A$4:$O$499,13,FALSE)</f>
        <v>#N/A</v>
      </c>
      <c r="AB2231" s="40" t="e">
        <f>VLOOKUP($B2231,期貨大額交易人未沖銷部位!$A$4:$O$499,14,FALSE)</f>
        <v>#N/A</v>
      </c>
      <c r="AC2231" s="40" t="e">
        <f>VLOOKUP($B2231,期貨大額交易人未沖銷部位!$A$4:$O$499,15,FALSE)</f>
        <v>#N/A</v>
      </c>
      <c r="AD2231" s="33" t="e">
        <f>VLOOKUP($B2231,三大美股走勢!$A$4:$J$495,4,FALSE)</f>
        <v>#N/A</v>
      </c>
      <c r="AE2231" s="33" t="e">
        <f>VLOOKUP($B2231,三大美股走勢!$A$4:$J$495,7,FALSE)</f>
        <v>#N/A</v>
      </c>
      <c r="AF2231" s="33" t="e">
        <f>VLOOKUP($B2231,三大美股走勢!$A$4:$J$495,10,FALSE)</f>
        <v>#N/A</v>
      </c>
    </row>
    <row r="2232" spans="2:32">
      <c r="B2232" s="32">
        <v>45011</v>
      </c>
      <c r="C2232" s="33" t="e">
        <f>VLOOKUP($B2232,大盤與近月台指!$A$4:$I$499,2,FALSE)</f>
        <v>#N/A</v>
      </c>
      <c r="D2232" s="34" t="e">
        <f>VLOOKUP($B2232,大盤與近月台指!$A$4:$I$499,3,FALSE)</f>
        <v>#N/A</v>
      </c>
      <c r="E2232" s="35" t="e">
        <f>VLOOKUP($B2232,大盤與近月台指!$A$4:$I$499,4,FALSE)</f>
        <v>#N/A</v>
      </c>
      <c r="F2232" s="33" t="e">
        <f>VLOOKUP($B2232,大盤與近月台指!$A$4:$I$499,5,FALSE)</f>
        <v>#N/A</v>
      </c>
      <c r="G2232" s="49" t="e">
        <f>VLOOKUP($B2232,三大法人買賣超!$A$4:$I$500,3,FALSE)</f>
        <v>#N/A</v>
      </c>
      <c r="H2232" s="34" t="e">
        <f>VLOOKUP($B2232,三大法人買賣超!$A$4:$I$500,5,FALSE)</f>
        <v>#N/A</v>
      </c>
      <c r="I2232" s="27" t="e">
        <f>VLOOKUP($B2232,三大法人買賣超!$A$4:$I$500,7,FALSE)</f>
        <v>#N/A</v>
      </c>
      <c r="J2232" s="27" t="e">
        <f>VLOOKUP($B2232,三大法人買賣超!$A$4:$I$500,9,FALSE)</f>
        <v>#N/A</v>
      </c>
      <c r="K2232" s="37">
        <f>新台幣匯率美元指數!B2233</f>
        <v>0</v>
      </c>
      <c r="L2232" s="38">
        <f>新台幣匯率美元指數!C2233</f>
        <v>0</v>
      </c>
      <c r="M2232" s="39">
        <f>新台幣匯率美元指數!D2233</f>
        <v>0</v>
      </c>
      <c r="N2232" s="27" t="e">
        <f>VLOOKUP($B2232,期貨未平倉口數!$A$4:$M$499,4,FALSE)</f>
        <v>#N/A</v>
      </c>
      <c r="O2232" s="27" t="e">
        <f>VLOOKUP($B2232,期貨未平倉口數!$A$4:$M$499,9,FALSE)</f>
        <v>#N/A</v>
      </c>
      <c r="P2232" s="27" t="e">
        <f>VLOOKUP($B2232,期貨未平倉口數!$A$4:$M$499,10,FALSE)</f>
        <v>#N/A</v>
      </c>
      <c r="Q2232" s="27" t="e">
        <f>VLOOKUP($B2232,期貨未平倉口數!$A$4:$M$499,11,FALSE)</f>
        <v>#N/A</v>
      </c>
      <c r="R2232" s="64" t="e">
        <f>VLOOKUP($B2232,選擇權未平倉餘額!$A$4:$I$500,6,FALSE)</f>
        <v>#N/A</v>
      </c>
      <c r="S2232" s="64" t="e">
        <f>VLOOKUP($B2232,選擇權未平倉餘額!$A$4:$I$500,7,FALSE)</f>
        <v>#N/A</v>
      </c>
      <c r="T2232" s="64" t="e">
        <f>VLOOKUP($B2232,選擇權未平倉餘額!$A$4:$I$500,8,FALSE)</f>
        <v>#N/A</v>
      </c>
      <c r="U2232" s="64" t="e">
        <f>VLOOKUP($B2232,選擇權未平倉餘額!$A$4:$I$500,9,FALSE)</f>
        <v>#N/A</v>
      </c>
      <c r="V2232" s="39" t="e">
        <f>VLOOKUP($B2232,臺指選擇權P_C_Ratios!$A$4:$C$500,3,FALSE)</f>
        <v>#N/A</v>
      </c>
      <c r="W2232" s="41" t="e">
        <f>VLOOKUP($B2232,散戶多空比!$A$6:$L$500,12,FALSE)</f>
        <v>#N/A</v>
      </c>
      <c r="X2232" s="40" t="e">
        <f>VLOOKUP($B2232,期貨大額交易人未沖銷部位!$A$4:$O$499,4,FALSE)</f>
        <v>#N/A</v>
      </c>
      <c r="Y2232" s="40" t="e">
        <f>VLOOKUP($B2232,期貨大額交易人未沖銷部位!$A$4:$O$499,7,FALSE)</f>
        <v>#N/A</v>
      </c>
      <c r="Z2232" s="40" t="e">
        <f>VLOOKUP($B2232,期貨大額交易人未沖銷部位!$A$4:$O$499,10,FALSE)</f>
        <v>#N/A</v>
      </c>
      <c r="AA2232" s="40" t="e">
        <f>VLOOKUP($B2232,期貨大額交易人未沖銷部位!$A$4:$O$499,13,FALSE)</f>
        <v>#N/A</v>
      </c>
      <c r="AB2232" s="40" t="e">
        <f>VLOOKUP($B2232,期貨大額交易人未沖銷部位!$A$4:$O$499,14,FALSE)</f>
        <v>#N/A</v>
      </c>
      <c r="AC2232" s="40" t="e">
        <f>VLOOKUP($B2232,期貨大額交易人未沖銷部位!$A$4:$O$499,15,FALSE)</f>
        <v>#N/A</v>
      </c>
      <c r="AD2232" s="33" t="e">
        <f>VLOOKUP($B2232,三大美股走勢!$A$4:$J$495,4,FALSE)</f>
        <v>#N/A</v>
      </c>
      <c r="AE2232" s="33" t="e">
        <f>VLOOKUP($B2232,三大美股走勢!$A$4:$J$495,7,FALSE)</f>
        <v>#N/A</v>
      </c>
      <c r="AF2232" s="33" t="e">
        <f>VLOOKUP($B2232,三大美股走勢!$A$4:$J$495,10,FALSE)</f>
        <v>#N/A</v>
      </c>
    </row>
    <row r="2233" spans="2:32">
      <c r="B2233" s="32">
        <v>45012</v>
      </c>
      <c r="C2233" s="33" t="e">
        <f>VLOOKUP($B2233,大盤與近月台指!$A$4:$I$499,2,FALSE)</f>
        <v>#N/A</v>
      </c>
      <c r="D2233" s="34" t="e">
        <f>VLOOKUP($B2233,大盤與近月台指!$A$4:$I$499,3,FALSE)</f>
        <v>#N/A</v>
      </c>
      <c r="E2233" s="35" t="e">
        <f>VLOOKUP($B2233,大盤與近月台指!$A$4:$I$499,4,FALSE)</f>
        <v>#N/A</v>
      </c>
      <c r="F2233" s="33" t="e">
        <f>VLOOKUP($B2233,大盤與近月台指!$A$4:$I$499,5,FALSE)</f>
        <v>#N/A</v>
      </c>
      <c r="G2233" s="49" t="e">
        <f>VLOOKUP($B2233,三大法人買賣超!$A$4:$I$500,3,FALSE)</f>
        <v>#N/A</v>
      </c>
      <c r="H2233" s="34" t="e">
        <f>VLOOKUP($B2233,三大法人買賣超!$A$4:$I$500,5,FALSE)</f>
        <v>#N/A</v>
      </c>
      <c r="I2233" s="27" t="e">
        <f>VLOOKUP($B2233,三大法人買賣超!$A$4:$I$500,7,FALSE)</f>
        <v>#N/A</v>
      </c>
      <c r="J2233" s="27" t="e">
        <f>VLOOKUP($B2233,三大法人買賣超!$A$4:$I$500,9,FALSE)</f>
        <v>#N/A</v>
      </c>
      <c r="K2233" s="37">
        <f>新台幣匯率美元指數!B2234</f>
        <v>0</v>
      </c>
      <c r="L2233" s="38">
        <f>新台幣匯率美元指數!C2234</f>
        <v>0</v>
      </c>
      <c r="M2233" s="39">
        <f>新台幣匯率美元指數!D2234</f>
        <v>0</v>
      </c>
      <c r="N2233" s="27" t="e">
        <f>VLOOKUP($B2233,期貨未平倉口數!$A$4:$M$499,4,FALSE)</f>
        <v>#N/A</v>
      </c>
      <c r="O2233" s="27" t="e">
        <f>VLOOKUP($B2233,期貨未平倉口數!$A$4:$M$499,9,FALSE)</f>
        <v>#N/A</v>
      </c>
      <c r="P2233" s="27" t="e">
        <f>VLOOKUP($B2233,期貨未平倉口數!$A$4:$M$499,10,FALSE)</f>
        <v>#N/A</v>
      </c>
      <c r="Q2233" s="27" t="e">
        <f>VLOOKUP($B2233,期貨未平倉口數!$A$4:$M$499,11,FALSE)</f>
        <v>#N/A</v>
      </c>
      <c r="R2233" s="64" t="e">
        <f>VLOOKUP($B2233,選擇權未平倉餘額!$A$4:$I$500,6,FALSE)</f>
        <v>#N/A</v>
      </c>
      <c r="S2233" s="64" t="e">
        <f>VLOOKUP($B2233,選擇權未平倉餘額!$A$4:$I$500,7,FALSE)</f>
        <v>#N/A</v>
      </c>
      <c r="T2233" s="64" t="e">
        <f>VLOOKUP($B2233,選擇權未平倉餘額!$A$4:$I$500,8,FALSE)</f>
        <v>#N/A</v>
      </c>
      <c r="U2233" s="64" t="e">
        <f>VLOOKUP($B2233,選擇權未平倉餘額!$A$4:$I$500,9,FALSE)</f>
        <v>#N/A</v>
      </c>
      <c r="V2233" s="39" t="e">
        <f>VLOOKUP($B2233,臺指選擇權P_C_Ratios!$A$4:$C$500,3,FALSE)</f>
        <v>#N/A</v>
      </c>
      <c r="W2233" s="41" t="e">
        <f>VLOOKUP($B2233,散戶多空比!$A$6:$L$500,12,FALSE)</f>
        <v>#N/A</v>
      </c>
      <c r="X2233" s="40" t="e">
        <f>VLOOKUP($B2233,期貨大額交易人未沖銷部位!$A$4:$O$499,4,FALSE)</f>
        <v>#N/A</v>
      </c>
      <c r="Y2233" s="40" t="e">
        <f>VLOOKUP($B2233,期貨大額交易人未沖銷部位!$A$4:$O$499,7,FALSE)</f>
        <v>#N/A</v>
      </c>
      <c r="Z2233" s="40" t="e">
        <f>VLOOKUP($B2233,期貨大額交易人未沖銷部位!$A$4:$O$499,10,FALSE)</f>
        <v>#N/A</v>
      </c>
      <c r="AA2233" s="40" t="e">
        <f>VLOOKUP($B2233,期貨大額交易人未沖銷部位!$A$4:$O$499,13,FALSE)</f>
        <v>#N/A</v>
      </c>
      <c r="AB2233" s="40" t="e">
        <f>VLOOKUP($B2233,期貨大額交易人未沖銷部位!$A$4:$O$499,14,FALSE)</f>
        <v>#N/A</v>
      </c>
      <c r="AC2233" s="40" t="e">
        <f>VLOOKUP($B2233,期貨大額交易人未沖銷部位!$A$4:$O$499,15,FALSE)</f>
        <v>#N/A</v>
      </c>
      <c r="AD2233" s="33" t="e">
        <f>VLOOKUP($B2233,三大美股走勢!$A$4:$J$495,4,FALSE)</f>
        <v>#N/A</v>
      </c>
      <c r="AE2233" s="33" t="e">
        <f>VLOOKUP($B2233,三大美股走勢!$A$4:$J$495,7,FALSE)</f>
        <v>#N/A</v>
      </c>
      <c r="AF2233" s="33" t="e">
        <f>VLOOKUP($B2233,三大美股走勢!$A$4:$J$495,10,FALSE)</f>
        <v>#N/A</v>
      </c>
    </row>
    <row r="2234" spans="2:32">
      <c r="B2234" s="32">
        <v>45013</v>
      </c>
      <c r="C2234" s="33" t="e">
        <f>VLOOKUP($B2234,大盤與近月台指!$A$4:$I$499,2,FALSE)</f>
        <v>#N/A</v>
      </c>
      <c r="D2234" s="34" t="e">
        <f>VLOOKUP($B2234,大盤與近月台指!$A$4:$I$499,3,FALSE)</f>
        <v>#N/A</v>
      </c>
      <c r="E2234" s="35" t="e">
        <f>VLOOKUP($B2234,大盤與近月台指!$A$4:$I$499,4,FALSE)</f>
        <v>#N/A</v>
      </c>
      <c r="F2234" s="33" t="e">
        <f>VLOOKUP($B2234,大盤與近月台指!$A$4:$I$499,5,FALSE)</f>
        <v>#N/A</v>
      </c>
      <c r="G2234" s="49" t="e">
        <f>VLOOKUP($B2234,三大法人買賣超!$A$4:$I$500,3,FALSE)</f>
        <v>#N/A</v>
      </c>
      <c r="H2234" s="34" t="e">
        <f>VLOOKUP($B2234,三大法人買賣超!$A$4:$I$500,5,FALSE)</f>
        <v>#N/A</v>
      </c>
      <c r="I2234" s="27" t="e">
        <f>VLOOKUP($B2234,三大法人買賣超!$A$4:$I$500,7,FALSE)</f>
        <v>#N/A</v>
      </c>
      <c r="J2234" s="27" t="e">
        <f>VLOOKUP($B2234,三大法人買賣超!$A$4:$I$500,9,FALSE)</f>
        <v>#N/A</v>
      </c>
      <c r="K2234" s="37">
        <f>新台幣匯率美元指數!B2235</f>
        <v>0</v>
      </c>
      <c r="L2234" s="38">
        <f>新台幣匯率美元指數!C2235</f>
        <v>0</v>
      </c>
      <c r="M2234" s="39">
        <f>新台幣匯率美元指數!D2235</f>
        <v>0</v>
      </c>
      <c r="N2234" s="27" t="e">
        <f>VLOOKUP($B2234,期貨未平倉口數!$A$4:$M$499,4,FALSE)</f>
        <v>#N/A</v>
      </c>
      <c r="O2234" s="27" t="e">
        <f>VLOOKUP($B2234,期貨未平倉口數!$A$4:$M$499,9,FALSE)</f>
        <v>#N/A</v>
      </c>
      <c r="P2234" s="27" t="e">
        <f>VLOOKUP($B2234,期貨未平倉口數!$A$4:$M$499,10,FALSE)</f>
        <v>#N/A</v>
      </c>
      <c r="Q2234" s="27" t="e">
        <f>VLOOKUP($B2234,期貨未平倉口數!$A$4:$M$499,11,FALSE)</f>
        <v>#N/A</v>
      </c>
      <c r="R2234" s="64" t="e">
        <f>VLOOKUP($B2234,選擇權未平倉餘額!$A$4:$I$500,6,FALSE)</f>
        <v>#N/A</v>
      </c>
      <c r="S2234" s="64" t="e">
        <f>VLOOKUP($B2234,選擇權未平倉餘額!$A$4:$I$500,7,FALSE)</f>
        <v>#N/A</v>
      </c>
      <c r="T2234" s="64" t="e">
        <f>VLOOKUP($B2234,選擇權未平倉餘額!$A$4:$I$500,8,FALSE)</f>
        <v>#N/A</v>
      </c>
      <c r="U2234" s="64" t="e">
        <f>VLOOKUP($B2234,選擇權未平倉餘額!$A$4:$I$500,9,FALSE)</f>
        <v>#N/A</v>
      </c>
      <c r="V2234" s="39" t="e">
        <f>VLOOKUP($B2234,臺指選擇權P_C_Ratios!$A$4:$C$500,3,FALSE)</f>
        <v>#N/A</v>
      </c>
      <c r="W2234" s="41" t="e">
        <f>VLOOKUP($B2234,散戶多空比!$A$6:$L$500,12,FALSE)</f>
        <v>#N/A</v>
      </c>
      <c r="X2234" s="40" t="e">
        <f>VLOOKUP($B2234,期貨大額交易人未沖銷部位!$A$4:$O$499,4,FALSE)</f>
        <v>#N/A</v>
      </c>
      <c r="Y2234" s="40" t="e">
        <f>VLOOKUP($B2234,期貨大額交易人未沖銷部位!$A$4:$O$499,7,FALSE)</f>
        <v>#N/A</v>
      </c>
      <c r="Z2234" s="40" t="e">
        <f>VLOOKUP($B2234,期貨大額交易人未沖銷部位!$A$4:$O$499,10,FALSE)</f>
        <v>#N/A</v>
      </c>
      <c r="AA2234" s="40" t="e">
        <f>VLOOKUP($B2234,期貨大額交易人未沖銷部位!$A$4:$O$499,13,FALSE)</f>
        <v>#N/A</v>
      </c>
      <c r="AB2234" s="40" t="e">
        <f>VLOOKUP($B2234,期貨大額交易人未沖銷部位!$A$4:$O$499,14,FALSE)</f>
        <v>#N/A</v>
      </c>
      <c r="AC2234" s="40" t="e">
        <f>VLOOKUP($B2234,期貨大額交易人未沖銷部位!$A$4:$O$499,15,FALSE)</f>
        <v>#N/A</v>
      </c>
      <c r="AD2234" s="33" t="e">
        <f>VLOOKUP($B2234,三大美股走勢!$A$4:$J$495,4,FALSE)</f>
        <v>#N/A</v>
      </c>
      <c r="AE2234" s="33" t="e">
        <f>VLOOKUP($B2234,三大美股走勢!$A$4:$J$495,7,FALSE)</f>
        <v>#N/A</v>
      </c>
      <c r="AF2234" s="33" t="e">
        <f>VLOOKUP($B2234,三大美股走勢!$A$4:$J$495,10,FALSE)</f>
        <v>#N/A</v>
      </c>
    </row>
    <row r="2235" spans="2:32">
      <c r="B2235" s="32">
        <v>45014</v>
      </c>
      <c r="C2235" s="33" t="e">
        <f>VLOOKUP($B2235,大盤與近月台指!$A$4:$I$499,2,FALSE)</f>
        <v>#N/A</v>
      </c>
      <c r="D2235" s="34" t="e">
        <f>VLOOKUP($B2235,大盤與近月台指!$A$4:$I$499,3,FALSE)</f>
        <v>#N/A</v>
      </c>
      <c r="E2235" s="35" t="e">
        <f>VLOOKUP($B2235,大盤與近月台指!$A$4:$I$499,4,FALSE)</f>
        <v>#N/A</v>
      </c>
      <c r="F2235" s="33" t="e">
        <f>VLOOKUP($B2235,大盤與近月台指!$A$4:$I$499,5,FALSE)</f>
        <v>#N/A</v>
      </c>
      <c r="G2235" s="49" t="e">
        <f>VLOOKUP($B2235,三大法人買賣超!$A$4:$I$500,3,FALSE)</f>
        <v>#N/A</v>
      </c>
      <c r="H2235" s="34" t="e">
        <f>VLOOKUP($B2235,三大法人買賣超!$A$4:$I$500,5,FALSE)</f>
        <v>#N/A</v>
      </c>
      <c r="I2235" s="27" t="e">
        <f>VLOOKUP($B2235,三大法人買賣超!$A$4:$I$500,7,FALSE)</f>
        <v>#N/A</v>
      </c>
      <c r="J2235" s="27" t="e">
        <f>VLOOKUP($B2235,三大法人買賣超!$A$4:$I$500,9,FALSE)</f>
        <v>#N/A</v>
      </c>
      <c r="K2235" s="37">
        <f>新台幣匯率美元指數!B2236</f>
        <v>0</v>
      </c>
      <c r="L2235" s="38">
        <f>新台幣匯率美元指數!C2236</f>
        <v>0</v>
      </c>
      <c r="M2235" s="39">
        <f>新台幣匯率美元指數!D2236</f>
        <v>0</v>
      </c>
      <c r="N2235" s="27" t="e">
        <f>VLOOKUP($B2235,期貨未平倉口數!$A$4:$M$499,4,FALSE)</f>
        <v>#N/A</v>
      </c>
      <c r="O2235" s="27" t="e">
        <f>VLOOKUP($B2235,期貨未平倉口數!$A$4:$M$499,9,FALSE)</f>
        <v>#N/A</v>
      </c>
      <c r="P2235" s="27" t="e">
        <f>VLOOKUP($B2235,期貨未平倉口數!$A$4:$M$499,10,FALSE)</f>
        <v>#N/A</v>
      </c>
      <c r="Q2235" s="27" t="e">
        <f>VLOOKUP($B2235,期貨未平倉口數!$A$4:$M$499,11,FALSE)</f>
        <v>#N/A</v>
      </c>
      <c r="R2235" s="64" t="e">
        <f>VLOOKUP($B2235,選擇權未平倉餘額!$A$4:$I$500,6,FALSE)</f>
        <v>#N/A</v>
      </c>
      <c r="S2235" s="64" t="e">
        <f>VLOOKUP($B2235,選擇權未平倉餘額!$A$4:$I$500,7,FALSE)</f>
        <v>#N/A</v>
      </c>
      <c r="T2235" s="64" t="e">
        <f>VLOOKUP($B2235,選擇權未平倉餘額!$A$4:$I$500,8,FALSE)</f>
        <v>#N/A</v>
      </c>
      <c r="U2235" s="64" t="e">
        <f>VLOOKUP($B2235,選擇權未平倉餘額!$A$4:$I$500,9,FALSE)</f>
        <v>#N/A</v>
      </c>
      <c r="V2235" s="39" t="e">
        <f>VLOOKUP($B2235,臺指選擇權P_C_Ratios!$A$4:$C$500,3,FALSE)</f>
        <v>#N/A</v>
      </c>
      <c r="W2235" s="41" t="e">
        <f>VLOOKUP($B2235,散戶多空比!$A$6:$L$500,12,FALSE)</f>
        <v>#N/A</v>
      </c>
      <c r="X2235" s="40" t="e">
        <f>VLOOKUP($B2235,期貨大額交易人未沖銷部位!$A$4:$O$499,4,FALSE)</f>
        <v>#N/A</v>
      </c>
      <c r="Y2235" s="40" t="e">
        <f>VLOOKUP($B2235,期貨大額交易人未沖銷部位!$A$4:$O$499,7,FALSE)</f>
        <v>#N/A</v>
      </c>
      <c r="Z2235" s="40" t="e">
        <f>VLOOKUP($B2235,期貨大額交易人未沖銷部位!$A$4:$O$499,10,FALSE)</f>
        <v>#N/A</v>
      </c>
      <c r="AA2235" s="40" t="e">
        <f>VLOOKUP($B2235,期貨大額交易人未沖銷部位!$A$4:$O$499,13,FALSE)</f>
        <v>#N/A</v>
      </c>
      <c r="AB2235" s="40" t="e">
        <f>VLOOKUP($B2235,期貨大額交易人未沖銷部位!$A$4:$O$499,14,FALSE)</f>
        <v>#N/A</v>
      </c>
      <c r="AC2235" s="40" t="e">
        <f>VLOOKUP($B2235,期貨大額交易人未沖銷部位!$A$4:$O$499,15,FALSE)</f>
        <v>#N/A</v>
      </c>
      <c r="AD2235" s="33" t="e">
        <f>VLOOKUP($B2235,三大美股走勢!$A$4:$J$495,4,FALSE)</f>
        <v>#N/A</v>
      </c>
      <c r="AE2235" s="33" t="e">
        <f>VLOOKUP($B2235,三大美股走勢!$A$4:$J$495,7,FALSE)</f>
        <v>#N/A</v>
      </c>
      <c r="AF2235" s="33" t="e">
        <f>VLOOKUP($B2235,三大美股走勢!$A$4:$J$495,10,FALSE)</f>
        <v>#N/A</v>
      </c>
    </row>
    <row r="2236" spans="2:32">
      <c r="B2236" s="32">
        <v>45015</v>
      </c>
      <c r="C2236" s="33" t="e">
        <f>VLOOKUP($B2236,大盤與近月台指!$A$4:$I$499,2,FALSE)</f>
        <v>#N/A</v>
      </c>
      <c r="D2236" s="34" t="e">
        <f>VLOOKUP($B2236,大盤與近月台指!$A$4:$I$499,3,FALSE)</f>
        <v>#N/A</v>
      </c>
      <c r="E2236" s="35" t="e">
        <f>VLOOKUP($B2236,大盤與近月台指!$A$4:$I$499,4,FALSE)</f>
        <v>#N/A</v>
      </c>
      <c r="F2236" s="33" t="e">
        <f>VLOOKUP($B2236,大盤與近月台指!$A$4:$I$499,5,FALSE)</f>
        <v>#N/A</v>
      </c>
      <c r="G2236" s="49" t="e">
        <f>VLOOKUP($B2236,三大法人買賣超!$A$4:$I$500,3,FALSE)</f>
        <v>#N/A</v>
      </c>
      <c r="H2236" s="34" t="e">
        <f>VLOOKUP($B2236,三大法人買賣超!$A$4:$I$500,5,FALSE)</f>
        <v>#N/A</v>
      </c>
      <c r="I2236" s="27" t="e">
        <f>VLOOKUP($B2236,三大法人買賣超!$A$4:$I$500,7,FALSE)</f>
        <v>#N/A</v>
      </c>
      <c r="J2236" s="27" t="e">
        <f>VLOOKUP($B2236,三大法人買賣超!$A$4:$I$500,9,FALSE)</f>
        <v>#N/A</v>
      </c>
      <c r="K2236" s="37">
        <f>新台幣匯率美元指數!B2237</f>
        <v>0</v>
      </c>
      <c r="L2236" s="38">
        <f>新台幣匯率美元指數!C2237</f>
        <v>0</v>
      </c>
      <c r="M2236" s="39">
        <f>新台幣匯率美元指數!D2237</f>
        <v>0</v>
      </c>
      <c r="N2236" s="27" t="e">
        <f>VLOOKUP($B2236,期貨未平倉口數!$A$4:$M$499,4,FALSE)</f>
        <v>#N/A</v>
      </c>
      <c r="O2236" s="27" t="e">
        <f>VLOOKUP($B2236,期貨未平倉口數!$A$4:$M$499,9,FALSE)</f>
        <v>#N/A</v>
      </c>
      <c r="P2236" s="27" t="e">
        <f>VLOOKUP($B2236,期貨未平倉口數!$A$4:$M$499,10,FALSE)</f>
        <v>#N/A</v>
      </c>
      <c r="Q2236" s="27" t="e">
        <f>VLOOKUP($B2236,期貨未平倉口數!$A$4:$M$499,11,FALSE)</f>
        <v>#N/A</v>
      </c>
      <c r="R2236" s="64" t="e">
        <f>VLOOKUP($B2236,選擇權未平倉餘額!$A$4:$I$500,6,FALSE)</f>
        <v>#N/A</v>
      </c>
      <c r="S2236" s="64" t="e">
        <f>VLOOKUP($B2236,選擇權未平倉餘額!$A$4:$I$500,7,FALSE)</f>
        <v>#N/A</v>
      </c>
      <c r="T2236" s="64" t="e">
        <f>VLOOKUP($B2236,選擇權未平倉餘額!$A$4:$I$500,8,FALSE)</f>
        <v>#N/A</v>
      </c>
      <c r="U2236" s="64" t="e">
        <f>VLOOKUP($B2236,選擇權未平倉餘額!$A$4:$I$500,9,FALSE)</f>
        <v>#N/A</v>
      </c>
      <c r="V2236" s="39" t="e">
        <f>VLOOKUP($B2236,臺指選擇權P_C_Ratios!$A$4:$C$500,3,FALSE)</f>
        <v>#N/A</v>
      </c>
      <c r="W2236" s="41" t="e">
        <f>VLOOKUP($B2236,散戶多空比!$A$6:$L$500,12,FALSE)</f>
        <v>#N/A</v>
      </c>
      <c r="X2236" s="40" t="e">
        <f>VLOOKUP($B2236,期貨大額交易人未沖銷部位!$A$4:$O$499,4,FALSE)</f>
        <v>#N/A</v>
      </c>
      <c r="Y2236" s="40" t="e">
        <f>VLOOKUP($B2236,期貨大額交易人未沖銷部位!$A$4:$O$499,7,FALSE)</f>
        <v>#N/A</v>
      </c>
      <c r="Z2236" s="40" t="e">
        <f>VLOOKUP($B2236,期貨大額交易人未沖銷部位!$A$4:$O$499,10,FALSE)</f>
        <v>#N/A</v>
      </c>
      <c r="AA2236" s="40" t="e">
        <f>VLOOKUP($B2236,期貨大額交易人未沖銷部位!$A$4:$O$499,13,FALSE)</f>
        <v>#N/A</v>
      </c>
      <c r="AB2236" s="40" t="e">
        <f>VLOOKUP($B2236,期貨大額交易人未沖銷部位!$A$4:$O$499,14,FALSE)</f>
        <v>#N/A</v>
      </c>
      <c r="AC2236" s="40" t="e">
        <f>VLOOKUP($B2236,期貨大額交易人未沖銷部位!$A$4:$O$499,15,FALSE)</f>
        <v>#N/A</v>
      </c>
      <c r="AD2236" s="33" t="e">
        <f>VLOOKUP($B2236,三大美股走勢!$A$4:$J$495,4,FALSE)</f>
        <v>#N/A</v>
      </c>
      <c r="AE2236" s="33" t="e">
        <f>VLOOKUP($B2236,三大美股走勢!$A$4:$J$495,7,FALSE)</f>
        <v>#N/A</v>
      </c>
      <c r="AF2236" s="33" t="e">
        <f>VLOOKUP($B2236,三大美股走勢!$A$4:$J$495,10,FALSE)</f>
        <v>#N/A</v>
      </c>
    </row>
    <row r="2237" spans="2:32">
      <c r="B2237" s="32">
        <v>45016</v>
      </c>
      <c r="C2237" s="33" t="e">
        <f>VLOOKUP($B2237,大盤與近月台指!$A$4:$I$499,2,FALSE)</f>
        <v>#N/A</v>
      </c>
      <c r="D2237" s="34" t="e">
        <f>VLOOKUP($B2237,大盤與近月台指!$A$4:$I$499,3,FALSE)</f>
        <v>#N/A</v>
      </c>
      <c r="E2237" s="35" t="e">
        <f>VLOOKUP($B2237,大盤與近月台指!$A$4:$I$499,4,FALSE)</f>
        <v>#N/A</v>
      </c>
      <c r="F2237" s="33" t="e">
        <f>VLOOKUP($B2237,大盤與近月台指!$A$4:$I$499,5,FALSE)</f>
        <v>#N/A</v>
      </c>
      <c r="G2237" s="49" t="e">
        <f>VLOOKUP($B2237,三大法人買賣超!$A$4:$I$500,3,FALSE)</f>
        <v>#N/A</v>
      </c>
      <c r="H2237" s="34" t="e">
        <f>VLOOKUP($B2237,三大法人買賣超!$A$4:$I$500,5,FALSE)</f>
        <v>#N/A</v>
      </c>
      <c r="I2237" s="27" t="e">
        <f>VLOOKUP($B2237,三大法人買賣超!$A$4:$I$500,7,FALSE)</f>
        <v>#N/A</v>
      </c>
      <c r="J2237" s="27" t="e">
        <f>VLOOKUP($B2237,三大法人買賣超!$A$4:$I$500,9,FALSE)</f>
        <v>#N/A</v>
      </c>
      <c r="K2237" s="37">
        <f>新台幣匯率美元指數!B2238</f>
        <v>0</v>
      </c>
      <c r="L2237" s="38">
        <f>新台幣匯率美元指數!C2238</f>
        <v>0</v>
      </c>
      <c r="M2237" s="39">
        <f>新台幣匯率美元指數!D2238</f>
        <v>0</v>
      </c>
      <c r="N2237" s="27" t="e">
        <f>VLOOKUP($B2237,期貨未平倉口數!$A$4:$M$499,4,FALSE)</f>
        <v>#N/A</v>
      </c>
      <c r="O2237" s="27" t="e">
        <f>VLOOKUP($B2237,期貨未平倉口數!$A$4:$M$499,9,FALSE)</f>
        <v>#N/A</v>
      </c>
      <c r="P2237" s="27" t="e">
        <f>VLOOKUP($B2237,期貨未平倉口數!$A$4:$M$499,10,FALSE)</f>
        <v>#N/A</v>
      </c>
      <c r="Q2237" s="27" t="e">
        <f>VLOOKUP($B2237,期貨未平倉口數!$A$4:$M$499,11,FALSE)</f>
        <v>#N/A</v>
      </c>
      <c r="R2237" s="64" t="e">
        <f>VLOOKUP($B2237,選擇權未平倉餘額!$A$4:$I$500,6,FALSE)</f>
        <v>#N/A</v>
      </c>
      <c r="S2237" s="64" t="e">
        <f>VLOOKUP($B2237,選擇權未平倉餘額!$A$4:$I$500,7,FALSE)</f>
        <v>#N/A</v>
      </c>
      <c r="T2237" s="64" t="e">
        <f>VLOOKUP($B2237,選擇權未平倉餘額!$A$4:$I$500,8,FALSE)</f>
        <v>#N/A</v>
      </c>
      <c r="U2237" s="64" t="e">
        <f>VLOOKUP($B2237,選擇權未平倉餘額!$A$4:$I$500,9,FALSE)</f>
        <v>#N/A</v>
      </c>
      <c r="V2237" s="39" t="e">
        <f>VLOOKUP($B2237,臺指選擇權P_C_Ratios!$A$4:$C$500,3,FALSE)</f>
        <v>#N/A</v>
      </c>
      <c r="W2237" s="41" t="e">
        <f>VLOOKUP($B2237,散戶多空比!$A$6:$L$500,12,FALSE)</f>
        <v>#N/A</v>
      </c>
      <c r="X2237" s="40" t="e">
        <f>VLOOKUP($B2237,期貨大額交易人未沖銷部位!$A$4:$O$499,4,FALSE)</f>
        <v>#N/A</v>
      </c>
      <c r="Y2237" s="40" t="e">
        <f>VLOOKUP($B2237,期貨大額交易人未沖銷部位!$A$4:$O$499,7,FALSE)</f>
        <v>#N/A</v>
      </c>
      <c r="Z2237" s="40" t="e">
        <f>VLOOKUP($B2237,期貨大額交易人未沖銷部位!$A$4:$O$499,10,FALSE)</f>
        <v>#N/A</v>
      </c>
      <c r="AA2237" s="40" t="e">
        <f>VLOOKUP($B2237,期貨大額交易人未沖銷部位!$A$4:$O$499,13,FALSE)</f>
        <v>#N/A</v>
      </c>
      <c r="AB2237" s="40" t="e">
        <f>VLOOKUP($B2237,期貨大額交易人未沖銷部位!$A$4:$O$499,14,FALSE)</f>
        <v>#N/A</v>
      </c>
      <c r="AC2237" s="40" t="e">
        <f>VLOOKUP($B2237,期貨大額交易人未沖銷部位!$A$4:$O$499,15,FALSE)</f>
        <v>#N/A</v>
      </c>
      <c r="AD2237" s="33" t="e">
        <f>VLOOKUP($B2237,三大美股走勢!$A$4:$J$495,4,FALSE)</f>
        <v>#N/A</v>
      </c>
      <c r="AE2237" s="33" t="e">
        <f>VLOOKUP($B2237,三大美股走勢!$A$4:$J$495,7,FALSE)</f>
        <v>#N/A</v>
      </c>
      <c r="AF2237" s="33" t="e">
        <f>VLOOKUP($B2237,三大美股走勢!$A$4:$J$495,10,FALSE)</f>
        <v>#N/A</v>
      </c>
    </row>
    <row r="2238" spans="2:32">
      <c r="B2238" s="32">
        <v>45017</v>
      </c>
      <c r="C2238" s="33" t="e">
        <f>VLOOKUP($B2238,大盤與近月台指!$A$4:$I$499,2,FALSE)</f>
        <v>#N/A</v>
      </c>
      <c r="D2238" s="34" t="e">
        <f>VLOOKUP($B2238,大盤與近月台指!$A$4:$I$499,3,FALSE)</f>
        <v>#N/A</v>
      </c>
      <c r="E2238" s="35" t="e">
        <f>VLOOKUP($B2238,大盤與近月台指!$A$4:$I$499,4,FALSE)</f>
        <v>#N/A</v>
      </c>
      <c r="F2238" s="33" t="e">
        <f>VLOOKUP($B2238,大盤與近月台指!$A$4:$I$499,5,FALSE)</f>
        <v>#N/A</v>
      </c>
      <c r="G2238" s="49" t="e">
        <f>VLOOKUP($B2238,三大法人買賣超!$A$4:$I$500,3,FALSE)</f>
        <v>#N/A</v>
      </c>
      <c r="H2238" s="34" t="e">
        <f>VLOOKUP($B2238,三大法人買賣超!$A$4:$I$500,5,FALSE)</f>
        <v>#N/A</v>
      </c>
      <c r="I2238" s="27" t="e">
        <f>VLOOKUP($B2238,三大法人買賣超!$A$4:$I$500,7,FALSE)</f>
        <v>#N/A</v>
      </c>
      <c r="J2238" s="27" t="e">
        <f>VLOOKUP($B2238,三大法人買賣超!$A$4:$I$500,9,FALSE)</f>
        <v>#N/A</v>
      </c>
      <c r="K2238" s="37">
        <f>新台幣匯率美元指數!B2239</f>
        <v>0</v>
      </c>
      <c r="L2238" s="38">
        <f>新台幣匯率美元指數!C2239</f>
        <v>0</v>
      </c>
      <c r="M2238" s="39">
        <f>新台幣匯率美元指數!D2239</f>
        <v>0</v>
      </c>
      <c r="N2238" s="27" t="e">
        <f>VLOOKUP($B2238,期貨未平倉口數!$A$4:$M$499,4,FALSE)</f>
        <v>#N/A</v>
      </c>
      <c r="O2238" s="27" t="e">
        <f>VLOOKUP($B2238,期貨未平倉口數!$A$4:$M$499,9,FALSE)</f>
        <v>#N/A</v>
      </c>
      <c r="P2238" s="27" t="e">
        <f>VLOOKUP($B2238,期貨未平倉口數!$A$4:$M$499,10,FALSE)</f>
        <v>#N/A</v>
      </c>
      <c r="Q2238" s="27" t="e">
        <f>VLOOKUP($B2238,期貨未平倉口數!$A$4:$M$499,11,FALSE)</f>
        <v>#N/A</v>
      </c>
      <c r="R2238" s="64" t="e">
        <f>VLOOKUP($B2238,選擇權未平倉餘額!$A$4:$I$500,6,FALSE)</f>
        <v>#N/A</v>
      </c>
      <c r="S2238" s="64" t="e">
        <f>VLOOKUP($B2238,選擇權未平倉餘額!$A$4:$I$500,7,FALSE)</f>
        <v>#N/A</v>
      </c>
      <c r="T2238" s="64" t="e">
        <f>VLOOKUP($B2238,選擇權未平倉餘額!$A$4:$I$500,8,FALSE)</f>
        <v>#N/A</v>
      </c>
      <c r="U2238" s="64" t="e">
        <f>VLOOKUP($B2238,選擇權未平倉餘額!$A$4:$I$500,9,FALSE)</f>
        <v>#N/A</v>
      </c>
      <c r="V2238" s="39" t="e">
        <f>VLOOKUP($B2238,臺指選擇權P_C_Ratios!$A$4:$C$500,3,FALSE)</f>
        <v>#N/A</v>
      </c>
      <c r="W2238" s="41" t="e">
        <f>VLOOKUP($B2238,散戶多空比!$A$6:$L$500,12,FALSE)</f>
        <v>#N/A</v>
      </c>
      <c r="X2238" s="40" t="e">
        <f>VLOOKUP($B2238,期貨大額交易人未沖銷部位!$A$4:$O$499,4,FALSE)</f>
        <v>#N/A</v>
      </c>
      <c r="Y2238" s="40" t="e">
        <f>VLOOKUP($B2238,期貨大額交易人未沖銷部位!$A$4:$O$499,7,FALSE)</f>
        <v>#N/A</v>
      </c>
      <c r="Z2238" s="40" t="e">
        <f>VLOOKUP($B2238,期貨大額交易人未沖銷部位!$A$4:$O$499,10,FALSE)</f>
        <v>#N/A</v>
      </c>
      <c r="AA2238" s="40" t="e">
        <f>VLOOKUP($B2238,期貨大額交易人未沖銷部位!$A$4:$O$499,13,FALSE)</f>
        <v>#N/A</v>
      </c>
      <c r="AB2238" s="40" t="e">
        <f>VLOOKUP($B2238,期貨大額交易人未沖銷部位!$A$4:$O$499,14,FALSE)</f>
        <v>#N/A</v>
      </c>
      <c r="AC2238" s="40" t="e">
        <f>VLOOKUP($B2238,期貨大額交易人未沖銷部位!$A$4:$O$499,15,FALSE)</f>
        <v>#N/A</v>
      </c>
      <c r="AD2238" s="33" t="e">
        <f>VLOOKUP($B2238,三大美股走勢!$A$4:$J$495,4,FALSE)</f>
        <v>#N/A</v>
      </c>
      <c r="AE2238" s="33" t="e">
        <f>VLOOKUP($B2238,三大美股走勢!$A$4:$J$495,7,FALSE)</f>
        <v>#N/A</v>
      </c>
      <c r="AF2238" s="33" t="e">
        <f>VLOOKUP($B2238,三大美股走勢!$A$4:$J$495,10,FALSE)</f>
        <v>#N/A</v>
      </c>
    </row>
    <row r="2239" spans="2:32">
      <c r="B2239" s="32">
        <v>45018</v>
      </c>
      <c r="C2239" s="33" t="e">
        <f>VLOOKUP($B2239,大盤與近月台指!$A$4:$I$499,2,FALSE)</f>
        <v>#N/A</v>
      </c>
      <c r="D2239" s="34" t="e">
        <f>VLOOKUP($B2239,大盤與近月台指!$A$4:$I$499,3,FALSE)</f>
        <v>#N/A</v>
      </c>
      <c r="E2239" s="35" t="e">
        <f>VLOOKUP($B2239,大盤與近月台指!$A$4:$I$499,4,FALSE)</f>
        <v>#N/A</v>
      </c>
      <c r="F2239" s="33" t="e">
        <f>VLOOKUP($B2239,大盤與近月台指!$A$4:$I$499,5,FALSE)</f>
        <v>#N/A</v>
      </c>
      <c r="G2239" s="49" t="e">
        <f>VLOOKUP($B2239,三大法人買賣超!$A$4:$I$500,3,FALSE)</f>
        <v>#N/A</v>
      </c>
      <c r="H2239" s="34" t="e">
        <f>VLOOKUP($B2239,三大法人買賣超!$A$4:$I$500,5,FALSE)</f>
        <v>#N/A</v>
      </c>
      <c r="I2239" s="27" t="e">
        <f>VLOOKUP($B2239,三大法人買賣超!$A$4:$I$500,7,FALSE)</f>
        <v>#N/A</v>
      </c>
      <c r="J2239" s="27" t="e">
        <f>VLOOKUP($B2239,三大法人買賣超!$A$4:$I$500,9,FALSE)</f>
        <v>#N/A</v>
      </c>
      <c r="K2239" s="37">
        <f>新台幣匯率美元指數!B2240</f>
        <v>0</v>
      </c>
      <c r="L2239" s="38">
        <f>新台幣匯率美元指數!C2240</f>
        <v>0</v>
      </c>
      <c r="M2239" s="39">
        <f>新台幣匯率美元指數!D2240</f>
        <v>0</v>
      </c>
      <c r="N2239" s="27" t="e">
        <f>VLOOKUP($B2239,期貨未平倉口數!$A$4:$M$499,4,FALSE)</f>
        <v>#N/A</v>
      </c>
      <c r="O2239" s="27" t="e">
        <f>VLOOKUP($B2239,期貨未平倉口數!$A$4:$M$499,9,FALSE)</f>
        <v>#N/A</v>
      </c>
      <c r="P2239" s="27" t="e">
        <f>VLOOKUP($B2239,期貨未平倉口數!$A$4:$M$499,10,FALSE)</f>
        <v>#N/A</v>
      </c>
      <c r="Q2239" s="27" t="e">
        <f>VLOOKUP($B2239,期貨未平倉口數!$A$4:$M$499,11,FALSE)</f>
        <v>#N/A</v>
      </c>
      <c r="R2239" s="64" t="e">
        <f>VLOOKUP($B2239,選擇權未平倉餘額!$A$4:$I$500,6,FALSE)</f>
        <v>#N/A</v>
      </c>
      <c r="S2239" s="64" t="e">
        <f>VLOOKUP($B2239,選擇權未平倉餘額!$A$4:$I$500,7,FALSE)</f>
        <v>#N/A</v>
      </c>
      <c r="T2239" s="64" t="e">
        <f>VLOOKUP($B2239,選擇權未平倉餘額!$A$4:$I$500,8,FALSE)</f>
        <v>#N/A</v>
      </c>
      <c r="U2239" s="64" t="e">
        <f>VLOOKUP($B2239,選擇權未平倉餘額!$A$4:$I$500,9,FALSE)</f>
        <v>#N/A</v>
      </c>
      <c r="V2239" s="39" t="e">
        <f>VLOOKUP($B2239,臺指選擇權P_C_Ratios!$A$4:$C$500,3,FALSE)</f>
        <v>#N/A</v>
      </c>
      <c r="W2239" s="41" t="e">
        <f>VLOOKUP($B2239,散戶多空比!$A$6:$L$500,12,FALSE)</f>
        <v>#N/A</v>
      </c>
      <c r="X2239" s="40" t="e">
        <f>VLOOKUP($B2239,期貨大額交易人未沖銷部位!$A$4:$O$499,4,FALSE)</f>
        <v>#N/A</v>
      </c>
      <c r="Y2239" s="40" t="e">
        <f>VLOOKUP($B2239,期貨大額交易人未沖銷部位!$A$4:$O$499,7,FALSE)</f>
        <v>#N/A</v>
      </c>
      <c r="Z2239" s="40" t="e">
        <f>VLOOKUP($B2239,期貨大額交易人未沖銷部位!$A$4:$O$499,10,FALSE)</f>
        <v>#N/A</v>
      </c>
      <c r="AA2239" s="40" t="e">
        <f>VLOOKUP($B2239,期貨大額交易人未沖銷部位!$A$4:$O$499,13,FALSE)</f>
        <v>#N/A</v>
      </c>
      <c r="AB2239" s="40" t="e">
        <f>VLOOKUP($B2239,期貨大額交易人未沖銷部位!$A$4:$O$499,14,FALSE)</f>
        <v>#N/A</v>
      </c>
      <c r="AC2239" s="40" t="e">
        <f>VLOOKUP($B2239,期貨大額交易人未沖銷部位!$A$4:$O$499,15,FALSE)</f>
        <v>#N/A</v>
      </c>
      <c r="AD2239" s="33" t="e">
        <f>VLOOKUP($B2239,三大美股走勢!$A$4:$J$495,4,FALSE)</f>
        <v>#N/A</v>
      </c>
      <c r="AE2239" s="33" t="e">
        <f>VLOOKUP($B2239,三大美股走勢!$A$4:$J$495,7,FALSE)</f>
        <v>#N/A</v>
      </c>
      <c r="AF2239" s="33" t="e">
        <f>VLOOKUP($B2239,三大美股走勢!$A$4:$J$495,10,FALSE)</f>
        <v>#N/A</v>
      </c>
    </row>
    <row r="2240" spans="2:32">
      <c r="B2240" s="32">
        <v>45019</v>
      </c>
      <c r="C2240" s="33" t="e">
        <f>VLOOKUP($B2240,大盤與近月台指!$A$4:$I$499,2,FALSE)</f>
        <v>#N/A</v>
      </c>
      <c r="D2240" s="34" t="e">
        <f>VLOOKUP($B2240,大盤與近月台指!$A$4:$I$499,3,FALSE)</f>
        <v>#N/A</v>
      </c>
      <c r="E2240" s="35" t="e">
        <f>VLOOKUP($B2240,大盤與近月台指!$A$4:$I$499,4,FALSE)</f>
        <v>#N/A</v>
      </c>
      <c r="F2240" s="33" t="e">
        <f>VLOOKUP($B2240,大盤與近月台指!$A$4:$I$499,5,FALSE)</f>
        <v>#N/A</v>
      </c>
      <c r="G2240" s="49" t="e">
        <f>VLOOKUP($B2240,三大法人買賣超!$A$4:$I$500,3,FALSE)</f>
        <v>#N/A</v>
      </c>
      <c r="H2240" s="34" t="e">
        <f>VLOOKUP($B2240,三大法人買賣超!$A$4:$I$500,5,FALSE)</f>
        <v>#N/A</v>
      </c>
      <c r="I2240" s="27" t="e">
        <f>VLOOKUP($B2240,三大法人買賣超!$A$4:$I$500,7,FALSE)</f>
        <v>#N/A</v>
      </c>
      <c r="J2240" s="27" t="e">
        <f>VLOOKUP($B2240,三大法人買賣超!$A$4:$I$500,9,FALSE)</f>
        <v>#N/A</v>
      </c>
      <c r="K2240" s="37">
        <f>新台幣匯率美元指數!B2241</f>
        <v>0</v>
      </c>
      <c r="L2240" s="38">
        <f>新台幣匯率美元指數!C2241</f>
        <v>0</v>
      </c>
      <c r="M2240" s="39">
        <f>新台幣匯率美元指數!D2241</f>
        <v>0</v>
      </c>
      <c r="N2240" s="27" t="e">
        <f>VLOOKUP($B2240,期貨未平倉口數!$A$4:$M$499,4,FALSE)</f>
        <v>#N/A</v>
      </c>
      <c r="O2240" s="27" t="e">
        <f>VLOOKUP($B2240,期貨未平倉口數!$A$4:$M$499,9,FALSE)</f>
        <v>#N/A</v>
      </c>
      <c r="P2240" s="27" t="e">
        <f>VLOOKUP($B2240,期貨未平倉口數!$A$4:$M$499,10,FALSE)</f>
        <v>#N/A</v>
      </c>
      <c r="Q2240" s="27" t="e">
        <f>VLOOKUP($B2240,期貨未平倉口數!$A$4:$M$499,11,FALSE)</f>
        <v>#N/A</v>
      </c>
      <c r="R2240" s="64" t="e">
        <f>VLOOKUP($B2240,選擇權未平倉餘額!$A$4:$I$500,6,FALSE)</f>
        <v>#N/A</v>
      </c>
      <c r="S2240" s="64" t="e">
        <f>VLOOKUP($B2240,選擇權未平倉餘額!$A$4:$I$500,7,FALSE)</f>
        <v>#N/A</v>
      </c>
      <c r="T2240" s="64" t="e">
        <f>VLOOKUP($B2240,選擇權未平倉餘額!$A$4:$I$500,8,FALSE)</f>
        <v>#N/A</v>
      </c>
      <c r="U2240" s="64" t="e">
        <f>VLOOKUP($B2240,選擇權未平倉餘額!$A$4:$I$500,9,FALSE)</f>
        <v>#N/A</v>
      </c>
      <c r="V2240" s="39" t="e">
        <f>VLOOKUP($B2240,臺指選擇權P_C_Ratios!$A$4:$C$500,3,FALSE)</f>
        <v>#N/A</v>
      </c>
      <c r="W2240" s="41" t="e">
        <f>VLOOKUP($B2240,散戶多空比!$A$6:$L$500,12,FALSE)</f>
        <v>#N/A</v>
      </c>
      <c r="X2240" s="40" t="e">
        <f>VLOOKUP($B2240,期貨大額交易人未沖銷部位!$A$4:$O$499,4,FALSE)</f>
        <v>#N/A</v>
      </c>
      <c r="Y2240" s="40" t="e">
        <f>VLOOKUP($B2240,期貨大額交易人未沖銷部位!$A$4:$O$499,7,FALSE)</f>
        <v>#N/A</v>
      </c>
      <c r="Z2240" s="40" t="e">
        <f>VLOOKUP($B2240,期貨大額交易人未沖銷部位!$A$4:$O$499,10,FALSE)</f>
        <v>#N/A</v>
      </c>
      <c r="AA2240" s="40" t="e">
        <f>VLOOKUP($B2240,期貨大額交易人未沖銷部位!$A$4:$O$499,13,FALSE)</f>
        <v>#N/A</v>
      </c>
      <c r="AB2240" s="40" t="e">
        <f>VLOOKUP($B2240,期貨大額交易人未沖銷部位!$A$4:$O$499,14,FALSE)</f>
        <v>#N/A</v>
      </c>
      <c r="AC2240" s="40" t="e">
        <f>VLOOKUP($B2240,期貨大額交易人未沖銷部位!$A$4:$O$499,15,FALSE)</f>
        <v>#N/A</v>
      </c>
      <c r="AD2240" s="33" t="e">
        <f>VLOOKUP($B2240,三大美股走勢!$A$4:$J$495,4,FALSE)</f>
        <v>#N/A</v>
      </c>
      <c r="AE2240" s="33" t="e">
        <f>VLOOKUP($B2240,三大美股走勢!$A$4:$J$495,7,FALSE)</f>
        <v>#N/A</v>
      </c>
      <c r="AF2240" s="33" t="e">
        <f>VLOOKUP($B2240,三大美股走勢!$A$4:$J$495,10,FALSE)</f>
        <v>#N/A</v>
      </c>
    </row>
    <row r="2241" spans="2:32">
      <c r="B2241" s="32">
        <v>45020</v>
      </c>
      <c r="C2241" s="33" t="e">
        <f>VLOOKUP($B2241,大盤與近月台指!$A$4:$I$499,2,FALSE)</f>
        <v>#N/A</v>
      </c>
      <c r="D2241" s="34" t="e">
        <f>VLOOKUP($B2241,大盤與近月台指!$A$4:$I$499,3,FALSE)</f>
        <v>#N/A</v>
      </c>
      <c r="E2241" s="35" t="e">
        <f>VLOOKUP($B2241,大盤與近月台指!$A$4:$I$499,4,FALSE)</f>
        <v>#N/A</v>
      </c>
      <c r="F2241" s="33" t="e">
        <f>VLOOKUP($B2241,大盤與近月台指!$A$4:$I$499,5,FALSE)</f>
        <v>#N/A</v>
      </c>
      <c r="G2241" s="49" t="e">
        <f>VLOOKUP($B2241,三大法人買賣超!$A$4:$I$500,3,FALSE)</f>
        <v>#N/A</v>
      </c>
      <c r="H2241" s="34" t="e">
        <f>VLOOKUP($B2241,三大法人買賣超!$A$4:$I$500,5,FALSE)</f>
        <v>#N/A</v>
      </c>
      <c r="I2241" s="27" t="e">
        <f>VLOOKUP($B2241,三大法人買賣超!$A$4:$I$500,7,FALSE)</f>
        <v>#N/A</v>
      </c>
      <c r="J2241" s="27" t="e">
        <f>VLOOKUP($B2241,三大法人買賣超!$A$4:$I$500,9,FALSE)</f>
        <v>#N/A</v>
      </c>
      <c r="K2241" s="37">
        <f>新台幣匯率美元指數!B2242</f>
        <v>0</v>
      </c>
      <c r="L2241" s="38">
        <f>新台幣匯率美元指數!C2242</f>
        <v>0</v>
      </c>
      <c r="M2241" s="39">
        <f>新台幣匯率美元指數!D2242</f>
        <v>0</v>
      </c>
      <c r="N2241" s="27" t="e">
        <f>VLOOKUP($B2241,期貨未平倉口數!$A$4:$M$499,4,FALSE)</f>
        <v>#N/A</v>
      </c>
      <c r="O2241" s="27" t="e">
        <f>VLOOKUP($B2241,期貨未平倉口數!$A$4:$M$499,9,FALSE)</f>
        <v>#N/A</v>
      </c>
      <c r="P2241" s="27" t="e">
        <f>VLOOKUP($B2241,期貨未平倉口數!$A$4:$M$499,10,FALSE)</f>
        <v>#N/A</v>
      </c>
      <c r="Q2241" s="27" t="e">
        <f>VLOOKUP($B2241,期貨未平倉口數!$A$4:$M$499,11,FALSE)</f>
        <v>#N/A</v>
      </c>
      <c r="R2241" s="64" t="e">
        <f>VLOOKUP($B2241,選擇權未平倉餘額!$A$4:$I$500,6,FALSE)</f>
        <v>#N/A</v>
      </c>
      <c r="S2241" s="64" t="e">
        <f>VLOOKUP($B2241,選擇權未平倉餘額!$A$4:$I$500,7,FALSE)</f>
        <v>#N/A</v>
      </c>
      <c r="T2241" s="64" t="e">
        <f>VLOOKUP($B2241,選擇權未平倉餘額!$A$4:$I$500,8,FALSE)</f>
        <v>#N/A</v>
      </c>
      <c r="U2241" s="64" t="e">
        <f>VLOOKUP($B2241,選擇權未平倉餘額!$A$4:$I$500,9,FALSE)</f>
        <v>#N/A</v>
      </c>
      <c r="V2241" s="39" t="e">
        <f>VLOOKUP($B2241,臺指選擇權P_C_Ratios!$A$4:$C$500,3,FALSE)</f>
        <v>#N/A</v>
      </c>
      <c r="W2241" s="41" t="e">
        <f>VLOOKUP($B2241,散戶多空比!$A$6:$L$500,12,FALSE)</f>
        <v>#N/A</v>
      </c>
      <c r="X2241" s="40" t="e">
        <f>VLOOKUP($B2241,期貨大額交易人未沖銷部位!$A$4:$O$499,4,FALSE)</f>
        <v>#N/A</v>
      </c>
      <c r="Y2241" s="40" t="e">
        <f>VLOOKUP($B2241,期貨大額交易人未沖銷部位!$A$4:$O$499,7,FALSE)</f>
        <v>#N/A</v>
      </c>
      <c r="Z2241" s="40" t="e">
        <f>VLOOKUP($B2241,期貨大額交易人未沖銷部位!$A$4:$O$499,10,FALSE)</f>
        <v>#N/A</v>
      </c>
      <c r="AA2241" s="40" t="e">
        <f>VLOOKUP($B2241,期貨大額交易人未沖銷部位!$A$4:$O$499,13,FALSE)</f>
        <v>#N/A</v>
      </c>
      <c r="AB2241" s="40" t="e">
        <f>VLOOKUP($B2241,期貨大額交易人未沖銷部位!$A$4:$O$499,14,FALSE)</f>
        <v>#N/A</v>
      </c>
      <c r="AC2241" s="40" t="e">
        <f>VLOOKUP($B2241,期貨大額交易人未沖銷部位!$A$4:$O$499,15,FALSE)</f>
        <v>#N/A</v>
      </c>
      <c r="AD2241" s="33" t="e">
        <f>VLOOKUP($B2241,三大美股走勢!$A$4:$J$495,4,FALSE)</f>
        <v>#N/A</v>
      </c>
      <c r="AE2241" s="33" t="e">
        <f>VLOOKUP($B2241,三大美股走勢!$A$4:$J$495,7,FALSE)</f>
        <v>#N/A</v>
      </c>
      <c r="AF2241" s="33" t="e">
        <f>VLOOKUP($B2241,三大美股走勢!$A$4:$J$495,10,FALSE)</f>
        <v>#N/A</v>
      </c>
    </row>
    <row r="2242" spans="2:32">
      <c r="B2242" s="32">
        <v>45021</v>
      </c>
      <c r="C2242" s="33" t="e">
        <f>VLOOKUP($B2242,大盤與近月台指!$A$4:$I$499,2,FALSE)</f>
        <v>#N/A</v>
      </c>
      <c r="D2242" s="34" t="e">
        <f>VLOOKUP($B2242,大盤與近月台指!$A$4:$I$499,3,FALSE)</f>
        <v>#N/A</v>
      </c>
      <c r="E2242" s="35" t="e">
        <f>VLOOKUP($B2242,大盤與近月台指!$A$4:$I$499,4,FALSE)</f>
        <v>#N/A</v>
      </c>
      <c r="F2242" s="33" t="e">
        <f>VLOOKUP($B2242,大盤與近月台指!$A$4:$I$499,5,FALSE)</f>
        <v>#N/A</v>
      </c>
      <c r="G2242" s="49" t="e">
        <f>VLOOKUP($B2242,三大法人買賣超!$A$4:$I$500,3,FALSE)</f>
        <v>#N/A</v>
      </c>
      <c r="H2242" s="34" t="e">
        <f>VLOOKUP($B2242,三大法人買賣超!$A$4:$I$500,5,FALSE)</f>
        <v>#N/A</v>
      </c>
      <c r="I2242" s="27" t="e">
        <f>VLOOKUP($B2242,三大法人買賣超!$A$4:$I$500,7,FALSE)</f>
        <v>#N/A</v>
      </c>
      <c r="J2242" s="27" t="e">
        <f>VLOOKUP($B2242,三大法人買賣超!$A$4:$I$500,9,FALSE)</f>
        <v>#N/A</v>
      </c>
      <c r="K2242" s="37">
        <f>新台幣匯率美元指數!B2243</f>
        <v>0</v>
      </c>
      <c r="L2242" s="38">
        <f>新台幣匯率美元指數!C2243</f>
        <v>0</v>
      </c>
      <c r="M2242" s="39">
        <f>新台幣匯率美元指數!D2243</f>
        <v>0</v>
      </c>
      <c r="N2242" s="27" t="e">
        <f>VLOOKUP($B2242,期貨未平倉口數!$A$4:$M$499,4,FALSE)</f>
        <v>#N/A</v>
      </c>
      <c r="O2242" s="27" t="e">
        <f>VLOOKUP($B2242,期貨未平倉口數!$A$4:$M$499,9,FALSE)</f>
        <v>#N/A</v>
      </c>
      <c r="P2242" s="27" t="e">
        <f>VLOOKUP($B2242,期貨未平倉口數!$A$4:$M$499,10,FALSE)</f>
        <v>#N/A</v>
      </c>
      <c r="Q2242" s="27" t="e">
        <f>VLOOKUP($B2242,期貨未平倉口數!$A$4:$M$499,11,FALSE)</f>
        <v>#N/A</v>
      </c>
      <c r="R2242" s="64" t="e">
        <f>VLOOKUP($B2242,選擇權未平倉餘額!$A$4:$I$500,6,FALSE)</f>
        <v>#N/A</v>
      </c>
      <c r="S2242" s="64" t="e">
        <f>VLOOKUP($B2242,選擇權未平倉餘額!$A$4:$I$500,7,FALSE)</f>
        <v>#N/A</v>
      </c>
      <c r="T2242" s="64" t="e">
        <f>VLOOKUP($B2242,選擇權未平倉餘額!$A$4:$I$500,8,FALSE)</f>
        <v>#N/A</v>
      </c>
      <c r="U2242" s="64" t="e">
        <f>VLOOKUP($B2242,選擇權未平倉餘額!$A$4:$I$500,9,FALSE)</f>
        <v>#N/A</v>
      </c>
      <c r="V2242" s="39" t="e">
        <f>VLOOKUP($B2242,臺指選擇權P_C_Ratios!$A$4:$C$500,3,FALSE)</f>
        <v>#N/A</v>
      </c>
      <c r="W2242" s="41" t="e">
        <f>VLOOKUP($B2242,散戶多空比!$A$6:$L$500,12,FALSE)</f>
        <v>#N/A</v>
      </c>
      <c r="X2242" s="40" t="e">
        <f>VLOOKUP($B2242,期貨大額交易人未沖銷部位!$A$4:$O$499,4,FALSE)</f>
        <v>#N/A</v>
      </c>
      <c r="Y2242" s="40" t="e">
        <f>VLOOKUP($B2242,期貨大額交易人未沖銷部位!$A$4:$O$499,7,FALSE)</f>
        <v>#N/A</v>
      </c>
      <c r="Z2242" s="40" t="e">
        <f>VLOOKUP($B2242,期貨大額交易人未沖銷部位!$A$4:$O$499,10,FALSE)</f>
        <v>#N/A</v>
      </c>
      <c r="AA2242" s="40" t="e">
        <f>VLOOKUP($B2242,期貨大額交易人未沖銷部位!$A$4:$O$499,13,FALSE)</f>
        <v>#N/A</v>
      </c>
      <c r="AB2242" s="40" t="e">
        <f>VLOOKUP($B2242,期貨大額交易人未沖銷部位!$A$4:$O$499,14,FALSE)</f>
        <v>#N/A</v>
      </c>
      <c r="AC2242" s="40" t="e">
        <f>VLOOKUP($B2242,期貨大額交易人未沖銷部位!$A$4:$O$499,15,FALSE)</f>
        <v>#N/A</v>
      </c>
      <c r="AD2242" s="33" t="e">
        <f>VLOOKUP($B2242,三大美股走勢!$A$4:$J$495,4,FALSE)</f>
        <v>#N/A</v>
      </c>
      <c r="AE2242" s="33" t="e">
        <f>VLOOKUP($B2242,三大美股走勢!$A$4:$J$495,7,FALSE)</f>
        <v>#N/A</v>
      </c>
      <c r="AF2242" s="33" t="e">
        <f>VLOOKUP($B2242,三大美股走勢!$A$4:$J$495,10,FALSE)</f>
        <v>#N/A</v>
      </c>
    </row>
    <row r="2243" spans="2:32">
      <c r="B2243" s="32">
        <v>45022</v>
      </c>
      <c r="C2243" s="33" t="e">
        <f>VLOOKUP($B2243,大盤與近月台指!$A$4:$I$499,2,FALSE)</f>
        <v>#N/A</v>
      </c>
      <c r="D2243" s="34" t="e">
        <f>VLOOKUP($B2243,大盤與近月台指!$A$4:$I$499,3,FALSE)</f>
        <v>#N/A</v>
      </c>
      <c r="E2243" s="35" t="e">
        <f>VLOOKUP($B2243,大盤與近月台指!$A$4:$I$499,4,FALSE)</f>
        <v>#N/A</v>
      </c>
      <c r="F2243" s="33" t="e">
        <f>VLOOKUP($B2243,大盤與近月台指!$A$4:$I$499,5,FALSE)</f>
        <v>#N/A</v>
      </c>
      <c r="G2243" s="49" t="e">
        <f>VLOOKUP($B2243,三大法人買賣超!$A$4:$I$500,3,FALSE)</f>
        <v>#N/A</v>
      </c>
      <c r="H2243" s="34" t="e">
        <f>VLOOKUP($B2243,三大法人買賣超!$A$4:$I$500,5,FALSE)</f>
        <v>#N/A</v>
      </c>
      <c r="I2243" s="27" t="e">
        <f>VLOOKUP($B2243,三大法人買賣超!$A$4:$I$500,7,FALSE)</f>
        <v>#N/A</v>
      </c>
      <c r="J2243" s="27" t="e">
        <f>VLOOKUP($B2243,三大法人買賣超!$A$4:$I$500,9,FALSE)</f>
        <v>#N/A</v>
      </c>
      <c r="K2243" s="37">
        <f>新台幣匯率美元指數!B2244</f>
        <v>0</v>
      </c>
      <c r="L2243" s="38">
        <f>新台幣匯率美元指數!C2244</f>
        <v>0</v>
      </c>
      <c r="M2243" s="39">
        <f>新台幣匯率美元指數!D2244</f>
        <v>0</v>
      </c>
      <c r="N2243" s="27" t="e">
        <f>VLOOKUP($B2243,期貨未平倉口數!$A$4:$M$499,4,FALSE)</f>
        <v>#N/A</v>
      </c>
      <c r="O2243" s="27" t="e">
        <f>VLOOKUP($B2243,期貨未平倉口數!$A$4:$M$499,9,FALSE)</f>
        <v>#N/A</v>
      </c>
      <c r="P2243" s="27" t="e">
        <f>VLOOKUP($B2243,期貨未平倉口數!$A$4:$M$499,10,FALSE)</f>
        <v>#N/A</v>
      </c>
      <c r="Q2243" s="27" t="e">
        <f>VLOOKUP($B2243,期貨未平倉口數!$A$4:$M$499,11,FALSE)</f>
        <v>#N/A</v>
      </c>
      <c r="R2243" s="64" t="e">
        <f>VLOOKUP($B2243,選擇權未平倉餘額!$A$4:$I$500,6,FALSE)</f>
        <v>#N/A</v>
      </c>
      <c r="S2243" s="64" t="e">
        <f>VLOOKUP($B2243,選擇權未平倉餘額!$A$4:$I$500,7,FALSE)</f>
        <v>#N/A</v>
      </c>
      <c r="T2243" s="64" t="e">
        <f>VLOOKUP($B2243,選擇權未平倉餘額!$A$4:$I$500,8,FALSE)</f>
        <v>#N/A</v>
      </c>
      <c r="U2243" s="64" t="e">
        <f>VLOOKUP($B2243,選擇權未平倉餘額!$A$4:$I$500,9,FALSE)</f>
        <v>#N/A</v>
      </c>
      <c r="V2243" s="39" t="e">
        <f>VLOOKUP($B2243,臺指選擇權P_C_Ratios!$A$4:$C$500,3,FALSE)</f>
        <v>#N/A</v>
      </c>
      <c r="W2243" s="41" t="e">
        <f>VLOOKUP($B2243,散戶多空比!$A$6:$L$500,12,FALSE)</f>
        <v>#N/A</v>
      </c>
      <c r="X2243" s="40" t="e">
        <f>VLOOKUP($B2243,期貨大額交易人未沖銷部位!$A$4:$O$499,4,FALSE)</f>
        <v>#N/A</v>
      </c>
      <c r="Y2243" s="40" t="e">
        <f>VLOOKUP($B2243,期貨大額交易人未沖銷部位!$A$4:$O$499,7,FALSE)</f>
        <v>#N/A</v>
      </c>
      <c r="Z2243" s="40" t="e">
        <f>VLOOKUP($B2243,期貨大額交易人未沖銷部位!$A$4:$O$499,10,FALSE)</f>
        <v>#N/A</v>
      </c>
      <c r="AA2243" s="40" t="e">
        <f>VLOOKUP($B2243,期貨大額交易人未沖銷部位!$A$4:$O$499,13,FALSE)</f>
        <v>#N/A</v>
      </c>
      <c r="AB2243" s="40" t="e">
        <f>VLOOKUP($B2243,期貨大額交易人未沖銷部位!$A$4:$O$499,14,FALSE)</f>
        <v>#N/A</v>
      </c>
      <c r="AC2243" s="40" t="e">
        <f>VLOOKUP($B2243,期貨大額交易人未沖銷部位!$A$4:$O$499,15,FALSE)</f>
        <v>#N/A</v>
      </c>
      <c r="AD2243" s="33" t="e">
        <f>VLOOKUP($B2243,三大美股走勢!$A$4:$J$495,4,FALSE)</f>
        <v>#N/A</v>
      </c>
      <c r="AE2243" s="33" t="e">
        <f>VLOOKUP($B2243,三大美股走勢!$A$4:$J$495,7,FALSE)</f>
        <v>#N/A</v>
      </c>
      <c r="AF2243" s="33" t="e">
        <f>VLOOKUP($B2243,三大美股走勢!$A$4:$J$495,10,FALSE)</f>
        <v>#N/A</v>
      </c>
    </row>
    <row r="2244" spans="2:32">
      <c r="B2244" s="32">
        <v>45023</v>
      </c>
      <c r="C2244" s="33" t="e">
        <f>VLOOKUP($B2244,大盤與近月台指!$A$4:$I$499,2,FALSE)</f>
        <v>#N/A</v>
      </c>
      <c r="D2244" s="34" t="e">
        <f>VLOOKUP($B2244,大盤與近月台指!$A$4:$I$499,3,FALSE)</f>
        <v>#N/A</v>
      </c>
      <c r="E2244" s="35" t="e">
        <f>VLOOKUP($B2244,大盤與近月台指!$A$4:$I$499,4,FALSE)</f>
        <v>#N/A</v>
      </c>
      <c r="F2244" s="33" t="e">
        <f>VLOOKUP($B2244,大盤與近月台指!$A$4:$I$499,5,FALSE)</f>
        <v>#N/A</v>
      </c>
      <c r="G2244" s="49" t="e">
        <f>VLOOKUP($B2244,三大法人買賣超!$A$4:$I$500,3,FALSE)</f>
        <v>#N/A</v>
      </c>
      <c r="H2244" s="34" t="e">
        <f>VLOOKUP($B2244,三大法人買賣超!$A$4:$I$500,5,FALSE)</f>
        <v>#N/A</v>
      </c>
      <c r="I2244" s="27" t="e">
        <f>VLOOKUP($B2244,三大法人買賣超!$A$4:$I$500,7,FALSE)</f>
        <v>#N/A</v>
      </c>
      <c r="J2244" s="27" t="e">
        <f>VLOOKUP($B2244,三大法人買賣超!$A$4:$I$500,9,FALSE)</f>
        <v>#N/A</v>
      </c>
      <c r="K2244" s="37">
        <f>新台幣匯率美元指數!B2245</f>
        <v>0</v>
      </c>
      <c r="L2244" s="38">
        <f>新台幣匯率美元指數!C2245</f>
        <v>0</v>
      </c>
      <c r="M2244" s="39">
        <f>新台幣匯率美元指數!D2245</f>
        <v>0</v>
      </c>
      <c r="N2244" s="27" t="e">
        <f>VLOOKUP($B2244,期貨未平倉口數!$A$4:$M$499,4,FALSE)</f>
        <v>#N/A</v>
      </c>
      <c r="O2244" s="27" t="e">
        <f>VLOOKUP($B2244,期貨未平倉口數!$A$4:$M$499,9,FALSE)</f>
        <v>#N/A</v>
      </c>
      <c r="P2244" s="27" t="e">
        <f>VLOOKUP($B2244,期貨未平倉口數!$A$4:$M$499,10,FALSE)</f>
        <v>#N/A</v>
      </c>
      <c r="Q2244" s="27" t="e">
        <f>VLOOKUP($B2244,期貨未平倉口數!$A$4:$M$499,11,FALSE)</f>
        <v>#N/A</v>
      </c>
      <c r="R2244" s="64" t="e">
        <f>VLOOKUP($B2244,選擇權未平倉餘額!$A$4:$I$500,6,FALSE)</f>
        <v>#N/A</v>
      </c>
      <c r="S2244" s="64" t="e">
        <f>VLOOKUP($B2244,選擇權未平倉餘額!$A$4:$I$500,7,FALSE)</f>
        <v>#N/A</v>
      </c>
      <c r="T2244" s="64" t="e">
        <f>VLOOKUP($B2244,選擇權未平倉餘額!$A$4:$I$500,8,FALSE)</f>
        <v>#N/A</v>
      </c>
      <c r="U2244" s="64" t="e">
        <f>VLOOKUP($B2244,選擇權未平倉餘額!$A$4:$I$500,9,FALSE)</f>
        <v>#N/A</v>
      </c>
      <c r="V2244" s="39" t="e">
        <f>VLOOKUP($B2244,臺指選擇權P_C_Ratios!$A$4:$C$500,3,FALSE)</f>
        <v>#N/A</v>
      </c>
      <c r="W2244" s="41" t="e">
        <f>VLOOKUP($B2244,散戶多空比!$A$6:$L$500,12,FALSE)</f>
        <v>#N/A</v>
      </c>
      <c r="X2244" s="40" t="e">
        <f>VLOOKUP($B2244,期貨大額交易人未沖銷部位!$A$4:$O$499,4,FALSE)</f>
        <v>#N/A</v>
      </c>
      <c r="Y2244" s="40" t="e">
        <f>VLOOKUP($B2244,期貨大額交易人未沖銷部位!$A$4:$O$499,7,FALSE)</f>
        <v>#N/A</v>
      </c>
      <c r="Z2244" s="40" t="e">
        <f>VLOOKUP($B2244,期貨大額交易人未沖銷部位!$A$4:$O$499,10,FALSE)</f>
        <v>#N/A</v>
      </c>
      <c r="AA2244" s="40" t="e">
        <f>VLOOKUP($B2244,期貨大額交易人未沖銷部位!$A$4:$O$499,13,FALSE)</f>
        <v>#N/A</v>
      </c>
      <c r="AB2244" s="40" t="e">
        <f>VLOOKUP($B2244,期貨大額交易人未沖銷部位!$A$4:$O$499,14,FALSE)</f>
        <v>#N/A</v>
      </c>
      <c r="AC2244" s="40" t="e">
        <f>VLOOKUP($B2244,期貨大額交易人未沖銷部位!$A$4:$O$499,15,FALSE)</f>
        <v>#N/A</v>
      </c>
      <c r="AD2244" s="33" t="e">
        <f>VLOOKUP($B2244,三大美股走勢!$A$4:$J$495,4,FALSE)</f>
        <v>#N/A</v>
      </c>
      <c r="AE2244" s="33" t="e">
        <f>VLOOKUP($B2244,三大美股走勢!$A$4:$J$495,7,FALSE)</f>
        <v>#N/A</v>
      </c>
      <c r="AF2244" s="33" t="e">
        <f>VLOOKUP($B2244,三大美股走勢!$A$4:$J$495,10,FALSE)</f>
        <v>#N/A</v>
      </c>
    </row>
    <row r="2245" spans="2:32">
      <c r="B2245" s="32">
        <v>45024</v>
      </c>
      <c r="C2245" s="33" t="e">
        <f>VLOOKUP($B2245,大盤與近月台指!$A$4:$I$499,2,FALSE)</f>
        <v>#N/A</v>
      </c>
      <c r="D2245" s="34" t="e">
        <f>VLOOKUP($B2245,大盤與近月台指!$A$4:$I$499,3,FALSE)</f>
        <v>#N/A</v>
      </c>
      <c r="E2245" s="35" t="e">
        <f>VLOOKUP($B2245,大盤與近月台指!$A$4:$I$499,4,FALSE)</f>
        <v>#N/A</v>
      </c>
      <c r="F2245" s="33" t="e">
        <f>VLOOKUP($B2245,大盤與近月台指!$A$4:$I$499,5,FALSE)</f>
        <v>#N/A</v>
      </c>
      <c r="G2245" s="49" t="e">
        <f>VLOOKUP($B2245,三大法人買賣超!$A$4:$I$500,3,FALSE)</f>
        <v>#N/A</v>
      </c>
      <c r="H2245" s="34" t="e">
        <f>VLOOKUP($B2245,三大法人買賣超!$A$4:$I$500,5,FALSE)</f>
        <v>#N/A</v>
      </c>
      <c r="I2245" s="27" t="e">
        <f>VLOOKUP($B2245,三大法人買賣超!$A$4:$I$500,7,FALSE)</f>
        <v>#N/A</v>
      </c>
      <c r="J2245" s="27" t="e">
        <f>VLOOKUP($B2245,三大法人買賣超!$A$4:$I$500,9,FALSE)</f>
        <v>#N/A</v>
      </c>
      <c r="K2245" s="37">
        <f>新台幣匯率美元指數!B2246</f>
        <v>0</v>
      </c>
      <c r="L2245" s="38">
        <f>新台幣匯率美元指數!C2246</f>
        <v>0</v>
      </c>
      <c r="M2245" s="39">
        <f>新台幣匯率美元指數!D2246</f>
        <v>0</v>
      </c>
      <c r="N2245" s="27" t="e">
        <f>VLOOKUP($B2245,期貨未平倉口數!$A$4:$M$499,4,FALSE)</f>
        <v>#N/A</v>
      </c>
      <c r="O2245" s="27" t="e">
        <f>VLOOKUP($B2245,期貨未平倉口數!$A$4:$M$499,9,FALSE)</f>
        <v>#N/A</v>
      </c>
      <c r="P2245" s="27" t="e">
        <f>VLOOKUP($B2245,期貨未平倉口數!$A$4:$M$499,10,FALSE)</f>
        <v>#N/A</v>
      </c>
      <c r="Q2245" s="27" t="e">
        <f>VLOOKUP($B2245,期貨未平倉口數!$A$4:$M$499,11,FALSE)</f>
        <v>#N/A</v>
      </c>
      <c r="R2245" s="64" t="e">
        <f>VLOOKUP($B2245,選擇權未平倉餘額!$A$4:$I$500,6,FALSE)</f>
        <v>#N/A</v>
      </c>
      <c r="S2245" s="64" t="e">
        <f>VLOOKUP($B2245,選擇權未平倉餘額!$A$4:$I$500,7,FALSE)</f>
        <v>#N/A</v>
      </c>
      <c r="T2245" s="64" t="e">
        <f>VLOOKUP($B2245,選擇權未平倉餘額!$A$4:$I$500,8,FALSE)</f>
        <v>#N/A</v>
      </c>
      <c r="U2245" s="64" t="e">
        <f>VLOOKUP($B2245,選擇權未平倉餘額!$A$4:$I$500,9,FALSE)</f>
        <v>#N/A</v>
      </c>
      <c r="V2245" s="39" t="e">
        <f>VLOOKUP($B2245,臺指選擇權P_C_Ratios!$A$4:$C$500,3,FALSE)</f>
        <v>#N/A</v>
      </c>
      <c r="W2245" s="41" t="e">
        <f>VLOOKUP($B2245,散戶多空比!$A$6:$L$500,12,FALSE)</f>
        <v>#N/A</v>
      </c>
      <c r="X2245" s="40" t="e">
        <f>VLOOKUP($B2245,期貨大額交易人未沖銷部位!$A$4:$O$499,4,FALSE)</f>
        <v>#N/A</v>
      </c>
      <c r="Y2245" s="40" t="e">
        <f>VLOOKUP($B2245,期貨大額交易人未沖銷部位!$A$4:$O$499,7,FALSE)</f>
        <v>#N/A</v>
      </c>
      <c r="Z2245" s="40" t="e">
        <f>VLOOKUP($B2245,期貨大額交易人未沖銷部位!$A$4:$O$499,10,FALSE)</f>
        <v>#N/A</v>
      </c>
      <c r="AA2245" s="40" t="e">
        <f>VLOOKUP($B2245,期貨大額交易人未沖銷部位!$A$4:$O$499,13,FALSE)</f>
        <v>#N/A</v>
      </c>
      <c r="AB2245" s="40" t="e">
        <f>VLOOKUP($B2245,期貨大額交易人未沖銷部位!$A$4:$O$499,14,FALSE)</f>
        <v>#N/A</v>
      </c>
      <c r="AC2245" s="40" t="e">
        <f>VLOOKUP($B2245,期貨大額交易人未沖銷部位!$A$4:$O$499,15,FALSE)</f>
        <v>#N/A</v>
      </c>
      <c r="AD2245" s="33" t="e">
        <f>VLOOKUP($B2245,三大美股走勢!$A$4:$J$495,4,FALSE)</f>
        <v>#N/A</v>
      </c>
      <c r="AE2245" s="33" t="e">
        <f>VLOOKUP($B2245,三大美股走勢!$A$4:$J$495,7,FALSE)</f>
        <v>#N/A</v>
      </c>
      <c r="AF2245" s="33" t="e">
        <f>VLOOKUP($B2245,三大美股走勢!$A$4:$J$495,10,FALSE)</f>
        <v>#N/A</v>
      </c>
    </row>
    <row r="2246" spans="2:32">
      <c r="B2246" s="32">
        <v>45025</v>
      </c>
      <c r="C2246" s="33" t="e">
        <f>VLOOKUP($B2246,大盤與近月台指!$A$4:$I$499,2,FALSE)</f>
        <v>#N/A</v>
      </c>
      <c r="D2246" s="34" t="e">
        <f>VLOOKUP($B2246,大盤與近月台指!$A$4:$I$499,3,FALSE)</f>
        <v>#N/A</v>
      </c>
      <c r="E2246" s="35" t="e">
        <f>VLOOKUP($B2246,大盤與近月台指!$A$4:$I$499,4,FALSE)</f>
        <v>#N/A</v>
      </c>
      <c r="F2246" s="33" t="e">
        <f>VLOOKUP($B2246,大盤與近月台指!$A$4:$I$499,5,FALSE)</f>
        <v>#N/A</v>
      </c>
      <c r="G2246" s="49" t="e">
        <f>VLOOKUP($B2246,三大法人買賣超!$A$4:$I$500,3,FALSE)</f>
        <v>#N/A</v>
      </c>
      <c r="H2246" s="34" t="e">
        <f>VLOOKUP($B2246,三大法人買賣超!$A$4:$I$500,5,FALSE)</f>
        <v>#N/A</v>
      </c>
      <c r="I2246" s="27" t="e">
        <f>VLOOKUP($B2246,三大法人買賣超!$A$4:$I$500,7,FALSE)</f>
        <v>#N/A</v>
      </c>
      <c r="J2246" s="27" t="e">
        <f>VLOOKUP($B2246,三大法人買賣超!$A$4:$I$500,9,FALSE)</f>
        <v>#N/A</v>
      </c>
      <c r="K2246" s="37">
        <f>新台幣匯率美元指數!B2247</f>
        <v>0</v>
      </c>
      <c r="L2246" s="38">
        <f>新台幣匯率美元指數!C2247</f>
        <v>0</v>
      </c>
      <c r="M2246" s="39">
        <f>新台幣匯率美元指數!D2247</f>
        <v>0</v>
      </c>
      <c r="N2246" s="27" t="e">
        <f>VLOOKUP($B2246,期貨未平倉口數!$A$4:$M$499,4,FALSE)</f>
        <v>#N/A</v>
      </c>
      <c r="O2246" s="27" t="e">
        <f>VLOOKUP($B2246,期貨未平倉口數!$A$4:$M$499,9,FALSE)</f>
        <v>#N/A</v>
      </c>
      <c r="P2246" s="27" t="e">
        <f>VLOOKUP($B2246,期貨未平倉口數!$A$4:$M$499,10,FALSE)</f>
        <v>#N/A</v>
      </c>
      <c r="Q2246" s="27" t="e">
        <f>VLOOKUP($B2246,期貨未平倉口數!$A$4:$M$499,11,FALSE)</f>
        <v>#N/A</v>
      </c>
      <c r="R2246" s="64" t="e">
        <f>VLOOKUP($B2246,選擇權未平倉餘額!$A$4:$I$500,6,FALSE)</f>
        <v>#N/A</v>
      </c>
      <c r="S2246" s="64" t="e">
        <f>VLOOKUP($B2246,選擇權未平倉餘額!$A$4:$I$500,7,FALSE)</f>
        <v>#N/A</v>
      </c>
      <c r="T2246" s="64" t="e">
        <f>VLOOKUP($B2246,選擇權未平倉餘額!$A$4:$I$500,8,FALSE)</f>
        <v>#N/A</v>
      </c>
      <c r="U2246" s="64" t="e">
        <f>VLOOKUP($B2246,選擇權未平倉餘額!$A$4:$I$500,9,FALSE)</f>
        <v>#N/A</v>
      </c>
      <c r="V2246" s="39" t="e">
        <f>VLOOKUP($B2246,臺指選擇權P_C_Ratios!$A$4:$C$500,3,FALSE)</f>
        <v>#N/A</v>
      </c>
      <c r="W2246" s="41" t="e">
        <f>VLOOKUP($B2246,散戶多空比!$A$6:$L$500,12,FALSE)</f>
        <v>#N/A</v>
      </c>
      <c r="X2246" s="40" t="e">
        <f>VLOOKUP($B2246,期貨大額交易人未沖銷部位!$A$4:$O$499,4,FALSE)</f>
        <v>#N/A</v>
      </c>
      <c r="Y2246" s="40" t="e">
        <f>VLOOKUP($B2246,期貨大額交易人未沖銷部位!$A$4:$O$499,7,FALSE)</f>
        <v>#N/A</v>
      </c>
      <c r="Z2246" s="40" t="e">
        <f>VLOOKUP($B2246,期貨大額交易人未沖銷部位!$A$4:$O$499,10,FALSE)</f>
        <v>#N/A</v>
      </c>
      <c r="AA2246" s="40" t="e">
        <f>VLOOKUP($B2246,期貨大額交易人未沖銷部位!$A$4:$O$499,13,FALSE)</f>
        <v>#N/A</v>
      </c>
      <c r="AB2246" s="40" t="e">
        <f>VLOOKUP($B2246,期貨大額交易人未沖銷部位!$A$4:$O$499,14,FALSE)</f>
        <v>#N/A</v>
      </c>
      <c r="AC2246" s="40" t="e">
        <f>VLOOKUP($B2246,期貨大額交易人未沖銷部位!$A$4:$O$499,15,FALSE)</f>
        <v>#N/A</v>
      </c>
      <c r="AD2246" s="33" t="e">
        <f>VLOOKUP($B2246,三大美股走勢!$A$4:$J$495,4,FALSE)</f>
        <v>#N/A</v>
      </c>
      <c r="AE2246" s="33" t="e">
        <f>VLOOKUP($B2246,三大美股走勢!$A$4:$J$495,7,FALSE)</f>
        <v>#N/A</v>
      </c>
      <c r="AF2246" s="33" t="e">
        <f>VLOOKUP($B2246,三大美股走勢!$A$4:$J$495,10,FALSE)</f>
        <v>#N/A</v>
      </c>
    </row>
    <row r="2247" spans="2:32">
      <c r="B2247" s="32">
        <v>45026</v>
      </c>
      <c r="C2247" s="33" t="e">
        <f>VLOOKUP($B2247,大盤與近月台指!$A$4:$I$499,2,FALSE)</f>
        <v>#N/A</v>
      </c>
      <c r="D2247" s="34" t="e">
        <f>VLOOKUP($B2247,大盤與近月台指!$A$4:$I$499,3,FALSE)</f>
        <v>#N/A</v>
      </c>
      <c r="E2247" s="35" t="e">
        <f>VLOOKUP($B2247,大盤與近月台指!$A$4:$I$499,4,FALSE)</f>
        <v>#N/A</v>
      </c>
      <c r="F2247" s="33" t="e">
        <f>VLOOKUP($B2247,大盤與近月台指!$A$4:$I$499,5,FALSE)</f>
        <v>#N/A</v>
      </c>
      <c r="G2247" s="49" t="e">
        <f>VLOOKUP($B2247,三大法人買賣超!$A$4:$I$500,3,FALSE)</f>
        <v>#N/A</v>
      </c>
      <c r="H2247" s="34" t="e">
        <f>VLOOKUP($B2247,三大法人買賣超!$A$4:$I$500,5,FALSE)</f>
        <v>#N/A</v>
      </c>
      <c r="I2247" s="27" t="e">
        <f>VLOOKUP($B2247,三大法人買賣超!$A$4:$I$500,7,FALSE)</f>
        <v>#N/A</v>
      </c>
      <c r="J2247" s="27" t="e">
        <f>VLOOKUP($B2247,三大法人買賣超!$A$4:$I$500,9,FALSE)</f>
        <v>#N/A</v>
      </c>
      <c r="K2247" s="37">
        <f>新台幣匯率美元指數!B2248</f>
        <v>0</v>
      </c>
      <c r="L2247" s="38">
        <f>新台幣匯率美元指數!C2248</f>
        <v>0</v>
      </c>
      <c r="M2247" s="39">
        <f>新台幣匯率美元指數!D2248</f>
        <v>0</v>
      </c>
      <c r="N2247" s="27" t="e">
        <f>VLOOKUP($B2247,期貨未平倉口數!$A$4:$M$499,4,FALSE)</f>
        <v>#N/A</v>
      </c>
      <c r="O2247" s="27" t="e">
        <f>VLOOKUP($B2247,期貨未平倉口數!$A$4:$M$499,9,FALSE)</f>
        <v>#N/A</v>
      </c>
      <c r="P2247" s="27" t="e">
        <f>VLOOKUP($B2247,期貨未平倉口數!$A$4:$M$499,10,FALSE)</f>
        <v>#N/A</v>
      </c>
      <c r="Q2247" s="27" t="e">
        <f>VLOOKUP($B2247,期貨未平倉口數!$A$4:$M$499,11,FALSE)</f>
        <v>#N/A</v>
      </c>
      <c r="R2247" s="64" t="e">
        <f>VLOOKUP($B2247,選擇權未平倉餘額!$A$4:$I$500,6,FALSE)</f>
        <v>#N/A</v>
      </c>
      <c r="S2247" s="64" t="e">
        <f>VLOOKUP($B2247,選擇權未平倉餘額!$A$4:$I$500,7,FALSE)</f>
        <v>#N/A</v>
      </c>
      <c r="T2247" s="64" t="e">
        <f>VLOOKUP($B2247,選擇權未平倉餘額!$A$4:$I$500,8,FALSE)</f>
        <v>#N/A</v>
      </c>
      <c r="U2247" s="64" t="e">
        <f>VLOOKUP($B2247,選擇權未平倉餘額!$A$4:$I$500,9,FALSE)</f>
        <v>#N/A</v>
      </c>
      <c r="V2247" s="39" t="e">
        <f>VLOOKUP($B2247,臺指選擇權P_C_Ratios!$A$4:$C$500,3,FALSE)</f>
        <v>#N/A</v>
      </c>
      <c r="W2247" s="41" t="e">
        <f>VLOOKUP($B2247,散戶多空比!$A$6:$L$500,12,FALSE)</f>
        <v>#N/A</v>
      </c>
      <c r="X2247" s="40" t="e">
        <f>VLOOKUP($B2247,期貨大額交易人未沖銷部位!$A$4:$O$499,4,FALSE)</f>
        <v>#N/A</v>
      </c>
      <c r="Y2247" s="40" t="e">
        <f>VLOOKUP($B2247,期貨大額交易人未沖銷部位!$A$4:$O$499,7,FALSE)</f>
        <v>#N/A</v>
      </c>
      <c r="Z2247" s="40" t="e">
        <f>VLOOKUP($B2247,期貨大額交易人未沖銷部位!$A$4:$O$499,10,FALSE)</f>
        <v>#N/A</v>
      </c>
      <c r="AA2247" s="40" t="e">
        <f>VLOOKUP($B2247,期貨大額交易人未沖銷部位!$A$4:$O$499,13,FALSE)</f>
        <v>#N/A</v>
      </c>
      <c r="AB2247" s="40" t="e">
        <f>VLOOKUP($B2247,期貨大額交易人未沖銷部位!$A$4:$O$499,14,FALSE)</f>
        <v>#N/A</v>
      </c>
      <c r="AC2247" s="40" t="e">
        <f>VLOOKUP($B2247,期貨大額交易人未沖銷部位!$A$4:$O$499,15,FALSE)</f>
        <v>#N/A</v>
      </c>
      <c r="AD2247" s="33" t="e">
        <f>VLOOKUP($B2247,三大美股走勢!$A$4:$J$495,4,FALSE)</f>
        <v>#N/A</v>
      </c>
      <c r="AE2247" s="33" t="e">
        <f>VLOOKUP($B2247,三大美股走勢!$A$4:$J$495,7,FALSE)</f>
        <v>#N/A</v>
      </c>
      <c r="AF2247" s="33" t="e">
        <f>VLOOKUP($B2247,三大美股走勢!$A$4:$J$495,10,FALSE)</f>
        <v>#N/A</v>
      </c>
    </row>
    <row r="2248" spans="2:32">
      <c r="B2248" s="32">
        <v>45027</v>
      </c>
      <c r="C2248" s="33" t="e">
        <f>VLOOKUP($B2248,大盤與近月台指!$A$4:$I$499,2,FALSE)</f>
        <v>#N/A</v>
      </c>
      <c r="D2248" s="34" t="e">
        <f>VLOOKUP($B2248,大盤與近月台指!$A$4:$I$499,3,FALSE)</f>
        <v>#N/A</v>
      </c>
      <c r="E2248" s="35" t="e">
        <f>VLOOKUP($B2248,大盤與近月台指!$A$4:$I$499,4,FALSE)</f>
        <v>#N/A</v>
      </c>
      <c r="F2248" s="33" t="e">
        <f>VLOOKUP($B2248,大盤與近月台指!$A$4:$I$499,5,FALSE)</f>
        <v>#N/A</v>
      </c>
      <c r="G2248" s="49" t="e">
        <f>VLOOKUP($B2248,三大法人買賣超!$A$4:$I$500,3,FALSE)</f>
        <v>#N/A</v>
      </c>
      <c r="H2248" s="34" t="e">
        <f>VLOOKUP($B2248,三大法人買賣超!$A$4:$I$500,5,FALSE)</f>
        <v>#N/A</v>
      </c>
      <c r="I2248" s="27" t="e">
        <f>VLOOKUP($B2248,三大法人買賣超!$A$4:$I$500,7,FALSE)</f>
        <v>#N/A</v>
      </c>
      <c r="J2248" s="27" t="e">
        <f>VLOOKUP($B2248,三大法人買賣超!$A$4:$I$500,9,FALSE)</f>
        <v>#N/A</v>
      </c>
      <c r="K2248" s="37">
        <f>新台幣匯率美元指數!B2249</f>
        <v>0</v>
      </c>
      <c r="L2248" s="38">
        <f>新台幣匯率美元指數!C2249</f>
        <v>0</v>
      </c>
      <c r="M2248" s="39">
        <f>新台幣匯率美元指數!D2249</f>
        <v>0</v>
      </c>
      <c r="N2248" s="27" t="e">
        <f>VLOOKUP($B2248,期貨未平倉口數!$A$4:$M$499,4,FALSE)</f>
        <v>#N/A</v>
      </c>
      <c r="O2248" s="27" t="e">
        <f>VLOOKUP($B2248,期貨未平倉口數!$A$4:$M$499,9,FALSE)</f>
        <v>#N/A</v>
      </c>
      <c r="P2248" s="27" t="e">
        <f>VLOOKUP($B2248,期貨未平倉口數!$A$4:$M$499,10,FALSE)</f>
        <v>#N/A</v>
      </c>
      <c r="Q2248" s="27" t="e">
        <f>VLOOKUP($B2248,期貨未平倉口數!$A$4:$M$499,11,FALSE)</f>
        <v>#N/A</v>
      </c>
      <c r="R2248" s="64" t="e">
        <f>VLOOKUP($B2248,選擇權未平倉餘額!$A$4:$I$500,6,FALSE)</f>
        <v>#N/A</v>
      </c>
      <c r="S2248" s="64" t="e">
        <f>VLOOKUP($B2248,選擇權未平倉餘額!$A$4:$I$500,7,FALSE)</f>
        <v>#N/A</v>
      </c>
      <c r="T2248" s="64" t="e">
        <f>VLOOKUP($B2248,選擇權未平倉餘額!$A$4:$I$500,8,FALSE)</f>
        <v>#N/A</v>
      </c>
      <c r="U2248" s="64" t="e">
        <f>VLOOKUP($B2248,選擇權未平倉餘額!$A$4:$I$500,9,FALSE)</f>
        <v>#N/A</v>
      </c>
      <c r="V2248" s="39" t="e">
        <f>VLOOKUP($B2248,臺指選擇權P_C_Ratios!$A$4:$C$500,3,FALSE)</f>
        <v>#N/A</v>
      </c>
      <c r="W2248" s="41" t="e">
        <f>VLOOKUP($B2248,散戶多空比!$A$6:$L$500,12,FALSE)</f>
        <v>#N/A</v>
      </c>
      <c r="X2248" s="40" t="e">
        <f>VLOOKUP($B2248,期貨大額交易人未沖銷部位!$A$4:$O$499,4,FALSE)</f>
        <v>#N/A</v>
      </c>
      <c r="Y2248" s="40" t="e">
        <f>VLOOKUP($B2248,期貨大額交易人未沖銷部位!$A$4:$O$499,7,FALSE)</f>
        <v>#N/A</v>
      </c>
      <c r="Z2248" s="40" t="e">
        <f>VLOOKUP($B2248,期貨大額交易人未沖銷部位!$A$4:$O$499,10,FALSE)</f>
        <v>#N/A</v>
      </c>
      <c r="AA2248" s="40" t="e">
        <f>VLOOKUP($B2248,期貨大額交易人未沖銷部位!$A$4:$O$499,13,FALSE)</f>
        <v>#N/A</v>
      </c>
      <c r="AB2248" s="40" t="e">
        <f>VLOOKUP($B2248,期貨大額交易人未沖銷部位!$A$4:$O$499,14,FALSE)</f>
        <v>#N/A</v>
      </c>
      <c r="AC2248" s="40" t="e">
        <f>VLOOKUP($B2248,期貨大額交易人未沖銷部位!$A$4:$O$499,15,FALSE)</f>
        <v>#N/A</v>
      </c>
      <c r="AD2248" s="33" t="e">
        <f>VLOOKUP($B2248,三大美股走勢!$A$4:$J$495,4,FALSE)</f>
        <v>#N/A</v>
      </c>
      <c r="AE2248" s="33" t="e">
        <f>VLOOKUP($B2248,三大美股走勢!$A$4:$J$495,7,FALSE)</f>
        <v>#N/A</v>
      </c>
      <c r="AF2248" s="33" t="e">
        <f>VLOOKUP($B2248,三大美股走勢!$A$4:$J$495,10,FALSE)</f>
        <v>#N/A</v>
      </c>
    </row>
    <row r="2249" spans="2:32">
      <c r="B2249" s="32">
        <v>45028</v>
      </c>
      <c r="C2249" s="33" t="e">
        <f>VLOOKUP($B2249,大盤與近月台指!$A$4:$I$499,2,FALSE)</f>
        <v>#N/A</v>
      </c>
      <c r="D2249" s="34" t="e">
        <f>VLOOKUP($B2249,大盤與近月台指!$A$4:$I$499,3,FALSE)</f>
        <v>#N/A</v>
      </c>
      <c r="E2249" s="35" t="e">
        <f>VLOOKUP($B2249,大盤與近月台指!$A$4:$I$499,4,FALSE)</f>
        <v>#N/A</v>
      </c>
      <c r="F2249" s="33" t="e">
        <f>VLOOKUP($B2249,大盤與近月台指!$A$4:$I$499,5,FALSE)</f>
        <v>#N/A</v>
      </c>
      <c r="G2249" s="49" t="e">
        <f>VLOOKUP($B2249,三大法人買賣超!$A$4:$I$500,3,FALSE)</f>
        <v>#N/A</v>
      </c>
      <c r="H2249" s="34" t="e">
        <f>VLOOKUP($B2249,三大法人買賣超!$A$4:$I$500,5,FALSE)</f>
        <v>#N/A</v>
      </c>
      <c r="I2249" s="27" t="e">
        <f>VLOOKUP($B2249,三大法人買賣超!$A$4:$I$500,7,FALSE)</f>
        <v>#N/A</v>
      </c>
      <c r="J2249" s="27" t="e">
        <f>VLOOKUP($B2249,三大法人買賣超!$A$4:$I$500,9,FALSE)</f>
        <v>#N/A</v>
      </c>
      <c r="K2249" s="37">
        <f>新台幣匯率美元指數!B2250</f>
        <v>0</v>
      </c>
      <c r="L2249" s="38">
        <f>新台幣匯率美元指數!C2250</f>
        <v>0</v>
      </c>
      <c r="M2249" s="39">
        <f>新台幣匯率美元指數!D2250</f>
        <v>0</v>
      </c>
      <c r="N2249" s="27" t="e">
        <f>VLOOKUP($B2249,期貨未平倉口數!$A$4:$M$499,4,FALSE)</f>
        <v>#N/A</v>
      </c>
      <c r="O2249" s="27" t="e">
        <f>VLOOKUP($B2249,期貨未平倉口數!$A$4:$M$499,9,FALSE)</f>
        <v>#N/A</v>
      </c>
      <c r="P2249" s="27" t="e">
        <f>VLOOKUP($B2249,期貨未平倉口數!$A$4:$M$499,10,FALSE)</f>
        <v>#N/A</v>
      </c>
      <c r="Q2249" s="27" t="e">
        <f>VLOOKUP($B2249,期貨未平倉口數!$A$4:$M$499,11,FALSE)</f>
        <v>#N/A</v>
      </c>
      <c r="R2249" s="64" t="e">
        <f>VLOOKUP($B2249,選擇權未平倉餘額!$A$4:$I$500,6,FALSE)</f>
        <v>#N/A</v>
      </c>
      <c r="S2249" s="64" t="e">
        <f>VLOOKUP($B2249,選擇權未平倉餘額!$A$4:$I$500,7,FALSE)</f>
        <v>#N/A</v>
      </c>
      <c r="T2249" s="64" t="e">
        <f>VLOOKUP($B2249,選擇權未平倉餘額!$A$4:$I$500,8,FALSE)</f>
        <v>#N/A</v>
      </c>
      <c r="U2249" s="64" t="e">
        <f>VLOOKUP($B2249,選擇權未平倉餘額!$A$4:$I$500,9,FALSE)</f>
        <v>#N/A</v>
      </c>
      <c r="V2249" s="39" t="e">
        <f>VLOOKUP($B2249,臺指選擇權P_C_Ratios!$A$4:$C$500,3,FALSE)</f>
        <v>#N/A</v>
      </c>
      <c r="W2249" s="41" t="e">
        <f>VLOOKUP($B2249,散戶多空比!$A$6:$L$500,12,FALSE)</f>
        <v>#N/A</v>
      </c>
      <c r="X2249" s="40" t="e">
        <f>VLOOKUP($B2249,期貨大額交易人未沖銷部位!$A$4:$O$499,4,FALSE)</f>
        <v>#N/A</v>
      </c>
      <c r="Y2249" s="40" t="e">
        <f>VLOOKUP($B2249,期貨大額交易人未沖銷部位!$A$4:$O$499,7,FALSE)</f>
        <v>#N/A</v>
      </c>
      <c r="Z2249" s="40" t="e">
        <f>VLOOKUP($B2249,期貨大額交易人未沖銷部位!$A$4:$O$499,10,FALSE)</f>
        <v>#N/A</v>
      </c>
      <c r="AA2249" s="40" t="e">
        <f>VLOOKUP($B2249,期貨大額交易人未沖銷部位!$A$4:$O$499,13,FALSE)</f>
        <v>#N/A</v>
      </c>
      <c r="AB2249" s="40" t="e">
        <f>VLOOKUP($B2249,期貨大額交易人未沖銷部位!$A$4:$O$499,14,FALSE)</f>
        <v>#N/A</v>
      </c>
      <c r="AC2249" s="40" t="e">
        <f>VLOOKUP($B2249,期貨大額交易人未沖銷部位!$A$4:$O$499,15,FALSE)</f>
        <v>#N/A</v>
      </c>
      <c r="AD2249" s="33" t="e">
        <f>VLOOKUP($B2249,三大美股走勢!$A$4:$J$495,4,FALSE)</f>
        <v>#N/A</v>
      </c>
      <c r="AE2249" s="33" t="e">
        <f>VLOOKUP($B2249,三大美股走勢!$A$4:$J$495,7,FALSE)</f>
        <v>#N/A</v>
      </c>
      <c r="AF2249" s="33" t="e">
        <f>VLOOKUP($B2249,三大美股走勢!$A$4:$J$495,10,FALSE)</f>
        <v>#N/A</v>
      </c>
    </row>
    <row r="2250" spans="2:32">
      <c r="B2250" s="32">
        <v>45029</v>
      </c>
      <c r="C2250" s="33" t="e">
        <f>VLOOKUP($B2250,大盤與近月台指!$A$4:$I$499,2,FALSE)</f>
        <v>#N/A</v>
      </c>
      <c r="D2250" s="34" t="e">
        <f>VLOOKUP($B2250,大盤與近月台指!$A$4:$I$499,3,FALSE)</f>
        <v>#N/A</v>
      </c>
      <c r="E2250" s="35" t="e">
        <f>VLOOKUP($B2250,大盤與近月台指!$A$4:$I$499,4,FALSE)</f>
        <v>#N/A</v>
      </c>
      <c r="F2250" s="33" t="e">
        <f>VLOOKUP($B2250,大盤與近月台指!$A$4:$I$499,5,FALSE)</f>
        <v>#N/A</v>
      </c>
      <c r="G2250" s="49" t="e">
        <f>VLOOKUP($B2250,三大法人買賣超!$A$4:$I$500,3,FALSE)</f>
        <v>#N/A</v>
      </c>
      <c r="H2250" s="34" t="e">
        <f>VLOOKUP($B2250,三大法人買賣超!$A$4:$I$500,5,FALSE)</f>
        <v>#N/A</v>
      </c>
      <c r="I2250" s="27" t="e">
        <f>VLOOKUP($B2250,三大法人買賣超!$A$4:$I$500,7,FALSE)</f>
        <v>#N/A</v>
      </c>
      <c r="J2250" s="27" t="e">
        <f>VLOOKUP($B2250,三大法人買賣超!$A$4:$I$500,9,FALSE)</f>
        <v>#N/A</v>
      </c>
      <c r="K2250" s="37">
        <f>新台幣匯率美元指數!B2251</f>
        <v>0</v>
      </c>
      <c r="L2250" s="38">
        <f>新台幣匯率美元指數!C2251</f>
        <v>0</v>
      </c>
      <c r="M2250" s="39">
        <f>新台幣匯率美元指數!D2251</f>
        <v>0</v>
      </c>
      <c r="N2250" s="27" t="e">
        <f>VLOOKUP($B2250,期貨未平倉口數!$A$4:$M$499,4,FALSE)</f>
        <v>#N/A</v>
      </c>
      <c r="O2250" s="27" t="e">
        <f>VLOOKUP($B2250,期貨未平倉口數!$A$4:$M$499,9,FALSE)</f>
        <v>#N/A</v>
      </c>
      <c r="P2250" s="27" t="e">
        <f>VLOOKUP($B2250,期貨未平倉口數!$A$4:$M$499,10,FALSE)</f>
        <v>#N/A</v>
      </c>
      <c r="Q2250" s="27" t="e">
        <f>VLOOKUP($B2250,期貨未平倉口數!$A$4:$M$499,11,FALSE)</f>
        <v>#N/A</v>
      </c>
      <c r="R2250" s="64" t="e">
        <f>VLOOKUP($B2250,選擇權未平倉餘額!$A$4:$I$500,6,FALSE)</f>
        <v>#N/A</v>
      </c>
      <c r="S2250" s="64" t="e">
        <f>VLOOKUP($B2250,選擇權未平倉餘額!$A$4:$I$500,7,FALSE)</f>
        <v>#N/A</v>
      </c>
      <c r="T2250" s="64" t="e">
        <f>VLOOKUP($B2250,選擇權未平倉餘額!$A$4:$I$500,8,FALSE)</f>
        <v>#N/A</v>
      </c>
      <c r="U2250" s="64" t="e">
        <f>VLOOKUP($B2250,選擇權未平倉餘額!$A$4:$I$500,9,FALSE)</f>
        <v>#N/A</v>
      </c>
      <c r="V2250" s="39" t="e">
        <f>VLOOKUP($B2250,臺指選擇權P_C_Ratios!$A$4:$C$500,3,FALSE)</f>
        <v>#N/A</v>
      </c>
      <c r="W2250" s="41" t="e">
        <f>VLOOKUP($B2250,散戶多空比!$A$6:$L$500,12,FALSE)</f>
        <v>#N/A</v>
      </c>
      <c r="X2250" s="40" t="e">
        <f>VLOOKUP($B2250,期貨大額交易人未沖銷部位!$A$4:$O$499,4,FALSE)</f>
        <v>#N/A</v>
      </c>
      <c r="Y2250" s="40" t="e">
        <f>VLOOKUP($B2250,期貨大額交易人未沖銷部位!$A$4:$O$499,7,FALSE)</f>
        <v>#N/A</v>
      </c>
      <c r="Z2250" s="40" t="e">
        <f>VLOOKUP($B2250,期貨大額交易人未沖銷部位!$A$4:$O$499,10,FALSE)</f>
        <v>#N/A</v>
      </c>
      <c r="AA2250" s="40" t="e">
        <f>VLOOKUP($B2250,期貨大額交易人未沖銷部位!$A$4:$O$499,13,FALSE)</f>
        <v>#N/A</v>
      </c>
      <c r="AB2250" s="40" t="e">
        <f>VLOOKUP($B2250,期貨大額交易人未沖銷部位!$A$4:$O$499,14,FALSE)</f>
        <v>#N/A</v>
      </c>
      <c r="AC2250" s="40" t="e">
        <f>VLOOKUP($B2250,期貨大額交易人未沖銷部位!$A$4:$O$499,15,FALSE)</f>
        <v>#N/A</v>
      </c>
      <c r="AD2250" s="33" t="e">
        <f>VLOOKUP($B2250,三大美股走勢!$A$4:$J$495,4,FALSE)</f>
        <v>#N/A</v>
      </c>
      <c r="AE2250" s="33" t="e">
        <f>VLOOKUP($B2250,三大美股走勢!$A$4:$J$495,7,FALSE)</f>
        <v>#N/A</v>
      </c>
      <c r="AF2250" s="33" t="e">
        <f>VLOOKUP($B2250,三大美股走勢!$A$4:$J$495,10,FALSE)</f>
        <v>#N/A</v>
      </c>
    </row>
    <row r="2251" spans="2:32">
      <c r="B2251" s="32">
        <v>45030</v>
      </c>
      <c r="C2251" s="33" t="e">
        <f>VLOOKUP($B2251,大盤與近月台指!$A$4:$I$499,2,FALSE)</f>
        <v>#N/A</v>
      </c>
      <c r="D2251" s="34" t="e">
        <f>VLOOKUP($B2251,大盤與近月台指!$A$4:$I$499,3,FALSE)</f>
        <v>#N/A</v>
      </c>
      <c r="E2251" s="35" t="e">
        <f>VLOOKUP($B2251,大盤與近月台指!$A$4:$I$499,4,FALSE)</f>
        <v>#N/A</v>
      </c>
      <c r="F2251" s="33" t="e">
        <f>VLOOKUP($B2251,大盤與近月台指!$A$4:$I$499,5,FALSE)</f>
        <v>#N/A</v>
      </c>
      <c r="G2251" s="49" t="e">
        <f>VLOOKUP($B2251,三大法人買賣超!$A$4:$I$500,3,FALSE)</f>
        <v>#N/A</v>
      </c>
      <c r="H2251" s="34" t="e">
        <f>VLOOKUP($B2251,三大法人買賣超!$A$4:$I$500,5,FALSE)</f>
        <v>#N/A</v>
      </c>
      <c r="I2251" s="27" t="e">
        <f>VLOOKUP($B2251,三大法人買賣超!$A$4:$I$500,7,FALSE)</f>
        <v>#N/A</v>
      </c>
      <c r="J2251" s="27" t="e">
        <f>VLOOKUP($B2251,三大法人買賣超!$A$4:$I$500,9,FALSE)</f>
        <v>#N/A</v>
      </c>
      <c r="K2251" s="37">
        <f>新台幣匯率美元指數!B2252</f>
        <v>0</v>
      </c>
      <c r="L2251" s="38">
        <f>新台幣匯率美元指數!C2252</f>
        <v>0</v>
      </c>
      <c r="M2251" s="39">
        <f>新台幣匯率美元指數!D2252</f>
        <v>0</v>
      </c>
      <c r="N2251" s="27" t="e">
        <f>VLOOKUP($B2251,期貨未平倉口數!$A$4:$M$499,4,FALSE)</f>
        <v>#N/A</v>
      </c>
      <c r="O2251" s="27" t="e">
        <f>VLOOKUP($B2251,期貨未平倉口數!$A$4:$M$499,9,FALSE)</f>
        <v>#N/A</v>
      </c>
      <c r="P2251" s="27" t="e">
        <f>VLOOKUP($B2251,期貨未平倉口數!$A$4:$M$499,10,FALSE)</f>
        <v>#N/A</v>
      </c>
      <c r="Q2251" s="27" t="e">
        <f>VLOOKUP($B2251,期貨未平倉口數!$A$4:$M$499,11,FALSE)</f>
        <v>#N/A</v>
      </c>
      <c r="R2251" s="64" t="e">
        <f>VLOOKUP($B2251,選擇權未平倉餘額!$A$4:$I$500,6,FALSE)</f>
        <v>#N/A</v>
      </c>
      <c r="S2251" s="64" t="e">
        <f>VLOOKUP($B2251,選擇權未平倉餘額!$A$4:$I$500,7,FALSE)</f>
        <v>#N/A</v>
      </c>
      <c r="T2251" s="64" t="e">
        <f>VLOOKUP($B2251,選擇權未平倉餘額!$A$4:$I$500,8,FALSE)</f>
        <v>#N/A</v>
      </c>
      <c r="U2251" s="64" t="e">
        <f>VLOOKUP($B2251,選擇權未平倉餘額!$A$4:$I$500,9,FALSE)</f>
        <v>#N/A</v>
      </c>
      <c r="V2251" s="39" t="e">
        <f>VLOOKUP($B2251,臺指選擇權P_C_Ratios!$A$4:$C$500,3,FALSE)</f>
        <v>#N/A</v>
      </c>
      <c r="W2251" s="41" t="e">
        <f>VLOOKUP($B2251,散戶多空比!$A$6:$L$500,12,FALSE)</f>
        <v>#N/A</v>
      </c>
      <c r="X2251" s="40" t="e">
        <f>VLOOKUP($B2251,期貨大額交易人未沖銷部位!$A$4:$O$499,4,FALSE)</f>
        <v>#N/A</v>
      </c>
      <c r="Y2251" s="40" t="e">
        <f>VLOOKUP($B2251,期貨大額交易人未沖銷部位!$A$4:$O$499,7,FALSE)</f>
        <v>#N/A</v>
      </c>
      <c r="Z2251" s="40" t="e">
        <f>VLOOKUP($B2251,期貨大額交易人未沖銷部位!$A$4:$O$499,10,FALSE)</f>
        <v>#N/A</v>
      </c>
      <c r="AA2251" s="40" t="e">
        <f>VLOOKUP($B2251,期貨大額交易人未沖銷部位!$A$4:$O$499,13,FALSE)</f>
        <v>#N/A</v>
      </c>
      <c r="AB2251" s="40" t="e">
        <f>VLOOKUP($B2251,期貨大額交易人未沖銷部位!$A$4:$O$499,14,FALSE)</f>
        <v>#N/A</v>
      </c>
      <c r="AC2251" s="40" t="e">
        <f>VLOOKUP($B2251,期貨大額交易人未沖銷部位!$A$4:$O$499,15,FALSE)</f>
        <v>#N/A</v>
      </c>
      <c r="AD2251" s="33" t="e">
        <f>VLOOKUP($B2251,三大美股走勢!$A$4:$J$495,4,FALSE)</f>
        <v>#N/A</v>
      </c>
      <c r="AE2251" s="33" t="e">
        <f>VLOOKUP($B2251,三大美股走勢!$A$4:$J$495,7,FALSE)</f>
        <v>#N/A</v>
      </c>
      <c r="AF2251" s="33" t="e">
        <f>VLOOKUP($B2251,三大美股走勢!$A$4:$J$495,10,FALSE)</f>
        <v>#N/A</v>
      </c>
    </row>
    <row r="2252" spans="2:32">
      <c r="B2252" s="32">
        <v>45031</v>
      </c>
      <c r="C2252" s="33" t="e">
        <f>VLOOKUP($B2252,大盤與近月台指!$A$4:$I$499,2,FALSE)</f>
        <v>#N/A</v>
      </c>
      <c r="D2252" s="34" t="e">
        <f>VLOOKUP($B2252,大盤與近月台指!$A$4:$I$499,3,FALSE)</f>
        <v>#N/A</v>
      </c>
      <c r="E2252" s="35" t="e">
        <f>VLOOKUP($B2252,大盤與近月台指!$A$4:$I$499,4,FALSE)</f>
        <v>#N/A</v>
      </c>
      <c r="F2252" s="33" t="e">
        <f>VLOOKUP($B2252,大盤與近月台指!$A$4:$I$499,5,FALSE)</f>
        <v>#N/A</v>
      </c>
      <c r="G2252" s="49" t="e">
        <f>VLOOKUP($B2252,三大法人買賣超!$A$4:$I$500,3,FALSE)</f>
        <v>#N/A</v>
      </c>
      <c r="H2252" s="34" t="e">
        <f>VLOOKUP($B2252,三大法人買賣超!$A$4:$I$500,5,FALSE)</f>
        <v>#N/A</v>
      </c>
      <c r="I2252" s="27" t="e">
        <f>VLOOKUP($B2252,三大法人買賣超!$A$4:$I$500,7,FALSE)</f>
        <v>#N/A</v>
      </c>
      <c r="J2252" s="27" t="e">
        <f>VLOOKUP($B2252,三大法人買賣超!$A$4:$I$500,9,FALSE)</f>
        <v>#N/A</v>
      </c>
      <c r="K2252" s="37">
        <f>新台幣匯率美元指數!B2253</f>
        <v>0</v>
      </c>
      <c r="L2252" s="38">
        <f>新台幣匯率美元指數!C2253</f>
        <v>0</v>
      </c>
      <c r="M2252" s="39">
        <f>新台幣匯率美元指數!D2253</f>
        <v>0</v>
      </c>
      <c r="N2252" s="27" t="e">
        <f>VLOOKUP($B2252,期貨未平倉口數!$A$4:$M$499,4,FALSE)</f>
        <v>#N/A</v>
      </c>
      <c r="O2252" s="27" t="e">
        <f>VLOOKUP($B2252,期貨未平倉口數!$A$4:$M$499,9,FALSE)</f>
        <v>#N/A</v>
      </c>
      <c r="P2252" s="27" t="e">
        <f>VLOOKUP($B2252,期貨未平倉口數!$A$4:$M$499,10,FALSE)</f>
        <v>#N/A</v>
      </c>
      <c r="Q2252" s="27" t="e">
        <f>VLOOKUP($B2252,期貨未平倉口數!$A$4:$M$499,11,FALSE)</f>
        <v>#N/A</v>
      </c>
      <c r="R2252" s="64" t="e">
        <f>VLOOKUP($B2252,選擇權未平倉餘額!$A$4:$I$500,6,FALSE)</f>
        <v>#N/A</v>
      </c>
      <c r="S2252" s="64" t="e">
        <f>VLOOKUP($B2252,選擇權未平倉餘額!$A$4:$I$500,7,FALSE)</f>
        <v>#N/A</v>
      </c>
      <c r="T2252" s="64" t="e">
        <f>VLOOKUP($B2252,選擇權未平倉餘額!$A$4:$I$500,8,FALSE)</f>
        <v>#N/A</v>
      </c>
      <c r="U2252" s="64" t="e">
        <f>VLOOKUP($B2252,選擇權未平倉餘額!$A$4:$I$500,9,FALSE)</f>
        <v>#N/A</v>
      </c>
      <c r="V2252" s="39" t="e">
        <f>VLOOKUP($B2252,臺指選擇權P_C_Ratios!$A$4:$C$500,3,FALSE)</f>
        <v>#N/A</v>
      </c>
      <c r="W2252" s="41" t="e">
        <f>VLOOKUP($B2252,散戶多空比!$A$6:$L$500,12,FALSE)</f>
        <v>#N/A</v>
      </c>
      <c r="X2252" s="40" t="e">
        <f>VLOOKUP($B2252,期貨大額交易人未沖銷部位!$A$4:$O$499,4,FALSE)</f>
        <v>#N/A</v>
      </c>
      <c r="Y2252" s="40" t="e">
        <f>VLOOKUP($B2252,期貨大額交易人未沖銷部位!$A$4:$O$499,7,FALSE)</f>
        <v>#N/A</v>
      </c>
      <c r="Z2252" s="40" t="e">
        <f>VLOOKUP($B2252,期貨大額交易人未沖銷部位!$A$4:$O$499,10,FALSE)</f>
        <v>#N/A</v>
      </c>
      <c r="AA2252" s="40" t="e">
        <f>VLOOKUP($B2252,期貨大額交易人未沖銷部位!$A$4:$O$499,13,FALSE)</f>
        <v>#N/A</v>
      </c>
      <c r="AB2252" s="40" t="e">
        <f>VLOOKUP($B2252,期貨大額交易人未沖銷部位!$A$4:$O$499,14,FALSE)</f>
        <v>#N/A</v>
      </c>
      <c r="AC2252" s="40" t="e">
        <f>VLOOKUP($B2252,期貨大額交易人未沖銷部位!$A$4:$O$499,15,FALSE)</f>
        <v>#N/A</v>
      </c>
      <c r="AD2252" s="33" t="e">
        <f>VLOOKUP($B2252,三大美股走勢!$A$4:$J$495,4,FALSE)</f>
        <v>#N/A</v>
      </c>
      <c r="AE2252" s="33" t="e">
        <f>VLOOKUP($B2252,三大美股走勢!$A$4:$J$495,7,FALSE)</f>
        <v>#N/A</v>
      </c>
      <c r="AF2252" s="33" t="e">
        <f>VLOOKUP($B2252,三大美股走勢!$A$4:$J$495,10,FALSE)</f>
        <v>#N/A</v>
      </c>
    </row>
    <row r="2253" spans="2:32">
      <c r="B2253" s="32">
        <v>45032</v>
      </c>
      <c r="C2253" s="33" t="e">
        <f>VLOOKUP($B2253,大盤與近月台指!$A$4:$I$499,2,FALSE)</f>
        <v>#N/A</v>
      </c>
      <c r="D2253" s="34" t="e">
        <f>VLOOKUP($B2253,大盤與近月台指!$A$4:$I$499,3,FALSE)</f>
        <v>#N/A</v>
      </c>
      <c r="E2253" s="35" t="e">
        <f>VLOOKUP($B2253,大盤與近月台指!$A$4:$I$499,4,FALSE)</f>
        <v>#N/A</v>
      </c>
      <c r="F2253" s="33" t="e">
        <f>VLOOKUP($B2253,大盤與近月台指!$A$4:$I$499,5,FALSE)</f>
        <v>#N/A</v>
      </c>
      <c r="G2253" s="49" t="e">
        <f>VLOOKUP($B2253,三大法人買賣超!$A$4:$I$500,3,FALSE)</f>
        <v>#N/A</v>
      </c>
      <c r="H2253" s="34" t="e">
        <f>VLOOKUP($B2253,三大法人買賣超!$A$4:$I$500,5,FALSE)</f>
        <v>#N/A</v>
      </c>
      <c r="I2253" s="27" t="e">
        <f>VLOOKUP($B2253,三大法人買賣超!$A$4:$I$500,7,FALSE)</f>
        <v>#N/A</v>
      </c>
      <c r="J2253" s="27" t="e">
        <f>VLOOKUP($B2253,三大法人買賣超!$A$4:$I$500,9,FALSE)</f>
        <v>#N/A</v>
      </c>
      <c r="K2253" s="37">
        <f>新台幣匯率美元指數!B2254</f>
        <v>0</v>
      </c>
      <c r="L2253" s="38">
        <f>新台幣匯率美元指數!C2254</f>
        <v>0</v>
      </c>
      <c r="M2253" s="39">
        <f>新台幣匯率美元指數!D2254</f>
        <v>0</v>
      </c>
      <c r="N2253" s="27" t="e">
        <f>VLOOKUP($B2253,期貨未平倉口數!$A$4:$M$499,4,FALSE)</f>
        <v>#N/A</v>
      </c>
      <c r="O2253" s="27" t="e">
        <f>VLOOKUP($B2253,期貨未平倉口數!$A$4:$M$499,9,FALSE)</f>
        <v>#N/A</v>
      </c>
      <c r="P2253" s="27" t="e">
        <f>VLOOKUP($B2253,期貨未平倉口數!$A$4:$M$499,10,FALSE)</f>
        <v>#N/A</v>
      </c>
      <c r="Q2253" s="27" t="e">
        <f>VLOOKUP($B2253,期貨未平倉口數!$A$4:$M$499,11,FALSE)</f>
        <v>#N/A</v>
      </c>
      <c r="R2253" s="64" t="e">
        <f>VLOOKUP($B2253,選擇權未平倉餘額!$A$4:$I$500,6,FALSE)</f>
        <v>#N/A</v>
      </c>
      <c r="S2253" s="64" t="e">
        <f>VLOOKUP($B2253,選擇權未平倉餘額!$A$4:$I$500,7,FALSE)</f>
        <v>#N/A</v>
      </c>
      <c r="T2253" s="64" t="e">
        <f>VLOOKUP($B2253,選擇權未平倉餘額!$A$4:$I$500,8,FALSE)</f>
        <v>#N/A</v>
      </c>
      <c r="U2253" s="64" t="e">
        <f>VLOOKUP($B2253,選擇權未平倉餘額!$A$4:$I$500,9,FALSE)</f>
        <v>#N/A</v>
      </c>
      <c r="V2253" s="39" t="e">
        <f>VLOOKUP($B2253,臺指選擇權P_C_Ratios!$A$4:$C$500,3,FALSE)</f>
        <v>#N/A</v>
      </c>
      <c r="W2253" s="41" t="e">
        <f>VLOOKUP($B2253,散戶多空比!$A$6:$L$500,12,FALSE)</f>
        <v>#N/A</v>
      </c>
      <c r="X2253" s="40" t="e">
        <f>VLOOKUP($B2253,期貨大額交易人未沖銷部位!$A$4:$O$499,4,FALSE)</f>
        <v>#N/A</v>
      </c>
      <c r="Y2253" s="40" t="e">
        <f>VLOOKUP($B2253,期貨大額交易人未沖銷部位!$A$4:$O$499,7,FALSE)</f>
        <v>#N/A</v>
      </c>
      <c r="Z2253" s="40" t="e">
        <f>VLOOKUP($B2253,期貨大額交易人未沖銷部位!$A$4:$O$499,10,FALSE)</f>
        <v>#N/A</v>
      </c>
      <c r="AA2253" s="40" t="e">
        <f>VLOOKUP($B2253,期貨大額交易人未沖銷部位!$A$4:$O$499,13,FALSE)</f>
        <v>#N/A</v>
      </c>
      <c r="AB2253" s="40" t="e">
        <f>VLOOKUP($B2253,期貨大額交易人未沖銷部位!$A$4:$O$499,14,FALSE)</f>
        <v>#N/A</v>
      </c>
      <c r="AC2253" s="40" t="e">
        <f>VLOOKUP($B2253,期貨大額交易人未沖銷部位!$A$4:$O$499,15,FALSE)</f>
        <v>#N/A</v>
      </c>
      <c r="AD2253" s="33" t="e">
        <f>VLOOKUP($B2253,三大美股走勢!$A$4:$J$495,4,FALSE)</f>
        <v>#N/A</v>
      </c>
      <c r="AE2253" s="33" t="e">
        <f>VLOOKUP($B2253,三大美股走勢!$A$4:$J$495,7,FALSE)</f>
        <v>#N/A</v>
      </c>
      <c r="AF2253" s="33" t="e">
        <f>VLOOKUP($B2253,三大美股走勢!$A$4:$J$495,10,FALSE)</f>
        <v>#N/A</v>
      </c>
    </row>
    <row r="2254" spans="2:32">
      <c r="B2254" s="32">
        <v>45033</v>
      </c>
      <c r="C2254" s="33" t="e">
        <f>VLOOKUP($B2254,大盤與近月台指!$A$4:$I$499,2,FALSE)</f>
        <v>#N/A</v>
      </c>
      <c r="D2254" s="34" t="e">
        <f>VLOOKUP($B2254,大盤與近月台指!$A$4:$I$499,3,FALSE)</f>
        <v>#N/A</v>
      </c>
      <c r="E2254" s="35" t="e">
        <f>VLOOKUP($B2254,大盤與近月台指!$A$4:$I$499,4,FALSE)</f>
        <v>#N/A</v>
      </c>
      <c r="F2254" s="33" t="e">
        <f>VLOOKUP($B2254,大盤與近月台指!$A$4:$I$499,5,FALSE)</f>
        <v>#N/A</v>
      </c>
      <c r="G2254" s="49" t="e">
        <f>VLOOKUP($B2254,三大法人買賣超!$A$4:$I$500,3,FALSE)</f>
        <v>#N/A</v>
      </c>
      <c r="H2254" s="34" t="e">
        <f>VLOOKUP($B2254,三大法人買賣超!$A$4:$I$500,5,FALSE)</f>
        <v>#N/A</v>
      </c>
      <c r="I2254" s="27" t="e">
        <f>VLOOKUP($B2254,三大法人買賣超!$A$4:$I$500,7,FALSE)</f>
        <v>#N/A</v>
      </c>
      <c r="J2254" s="27" t="e">
        <f>VLOOKUP($B2254,三大法人買賣超!$A$4:$I$500,9,FALSE)</f>
        <v>#N/A</v>
      </c>
      <c r="K2254" s="37">
        <f>新台幣匯率美元指數!B2255</f>
        <v>0</v>
      </c>
      <c r="L2254" s="38">
        <f>新台幣匯率美元指數!C2255</f>
        <v>0</v>
      </c>
      <c r="M2254" s="39">
        <f>新台幣匯率美元指數!D2255</f>
        <v>0</v>
      </c>
      <c r="N2254" s="27" t="e">
        <f>VLOOKUP($B2254,期貨未平倉口數!$A$4:$M$499,4,FALSE)</f>
        <v>#N/A</v>
      </c>
      <c r="O2254" s="27" t="e">
        <f>VLOOKUP($B2254,期貨未平倉口數!$A$4:$M$499,9,FALSE)</f>
        <v>#N/A</v>
      </c>
      <c r="P2254" s="27" t="e">
        <f>VLOOKUP($B2254,期貨未平倉口數!$A$4:$M$499,10,FALSE)</f>
        <v>#N/A</v>
      </c>
      <c r="Q2254" s="27" t="e">
        <f>VLOOKUP($B2254,期貨未平倉口數!$A$4:$M$499,11,FALSE)</f>
        <v>#N/A</v>
      </c>
      <c r="R2254" s="64" t="e">
        <f>VLOOKUP($B2254,選擇權未平倉餘額!$A$4:$I$500,6,FALSE)</f>
        <v>#N/A</v>
      </c>
      <c r="S2254" s="64" t="e">
        <f>VLOOKUP($B2254,選擇權未平倉餘額!$A$4:$I$500,7,FALSE)</f>
        <v>#N/A</v>
      </c>
      <c r="T2254" s="64" t="e">
        <f>VLOOKUP($B2254,選擇權未平倉餘額!$A$4:$I$500,8,FALSE)</f>
        <v>#N/A</v>
      </c>
      <c r="U2254" s="64" t="e">
        <f>VLOOKUP($B2254,選擇權未平倉餘額!$A$4:$I$500,9,FALSE)</f>
        <v>#N/A</v>
      </c>
      <c r="V2254" s="39" t="e">
        <f>VLOOKUP($B2254,臺指選擇權P_C_Ratios!$A$4:$C$500,3,FALSE)</f>
        <v>#N/A</v>
      </c>
      <c r="W2254" s="41" t="e">
        <f>VLOOKUP($B2254,散戶多空比!$A$6:$L$500,12,FALSE)</f>
        <v>#N/A</v>
      </c>
      <c r="X2254" s="40" t="e">
        <f>VLOOKUP($B2254,期貨大額交易人未沖銷部位!$A$4:$O$499,4,FALSE)</f>
        <v>#N/A</v>
      </c>
      <c r="Y2254" s="40" t="e">
        <f>VLOOKUP($B2254,期貨大額交易人未沖銷部位!$A$4:$O$499,7,FALSE)</f>
        <v>#N/A</v>
      </c>
      <c r="Z2254" s="40" t="e">
        <f>VLOOKUP($B2254,期貨大額交易人未沖銷部位!$A$4:$O$499,10,FALSE)</f>
        <v>#N/A</v>
      </c>
      <c r="AA2254" s="40" t="e">
        <f>VLOOKUP($B2254,期貨大額交易人未沖銷部位!$A$4:$O$499,13,FALSE)</f>
        <v>#N/A</v>
      </c>
      <c r="AB2254" s="40" t="e">
        <f>VLOOKUP($B2254,期貨大額交易人未沖銷部位!$A$4:$O$499,14,FALSE)</f>
        <v>#N/A</v>
      </c>
      <c r="AC2254" s="40" t="e">
        <f>VLOOKUP($B2254,期貨大額交易人未沖銷部位!$A$4:$O$499,15,FALSE)</f>
        <v>#N/A</v>
      </c>
      <c r="AD2254" s="33" t="e">
        <f>VLOOKUP($B2254,三大美股走勢!$A$4:$J$495,4,FALSE)</f>
        <v>#N/A</v>
      </c>
      <c r="AE2254" s="33" t="e">
        <f>VLOOKUP($B2254,三大美股走勢!$A$4:$J$495,7,FALSE)</f>
        <v>#N/A</v>
      </c>
      <c r="AF2254" s="33" t="e">
        <f>VLOOKUP($B2254,三大美股走勢!$A$4:$J$495,10,FALSE)</f>
        <v>#N/A</v>
      </c>
    </row>
    <row r="2255" spans="2:32">
      <c r="B2255" s="32">
        <v>45034</v>
      </c>
      <c r="C2255" s="33" t="e">
        <f>VLOOKUP($B2255,大盤與近月台指!$A$4:$I$499,2,FALSE)</f>
        <v>#N/A</v>
      </c>
      <c r="D2255" s="34" t="e">
        <f>VLOOKUP($B2255,大盤與近月台指!$A$4:$I$499,3,FALSE)</f>
        <v>#N/A</v>
      </c>
      <c r="E2255" s="35" t="e">
        <f>VLOOKUP($B2255,大盤與近月台指!$A$4:$I$499,4,FALSE)</f>
        <v>#N/A</v>
      </c>
      <c r="F2255" s="33" t="e">
        <f>VLOOKUP($B2255,大盤與近月台指!$A$4:$I$499,5,FALSE)</f>
        <v>#N/A</v>
      </c>
      <c r="G2255" s="49" t="e">
        <f>VLOOKUP($B2255,三大法人買賣超!$A$4:$I$500,3,FALSE)</f>
        <v>#N/A</v>
      </c>
      <c r="H2255" s="34" t="e">
        <f>VLOOKUP($B2255,三大法人買賣超!$A$4:$I$500,5,FALSE)</f>
        <v>#N/A</v>
      </c>
      <c r="I2255" s="27" t="e">
        <f>VLOOKUP($B2255,三大法人買賣超!$A$4:$I$500,7,FALSE)</f>
        <v>#N/A</v>
      </c>
      <c r="J2255" s="27" t="e">
        <f>VLOOKUP($B2255,三大法人買賣超!$A$4:$I$500,9,FALSE)</f>
        <v>#N/A</v>
      </c>
      <c r="K2255" s="37">
        <f>新台幣匯率美元指數!B2256</f>
        <v>0</v>
      </c>
      <c r="L2255" s="38">
        <f>新台幣匯率美元指數!C2256</f>
        <v>0</v>
      </c>
      <c r="M2255" s="39">
        <f>新台幣匯率美元指數!D2256</f>
        <v>0</v>
      </c>
      <c r="N2255" s="27" t="e">
        <f>VLOOKUP($B2255,期貨未平倉口數!$A$4:$M$499,4,FALSE)</f>
        <v>#N/A</v>
      </c>
      <c r="O2255" s="27" t="e">
        <f>VLOOKUP($B2255,期貨未平倉口數!$A$4:$M$499,9,FALSE)</f>
        <v>#N/A</v>
      </c>
      <c r="P2255" s="27" t="e">
        <f>VLOOKUP($B2255,期貨未平倉口數!$A$4:$M$499,10,FALSE)</f>
        <v>#N/A</v>
      </c>
      <c r="Q2255" s="27" t="e">
        <f>VLOOKUP($B2255,期貨未平倉口數!$A$4:$M$499,11,FALSE)</f>
        <v>#N/A</v>
      </c>
      <c r="R2255" s="64" t="e">
        <f>VLOOKUP($B2255,選擇權未平倉餘額!$A$4:$I$500,6,FALSE)</f>
        <v>#N/A</v>
      </c>
      <c r="S2255" s="64" t="e">
        <f>VLOOKUP($B2255,選擇權未平倉餘額!$A$4:$I$500,7,FALSE)</f>
        <v>#N/A</v>
      </c>
      <c r="T2255" s="64" t="e">
        <f>VLOOKUP($B2255,選擇權未平倉餘額!$A$4:$I$500,8,FALSE)</f>
        <v>#N/A</v>
      </c>
      <c r="U2255" s="64" t="e">
        <f>VLOOKUP($B2255,選擇權未平倉餘額!$A$4:$I$500,9,FALSE)</f>
        <v>#N/A</v>
      </c>
      <c r="V2255" s="39" t="e">
        <f>VLOOKUP($B2255,臺指選擇權P_C_Ratios!$A$4:$C$500,3,FALSE)</f>
        <v>#N/A</v>
      </c>
      <c r="W2255" s="41" t="e">
        <f>VLOOKUP($B2255,散戶多空比!$A$6:$L$500,12,FALSE)</f>
        <v>#N/A</v>
      </c>
      <c r="X2255" s="40" t="e">
        <f>VLOOKUP($B2255,期貨大額交易人未沖銷部位!$A$4:$O$499,4,FALSE)</f>
        <v>#N/A</v>
      </c>
      <c r="Y2255" s="40" t="e">
        <f>VLOOKUP($B2255,期貨大額交易人未沖銷部位!$A$4:$O$499,7,FALSE)</f>
        <v>#N/A</v>
      </c>
      <c r="Z2255" s="40" t="e">
        <f>VLOOKUP($B2255,期貨大額交易人未沖銷部位!$A$4:$O$499,10,FALSE)</f>
        <v>#N/A</v>
      </c>
      <c r="AA2255" s="40" t="e">
        <f>VLOOKUP($B2255,期貨大額交易人未沖銷部位!$A$4:$O$499,13,FALSE)</f>
        <v>#N/A</v>
      </c>
      <c r="AB2255" s="40" t="e">
        <f>VLOOKUP($B2255,期貨大額交易人未沖銷部位!$A$4:$O$499,14,FALSE)</f>
        <v>#N/A</v>
      </c>
      <c r="AC2255" s="40" t="e">
        <f>VLOOKUP($B2255,期貨大額交易人未沖銷部位!$A$4:$O$499,15,FALSE)</f>
        <v>#N/A</v>
      </c>
      <c r="AD2255" s="33" t="e">
        <f>VLOOKUP($B2255,三大美股走勢!$A$4:$J$495,4,FALSE)</f>
        <v>#N/A</v>
      </c>
      <c r="AE2255" s="33" t="e">
        <f>VLOOKUP($B2255,三大美股走勢!$A$4:$J$495,7,FALSE)</f>
        <v>#N/A</v>
      </c>
      <c r="AF2255" s="33" t="e">
        <f>VLOOKUP($B2255,三大美股走勢!$A$4:$J$495,10,FALSE)</f>
        <v>#N/A</v>
      </c>
    </row>
    <row r="2256" spans="2:32">
      <c r="B2256" s="32">
        <v>45035</v>
      </c>
      <c r="C2256" s="33" t="e">
        <f>VLOOKUP($B2256,大盤與近月台指!$A$4:$I$499,2,FALSE)</f>
        <v>#N/A</v>
      </c>
      <c r="D2256" s="34" t="e">
        <f>VLOOKUP($B2256,大盤與近月台指!$A$4:$I$499,3,FALSE)</f>
        <v>#N/A</v>
      </c>
      <c r="E2256" s="35" t="e">
        <f>VLOOKUP($B2256,大盤與近月台指!$A$4:$I$499,4,FALSE)</f>
        <v>#N/A</v>
      </c>
      <c r="F2256" s="33" t="e">
        <f>VLOOKUP($B2256,大盤與近月台指!$A$4:$I$499,5,FALSE)</f>
        <v>#N/A</v>
      </c>
      <c r="G2256" s="49" t="e">
        <f>VLOOKUP($B2256,三大法人買賣超!$A$4:$I$500,3,FALSE)</f>
        <v>#N/A</v>
      </c>
      <c r="H2256" s="34" t="e">
        <f>VLOOKUP($B2256,三大法人買賣超!$A$4:$I$500,5,FALSE)</f>
        <v>#N/A</v>
      </c>
      <c r="I2256" s="27" t="e">
        <f>VLOOKUP($B2256,三大法人買賣超!$A$4:$I$500,7,FALSE)</f>
        <v>#N/A</v>
      </c>
      <c r="J2256" s="27" t="e">
        <f>VLOOKUP($B2256,三大法人買賣超!$A$4:$I$500,9,FALSE)</f>
        <v>#N/A</v>
      </c>
      <c r="K2256" s="37">
        <f>新台幣匯率美元指數!B2257</f>
        <v>0</v>
      </c>
      <c r="L2256" s="38">
        <f>新台幣匯率美元指數!C2257</f>
        <v>0</v>
      </c>
      <c r="M2256" s="39">
        <f>新台幣匯率美元指數!D2257</f>
        <v>0</v>
      </c>
      <c r="N2256" s="27" t="e">
        <f>VLOOKUP($B2256,期貨未平倉口數!$A$4:$M$499,4,FALSE)</f>
        <v>#N/A</v>
      </c>
      <c r="O2256" s="27" t="e">
        <f>VLOOKUP($B2256,期貨未平倉口數!$A$4:$M$499,9,FALSE)</f>
        <v>#N/A</v>
      </c>
      <c r="P2256" s="27" t="e">
        <f>VLOOKUP($B2256,期貨未平倉口數!$A$4:$M$499,10,FALSE)</f>
        <v>#N/A</v>
      </c>
      <c r="Q2256" s="27" t="e">
        <f>VLOOKUP($B2256,期貨未平倉口數!$A$4:$M$499,11,FALSE)</f>
        <v>#N/A</v>
      </c>
      <c r="R2256" s="64" t="e">
        <f>VLOOKUP($B2256,選擇權未平倉餘額!$A$4:$I$500,6,FALSE)</f>
        <v>#N/A</v>
      </c>
      <c r="S2256" s="64" t="e">
        <f>VLOOKUP($B2256,選擇權未平倉餘額!$A$4:$I$500,7,FALSE)</f>
        <v>#N/A</v>
      </c>
      <c r="T2256" s="64" t="e">
        <f>VLOOKUP($B2256,選擇權未平倉餘額!$A$4:$I$500,8,FALSE)</f>
        <v>#N/A</v>
      </c>
      <c r="U2256" s="64" t="e">
        <f>VLOOKUP($B2256,選擇權未平倉餘額!$A$4:$I$500,9,FALSE)</f>
        <v>#N/A</v>
      </c>
      <c r="V2256" s="39" t="e">
        <f>VLOOKUP($B2256,臺指選擇權P_C_Ratios!$A$4:$C$500,3,FALSE)</f>
        <v>#N/A</v>
      </c>
      <c r="W2256" s="41" t="e">
        <f>VLOOKUP($B2256,散戶多空比!$A$6:$L$500,12,FALSE)</f>
        <v>#N/A</v>
      </c>
      <c r="X2256" s="40" t="e">
        <f>VLOOKUP($B2256,期貨大額交易人未沖銷部位!$A$4:$O$499,4,FALSE)</f>
        <v>#N/A</v>
      </c>
      <c r="Y2256" s="40" t="e">
        <f>VLOOKUP($B2256,期貨大額交易人未沖銷部位!$A$4:$O$499,7,FALSE)</f>
        <v>#N/A</v>
      </c>
      <c r="Z2256" s="40" t="e">
        <f>VLOOKUP($B2256,期貨大額交易人未沖銷部位!$A$4:$O$499,10,FALSE)</f>
        <v>#N/A</v>
      </c>
      <c r="AA2256" s="40" t="e">
        <f>VLOOKUP($B2256,期貨大額交易人未沖銷部位!$A$4:$O$499,13,FALSE)</f>
        <v>#N/A</v>
      </c>
      <c r="AB2256" s="40" t="e">
        <f>VLOOKUP($B2256,期貨大額交易人未沖銷部位!$A$4:$O$499,14,FALSE)</f>
        <v>#N/A</v>
      </c>
      <c r="AC2256" s="40" t="e">
        <f>VLOOKUP($B2256,期貨大額交易人未沖銷部位!$A$4:$O$499,15,FALSE)</f>
        <v>#N/A</v>
      </c>
      <c r="AD2256" s="33" t="e">
        <f>VLOOKUP($B2256,三大美股走勢!$A$4:$J$495,4,FALSE)</f>
        <v>#N/A</v>
      </c>
      <c r="AE2256" s="33" t="e">
        <f>VLOOKUP($B2256,三大美股走勢!$A$4:$J$495,7,FALSE)</f>
        <v>#N/A</v>
      </c>
      <c r="AF2256" s="33" t="e">
        <f>VLOOKUP($B2256,三大美股走勢!$A$4:$J$495,10,FALSE)</f>
        <v>#N/A</v>
      </c>
    </row>
    <row r="2257" spans="2:32">
      <c r="B2257" s="32">
        <v>45036</v>
      </c>
      <c r="C2257" s="33" t="e">
        <f>VLOOKUP($B2257,大盤與近月台指!$A$4:$I$499,2,FALSE)</f>
        <v>#N/A</v>
      </c>
      <c r="D2257" s="34" t="e">
        <f>VLOOKUP($B2257,大盤與近月台指!$A$4:$I$499,3,FALSE)</f>
        <v>#N/A</v>
      </c>
      <c r="E2257" s="35" t="e">
        <f>VLOOKUP($B2257,大盤與近月台指!$A$4:$I$499,4,FALSE)</f>
        <v>#N/A</v>
      </c>
      <c r="F2257" s="33" t="e">
        <f>VLOOKUP($B2257,大盤與近月台指!$A$4:$I$499,5,FALSE)</f>
        <v>#N/A</v>
      </c>
      <c r="G2257" s="49" t="e">
        <f>VLOOKUP($B2257,三大法人買賣超!$A$4:$I$500,3,FALSE)</f>
        <v>#N/A</v>
      </c>
      <c r="H2257" s="34" t="e">
        <f>VLOOKUP($B2257,三大法人買賣超!$A$4:$I$500,5,FALSE)</f>
        <v>#N/A</v>
      </c>
      <c r="I2257" s="27" t="e">
        <f>VLOOKUP($B2257,三大法人買賣超!$A$4:$I$500,7,FALSE)</f>
        <v>#N/A</v>
      </c>
      <c r="J2257" s="27" t="e">
        <f>VLOOKUP($B2257,三大法人買賣超!$A$4:$I$500,9,FALSE)</f>
        <v>#N/A</v>
      </c>
      <c r="K2257" s="37">
        <f>新台幣匯率美元指數!B2258</f>
        <v>0</v>
      </c>
      <c r="L2257" s="38">
        <f>新台幣匯率美元指數!C2258</f>
        <v>0</v>
      </c>
      <c r="M2257" s="39">
        <f>新台幣匯率美元指數!D2258</f>
        <v>0</v>
      </c>
      <c r="N2257" s="27" t="e">
        <f>VLOOKUP($B2257,期貨未平倉口數!$A$4:$M$499,4,FALSE)</f>
        <v>#N/A</v>
      </c>
      <c r="O2257" s="27" t="e">
        <f>VLOOKUP($B2257,期貨未平倉口數!$A$4:$M$499,9,FALSE)</f>
        <v>#N/A</v>
      </c>
      <c r="P2257" s="27" t="e">
        <f>VLOOKUP($B2257,期貨未平倉口數!$A$4:$M$499,10,FALSE)</f>
        <v>#N/A</v>
      </c>
      <c r="Q2257" s="27" t="e">
        <f>VLOOKUP($B2257,期貨未平倉口數!$A$4:$M$499,11,FALSE)</f>
        <v>#N/A</v>
      </c>
      <c r="R2257" s="64" t="e">
        <f>VLOOKUP($B2257,選擇權未平倉餘額!$A$4:$I$500,6,FALSE)</f>
        <v>#N/A</v>
      </c>
      <c r="S2257" s="64" t="e">
        <f>VLOOKUP($B2257,選擇權未平倉餘額!$A$4:$I$500,7,FALSE)</f>
        <v>#N/A</v>
      </c>
      <c r="T2257" s="64" t="e">
        <f>VLOOKUP($B2257,選擇權未平倉餘額!$A$4:$I$500,8,FALSE)</f>
        <v>#N/A</v>
      </c>
      <c r="U2257" s="64" t="e">
        <f>VLOOKUP($B2257,選擇權未平倉餘額!$A$4:$I$500,9,FALSE)</f>
        <v>#N/A</v>
      </c>
      <c r="V2257" s="39" t="e">
        <f>VLOOKUP($B2257,臺指選擇權P_C_Ratios!$A$4:$C$500,3,FALSE)</f>
        <v>#N/A</v>
      </c>
      <c r="W2257" s="41" t="e">
        <f>VLOOKUP($B2257,散戶多空比!$A$6:$L$500,12,FALSE)</f>
        <v>#N/A</v>
      </c>
      <c r="X2257" s="40" t="e">
        <f>VLOOKUP($B2257,期貨大額交易人未沖銷部位!$A$4:$O$499,4,FALSE)</f>
        <v>#N/A</v>
      </c>
      <c r="Y2257" s="40" t="e">
        <f>VLOOKUP($B2257,期貨大額交易人未沖銷部位!$A$4:$O$499,7,FALSE)</f>
        <v>#N/A</v>
      </c>
      <c r="Z2257" s="40" t="e">
        <f>VLOOKUP($B2257,期貨大額交易人未沖銷部位!$A$4:$O$499,10,FALSE)</f>
        <v>#N/A</v>
      </c>
      <c r="AA2257" s="40" t="e">
        <f>VLOOKUP($B2257,期貨大額交易人未沖銷部位!$A$4:$O$499,13,FALSE)</f>
        <v>#N/A</v>
      </c>
      <c r="AB2257" s="40" t="e">
        <f>VLOOKUP($B2257,期貨大額交易人未沖銷部位!$A$4:$O$499,14,FALSE)</f>
        <v>#N/A</v>
      </c>
      <c r="AC2257" s="40" t="e">
        <f>VLOOKUP($B2257,期貨大額交易人未沖銷部位!$A$4:$O$499,15,FALSE)</f>
        <v>#N/A</v>
      </c>
      <c r="AD2257" s="33" t="e">
        <f>VLOOKUP($B2257,三大美股走勢!$A$4:$J$495,4,FALSE)</f>
        <v>#N/A</v>
      </c>
      <c r="AE2257" s="33" t="e">
        <f>VLOOKUP($B2257,三大美股走勢!$A$4:$J$495,7,FALSE)</f>
        <v>#N/A</v>
      </c>
      <c r="AF2257" s="33" t="e">
        <f>VLOOKUP($B2257,三大美股走勢!$A$4:$J$495,10,FALSE)</f>
        <v>#N/A</v>
      </c>
    </row>
    <row r="2258" spans="2:32">
      <c r="B2258" s="32">
        <v>45037</v>
      </c>
      <c r="C2258" s="33" t="e">
        <f>VLOOKUP($B2258,大盤與近月台指!$A$4:$I$499,2,FALSE)</f>
        <v>#N/A</v>
      </c>
      <c r="D2258" s="34" t="e">
        <f>VLOOKUP($B2258,大盤與近月台指!$A$4:$I$499,3,FALSE)</f>
        <v>#N/A</v>
      </c>
      <c r="E2258" s="35" t="e">
        <f>VLOOKUP($B2258,大盤與近月台指!$A$4:$I$499,4,FALSE)</f>
        <v>#N/A</v>
      </c>
      <c r="F2258" s="33" t="e">
        <f>VLOOKUP($B2258,大盤與近月台指!$A$4:$I$499,5,FALSE)</f>
        <v>#N/A</v>
      </c>
      <c r="G2258" s="49" t="e">
        <f>VLOOKUP($B2258,三大法人買賣超!$A$4:$I$500,3,FALSE)</f>
        <v>#N/A</v>
      </c>
      <c r="H2258" s="34" t="e">
        <f>VLOOKUP($B2258,三大法人買賣超!$A$4:$I$500,5,FALSE)</f>
        <v>#N/A</v>
      </c>
      <c r="I2258" s="27" t="e">
        <f>VLOOKUP($B2258,三大法人買賣超!$A$4:$I$500,7,FALSE)</f>
        <v>#N/A</v>
      </c>
      <c r="J2258" s="27" t="e">
        <f>VLOOKUP($B2258,三大法人買賣超!$A$4:$I$500,9,FALSE)</f>
        <v>#N/A</v>
      </c>
      <c r="K2258" s="37">
        <f>新台幣匯率美元指數!B2259</f>
        <v>0</v>
      </c>
      <c r="L2258" s="38">
        <f>新台幣匯率美元指數!C2259</f>
        <v>0</v>
      </c>
      <c r="M2258" s="39">
        <f>新台幣匯率美元指數!D2259</f>
        <v>0</v>
      </c>
      <c r="N2258" s="27" t="e">
        <f>VLOOKUP($B2258,期貨未平倉口數!$A$4:$M$499,4,FALSE)</f>
        <v>#N/A</v>
      </c>
      <c r="O2258" s="27" t="e">
        <f>VLOOKUP($B2258,期貨未平倉口數!$A$4:$M$499,9,FALSE)</f>
        <v>#N/A</v>
      </c>
      <c r="P2258" s="27" t="e">
        <f>VLOOKUP($B2258,期貨未平倉口數!$A$4:$M$499,10,FALSE)</f>
        <v>#N/A</v>
      </c>
      <c r="Q2258" s="27" t="e">
        <f>VLOOKUP($B2258,期貨未平倉口數!$A$4:$M$499,11,FALSE)</f>
        <v>#N/A</v>
      </c>
      <c r="R2258" s="64" t="e">
        <f>VLOOKUP($B2258,選擇權未平倉餘額!$A$4:$I$500,6,FALSE)</f>
        <v>#N/A</v>
      </c>
      <c r="S2258" s="64" t="e">
        <f>VLOOKUP($B2258,選擇權未平倉餘額!$A$4:$I$500,7,FALSE)</f>
        <v>#N/A</v>
      </c>
      <c r="T2258" s="64" t="e">
        <f>VLOOKUP($B2258,選擇權未平倉餘額!$A$4:$I$500,8,FALSE)</f>
        <v>#N/A</v>
      </c>
      <c r="U2258" s="64" t="e">
        <f>VLOOKUP($B2258,選擇權未平倉餘額!$A$4:$I$500,9,FALSE)</f>
        <v>#N/A</v>
      </c>
      <c r="V2258" s="39" t="e">
        <f>VLOOKUP($B2258,臺指選擇權P_C_Ratios!$A$4:$C$500,3,FALSE)</f>
        <v>#N/A</v>
      </c>
      <c r="W2258" s="41" t="e">
        <f>VLOOKUP($B2258,散戶多空比!$A$6:$L$500,12,FALSE)</f>
        <v>#N/A</v>
      </c>
      <c r="X2258" s="40" t="e">
        <f>VLOOKUP($B2258,期貨大額交易人未沖銷部位!$A$4:$O$499,4,FALSE)</f>
        <v>#N/A</v>
      </c>
      <c r="Y2258" s="40" t="e">
        <f>VLOOKUP($B2258,期貨大額交易人未沖銷部位!$A$4:$O$499,7,FALSE)</f>
        <v>#N/A</v>
      </c>
      <c r="Z2258" s="40" t="e">
        <f>VLOOKUP($B2258,期貨大額交易人未沖銷部位!$A$4:$O$499,10,FALSE)</f>
        <v>#N/A</v>
      </c>
      <c r="AA2258" s="40" t="e">
        <f>VLOOKUP($B2258,期貨大額交易人未沖銷部位!$A$4:$O$499,13,FALSE)</f>
        <v>#N/A</v>
      </c>
      <c r="AB2258" s="40" t="e">
        <f>VLOOKUP($B2258,期貨大額交易人未沖銷部位!$A$4:$O$499,14,FALSE)</f>
        <v>#N/A</v>
      </c>
      <c r="AC2258" s="40" t="e">
        <f>VLOOKUP($B2258,期貨大額交易人未沖銷部位!$A$4:$O$499,15,FALSE)</f>
        <v>#N/A</v>
      </c>
      <c r="AD2258" s="33" t="e">
        <f>VLOOKUP($B2258,三大美股走勢!$A$4:$J$495,4,FALSE)</f>
        <v>#N/A</v>
      </c>
      <c r="AE2258" s="33" t="e">
        <f>VLOOKUP($B2258,三大美股走勢!$A$4:$J$495,7,FALSE)</f>
        <v>#N/A</v>
      </c>
      <c r="AF2258" s="33" t="e">
        <f>VLOOKUP($B2258,三大美股走勢!$A$4:$J$495,10,FALSE)</f>
        <v>#N/A</v>
      </c>
    </row>
    <row r="2259" spans="2:32">
      <c r="B2259" s="32">
        <v>45038</v>
      </c>
      <c r="C2259" s="33" t="e">
        <f>VLOOKUP($B2259,大盤與近月台指!$A$4:$I$499,2,FALSE)</f>
        <v>#N/A</v>
      </c>
      <c r="D2259" s="34" t="e">
        <f>VLOOKUP($B2259,大盤與近月台指!$A$4:$I$499,3,FALSE)</f>
        <v>#N/A</v>
      </c>
      <c r="E2259" s="35" t="e">
        <f>VLOOKUP($B2259,大盤與近月台指!$A$4:$I$499,4,FALSE)</f>
        <v>#N/A</v>
      </c>
      <c r="F2259" s="33" t="e">
        <f>VLOOKUP($B2259,大盤與近月台指!$A$4:$I$499,5,FALSE)</f>
        <v>#N/A</v>
      </c>
      <c r="G2259" s="49" t="e">
        <f>VLOOKUP($B2259,三大法人買賣超!$A$4:$I$500,3,FALSE)</f>
        <v>#N/A</v>
      </c>
      <c r="H2259" s="34" t="e">
        <f>VLOOKUP($B2259,三大法人買賣超!$A$4:$I$500,5,FALSE)</f>
        <v>#N/A</v>
      </c>
      <c r="I2259" s="27" t="e">
        <f>VLOOKUP($B2259,三大法人買賣超!$A$4:$I$500,7,FALSE)</f>
        <v>#N/A</v>
      </c>
      <c r="J2259" s="27" t="e">
        <f>VLOOKUP($B2259,三大法人買賣超!$A$4:$I$500,9,FALSE)</f>
        <v>#N/A</v>
      </c>
      <c r="K2259" s="37">
        <f>新台幣匯率美元指數!B2260</f>
        <v>0</v>
      </c>
      <c r="L2259" s="38">
        <f>新台幣匯率美元指數!C2260</f>
        <v>0</v>
      </c>
      <c r="M2259" s="39">
        <f>新台幣匯率美元指數!D2260</f>
        <v>0</v>
      </c>
      <c r="N2259" s="27" t="e">
        <f>VLOOKUP($B2259,期貨未平倉口數!$A$4:$M$499,4,FALSE)</f>
        <v>#N/A</v>
      </c>
      <c r="O2259" s="27" t="e">
        <f>VLOOKUP($B2259,期貨未平倉口數!$A$4:$M$499,9,FALSE)</f>
        <v>#N/A</v>
      </c>
      <c r="P2259" s="27" t="e">
        <f>VLOOKUP($B2259,期貨未平倉口數!$A$4:$M$499,10,FALSE)</f>
        <v>#N/A</v>
      </c>
      <c r="Q2259" s="27" t="e">
        <f>VLOOKUP($B2259,期貨未平倉口數!$A$4:$M$499,11,FALSE)</f>
        <v>#N/A</v>
      </c>
      <c r="R2259" s="64" t="e">
        <f>VLOOKUP($B2259,選擇權未平倉餘額!$A$4:$I$500,6,FALSE)</f>
        <v>#N/A</v>
      </c>
      <c r="S2259" s="64" t="e">
        <f>VLOOKUP($B2259,選擇權未平倉餘額!$A$4:$I$500,7,FALSE)</f>
        <v>#N/A</v>
      </c>
      <c r="T2259" s="64" t="e">
        <f>VLOOKUP($B2259,選擇權未平倉餘額!$A$4:$I$500,8,FALSE)</f>
        <v>#N/A</v>
      </c>
      <c r="U2259" s="64" t="e">
        <f>VLOOKUP($B2259,選擇權未平倉餘額!$A$4:$I$500,9,FALSE)</f>
        <v>#N/A</v>
      </c>
      <c r="V2259" s="39" t="e">
        <f>VLOOKUP($B2259,臺指選擇權P_C_Ratios!$A$4:$C$500,3,FALSE)</f>
        <v>#N/A</v>
      </c>
      <c r="W2259" s="41" t="e">
        <f>VLOOKUP($B2259,散戶多空比!$A$6:$L$500,12,FALSE)</f>
        <v>#N/A</v>
      </c>
      <c r="X2259" s="40" t="e">
        <f>VLOOKUP($B2259,期貨大額交易人未沖銷部位!$A$4:$O$499,4,FALSE)</f>
        <v>#N/A</v>
      </c>
      <c r="Y2259" s="40" t="e">
        <f>VLOOKUP($B2259,期貨大額交易人未沖銷部位!$A$4:$O$499,7,FALSE)</f>
        <v>#N/A</v>
      </c>
      <c r="Z2259" s="40" t="e">
        <f>VLOOKUP($B2259,期貨大額交易人未沖銷部位!$A$4:$O$499,10,FALSE)</f>
        <v>#N/A</v>
      </c>
      <c r="AA2259" s="40" t="e">
        <f>VLOOKUP($B2259,期貨大額交易人未沖銷部位!$A$4:$O$499,13,FALSE)</f>
        <v>#N/A</v>
      </c>
      <c r="AB2259" s="40" t="e">
        <f>VLOOKUP($B2259,期貨大額交易人未沖銷部位!$A$4:$O$499,14,FALSE)</f>
        <v>#N/A</v>
      </c>
      <c r="AC2259" s="40" t="e">
        <f>VLOOKUP($B2259,期貨大額交易人未沖銷部位!$A$4:$O$499,15,FALSE)</f>
        <v>#N/A</v>
      </c>
      <c r="AD2259" s="33" t="e">
        <f>VLOOKUP($B2259,三大美股走勢!$A$4:$J$495,4,FALSE)</f>
        <v>#N/A</v>
      </c>
      <c r="AE2259" s="33" t="e">
        <f>VLOOKUP($B2259,三大美股走勢!$A$4:$J$495,7,FALSE)</f>
        <v>#N/A</v>
      </c>
      <c r="AF2259" s="33" t="e">
        <f>VLOOKUP($B2259,三大美股走勢!$A$4:$J$495,10,FALSE)</f>
        <v>#N/A</v>
      </c>
    </row>
    <row r="2260" spans="2:32">
      <c r="B2260" s="32">
        <v>45039</v>
      </c>
      <c r="C2260" s="33" t="e">
        <f>VLOOKUP($B2260,大盤與近月台指!$A$4:$I$499,2,FALSE)</f>
        <v>#N/A</v>
      </c>
      <c r="D2260" s="34" t="e">
        <f>VLOOKUP($B2260,大盤與近月台指!$A$4:$I$499,3,FALSE)</f>
        <v>#N/A</v>
      </c>
      <c r="E2260" s="35" t="e">
        <f>VLOOKUP($B2260,大盤與近月台指!$A$4:$I$499,4,FALSE)</f>
        <v>#N/A</v>
      </c>
      <c r="F2260" s="33" t="e">
        <f>VLOOKUP($B2260,大盤與近月台指!$A$4:$I$499,5,FALSE)</f>
        <v>#N/A</v>
      </c>
      <c r="G2260" s="49" t="e">
        <f>VLOOKUP($B2260,三大法人買賣超!$A$4:$I$500,3,FALSE)</f>
        <v>#N/A</v>
      </c>
      <c r="H2260" s="34" t="e">
        <f>VLOOKUP($B2260,三大法人買賣超!$A$4:$I$500,5,FALSE)</f>
        <v>#N/A</v>
      </c>
      <c r="I2260" s="27" t="e">
        <f>VLOOKUP($B2260,三大法人買賣超!$A$4:$I$500,7,FALSE)</f>
        <v>#N/A</v>
      </c>
      <c r="J2260" s="27" t="e">
        <f>VLOOKUP($B2260,三大法人買賣超!$A$4:$I$500,9,FALSE)</f>
        <v>#N/A</v>
      </c>
      <c r="K2260" s="37">
        <f>新台幣匯率美元指數!B2261</f>
        <v>0</v>
      </c>
      <c r="L2260" s="38">
        <f>新台幣匯率美元指數!C2261</f>
        <v>0</v>
      </c>
      <c r="M2260" s="39">
        <f>新台幣匯率美元指數!D2261</f>
        <v>0</v>
      </c>
      <c r="N2260" s="27" t="e">
        <f>VLOOKUP($B2260,期貨未平倉口數!$A$4:$M$499,4,FALSE)</f>
        <v>#N/A</v>
      </c>
      <c r="O2260" s="27" t="e">
        <f>VLOOKUP($B2260,期貨未平倉口數!$A$4:$M$499,9,FALSE)</f>
        <v>#N/A</v>
      </c>
      <c r="P2260" s="27" t="e">
        <f>VLOOKUP($B2260,期貨未平倉口數!$A$4:$M$499,10,FALSE)</f>
        <v>#N/A</v>
      </c>
      <c r="Q2260" s="27" t="e">
        <f>VLOOKUP($B2260,期貨未平倉口數!$A$4:$M$499,11,FALSE)</f>
        <v>#N/A</v>
      </c>
      <c r="R2260" s="64" t="e">
        <f>VLOOKUP($B2260,選擇權未平倉餘額!$A$4:$I$500,6,FALSE)</f>
        <v>#N/A</v>
      </c>
      <c r="S2260" s="64" t="e">
        <f>VLOOKUP($B2260,選擇權未平倉餘額!$A$4:$I$500,7,FALSE)</f>
        <v>#N/A</v>
      </c>
      <c r="T2260" s="64" t="e">
        <f>VLOOKUP($B2260,選擇權未平倉餘額!$A$4:$I$500,8,FALSE)</f>
        <v>#N/A</v>
      </c>
      <c r="U2260" s="64" t="e">
        <f>VLOOKUP($B2260,選擇權未平倉餘額!$A$4:$I$500,9,FALSE)</f>
        <v>#N/A</v>
      </c>
      <c r="V2260" s="39" t="e">
        <f>VLOOKUP($B2260,臺指選擇權P_C_Ratios!$A$4:$C$500,3,FALSE)</f>
        <v>#N/A</v>
      </c>
      <c r="W2260" s="41" t="e">
        <f>VLOOKUP($B2260,散戶多空比!$A$6:$L$500,12,FALSE)</f>
        <v>#N/A</v>
      </c>
      <c r="X2260" s="40" t="e">
        <f>VLOOKUP($B2260,期貨大額交易人未沖銷部位!$A$4:$O$499,4,FALSE)</f>
        <v>#N/A</v>
      </c>
      <c r="Y2260" s="40" t="e">
        <f>VLOOKUP($B2260,期貨大額交易人未沖銷部位!$A$4:$O$499,7,FALSE)</f>
        <v>#N/A</v>
      </c>
      <c r="Z2260" s="40" t="e">
        <f>VLOOKUP($B2260,期貨大額交易人未沖銷部位!$A$4:$O$499,10,FALSE)</f>
        <v>#N/A</v>
      </c>
      <c r="AA2260" s="40" t="e">
        <f>VLOOKUP($B2260,期貨大額交易人未沖銷部位!$A$4:$O$499,13,FALSE)</f>
        <v>#N/A</v>
      </c>
      <c r="AB2260" s="40" t="e">
        <f>VLOOKUP($B2260,期貨大額交易人未沖銷部位!$A$4:$O$499,14,FALSE)</f>
        <v>#N/A</v>
      </c>
      <c r="AC2260" s="40" t="e">
        <f>VLOOKUP($B2260,期貨大額交易人未沖銷部位!$A$4:$O$499,15,FALSE)</f>
        <v>#N/A</v>
      </c>
      <c r="AD2260" s="33" t="e">
        <f>VLOOKUP($B2260,三大美股走勢!$A$4:$J$495,4,FALSE)</f>
        <v>#N/A</v>
      </c>
      <c r="AE2260" s="33" t="e">
        <f>VLOOKUP($B2260,三大美股走勢!$A$4:$J$495,7,FALSE)</f>
        <v>#N/A</v>
      </c>
      <c r="AF2260" s="33" t="e">
        <f>VLOOKUP($B2260,三大美股走勢!$A$4:$J$495,10,FALSE)</f>
        <v>#N/A</v>
      </c>
    </row>
    <row r="2261" spans="2:32">
      <c r="B2261" s="32">
        <v>45040</v>
      </c>
      <c r="C2261" s="33" t="e">
        <f>VLOOKUP($B2261,大盤與近月台指!$A$4:$I$499,2,FALSE)</f>
        <v>#N/A</v>
      </c>
      <c r="D2261" s="34" t="e">
        <f>VLOOKUP($B2261,大盤與近月台指!$A$4:$I$499,3,FALSE)</f>
        <v>#N/A</v>
      </c>
      <c r="E2261" s="35" t="e">
        <f>VLOOKUP($B2261,大盤與近月台指!$A$4:$I$499,4,FALSE)</f>
        <v>#N/A</v>
      </c>
      <c r="F2261" s="33" t="e">
        <f>VLOOKUP($B2261,大盤與近月台指!$A$4:$I$499,5,FALSE)</f>
        <v>#N/A</v>
      </c>
      <c r="G2261" s="49" t="e">
        <f>VLOOKUP($B2261,三大法人買賣超!$A$4:$I$500,3,FALSE)</f>
        <v>#N/A</v>
      </c>
      <c r="H2261" s="34" t="e">
        <f>VLOOKUP($B2261,三大法人買賣超!$A$4:$I$500,5,FALSE)</f>
        <v>#N/A</v>
      </c>
      <c r="I2261" s="27" t="e">
        <f>VLOOKUP($B2261,三大法人買賣超!$A$4:$I$500,7,FALSE)</f>
        <v>#N/A</v>
      </c>
      <c r="J2261" s="27" t="e">
        <f>VLOOKUP($B2261,三大法人買賣超!$A$4:$I$500,9,FALSE)</f>
        <v>#N/A</v>
      </c>
      <c r="K2261" s="37">
        <f>新台幣匯率美元指數!B2262</f>
        <v>0</v>
      </c>
      <c r="L2261" s="38">
        <f>新台幣匯率美元指數!C2262</f>
        <v>0</v>
      </c>
      <c r="M2261" s="39">
        <f>新台幣匯率美元指數!D2262</f>
        <v>0</v>
      </c>
      <c r="N2261" s="27" t="e">
        <f>VLOOKUP($B2261,期貨未平倉口數!$A$4:$M$499,4,FALSE)</f>
        <v>#N/A</v>
      </c>
      <c r="O2261" s="27" t="e">
        <f>VLOOKUP($B2261,期貨未平倉口數!$A$4:$M$499,9,FALSE)</f>
        <v>#N/A</v>
      </c>
      <c r="P2261" s="27" t="e">
        <f>VLOOKUP($B2261,期貨未平倉口數!$A$4:$M$499,10,FALSE)</f>
        <v>#N/A</v>
      </c>
      <c r="Q2261" s="27" t="e">
        <f>VLOOKUP($B2261,期貨未平倉口數!$A$4:$M$499,11,FALSE)</f>
        <v>#N/A</v>
      </c>
      <c r="R2261" s="64" t="e">
        <f>VLOOKUP($B2261,選擇權未平倉餘額!$A$4:$I$500,6,FALSE)</f>
        <v>#N/A</v>
      </c>
      <c r="S2261" s="64" t="e">
        <f>VLOOKUP($B2261,選擇權未平倉餘額!$A$4:$I$500,7,FALSE)</f>
        <v>#N/A</v>
      </c>
      <c r="T2261" s="64" t="e">
        <f>VLOOKUP($B2261,選擇權未平倉餘額!$A$4:$I$500,8,FALSE)</f>
        <v>#N/A</v>
      </c>
      <c r="U2261" s="64" t="e">
        <f>VLOOKUP($B2261,選擇權未平倉餘額!$A$4:$I$500,9,FALSE)</f>
        <v>#N/A</v>
      </c>
      <c r="V2261" s="39" t="e">
        <f>VLOOKUP($B2261,臺指選擇權P_C_Ratios!$A$4:$C$500,3,FALSE)</f>
        <v>#N/A</v>
      </c>
      <c r="W2261" s="41" t="e">
        <f>VLOOKUP($B2261,散戶多空比!$A$6:$L$500,12,FALSE)</f>
        <v>#N/A</v>
      </c>
      <c r="X2261" s="40" t="e">
        <f>VLOOKUP($B2261,期貨大額交易人未沖銷部位!$A$4:$O$499,4,FALSE)</f>
        <v>#N/A</v>
      </c>
      <c r="Y2261" s="40" t="e">
        <f>VLOOKUP($B2261,期貨大額交易人未沖銷部位!$A$4:$O$499,7,FALSE)</f>
        <v>#N/A</v>
      </c>
      <c r="Z2261" s="40" t="e">
        <f>VLOOKUP($B2261,期貨大額交易人未沖銷部位!$A$4:$O$499,10,FALSE)</f>
        <v>#N/A</v>
      </c>
      <c r="AA2261" s="40" t="e">
        <f>VLOOKUP($B2261,期貨大額交易人未沖銷部位!$A$4:$O$499,13,FALSE)</f>
        <v>#N/A</v>
      </c>
      <c r="AB2261" s="40" t="e">
        <f>VLOOKUP($B2261,期貨大額交易人未沖銷部位!$A$4:$O$499,14,FALSE)</f>
        <v>#N/A</v>
      </c>
      <c r="AC2261" s="40" t="e">
        <f>VLOOKUP($B2261,期貨大額交易人未沖銷部位!$A$4:$O$499,15,FALSE)</f>
        <v>#N/A</v>
      </c>
      <c r="AD2261" s="33" t="e">
        <f>VLOOKUP($B2261,三大美股走勢!$A$4:$J$495,4,FALSE)</f>
        <v>#N/A</v>
      </c>
      <c r="AE2261" s="33" t="e">
        <f>VLOOKUP($B2261,三大美股走勢!$A$4:$J$495,7,FALSE)</f>
        <v>#N/A</v>
      </c>
      <c r="AF2261" s="33" t="e">
        <f>VLOOKUP($B2261,三大美股走勢!$A$4:$J$495,10,FALSE)</f>
        <v>#N/A</v>
      </c>
    </row>
    <row r="2262" spans="2:32">
      <c r="B2262" s="32">
        <v>45041</v>
      </c>
      <c r="C2262" s="33" t="e">
        <f>VLOOKUP($B2262,大盤與近月台指!$A$4:$I$499,2,FALSE)</f>
        <v>#N/A</v>
      </c>
      <c r="D2262" s="34" t="e">
        <f>VLOOKUP($B2262,大盤與近月台指!$A$4:$I$499,3,FALSE)</f>
        <v>#N/A</v>
      </c>
      <c r="E2262" s="35" t="e">
        <f>VLOOKUP($B2262,大盤與近月台指!$A$4:$I$499,4,FALSE)</f>
        <v>#N/A</v>
      </c>
      <c r="F2262" s="33" t="e">
        <f>VLOOKUP($B2262,大盤與近月台指!$A$4:$I$499,5,FALSE)</f>
        <v>#N/A</v>
      </c>
      <c r="G2262" s="49" t="e">
        <f>VLOOKUP($B2262,三大法人買賣超!$A$4:$I$500,3,FALSE)</f>
        <v>#N/A</v>
      </c>
      <c r="H2262" s="34" t="e">
        <f>VLOOKUP($B2262,三大法人買賣超!$A$4:$I$500,5,FALSE)</f>
        <v>#N/A</v>
      </c>
      <c r="I2262" s="27" t="e">
        <f>VLOOKUP($B2262,三大法人買賣超!$A$4:$I$500,7,FALSE)</f>
        <v>#N/A</v>
      </c>
      <c r="J2262" s="27" t="e">
        <f>VLOOKUP($B2262,三大法人買賣超!$A$4:$I$500,9,FALSE)</f>
        <v>#N/A</v>
      </c>
      <c r="K2262" s="37">
        <f>新台幣匯率美元指數!B2263</f>
        <v>0</v>
      </c>
      <c r="L2262" s="38">
        <f>新台幣匯率美元指數!C2263</f>
        <v>0</v>
      </c>
      <c r="M2262" s="39">
        <f>新台幣匯率美元指數!D2263</f>
        <v>0</v>
      </c>
      <c r="N2262" s="27" t="e">
        <f>VLOOKUP($B2262,期貨未平倉口數!$A$4:$M$499,4,FALSE)</f>
        <v>#N/A</v>
      </c>
      <c r="O2262" s="27" t="e">
        <f>VLOOKUP($B2262,期貨未平倉口數!$A$4:$M$499,9,FALSE)</f>
        <v>#N/A</v>
      </c>
      <c r="P2262" s="27" t="e">
        <f>VLOOKUP($B2262,期貨未平倉口數!$A$4:$M$499,10,FALSE)</f>
        <v>#N/A</v>
      </c>
      <c r="Q2262" s="27" t="e">
        <f>VLOOKUP($B2262,期貨未平倉口數!$A$4:$M$499,11,FALSE)</f>
        <v>#N/A</v>
      </c>
      <c r="R2262" s="64" t="e">
        <f>VLOOKUP($B2262,選擇權未平倉餘額!$A$4:$I$500,6,FALSE)</f>
        <v>#N/A</v>
      </c>
      <c r="S2262" s="64" t="e">
        <f>VLOOKUP($B2262,選擇權未平倉餘額!$A$4:$I$500,7,FALSE)</f>
        <v>#N/A</v>
      </c>
      <c r="T2262" s="64" t="e">
        <f>VLOOKUP($B2262,選擇權未平倉餘額!$A$4:$I$500,8,FALSE)</f>
        <v>#N/A</v>
      </c>
      <c r="U2262" s="64" t="e">
        <f>VLOOKUP($B2262,選擇權未平倉餘額!$A$4:$I$500,9,FALSE)</f>
        <v>#N/A</v>
      </c>
      <c r="V2262" s="39" t="e">
        <f>VLOOKUP($B2262,臺指選擇權P_C_Ratios!$A$4:$C$500,3,FALSE)</f>
        <v>#N/A</v>
      </c>
      <c r="W2262" s="41" t="e">
        <f>VLOOKUP($B2262,散戶多空比!$A$6:$L$500,12,FALSE)</f>
        <v>#N/A</v>
      </c>
      <c r="X2262" s="40" t="e">
        <f>VLOOKUP($B2262,期貨大額交易人未沖銷部位!$A$4:$O$499,4,FALSE)</f>
        <v>#N/A</v>
      </c>
      <c r="Y2262" s="40" t="e">
        <f>VLOOKUP($B2262,期貨大額交易人未沖銷部位!$A$4:$O$499,7,FALSE)</f>
        <v>#N/A</v>
      </c>
      <c r="Z2262" s="40" t="e">
        <f>VLOOKUP($B2262,期貨大額交易人未沖銷部位!$A$4:$O$499,10,FALSE)</f>
        <v>#N/A</v>
      </c>
      <c r="AA2262" s="40" t="e">
        <f>VLOOKUP($B2262,期貨大額交易人未沖銷部位!$A$4:$O$499,13,FALSE)</f>
        <v>#N/A</v>
      </c>
      <c r="AB2262" s="40" t="e">
        <f>VLOOKUP($B2262,期貨大額交易人未沖銷部位!$A$4:$O$499,14,FALSE)</f>
        <v>#N/A</v>
      </c>
      <c r="AC2262" s="40" t="e">
        <f>VLOOKUP($B2262,期貨大額交易人未沖銷部位!$A$4:$O$499,15,FALSE)</f>
        <v>#N/A</v>
      </c>
      <c r="AD2262" s="33" t="e">
        <f>VLOOKUP($B2262,三大美股走勢!$A$4:$J$495,4,FALSE)</f>
        <v>#N/A</v>
      </c>
      <c r="AE2262" s="33" t="e">
        <f>VLOOKUP($B2262,三大美股走勢!$A$4:$J$495,7,FALSE)</f>
        <v>#N/A</v>
      </c>
      <c r="AF2262" s="33" t="e">
        <f>VLOOKUP($B2262,三大美股走勢!$A$4:$J$495,10,FALSE)</f>
        <v>#N/A</v>
      </c>
    </row>
    <row r="2263" spans="2:32">
      <c r="B2263" s="32">
        <v>45042</v>
      </c>
      <c r="C2263" s="33" t="e">
        <f>VLOOKUP($B2263,大盤與近月台指!$A$4:$I$499,2,FALSE)</f>
        <v>#N/A</v>
      </c>
      <c r="D2263" s="34" t="e">
        <f>VLOOKUP($B2263,大盤與近月台指!$A$4:$I$499,3,FALSE)</f>
        <v>#N/A</v>
      </c>
      <c r="E2263" s="35" t="e">
        <f>VLOOKUP($B2263,大盤與近月台指!$A$4:$I$499,4,FALSE)</f>
        <v>#N/A</v>
      </c>
      <c r="F2263" s="33" t="e">
        <f>VLOOKUP($B2263,大盤與近月台指!$A$4:$I$499,5,FALSE)</f>
        <v>#N/A</v>
      </c>
      <c r="G2263" s="49" t="e">
        <f>VLOOKUP($B2263,三大法人買賣超!$A$4:$I$500,3,FALSE)</f>
        <v>#N/A</v>
      </c>
      <c r="H2263" s="34" t="e">
        <f>VLOOKUP($B2263,三大法人買賣超!$A$4:$I$500,5,FALSE)</f>
        <v>#N/A</v>
      </c>
      <c r="I2263" s="27" t="e">
        <f>VLOOKUP($B2263,三大法人買賣超!$A$4:$I$500,7,FALSE)</f>
        <v>#N/A</v>
      </c>
      <c r="J2263" s="27" t="e">
        <f>VLOOKUP($B2263,三大法人買賣超!$A$4:$I$500,9,FALSE)</f>
        <v>#N/A</v>
      </c>
      <c r="K2263" s="37">
        <f>新台幣匯率美元指數!B2264</f>
        <v>0</v>
      </c>
      <c r="L2263" s="38">
        <f>新台幣匯率美元指數!C2264</f>
        <v>0</v>
      </c>
      <c r="M2263" s="39">
        <f>新台幣匯率美元指數!D2264</f>
        <v>0</v>
      </c>
      <c r="N2263" s="27" t="e">
        <f>VLOOKUP($B2263,期貨未平倉口數!$A$4:$M$499,4,FALSE)</f>
        <v>#N/A</v>
      </c>
      <c r="O2263" s="27" t="e">
        <f>VLOOKUP($B2263,期貨未平倉口數!$A$4:$M$499,9,FALSE)</f>
        <v>#N/A</v>
      </c>
      <c r="P2263" s="27" t="e">
        <f>VLOOKUP($B2263,期貨未平倉口數!$A$4:$M$499,10,FALSE)</f>
        <v>#N/A</v>
      </c>
      <c r="Q2263" s="27" t="e">
        <f>VLOOKUP($B2263,期貨未平倉口數!$A$4:$M$499,11,FALSE)</f>
        <v>#N/A</v>
      </c>
      <c r="R2263" s="64" t="e">
        <f>VLOOKUP($B2263,選擇權未平倉餘額!$A$4:$I$500,6,FALSE)</f>
        <v>#N/A</v>
      </c>
      <c r="S2263" s="64" t="e">
        <f>VLOOKUP($B2263,選擇權未平倉餘額!$A$4:$I$500,7,FALSE)</f>
        <v>#N/A</v>
      </c>
      <c r="T2263" s="64" t="e">
        <f>VLOOKUP($B2263,選擇權未平倉餘額!$A$4:$I$500,8,FALSE)</f>
        <v>#N/A</v>
      </c>
      <c r="U2263" s="64" t="e">
        <f>VLOOKUP($B2263,選擇權未平倉餘額!$A$4:$I$500,9,FALSE)</f>
        <v>#N/A</v>
      </c>
      <c r="V2263" s="39" t="e">
        <f>VLOOKUP($B2263,臺指選擇權P_C_Ratios!$A$4:$C$500,3,FALSE)</f>
        <v>#N/A</v>
      </c>
      <c r="W2263" s="41" t="e">
        <f>VLOOKUP($B2263,散戶多空比!$A$6:$L$500,12,FALSE)</f>
        <v>#N/A</v>
      </c>
      <c r="X2263" s="40" t="e">
        <f>VLOOKUP($B2263,期貨大額交易人未沖銷部位!$A$4:$O$499,4,FALSE)</f>
        <v>#N/A</v>
      </c>
      <c r="Y2263" s="40" t="e">
        <f>VLOOKUP($B2263,期貨大額交易人未沖銷部位!$A$4:$O$499,7,FALSE)</f>
        <v>#N/A</v>
      </c>
      <c r="Z2263" s="40" t="e">
        <f>VLOOKUP($B2263,期貨大額交易人未沖銷部位!$A$4:$O$499,10,FALSE)</f>
        <v>#N/A</v>
      </c>
      <c r="AA2263" s="40" t="e">
        <f>VLOOKUP($B2263,期貨大額交易人未沖銷部位!$A$4:$O$499,13,FALSE)</f>
        <v>#N/A</v>
      </c>
      <c r="AB2263" s="40" t="e">
        <f>VLOOKUP($B2263,期貨大額交易人未沖銷部位!$A$4:$O$499,14,FALSE)</f>
        <v>#N/A</v>
      </c>
      <c r="AC2263" s="40" t="e">
        <f>VLOOKUP($B2263,期貨大額交易人未沖銷部位!$A$4:$O$499,15,FALSE)</f>
        <v>#N/A</v>
      </c>
      <c r="AD2263" s="33" t="e">
        <f>VLOOKUP($B2263,三大美股走勢!$A$4:$J$495,4,FALSE)</f>
        <v>#N/A</v>
      </c>
      <c r="AE2263" s="33" t="e">
        <f>VLOOKUP($B2263,三大美股走勢!$A$4:$J$495,7,FALSE)</f>
        <v>#N/A</v>
      </c>
      <c r="AF2263" s="33" t="e">
        <f>VLOOKUP($B2263,三大美股走勢!$A$4:$J$495,10,FALSE)</f>
        <v>#N/A</v>
      </c>
    </row>
    <row r="2264" spans="2:32">
      <c r="B2264" s="32">
        <v>45043</v>
      </c>
      <c r="C2264" s="33" t="e">
        <f>VLOOKUP($B2264,大盤與近月台指!$A$4:$I$499,2,FALSE)</f>
        <v>#N/A</v>
      </c>
      <c r="D2264" s="34" t="e">
        <f>VLOOKUP($B2264,大盤與近月台指!$A$4:$I$499,3,FALSE)</f>
        <v>#N/A</v>
      </c>
      <c r="E2264" s="35" t="e">
        <f>VLOOKUP($B2264,大盤與近月台指!$A$4:$I$499,4,FALSE)</f>
        <v>#N/A</v>
      </c>
      <c r="F2264" s="33" t="e">
        <f>VLOOKUP($B2264,大盤與近月台指!$A$4:$I$499,5,FALSE)</f>
        <v>#N/A</v>
      </c>
      <c r="G2264" s="49" t="e">
        <f>VLOOKUP($B2264,三大法人買賣超!$A$4:$I$500,3,FALSE)</f>
        <v>#N/A</v>
      </c>
      <c r="H2264" s="34" t="e">
        <f>VLOOKUP($B2264,三大法人買賣超!$A$4:$I$500,5,FALSE)</f>
        <v>#N/A</v>
      </c>
      <c r="I2264" s="27" t="e">
        <f>VLOOKUP($B2264,三大法人買賣超!$A$4:$I$500,7,FALSE)</f>
        <v>#N/A</v>
      </c>
      <c r="J2264" s="27" t="e">
        <f>VLOOKUP($B2264,三大法人買賣超!$A$4:$I$500,9,FALSE)</f>
        <v>#N/A</v>
      </c>
      <c r="K2264" s="37">
        <f>新台幣匯率美元指數!B2265</f>
        <v>0</v>
      </c>
      <c r="L2264" s="38">
        <f>新台幣匯率美元指數!C2265</f>
        <v>0</v>
      </c>
      <c r="M2264" s="39">
        <f>新台幣匯率美元指數!D2265</f>
        <v>0</v>
      </c>
      <c r="N2264" s="27" t="e">
        <f>VLOOKUP($B2264,期貨未平倉口數!$A$4:$M$499,4,FALSE)</f>
        <v>#N/A</v>
      </c>
      <c r="O2264" s="27" t="e">
        <f>VLOOKUP($B2264,期貨未平倉口數!$A$4:$M$499,9,FALSE)</f>
        <v>#N/A</v>
      </c>
      <c r="P2264" s="27" t="e">
        <f>VLOOKUP($B2264,期貨未平倉口數!$A$4:$M$499,10,FALSE)</f>
        <v>#N/A</v>
      </c>
      <c r="Q2264" s="27" t="e">
        <f>VLOOKUP($B2264,期貨未平倉口數!$A$4:$M$499,11,FALSE)</f>
        <v>#N/A</v>
      </c>
      <c r="R2264" s="64" t="e">
        <f>VLOOKUP($B2264,選擇權未平倉餘額!$A$4:$I$500,6,FALSE)</f>
        <v>#N/A</v>
      </c>
      <c r="S2264" s="64" t="e">
        <f>VLOOKUP($B2264,選擇權未平倉餘額!$A$4:$I$500,7,FALSE)</f>
        <v>#N/A</v>
      </c>
      <c r="T2264" s="64" t="e">
        <f>VLOOKUP($B2264,選擇權未平倉餘額!$A$4:$I$500,8,FALSE)</f>
        <v>#N/A</v>
      </c>
      <c r="U2264" s="64" t="e">
        <f>VLOOKUP($B2264,選擇權未平倉餘額!$A$4:$I$500,9,FALSE)</f>
        <v>#N/A</v>
      </c>
      <c r="V2264" s="39" t="e">
        <f>VLOOKUP($B2264,臺指選擇權P_C_Ratios!$A$4:$C$500,3,FALSE)</f>
        <v>#N/A</v>
      </c>
      <c r="W2264" s="41" t="e">
        <f>VLOOKUP($B2264,散戶多空比!$A$6:$L$500,12,FALSE)</f>
        <v>#N/A</v>
      </c>
      <c r="X2264" s="40" t="e">
        <f>VLOOKUP($B2264,期貨大額交易人未沖銷部位!$A$4:$O$499,4,FALSE)</f>
        <v>#N/A</v>
      </c>
      <c r="Y2264" s="40" t="e">
        <f>VLOOKUP($B2264,期貨大額交易人未沖銷部位!$A$4:$O$499,7,FALSE)</f>
        <v>#N/A</v>
      </c>
      <c r="Z2264" s="40" t="e">
        <f>VLOOKUP($B2264,期貨大額交易人未沖銷部位!$A$4:$O$499,10,FALSE)</f>
        <v>#N/A</v>
      </c>
      <c r="AA2264" s="40" t="e">
        <f>VLOOKUP($B2264,期貨大額交易人未沖銷部位!$A$4:$O$499,13,FALSE)</f>
        <v>#N/A</v>
      </c>
      <c r="AB2264" s="40" t="e">
        <f>VLOOKUP($B2264,期貨大額交易人未沖銷部位!$A$4:$O$499,14,FALSE)</f>
        <v>#N/A</v>
      </c>
      <c r="AC2264" s="40" t="e">
        <f>VLOOKUP($B2264,期貨大額交易人未沖銷部位!$A$4:$O$499,15,FALSE)</f>
        <v>#N/A</v>
      </c>
      <c r="AD2264" s="33" t="e">
        <f>VLOOKUP($B2264,三大美股走勢!$A$4:$J$495,4,FALSE)</f>
        <v>#N/A</v>
      </c>
      <c r="AE2264" s="33" t="e">
        <f>VLOOKUP($B2264,三大美股走勢!$A$4:$J$495,7,FALSE)</f>
        <v>#N/A</v>
      </c>
      <c r="AF2264" s="33" t="e">
        <f>VLOOKUP($B2264,三大美股走勢!$A$4:$J$495,10,FALSE)</f>
        <v>#N/A</v>
      </c>
    </row>
    <row r="2265" spans="2:32">
      <c r="B2265" s="32">
        <v>45044</v>
      </c>
      <c r="C2265" s="33" t="e">
        <f>VLOOKUP($B2265,大盤與近月台指!$A$4:$I$499,2,FALSE)</f>
        <v>#N/A</v>
      </c>
      <c r="D2265" s="34" t="e">
        <f>VLOOKUP($B2265,大盤與近月台指!$A$4:$I$499,3,FALSE)</f>
        <v>#N/A</v>
      </c>
      <c r="E2265" s="35" t="e">
        <f>VLOOKUP($B2265,大盤與近月台指!$A$4:$I$499,4,FALSE)</f>
        <v>#N/A</v>
      </c>
      <c r="F2265" s="33" t="e">
        <f>VLOOKUP($B2265,大盤與近月台指!$A$4:$I$499,5,FALSE)</f>
        <v>#N/A</v>
      </c>
      <c r="G2265" s="49" t="e">
        <f>VLOOKUP($B2265,三大法人買賣超!$A$4:$I$500,3,FALSE)</f>
        <v>#N/A</v>
      </c>
      <c r="H2265" s="34" t="e">
        <f>VLOOKUP($B2265,三大法人買賣超!$A$4:$I$500,5,FALSE)</f>
        <v>#N/A</v>
      </c>
      <c r="I2265" s="27" t="e">
        <f>VLOOKUP($B2265,三大法人買賣超!$A$4:$I$500,7,FALSE)</f>
        <v>#N/A</v>
      </c>
      <c r="J2265" s="27" t="e">
        <f>VLOOKUP($B2265,三大法人買賣超!$A$4:$I$500,9,FALSE)</f>
        <v>#N/A</v>
      </c>
      <c r="K2265" s="37">
        <f>新台幣匯率美元指數!B2266</f>
        <v>0</v>
      </c>
      <c r="L2265" s="38">
        <f>新台幣匯率美元指數!C2266</f>
        <v>0</v>
      </c>
      <c r="M2265" s="39">
        <f>新台幣匯率美元指數!D2266</f>
        <v>0</v>
      </c>
      <c r="N2265" s="27" t="e">
        <f>VLOOKUP($B2265,期貨未平倉口數!$A$4:$M$499,4,FALSE)</f>
        <v>#N/A</v>
      </c>
      <c r="O2265" s="27" t="e">
        <f>VLOOKUP($B2265,期貨未平倉口數!$A$4:$M$499,9,FALSE)</f>
        <v>#N/A</v>
      </c>
      <c r="P2265" s="27" t="e">
        <f>VLOOKUP($B2265,期貨未平倉口數!$A$4:$M$499,10,FALSE)</f>
        <v>#N/A</v>
      </c>
      <c r="Q2265" s="27" t="e">
        <f>VLOOKUP($B2265,期貨未平倉口數!$A$4:$M$499,11,FALSE)</f>
        <v>#N/A</v>
      </c>
      <c r="R2265" s="64" t="e">
        <f>VLOOKUP($B2265,選擇權未平倉餘額!$A$4:$I$500,6,FALSE)</f>
        <v>#N/A</v>
      </c>
      <c r="S2265" s="64" t="e">
        <f>VLOOKUP($B2265,選擇權未平倉餘額!$A$4:$I$500,7,FALSE)</f>
        <v>#N/A</v>
      </c>
      <c r="T2265" s="64" t="e">
        <f>VLOOKUP($B2265,選擇權未平倉餘額!$A$4:$I$500,8,FALSE)</f>
        <v>#N/A</v>
      </c>
      <c r="U2265" s="64" t="e">
        <f>VLOOKUP($B2265,選擇權未平倉餘額!$A$4:$I$500,9,FALSE)</f>
        <v>#N/A</v>
      </c>
      <c r="V2265" s="39" t="e">
        <f>VLOOKUP($B2265,臺指選擇權P_C_Ratios!$A$4:$C$500,3,FALSE)</f>
        <v>#N/A</v>
      </c>
      <c r="W2265" s="41" t="e">
        <f>VLOOKUP($B2265,散戶多空比!$A$6:$L$500,12,FALSE)</f>
        <v>#N/A</v>
      </c>
      <c r="X2265" s="40" t="e">
        <f>VLOOKUP($B2265,期貨大額交易人未沖銷部位!$A$4:$O$499,4,FALSE)</f>
        <v>#N/A</v>
      </c>
      <c r="Y2265" s="40" t="e">
        <f>VLOOKUP($B2265,期貨大額交易人未沖銷部位!$A$4:$O$499,7,FALSE)</f>
        <v>#N/A</v>
      </c>
      <c r="Z2265" s="40" t="e">
        <f>VLOOKUP($B2265,期貨大額交易人未沖銷部位!$A$4:$O$499,10,FALSE)</f>
        <v>#N/A</v>
      </c>
      <c r="AA2265" s="40" t="e">
        <f>VLOOKUP($B2265,期貨大額交易人未沖銷部位!$A$4:$O$499,13,FALSE)</f>
        <v>#N/A</v>
      </c>
      <c r="AB2265" s="40" t="e">
        <f>VLOOKUP($B2265,期貨大額交易人未沖銷部位!$A$4:$O$499,14,FALSE)</f>
        <v>#N/A</v>
      </c>
      <c r="AC2265" s="40" t="e">
        <f>VLOOKUP($B2265,期貨大額交易人未沖銷部位!$A$4:$O$499,15,FALSE)</f>
        <v>#N/A</v>
      </c>
      <c r="AD2265" s="33" t="e">
        <f>VLOOKUP($B2265,三大美股走勢!$A$4:$J$495,4,FALSE)</f>
        <v>#N/A</v>
      </c>
      <c r="AE2265" s="33" t="e">
        <f>VLOOKUP($B2265,三大美股走勢!$A$4:$J$495,7,FALSE)</f>
        <v>#N/A</v>
      </c>
      <c r="AF2265" s="33" t="e">
        <f>VLOOKUP($B2265,三大美股走勢!$A$4:$J$495,10,FALSE)</f>
        <v>#N/A</v>
      </c>
    </row>
    <row r="2266" spans="2:32">
      <c r="B2266" s="32">
        <v>45045</v>
      </c>
      <c r="C2266" s="33" t="e">
        <f>VLOOKUP($B2266,大盤與近月台指!$A$4:$I$499,2,FALSE)</f>
        <v>#N/A</v>
      </c>
      <c r="D2266" s="34" t="e">
        <f>VLOOKUP($B2266,大盤與近月台指!$A$4:$I$499,3,FALSE)</f>
        <v>#N/A</v>
      </c>
      <c r="E2266" s="35" t="e">
        <f>VLOOKUP($B2266,大盤與近月台指!$A$4:$I$499,4,FALSE)</f>
        <v>#N/A</v>
      </c>
      <c r="F2266" s="33" t="e">
        <f>VLOOKUP($B2266,大盤與近月台指!$A$4:$I$499,5,FALSE)</f>
        <v>#N/A</v>
      </c>
      <c r="G2266" s="49" t="e">
        <f>VLOOKUP($B2266,三大法人買賣超!$A$4:$I$500,3,FALSE)</f>
        <v>#N/A</v>
      </c>
      <c r="H2266" s="34" t="e">
        <f>VLOOKUP($B2266,三大法人買賣超!$A$4:$I$500,5,FALSE)</f>
        <v>#N/A</v>
      </c>
      <c r="I2266" s="27" t="e">
        <f>VLOOKUP($B2266,三大法人買賣超!$A$4:$I$500,7,FALSE)</f>
        <v>#N/A</v>
      </c>
      <c r="J2266" s="27" t="e">
        <f>VLOOKUP($B2266,三大法人買賣超!$A$4:$I$500,9,FALSE)</f>
        <v>#N/A</v>
      </c>
      <c r="K2266" s="37">
        <f>新台幣匯率美元指數!B2267</f>
        <v>0</v>
      </c>
      <c r="L2266" s="38">
        <f>新台幣匯率美元指數!C2267</f>
        <v>0</v>
      </c>
      <c r="M2266" s="39">
        <f>新台幣匯率美元指數!D2267</f>
        <v>0</v>
      </c>
      <c r="N2266" s="27" t="e">
        <f>VLOOKUP($B2266,期貨未平倉口數!$A$4:$M$499,4,FALSE)</f>
        <v>#N/A</v>
      </c>
      <c r="O2266" s="27" t="e">
        <f>VLOOKUP($B2266,期貨未平倉口數!$A$4:$M$499,9,FALSE)</f>
        <v>#N/A</v>
      </c>
      <c r="P2266" s="27" t="e">
        <f>VLOOKUP($B2266,期貨未平倉口數!$A$4:$M$499,10,FALSE)</f>
        <v>#N/A</v>
      </c>
      <c r="Q2266" s="27" t="e">
        <f>VLOOKUP($B2266,期貨未平倉口數!$A$4:$M$499,11,FALSE)</f>
        <v>#N/A</v>
      </c>
      <c r="R2266" s="64" t="e">
        <f>VLOOKUP($B2266,選擇權未平倉餘額!$A$4:$I$500,6,FALSE)</f>
        <v>#N/A</v>
      </c>
      <c r="S2266" s="64" t="e">
        <f>VLOOKUP($B2266,選擇權未平倉餘額!$A$4:$I$500,7,FALSE)</f>
        <v>#N/A</v>
      </c>
      <c r="T2266" s="64" t="e">
        <f>VLOOKUP($B2266,選擇權未平倉餘額!$A$4:$I$500,8,FALSE)</f>
        <v>#N/A</v>
      </c>
      <c r="U2266" s="64" t="e">
        <f>VLOOKUP($B2266,選擇權未平倉餘額!$A$4:$I$500,9,FALSE)</f>
        <v>#N/A</v>
      </c>
      <c r="V2266" s="39" t="e">
        <f>VLOOKUP($B2266,臺指選擇權P_C_Ratios!$A$4:$C$500,3,FALSE)</f>
        <v>#N/A</v>
      </c>
      <c r="W2266" s="41" t="e">
        <f>VLOOKUP($B2266,散戶多空比!$A$6:$L$500,12,FALSE)</f>
        <v>#N/A</v>
      </c>
      <c r="X2266" s="40" t="e">
        <f>VLOOKUP($B2266,期貨大額交易人未沖銷部位!$A$4:$O$499,4,FALSE)</f>
        <v>#N/A</v>
      </c>
      <c r="Y2266" s="40" t="e">
        <f>VLOOKUP($B2266,期貨大額交易人未沖銷部位!$A$4:$O$499,7,FALSE)</f>
        <v>#N/A</v>
      </c>
      <c r="Z2266" s="40" t="e">
        <f>VLOOKUP($B2266,期貨大額交易人未沖銷部位!$A$4:$O$499,10,FALSE)</f>
        <v>#N/A</v>
      </c>
      <c r="AA2266" s="40" t="e">
        <f>VLOOKUP($B2266,期貨大額交易人未沖銷部位!$A$4:$O$499,13,FALSE)</f>
        <v>#N/A</v>
      </c>
      <c r="AB2266" s="40" t="e">
        <f>VLOOKUP($B2266,期貨大額交易人未沖銷部位!$A$4:$O$499,14,FALSE)</f>
        <v>#N/A</v>
      </c>
      <c r="AC2266" s="40" t="e">
        <f>VLOOKUP($B2266,期貨大額交易人未沖銷部位!$A$4:$O$499,15,FALSE)</f>
        <v>#N/A</v>
      </c>
      <c r="AD2266" s="33" t="e">
        <f>VLOOKUP($B2266,三大美股走勢!$A$4:$J$495,4,FALSE)</f>
        <v>#N/A</v>
      </c>
      <c r="AE2266" s="33" t="e">
        <f>VLOOKUP($B2266,三大美股走勢!$A$4:$J$495,7,FALSE)</f>
        <v>#N/A</v>
      </c>
      <c r="AF2266" s="33" t="e">
        <f>VLOOKUP($B2266,三大美股走勢!$A$4:$J$495,10,FALSE)</f>
        <v>#N/A</v>
      </c>
    </row>
    <row r="2267" spans="2:32">
      <c r="B2267" s="32">
        <v>45046</v>
      </c>
      <c r="C2267" s="33" t="e">
        <f>VLOOKUP($B2267,大盤與近月台指!$A$4:$I$499,2,FALSE)</f>
        <v>#N/A</v>
      </c>
      <c r="D2267" s="34" t="e">
        <f>VLOOKUP($B2267,大盤與近月台指!$A$4:$I$499,3,FALSE)</f>
        <v>#N/A</v>
      </c>
      <c r="E2267" s="35" t="e">
        <f>VLOOKUP($B2267,大盤與近月台指!$A$4:$I$499,4,FALSE)</f>
        <v>#N/A</v>
      </c>
      <c r="F2267" s="33" t="e">
        <f>VLOOKUP($B2267,大盤與近月台指!$A$4:$I$499,5,FALSE)</f>
        <v>#N/A</v>
      </c>
      <c r="G2267" s="49" t="e">
        <f>VLOOKUP($B2267,三大法人買賣超!$A$4:$I$500,3,FALSE)</f>
        <v>#N/A</v>
      </c>
      <c r="H2267" s="34" t="e">
        <f>VLOOKUP($B2267,三大法人買賣超!$A$4:$I$500,5,FALSE)</f>
        <v>#N/A</v>
      </c>
      <c r="I2267" s="27" t="e">
        <f>VLOOKUP($B2267,三大法人買賣超!$A$4:$I$500,7,FALSE)</f>
        <v>#N/A</v>
      </c>
      <c r="J2267" s="27" t="e">
        <f>VLOOKUP($B2267,三大法人買賣超!$A$4:$I$500,9,FALSE)</f>
        <v>#N/A</v>
      </c>
      <c r="K2267" s="37">
        <f>新台幣匯率美元指數!B2268</f>
        <v>0</v>
      </c>
      <c r="L2267" s="38">
        <f>新台幣匯率美元指數!C2268</f>
        <v>0</v>
      </c>
      <c r="M2267" s="39">
        <f>新台幣匯率美元指數!D2268</f>
        <v>0</v>
      </c>
      <c r="N2267" s="27" t="e">
        <f>VLOOKUP($B2267,期貨未平倉口數!$A$4:$M$499,4,FALSE)</f>
        <v>#N/A</v>
      </c>
      <c r="O2267" s="27" t="e">
        <f>VLOOKUP($B2267,期貨未平倉口數!$A$4:$M$499,9,FALSE)</f>
        <v>#N/A</v>
      </c>
      <c r="P2267" s="27" t="e">
        <f>VLOOKUP($B2267,期貨未平倉口數!$A$4:$M$499,10,FALSE)</f>
        <v>#N/A</v>
      </c>
      <c r="Q2267" s="27" t="e">
        <f>VLOOKUP($B2267,期貨未平倉口數!$A$4:$M$499,11,FALSE)</f>
        <v>#N/A</v>
      </c>
      <c r="R2267" s="64" t="e">
        <f>VLOOKUP($B2267,選擇權未平倉餘額!$A$4:$I$500,6,FALSE)</f>
        <v>#N/A</v>
      </c>
      <c r="S2267" s="64" t="e">
        <f>VLOOKUP($B2267,選擇權未平倉餘額!$A$4:$I$500,7,FALSE)</f>
        <v>#N/A</v>
      </c>
      <c r="T2267" s="64" t="e">
        <f>VLOOKUP($B2267,選擇權未平倉餘額!$A$4:$I$500,8,FALSE)</f>
        <v>#N/A</v>
      </c>
      <c r="U2267" s="64" t="e">
        <f>VLOOKUP($B2267,選擇權未平倉餘額!$A$4:$I$500,9,FALSE)</f>
        <v>#N/A</v>
      </c>
      <c r="V2267" s="39" t="e">
        <f>VLOOKUP($B2267,臺指選擇權P_C_Ratios!$A$4:$C$500,3,FALSE)</f>
        <v>#N/A</v>
      </c>
      <c r="W2267" s="41" t="e">
        <f>VLOOKUP($B2267,散戶多空比!$A$6:$L$500,12,FALSE)</f>
        <v>#N/A</v>
      </c>
      <c r="X2267" s="40" t="e">
        <f>VLOOKUP($B2267,期貨大額交易人未沖銷部位!$A$4:$O$499,4,FALSE)</f>
        <v>#N/A</v>
      </c>
      <c r="Y2267" s="40" t="e">
        <f>VLOOKUP($B2267,期貨大額交易人未沖銷部位!$A$4:$O$499,7,FALSE)</f>
        <v>#N/A</v>
      </c>
      <c r="Z2267" s="40" t="e">
        <f>VLOOKUP($B2267,期貨大額交易人未沖銷部位!$A$4:$O$499,10,FALSE)</f>
        <v>#N/A</v>
      </c>
      <c r="AA2267" s="40" t="e">
        <f>VLOOKUP($B2267,期貨大額交易人未沖銷部位!$A$4:$O$499,13,FALSE)</f>
        <v>#N/A</v>
      </c>
      <c r="AB2267" s="40" t="e">
        <f>VLOOKUP($B2267,期貨大額交易人未沖銷部位!$A$4:$O$499,14,FALSE)</f>
        <v>#N/A</v>
      </c>
      <c r="AC2267" s="40" t="e">
        <f>VLOOKUP($B2267,期貨大額交易人未沖銷部位!$A$4:$O$499,15,FALSE)</f>
        <v>#N/A</v>
      </c>
      <c r="AD2267" s="33" t="e">
        <f>VLOOKUP($B2267,三大美股走勢!$A$4:$J$495,4,FALSE)</f>
        <v>#N/A</v>
      </c>
      <c r="AE2267" s="33" t="e">
        <f>VLOOKUP($B2267,三大美股走勢!$A$4:$J$495,7,FALSE)</f>
        <v>#N/A</v>
      </c>
      <c r="AF2267" s="33" t="e">
        <f>VLOOKUP($B2267,三大美股走勢!$A$4:$J$495,10,FALSE)</f>
        <v>#N/A</v>
      </c>
    </row>
    <row r="2268" spans="2:32">
      <c r="B2268" s="32">
        <v>45047</v>
      </c>
      <c r="C2268" s="33" t="e">
        <f>VLOOKUP($B2268,大盤與近月台指!$A$4:$I$499,2,FALSE)</f>
        <v>#N/A</v>
      </c>
      <c r="D2268" s="34" t="e">
        <f>VLOOKUP($B2268,大盤與近月台指!$A$4:$I$499,3,FALSE)</f>
        <v>#N/A</v>
      </c>
      <c r="E2268" s="35" t="e">
        <f>VLOOKUP($B2268,大盤與近月台指!$A$4:$I$499,4,FALSE)</f>
        <v>#N/A</v>
      </c>
      <c r="F2268" s="33" t="e">
        <f>VLOOKUP($B2268,大盤與近月台指!$A$4:$I$499,5,FALSE)</f>
        <v>#N/A</v>
      </c>
      <c r="G2268" s="49" t="e">
        <f>VLOOKUP($B2268,三大法人買賣超!$A$4:$I$500,3,FALSE)</f>
        <v>#N/A</v>
      </c>
      <c r="H2268" s="34" t="e">
        <f>VLOOKUP($B2268,三大法人買賣超!$A$4:$I$500,5,FALSE)</f>
        <v>#N/A</v>
      </c>
      <c r="I2268" s="27" t="e">
        <f>VLOOKUP($B2268,三大法人買賣超!$A$4:$I$500,7,FALSE)</f>
        <v>#N/A</v>
      </c>
      <c r="J2268" s="27" t="e">
        <f>VLOOKUP($B2268,三大法人買賣超!$A$4:$I$500,9,FALSE)</f>
        <v>#N/A</v>
      </c>
      <c r="K2268" s="37">
        <f>新台幣匯率美元指數!B2269</f>
        <v>0</v>
      </c>
      <c r="L2268" s="38">
        <f>新台幣匯率美元指數!C2269</f>
        <v>0</v>
      </c>
      <c r="M2268" s="39">
        <f>新台幣匯率美元指數!D2269</f>
        <v>0</v>
      </c>
      <c r="N2268" s="27" t="e">
        <f>VLOOKUP($B2268,期貨未平倉口數!$A$4:$M$499,4,FALSE)</f>
        <v>#N/A</v>
      </c>
      <c r="O2268" s="27" t="e">
        <f>VLOOKUP($B2268,期貨未平倉口數!$A$4:$M$499,9,FALSE)</f>
        <v>#N/A</v>
      </c>
      <c r="P2268" s="27" t="e">
        <f>VLOOKUP($B2268,期貨未平倉口數!$A$4:$M$499,10,FALSE)</f>
        <v>#N/A</v>
      </c>
      <c r="Q2268" s="27" t="e">
        <f>VLOOKUP($B2268,期貨未平倉口數!$A$4:$M$499,11,FALSE)</f>
        <v>#N/A</v>
      </c>
      <c r="R2268" s="64" t="e">
        <f>VLOOKUP($B2268,選擇權未平倉餘額!$A$4:$I$500,6,FALSE)</f>
        <v>#N/A</v>
      </c>
      <c r="S2268" s="64" t="e">
        <f>VLOOKUP($B2268,選擇權未平倉餘額!$A$4:$I$500,7,FALSE)</f>
        <v>#N/A</v>
      </c>
      <c r="T2268" s="64" t="e">
        <f>VLOOKUP($B2268,選擇權未平倉餘額!$A$4:$I$500,8,FALSE)</f>
        <v>#N/A</v>
      </c>
      <c r="U2268" s="64" t="e">
        <f>VLOOKUP($B2268,選擇權未平倉餘額!$A$4:$I$500,9,FALSE)</f>
        <v>#N/A</v>
      </c>
      <c r="V2268" s="39" t="e">
        <f>VLOOKUP($B2268,臺指選擇權P_C_Ratios!$A$4:$C$500,3,FALSE)</f>
        <v>#N/A</v>
      </c>
      <c r="W2268" s="41" t="e">
        <f>VLOOKUP($B2268,散戶多空比!$A$6:$L$500,12,FALSE)</f>
        <v>#N/A</v>
      </c>
      <c r="X2268" s="40" t="e">
        <f>VLOOKUP($B2268,期貨大額交易人未沖銷部位!$A$4:$O$499,4,FALSE)</f>
        <v>#N/A</v>
      </c>
      <c r="Y2268" s="40" t="e">
        <f>VLOOKUP($B2268,期貨大額交易人未沖銷部位!$A$4:$O$499,7,FALSE)</f>
        <v>#N/A</v>
      </c>
      <c r="Z2268" s="40" t="e">
        <f>VLOOKUP($B2268,期貨大額交易人未沖銷部位!$A$4:$O$499,10,FALSE)</f>
        <v>#N/A</v>
      </c>
      <c r="AA2268" s="40" t="e">
        <f>VLOOKUP($B2268,期貨大額交易人未沖銷部位!$A$4:$O$499,13,FALSE)</f>
        <v>#N/A</v>
      </c>
      <c r="AB2268" s="40" t="e">
        <f>VLOOKUP($B2268,期貨大額交易人未沖銷部位!$A$4:$O$499,14,FALSE)</f>
        <v>#N/A</v>
      </c>
      <c r="AC2268" s="40" t="e">
        <f>VLOOKUP($B2268,期貨大額交易人未沖銷部位!$A$4:$O$499,15,FALSE)</f>
        <v>#N/A</v>
      </c>
      <c r="AD2268" s="33" t="e">
        <f>VLOOKUP($B2268,三大美股走勢!$A$4:$J$495,4,FALSE)</f>
        <v>#N/A</v>
      </c>
      <c r="AE2268" s="33" t="e">
        <f>VLOOKUP($B2268,三大美股走勢!$A$4:$J$495,7,FALSE)</f>
        <v>#N/A</v>
      </c>
      <c r="AF2268" s="33" t="e">
        <f>VLOOKUP($B2268,三大美股走勢!$A$4:$J$495,10,FALSE)</f>
        <v>#N/A</v>
      </c>
    </row>
    <row r="2269" spans="2:32">
      <c r="B2269" s="32">
        <v>45048</v>
      </c>
      <c r="C2269" s="33" t="e">
        <f>VLOOKUP($B2269,大盤與近月台指!$A$4:$I$499,2,FALSE)</f>
        <v>#N/A</v>
      </c>
      <c r="D2269" s="34" t="e">
        <f>VLOOKUP($B2269,大盤與近月台指!$A$4:$I$499,3,FALSE)</f>
        <v>#N/A</v>
      </c>
      <c r="E2269" s="35" t="e">
        <f>VLOOKUP($B2269,大盤與近月台指!$A$4:$I$499,4,FALSE)</f>
        <v>#N/A</v>
      </c>
      <c r="F2269" s="33" t="e">
        <f>VLOOKUP($B2269,大盤與近月台指!$A$4:$I$499,5,FALSE)</f>
        <v>#N/A</v>
      </c>
      <c r="G2269" s="49" t="e">
        <f>VLOOKUP($B2269,三大法人買賣超!$A$4:$I$500,3,FALSE)</f>
        <v>#N/A</v>
      </c>
      <c r="H2269" s="34" t="e">
        <f>VLOOKUP($B2269,三大法人買賣超!$A$4:$I$500,5,FALSE)</f>
        <v>#N/A</v>
      </c>
      <c r="I2269" s="27" t="e">
        <f>VLOOKUP($B2269,三大法人買賣超!$A$4:$I$500,7,FALSE)</f>
        <v>#N/A</v>
      </c>
      <c r="J2269" s="27" t="e">
        <f>VLOOKUP($B2269,三大法人買賣超!$A$4:$I$500,9,FALSE)</f>
        <v>#N/A</v>
      </c>
      <c r="K2269" s="37">
        <f>新台幣匯率美元指數!B2270</f>
        <v>0</v>
      </c>
      <c r="L2269" s="38">
        <f>新台幣匯率美元指數!C2270</f>
        <v>0</v>
      </c>
      <c r="M2269" s="39">
        <f>新台幣匯率美元指數!D2270</f>
        <v>0</v>
      </c>
      <c r="N2269" s="27" t="e">
        <f>VLOOKUP($B2269,期貨未平倉口數!$A$4:$M$499,4,FALSE)</f>
        <v>#N/A</v>
      </c>
      <c r="O2269" s="27" t="e">
        <f>VLOOKUP($B2269,期貨未平倉口數!$A$4:$M$499,9,FALSE)</f>
        <v>#N/A</v>
      </c>
      <c r="P2269" s="27" t="e">
        <f>VLOOKUP($B2269,期貨未平倉口數!$A$4:$M$499,10,FALSE)</f>
        <v>#N/A</v>
      </c>
      <c r="Q2269" s="27" t="e">
        <f>VLOOKUP($B2269,期貨未平倉口數!$A$4:$M$499,11,FALSE)</f>
        <v>#N/A</v>
      </c>
      <c r="R2269" s="64" t="e">
        <f>VLOOKUP($B2269,選擇權未平倉餘額!$A$4:$I$500,6,FALSE)</f>
        <v>#N/A</v>
      </c>
      <c r="S2269" s="64" t="e">
        <f>VLOOKUP($B2269,選擇權未平倉餘額!$A$4:$I$500,7,FALSE)</f>
        <v>#N/A</v>
      </c>
      <c r="T2269" s="64" t="e">
        <f>VLOOKUP($B2269,選擇權未平倉餘額!$A$4:$I$500,8,FALSE)</f>
        <v>#N/A</v>
      </c>
      <c r="U2269" s="64" t="e">
        <f>VLOOKUP($B2269,選擇權未平倉餘額!$A$4:$I$500,9,FALSE)</f>
        <v>#N/A</v>
      </c>
      <c r="V2269" s="39" t="e">
        <f>VLOOKUP($B2269,臺指選擇權P_C_Ratios!$A$4:$C$500,3,FALSE)</f>
        <v>#N/A</v>
      </c>
      <c r="W2269" s="41" t="e">
        <f>VLOOKUP($B2269,散戶多空比!$A$6:$L$500,12,FALSE)</f>
        <v>#N/A</v>
      </c>
      <c r="X2269" s="40" t="e">
        <f>VLOOKUP($B2269,期貨大額交易人未沖銷部位!$A$4:$O$499,4,FALSE)</f>
        <v>#N/A</v>
      </c>
      <c r="Y2269" s="40" t="e">
        <f>VLOOKUP($B2269,期貨大額交易人未沖銷部位!$A$4:$O$499,7,FALSE)</f>
        <v>#N/A</v>
      </c>
      <c r="Z2269" s="40" t="e">
        <f>VLOOKUP($B2269,期貨大額交易人未沖銷部位!$A$4:$O$499,10,FALSE)</f>
        <v>#N/A</v>
      </c>
      <c r="AA2269" s="40" t="e">
        <f>VLOOKUP($B2269,期貨大額交易人未沖銷部位!$A$4:$O$499,13,FALSE)</f>
        <v>#N/A</v>
      </c>
      <c r="AB2269" s="40" t="e">
        <f>VLOOKUP($B2269,期貨大額交易人未沖銷部位!$A$4:$O$499,14,FALSE)</f>
        <v>#N/A</v>
      </c>
      <c r="AC2269" s="40" t="e">
        <f>VLOOKUP($B2269,期貨大額交易人未沖銷部位!$A$4:$O$499,15,FALSE)</f>
        <v>#N/A</v>
      </c>
      <c r="AD2269" s="33" t="e">
        <f>VLOOKUP($B2269,三大美股走勢!$A$4:$J$495,4,FALSE)</f>
        <v>#N/A</v>
      </c>
      <c r="AE2269" s="33" t="e">
        <f>VLOOKUP($B2269,三大美股走勢!$A$4:$J$495,7,FALSE)</f>
        <v>#N/A</v>
      </c>
      <c r="AF2269" s="33" t="e">
        <f>VLOOKUP($B2269,三大美股走勢!$A$4:$J$495,10,FALSE)</f>
        <v>#N/A</v>
      </c>
    </row>
    <row r="2270" spans="2:32">
      <c r="B2270" s="32">
        <v>45049</v>
      </c>
      <c r="C2270" s="33" t="e">
        <f>VLOOKUP($B2270,大盤與近月台指!$A$4:$I$499,2,FALSE)</f>
        <v>#N/A</v>
      </c>
      <c r="D2270" s="34" t="e">
        <f>VLOOKUP($B2270,大盤與近月台指!$A$4:$I$499,3,FALSE)</f>
        <v>#N/A</v>
      </c>
      <c r="E2270" s="35" t="e">
        <f>VLOOKUP($B2270,大盤與近月台指!$A$4:$I$499,4,FALSE)</f>
        <v>#N/A</v>
      </c>
      <c r="F2270" s="33" t="e">
        <f>VLOOKUP($B2270,大盤與近月台指!$A$4:$I$499,5,FALSE)</f>
        <v>#N/A</v>
      </c>
      <c r="G2270" s="49" t="e">
        <f>VLOOKUP($B2270,三大法人買賣超!$A$4:$I$500,3,FALSE)</f>
        <v>#N/A</v>
      </c>
      <c r="H2270" s="34" t="e">
        <f>VLOOKUP($B2270,三大法人買賣超!$A$4:$I$500,5,FALSE)</f>
        <v>#N/A</v>
      </c>
      <c r="I2270" s="27" t="e">
        <f>VLOOKUP($B2270,三大法人買賣超!$A$4:$I$500,7,FALSE)</f>
        <v>#N/A</v>
      </c>
      <c r="J2270" s="27" t="e">
        <f>VLOOKUP($B2270,三大法人買賣超!$A$4:$I$500,9,FALSE)</f>
        <v>#N/A</v>
      </c>
      <c r="K2270" s="37">
        <f>新台幣匯率美元指數!B2271</f>
        <v>0</v>
      </c>
      <c r="L2270" s="38">
        <f>新台幣匯率美元指數!C2271</f>
        <v>0</v>
      </c>
      <c r="M2270" s="39">
        <f>新台幣匯率美元指數!D2271</f>
        <v>0</v>
      </c>
      <c r="N2270" s="27" t="e">
        <f>VLOOKUP($B2270,期貨未平倉口數!$A$4:$M$499,4,FALSE)</f>
        <v>#N/A</v>
      </c>
      <c r="O2270" s="27" t="e">
        <f>VLOOKUP($B2270,期貨未平倉口數!$A$4:$M$499,9,FALSE)</f>
        <v>#N/A</v>
      </c>
      <c r="P2270" s="27" t="e">
        <f>VLOOKUP($B2270,期貨未平倉口數!$A$4:$M$499,10,FALSE)</f>
        <v>#N/A</v>
      </c>
      <c r="Q2270" s="27" t="e">
        <f>VLOOKUP($B2270,期貨未平倉口數!$A$4:$M$499,11,FALSE)</f>
        <v>#N/A</v>
      </c>
      <c r="R2270" s="64" t="e">
        <f>VLOOKUP($B2270,選擇權未平倉餘額!$A$4:$I$500,6,FALSE)</f>
        <v>#N/A</v>
      </c>
      <c r="S2270" s="64" t="e">
        <f>VLOOKUP($B2270,選擇權未平倉餘額!$A$4:$I$500,7,FALSE)</f>
        <v>#N/A</v>
      </c>
      <c r="T2270" s="64" t="e">
        <f>VLOOKUP($B2270,選擇權未平倉餘額!$A$4:$I$500,8,FALSE)</f>
        <v>#N/A</v>
      </c>
      <c r="U2270" s="64" t="e">
        <f>VLOOKUP($B2270,選擇權未平倉餘額!$A$4:$I$500,9,FALSE)</f>
        <v>#N/A</v>
      </c>
      <c r="V2270" s="39" t="e">
        <f>VLOOKUP($B2270,臺指選擇權P_C_Ratios!$A$4:$C$500,3,FALSE)</f>
        <v>#N/A</v>
      </c>
      <c r="W2270" s="41" t="e">
        <f>VLOOKUP($B2270,散戶多空比!$A$6:$L$500,12,FALSE)</f>
        <v>#N/A</v>
      </c>
      <c r="X2270" s="40" t="e">
        <f>VLOOKUP($B2270,期貨大額交易人未沖銷部位!$A$4:$O$499,4,FALSE)</f>
        <v>#N/A</v>
      </c>
      <c r="Y2270" s="40" t="e">
        <f>VLOOKUP($B2270,期貨大額交易人未沖銷部位!$A$4:$O$499,7,FALSE)</f>
        <v>#N/A</v>
      </c>
      <c r="Z2270" s="40" t="e">
        <f>VLOOKUP($B2270,期貨大額交易人未沖銷部位!$A$4:$O$499,10,FALSE)</f>
        <v>#N/A</v>
      </c>
      <c r="AA2270" s="40" t="e">
        <f>VLOOKUP($B2270,期貨大額交易人未沖銷部位!$A$4:$O$499,13,FALSE)</f>
        <v>#N/A</v>
      </c>
      <c r="AB2270" s="40" t="e">
        <f>VLOOKUP($B2270,期貨大額交易人未沖銷部位!$A$4:$O$499,14,FALSE)</f>
        <v>#N/A</v>
      </c>
      <c r="AC2270" s="40" t="e">
        <f>VLOOKUP($B2270,期貨大額交易人未沖銷部位!$A$4:$O$499,15,FALSE)</f>
        <v>#N/A</v>
      </c>
      <c r="AD2270" s="33" t="e">
        <f>VLOOKUP($B2270,三大美股走勢!$A$4:$J$495,4,FALSE)</f>
        <v>#N/A</v>
      </c>
      <c r="AE2270" s="33" t="e">
        <f>VLOOKUP($B2270,三大美股走勢!$A$4:$J$495,7,FALSE)</f>
        <v>#N/A</v>
      </c>
      <c r="AF2270" s="33" t="e">
        <f>VLOOKUP($B2270,三大美股走勢!$A$4:$J$495,10,FALSE)</f>
        <v>#N/A</v>
      </c>
    </row>
    <row r="2271" spans="2:32">
      <c r="B2271" s="32">
        <v>45050</v>
      </c>
      <c r="C2271" s="33" t="e">
        <f>VLOOKUP($B2271,大盤與近月台指!$A$4:$I$499,2,FALSE)</f>
        <v>#N/A</v>
      </c>
      <c r="D2271" s="34" t="e">
        <f>VLOOKUP($B2271,大盤與近月台指!$A$4:$I$499,3,FALSE)</f>
        <v>#N/A</v>
      </c>
      <c r="E2271" s="35" t="e">
        <f>VLOOKUP($B2271,大盤與近月台指!$A$4:$I$499,4,FALSE)</f>
        <v>#N/A</v>
      </c>
      <c r="F2271" s="33" t="e">
        <f>VLOOKUP($B2271,大盤與近月台指!$A$4:$I$499,5,FALSE)</f>
        <v>#N/A</v>
      </c>
      <c r="G2271" s="49" t="e">
        <f>VLOOKUP($B2271,三大法人買賣超!$A$4:$I$500,3,FALSE)</f>
        <v>#N/A</v>
      </c>
      <c r="H2271" s="34" t="e">
        <f>VLOOKUP($B2271,三大法人買賣超!$A$4:$I$500,5,FALSE)</f>
        <v>#N/A</v>
      </c>
      <c r="I2271" s="27" t="e">
        <f>VLOOKUP($B2271,三大法人買賣超!$A$4:$I$500,7,FALSE)</f>
        <v>#N/A</v>
      </c>
      <c r="J2271" s="27" t="e">
        <f>VLOOKUP($B2271,三大法人買賣超!$A$4:$I$500,9,FALSE)</f>
        <v>#N/A</v>
      </c>
      <c r="K2271" s="37">
        <f>新台幣匯率美元指數!B2272</f>
        <v>0</v>
      </c>
      <c r="L2271" s="38">
        <f>新台幣匯率美元指數!C2272</f>
        <v>0</v>
      </c>
      <c r="M2271" s="39">
        <f>新台幣匯率美元指數!D2272</f>
        <v>0</v>
      </c>
      <c r="N2271" s="27" t="e">
        <f>VLOOKUP($B2271,期貨未平倉口數!$A$4:$M$499,4,FALSE)</f>
        <v>#N/A</v>
      </c>
      <c r="O2271" s="27" t="e">
        <f>VLOOKUP($B2271,期貨未平倉口數!$A$4:$M$499,9,FALSE)</f>
        <v>#N/A</v>
      </c>
      <c r="P2271" s="27" t="e">
        <f>VLOOKUP($B2271,期貨未平倉口數!$A$4:$M$499,10,FALSE)</f>
        <v>#N/A</v>
      </c>
      <c r="Q2271" s="27" t="e">
        <f>VLOOKUP($B2271,期貨未平倉口數!$A$4:$M$499,11,FALSE)</f>
        <v>#N/A</v>
      </c>
      <c r="R2271" s="64" t="e">
        <f>VLOOKUP($B2271,選擇權未平倉餘額!$A$4:$I$500,6,FALSE)</f>
        <v>#N/A</v>
      </c>
      <c r="S2271" s="64" t="e">
        <f>VLOOKUP($B2271,選擇權未平倉餘額!$A$4:$I$500,7,FALSE)</f>
        <v>#N/A</v>
      </c>
      <c r="T2271" s="64" t="e">
        <f>VLOOKUP($B2271,選擇權未平倉餘額!$A$4:$I$500,8,FALSE)</f>
        <v>#N/A</v>
      </c>
      <c r="U2271" s="64" t="e">
        <f>VLOOKUP($B2271,選擇權未平倉餘額!$A$4:$I$500,9,FALSE)</f>
        <v>#N/A</v>
      </c>
      <c r="V2271" s="39" t="e">
        <f>VLOOKUP($B2271,臺指選擇權P_C_Ratios!$A$4:$C$500,3,FALSE)</f>
        <v>#N/A</v>
      </c>
      <c r="W2271" s="41" t="e">
        <f>VLOOKUP($B2271,散戶多空比!$A$6:$L$500,12,FALSE)</f>
        <v>#N/A</v>
      </c>
      <c r="X2271" s="40" t="e">
        <f>VLOOKUP($B2271,期貨大額交易人未沖銷部位!$A$4:$O$499,4,FALSE)</f>
        <v>#N/A</v>
      </c>
      <c r="Y2271" s="40" t="e">
        <f>VLOOKUP($B2271,期貨大額交易人未沖銷部位!$A$4:$O$499,7,FALSE)</f>
        <v>#N/A</v>
      </c>
      <c r="Z2271" s="40" t="e">
        <f>VLOOKUP($B2271,期貨大額交易人未沖銷部位!$A$4:$O$499,10,FALSE)</f>
        <v>#N/A</v>
      </c>
      <c r="AA2271" s="40" t="e">
        <f>VLOOKUP($B2271,期貨大額交易人未沖銷部位!$A$4:$O$499,13,FALSE)</f>
        <v>#N/A</v>
      </c>
      <c r="AB2271" s="40" t="e">
        <f>VLOOKUP($B2271,期貨大額交易人未沖銷部位!$A$4:$O$499,14,FALSE)</f>
        <v>#N/A</v>
      </c>
      <c r="AC2271" s="40" t="e">
        <f>VLOOKUP($B2271,期貨大額交易人未沖銷部位!$A$4:$O$499,15,FALSE)</f>
        <v>#N/A</v>
      </c>
      <c r="AD2271" s="33" t="e">
        <f>VLOOKUP($B2271,三大美股走勢!$A$4:$J$495,4,FALSE)</f>
        <v>#N/A</v>
      </c>
      <c r="AE2271" s="33" t="e">
        <f>VLOOKUP($B2271,三大美股走勢!$A$4:$J$495,7,FALSE)</f>
        <v>#N/A</v>
      </c>
      <c r="AF2271" s="33" t="e">
        <f>VLOOKUP($B2271,三大美股走勢!$A$4:$J$495,10,FALSE)</f>
        <v>#N/A</v>
      </c>
    </row>
    <row r="2272" spans="2:32">
      <c r="B2272" s="32">
        <v>45051</v>
      </c>
      <c r="C2272" s="33" t="e">
        <f>VLOOKUP($B2272,大盤與近月台指!$A$4:$I$499,2,FALSE)</f>
        <v>#N/A</v>
      </c>
      <c r="D2272" s="34" t="e">
        <f>VLOOKUP($B2272,大盤與近月台指!$A$4:$I$499,3,FALSE)</f>
        <v>#N/A</v>
      </c>
      <c r="E2272" s="35" t="e">
        <f>VLOOKUP($B2272,大盤與近月台指!$A$4:$I$499,4,FALSE)</f>
        <v>#N/A</v>
      </c>
      <c r="F2272" s="33" t="e">
        <f>VLOOKUP($B2272,大盤與近月台指!$A$4:$I$499,5,FALSE)</f>
        <v>#N/A</v>
      </c>
      <c r="G2272" s="49" t="e">
        <f>VLOOKUP($B2272,三大法人買賣超!$A$4:$I$500,3,FALSE)</f>
        <v>#N/A</v>
      </c>
      <c r="H2272" s="34" t="e">
        <f>VLOOKUP($B2272,三大法人買賣超!$A$4:$I$500,5,FALSE)</f>
        <v>#N/A</v>
      </c>
      <c r="I2272" s="27" t="e">
        <f>VLOOKUP($B2272,三大法人買賣超!$A$4:$I$500,7,FALSE)</f>
        <v>#N/A</v>
      </c>
      <c r="J2272" s="27" t="e">
        <f>VLOOKUP($B2272,三大法人買賣超!$A$4:$I$500,9,FALSE)</f>
        <v>#N/A</v>
      </c>
      <c r="K2272" s="37">
        <f>新台幣匯率美元指數!B2273</f>
        <v>0</v>
      </c>
      <c r="L2272" s="38">
        <f>新台幣匯率美元指數!C2273</f>
        <v>0</v>
      </c>
      <c r="M2272" s="39">
        <f>新台幣匯率美元指數!D2273</f>
        <v>0</v>
      </c>
      <c r="N2272" s="27" t="e">
        <f>VLOOKUP($B2272,期貨未平倉口數!$A$4:$M$499,4,FALSE)</f>
        <v>#N/A</v>
      </c>
      <c r="O2272" s="27" t="e">
        <f>VLOOKUP($B2272,期貨未平倉口數!$A$4:$M$499,9,FALSE)</f>
        <v>#N/A</v>
      </c>
      <c r="P2272" s="27" t="e">
        <f>VLOOKUP($B2272,期貨未平倉口數!$A$4:$M$499,10,FALSE)</f>
        <v>#N/A</v>
      </c>
      <c r="Q2272" s="27" t="e">
        <f>VLOOKUP($B2272,期貨未平倉口數!$A$4:$M$499,11,FALSE)</f>
        <v>#N/A</v>
      </c>
      <c r="R2272" s="64" t="e">
        <f>VLOOKUP($B2272,選擇權未平倉餘額!$A$4:$I$500,6,FALSE)</f>
        <v>#N/A</v>
      </c>
      <c r="S2272" s="64" t="e">
        <f>VLOOKUP($B2272,選擇權未平倉餘額!$A$4:$I$500,7,FALSE)</f>
        <v>#N/A</v>
      </c>
      <c r="T2272" s="64" t="e">
        <f>VLOOKUP($B2272,選擇權未平倉餘額!$A$4:$I$500,8,FALSE)</f>
        <v>#N/A</v>
      </c>
      <c r="U2272" s="64" t="e">
        <f>VLOOKUP($B2272,選擇權未平倉餘額!$A$4:$I$500,9,FALSE)</f>
        <v>#N/A</v>
      </c>
      <c r="V2272" s="39" t="e">
        <f>VLOOKUP($B2272,臺指選擇權P_C_Ratios!$A$4:$C$500,3,FALSE)</f>
        <v>#N/A</v>
      </c>
      <c r="W2272" s="41" t="e">
        <f>VLOOKUP($B2272,散戶多空比!$A$6:$L$500,12,FALSE)</f>
        <v>#N/A</v>
      </c>
      <c r="X2272" s="40" t="e">
        <f>VLOOKUP($B2272,期貨大額交易人未沖銷部位!$A$4:$O$499,4,FALSE)</f>
        <v>#N/A</v>
      </c>
      <c r="Y2272" s="40" t="e">
        <f>VLOOKUP($B2272,期貨大額交易人未沖銷部位!$A$4:$O$499,7,FALSE)</f>
        <v>#N/A</v>
      </c>
      <c r="Z2272" s="40" t="e">
        <f>VLOOKUP($B2272,期貨大額交易人未沖銷部位!$A$4:$O$499,10,FALSE)</f>
        <v>#N/A</v>
      </c>
      <c r="AA2272" s="40" t="e">
        <f>VLOOKUP($B2272,期貨大額交易人未沖銷部位!$A$4:$O$499,13,FALSE)</f>
        <v>#N/A</v>
      </c>
      <c r="AB2272" s="40" t="e">
        <f>VLOOKUP($B2272,期貨大額交易人未沖銷部位!$A$4:$O$499,14,FALSE)</f>
        <v>#N/A</v>
      </c>
      <c r="AC2272" s="40" t="e">
        <f>VLOOKUP($B2272,期貨大額交易人未沖銷部位!$A$4:$O$499,15,FALSE)</f>
        <v>#N/A</v>
      </c>
      <c r="AD2272" s="33" t="e">
        <f>VLOOKUP($B2272,三大美股走勢!$A$4:$J$495,4,FALSE)</f>
        <v>#N/A</v>
      </c>
      <c r="AE2272" s="33" t="e">
        <f>VLOOKUP($B2272,三大美股走勢!$A$4:$J$495,7,FALSE)</f>
        <v>#N/A</v>
      </c>
      <c r="AF2272" s="33" t="e">
        <f>VLOOKUP($B2272,三大美股走勢!$A$4:$J$495,10,FALSE)</f>
        <v>#N/A</v>
      </c>
    </row>
    <row r="2273" spans="2:32">
      <c r="B2273" s="32">
        <v>45052</v>
      </c>
      <c r="C2273" s="33" t="e">
        <f>VLOOKUP($B2273,大盤與近月台指!$A$4:$I$499,2,FALSE)</f>
        <v>#N/A</v>
      </c>
      <c r="D2273" s="34" t="e">
        <f>VLOOKUP($B2273,大盤與近月台指!$A$4:$I$499,3,FALSE)</f>
        <v>#N/A</v>
      </c>
      <c r="E2273" s="35" t="e">
        <f>VLOOKUP($B2273,大盤與近月台指!$A$4:$I$499,4,FALSE)</f>
        <v>#N/A</v>
      </c>
      <c r="F2273" s="33" t="e">
        <f>VLOOKUP($B2273,大盤與近月台指!$A$4:$I$499,5,FALSE)</f>
        <v>#N/A</v>
      </c>
      <c r="G2273" s="49" t="e">
        <f>VLOOKUP($B2273,三大法人買賣超!$A$4:$I$500,3,FALSE)</f>
        <v>#N/A</v>
      </c>
      <c r="H2273" s="34" t="e">
        <f>VLOOKUP($B2273,三大法人買賣超!$A$4:$I$500,5,FALSE)</f>
        <v>#N/A</v>
      </c>
      <c r="I2273" s="27" t="e">
        <f>VLOOKUP($B2273,三大法人買賣超!$A$4:$I$500,7,FALSE)</f>
        <v>#N/A</v>
      </c>
      <c r="J2273" s="27" t="e">
        <f>VLOOKUP($B2273,三大法人買賣超!$A$4:$I$500,9,FALSE)</f>
        <v>#N/A</v>
      </c>
      <c r="K2273" s="37">
        <f>新台幣匯率美元指數!B2274</f>
        <v>0</v>
      </c>
      <c r="L2273" s="38">
        <f>新台幣匯率美元指數!C2274</f>
        <v>0</v>
      </c>
      <c r="M2273" s="39">
        <f>新台幣匯率美元指數!D2274</f>
        <v>0</v>
      </c>
      <c r="N2273" s="27" t="e">
        <f>VLOOKUP($B2273,期貨未平倉口數!$A$4:$M$499,4,FALSE)</f>
        <v>#N/A</v>
      </c>
      <c r="O2273" s="27" t="e">
        <f>VLOOKUP($B2273,期貨未平倉口數!$A$4:$M$499,9,FALSE)</f>
        <v>#N/A</v>
      </c>
      <c r="P2273" s="27" t="e">
        <f>VLOOKUP($B2273,期貨未平倉口數!$A$4:$M$499,10,FALSE)</f>
        <v>#N/A</v>
      </c>
      <c r="Q2273" s="27" t="e">
        <f>VLOOKUP($B2273,期貨未平倉口數!$A$4:$M$499,11,FALSE)</f>
        <v>#N/A</v>
      </c>
      <c r="R2273" s="64" t="e">
        <f>VLOOKUP($B2273,選擇權未平倉餘額!$A$4:$I$500,6,FALSE)</f>
        <v>#N/A</v>
      </c>
      <c r="S2273" s="64" t="e">
        <f>VLOOKUP($B2273,選擇權未平倉餘額!$A$4:$I$500,7,FALSE)</f>
        <v>#N/A</v>
      </c>
      <c r="T2273" s="64" t="e">
        <f>VLOOKUP($B2273,選擇權未平倉餘額!$A$4:$I$500,8,FALSE)</f>
        <v>#N/A</v>
      </c>
      <c r="U2273" s="64" t="e">
        <f>VLOOKUP($B2273,選擇權未平倉餘額!$A$4:$I$500,9,FALSE)</f>
        <v>#N/A</v>
      </c>
      <c r="V2273" s="39" t="e">
        <f>VLOOKUP($B2273,臺指選擇權P_C_Ratios!$A$4:$C$500,3,FALSE)</f>
        <v>#N/A</v>
      </c>
      <c r="W2273" s="41" t="e">
        <f>VLOOKUP($B2273,散戶多空比!$A$6:$L$500,12,FALSE)</f>
        <v>#N/A</v>
      </c>
      <c r="X2273" s="40" t="e">
        <f>VLOOKUP($B2273,期貨大額交易人未沖銷部位!$A$4:$O$499,4,FALSE)</f>
        <v>#N/A</v>
      </c>
      <c r="Y2273" s="40" t="e">
        <f>VLOOKUP($B2273,期貨大額交易人未沖銷部位!$A$4:$O$499,7,FALSE)</f>
        <v>#N/A</v>
      </c>
      <c r="Z2273" s="40" t="e">
        <f>VLOOKUP($B2273,期貨大額交易人未沖銷部位!$A$4:$O$499,10,FALSE)</f>
        <v>#N/A</v>
      </c>
      <c r="AA2273" s="40" t="e">
        <f>VLOOKUP($B2273,期貨大額交易人未沖銷部位!$A$4:$O$499,13,FALSE)</f>
        <v>#N/A</v>
      </c>
      <c r="AB2273" s="40" t="e">
        <f>VLOOKUP($B2273,期貨大額交易人未沖銷部位!$A$4:$O$499,14,FALSE)</f>
        <v>#N/A</v>
      </c>
      <c r="AC2273" s="40" t="e">
        <f>VLOOKUP($B2273,期貨大額交易人未沖銷部位!$A$4:$O$499,15,FALSE)</f>
        <v>#N/A</v>
      </c>
      <c r="AD2273" s="33" t="e">
        <f>VLOOKUP($B2273,三大美股走勢!$A$4:$J$495,4,FALSE)</f>
        <v>#N/A</v>
      </c>
      <c r="AE2273" s="33" t="e">
        <f>VLOOKUP($B2273,三大美股走勢!$A$4:$J$495,7,FALSE)</f>
        <v>#N/A</v>
      </c>
      <c r="AF2273" s="33" t="e">
        <f>VLOOKUP($B2273,三大美股走勢!$A$4:$J$495,10,FALSE)</f>
        <v>#N/A</v>
      </c>
    </row>
    <row r="2274" spans="2:32">
      <c r="B2274" s="32">
        <v>45053</v>
      </c>
      <c r="C2274" s="33" t="e">
        <f>VLOOKUP($B2274,大盤與近月台指!$A$4:$I$499,2,FALSE)</f>
        <v>#N/A</v>
      </c>
      <c r="D2274" s="34" t="e">
        <f>VLOOKUP($B2274,大盤與近月台指!$A$4:$I$499,3,FALSE)</f>
        <v>#N/A</v>
      </c>
      <c r="E2274" s="35" t="e">
        <f>VLOOKUP($B2274,大盤與近月台指!$A$4:$I$499,4,FALSE)</f>
        <v>#N/A</v>
      </c>
      <c r="F2274" s="33" t="e">
        <f>VLOOKUP($B2274,大盤與近月台指!$A$4:$I$499,5,FALSE)</f>
        <v>#N/A</v>
      </c>
      <c r="G2274" s="49" t="e">
        <f>VLOOKUP($B2274,三大法人買賣超!$A$4:$I$500,3,FALSE)</f>
        <v>#N/A</v>
      </c>
      <c r="H2274" s="34" t="e">
        <f>VLOOKUP($B2274,三大法人買賣超!$A$4:$I$500,5,FALSE)</f>
        <v>#N/A</v>
      </c>
      <c r="I2274" s="27" t="e">
        <f>VLOOKUP($B2274,三大法人買賣超!$A$4:$I$500,7,FALSE)</f>
        <v>#N/A</v>
      </c>
      <c r="J2274" s="27" t="e">
        <f>VLOOKUP($B2274,三大法人買賣超!$A$4:$I$500,9,FALSE)</f>
        <v>#N/A</v>
      </c>
      <c r="K2274" s="37">
        <f>新台幣匯率美元指數!B2275</f>
        <v>0</v>
      </c>
      <c r="L2274" s="38">
        <f>新台幣匯率美元指數!C2275</f>
        <v>0</v>
      </c>
      <c r="M2274" s="39">
        <f>新台幣匯率美元指數!D2275</f>
        <v>0</v>
      </c>
      <c r="N2274" s="27" t="e">
        <f>VLOOKUP($B2274,期貨未平倉口數!$A$4:$M$499,4,FALSE)</f>
        <v>#N/A</v>
      </c>
      <c r="O2274" s="27" t="e">
        <f>VLOOKUP($B2274,期貨未平倉口數!$A$4:$M$499,9,FALSE)</f>
        <v>#N/A</v>
      </c>
      <c r="P2274" s="27" t="e">
        <f>VLOOKUP($B2274,期貨未平倉口數!$A$4:$M$499,10,FALSE)</f>
        <v>#N/A</v>
      </c>
      <c r="Q2274" s="27" t="e">
        <f>VLOOKUP($B2274,期貨未平倉口數!$A$4:$M$499,11,FALSE)</f>
        <v>#N/A</v>
      </c>
      <c r="R2274" s="64" t="e">
        <f>VLOOKUP($B2274,選擇權未平倉餘額!$A$4:$I$500,6,FALSE)</f>
        <v>#N/A</v>
      </c>
      <c r="S2274" s="64" t="e">
        <f>VLOOKUP($B2274,選擇權未平倉餘額!$A$4:$I$500,7,FALSE)</f>
        <v>#N/A</v>
      </c>
      <c r="T2274" s="64" t="e">
        <f>VLOOKUP($B2274,選擇權未平倉餘額!$A$4:$I$500,8,FALSE)</f>
        <v>#N/A</v>
      </c>
      <c r="U2274" s="64" t="e">
        <f>VLOOKUP($B2274,選擇權未平倉餘額!$A$4:$I$500,9,FALSE)</f>
        <v>#N/A</v>
      </c>
      <c r="V2274" s="39" t="e">
        <f>VLOOKUP($B2274,臺指選擇權P_C_Ratios!$A$4:$C$500,3,FALSE)</f>
        <v>#N/A</v>
      </c>
      <c r="W2274" s="41" t="e">
        <f>VLOOKUP($B2274,散戶多空比!$A$6:$L$500,12,FALSE)</f>
        <v>#N/A</v>
      </c>
      <c r="X2274" s="40" t="e">
        <f>VLOOKUP($B2274,期貨大額交易人未沖銷部位!$A$4:$O$499,4,FALSE)</f>
        <v>#N/A</v>
      </c>
      <c r="Y2274" s="40" t="e">
        <f>VLOOKUP($B2274,期貨大額交易人未沖銷部位!$A$4:$O$499,7,FALSE)</f>
        <v>#N/A</v>
      </c>
      <c r="Z2274" s="40" t="e">
        <f>VLOOKUP($B2274,期貨大額交易人未沖銷部位!$A$4:$O$499,10,FALSE)</f>
        <v>#N/A</v>
      </c>
      <c r="AA2274" s="40" t="e">
        <f>VLOOKUP($B2274,期貨大額交易人未沖銷部位!$A$4:$O$499,13,FALSE)</f>
        <v>#N/A</v>
      </c>
      <c r="AB2274" s="40" t="e">
        <f>VLOOKUP($B2274,期貨大額交易人未沖銷部位!$A$4:$O$499,14,FALSE)</f>
        <v>#N/A</v>
      </c>
      <c r="AC2274" s="40" t="e">
        <f>VLOOKUP($B2274,期貨大額交易人未沖銷部位!$A$4:$O$499,15,FALSE)</f>
        <v>#N/A</v>
      </c>
      <c r="AD2274" s="33" t="e">
        <f>VLOOKUP($B2274,三大美股走勢!$A$4:$J$495,4,FALSE)</f>
        <v>#N/A</v>
      </c>
      <c r="AE2274" s="33" t="e">
        <f>VLOOKUP($B2274,三大美股走勢!$A$4:$J$495,7,FALSE)</f>
        <v>#N/A</v>
      </c>
      <c r="AF2274" s="33" t="e">
        <f>VLOOKUP($B2274,三大美股走勢!$A$4:$J$495,10,FALSE)</f>
        <v>#N/A</v>
      </c>
    </row>
    <row r="2275" spans="2:32">
      <c r="B2275" s="32">
        <v>45054</v>
      </c>
      <c r="C2275" s="33" t="e">
        <f>VLOOKUP($B2275,大盤與近月台指!$A$4:$I$499,2,FALSE)</f>
        <v>#N/A</v>
      </c>
      <c r="D2275" s="34" t="e">
        <f>VLOOKUP($B2275,大盤與近月台指!$A$4:$I$499,3,FALSE)</f>
        <v>#N/A</v>
      </c>
      <c r="E2275" s="35" t="e">
        <f>VLOOKUP($B2275,大盤與近月台指!$A$4:$I$499,4,FALSE)</f>
        <v>#N/A</v>
      </c>
      <c r="F2275" s="33" t="e">
        <f>VLOOKUP($B2275,大盤與近月台指!$A$4:$I$499,5,FALSE)</f>
        <v>#N/A</v>
      </c>
      <c r="G2275" s="49" t="e">
        <f>VLOOKUP($B2275,三大法人買賣超!$A$4:$I$500,3,FALSE)</f>
        <v>#N/A</v>
      </c>
      <c r="H2275" s="34" t="e">
        <f>VLOOKUP($B2275,三大法人買賣超!$A$4:$I$500,5,FALSE)</f>
        <v>#N/A</v>
      </c>
      <c r="I2275" s="27" t="e">
        <f>VLOOKUP($B2275,三大法人買賣超!$A$4:$I$500,7,FALSE)</f>
        <v>#N/A</v>
      </c>
      <c r="J2275" s="27" t="e">
        <f>VLOOKUP($B2275,三大法人買賣超!$A$4:$I$500,9,FALSE)</f>
        <v>#N/A</v>
      </c>
      <c r="K2275" s="37">
        <f>新台幣匯率美元指數!B2276</f>
        <v>0</v>
      </c>
      <c r="L2275" s="38">
        <f>新台幣匯率美元指數!C2276</f>
        <v>0</v>
      </c>
      <c r="M2275" s="39">
        <f>新台幣匯率美元指數!D2276</f>
        <v>0</v>
      </c>
      <c r="N2275" s="27" t="e">
        <f>VLOOKUP($B2275,期貨未平倉口數!$A$4:$M$499,4,FALSE)</f>
        <v>#N/A</v>
      </c>
      <c r="O2275" s="27" t="e">
        <f>VLOOKUP($B2275,期貨未平倉口數!$A$4:$M$499,9,FALSE)</f>
        <v>#N/A</v>
      </c>
      <c r="P2275" s="27" t="e">
        <f>VLOOKUP($B2275,期貨未平倉口數!$A$4:$M$499,10,FALSE)</f>
        <v>#N/A</v>
      </c>
      <c r="Q2275" s="27" t="e">
        <f>VLOOKUP($B2275,期貨未平倉口數!$A$4:$M$499,11,FALSE)</f>
        <v>#N/A</v>
      </c>
      <c r="R2275" s="64" t="e">
        <f>VLOOKUP($B2275,選擇權未平倉餘額!$A$4:$I$500,6,FALSE)</f>
        <v>#N/A</v>
      </c>
      <c r="S2275" s="64" t="e">
        <f>VLOOKUP($B2275,選擇權未平倉餘額!$A$4:$I$500,7,FALSE)</f>
        <v>#N/A</v>
      </c>
      <c r="T2275" s="64" t="e">
        <f>VLOOKUP($B2275,選擇權未平倉餘額!$A$4:$I$500,8,FALSE)</f>
        <v>#N/A</v>
      </c>
      <c r="U2275" s="64" t="e">
        <f>VLOOKUP($B2275,選擇權未平倉餘額!$A$4:$I$500,9,FALSE)</f>
        <v>#N/A</v>
      </c>
      <c r="V2275" s="39" t="e">
        <f>VLOOKUP($B2275,臺指選擇權P_C_Ratios!$A$4:$C$500,3,FALSE)</f>
        <v>#N/A</v>
      </c>
      <c r="W2275" s="41" t="e">
        <f>VLOOKUP($B2275,散戶多空比!$A$6:$L$500,12,FALSE)</f>
        <v>#N/A</v>
      </c>
      <c r="X2275" s="40" t="e">
        <f>VLOOKUP($B2275,期貨大額交易人未沖銷部位!$A$4:$O$499,4,FALSE)</f>
        <v>#N/A</v>
      </c>
      <c r="Y2275" s="40" t="e">
        <f>VLOOKUP($B2275,期貨大額交易人未沖銷部位!$A$4:$O$499,7,FALSE)</f>
        <v>#N/A</v>
      </c>
      <c r="Z2275" s="40" t="e">
        <f>VLOOKUP($B2275,期貨大額交易人未沖銷部位!$A$4:$O$499,10,FALSE)</f>
        <v>#N/A</v>
      </c>
      <c r="AA2275" s="40" t="e">
        <f>VLOOKUP($B2275,期貨大額交易人未沖銷部位!$A$4:$O$499,13,FALSE)</f>
        <v>#N/A</v>
      </c>
      <c r="AB2275" s="40" t="e">
        <f>VLOOKUP($B2275,期貨大額交易人未沖銷部位!$A$4:$O$499,14,FALSE)</f>
        <v>#N/A</v>
      </c>
      <c r="AC2275" s="40" t="e">
        <f>VLOOKUP($B2275,期貨大額交易人未沖銷部位!$A$4:$O$499,15,FALSE)</f>
        <v>#N/A</v>
      </c>
      <c r="AD2275" s="33" t="e">
        <f>VLOOKUP($B2275,三大美股走勢!$A$4:$J$495,4,FALSE)</f>
        <v>#N/A</v>
      </c>
      <c r="AE2275" s="33" t="e">
        <f>VLOOKUP($B2275,三大美股走勢!$A$4:$J$495,7,FALSE)</f>
        <v>#N/A</v>
      </c>
      <c r="AF2275" s="33" t="e">
        <f>VLOOKUP($B2275,三大美股走勢!$A$4:$J$495,10,FALSE)</f>
        <v>#N/A</v>
      </c>
    </row>
    <row r="2276" spans="2:32">
      <c r="B2276" s="32">
        <v>45055</v>
      </c>
      <c r="C2276" s="33" t="e">
        <f>VLOOKUP($B2276,大盤與近月台指!$A$4:$I$499,2,FALSE)</f>
        <v>#N/A</v>
      </c>
      <c r="D2276" s="34" t="e">
        <f>VLOOKUP($B2276,大盤與近月台指!$A$4:$I$499,3,FALSE)</f>
        <v>#N/A</v>
      </c>
      <c r="E2276" s="35" t="e">
        <f>VLOOKUP($B2276,大盤與近月台指!$A$4:$I$499,4,FALSE)</f>
        <v>#N/A</v>
      </c>
      <c r="F2276" s="33" t="e">
        <f>VLOOKUP($B2276,大盤與近月台指!$A$4:$I$499,5,FALSE)</f>
        <v>#N/A</v>
      </c>
      <c r="G2276" s="49" t="e">
        <f>VLOOKUP($B2276,三大法人買賣超!$A$4:$I$500,3,FALSE)</f>
        <v>#N/A</v>
      </c>
      <c r="H2276" s="34" t="e">
        <f>VLOOKUP($B2276,三大法人買賣超!$A$4:$I$500,5,FALSE)</f>
        <v>#N/A</v>
      </c>
      <c r="I2276" s="27" t="e">
        <f>VLOOKUP($B2276,三大法人買賣超!$A$4:$I$500,7,FALSE)</f>
        <v>#N/A</v>
      </c>
      <c r="J2276" s="27" t="e">
        <f>VLOOKUP($B2276,三大法人買賣超!$A$4:$I$500,9,FALSE)</f>
        <v>#N/A</v>
      </c>
      <c r="K2276" s="37">
        <f>新台幣匯率美元指數!B2277</f>
        <v>0</v>
      </c>
      <c r="L2276" s="38">
        <f>新台幣匯率美元指數!C2277</f>
        <v>0</v>
      </c>
      <c r="M2276" s="39">
        <f>新台幣匯率美元指數!D2277</f>
        <v>0</v>
      </c>
      <c r="N2276" s="27" t="e">
        <f>VLOOKUP($B2276,期貨未平倉口數!$A$4:$M$499,4,FALSE)</f>
        <v>#N/A</v>
      </c>
      <c r="O2276" s="27" t="e">
        <f>VLOOKUP($B2276,期貨未平倉口數!$A$4:$M$499,9,FALSE)</f>
        <v>#N/A</v>
      </c>
      <c r="P2276" s="27" t="e">
        <f>VLOOKUP($B2276,期貨未平倉口數!$A$4:$M$499,10,FALSE)</f>
        <v>#N/A</v>
      </c>
      <c r="Q2276" s="27" t="e">
        <f>VLOOKUP($B2276,期貨未平倉口數!$A$4:$M$499,11,FALSE)</f>
        <v>#N/A</v>
      </c>
      <c r="R2276" s="64" t="e">
        <f>VLOOKUP($B2276,選擇權未平倉餘額!$A$4:$I$500,6,FALSE)</f>
        <v>#N/A</v>
      </c>
      <c r="S2276" s="64" t="e">
        <f>VLOOKUP($B2276,選擇權未平倉餘額!$A$4:$I$500,7,FALSE)</f>
        <v>#N/A</v>
      </c>
      <c r="T2276" s="64" t="e">
        <f>VLOOKUP($B2276,選擇權未平倉餘額!$A$4:$I$500,8,FALSE)</f>
        <v>#N/A</v>
      </c>
      <c r="U2276" s="64" t="e">
        <f>VLOOKUP($B2276,選擇權未平倉餘額!$A$4:$I$500,9,FALSE)</f>
        <v>#N/A</v>
      </c>
      <c r="V2276" s="39" t="e">
        <f>VLOOKUP($B2276,臺指選擇權P_C_Ratios!$A$4:$C$500,3,FALSE)</f>
        <v>#N/A</v>
      </c>
      <c r="W2276" s="41" t="e">
        <f>VLOOKUP($B2276,散戶多空比!$A$6:$L$500,12,FALSE)</f>
        <v>#N/A</v>
      </c>
      <c r="X2276" s="40" t="e">
        <f>VLOOKUP($B2276,期貨大額交易人未沖銷部位!$A$4:$O$499,4,FALSE)</f>
        <v>#N/A</v>
      </c>
      <c r="Y2276" s="40" t="e">
        <f>VLOOKUP($B2276,期貨大額交易人未沖銷部位!$A$4:$O$499,7,FALSE)</f>
        <v>#N/A</v>
      </c>
      <c r="Z2276" s="40" t="e">
        <f>VLOOKUP($B2276,期貨大額交易人未沖銷部位!$A$4:$O$499,10,FALSE)</f>
        <v>#N/A</v>
      </c>
      <c r="AA2276" s="40" t="e">
        <f>VLOOKUP($B2276,期貨大額交易人未沖銷部位!$A$4:$O$499,13,FALSE)</f>
        <v>#N/A</v>
      </c>
      <c r="AB2276" s="40" t="e">
        <f>VLOOKUP($B2276,期貨大額交易人未沖銷部位!$A$4:$O$499,14,FALSE)</f>
        <v>#N/A</v>
      </c>
      <c r="AC2276" s="40" t="e">
        <f>VLOOKUP($B2276,期貨大額交易人未沖銷部位!$A$4:$O$499,15,FALSE)</f>
        <v>#N/A</v>
      </c>
      <c r="AD2276" s="33" t="e">
        <f>VLOOKUP($B2276,三大美股走勢!$A$4:$J$495,4,FALSE)</f>
        <v>#N/A</v>
      </c>
      <c r="AE2276" s="33" t="e">
        <f>VLOOKUP($B2276,三大美股走勢!$A$4:$J$495,7,FALSE)</f>
        <v>#N/A</v>
      </c>
      <c r="AF2276" s="33" t="e">
        <f>VLOOKUP($B2276,三大美股走勢!$A$4:$J$495,10,FALSE)</f>
        <v>#N/A</v>
      </c>
    </row>
    <row r="2277" spans="2:32">
      <c r="B2277" s="32">
        <v>45056</v>
      </c>
      <c r="C2277" s="33" t="e">
        <f>VLOOKUP($B2277,大盤與近月台指!$A$4:$I$499,2,FALSE)</f>
        <v>#N/A</v>
      </c>
      <c r="D2277" s="34" t="e">
        <f>VLOOKUP($B2277,大盤與近月台指!$A$4:$I$499,3,FALSE)</f>
        <v>#N/A</v>
      </c>
      <c r="E2277" s="35" t="e">
        <f>VLOOKUP($B2277,大盤與近月台指!$A$4:$I$499,4,FALSE)</f>
        <v>#N/A</v>
      </c>
      <c r="F2277" s="33" t="e">
        <f>VLOOKUP($B2277,大盤與近月台指!$A$4:$I$499,5,FALSE)</f>
        <v>#N/A</v>
      </c>
      <c r="G2277" s="49" t="e">
        <f>VLOOKUP($B2277,三大法人買賣超!$A$4:$I$500,3,FALSE)</f>
        <v>#N/A</v>
      </c>
      <c r="H2277" s="34" t="e">
        <f>VLOOKUP($B2277,三大法人買賣超!$A$4:$I$500,5,FALSE)</f>
        <v>#N/A</v>
      </c>
      <c r="I2277" s="27" t="e">
        <f>VLOOKUP($B2277,三大法人買賣超!$A$4:$I$500,7,FALSE)</f>
        <v>#N/A</v>
      </c>
      <c r="J2277" s="27" t="e">
        <f>VLOOKUP($B2277,三大法人買賣超!$A$4:$I$500,9,FALSE)</f>
        <v>#N/A</v>
      </c>
      <c r="K2277" s="37">
        <f>新台幣匯率美元指數!B2278</f>
        <v>0</v>
      </c>
      <c r="L2277" s="38">
        <f>新台幣匯率美元指數!C2278</f>
        <v>0</v>
      </c>
      <c r="M2277" s="39">
        <f>新台幣匯率美元指數!D2278</f>
        <v>0</v>
      </c>
      <c r="N2277" s="27" t="e">
        <f>VLOOKUP($B2277,期貨未平倉口數!$A$4:$M$499,4,FALSE)</f>
        <v>#N/A</v>
      </c>
      <c r="O2277" s="27" t="e">
        <f>VLOOKUP($B2277,期貨未平倉口數!$A$4:$M$499,9,FALSE)</f>
        <v>#N/A</v>
      </c>
      <c r="P2277" s="27" t="e">
        <f>VLOOKUP($B2277,期貨未平倉口數!$A$4:$M$499,10,FALSE)</f>
        <v>#N/A</v>
      </c>
      <c r="Q2277" s="27" t="e">
        <f>VLOOKUP($B2277,期貨未平倉口數!$A$4:$M$499,11,FALSE)</f>
        <v>#N/A</v>
      </c>
      <c r="R2277" s="64" t="e">
        <f>VLOOKUP($B2277,選擇權未平倉餘額!$A$4:$I$500,6,FALSE)</f>
        <v>#N/A</v>
      </c>
      <c r="S2277" s="64" t="e">
        <f>VLOOKUP($B2277,選擇權未平倉餘額!$A$4:$I$500,7,FALSE)</f>
        <v>#N/A</v>
      </c>
      <c r="T2277" s="64" t="e">
        <f>VLOOKUP($B2277,選擇權未平倉餘額!$A$4:$I$500,8,FALSE)</f>
        <v>#N/A</v>
      </c>
      <c r="U2277" s="64" t="e">
        <f>VLOOKUP($B2277,選擇權未平倉餘額!$A$4:$I$500,9,FALSE)</f>
        <v>#N/A</v>
      </c>
      <c r="V2277" s="39" t="e">
        <f>VLOOKUP($B2277,臺指選擇權P_C_Ratios!$A$4:$C$500,3,FALSE)</f>
        <v>#N/A</v>
      </c>
      <c r="W2277" s="41" t="e">
        <f>VLOOKUP($B2277,散戶多空比!$A$6:$L$500,12,FALSE)</f>
        <v>#N/A</v>
      </c>
      <c r="X2277" s="40" t="e">
        <f>VLOOKUP($B2277,期貨大額交易人未沖銷部位!$A$4:$O$499,4,FALSE)</f>
        <v>#N/A</v>
      </c>
      <c r="Y2277" s="40" t="e">
        <f>VLOOKUP($B2277,期貨大額交易人未沖銷部位!$A$4:$O$499,7,FALSE)</f>
        <v>#N/A</v>
      </c>
      <c r="Z2277" s="40" t="e">
        <f>VLOOKUP($B2277,期貨大額交易人未沖銷部位!$A$4:$O$499,10,FALSE)</f>
        <v>#N/A</v>
      </c>
      <c r="AA2277" s="40" t="e">
        <f>VLOOKUP($B2277,期貨大額交易人未沖銷部位!$A$4:$O$499,13,FALSE)</f>
        <v>#N/A</v>
      </c>
      <c r="AB2277" s="40" t="e">
        <f>VLOOKUP($B2277,期貨大額交易人未沖銷部位!$A$4:$O$499,14,FALSE)</f>
        <v>#N/A</v>
      </c>
      <c r="AC2277" s="40" t="e">
        <f>VLOOKUP($B2277,期貨大額交易人未沖銷部位!$A$4:$O$499,15,FALSE)</f>
        <v>#N/A</v>
      </c>
      <c r="AD2277" s="33" t="e">
        <f>VLOOKUP($B2277,三大美股走勢!$A$4:$J$495,4,FALSE)</f>
        <v>#N/A</v>
      </c>
      <c r="AE2277" s="33" t="e">
        <f>VLOOKUP($B2277,三大美股走勢!$A$4:$J$495,7,FALSE)</f>
        <v>#N/A</v>
      </c>
      <c r="AF2277" s="33" t="e">
        <f>VLOOKUP($B2277,三大美股走勢!$A$4:$J$495,10,FALSE)</f>
        <v>#N/A</v>
      </c>
    </row>
    <row r="2278" spans="2:32">
      <c r="B2278" s="32">
        <v>45057</v>
      </c>
      <c r="C2278" s="33" t="e">
        <f>VLOOKUP($B2278,大盤與近月台指!$A$4:$I$499,2,FALSE)</f>
        <v>#N/A</v>
      </c>
      <c r="D2278" s="34" t="e">
        <f>VLOOKUP($B2278,大盤與近月台指!$A$4:$I$499,3,FALSE)</f>
        <v>#N/A</v>
      </c>
      <c r="E2278" s="35" t="e">
        <f>VLOOKUP($B2278,大盤與近月台指!$A$4:$I$499,4,FALSE)</f>
        <v>#N/A</v>
      </c>
      <c r="F2278" s="33" t="e">
        <f>VLOOKUP($B2278,大盤與近月台指!$A$4:$I$499,5,FALSE)</f>
        <v>#N/A</v>
      </c>
      <c r="G2278" s="49" t="e">
        <f>VLOOKUP($B2278,三大法人買賣超!$A$4:$I$500,3,FALSE)</f>
        <v>#N/A</v>
      </c>
      <c r="H2278" s="34" t="e">
        <f>VLOOKUP($B2278,三大法人買賣超!$A$4:$I$500,5,FALSE)</f>
        <v>#N/A</v>
      </c>
      <c r="I2278" s="27" t="e">
        <f>VLOOKUP($B2278,三大法人買賣超!$A$4:$I$500,7,FALSE)</f>
        <v>#N/A</v>
      </c>
      <c r="J2278" s="27" t="e">
        <f>VLOOKUP($B2278,三大法人買賣超!$A$4:$I$500,9,FALSE)</f>
        <v>#N/A</v>
      </c>
      <c r="K2278" s="37">
        <f>新台幣匯率美元指數!B2279</f>
        <v>0</v>
      </c>
      <c r="L2278" s="38">
        <f>新台幣匯率美元指數!C2279</f>
        <v>0</v>
      </c>
      <c r="M2278" s="39">
        <f>新台幣匯率美元指數!D2279</f>
        <v>0</v>
      </c>
      <c r="N2278" s="27" t="e">
        <f>VLOOKUP($B2278,期貨未平倉口數!$A$4:$M$499,4,FALSE)</f>
        <v>#N/A</v>
      </c>
      <c r="O2278" s="27" t="e">
        <f>VLOOKUP($B2278,期貨未平倉口數!$A$4:$M$499,9,FALSE)</f>
        <v>#N/A</v>
      </c>
      <c r="P2278" s="27" t="e">
        <f>VLOOKUP($B2278,期貨未平倉口數!$A$4:$M$499,10,FALSE)</f>
        <v>#N/A</v>
      </c>
      <c r="Q2278" s="27" t="e">
        <f>VLOOKUP($B2278,期貨未平倉口數!$A$4:$M$499,11,FALSE)</f>
        <v>#N/A</v>
      </c>
      <c r="R2278" s="64" t="e">
        <f>VLOOKUP($B2278,選擇權未平倉餘額!$A$4:$I$500,6,FALSE)</f>
        <v>#N/A</v>
      </c>
      <c r="S2278" s="64" t="e">
        <f>VLOOKUP($B2278,選擇權未平倉餘額!$A$4:$I$500,7,FALSE)</f>
        <v>#N/A</v>
      </c>
      <c r="T2278" s="64" t="e">
        <f>VLOOKUP($B2278,選擇權未平倉餘額!$A$4:$I$500,8,FALSE)</f>
        <v>#N/A</v>
      </c>
      <c r="U2278" s="64" t="e">
        <f>VLOOKUP($B2278,選擇權未平倉餘額!$A$4:$I$500,9,FALSE)</f>
        <v>#N/A</v>
      </c>
      <c r="V2278" s="39" t="e">
        <f>VLOOKUP($B2278,臺指選擇權P_C_Ratios!$A$4:$C$500,3,FALSE)</f>
        <v>#N/A</v>
      </c>
      <c r="W2278" s="41" t="e">
        <f>VLOOKUP($B2278,散戶多空比!$A$6:$L$500,12,FALSE)</f>
        <v>#N/A</v>
      </c>
      <c r="X2278" s="40" t="e">
        <f>VLOOKUP($B2278,期貨大額交易人未沖銷部位!$A$4:$O$499,4,FALSE)</f>
        <v>#N/A</v>
      </c>
      <c r="Y2278" s="40" t="e">
        <f>VLOOKUP($B2278,期貨大額交易人未沖銷部位!$A$4:$O$499,7,FALSE)</f>
        <v>#N/A</v>
      </c>
      <c r="Z2278" s="40" t="e">
        <f>VLOOKUP($B2278,期貨大額交易人未沖銷部位!$A$4:$O$499,10,FALSE)</f>
        <v>#N/A</v>
      </c>
      <c r="AA2278" s="40" t="e">
        <f>VLOOKUP($B2278,期貨大額交易人未沖銷部位!$A$4:$O$499,13,FALSE)</f>
        <v>#N/A</v>
      </c>
      <c r="AB2278" s="40" t="e">
        <f>VLOOKUP($B2278,期貨大額交易人未沖銷部位!$A$4:$O$499,14,FALSE)</f>
        <v>#N/A</v>
      </c>
      <c r="AC2278" s="40" t="e">
        <f>VLOOKUP($B2278,期貨大額交易人未沖銷部位!$A$4:$O$499,15,FALSE)</f>
        <v>#N/A</v>
      </c>
      <c r="AD2278" s="33" t="e">
        <f>VLOOKUP($B2278,三大美股走勢!$A$4:$J$495,4,FALSE)</f>
        <v>#N/A</v>
      </c>
      <c r="AE2278" s="33" t="e">
        <f>VLOOKUP($B2278,三大美股走勢!$A$4:$J$495,7,FALSE)</f>
        <v>#N/A</v>
      </c>
      <c r="AF2278" s="33" t="e">
        <f>VLOOKUP($B2278,三大美股走勢!$A$4:$J$495,10,FALSE)</f>
        <v>#N/A</v>
      </c>
    </row>
    <row r="2279" spans="2:32">
      <c r="B2279" s="32">
        <v>45058</v>
      </c>
      <c r="C2279" s="33" t="e">
        <f>VLOOKUP($B2279,大盤與近月台指!$A$4:$I$499,2,FALSE)</f>
        <v>#N/A</v>
      </c>
      <c r="D2279" s="34" t="e">
        <f>VLOOKUP($B2279,大盤與近月台指!$A$4:$I$499,3,FALSE)</f>
        <v>#N/A</v>
      </c>
      <c r="E2279" s="35" t="e">
        <f>VLOOKUP($B2279,大盤與近月台指!$A$4:$I$499,4,FALSE)</f>
        <v>#N/A</v>
      </c>
      <c r="F2279" s="33" t="e">
        <f>VLOOKUP($B2279,大盤與近月台指!$A$4:$I$499,5,FALSE)</f>
        <v>#N/A</v>
      </c>
      <c r="G2279" s="49" t="e">
        <f>VLOOKUP($B2279,三大法人買賣超!$A$4:$I$500,3,FALSE)</f>
        <v>#N/A</v>
      </c>
      <c r="H2279" s="34" t="e">
        <f>VLOOKUP($B2279,三大法人買賣超!$A$4:$I$500,5,FALSE)</f>
        <v>#N/A</v>
      </c>
      <c r="I2279" s="27" t="e">
        <f>VLOOKUP($B2279,三大法人買賣超!$A$4:$I$500,7,FALSE)</f>
        <v>#N/A</v>
      </c>
      <c r="J2279" s="27" t="e">
        <f>VLOOKUP($B2279,三大法人買賣超!$A$4:$I$500,9,FALSE)</f>
        <v>#N/A</v>
      </c>
      <c r="K2279" s="37">
        <f>新台幣匯率美元指數!B2280</f>
        <v>0</v>
      </c>
      <c r="L2279" s="38">
        <f>新台幣匯率美元指數!C2280</f>
        <v>0</v>
      </c>
      <c r="M2279" s="39">
        <f>新台幣匯率美元指數!D2280</f>
        <v>0</v>
      </c>
      <c r="N2279" s="27" t="e">
        <f>VLOOKUP($B2279,期貨未平倉口數!$A$4:$M$499,4,FALSE)</f>
        <v>#N/A</v>
      </c>
      <c r="O2279" s="27" t="e">
        <f>VLOOKUP($B2279,期貨未平倉口數!$A$4:$M$499,9,FALSE)</f>
        <v>#N/A</v>
      </c>
      <c r="P2279" s="27" t="e">
        <f>VLOOKUP($B2279,期貨未平倉口數!$A$4:$M$499,10,FALSE)</f>
        <v>#N/A</v>
      </c>
      <c r="Q2279" s="27" t="e">
        <f>VLOOKUP($B2279,期貨未平倉口數!$A$4:$M$499,11,FALSE)</f>
        <v>#N/A</v>
      </c>
      <c r="R2279" s="64" t="e">
        <f>VLOOKUP($B2279,選擇權未平倉餘額!$A$4:$I$500,6,FALSE)</f>
        <v>#N/A</v>
      </c>
      <c r="S2279" s="64" t="e">
        <f>VLOOKUP($B2279,選擇權未平倉餘額!$A$4:$I$500,7,FALSE)</f>
        <v>#N/A</v>
      </c>
      <c r="T2279" s="64" t="e">
        <f>VLOOKUP($B2279,選擇權未平倉餘額!$A$4:$I$500,8,FALSE)</f>
        <v>#N/A</v>
      </c>
      <c r="U2279" s="64" t="e">
        <f>VLOOKUP($B2279,選擇權未平倉餘額!$A$4:$I$500,9,FALSE)</f>
        <v>#N/A</v>
      </c>
      <c r="V2279" s="39" t="e">
        <f>VLOOKUP($B2279,臺指選擇權P_C_Ratios!$A$4:$C$500,3,FALSE)</f>
        <v>#N/A</v>
      </c>
      <c r="W2279" s="41" t="e">
        <f>VLOOKUP($B2279,散戶多空比!$A$6:$L$500,12,FALSE)</f>
        <v>#N/A</v>
      </c>
      <c r="X2279" s="40" t="e">
        <f>VLOOKUP($B2279,期貨大額交易人未沖銷部位!$A$4:$O$499,4,FALSE)</f>
        <v>#N/A</v>
      </c>
      <c r="Y2279" s="40" t="e">
        <f>VLOOKUP($B2279,期貨大額交易人未沖銷部位!$A$4:$O$499,7,FALSE)</f>
        <v>#N/A</v>
      </c>
      <c r="Z2279" s="40" t="e">
        <f>VLOOKUP($B2279,期貨大額交易人未沖銷部位!$A$4:$O$499,10,FALSE)</f>
        <v>#N/A</v>
      </c>
      <c r="AA2279" s="40" t="e">
        <f>VLOOKUP($B2279,期貨大額交易人未沖銷部位!$A$4:$O$499,13,FALSE)</f>
        <v>#N/A</v>
      </c>
      <c r="AB2279" s="40" t="e">
        <f>VLOOKUP($B2279,期貨大額交易人未沖銷部位!$A$4:$O$499,14,FALSE)</f>
        <v>#N/A</v>
      </c>
      <c r="AC2279" s="40" t="e">
        <f>VLOOKUP($B2279,期貨大額交易人未沖銷部位!$A$4:$O$499,15,FALSE)</f>
        <v>#N/A</v>
      </c>
      <c r="AD2279" s="33" t="e">
        <f>VLOOKUP($B2279,三大美股走勢!$A$4:$J$495,4,FALSE)</f>
        <v>#N/A</v>
      </c>
      <c r="AE2279" s="33" t="e">
        <f>VLOOKUP($B2279,三大美股走勢!$A$4:$J$495,7,FALSE)</f>
        <v>#N/A</v>
      </c>
      <c r="AF2279" s="33" t="e">
        <f>VLOOKUP($B2279,三大美股走勢!$A$4:$J$495,10,FALSE)</f>
        <v>#N/A</v>
      </c>
    </row>
    <row r="2280" spans="2:32">
      <c r="B2280" s="32">
        <v>45059</v>
      </c>
      <c r="C2280" s="33" t="e">
        <f>VLOOKUP($B2280,大盤與近月台指!$A$4:$I$499,2,FALSE)</f>
        <v>#N/A</v>
      </c>
      <c r="D2280" s="34" t="e">
        <f>VLOOKUP($B2280,大盤與近月台指!$A$4:$I$499,3,FALSE)</f>
        <v>#N/A</v>
      </c>
      <c r="E2280" s="35" t="e">
        <f>VLOOKUP($B2280,大盤與近月台指!$A$4:$I$499,4,FALSE)</f>
        <v>#N/A</v>
      </c>
      <c r="F2280" s="33" t="e">
        <f>VLOOKUP($B2280,大盤與近月台指!$A$4:$I$499,5,FALSE)</f>
        <v>#N/A</v>
      </c>
      <c r="G2280" s="49" t="e">
        <f>VLOOKUP($B2280,三大法人買賣超!$A$4:$I$500,3,FALSE)</f>
        <v>#N/A</v>
      </c>
      <c r="H2280" s="34" t="e">
        <f>VLOOKUP($B2280,三大法人買賣超!$A$4:$I$500,5,FALSE)</f>
        <v>#N/A</v>
      </c>
      <c r="I2280" s="27" t="e">
        <f>VLOOKUP($B2280,三大法人買賣超!$A$4:$I$500,7,FALSE)</f>
        <v>#N/A</v>
      </c>
      <c r="J2280" s="27" t="e">
        <f>VLOOKUP($B2280,三大法人買賣超!$A$4:$I$500,9,FALSE)</f>
        <v>#N/A</v>
      </c>
      <c r="K2280" s="37">
        <f>新台幣匯率美元指數!B2281</f>
        <v>0</v>
      </c>
      <c r="L2280" s="38">
        <f>新台幣匯率美元指數!C2281</f>
        <v>0</v>
      </c>
      <c r="M2280" s="39">
        <f>新台幣匯率美元指數!D2281</f>
        <v>0</v>
      </c>
      <c r="N2280" s="27" t="e">
        <f>VLOOKUP($B2280,期貨未平倉口數!$A$4:$M$499,4,FALSE)</f>
        <v>#N/A</v>
      </c>
      <c r="O2280" s="27" t="e">
        <f>VLOOKUP($B2280,期貨未平倉口數!$A$4:$M$499,9,FALSE)</f>
        <v>#N/A</v>
      </c>
      <c r="P2280" s="27" t="e">
        <f>VLOOKUP($B2280,期貨未平倉口數!$A$4:$M$499,10,FALSE)</f>
        <v>#N/A</v>
      </c>
      <c r="Q2280" s="27" t="e">
        <f>VLOOKUP($B2280,期貨未平倉口數!$A$4:$M$499,11,FALSE)</f>
        <v>#N/A</v>
      </c>
      <c r="R2280" s="64" t="e">
        <f>VLOOKUP($B2280,選擇權未平倉餘額!$A$4:$I$500,6,FALSE)</f>
        <v>#N/A</v>
      </c>
      <c r="S2280" s="64" t="e">
        <f>VLOOKUP($B2280,選擇權未平倉餘額!$A$4:$I$500,7,FALSE)</f>
        <v>#N/A</v>
      </c>
      <c r="T2280" s="64" t="e">
        <f>VLOOKUP($B2280,選擇權未平倉餘額!$A$4:$I$500,8,FALSE)</f>
        <v>#N/A</v>
      </c>
      <c r="U2280" s="64" t="e">
        <f>VLOOKUP($B2280,選擇權未平倉餘額!$A$4:$I$500,9,FALSE)</f>
        <v>#N/A</v>
      </c>
      <c r="V2280" s="39" t="e">
        <f>VLOOKUP($B2280,臺指選擇權P_C_Ratios!$A$4:$C$500,3,FALSE)</f>
        <v>#N/A</v>
      </c>
      <c r="W2280" s="41" t="e">
        <f>VLOOKUP($B2280,散戶多空比!$A$6:$L$500,12,FALSE)</f>
        <v>#N/A</v>
      </c>
      <c r="X2280" s="40" t="e">
        <f>VLOOKUP($B2280,期貨大額交易人未沖銷部位!$A$4:$O$499,4,FALSE)</f>
        <v>#N/A</v>
      </c>
      <c r="Y2280" s="40" t="e">
        <f>VLOOKUP($B2280,期貨大額交易人未沖銷部位!$A$4:$O$499,7,FALSE)</f>
        <v>#N/A</v>
      </c>
      <c r="Z2280" s="40" t="e">
        <f>VLOOKUP($B2280,期貨大額交易人未沖銷部位!$A$4:$O$499,10,FALSE)</f>
        <v>#N/A</v>
      </c>
      <c r="AA2280" s="40" t="e">
        <f>VLOOKUP($B2280,期貨大額交易人未沖銷部位!$A$4:$O$499,13,FALSE)</f>
        <v>#N/A</v>
      </c>
      <c r="AB2280" s="40" t="e">
        <f>VLOOKUP($B2280,期貨大額交易人未沖銷部位!$A$4:$O$499,14,FALSE)</f>
        <v>#N/A</v>
      </c>
      <c r="AC2280" s="40" t="e">
        <f>VLOOKUP($B2280,期貨大額交易人未沖銷部位!$A$4:$O$499,15,FALSE)</f>
        <v>#N/A</v>
      </c>
      <c r="AD2280" s="33" t="e">
        <f>VLOOKUP($B2280,三大美股走勢!$A$4:$J$495,4,FALSE)</f>
        <v>#N/A</v>
      </c>
      <c r="AE2280" s="33" t="e">
        <f>VLOOKUP($B2280,三大美股走勢!$A$4:$J$495,7,FALSE)</f>
        <v>#N/A</v>
      </c>
      <c r="AF2280" s="33" t="e">
        <f>VLOOKUP($B2280,三大美股走勢!$A$4:$J$495,10,FALSE)</f>
        <v>#N/A</v>
      </c>
    </row>
    <row r="2281" spans="2:32">
      <c r="B2281" s="32">
        <v>45060</v>
      </c>
      <c r="C2281" s="33" t="e">
        <f>VLOOKUP($B2281,大盤與近月台指!$A$4:$I$499,2,FALSE)</f>
        <v>#N/A</v>
      </c>
      <c r="D2281" s="34" t="e">
        <f>VLOOKUP($B2281,大盤與近月台指!$A$4:$I$499,3,FALSE)</f>
        <v>#N/A</v>
      </c>
      <c r="E2281" s="35" t="e">
        <f>VLOOKUP($B2281,大盤與近月台指!$A$4:$I$499,4,FALSE)</f>
        <v>#N/A</v>
      </c>
      <c r="F2281" s="33" t="e">
        <f>VLOOKUP($B2281,大盤與近月台指!$A$4:$I$499,5,FALSE)</f>
        <v>#N/A</v>
      </c>
      <c r="G2281" s="49" t="e">
        <f>VLOOKUP($B2281,三大法人買賣超!$A$4:$I$500,3,FALSE)</f>
        <v>#N/A</v>
      </c>
      <c r="H2281" s="34" t="e">
        <f>VLOOKUP($B2281,三大法人買賣超!$A$4:$I$500,5,FALSE)</f>
        <v>#N/A</v>
      </c>
      <c r="I2281" s="27" t="e">
        <f>VLOOKUP($B2281,三大法人買賣超!$A$4:$I$500,7,FALSE)</f>
        <v>#N/A</v>
      </c>
      <c r="J2281" s="27" t="e">
        <f>VLOOKUP($B2281,三大法人買賣超!$A$4:$I$500,9,FALSE)</f>
        <v>#N/A</v>
      </c>
      <c r="K2281" s="37">
        <f>新台幣匯率美元指數!B2282</f>
        <v>0</v>
      </c>
      <c r="L2281" s="38">
        <f>新台幣匯率美元指數!C2282</f>
        <v>0</v>
      </c>
      <c r="M2281" s="39">
        <f>新台幣匯率美元指數!D2282</f>
        <v>0</v>
      </c>
      <c r="N2281" s="27" t="e">
        <f>VLOOKUP($B2281,期貨未平倉口數!$A$4:$M$499,4,FALSE)</f>
        <v>#N/A</v>
      </c>
      <c r="O2281" s="27" t="e">
        <f>VLOOKUP($B2281,期貨未平倉口數!$A$4:$M$499,9,FALSE)</f>
        <v>#N/A</v>
      </c>
      <c r="P2281" s="27" t="e">
        <f>VLOOKUP($B2281,期貨未平倉口數!$A$4:$M$499,10,FALSE)</f>
        <v>#N/A</v>
      </c>
      <c r="Q2281" s="27" t="e">
        <f>VLOOKUP($B2281,期貨未平倉口數!$A$4:$M$499,11,FALSE)</f>
        <v>#N/A</v>
      </c>
      <c r="R2281" s="64" t="e">
        <f>VLOOKUP($B2281,選擇權未平倉餘額!$A$4:$I$500,6,FALSE)</f>
        <v>#N/A</v>
      </c>
      <c r="S2281" s="64" t="e">
        <f>VLOOKUP($B2281,選擇權未平倉餘額!$A$4:$I$500,7,FALSE)</f>
        <v>#N/A</v>
      </c>
      <c r="T2281" s="64" t="e">
        <f>VLOOKUP($B2281,選擇權未平倉餘額!$A$4:$I$500,8,FALSE)</f>
        <v>#N/A</v>
      </c>
      <c r="U2281" s="64" t="e">
        <f>VLOOKUP($B2281,選擇權未平倉餘額!$A$4:$I$500,9,FALSE)</f>
        <v>#N/A</v>
      </c>
      <c r="V2281" s="39" t="e">
        <f>VLOOKUP($B2281,臺指選擇權P_C_Ratios!$A$4:$C$500,3,FALSE)</f>
        <v>#N/A</v>
      </c>
      <c r="W2281" s="41" t="e">
        <f>VLOOKUP($B2281,散戶多空比!$A$6:$L$500,12,FALSE)</f>
        <v>#N/A</v>
      </c>
      <c r="X2281" s="40" t="e">
        <f>VLOOKUP($B2281,期貨大額交易人未沖銷部位!$A$4:$O$499,4,FALSE)</f>
        <v>#N/A</v>
      </c>
      <c r="Y2281" s="40" t="e">
        <f>VLOOKUP($B2281,期貨大額交易人未沖銷部位!$A$4:$O$499,7,FALSE)</f>
        <v>#N/A</v>
      </c>
      <c r="Z2281" s="40" t="e">
        <f>VLOOKUP($B2281,期貨大額交易人未沖銷部位!$A$4:$O$499,10,FALSE)</f>
        <v>#N/A</v>
      </c>
      <c r="AA2281" s="40" t="e">
        <f>VLOOKUP($B2281,期貨大額交易人未沖銷部位!$A$4:$O$499,13,FALSE)</f>
        <v>#N/A</v>
      </c>
      <c r="AB2281" s="40" t="e">
        <f>VLOOKUP($B2281,期貨大額交易人未沖銷部位!$A$4:$O$499,14,FALSE)</f>
        <v>#N/A</v>
      </c>
      <c r="AC2281" s="40" t="e">
        <f>VLOOKUP($B2281,期貨大額交易人未沖銷部位!$A$4:$O$499,15,FALSE)</f>
        <v>#N/A</v>
      </c>
      <c r="AD2281" s="33" t="e">
        <f>VLOOKUP($B2281,三大美股走勢!$A$4:$J$495,4,FALSE)</f>
        <v>#N/A</v>
      </c>
      <c r="AE2281" s="33" t="e">
        <f>VLOOKUP($B2281,三大美股走勢!$A$4:$J$495,7,FALSE)</f>
        <v>#N/A</v>
      </c>
      <c r="AF2281" s="33" t="e">
        <f>VLOOKUP($B2281,三大美股走勢!$A$4:$J$495,10,FALSE)</f>
        <v>#N/A</v>
      </c>
    </row>
    <row r="2282" spans="2:32">
      <c r="B2282" s="32">
        <v>45061</v>
      </c>
      <c r="C2282" s="33" t="e">
        <f>VLOOKUP($B2282,大盤與近月台指!$A$4:$I$499,2,FALSE)</f>
        <v>#N/A</v>
      </c>
      <c r="D2282" s="34" t="e">
        <f>VLOOKUP($B2282,大盤與近月台指!$A$4:$I$499,3,FALSE)</f>
        <v>#N/A</v>
      </c>
      <c r="E2282" s="35" t="e">
        <f>VLOOKUP($B2282,大盤與近月台指!$A$4:$I$499,4,FALSE)</f>
        <v>#N/A</v>
      </c>
      <c r="F2282" s="33" t="e">
        <f>VLOOKUP($B2282,大盤與近月台指!$A$4:$I$499,5,FALSE)</f>
        <v>#N/A</v>
      </c>
      <c r="G2282" s="49" t="e">
        <f>VLOOKUP($B2282,三大法人買賣超!$A$4:$I$500,3,FALSE)</f>
        <v>#N/A</v>
      </c>
      <c r="H2282" s="34" t="e">
        <f>VLOOKUP($B2282,三大法人買賣超!$A$4:$I$500,5,FALSE)</f>
        <v>#N/A</v>
      </c>
      <c r="I2282" s="27" t="e">
        <f>VLOOKUP($B2282,三大法人買賣超!$A$4:$I$500,7,FALSE)</f>
        <v>#N/A</v>
      </c>
      <c r="J2282" s="27" t="e">
        <f>VLOOKUP($B2282,三大法人買賣超!$A$4:$I$500,9,FALSE)</f>
        <v>#N/A</v>
      </c>
      <c r="K2282" s="37">
        <f>新台幣匯率美元指數!B2283</f>
        <v>0</v>
      </c>
      <c r="L2282" s="38">
        <f>新台幣匯率美元指數!C2283</f>
        <v>0</v>
      </c>
      <c r="M2282" s="39">
        <f>新台幣匯率美元指數!D2283</f>
        <v>0</v>
      </c>
      <c r="N2282" s="27" t="e">
        <f>VLOOKUP($B2282,期貨未平倉口數!$A$4:$M$499,4,FALSE)</f>
        <v>#N/A</v>
      </c>
      <c r="O2282" s="27" t="e">
        <f>VLOOKUP($B2282,期貨未平倉口數!$A$4:$M$499,9,FALSE)</f>
        <v>#N/A</v>
      </c>
      <c r="P2282" s="27" t="e">
        <f>VLOOKUP($B2282,期貨未平倉口數!$A$4:$M$499,10,FALSE)</f>
        <v>#N/A</v>
      </c>
      <c r="Q2282" s="27" t="e">
        <f>VLOOKUP($B2282,期貨未平倉口數!$A$4:$M$499,11,FALSE)</f>
        <v>#N/A</v>
      </c>
      <c r="R2282" s="64" t="e">
        <f>VLOOKUP($B2282,選擇權未平倉餘額!$A$4:$I$500,6,FALSE)</f>
        <v>#N/A</v>
      </c>
      <c r="S2282" s="64" t="e">
        <f>VLOOKUP($B2282,選擇權未平倉餘額!$A$4:$I$500,7,FALSE)</f>
        <v>#N/A</v>
      </c>
      <c r="T2282" s="64" t="e">
        <f>VLOOKUP($B2282,選擇權未平倉餘額!$A$4:$I$500,8,FALSE)</f>
        <v>#N/A</v>
      </c>
      <c r="U2282" s="64" t="e">
        <f>VLOOKUP($B2282,選擇權未平倉餘額!$A$4:$I$500,9,FALSE)</f>
        <v>#N/A</v>
      </c>
      <c r="V2282" s="39" t="e">
        <f>VLOOKUP($B2282,臺指選擇權P_C_Ratios!$A$4:$C$500,3,FALSE)</f>
        <v>#N/A</v>
      </c>
      <c r="W2282" s="41" t="e">
        <f>VLOOKUP($B2282,散戶多空比!$A$6:$L$500,12,FALSE)</f>
        <v>#N/A</v>
      </c>
      <c r="X2282" s="40" t="e">
        <f>VLOOKUP($B2282,期貨大額交易人未沖銷部位!$A$4:$O$499,4,FALSE)</f>
        <v>#N/A</v>
      </c>
      <c r="Y2282" s="40" t="e">
        <f>VLOOKUP($B2282,期貨大額交易人未沖銷部位!$A$4:$O$499,7,FALSE)</f>
        <v>#N/A</v>
      </c>
      <c r="Z2282" s="40" t="e">
        <f>VLOOKUP($B2282,期貨大額交易人未沖銷部位!$A$4:$O$499,10,FALSE)</f>
        <v>#N/A</v>
      </c>
      <c r="AA2282" s="40" t="e">
        <f>VLOOKUP($B2282,期貨大額交易人未沖銷部位!$A$4:$O$499,13,FALSE)</f>
        <v>#N/A</v>
      </c>
      <c r="AB2282" s="40" t="e">
        <f>VLOOKUP($B2282,期貨大額交易人未沖銷部位!$A$4:$O$499,14,FALSE)</f>
        <v>#N/A</v>
      </c>
      <c r="AC2282" s="40" t="e">
        <f>VLOOKUP($B2282,期貨大額交易人未沖銷部位!$A$4:$O$499,15,FALSE)</f>
        <v>#N/A</v>
      </c>
      <c r="AD2282" s="33" t="e">
        <f>VLOOKUP($B2282,三大美股走勢!$A$4:$J$495,4,FALSE)</f>
        <v>#N/A</v>
      </c>
      <c r="AE2282" s="33" t="e">
        <f>VLOOKUP($B2282,三大美股走勢!$A$4:$J$495,7,FALSE)</f>
        <v>#N/A</v>
      </c>
      <c r="AF2282" s="33" t="e">
        <f>VLOOKUP($B2282,三大美股走勢!$A$4:$J$495,10,FALSE)</f>
        <v>#N/A</v>
      </c>
    </row>
    <row r="2283" spans="2:32">
      <c r="B2283" s="32">
        <v>45062</v>
      </c>
      <c r="C2283" s="33" t="e">
        <f>VLOOKUP($B2283,大盤與近月台指!$A$4:$I$499,2,FALSE)</f>
        <v>#N/A</v>
      </c>
      <c r="D2283" s="34" t="e">
        <f>VLOOKUP($B2283,大盤與近月台指!$A$4:$I$499,3,FALSE)</f>
        <v>#N/A</v>
      </c>
      <c r="E2283" s="35" t="e">
        <f>VLOOKUP($B2283,大盤與近月台指!$A$4:$I$499,4,FALSE)</f>
        <v>#N/A</v>
      </c>
      <c r="F2283" s="33" t="e">
        <f>VLOOKUP($B2283,大盤與近月台指!$A$4:$I$499,5,FALSE)</f>
        <v>#N/A</v>
      </c>
      <c r="G2283" s="49" t="e">
        <f>VLOOKUP($B2283,三大法人買賣超!$A$4:$I$500,3,FALSE)</f>
        <v>#N/A</v>
      </c>
      <c r="H2283" s="34" t="e">
        <f>VLOOKUP($B2283,三大法人買賣超!$A$4:$I$500,5,FALSE)</f>
        <v>#N/A</v>
      </c>
      <c r="I2283" s="27" t="e">
        <f>VLOOKUP($B2283,三大法人買賣超!$A$4:$I$500,7,FALSE)</f>
        <v>#N/A</v>
      </c>
      <c r="J2283" s="27" t="e">
        <f>VLOOKUP($B2283,三大法人買賣超!$A$4:$I$500,9,FALSE)</f>
        <v>#N/A</v>
      </c>
      <c r="K2283" s="37">
        <f>新台幣匯率美元指數!B2284</f>
        <v>0</v>
      </c>
      <c r="L2283" s="38">
        <f>新台幣匯率美元指數!C2284</f>
        <v>0</v>
      </c>
      <c r="M2283" s="39">
        <f>新台幣匯率美元指數!D2284</f>
        <v>0</v>
      </c>
      <c r="N2283" s="27" t="e">
        <f>VLOOKUP($B2283,期貨未平倉口數!$A$4:$M$499,4,FALSE)</f>
        <v>#N/A</v>
      </c>
      <c r="O2283" s="27" t="e">
        <f>VLOOKUP($B2283,期貨未平倉口數!$A$4:$M$499,9,FALSE)</f>
        <v>#N/A</v>
      </c>
      <c r="P2283" s="27" t="e">
        <f>VLOOKUP($B2283,期貨未平倉口數!$A$4:$M$499,10,FALSE)</f>
        <v>#N/A</v>
      </c>
      <c r="Q2283" s="27" t="e">
        <f>VLOOKUP($B2283,期貨未平倉口數!$A$4:$M$499,11,FALSE)</f>
        <v>#N/A</v>
      </c>
      <c r="R2283" s="64" t="e">
        <f>VLOOKUP($B2283,選擇權未平倉餘額!$A$4:$I$500,6,FALSE)</f>
        <v>#N/A</v>
      </c>
      <c r="S2283" s="64" t="e">
        <f>VLOOKUP($B2283,選擇權未平倉餘額!$A$4:$I$500,7,FALSE)</f>
        <v>#N/A</v>
      </c>
      <c r="T2283" s="64" t="e">
        <f>VLOOKUP($B2283,選擇權未平倉餘額!$A$4:$I$500,8,FALSE)</f>
        <v>#N/A</v>
      </c>
      <c r="U2283" s="64" t="e">
        <f>VLOOKUP($B2283,選擇權未平倉餘額!$A$4:$I$500,9,FALSE)</f>
        <v>#N/A</v>
      </c>
      <c r="V2283" s="39" t="e">
        <f>VLOOKUP($B2283,臺指選擇權P_C_Ratios!$A$4:$C$500,3,FALSE)</f>
        <v>#N/A</v>
      </c>
      <c r="W2283" s="41" t="e">
        <f>VLOOKUP($B2283,散戶多空比!$A$6:$L$500,12,FALSE)</f>
        <v>#N/A</v>
      </c>
      <c r="X2283" s="40" t="e">
        <f>VLOOKUP($B2283,期貨大額交易人未沖銷部位!$A$4:$O$499,4,FALSE)</f>
        <v>#N/A</v>
      </c>
      <c r="Y2283" s="40" t="e">
        <f>VLOOKUP($B2283,期貨大額交易人未沖銷部位!$A$4:$O$499,7,FALSE)</f>
        <v>#N/A</v>
      </c>
      <c r="Z2283" s="40" t="e">
        <f>VLOOKUP($B2283,期貨大額交易人未沖銷部位!$A$4:$O$499,10,FALSE)</f>
        <v>#N/A</v>
      </c>
      <c r="AA2283" s="40" t="e">
        <f>VLOOKUP($B2283,期貨大額交易人未沖銷部位!$A$4:$O$499,13,FALSE)</f>
        <v>#N/A</v>
      </c>
      <c r="AB2283" s="40" t="e">
        <f>VLOOKUP($B2283,期貨大額交易人未沖銷部位!$A$4:$O$499,14,FALSE)</f>
        <v>#N/A</v>
      </c>
      <c r="AC2283" s="40" t="e">
        <f>VLOOKUP($B2283,期貨大額交易人未沖銷部位!$A$4:$O$499,15,FALSE)</f>
        <v>#N/A</v>
      </c>
      <c r="AD2283" s="33" t="e">
        <f>VLOOKUP($B2283,三大美股走勢!$A$4:$J$495,4,FALSE)</f>
        <v>#N/A</v>
      </c>
      <c r="AE2283" s="33" t="e">
        <f>VLOOKUP($B2283,三大美股走勢!$A$4:$J$495,7,FALSE)</f>
        <v>#N/A</v>
      </c>
      <c r="AF2283" s="33" t="e">
        <f>VLOOKUP($B2283,三大美股走勢!$A$4:$J$495,10,FALSE)</f>
        <v>#N/A</v>
      </c>
    </row>
    <row r="2284" spans="2:32">
      <c r="B2284" s="32">
        <v>45063</v>
      </c>
      <c r="C2284" s="33" t="e">
        <f>VLOOKUP($B2284,大盤與近月台指!$A$4:$I$499,2,FALSE)</f>
        <v>#N/A</v>
      </c>
      <c r="D2284" s="34" t="e">
        <f>VLOOKUP($B2284,大盤與近月台指!$A$4:$I$499,3,FALSE)</f>
        <v>#N/A</v>
      </c>
      <c r="E2284" s="35" t="e">
        <f>VLOOKUP($B2284,大盤與近月台指!$A$4:$I$499,4,FALSE)</f>
        <v>#N/A</v>
      </c>
      <c r="F2284" s="33" t="e">
        <f>VLOOKUP($B2284,大盤與近月台指!$A$4:$I$499,5,FALSE)</f>
        <v>#N/A</v>
      </c>
      <c r="G2284" s="49" t="e">
        <f>VLOOKUP($B2284,三大法人買賣超!$A$4:$I$500,3,FALSE)</f>
        <v>#N/A</v>
      </c>
      <c r="H2284" s="34" t="e">
        <f>VLOOKUP($B2284,三大法人買賣超!$A$4:$I$500,5,FALSE)</f>
        <v>#N/A</v>
      </c>
      <c r="I2284" s="27" t="e">
        <f>VLOOKUP($B2284,三大法人買賣超!$A$4:$I$500,7,FALSE)</f>
        <v>#N/A</v>
      </c>
      <c r="J2284" s="27" t="e">
        <f>VLOOKUP($B2284,三大法人買賣超!$A$4:$I$500,9,FALSE)</f>
        <v>#N/A</v>
      </c>
      <c r="K2284" s="37">
        <f>新台幣匯率美元指數!B2285</f>
        <v>0</v>
      </c>
      <c r="L2284" s="38">
        <f>新台幣匯率美元指數!C2285</f>
        <v>0</v>
      </c>
      <c r="M2284" s="39">
        <f>新台幣匯率美元指數!D2285</f>
        <v>0</v>
      </c>
      <c r="N2284" s="27" t="e">
        <f>VLOOKUP($B2284,期貨未平倉口數!$A$4:$M$499,4,FALSE)</f>
        <v>#N/A</v>
      </c>
      <c r="O2284" s="27" t="e">
        <f>VLOOKUP($B2284,期貨未平倉口數!$A$4:$M$499,9,FALSE)</f>
        <v>#N/A</v>
      </c>
      <c r="P2284" s="27" t="e">
        <f>VLOOKUP($B2284,期貨未平倉口數!$A$4:$M$499,10,FALSE)</f>
        <v>#N/A</v>
      </c>
      <c r="Q2284" s="27" t="e">
        <f>VLOOKUP($B2284,期貨未平倉口數!$A$4:$M$499,11,FALSE)</f>
        <v>#N/A</v>
      </c>
      <c r="R2284" s="64" t="e">
        <f>VLOOKUP($B2284,選擇權未平倉餘額!$A$4:$I$500,6,FALSE)</f>
        <v>#N/A</v>
      </c>
      <c r="S2284" s="64" t="e">
        <f>VLOOKUP($B2284,選擇權未平倉餘額!$A$4:$I$500,7,FALSE)</f>
        <v>#N/A</v>
      </c>
      <c r="T2284" s="64" t="e">
        <f>VLOOKUP($B2284,選擇權未平倉餘額!$A$4:$I$500,8,FALSE)</f>
        <v>#N/A</v>
      </c>
      <c r="U2284" s="64" t="e">
        <f>VLOOKUP($B2284,選擇權未平倉餘額!$A$4:$I$500,9,FALSE)</f>
        <v>#N/A</v>
      </c>
      <c r="V2284" s="39" t="e">
        <f>VLOOKUP($B2284,臺指選擇權P_C_Ratios!$A$4:$C$500,3,FALSE)</f>
        <v>#N/A</v>
      </c>
      <c r="W2284" s="41" t="e">
        <f>VLOOKUP($B2284,散戶多空比!$A$6:$L$500,12,FALSE)</f>
        <v>#N/A</v>
      </c>
      <c r="X2284" s="40" t="e">
        <f>VLOOKUP($B2284,期貨大額交易人未沖銷部位!$A$4:$O$499,4,FALSE)</f>
        <v>#N/A</v>
      </c>
      <c r="Y2284" s="40" t="e">
        <f>VLOOKUP($B2284,期貨大額交易人未沖銷部位!$A$4:$O$499,7,FALSE)</f>
        <v>#N/A</v>
      </c>
      <c r="Z2284" s="40" t="e">
        <f>VLOOKUP($B2284,期貨大額交易人未沖銷部位!$A$4:$O$499,10,FALSE)</f>
        <v>#N/A</v>
      </c>
      <c r="AA2284" s="40" t="e">
        <f>VLOOKUP($B2284,期貨大額交易人未沖銷部位!$A$4:$O$499,13,FALSE)</f>
        <v>#N/A</v>
      </c>
      <c r="AB2284" s="40" t="e">
        <f>VLOOKUP($B2284,期貨大額交易人未沖銷部位!$A$4:$O$499,14,FALSE)</f>
        <v>#N/A</v>
      </c>
      <c r="AC2284" s="40" t="e">
        <f>VLOOKUP($B2284,期貨大額交易人未沖銷部位!$A$4:$O$499,15,FALSE)</f>
        <v>#N/A</v>
      </c>
      <c r="AD2284" s="33" t="e">
        <f>VLOOKUP($B2284,三大美股走勢!$A$4:$J$495,4,FALSE)</f>
        <v>#N/A</v>
      </c>
      <c r="AE2284" s="33" t="e">
        <f>VLOOKUP($B2284,三大美股走勢!$A$4:$J$495,7,FALSE)</f>
        <v>#N/A</v>
      </c>
      <c r="AF2284" s="33" t="e">
        <f>VLOOKUP($B2284,三大美股走勢!$A$4:$J$495,10,FALSE)</f>
        <v>#N/A</v>
      </c>
    </row>
    <row r="2285" spans="2:32">
      <c r="B2285" s="32">
        <v>45064</v>
      </c>
      <c r="C2285" s="33" t="e">
        <f>VLOOKUP($B2285,大盤與近月台指!$A$4:$I$499,2,FALSE)</f>
        <v>#N/A</v>
      </c>
      <c r="D2285" s="34" t="e">
        <f>VLOOKUP($B2285,大盤與近月台指!$A$4:$I$499,3,FALSE)</f>
        <v>#N/A</v>
      </c>
      <c r="E2285" s="35" t="e">
        <f>VLOOKUP($B2285,大盤與近月台指!$A$4:$I$499,4,FALSE)</f>
        <v>#N/A</v>
      </c>
      <c r="F2285" s="33" t="e">
        <f>VLOOKUP($B2285,大盤與近月台指!$A$4:$I$499,5,FALSE)</f>
        <v>#N/A</v>
      </c>
      <c r="G2285" s="49" t="e">
        <f>VLOOKUP($B2285,三大法人買賣超!$A$4:$I$500,3,FALSE)</f>
        <v>#N/A</v>
      </c>
      <c r="H2285" s="34" t="e">
        <f>VLOOKUP($B2285,三大法人買賣超!$A$4:$I$500,5,FALSE)</f>
        <v>#N/A</v>
      </c>
      <c r="I2285" s="27" t="e">
        <f>VLOOKUP($B2285,三大法人買賣超!$A$4:$I$500,7,FALSE)</f>
        <v>#N/A</v>
      </c>
      <c r="J2285" s="27" t="e">
        <f>VLOOKUP($B2285,三大法人買賣超!$A$4:$I$500,9,FALSE)</f>
        <v>#N/A</v>
      </c>
      <c r="K2285" s="37">
        <f>新台幣匯率美元指數!B2286</f>
        <v>0</v>
      </c>
      <c r="L2285" s="38">
        <f>新台幣匯率美元指數!C2286</f>
        <v>0</v>
      </c>
      <c r="M2285" s="39">
        <f>新台幣匯率美元指數!D2286</f>
        <v>0</v>
      </c>
      <c r="N2285" s="27" t="e">
        <f>VLOOKUP($B2285,期貨未平倉口數!$A$4:$M$499,4,FALSE)</f>
        <v>#N/A</v>
      </c>
      <c r="O2285" s="27" t="e">
        <f>VLOOKUP($B2285,期貨未平倉口數!$A$4:$M$499,9,FALSE)</f>
        <v>#N/A</v>
      </c>
      <c r="P2285" s="27" t="e">
        <f>VLOOKUP($B2285,期貨未平倉口數!$A$4:$M$499,10,FALSE)</f>
        <v>#N/A</v>
      </c>
      <c r="Q2285" s="27" t="e">
        <f>VLOOKUP($B2285,期貨未平倉口數!$A$4:$M$499,11,FALSE)</f>
        <v>#N/A</v>
      </c>
      <c r="R2285" s="64" t="e">
        <f>VLOOKUP($B2285,選擇權未平倉餘額!$A$4:$I$500,6,FALSE)</f>
        <v>#N/A</v>
      </c>
      <c r="S2285" s="64" t="e">
        <f>VLOOKUP($B2285,選擇權未平倉餘額!$A$4:$I$500,7,FALSE)</f>
        <v>#N/A</v>
      </c>
      <c r="T2285" s="64" t="e">
        <f>VLOOKUP($B2285,選擇權未平倉餘額!$A$4:$I$500,8,FALSE)</f>
        <v>#N/A</v>
      </c>
      <c r="U2285" s="64" t="e">
        <f>VLOOKUP($B2285,選擇權未平倉餘額!$A$4:$I$500,9,FALSE)</f>
        <v>#N/A</v>
      </c>
      <c r="V2285" s="39" t="e">
        <f>VLOOKUP($B2285,臺指選擇權P_C_Ratios!$A$4:$C$500,3,FALSE)</f>
        <v>#N/A</v>
      </c>
      <c r="W2285" s="41" t="e">
        <f>VLOOKUP($B2285,散戶多空比!$A$6:$L$500,12,FALSE)</f>
        <v>#N/A</v>
      </c>
      <c r="X2285" s="40" t="e">
        <f>VLOOKUP($B2285,期貨大額交易人未沖銷部位!$A$4:$O$499,4,FALSE)</f>
        <v>#N/A</v>
      </c>
      <c r="Y2285" s="40" t="e">
        <f>VLOOKUP($B2285,期貨大額交易人未沖銷部位!$A$4:$O$499,7,FALSE)</f>
        <v>#N/A</v>
      </c>
      <c r="Z2285" s="40" t="e">
        <f>VLOOKUP($B2285,期貨大額交易人未沖銷部位!$A$4:$O$499,10,FALSE)</f>
        <v>#N/A</v>
      </c>
      <c r="AA2285" s="40" t="e">
        <f>VLOOKUP($B2285,期貨大額交易人未沖銷部位!$A$4:$O$499,13,FALSE)</f>
        <v>#N/A</v>
      </c>
      <c r="AB2285" s="40" t="e">
        <f>VLOOKUP($B2285,期貨大額交易人未沖銷部位!$A$4:$O$499,14,FALSE)</f>
        <v>#N/A</v>
      </c>
      <c r="AC2285" s="40" t="e">
        <f>VLOOKUP($B2285,期貨大額交易人未沖銷部位!$A$4:$O$499,15,FALSE)</f>
        <v>#N/A</v>
      </c>
      <c r="AD2285" s="33" t="e">
        <f>VLOOKUP($B2285,三大美股走勢!$A$4:$J$495,4,FALSE)</f>
        <v>#N/A</v>
      </c>
      <c r="AE2285" s="33" t="e">
        <f>VLOOKUP($B2285,三大美股走勢!$A$4:$J$495,7,FALSE)</f>
        <v>#N/A</v>
      </c>
      <c r="AF2285" s="33" t="e">
        <f>VLOOKUP($B2285,三大美股走勢!$A$4:$J$495,10,FALSE)</f>
        <v>#N/A</v>
      </c>
    </row>
    <row r="2286" spans="2:32">
      <c r="B2286" s="32">
        <v>45065</v>
      </c>
      <c r="C2286" s="33" t="e">
        <f>VLOOKUP($B2286,大盤與近月台指!$A$4:$I$499,2,FALSE)</f>
        <v>#N/A</v>
      </c>
      <c r="D2286" s="34" t="e">
        <f>VLOOKUP($B2286,大盤與近月台指!$A$4:$I$499,3,FALSE)</f>
        <v>#N/A</v>
      </c>
      <c r="E2286" s="35" t="e">
        <f>VLOOKUP($B2286,大盤與近月台指!$A$4:$I$499,4,FALSE)</f>
        <v>#N/A</v>
      </c>
      <c r="F2286" s="33" t="e">
        <f>VLOOKUP($B2286,大盤與近月台指!$A$4:$I$499,5,FALSE)</f>
        <v>#N/A</v>
      </c>
      <c r="G2286" s="49" t="e">
        <f>VLOOKUP($B2286,三大法人買賣超!$A$4:$I$500,3,FALSE)</f>
        <v>#N/A</v>
      </c>
      <c r="H2286" s="34" t="e">
        <f>VLOOKUP($B2286,三大法人買賣超!$A$4:$I$500,5,FALSE)</f>
        <v>#N/A</v>
      </c>
      <c r="I2286" s="27" t="e">
        <f>VLOOKUP($B2286,三大法人買賣超!$A$4:$I$500,7,FALSE)</f>
        <v>#N/A</v>
      </c>
      <c r="J2286" s="27" t="e">
        <f>VLOOKUP($B2286,三大法人買賣超!$A$4:$I$500,9,FALSE)</f>
        <v>#N/A</v>
      </c>
      <c r="K2286" s="37">
        <f>新台幣匯率美元指數!B2287</f>
        <v>0</v>
      </c>
      <c r="L2286" s="38">
        <f>新台幣匯率美元指數!C2287</f>
        <v>0</v>
      </c>
      <c r="M2286" s="39">
        <f>新台幣匯率美元指數!D2287</f>
        <v>0</v>
      </c>
      <c r="N2286" s="27" t="e">
        <f>VLOOKUP($B2286,期貨未平倉口數!$A$4:$M$499,4,FALSE)</f>
        <v>#N/A</v>
      </c>
      <c r="O2286" s="27" t="e">
        <f>VLOOKUP($B2286,期貨未平倉口數!$A$4:$M$499,9,FALSE)</f>
        <v>#N/A</v>
      </c>
      <c r="P2286" s="27" t="e">
        <f>VLOOKUP($B2286,期貨未平倉口數!$A$4:$M$499,10,FALSE)</f>
        <v>#N/A</v>
      </c>
      <c r="Q2286" s="27" t="e">
        <f>VLOOKUP($B2286,期貨未平倉口數!$A$4:$M$499,11,FALSE)</f>
        <v>#N/A</v>
      </c>
      <c r="R2286" s="64" t="e">
        <f>VLOOKUP($B2286,選擇權未平倉餘額!$A$4:$I$500,6,FALSE)</f>
        <v>#N/A</v>
      </c>
      <c r="S2286" s="64" t="e">
        <f>VLOOKUP($B2286,選擇權未平倉餘額!$A$4:$I$500,7,FALSE)</f>
        <v>#N/A</v>
      </c>
      <c r="T2286" s="64" t="e">
        <f>VLOOKUP($B2286,選擇權未平倉餘額!$A$4:$I$500,8,FALSE)</f>
        <v>#N/A</v>
      </c>
      <c r="U2286" s="64" t="e">
        <f>VLOOKUP($B2286,選擇權未平倉餘額!$A$4:$I$500,9,FALSE)</f>
        <v>#N/A</v>
      </c>
      <c r="V2286" s="39" t="e">
        <f>VLOOKUP($B2286,臺指選擇權P_C_Ratios!$A$4:$C$500,3,FALSE)</f>
        <v>#N/A</v>
      </c>
      <c r="W2286" s="41" t="e">
        <f>VLOOKUP($B2286,散戶多空比!$A$6:$L$500,12,FALSE)</f>
        <v>#N/A</v>
      </c>
      <c r="X2286" s="40" t="e">
        <f>VLOOKUP($B2286,期貨大額交易人未沖銷部位!$A$4:$O$499,4,FALSE)</f>
        <v>#N/A</v>
      </c>
      <c r="Y2286" s="40" t="e">
        <f>VLOOKUP($B2286,期貨大額交易人未沖銷部位!$A$4:$O$499,7,FALSE)</f>
        <v>#N/A</v>
      </c>
      <c r="Z2286" s="40" t="e">
        <f>VLOOKUP($B2286,期貨大額交易人未沖銷部位!$A$4:$O$499,10,FALSE)</f>
        <v>#N/A</v>
      </c>
      <c r="AA2286" s="40" t="e">
        <f>VLOOKUP($B2286,期貨大額交易人未沖銷部位!$A$4:$O$499,13,FALSE)</f>
        <v>#N/A</v>
      </c>
      <c r="AB2286" s="40" t="e">
        <f>VLOOKUP($B2286,期貨大額交易人未沖銷部位!$A$4:$O$499,14,FALSE)</f>
        <v>#N/A</v>
      </c>
      <c r="AC2286" s="40" t="e">
        <f>VLOOKUP($B2286,期貨大額交易人未沖銷部位!$A$4:$O$499,15,FALSE)</f>
        <v>#N/A</v>
      </c>
      <c r="AD2286" s="33" t="e">
        <f>VLOOKUP($B2286,三大美股走勢!$A$4:$J$495,4,FALSE)</f>
        <v>#N/A</v>
      </c>
      <c r="AE2286" s="33" t="e">
        <f>VLOOKUP($B2286,三大美股走勢!$A$4:$J$495,7,FALSE)</f>
        <v>#N/A</v>
      </c>
      <c r="AF2286" s="33" t="e">
        <f>VLOOKUP($B2286,三大美股走勢!$A$4:$J$495,10,FALSE)</f>
        <v>#N/A</v>
      </c>
    </row>
    <row r="2287" spans="2:32">
      <c r="B2287" s="32">
        <v>45066</v>
      </c>
      <c r="C2287" s="33" t="e">
        <f>VLOOKUP($B2287,大盤與近月台指!$A$4:$I$499,2,FALSE)</f>
        <v>#N/A</v>
      </c>
      <c r="D2287" s="34" t="e">
        <f>VLOOKUP($B2287,大盤與近月台指!$A$4:$I$499,3,FALSE)</f>
        <v>#N/A</v>
      </c>
      <c r="E2287" s="35" t="e">
        <f>VLOOKUP($B2287,大盤與近月台指!$A$4:$I$499,4,FALSE)</f>
        <v>#N/A</v>
      </c>
      <c r="F2287" s="33" t="e">
        <f>VLOOKUP($B2287,大盤與近月台指!$A$4:$I$499,5,FALSE)</f>
        <v>#N/A</v>
      </c>
      <c r="G2287" s="49" t="e">
        <f>VLOOKUP($B2287,三大法人買賣超!$A$4:$I$500,3,FALSE)</f>
        <v>#N/A</v>
      </c>
      <c r="H2287" s="34" t="e">
        <f>VLOOKUP($B2287,三大法人買賣超!$A$4:$I$500,5,FALSE)</f>
        <v>#N/A</v>
      </c>
      <c r="I2287" s="27" t="e">
        <f>VLOOKUP($B2287,三大法人買賣超!$A$4:$I$500,7,FALSE)</f>
        <v>#N/A</v>
      </c>
      <c r="J2287" s="27" t="e">
        <f>VLOOKUP($B2287,三大法人買賣超!$A$4:$I$500,9,FALSE)</f>
        <v>#N/A</v>
      </c>
      <c r="K2287" s="37">
        <f>新台幣匯率美元指數!B2288</f>
        <v>0</v>
      </c>
      <c r="L2287" s="38">
        <f>新台幣匯率美元指數!C2288</f>
        <v>0</v>
      </c>
      <c r="M2287" s="39">
        <f>新台幣匯率美元指數!D2288</f>
        <v>0</v>
      </c>
      <c r="N2287" s="27" t="e">
        <f>VLOOKUP($B2287,期貨未平倉口數!$A$4:$M$499,4,FALSE)</f>
        <v>#N/A</v>
      </c>
      <c r="O2287" s="27" t="e">
        <f>VLOOKUP($B2287,期貨未平倉口數!$A$4:$M$499,9,FALSE)</f>
        <v>#N/A</v>
      </c>
      <c r="P2287" s="27" t="e">
        <f>VLOOKUP($B2287,期貨未平倉口數!$A$4:$M$499,10,FALSE)</f>
        <v>#N/A</v>
      </c>
      <c r="Q2287" s="27" t="e">
        <f>VLOOKUP($B2287,期貨未平倉口數!$A$4:$M$499,11,FALSE)</f>
        <v>#N/A</v>
      </c>
      <c r="R2287" s="64" t="e">
        <f>VLOOKUP($B2287,選擇權未平倉餘額!$A$4:$I$500,6,FALSE)</f>
        <v>#N/A</v>
      </c>
      <c r="S2287" s="64" t="e">
        <f>VLOOKUP($B2287,選擇權未平倉餘額!$A$4:$I$500,7,FALSE)</f>
        <v>#N/A</v>
      </c>
      <c r="T2287" s="64" t="e">
        <f>VLOOKUP($B2287,選擇權未平倉餘額!$A$4:$I$500,8,FALSE)</f>
        <v>#N/A</v>
      </c>
      <c r="U2287" s="64" t="e">
        <f>VLOOKUP($B2287,選擇權未平倉餘額!$A$4:$I$500,9,FALSE)</f>
        <v>#N/A</v>
      </c>
      <c r="V2287" s="39" t="e">
        <f>VLOOKUP($B2287,臺指選擇權P_C_Ratios!$A$4:$C$500,3,FALSE)</f>
        <v>#N/A</v>
      </c>
      <c r="W2287" s="41" t="e">
        <f>VLOOKUP($B2287,散戶多空比!$A$6:$L$500,12,FALSE)</f>
        <v>#N/A</v>
      </c>
      <c r="X2287" s="40" t="e">
        <f>VLOOKUP($B2287,期貨大額交易人未沖銷部位!$A$4:$O$499,4,FALSE)</f>
        <v>#N/A</v>
      </c>
      <c r="Y2287" s="40" t="e">
        <f>VLOOKUP($B2287,期貨大額交易人未沖銷部位!$A$4:$O$499,7,FALSE)</f>
        <v>#N/A</v>
      </c>
      <c r="Z2287" s="40" t="e">
        <f>VLOOKUP($B2287,期貨大額交易人未沖銷部位!$A$4:$O$499,10,FALSE)</f>
        <v>#N/A</v>
      </c>
      <c r="AA2287" s="40" t="e">
        <f>VLOOKUP($B2287,期貨大額交易人未沖銷部位!$A$4:$O$499,13,FALSE)</f>
        <v>#N/A</v>
      </c>
      <c r="AB2287" s="40" t="e">
        <f>VLOOKUP($B2287,期貨大額交易人未沖銷部位!$A$4:$O$499,14,FALSE)</f>
        <v>#N/A</v>
      </c>
      <c r="AC2287" s="40" t="e">
        <f>VLOOKUP($B2287,期貨大額交易人未沖銷部位!$A$4:$O$499,15,FALSE)</f>
        <v>#N/A</v>
      </c>
      <c r="AD2287" s="33" t="e">
        <f>VLOOKUP($B2287,三大美股走勢!$A$4:$J$495,4,FALSE)</f>
        <v>#N/A</v>
      </c>
      <c r="AE2287" s="33" t="e">
        <f>VLOOKUP($B2287,三大美股走勢!$A$4:$J$495,7,FALSE)</f>
        <v>#N/A</v>
      </c>
      <c r="AF2287" s="33" t="e">
        <f>VLOOKUP($B2287,三大美股走勢!$A$4:$J$495,10,FALSE)</f>
        <v>#N/A</v>
      </c>
    </row>
    <row r="2288" spans="2:32">
      <c r="B2288" s="32">
        <v>45067</v>
      </c>
      <c r="C2288" s="33" t="e">
        <f>VLOOKUP($B2288,大盤與近月台指!$A$4:$I$499,2,FALSE)</f>
        <v>#N/A</v>
      </c>
      <c r="D2288" s="34" t="e">
        <f>VLOOKUP($B2288,大盤與近月台指!$A$4:$I$499,3,FALSE)</f>
        <v>#N/A</v>
      </c>
      <c r="E2288" s="35" t="e">
        <f>VLOOKUP($B2288,大盤與近月台指!$A$4:$I$499,4,FALSE)</f>
        <v>#N/A</v>
      </c>
      <c r="F2288" s="33" t="e">
        <f>VLOOKUP($B2288,大盤與近月台指!$A$4:$I$499,5,FALSE)</f>
        <v>#N/A</v>
      </c>
      <c r="G2288" s="49" t="e">
        <f>VLOOKUP($B2288,三大法人買賣超!$A$4:$I$500,3,FALSE)</f>
        <v>#N/A</v>
      </c>
      <c r="H2288" s="34" t="e">
        <f>VLOOKUP($B2288,三大法人買賣超!$A$4:$I$500,5,FALSE)</f>
        <v>#N/A</v>
      </c>
      <c r="I2288" s="27" t="e">
        <f>VLOOKUP($B2288,三大法人買賣超!$A$4:$I$500,7,FALSE)</f>
        <v>#N/A</v>
      </c>
      <c r="J2288" s="27" t="e">
        <f>VLOOKUP($B2288,三大法人買賣超!$A$4:$I$500,9,FALSE)</f>
        <v>#N/A</v>
      </c>
      <c r="K2288" s="37">
        <f>新台幣匯率美元指數!B2289</f>
        <v>0</v>
      </c>
      <c r="L2288" s="38">
        <f>新台幣匯率美元指數!C2289</f>
        <v>0</v>
      </c>
      <c r="M2288" s="39">
        <f>新台幣匯率美元指數!D2289</f>
        <v>0</v>
      </c>
      <c r="N2288" s="27" t="e">
        <f>VLOOKUP($B2288,期貨未平倉口數!$A$4:$M$499,4,FALSE)</f>
        <v>#N/A</v>
      </c>
      <c r="O2288" s="27" t="e">
        <f>VLOOKUP($B2288,期貨未平倉口數!$A$4:$M$499,9,FALSE)</f>
        <v>#N/A</v>
      </c>
      <c r="P2288" s="27" t="e">
        <f>VLOOKUP($B2288,期貨未平倉口數!$A$4:$M$499,10,FALSE)</f>
        <v>#N/A</v>
      </c>
      <c r="Q2288" s="27" t="e">
        <f>VLOOKUP($B2288,期貨未平倉口數!$A$4:$M$499,11,FALSE)</f>
        <v>#N/A</v>
      </c>
      <c r="R2288" s="64" t="e">
        <f>VLOOKUP($B2288,選擇權未平倉餘額!$A$4:$I$500,6,FALSE)</f>
        <v>#N/A</v>
      </c>
      <c r="S2288" s="64" t="e">
        <f>VLOOKUP($B2288,選擇權未平倉餘額!$A$4:$I$500,7,FALSE)</f>
        <v>#N/A</v>
      </c>
      <c r="T2288" s="64" t="e">
        <f>VLOOKUP($B2288,選擇權未平倉餘額!$A$4:$I$500,8,FALSE)</f>
        <v>#N/A</v>
      </c>
      <c r="U2288" s="64" t="e">
        <f>VLOOKUP($B2288,選擇權未平倉餘額!$A$4:$I$500,9,FALSE)</f>
        <v>#N/A</v>
      </c>
      <c r="V2288" s="39" t="e">
        <f>VLOOKUP($B2288,臺指選擇權P_C_Ratios!$A$4:$C$500,3,FALSE)</f>
        <v>#N/A</v>
      </c>
      <c r="W2288" s="41" t="e">
        <f>VLOOKUP($B2288,散戶多空比!$A$6:$L$500,12,FALSE)</f>
        <v>#N/A</v>
      </c>
      <c r="X2288" s="40" t="e">
        <f>VLOOKUP($B2288,期貨大額交易人未沖銷部位!$A$4:$O$499,4,FALSE)</f>
        <v>#N/A</v>
      </c>
      <c r="Y2288" s="40" t="e">
        <f>VLOOKUP($B2288,期貨大額交易人未沖銷部位!$A$4:$O$499,7,FALSE)</f>
        <v>#N/A</v>
      </c>
      <c r="Z2288" s="40" t="e">
        <f>VLOOKUP($B2288,期貨大額交易人未沖銷部位!$A$4:$O$499,10,FALSE)</f>
        <v>#N/A</v>
      </c>
      <c r="AA2288" s="40" t="e">
        <f>VLOOKUP($B2288,期貨大額交易人未沖銷部位!$A$4:$O$499,13,FALSE)</f>
        <v>#N/A</v>
      </c>
      <c r="AB2288" s="40" t="e">
        <f>VLOOKUP($B2288,期貨大額交易人未沖銷部位!$A$4:$O$499,14,FALSE)</f>
        <v>#N/A</v>
      </c>
      <c r="AC2288" s="40" t="e">
        <f>VLOOKUP($B2288,期貨大額交易人未沖銷部位!$A$4:$O$499,15,FALSE)</f>
        <v>#N/A</v>
      </c>
      <c r="AD2288" s="33" t="e">
        <f>VLOOKUP($B2288,三大美股走勢!$A$4:$J$495,4,FALSE)</f>
        <v>#N/A</v>
      </c>
      <c r="AE2288" s="33" t="e">
        <f>VLOOKUP($B2288,三大美股走勢!$A$4:$J$495,7,FALSE)</f>
        <v>#N/A</v>
      </c>
      <c r="AF2288" s="33" t="e">
        <f>VLOOKUP($B2288,三大美股走勢!$A$4:$J$495,10,FALSE)</f>
        <v>#N/A</v>
      </c>
    </row>
    <row r="2289" spans="2:32">
      <c r="B2289" s="32">
        <v>45068</v>
      </c>
      <c r="C2289" s="33" t="e">
        <f>VLOOKUP($B2289,大盤與近月台指!$A$4:$I$499,2,FALSE)</f>
        <v>#N/A</v>
      </c>
      <c r="D2289" s="34" t="e">
        <f>VLOOKUP($B2289,大盤與近月台指!$A$4:$I$499,3,FALSE)</f>
        <v>#N/A</v>
      </c>
      <c r="E2289" s="35" t="e">
        <f>VLOOKUP($B2289,大盤與近月台指!$A$4:$I$499,4,FALSE)</f>
        <v>#N/A</v>
      </c>
      <c r="F2289" s="33" t="e">
        <f>VLOOKUP($B2289,大盤與近月台指!$A$4:$I$499,5,FALSE)</f>
        <v>#N/A</v>
      </c>
      <c r="G2289" s="49" t="e">
        <f>VLOOKUP($B2289,三大法人買賣超!$A$4:$I$500,3,FALSE)</f>
        <v>#N/A</v>
      </c>
      <c r="H2289" s="34" t="e">
        <f>VLOOKUP($B2289,三大法人買賣超!$A$4:$I$500,5,FALSE)</f>
        <v>#N/A</v>
      </c>
      <c r="I2289" s="27" t="e">
        <f>VLOOKUP($B2289,三大法人買賣超!$A$4:$I$500,7,FALSE)</f>
        <v>#N/A</v>
      </c>
      <c r="J2289" s="27" t="e">
        <f>VLOOKUP($B2289,三大法人買賣超!$A$4:$I$500,9,FALSE)</f>
        <v>#N/A</v>
      </c>
      <c r="K2289" s="37">
        <f>新台幣匯率美元指數!B2290</f>
        <v>0</v>
      </c>
      <c r="L2289" s="38">
        <f>新台幣匯率美元指數!C2290</f>
        <v>0</v>
      </c>
      <c r="M2289" s="39">
        <f>新台幣匯率美元指數!D2290</f>
        <v>0</v>
      </c>
      <c r="N2289" s="27" t="e">
        <f>VLOOKUP($B2289,期貨未平倉口數!$A$4:$M$499,4,FALSE)</f>
        <v>#N/A</v>
      </c>
      <c r="O2289" s="27" t="e">
        <f>VLOOKUP($B2289,期貨未平倉口數!$A$4:$M$499,9,FALSE)</f>
        <v>#N/A</v>
      </c>
      <c r="P2289" s="27" t="e">
        <f>VLOOKUP($B2289,期貨未平倉口數!$A$4:$M$499,10,FALSE)</f>
        <v>#N/A</v>
      </c>
      <c r="Q2289" s="27" t="e">
        <f>VLOOKUP($B2289,期貨未平倉口數!$A$4:$M$499,11,FALSE)</f>
        <v>#N/A</v>
      </c>
      <c r="R2289" s="64" t="e">
        <f>VLOOKUP($B2289,選擇權未平倉餘額!$A$4:$I$500,6,FALSE)</f>
        <v>#N/A</v>
      </c>
      <c r="S2289" s="64" t="e">
        <f>VLOOKUP($B2289,選擇權未平倉餘額!$A$4:$I$500,7,FALSE)</f>
        <v>#N/A</v>
      </c>
      <c r="T2289" s="64" t="e">
        <f>VLOOKUP($B2289,選擇權未平倉餘額!$A$4:$I$500,8,FALSE)</f>
        <v>#N/A</v>
      </c>
      <c r="U2289" s="64" t="e">
        <f>VLOOKUP($B2289,選擇權未平倉餘額!$A$4:$I$500,9,FALSE)</f>
        <v>#N/A</v>
      </c>
      <c r="V2289" s="39" t="e">
        <f>VLOOKUP($B2289,臺指選擇權P_C_Ratios!$A$4:$C$500,3,FALSE)</f>
        <v>#N/A</v>
      </c>
      <c r="W2289" s="41" t="e">
        <f>VLOOKUP($B2289,散戶多空比!$A$6:$L$500,12,FALSE)</f>
        <v>#N/A</v>
      </c>
      <c r="X2289" s="40" t="e">
        <f>VLOOKUP($B2289,期貨大額交易人未沖銷部位!$A$4:$O$499,4,FALSE)</f>
        <v>#N/A</v>
      </c>
      <c r="Y2289" s="40" t="e">
        <f>VLOOKUP($B2289,期貨大額交易人未沖銷部位!$A$4:$O$499,7,FALSE)</f>
        <v>#N/A</v>
      </c>
      <c r="Z2289" s="40" t="e">
        <f>VLOOKUP($B2289,期貨大額交易人未沖銷部位!$A$4:$O$499,10,FALSE)</f>
        <v>#N/A</v>
      </c>
      <c r="AA2289" s="40" t="e">
        <f>VLOOKUP($B2289,期貨大額交易人未沖銷部位!$A$4:$O$499,13,FALSE)</f>
        <v>#N/A</v>
      </c>
      <c r="AB2289" s="40" t="e">
        <f>VLOOKUP($B2289,期貨大額交易人未沖銷部位!$A$4:$O$499,14,FALSE)</f>
        <v>#N/A</v>
      </c>
      <c r="AC2289" s="40" t="e">
        <f>VLOOKUP($B2289,期貨大額交易人未沖銷部位!$A$4:$O$499,15,FALSE)</f>
        <v>#N/A</v>
      </c>
      <c r="AD2289" s="33" t="e">
        <f>VLOOKUP($B2289,三大美股走勢!$A$4:$J$495,4,FALSE)</f>
        <v>#N/A</v>
      </c>
      <c r="AE2289" s="33" t="e">
        <f>VLOOKUP($B2289,三大美股走勢!$A$4:$J$495,7,FALSE)</f>
        <v>#N/A</v>
      </c>
      <c r="AF2289" s="33" t="e">
        <f>VLOOKUP($B2289,三大美股走勢!$A$4:$J$495,10,FALSE)</f>
        <v>#N/A</v>
      </c>
    </row>
    <row r="2290" spans="2:32">
      <c r="B2290" s="32">
        <v>45069</v>
      </c>
      <c r="C2290" s="33" t="e">
        <f>VLOOKUP($B2290,大盤與近月台指!$A$4:$I$499,2,FALSE)</f>
        <v>#N/A</v>
      </c>
      <c r="D2290" s="34" t="e">
        <f>VLOOKUP($B2290,大盤與近月台指!$A$4:$I$499,3,FALSE)</f>
        <v>#N/A</v>
      </c>
      <c r="E2290" s="35" t="e">
        <f>VLOOKUP($B2290,大盤與近月台指!$A$4:$I$499,4,FALSE)</f>
        <v>#N/A</v>
      </c>
      <c r="F2290" s="33" t="e">
        <f>VLOOKUP($B2290,大盤與近月台指!$A$4:$I$499,5,FALSE)</f>
        <v>#N/A</v>
      </c>
      <c r="G2290" s="49" t="e">
        <f>VLOOKUP($B2290,三大法人買賣超!$A$4:$I$500,3,FALSE)</f>
        <v>#N/A</v>
      </c>
      <c r="H2290" s="34" t="e">
        <f>VLOOKUP($B2290,三大法人買賣超!$A$4:$I$500,5,FALSE)</f>
        <v>#N/A</v>
      </c>
      <c r="I2290" s="27" t="e">
        <f>VLOOKUP($B2290,三大法人買賣超!$A$4:$I$500,7,FALSE)</f>
        <v>#N/A</v>
      </c>
      <c r="J2290" s="27" t="e">
        <f>VLOOKUP($B2290,三大法人買賣超!$A$4:$I$500,9,FALSE)</f>
        <v>#N/A</v>
      </c>
      <c r="K2290" s="37">
        <f>新台幣匯率美元指數!B2291</f>
        <v>0</v>
      </c>
      <c r="L2290" s="38">
        <f>新台幣匯率美元指數!C2291</f>
        <v>0</v>
      </c>
      <c r="M2290" s="39">
        <f>新台幣匯率美元指數!D2291</f>
        <v>0</v>
      </c>
      <c r="N2290" s="27" t="e">
        <f>VLOOKUP($B2290,期貨未平倉口數!$A$4:$M$499,4,FALSE)</f>
        <v>#N/A</v>
      </c>
      <c r="O2290" s="27" t="e">
        <f>VLOOKUP($B2290,期貨未平倉口數!$A$4:$M$499,9,FALSE)</f>
        <v>#N/A</v>
      </c>
      <c r="P2290" s="27" t="e">
        <f>VLOOKUP($B2290,期貨未平倉口數!$A$4:$M$499,10,FALSE)</f>
        <v>#N/A</v>
      </c>
      <c r="Q2290" s="27" t="e">
        <f>VLOOKUP($B2290,期貨未平倉口數!$A$4:$M$499,11,FALSE)</f>
        <v>#N/A</v>
      </c>
      <c r="R2290" s="64" t="e">
        <f>VLOOKUP($B2290,選擇權未平倉餘額!$A$4:$I$500,6,FALSE)</f>
        <v>#N/A</v>
      </c>
      <c r="S2290" s="64" t="e">
        <f>VLOOKUP($B2290,選擇權未平倉餘額!$A$4:$I$500,7,FALSE)</f>
        <v>#N/A</v>
      </c>
      <c r="T2290" s="64" t="e">
        <f>VLOOKUP($B2290,選擇權未平倉餘額!$A$4:$I$500,8,FALSE)</f>
        <v>#N/A</v>
      </c>
      <c r="U2290" s="64" t="e">
        <f>VLOOKUP($B2290,選擇權未平倉餘額!$A$4:$I$500,9,FALSE)</f>
        <v>#N/A</v>
      </c>
      <c r="V2290" s="39" t="e">
        <f>VLOOKUP($B2290,臺指選擇權P_C_Ratios!$A$4:$C$500,3,FALSE)</f>
        <v>#N/A</v>
      </c>
      <c r="W2290" s="41" t="e">
        <f>VLOOKUP($B2290,散戶多空比!$A$6:$L$500,12,FALSE)</f>
        <v>#N/A</v>
      </c>
      <c r="X2290" s="40" t="e">
        <f>VLOOKUP($B2290,期貨大額交易人未沖銷部位!$A$4:$O$499,4,FALSE)</f>
        <v>#N/A</v>
      </c>
      <c r="Y2290" s="40" t="e">
        <f>VLOOKUP($B2290,期貨大額交易人未沖銷部位!$A$4:$O$499,7,FALSE)</f>
        <v>#N/A</v>
      </c>
      <c r="Z2290" s="40" t="e">
        <f>VLOOKUP($B2290,期貨大額交易人未沖銷部位!$A$4:$O$499,10,FALSE)</f>
        <v>#N/A</v>
      </c>
      <c r="AA2290" s="40" t="e">
        <f>VLOOKUP($B2290,期貨大額交易人未沖銷部位!$A$4:$O$499,13,FALSE)</f>
        <v>#N/A</v>
      </c>
      <c r="AB2290" s="40" t="e">
        <f>VLOOKUP($B2290,期貨大額交易人未沖銷部位!$A$4:$O$499,14,FALSE)</f>
        <v>#N/A</v>
      </c>
      <c r="AC2290" s="40" t="e">
        <f>VLOOKUP($B2290,期貨大額交易人未沖銷部位!$A$4:$O$499,15,FALSE)</f>
        <v>#N/A</v>
      </c>
      <c r="AD2290" s="33" t="e">
        <f>VLOOKUP($B2290,三大美股走勢!$A$4:$J$495,4,FALSE)</f>
        <v>#N/A</v>
      </c>
      <c r="AE2290" s="33" t="e">
        <f>VLOOKUP($B2290,三大美股走勢!$A$4:$J$495,7,FALSE)</f>
        <v>#N/A</v>
      </c>
      <c r="AF2290" s="33" t="e">
        <f>VLOOKUP($B2290,三大美股走勢!$A$4:$J$495,10,FALSE)</f>
        <v>#N/A</v>
      </c>
    </row>
    <row r="2291" spans="2:32">
      <c r="B2291" s="32">
        <v>45070</v>
      </c>
      <c r="C2291" s="33" t="e">
        <f>VLOOKUP($B2291,大盤與近月台指!$A$4:$I$499,2,FALSE)</f>
        <v>#N/A</v>
      </c>
      <c r="D2291" s="34" t="e">
        <f>VLOOKUP($B2291,大盤與近月台指!$A$4:$I$499,3,FALSE)</f>
        <v>#N/A</v>
      </c>
      <c r="E2291" s="35" t="e">
        <f>VLOOKUP($B2291,大盤與近月台指!$A$4:$I$499,4,FALSE)</f>
        <v>#N/A</v>
      </c>
      <c r="F2291" s="33" t="e">
        <f>VLOOKUP($B2291,大盤與近月台指!$A$4:$I$499,5,FALSE)</f>
        <v>#N/A</v>
      </c>
      <c r="G2291" s="49" t="e">
        <f>VLOOKUP($B2291,三大法人買賣超!$A$4:$I$500,3,FALSE)</f>
        <v>#N/A</v>
      </c>
      <c r="H2291" s="34" t="e">
        <f>VLOOKUP($B2291,三大法人買賣超!$A$4:$I$500,5,FALSE)</f>
        <v>#N/A</v>
      </c>
      <c r="I2291" s="27" t="e">
        <f>VLOOKUP($B2291,三大法人買賣超!$A$4:$I$500,7,FALSE)</f>
        <v>#N/A</v>
      </c>
      <c r="J2291" s="27" t="e">
        <f>VLOOKUP($B2291,三大法人買賣超!$A$4:$I$500,9,FALSE)</f>
        <v>#N/A</v>
      </c>
      <c r="K2291" s="37">
        <f>新台幣匯率美元指數!B2292</f>
        <v>0</v>
      </c>
      <c r="L2291" s="38">
        <f>新台幣匯率美元指數!C2292</f>
        <v>0</v>
      </c>
      <c r="M2291" s="39">
        <f>新台幣匯率美元指數!D2292</f>
        <v>0</v>
      </c>
      <c r="N2291" s="27" t="e">
        <f>VLOOKUP($B2291,期貨未平倉口數!$A$4:$M$499,4,FALSE)</f>
        <v>#N/A</v>
      </c>
      <c r="O2291" s="27" t="e">
        <f>VLOOKUP($B2291,期貨未平倉口數!$A$4:$M$499,9,FALSE)</f>
        <v>#N/A</v>
      </c>
      <c r="P2291" s="27" t="e">
        <f>VLOOKUP($B2291,期貨未平倉口數!$A$4:$M$499,10,FALSE)</f>
        <v>#N/A</v>
      </c>
      <c r="Q2291" s="27" t="e">
        <f>VLOOKUP($B2291,期貨未平倉口數!$A$4:$M$499,11,FALSE)</f>
        <v>#N/A</v>
      </c>
      <c r="R2291" s="64" t="e">
        <f>VLOOKUP($B2291,選擇權未平倉餘額!$A$4:$I$500,6,FALSE)</f>
        <v>#N/A</v>
      </c>
      <c r="S2291" s="64" t="e">
        <f>VLOOKUP($B2291,選擇權未平倉餘額!$A$4:$I$500,7,FALSE)</f>
        <v>#N/A</v>
      </c>
      <c r="T2291" s="64" t="e">
        <f>VLOOKUP($B2291,選擇權未平倉餘額!$A$4:$I$500,8,FALSE)</f>
        <v>#N/A</v>
      </c>
      <c r="U2291" s="64" t="e">
        <f>VLOOKUP($B2291,選擇權未平倉餘額!$A$4:$I$500,9,FALSE)</f>
        <v>#N/A</v>
      </c>
      <c r="V2291" s="39" t="e">
        <f>VLOOKUP($B2291,臺指選擇權P_C_Ratios!$A$4:$C$500,3,FALSE)</f>
        <v>#N/A</v>
      </c>
      <c r="W2291" s="41" t="e">
        <f>VLOOKUP($B2291,散戶多空比!$A$6:$L$500,12,FALSE)</f>
        <v>#N/A</v>
      </c>
      <c r="X2291" s="40" t="e">
        <f>VLOOKUP($B2291,期貨大額交易人未沖銷部位!$A$4:$O$499,4,FALSE)</f>
        <v>#N/A</v>
      </c>
      <c r="Y2291" s="40" t="e">
        <f>VLOOKUP($B2291,期貨大額交易人未沖銷部位!$A$4:$O$499,7,FALSE)</f>
        <v>#N/A</v>
      </c>
      <c r="Z2291" s="40" t="e">
        <f>VLOOKUP($B2291,期貨大額交易人未沖銷部位!$A$4:$O$499,10,FALSE)</f>
        <v>#N/A</v>
      </c>
      <c r="AA2291" s="40" t="e">
        <f>VLOOKUP($B2291,期貨大額交易人未沖銷部位!$A$4:$O$499,13,FALSE)</f>
        <v>#N/A</v>
      </c>
      <c r="AB2291" s="40" t="e">
        <f>VLOOKUP($B2291,期貨大額交易人未沖銷部位!$A$4:$O$499,14,FALSE)</f>
        <v>#N/A</v>
      </c>
      <c r="AC2291" s="40" t="e">
        <f>VLOOKUP($B2291,期貨大額交易人未沖銷部位!$A$4:$O$499,15,FALSE)</f>
        <v>#N/A</v>
      </c>
      <c r="AD2291" s="33" t="e">
        <f>VLOOKUP($B2291,三大美股走勢!$A$4:$J$495,4,FALSE)</f>
        <v>#N/A</v>
      </c>
      <c r="AE2291" s="33" t="e">
        <f>VLOOKUP($B2291,三大美股走勢!$A$4:$J$495,7,FALSE)</f>
        <v>#N/A</v>
      </c>
      <c r="AF2291" s="33" t="e">
        <f>VLOOKUP($B2291,三大美股走勢!$A$4:$J$495,10,FALSE)</f>
        <v>#N/A</v>
      </c>
    </row>
    <row r="2292" spans="2:32">
      <c r="B2292" s="32">
        <v>45071</v>
      </c>
      <c r="C2292" s="33" t="e">
        <f>VLOOKUP($B2292,大盤與近月台指!$A$4:$I$499,2,FALSE)</f>
        <v>#N/A</v>
      </c>
      <c r="D2292" s="34" t="e">
        <f>VLOOKUP($B2292,大盤與近月台指!$A$4:$I$499,3,FALSE)</f>
        <v>#N/A</v>
      </c>
      <c r="E2292" s="35" t="e">
        <f>VLOOKUP($B2292,大盤與近月台指!$A$4:$I$499,4,FALSE)</f>
        <v>#N/A</v>
      </c>
      <c r="F2292" s="33" t="e">
        <f>VLOOKUP($B2292,大盤與近月台指!$A$4:$I$499,5,FALSE)</f>
        <v>#N/A</v>
      </c>
      <c r="G2292" s="49" t="e">
        <f>VLOOKUP($B2292,三大法人買賣超!$A$4:$I$500,3,FALSE)</f>
        <v>#N/A</v>
      </c>
      <c r="H2292" s="34" t="e">
        <f>VLOOKUP($B2292,三大法人買賣超!$A$4:$I$500,5,FALSE)</f>
        <v>#N/A</v>
      </c>
      <c r="I2292" s="27" t="e">
        <f>VLOOKUP($B2292,三大法人買賣超!$A$4:$I$500,7,FALSE)</f>
        <v>#N/A</v>
      </c>
      <c r="J2292" s="27" t="e">
        <f>VLOOKUP($B2292,三大法人買賣超!$A$4:$I$500,9,FALSE)</f>
        <v>#N/A</v>
      </c>
      <c r="K2292" s="37">
        <f>新台幣匯率美元指數!B2293</f>
        <v>0</v>
      </c>
      <c r="L2292" s="38">
        <f>新台幣匯率美元指數!C2293</f>
        <v>0</v>
      </c>
      <c r="M2292" s="39">
        <f>新台幣匯率美元指數!D2293</f>
        <v>0</v>
      </c>
      <c r="N2292" s="27" t="e">
        <f>VLOOKUP($B2292,期貨未平倉口數!$A$4:$M$499,4,FALSE)</f>
        <v>#N/A</v>
      </c>
      <c r="O2292" s="27" t="e">
        <f>VLOOKUP($B2292,期貨未平倉口數!$A$4:$M$499,9,FALSE)</f>
        <v>#N/A</v>
      </c>
      <c r="P2292" s="27" t="e">
        <f>VLOOKUP($B2292,期貨未平倉口數!$A$4:$M$499,10,FALSE)</f>
        <v>#N/A</v>
      </c>
      <c r="Q2292" s="27" t="e">
        <f>VLOOKUP($B2292,期貨未平倉口數!$A$4:$M$499,11,FALSE)</f>
        <v>#N/A</v>
      </c>
      <c r="R2292" s="64" t="e">
        <f>VLOOKUP($B2292,選擇權未平倉餘額!$A$4:$I$500,6,FALSE)</f>
        <v>#N/A</v>
      </c>
      <c r="S2292" s="64" t="e">
        <f>VLOOKUP($B2292,選擇權未平倉餘額!$A$4:$I$500,7,FALSE)</f>
        <v>#N/A</v>
      </c>
      <c r="T2292" s="64" t="e">
        <f>VLOOKUP($B2292,選擇權未平倉餘額!$A$4:$I$500,8,FALSE)</f>
        <v>#N/A</v>
      </c>
      <c r="U2292" s="64" t="e">
        <f>VLOOKUP($B2292,選擇權未平倉餘額!$A$4:$I$500,9,FALSE)</f>
        <v>#N/A</v>
      </c>
      <c r="V2292" s="39" t="e">
        <f>VLOOKUP($B2292,臺指選擇權P_C_Ratios!$A$4:$C$500,3,FALSE)</f>
        <v>#N/A</v>
      </c>
      <c r="W2292" s="41" t="e">
        <f>VLOOKUP($B2292,散戶多空比!$A$6:$L$500,12,FALSE)</f>
        <v>#N/A</v>
      </c>
      <c r="X2292" s="40" t="e">
        <f>VLOOKUP($B2292,期貨大額交易人未沖銷部位!$A$4:$O$499,4,FALSE)</f>
        <v>#N/A</v>
      </c>
      <c r="Y2292" s="40" t="e">
        <f>VLOOKUP($B2292,期貨大額交易人未沖銷部位!$A$4:$O$499,7,FALSE)</f>
        <v>#N/A</v>
      </c>
      <c r="Z2292" s="40" t="e">
        <f>VLOOKUP($B2292,期貨大額交易人未沖銷部位!$A$4:$O$499,10,FALSE)</f>
        <v>#N/A</v>
      </c>
      <c r="AA2292" s="40" t="e">
        <f>VLOOKUP($B2292,期貨大額交易人未沖銷部位!$A$4:$O$499,13,FALSE)</f>
        <v>#N/A</v>
      </c>
      <c r="AB2292" s="40" t="e">
        <f>VLOOKUP($B2292,期貨大額交易人未沖銷部位!$A$4:$O$499,14,FALSE)</f>
        <v>#N/A</v>
      </c>
      <c r="AC2292" s="40" t="e">
        <f>VLOOKUP($B2292,期貨大額交易人未沖銷部位!$A$4:$O$499,15,FALSE)</f>
        <v>#N/A</v>
      </c>
      <c r="AD2292" s="33" t="e">
        <f>VLOOKUP($B2292,三大美股走勢!$A$4:$J$495,4,FALSE)</f>
        <v>#N/A</v>
      </c>
      <c r="AE2292" s="33" t="e">
        <f>VLOOKUP($B2292,三大美股走勢!$A$4:$J$495,7,FALSE)</f>
        <v>#N/A</v>
      </c>
      <c r="AF2292" s="33" t="e">
        <f>VLOOKUP($B2292,三大美股走勢!$A$4:$J$495,10,FALSE)</f>
        <v>#N/A</v>
      </c>
    </row>
    <row r="2293" spans="2:32">
      <c r="B2293" s="32">
        <v>45072</v>
      </c>
      <c r="C2293" s="33" t="e">
        <f>VLOOKUP($B2293,大盤與近月台指!$A$4:$I$499,2,FALSE)</f>
        <v>#N/A</v>
      </c>
      <c r="D2293" s="34" t="e">
        <f>VLOOKUP($B2293,大盤與近月台指!$A$4:$I$499,3,FALSE)</f>
        <v>#N/A</v>
      </c>
      <c r="E2293" s="35" t="e">
        <f>VLOOKUP($B2293,大盤與近月台指!$A$4:$I$499,4,FALSE)</f>
        <v>#N/A</v>
      </c>
      <c r="F2293" s="33" t="e">
        <f>VLOOKUP($B2293,大盤與近月台指!$A$4:$I$499,5,FALSE)</f>
        <v>#N/A</v>
      </c>
      <c r="G2293" s="49" t="e">
        <f>VLOOKUP($B2293,三大法人買賣超!$A$4:$I$500,3,FALSE)</f>
        <v>#N/A</v>
      </c>
      <c r="H2293" s="34" t="e">
        <f>VLOOKUP($B2293,三大法人買賣超!$A$4:$I$500,5,FALSE)</f>
        <v>#N/A</v>
      </c>
      <c r="I2293" s="27" t="e">
        <f>VLOOKUP($B2293,三大法人買賣超!$A$4:$I$500,7,FALSE)</f>
        <v>#N/A</v>
      </c>
      <c r="J2293" s="27" t="e">
        <f>VLOOKUP($B2293,三大法人買賣超!$A$4:$I$500,9,FALSE)</f>
        <v>#N/A</v>
      </c>
      <c r="K2293" s="37">
        <f>新台幣匯率美元指數!B2294</f>
        <v>0</v>
      </c>
      <c r="L2293" s="38">
        <f>新台幣匯率美元指數!C2294</f>
        <v>0</v>
      </c>
      <c r="M2293" s="39">
        <f>新台幣匯率美元指數!D2294</f>
        <v>0</v>
      </c>
      <c r="N2293" s="27" t="e">
        <f>VLOOKUP($B2293,期貨未平倉口數!$A$4:$M$499,4,FALSE)</f>
        <v>#N/A</v>
      </c>
      <c r="O2293" s="27" t="e">
        <f>VLOOKUP($B2293,期貨未平倉口數!$A$4:$M$499,9,FALSE)</f>
        <v>#N/A</v>
      </c>
      <c r="P2293" s="27" t="e">
        <f>VLOOKUP($B2293,期貨未平倉口數!$A$4:$M$499,10,FALSE)</f>
        <v>#N/A</v>
      </c>
      <c r="Q2293" s="27" t="e">
        <f>VLOOKUP($B2293,期貨未平倉口數!$A$4:$M$499,11,FALSE)</f>
        <v>#N/A</v>
      </c>
      <c r="R2293" s="64" t="e">
        <f>VLOOKUP($B2293,選擇權未平倉餘額!$A$4:$I$500,6,FALSE)</f>
        <v>#N/A</v>
      </c>
      <c r="S2293" s="64" t="e">
        <f>VLOOKUP($B2293,選擇權未平倉餘額!$A$4:$I$500,7,FALSE)</f>
        <v>#N/A</v>
      </c>
      <c r="T2293" s="64" t="e">
        <f>VLOOKUP($B2293,選擇權未平倉餘額!$A$4:$I$500,8,FALSE)</f>
        <v>#N/A</v>
      </c>
      <c r="U2293" s="64" t="e">
        <f>VLOOKUP($B2293,選擇權未平倉餘額!$A$4:$I$500,9,FALSE)</f>
        <v>#N/A</v>
      </c>
      <c r="V2293" s="39" t="e">
        <f>VLOOKUP($B2293,臺指選擇權P_C_Ratios!$A$4:$C$500,3,FALSE)</f>
        <v>#N/A</v>
      </c>
      <c r="W2293" s="41" t="e">
        <f>VLOOKUP($B2293,散戶多空比!$A$6:$L$500,12,FALSE)</f>
        <v>#N/A</v>
      </c>
      <c r="X2293" s="40" t="e">
        <f>VLOOKUP($B2293,期貨大額交易人未沖銷部位!$A$4:$O$499,4,FALSE)</f>
        <v>#N/A</v>
      </c>
      <c r="Y2293" s="40" t="e">
        <f>VLOOKUP($B2293,期貨大額交易人未沖銷部位!$A$4:$O$499,7,FALSE)</f>
        <v>#N/A</v>
      </c>
      <c r="Z2293" s="40" t="e">
        <f>VLOOKUP($B2293,期貨大額交易人未沖銷部位!$A$4:$O$499,10,FALSE)</f>
        <v>#N/A</v>
      </c>
      <c r="AA2293" s="40" t="e">
        <f>VLOOKUP($B2293,期貨大額交易人未沖銷部位!$A$4:$O$499,13,FALSE)</f>
        <v>#N/A</v>
      </c>
      <c r="AB2293" s="40" t="e">
        <f>VLOOKUP($B2293,期貨大額交易人未沖銷部位!$A$4:$O$499,14,FALSE)</f>
        <v>#N/A</v>
      </c>
      <c r="AC2293" s="40" t="e">
        <f>VLOOKUP($B2293,期貨大額交易人未沖銷部位!$A$4:$O$499,15,FALSE)</f>
        <v>#N/A</v>
      </c>
      <c r="AD2293" s="33" t="e">
        <f>VLOOKUP($B2293,三大美股走勢!$A$4:$J$495,4,FALSE)</f>
        <v>#N/A</v>
      </c>
      <c r="AE2293" s="33" t="e">
        <f>VLOOKUP($B2293,三大美股走勢!$A$4:$J$495,7,FALSE)</f>
        <v>#N/A</v>
      </c>
      <c r="AF2293" s="33" t="e">
        <f>VLOOKUP($B2293,三大美股走勢!$A$4:$J$495,10,FALSE)</f>
        <v>#N/A</v>
      </c>
    </row>
    <row r="2294" spans="2:32">
      <c r="B2294" s="32">
        <v>45073</v>
      </c>
      <c r="C2294" s="33" t="e">
        <f>VLOOKUP($B2294,大盤與近月台指!$A$4:$I$499,2,FALSE)</f>
        <v>#N/A</v>
      </c>
      <c r="D2294" s="34" t="e">
        <f>VLOOKUP($B2294,大盤與近月台指!$A$4:$I$499,3,FALSE)</f>
        <v>#N/A</v>
      </c>
      <c r="E2294" s="35" t="e">
        <f>VLOOKUP($B2294,大盤與近月台指!$A$4:$I$499,4,FALSE)</f>
        <v>#N/A</v>
      </c>
      <c r="F2294" s="33" t="e">
        <f>VLOOKUP($B2294,大盤與近月台指!$A$4:$I$499,5,FALSE)</f>
        <v>#N/A</v>
      </c>
      <c r="G2294" s="49" t="e">
        <f>VLOOKUP($B2294,三大法人買賣超!$A$4:$I$500,3,FALSE)</f>
        <v>#N/A</v>
      </c>
      <c r="H2294" s="34" t="e">
        <f>VLOOKUP($B2294,三大法人買賣超!$A$4:$I$500,5,FALSE)</f>
        <v>#N/A</v>
      </c>
      <c r="I2294" s="27" t="e">
        <f>VLOOKUP($B2294,三大法人買賣超!$A$4:$I$500,7,FALSE)</f>
        <v>#N/A</v>
      </c>
      <c r="J2294" s="27" t="e">
        <f>VLOOKUP($B2294,三大法人買賣超!$A$4:$I$500,9,FALSE)</f>
        <v>#N/A</v>
      </c>
      <c r="K2294" s="37">
        <f>新台幣匯率美元指數!B2295</f>
        <v>0</v>
      </c>
      <c r="L2294" s="38">
        <f>新台幣匯率美元指數!C2295</f>
        <v>0</v>
      </c>
      <c r="M2294" s="39">
        <f>新台幣匯率美元指數!D2295</f>
        <v>0</v>
      </c>
      <c r="N2294" s="27" t="e">
        <f>VLOOKUP($B2294,期貨未平倉口數!$A$4:$M$499,4,FALSE)</f>
        <v>#N/A</v>
      </c>
      <c r="O2294" s="27" t="e">
        <f>VLOOKUP($B2294,期貨未平倉口數!$A$4:$M$499,9,FALSE)</f>
        <v>#N/A</v>
      </c>
      <c r="P2294" s="27" t="e">
        <f>VLOOKUP($B2294,期貨未平倉口數!$A$4:$M$499,10,FALSE)</f>
        <v>#N/A</v>
      </c>
      <c r="Q2294" s="27" t="e">
        <f>VLOOKUP($B2294,期貨未平倉口數!$A$4:$M$499,11,FALSE)</f>
        <v>#N/A</v>
      </c>
      <c r="R2294" s="64" t="e">
        <f>VLOOKUP($B2294,選擇權未平倉餘額!$A$4:$I$500,6,FALSE)</f>
        <v>#N/A</v>
      </c>
      <c r="S2294" s="64" t="e">
        <f>VLOOKUP($B2294,選擇權未平倉餘額!$A$4:$I$500,7,FALSE)</f>
        <v>#N/A</v>
      </c>
      <c r="T2294" s="64" t="e">
        <f>VLOOKUP($B2294,選擇權未平倉餘額!$A$4:$I$500,8,FALSE)</f>
        <v>#N/A</v>
      </c>
      <c r="U2294" s="64" t="e">
        <f>VLOOKUP($B2294,選擇權未平倉餘額!$A$4:$I$500,9,FALSE)</f>
        <v>#N/A</v>
      </c>
      <c r="V2294" s="39" t="e">
        <f>VLOOKUP($B2294,臺指選擇權P_C_Ratios!$A$4:$C$500,3,FALSE)</f>
        <v>#N/A</v>
      </c>
      <c r="W2294" s="41" t="e">
        <f>VLOOKUP($B2294,散戶多空比!$A$6:$L$500,12,FALSE)</f>
        <v>#N/A</v>
      </c>
      <c r="X2294" s="40" t="e">
        <f>VLOOKUP($B2294,期貨大額交易人未沖銷部位!$A$4:$O$499,4,FALSE)</f>
        <v>#N/A</v>
      </c>
      <c r="Y2294" s="40" t="e">
        <f>VLOOKUP($B2294,期貨大額交易人未沖銷部位!$A$4:$O$499,7,FALSE)</f>
        <v>#N/A</v>
      </c>
      <c r="Z2294" s="40" t="e">
        <f>VLOOKUP($B2294,期貨大額交易人未沖銷部位!$A$4:$O$499,10,FALSE)</f>
        <v>#N/A</v>
      </c>
      <c r="AA2294" s="40" t="e">
        <f>VLOOKUP($B2294,期貨大額交易人未沖銷部位!$A$4:$O$499,13,FALSE)</f>
        <v>#N/A</v>
      </c>
      <c r="AB2294" s="40" t="e">
        <f>VLOOKUP($B2294,期貨大額交易人未沖銷部位!$A$4:$O$499,14,FALSE)</f>
        <v>#N/A</v>
      </c>
      <c r="AC2294" s="40" t="e">
        <f>VLOOKUP($B2294,期貨大額交易人未沖銷部位!$A$4:$O$499,15,FALSE)</f>
        <v>#N/A</v>
      </c>
      <c r="AD2294" s="33" t="e">
        <f>VLOOKUP($B2294,三大美股走勢!$A$4:$J$495,4,FALSE)</f>
        <v>#N/A</v>
      </c>
      <c r="AE2294" s="33" t="e">
        <f>VLOOKUP($B2294,三大美股走勢!$A$4:$J$495,7,FALSE)</f>
        <v>#N/A</v>
      </c>
      <c r="AF2294" s="33" t="e">
        <f>VLOOKUP($B2294,三大美股走勢!$A$4:$J$495,10,FALSE)</f>
        <v>#N/A</v>
      </c>
    </row>
    <row r="2295" spans="2:32">
      <c r="B2295" s="32">
        <v>45074</v>
      </c>
      <c r="C2295" s="33" t="e">
        <f>VLOOKUP($B2295,大盤與近月台指!$A$4:$I$499,2,FALSE)</f>
        <v>#N/A</v>
      </c>
      <c r="D2295" s="34" t="e">
        <f>VLOOKUP($B2295,大盤與近月台指!$A$4:$I$499,3,FALSE)</f>
        <v>#N/A</v>
      </c>
      <c r="E2295" s="35" t="e">
        <f>VLOOKUP($B2295,大盤與近月台指!$A$4:$I$499,4,FALSE)</f>
        <v>#N/A</v>
      </c>
      <c r="F2295" s="33" t="e">
        <f>VLOOKUP($B2295,大盤與近月台指!$A$4:$I$499,5,FALSE)</f>
        <v>#N/A</v>
      </c>
      <c r="G2295" s="49" t="e">
        <f>VLOOKUP($B2295,三大法人買賣超!$A$4:$I$500,3,FALSE)</f>
        <v>#N/A</v>
      </c>
      <c r="H2295" s="34" t="e">
        <f>VLOOKUP($B2295,三大法人買賣超!$A$4:$I$500,5,FALSE)</f>
        <v>#N/A</v>
      </c>
      <c r="I2295" s="27" t="e">
        <f>VLOOKUP($B2295,三大法人買賣超!$A$4:$I$500,7,FALSE)</f>
        <v>#N/A</v>
      </c>
      <c r="J2295" s="27" t="e">
        <f>VLOOKUP($B2295,三大法人買賣超!$A$4:$I$500,9,FALSE)</f>
        <v>#N/A</v>
      </c>
      <c r="K2295" s="37">
        <f>新台幣匯率美元指數!B2296</f>
        <v>0</v>
      </c>
      <c r="L2295" s="38">
        <f>新台幣匯率美元指數!C2296</f>
        <v>0</v>
      </c>
      <c r="M2295" s="39">
        <f>新台幣匯率美元指數!D2296</f>
        <v>0</v>
      </c>
      <c r="N2295" s="27" t="e">
        <f>VLOOKUP($B2295,期貨未平倉口數!$A$4:$M$499,4,FALSE)</f>
        <v>#N/A</v>
      </c>
      <c r="O2295" s="27" t="e">
        <f>VLOOKUP($B2295,期貨未平倉口數!$A$4:$M$499,9,FALSE)</f>
        <v>#N/A</v>
      </c>
      <c r="P2295" s="27" t="e">
        <f>VLOOKUP($B2295,期貨未平倉口數!$A$4:$M$499,10,FALSE)</f>
        <v>#N/A</v>
      </c>
      <c r="Q2295" s="27" t="e">
        <f>VLOOKUP($B2295,期貨未平倉口數!$A$4:$M$499,11,FALSE)</f>
        <v>#N/A</v>
      </c>
      <c r="R2295" s="64" t="e">
        <f>VLOOKUP($B2295,選擇權未平倉餘額!$A$4:$I$500,6,FALSE)</f>
        <v>#N/A</v>
      </c>
      <c r="S2295" s="64" t="e">
        <f>VLOOKUP($B2295,選擇權未平倉餘額!$A$4:$I$500,7,FALSE)</f>
        <v>#N/A</v>
      </c>
      <c r="T2295" s="64" t="e">
        <f>VLOOKUP($B2295,選擇權未平倉餘額!$A$4:$I$500,8,FALSE)</f>
        <v>#N/A</v>
      </c>
      <c r="U2295" s="64" t="e">
        <f>VLOOKUP($B2295,選擇權未平倉餘額!$A$4:$I$500,9,FALSE)</f>
        <v>#N/A</v>
      </c>
      <c r="V2295" s="39" t="e">
        <f>VLOOKUP($B2295,臺指選擇權P_C_Ratios!$A$4:$C$500,3,FALSE)</f>
        <v>#N/A</v>
      </c>
      <c r="W2295" s="41" t="e">
        <f>VLOOKUP($B2295,散戶多空比!$A$6:$L$500,12,FALSE)</f>
        <v>#N/A</v>
      </c>
      <c r="X2295" s="40" t="e">
        <f>VLOOKUP($B2295,期貨大額交易人未沖銷部位!$A$4:$O$499,4,FALSE)</f>
        <v>#N/A</v>
      </c>
      <c r="Y2295" s="40" t="e">
        <f>VLOOKUP($B2295,期貨大額交易人未沖銷部位!$A$4:$O$499,7,FALSE)</f>
        <v>#N/A</v>
      </c>
      <c r="Z2295" s="40" t="e">
        <f>VLOOKUP($B2295,期貨大額交易人未沖銷部位!$A$4:$O$499,10,FALSE)</f>
        <v>#N/A</v>
      </c>
      <c r="AA2295" s="40" t="e">
        <f>VLOOKUP($B2295,期貨大額交易人未沖銷部位!$A$4:$O$499,13,FALSE)</f>
        <v>#N/A</v>
      </c>
      <c r="AB2295" s="40" t="e">
        <f>VLOOKUP($B2295,期貨大額交易人未沖銷部位!$A$4:$O$499,14,FALSE)</f>
        <v>#N/A</v>
      </c>
      <c r="AC2295" s="40" t="e">
        <f>VLOOKUP($B2295,期貨大額交易人未沖銷部位!$A$4:$O$499,15,FALSE)</f>
        <v>#N/A</v>
      </c>
      <c r="AD2295" s="33" t="e">
        <f>VLOOKUP($B2295,三大美股走勢!$A$4:$J$495,4,FALSE)</f>
        <v>#N/A</v>
      </c>
      <c r="AE2295" s="33" t="e">
        <f>VLOOKUP($B2295,三大美股走勢!$A$4:$J$495,7,FALSE)</f>
        <v>#N/A</v>
      </c>
      <c r="AF2295" s="33" t="e">
        <f>VLOOKUP($B2295,三大美股走勢!$A$4:$J$495,10,FALSE)</f>
        <v>#N/A</v>
      </c>
    </row>
    <row r="2296" spans="2:32">
      <c r="B2296" s="32">
        <v>45075</v>
      </c>
      <c r="C2296" s="33" t="e">
        <f>VLOOKUP($B2296,大盤與近月台指!$A$4:$I$499,2,FALSE)</f>
        <v>#N/A</v>
      </c>
      <c r="D2296" s="34" t="e">
        <f>VLOOKUP($B2296,大盤與近月台指!$A$4:$I$499,3,FALSE)</f>
        <v>#N/A</v>
      </c>
      <c r="E2296" s="35" t="e">
        <f>VLOOKUP($B2296,大盤與近月台指!$A$4:$I$499,4,FALSE)</f>
        <v>#N/A</v>
      </c>
      <c r="F2296" s="33" t="e">
        <f>VLOOKUP($B2296,大盤與近月台指!$A$4:$I$499,5,FALSE)</f>
        <v>#N/A</v>
      </c>
      <c r="G2296" s="49" t="e">
        <f>VLOOKUP($B2296,三大法人買賣超!$A$4:$I$500,3,FALSE)</f>
        <v>#N/A</v>
      </c>
      <c r="H2296" s="34" t="e">
        <f>VLOOKUP($B2296,三大法人買賣超!$A$4:$I$500,5,FALSE)</f>
        <v>#N/A</v>
      </c>
      <c r="I2296" s="27" t="e">
        <f>VLOOKUP($B2296,三大法人買賣超!$A$4:$I$500,7,FALSE)</f>
        <v>#N/A</v>
      </c>
      <c r="J2296" s="27" t="e">
        <f>VLOOKUP($B2296,三大法人買賣超!$A$4:$I$500,9,FALSE)</f>
        <v>#N/A</v>
      </c>
      <c r="K2296" s="37">
        <f>新台幣匯率美元指數!B2297</f>
        <v>0</v>
      </c>
      <c r="L2296" s="38">
        <f>新台幣匯率美元指數!C2297</f>
        <v>0</v>
      </c>
      <c r="M2296" s="39">
        <f>新台幣匯率美元指數!D2297</f>
        <v>0</v>
      </c>
      <c r="N2296" s="27" t="e">
        <f>VLOOKUP($B2296,期貨未平倉口數!$A$4:$M$499,4,FALSE)</f>
        <v>#N/A</v>
      </c>
      <c r="O2296" s="27" t="e">
        <f>VLOOKUP($B2296,期貨未平倉口數!$A$4:$M$499,9,FALSE)</f>
        <v>#N/A</v>
      </c>
      <c r="P2296" s="27" t="e">
        <f>VLOOKUP($B2296,期貨未平倉口數!$A$4:$M$499,10,FALSE)</f>
        <v>#N/A</v>
      </c>
      <c r="Q2296" s="27" t="e">
        <f>VLOOKUP($B2296,期貨未平倉口數!$A$4:$M$499,11,FALSE)</f>
        <v>#N/A</v>
      </c>
      <c r="R2296" s="64" t="e">
        <f>VLOOKUP($B2296,選擇權未平倉餘額!$A$4:$I$500,6,FALSE)</f>
        <v>#N/A</v>
      </c>
      <c r="S2296" s="64" t="e">
        <f>VLOOKUP($B2296,選擇權未平倉餘額!$A$4:$I$500,7,FALSE)</f>
        <v>#N/A</v>
      </c>
      <c r="T2296" s="64" t="e">
        <f>VLOOKUP($B2296,選擇權未平倉餘額!$A$4:$I$500,8,FALSE)</f>
        <v>#N/A</v>
      </c>
      <c r="U2296" s="64" t="e">
        <f>VLOOKUP($B2296,選擇權未平倉餘額!$A$4:$I$500,9,FALSE)</f>
        <v>#N/A</v>
      </c>
      <c r="V2296" s="39" t="e">
        <f>VLOOKUP($B2296,臺指選擇權P_C_Ratios!$A$4:$C$500,3,FALSE)</f>
        <v>#N/A</v>
      </c>
      <c r="W2296" s="41" t="e">
        <f>VLOOKUP($B2296,散戶多空比!$A$6:$L$500,12,FALSE)</f>
        <v>#N/A</v>
      </c>
      <c r="X2296" s="40" t="e">
        <f>VLOOKUP($B2296,期貨大額交易人未沖銷部位!$A$4:$O$499,4,FALSE)</f>
        <v>#N/A</v>
      </c>
      <c r="Y2296" s="40" t="e">
        <f>VLOOKUP($B2296,期貨大額交易人未沖銷部位!$A$4:$O$499,7,FALSE)</f>
        <v>#N/A</v>
      </c>
      <c r="Z2296" s="40" t="e">
        <f>VLOOKUP($B2296,期貨大額交易人未沖銷部位!$A$4:$O$499,10,FALSE)</f>
        <v>#N/A</v>
      </c>
      <c r="AA2296" s="40" t="e">
        <f>VLOOKUP($B2296,期貨大額交易人未沖銷部位!$A$4:$O$499,13,FALSE)</f>
        <v>#N/A</v>
      </c>
      <c r="AB2296" s="40" t="e">
        <f>VLOOKUP($B2296,期貨大額交易人未沖銷部位!$A$4:$O$499,14,FALSE)</f>
        <v>#N/A</v>
      </c>
      <c r="AC2296" s="40" t="e">
        <f>VLOOKUP($B2296,期貨大額交易人未沖銷部位!$A$4:$O$499,15,FALSE)</f>
        <v>#N/A</v>
      </c>
      <c r="AD2296" s="33" t="e">
        <f>VLOOKUP($B2296,三大美股走勢!$A$4:$J$495,4,FALSE)</f>
        <v>#N/A</v>
      </c>
      <c r="AE2296" s="33" t="e">
        <f>VLOOKUP($B2296,三大美股走勢!$A$4:$J$495,7,FALSE)</f>
        <v>#N/A</v>
      </c>
      <c r="AF2296" s="33" t="e">
        <f>VLOOKUP($B2296,三大美股走勢!$A$4:$J$495,10,FALSE)</f>
        <v>#N/A</v>
      </c>
    </row>
    <row r="2297" spans="2:32">
      <c r="B2297" s="32">
        <v>45076</v>
      </c>
      <c r="C2297" s="33" t="e">
        <f>VLOOKUP($B2297,大盤與近月台指!$A$4:$I$499,2,FALSE)</f>
        <v>#N/A</v>
      </c>
      <c r="D2297" s="34" t="e">
        <f>VLOOKUP($B2297,大盤與近月台指!$A$4:$I$499,3,FALSE)</f>
        <v>#N/A</v>
      </c>
      <c r="E2297" s="35" t="e">
        <f>VLOOKUP($B2297,大盤與近月台指!$A$4:$I$499,4,FALSE)</f>
        <v>#N/A</v>
      </c>
      <c r="F2297" s="33" t="e">
        <f>VLOOKUP($B2297,大盤與近月台指!$A$4:$I$499,5,FALSE)</f>
        <v>#N/A</v>
      </c>
      <c r="G2297" s="49" t="e">
        <f>VLOOKUP($B2297,三大法人買賣超!$A$4:$I$500,3,FALSE)</f>
        <v>#N/A</v>
      </c>
      <c r="H2297" s="34" t="e">
        <f>VLOOKUP($B2297,三大法人買賣超!$A$4:$I$500,5,FALSE)</f>
        <v>#N/A</v>
      </c>
      <c r="I2297" s="27" t="e">
        <f>VLOOKUP($B2297,三大法人買賣超!$A$4:$I$500,7,FALSE)</f>
        <v>#N/A</v>
      </c>
      <c r="J2297" s="27" t="e">
        <f>VLOOKUP($B2297,三大法人買賣超!$A$4:$I$500,9,FALSE)</f>
        <v>#N/A</v>
      </c>
      <c r="K2297" s="37">
        <f>新台幣匯率美元指數!B2298</f>
        <v>0</v>
      </c>
      <c r="L2297" s="38">
        <f>新台幣匯率美元指數!C2298</f>
        <v>0</v>
      </c>
      <c r="M2297" s="39">
        <f>新台幣匯率美元指數!D2298</f>
        <v>0</v>
      </c>
      <c r="N2297" s="27" t="e">
        <f>VLOOKUP($B2297,期貨未平倉口數!$A$4:$M$499,4,FALSE)</f>
        <v>#N/A</v>
      </c>
      <c r="O2297" s="27" t="e">
        <f>VLOOKUP($B2297,期貨未平倉口數!$A$4:$M$499,9,FALSE)</f>
        <v>#N/A</v>
      </c>
      <c r="P2297" s="27" t="e">
        <f>VLOOKUP($B2297,期貨未平倉口數!$A$4:$M$499,10,FALSE)</f>
        <v>#N/A</v>
      </c>
      <c r="Q2297" s="27" t="e">
        <f>VLOOKUP($B2297,期貨未平倉口數!$A$4:$M$499,11,FALSE)</f>
        <v>#N/A</v>
      </c>
      <c r="R2297" s="64" t="e">
        <f>VLOOKUP($B2297,選擇權未平倉餘額!$A$4:$I$500,6,FALSE)</f>
        <v>#N/A</v>
      </c>
      <c r="S2297" s="64" t="e">
        <f>VLOOKUP($B2297,選擇權未平倉餘額!$A$4:$I$500,7,FALSE)</f>
        <v>#N/A</v>
      </c>
      <c r="T2297" s="64" t="e">
        <f>VLOOKUP($B2297,選擇權未平倉餘額!$A$4:$I$500,8,FALSE)</f>
        <v>#N/A</v>
      </c>
      <c r="U2297" s="64" t="e">
        <f>VLOOKUP($B2297,選擇權未平倉餘額!$A$4:$I$500,9,FALSE)</f>
        <v>#N/A</v>
      </c>
      <c r="V2297" s="39" t="e">
        <f>VLOOKUP($B2297,臺指選擇權P_C_Ratios!$A$4:$C$500,3,FALSE)</f>
        <v>#N/A</v>
      </c>
      <c r="W2297" s="41" t="e">
        <f>VLOOKUP($B2297,散戶多空比!$A$6:$L$500,12,FALSE)</f>
        <v>#N/A</v>
      </c>
      <c r="X2297" s="40" t="e">
        <f>VLOOKUP($B2297,期貨大額交易人未沖銷部位!$A$4:$O$499,4,FALSE)</f>
        <v>#N/A</v>
      </c>
      <c r="Y2297" s="40" t="e">
        <f>VLOOKUP($B2297,期貨大額交易人未沖銷部位!$A$4:$O$499,7,FALSE)</f>
        <v>#N/A</v>
      </c>
      <c r="Z2297" s="40" t="e">
        <f>VLOOKUP($B2297,期貨大額交易人未沖銷部位!$A$4:$O$499,10,FALSE)</f>
        <v>#N/A</v>
      </c>
      <c r="AA2297" s="40" t="e">
        <f>VLOOKUP($B2297,期貨大額交易人未沖銷部位!$A$4:$O$499,13,FALSE)</f>
        <v>#N/A</v>
      </c>
      <c r="AB2297" s="40" t="e">
        <f>VLOOKUP($B2297,期貨大額交易人未沖銷部位!$A$4:$O$499,14,FALSE)</f>
        <v>#N/A</v>
      </c>
      <c r="AC2297" s="40" t="e">
        <f>VLOOKUP($B2297,期貨大額交易人未沖銷部位!$A$4:$O$499,15,FALSE)</f>
        <v>#N/A</v>
      </c>
      <c r="AD2297" s="33" t="e">
        <f>VLOOKUP($B2297,三大美股走勢!$A$4:$J$495,4,FALSE)</f>
        <v>#N/A</v>
      </c>
      <c r="AE2297" s="33" t="e">
        <f>VLOOKUP($B2297,三大美股走勢!$A$4:$J$495,7,FALSE)</f>
        <v>#N/A</v>
      </c>
      <c r="AF2297" s="33" t="e">
        <f>VLOOKUP($B2297,三大美股走勢!$A$4:$J$495,10,FALSE)</f>
        <v>#N/A</v>
      </c>
    </row>
    <row r="2298" spans="2:32">
      <c r="B2298" s="32">
        <v>45077</v>
      </c>
      <c r="C2298" s="33" t="e">
        <f>VLOOKUP($B2298,大盤與近月台指!$A$4:$I$499,2,FALSE)</f>
        <v>#N/A</v>
      </c>
      <c r="D2298" s="34" t="e">
        <f>VLOOKUP($B2298,大盤與近月台指!$A$4:$I$499,3,FALSE)</f>
        <v>#N/A</v>
      </c>
      <c r="E2298" s="35" t="e">
        <f>VLOOKUP($B2298,大盤與近月台指!$A$4:$I$499,4,FALSE)</f>
        <v>#N/A</v>
      </c>
      <c r="F2298" s="33" t="e">
        <f>VLOOKUP($B2298,大盤與近月台指!$A$4:$I$499,5,FALSE)</f>
        <v>#N/A</v>
      </c>
      <c r="G2298" s="49" t="e">
        <f>VLOOKUP($B2298,三大法人買賣超!$A$4:$I$500,3,FALSE)</f>
        <v>#N/A</v>
      </c>
      <c r="H2298" s="34" t="e">
        <f>VLOOKUP($B2298,三大法人買賣超!$A$4:$I$500,5,FALSE)</f>
        <v>#N/A</v>
      </c>
      <c r="I2298" s="27" t="e">
        <f>VLOOKUP($B2298,三大法人買賣超!$A$4:$I$500,7,FALSE)</f>
        <v>#N/A</v>
      </c>
      <c r="J2298" s="27" t="e">
        <f>VLOOKUP($B2298,三大法人買賣超!$A$4:$I$500,9,FALSE)</f>
        <v>#N/A</v>
      </c>
      <c r="K2298" s="37">
        <f>新台幣匯率美元指數!B2299</f>
        <v>0</v>
      </c>
      <c r="L2298" s="38">
        <f>新台幣匯率美元指數!C2299</f>
        <v>0</v>
      </c>
      <c r="M2298" s="39">
        <f>新台幣匯率美元指數!D2299</f>
        <v>0</v>
      </c>
      <c r="N2298" s="27" t="e">
        <f>VLOOKUP($B2298,期貨未平倉口數!$A$4:$M$499,4,FALSE)</f>
        <v>#N/A</v>
      </c>
      <c r="O2298" s="27" t="e">
        <f>VLOOKUP($B2298,期貨未平倉口數!$A$4:$M$499,9,FALSE)</f>
        <v>#N/A</v>
      </c>
      <c r="P2298" s="27" t="e">
        <f>VLOOKUP($B2298,期貨未平倉口數!$A$4:$M$499,10,FALSE)</f>
        <v>#N/A</v>
      </c>
      <c r="Q2298" s="27" t="e">
        <f>VLOOKUP($B2298,期貨未平倉口數!$A$4:$M$499,11,FALSE)</f>
        <v>#N/A</v>
      </c>
      <c r="R2298" s="64" t="e">
        <f>VLOOKUP($B2298,選擇權未平倉餘額!$A$4:$I$500,6,FALSE)</f>
        <v>#N/A</v>
      </c>
      <c r="S2298" s="64" t="e">
        <f>VLOOKUP($B2298,選擇權未平倉餘額!$A$4:$I$500,7,FALSE)</f>
        <v>#N/A</v>
      </c>
      <c r="T2298" s="64" t="e">
        <f>VLOOKUP($B2298,選擇權未平倉餘額!$A$4:$I$500,8,FALSE)</f>
        <v>#N/A</v>
      </c>
      <c r="U2298" s="64" t="e">
        <f>VLOOKUP($B2298,選擇權未平倉餘額!$A$4:$I$500,9,FALSE)</f>
        <v>#N/A</v>
      </c>
      <c r="V2298" s="39" t="e">
        <f>VLOOKUP($B2298,臺指選擇權P_C_Ratios!$A$4:$C$500,3,FALSE)</f>
        <v>#N/A</v>
      </c>
      <c r="W2298" s="41" t="e">
        <f>VLOOKUP($B2298,散戶多空比!$A$6:$L$500,12,FALSE)</f>
        <v>#N/A</v>
      </c>
      <c r="X2298" s="40" t="e">
        <f>VLOOKUP($B2298,期貨大額交易人未沖銷部位!$A$4:$O$499,4,FALSE)</f>
        <v>#N/A</v>
      </c>
      <c r="Y2298" s="40" t="e">
        <f>VLOOKUP($B2298,期貨大額交易人未沖銷部位!$A$4:$O$499,7,FALSE)</f>
        <v>#N/A</v>
      </c>
      <c r="Z2298" s="40" t="e">
        <f>VLOOKUP($B2298,期貨大額交易人未沖銷部位!$A$4:$O$499,10,FALSE)</f>
        <v>#N/A</v>
      </c>
      <c r="AA2298" s="40" t="e">
        <f>VLOOKUP($B2298,期貨大額交易人未沖銷部位!$A$4:$O$499,13,FALSE)</f>
        <v>#N/A</v>
      </c>
      <c r="AB2298" s="40" t="e">
        <f>VLOOKUP($B2298,期貨大額交易人未沖銷部位!$A$4:$O$499,14,FALSE)</f>
        <v>#N/A</v>
      </c>
      <c r="AC2298" s="40" t="e">
        <f>VLOOKUP($B2298,期貨大額交易人未沖銷部位!$A$4:$O$499,15,FALSE)</f>
        <v>#N/A</v>
      </c>
      <c r="AD2298" s="33" t="e">
        <f>VLOOKUP($B2298,三大美股走勢!$A$4:$J$495,4,FALSE)</f>
        <v>#N/A</v>
      </c>
      <c r="AE2298" s="33" t="e">
        <f>VLOOKUP($B2298,三大美股走勢!$A$4:$J$495,7,FALSE)</f>
        <v>#N/A</v>
      </c>
      <c r="AF2298" s="33" t="e">
        <f>VLOOKUP($B2298,三大美股走勢!$A$4:$J$495,10,FALSE)</f>
        <v>#N/A</v>
      </c>
    </row>
    <row r="2299" spans="2:32">
      <c r="B2299" s="32">
        <v>45078</v>
      </c>
      <c r="C2299" s="33" t="e">
        <f>VLOOKUP($B2299,大盤與近月台指!$A$4:$I$499,2,FALSE)</f>
        <v>#N/A</v>
      </c>
      <c r="D2299" s="34" t="e">
        <f>VLOOKUP($B2299,大盤與近月台指!$A$4:$I$499,3,FALSE)</f>
        <v>#N/A</v>
      </c>
      <c r="E2299" s="35" t="e">
        <f>VLOOKUP($B2299,大盤與近月台指!$A$4:$I$499,4,FALSE)</f>
        <v>#N/A</v>
      </c>
      <c r="F2299" s="33" t="e">
        <f>VLOOKUP($B2299,大盤與近月台指!$A$4:$I$499,5,FALSE)</f>
        <v>#N/A</v>
      </c>
      <c r="G2299" s="49" t="e">
        <f>VLOOKUP($B2299,三大法人買賣超!$A$4:$I$500,3,FALSE)</f>
        <v>#N/A</v>
      </c>
      <c r="H2299" s="34" t="e">
        <f>VLOOKUP($B2299,三大法人買賣超!$A$4:$I$500,5,FALSE)</f>
        <v>#N/A</v>
      </c>
      <c r="I2299" s="27" t="e">
        <f>VLOOKUP($B2299,三大法人買賣超!$A$4:$I$500,7,FALSE)</f>
        <v>#N/A</v>
      </c>
      <c r="J2299" s="27" t="e">
        <f>VLOOKUP($B2299,三大法人買賣超!$A$4:$I$500,9,FALSE)</f>
        <v>#N/A</v>
      </c>
      <c r="K2299" s="37">
        <f>新台幣匯率美元指數!B2300</f>
        <v>0</v>
      </c>
      <c r="L2299" s="38">
        <f>新台幣匯率美元指數!C2300</f>
        <v>0</v>
      </c>
      <c r="M2299" s="39">
        <f>新台幣匯率美元指數!D2300</f>
        <v>0</v>
      </c>
      <c r="N2299" s="27" t="e">
        <f>VLOOKUP($B2299,期貨未平倉口數!$A$4:$M$499,4,FALSE)</f>
        <v>#N/A</v>
      </c>
      <c r="O2299" s="27" t="e">
        <f>VLOOKUP($B2299,期貨未平倉口數!$A$4:$M$499,9,FALSE)</f>
        <v>#N/A</v>
      </c>
      <c r="P2299" s="27" t="e">
        <f>VLOOKUP($B2299,期貨未平倉口數!$A$4:$M$499,10,FALSE)</f>
        <v>#N/A</v>
      </c>
      <c r="Q2299" s="27" t="e">
        <f>VLOOKUP($B2299,期貨未平倉口數!$A$4:$M$499,11,FALSE)</f>
        <v>#N/A</v>
      </c>
      <c r="R2299" s="64" t="e">
        <f>VLOOKUP($B2299,選擇權未平倉餘額!$A$4:$I$500,6,FALSE)</f>
        <v>#N/A</v>
      </c>
      <c r="S2299" s="64" t="e">
        <f>VLOOKUP($B2299,選擇權未平倉餘額!$A$4:$I$500,7,FALSE)</f>
        <v>#N/A</v>
      </c>
      <c r="T2299" s="64" t="e">
        <f>VLOOKUP($B2299,選擇權未平倉餘額!$A$4:$I$500,8,FALSE)</f>
        <v>#N/A</v>
      </c>
      <c r="U2299" s="64" t="e">
        <f>VLOOKUP($B2299,選擇權未平倉餘額!$A$4:$I$500,9,FALSE)</f>
        <v>#N/A</v>
      </c>
      <c r="V2299" s="39" t="e">
        <f>VLOOKUP($B2299,臺指選擇權P_C_Ratios!$A$4:$C$500,3,FALSE)</f>
        <v>#N/A</v>
      </c>
      <c r="W2299" s="41" t="e">
        <f>VLOOKUP($B2299,散戶多空比!$A$6:$L$500,12,FALSE)</f>
        <v>#N/A</v>
      </c>
      <c r="X2299" s="40" t="e">
        <f>VLOOKUP($B2299,期貨大額交易人未沖銷部位!$A$4:$O$499,4,FALSE)</f>
        <v>#N/A</v>
      </c>
      <c r="Y2299" s="40" t="e">
        <f>VLOOKUP($B2299,期貨大額交易人未沖銷部位!$A$4:$O$499,7,FALSE)</f>
        <v>#N/A</v>
      </c>
      <c r="Z2299" s="40" t="e">
        <f>VLOOKUP($B2299,期貨大額交易人未沖銷部位!$A$4:$O$499,10,FALSE)</f>
        <v>#N/A</v>
      </c>
      <c r="AA2299" s="40" t="e">
        <f>VLOOKUP($B2299,期貨大額交易人未沖銷部位!$A$4:$O$499,13,FALSE)</f>
        <v>#N/A</v>
      </c>
      <c r="AB2299" s="40" t="e">
        <f>VLOOKUP($B2299,期貨大額交易人未沖銷部位!$A$4:$O$499,14,FALSE)</f>
        <v>#N/A</v>
      </c>
      <c r="AC2299" s="40" t="e">
        <f>VLOOKUP($B2299,期貨大額交易人未沖銷部位!$A$4:$O$499,15,FALSE)</f>
        <v>#N/A</v>
      </c>
      <c r="AD2299" s="33" t="e">
        <f>VLOOKUP($B2299,三大美股走勢!$A$4:$J$495,4,FALSE)</f>
        <v>#N/A</v>
      </c>
      <c r="AE2299" s="33" t="e">
        <f>VLOOKUP($B2299,三大美股走勢!$A$4:$J$495,7,FALSE)</f>
        <v>#N/A</v>
      </c>
      <c r="AF2299" s="33" t="e">
        <f>VLOOKUP($B2299,三大美股走勢!$A$4:$J$495,10,FALSE)</f>
        <v>#N/A</v>
      </c>
    </row>
    <row r="2300" spans="2:32">
      <c r="B2300" s="32">
        <v>45079</v>
      </c>
      <c r="C2300" s="33" t="e">
        <f>VLOOKUP($B2300,大盤與近月台指!$A$4:$I$499,2,FALSE)</f>
        <v>#N/A</v>
      </c>
      <c r="D2300" s="34" t="e">
        <f>VLOOKUP($B2300,大盤與近月台指!$A$4:$I$499,3,FALSE)</f>
        <v>#N/A</v>
      </c>
      <c r="E2300" s="35" t="e">
        <f>VLOOKUP($B2300,大盤與近月台指!$A$4:$I$499,4,FALSE)</f>
        <v>#N/A</v>
      </c>
      <c r="F2300" s="33" t="e">
        <f>VLOOKUP($B2300,大盤與近月台指!$A$4:$I$499,5,FALSE)</f>
        <v>#N/A</v>
      </c>
      <c r="G2300" s="49" t="e">
        <f>VLOOKUP($B2300,三大法人買賣超!$A$4:$I$500,3,FALSE)</f>
        <v>#N/A</v>
      </c>
      <c r="H2300" s="34" t="e">
        <f>VLOOKUP($B2300,三大法人買賣超!$A$4:$I$500,5,FALSE)</f>
        <v>#N/A</v>
      </c>
      <c r="I2300" s="27" t="e">
        <f>VLOOKUP($B2300,三大法人買賣超!$A$4:$I$500,7,FALSE)</f>
        <v>#N/A</v>
      </c>
      <c r="J2300" s="27" t="e">
        <f>VLOOKUP($B2300,三大法人買賣超!$A$4:$I$500,9,FALSE)</f>
        <v>#N/A</v>
      </c>
      <c r="K2300" s="37">
        <f>新台幣匯率美元指數!B2301</f>
        <v>0</v>
      </c>
      <c r="L2300" s="38">
        <f>新台幣匯率美元指數!C2301</f>
        <v>0</v>
      </c>
      <c r="M2300" s="39">
        <f>新台幣匯率美元指數!D2301</f>
        <v>0</v>
      </c>
      <c r="N2300" s="27" t="e">
        <f>VLOOKUP($B2300,期貨未平倉口數!$A$4:$M$499,4,FALSE)</f>
        <v>#N/A</v>
      </c>
      <c r="O2300" s="27" t="e">
        <f>VLOOKUP($B2300,期貨未平倉口數!$A$4:$M$499,9,FALSE)</f>
        <v>#N/A</v>
      </c>
      <c r="P2300" s="27" t="e">
        <f>VLOOKUP($B2300,期貨未平倉口數!$A$4:$M$499,10,FALSE)</f>
        <v>#N/A</v>
      </c>
      <c r="Q2300" s="27" t="e">
        <f>VLOOKUP($B2300,期貨未平倉口數!$A$4:$M$499,11,FALSE)</f>
        <v>#N/A</v>
      </c>
      <c r="R2300" s="64" t="e">
        <f>VLOOKUP($B2300,選擇權未平倉餘額!$A$4:$I$500,6,FALSE)</f>
        <v>#N/A</v>
      </c>
      <c r="S2300" s="64" t="e">
        <f>VLOOKUP($B2300,選擇權未平倉餘額!$A$4:$I$500,7,FALSE)</f>
        <v>#N/A</v>
      </c>
      <c r="T2300" s="64" t="e">
        <f>VLOOKUP($B2300,選擇權未平倉餘額!$A$4:$I$500,8,FALSE)</f>
        <v>#N/A</v>
      </c>
      <c r="U2300" s="64" t="e">
        <f>VLOOKUP($B2300,選擇權未平倉餘額!$A$4:$I$500,9,FALSE)</f>
        <v>#N/A</v>
      </c>
      <c r="V2300" s="39" t="e">
        <f>VLOOKUP($B2300,臺指選擇權P_C_Ratios!$A$4:$C$500,3,FALSE)</f>
        <v>#N/A</v>
      </c>
      <c r="W2300" s="41" t="e">
        <f>VLOOKUP($B2300,散戶多空比!$A$6:$L$500,12,FALSE)</f>
        <v>#N/A</v>
      </c>
      <c r="X2300" s="40" t="e">
        <f>VLOOKUP($B2300,期貨大額交易人未沖銷部位!$A$4:$O$499,4,FALSE)</f>
        <v>#N/A</v>
      </c>
      <c r="Y2300" s="40" t="e">
        <f>VLOOKUP($B2300,期貨大額交易人未沖銷部位!$A$4:$O$499,7,FALSE)</f>
        <v>#N/A</v>
      </c>
      <c r="Z2300" s="40" t="e">
        <f>VLOOKUP($B2300,期貨大額交易人未沖銷部位!$A$4:$O$499,10,FALSE)</f>
        <v>#N/A</v>
      </c>
      <c r="AA2300" s="40" t="e">
        <f>VLOOKUP($B2300,期貨大額交易人未沖銷部位!$A$4:$O$499,13,FALSE)</f>
        <v>#N/A</v>
      </c>
      <c r="AB2300" s="40" t="e">
        <f>VLOOKUP($B2300,期貨大額交易人未沖銷部位!$A$4:$O$499,14,FALSE)</f>
        <v>#N/A</v>
      </c>
      <c r="AC2300" s="40" t="e">
        <f>VLOOKUP($B2300,期貨大額交易人未沖銷部位!$A$4:$O$499,15,FALSE)</f>
        <v>#N/A</v>
      </c>
      <c r="AD2300" s="33" t="e">
        <f>VLOOKUP($B2300,三大美股走勢!$A$4:$J$495,4,FALSE)</f>
        <v>#N/A</v>
      </c>
      <c r="AE2300" s="33" t="e">
        <f>VLOOKUP($B2300,三大美股走勢!$A$4:$J$495,7,FALSE)</f>
        <v>#N/A</v>
      </c>
      <c r="AF2300" s="33" t="e">
        <f>VLOOKUP($B2300,三大美股走勢!$A$4:$J$495,10,FALSE)</f>
        <v>#N/A</v>
      </c>
    </row>
    <row r="2301" spans="2:32">
      <c r="B2301" s="32">
        <v>45080</v>
      </c>
      <c r="C2301" s="33" t="e">
        <f>VLOOKUP($B2301,大盤與近月台指!$A$4:$I$499,2,FALSE)</f>
        <v>#N/A</v>
      </c>
      <c r="D2301" s="34" t="e">
        <f>VLOOKUP($B2301,大盤與近月台指!$A$4:$I$499,3,FALSE)</f>
        <v>#N/A</v>
      </c>
      <c r="E2301" s="35" t="e">
        <f>VLOOKUP($B2301,大盤與近月台指!$A$4:$I$499,4,FALSE)</f>
        <v>#N/A</v>
      </c>
      <c r="F2301" s="33" t="e">
        <f>VLOOKUP($B2301,大盤與近月台指!$A$4:$I$499,5,FALSE)</f>
        <v>#N/A</v>
      </c>
      <c r="G2301" s="49" t="e">
        <f>VLOOKUP($B2301,三大法人買賣超!$A$4:$I$500,3,FALSE)</f>
        <v>#N/A</v>
      </c>
      <c r="H2301" s="34" t="e">
        <f>VLOOKUP($B2301,三大法人買賣超!$A$4:$I$500,5,FALSE)</f>
        <v>#N/A</v>
      </c>
      <c r="I2301" s="27" t="e">
        <f>VLOOKUP($B2301,三大法人買賣超!$A$4:$I$500,7,FALSE)</f>
        <v>#N/A</v>
      </c>
      <c r="J2301" s="27" t="e">
        <f>VLOOKUP($B2301,三大法人買賣超!$A$4:$I$500,9,FALSE)</f>
        <v>#N/A</v>
      </c>
      <c r="K2301" s="37">
        <f>新台幣匯率美元指數!B2302</f>
        <v>0</v>
      </c>
      <c r="L2301" s="38">
        <f>新台幣匯率美元指數!C2302</f>
        <v>0</v>
      </c>
      <c r="M2301" s="39">
        <f>新台幣匯率美元指數!D2302</f>
        <v>0</v>
      </c>
      <c r="N2301" s="27" t="e">
        <f>VLOOKUP($B2301,期貨未平倉口數!$A$4:$M$499,4,FALSE)</f>
        <v>#N/A</v>
      </c>
      <c r="O2301" s="27" t="e">
        <f>VLOOKUP($B2301,期貨未平倉口數!$A$4:$M$499,9,FALSE)</f>
        <v>#N/A</v>
      </c>
      <c r="P2301" s="27" t="e">
        <f>VLOOKUP($B2301,期貨未平倉口數!$A$4:$M$499,10,FALSE)</f>
        <v>#N/A</v>
      </c>
      <c r="Q2301" s="27" t="e">
        <f>VLOOKUP($B2301,期貨未平倉口數!$A$4:$M$499,11,FALSE)</f>
        <v>#N/A</v>
      </c>
      <c r="R2301" s="64" t="e">
        <f>VLOOKUP($B2301,選擇權未平倉餘額!$A$4:$I$500,6,FALSE)</f>
        <v>#N/A</v>
      </c>
      <c r="S2301" s="64" t="e">
        <f>VLOOKUP($B2301,選擇權未平倉餘額!$A$4:$I$500,7,FALSE)</f>
        <v>#N/A</v>
      </c>
      <c r="T2301" s="64" t="e">
        <f>VLOOKUP($B2301,選擇權未平倉餘額!$A$4:$I$500,8,FALSE)</f>
        <v>#N/A</v>
      </c>
      <c r="U2301" s="64" t="e">
        <f>VLOOKUP($B2301,選擇權未平倉餘額!$A$4:$I$500,9,FALSE)</f>
        <v>#N/A</v>
      </c>
      <c r="V2301" s="39" t="e">
        <f>VLOOKUP($B2301,臺指選擇權P_C_Ratios!$A$4:$C$500,3,FALSE)</f>
        <v>#N/A</v>
      </c>
      <c r="W2301" s="41" t="e">
        <f>VLOOKUP($B2301,散戶多空比!$A$6:$L$500,12,FALSE)</f>
        <v>#N/A</v>
      </c>
      <c r="X2301" s="40" t="e">
        <f>VLOOKUP($B2301,期貨大額交易人未沖銷部位!$A$4:$O$499,4,FALSE)</f>
        <v>#N/A</v>
      </c>
      <c r="Y2301" s="40" t="e">
        <f>VLOOKUP($B2301,期貨大額交易人未沖銷部位!$A$4:$O$499,7,FALSE)</f>
        <v>#N/A</v>
      </c>
      <c r="Z2301" s="40" t="e">
        <f>VLOOKUP($B2301,期貨大額交易人未沖銷部位!$A$4:$O$499,10,FALSE)</f>
        <v>#N/A</v>
      </c>
      <c r="AA2301" s="40" t="e">
        <f>VLOOKUP($B2301,期貨大額交易人未沖銷部位!$A$4:$O$499,13,FALSE)</f>
        <v>#N/A</v>
      </c>
      <c r="AB2301" s="40" t="e">
        <f>VLOOKUP($B2301,期貨大額交易人未沖銷部位!$A$4:$O$499,14,FALSE)</f>
        <v>#N/A</v>
      </c>
      <c r="AC2301" s="40" t="e">
        <f>VLOOKUP($B2301,期貨大額交易人未沖銷部位!$A$4:$O$499,15,FALSE)</f>
        <v>#N/A</v>
      </c>
      <c r="AD2301" s="33" t="e">
        <f>VLOOKUP($B2301,三大美股走勢!$A$4:$J$495,4,FALSE)</f>
        <v>#N/A</v>
      </c>
      <c r="AE2301" s="33" t="e">
        <f>VLOOKUP($B2301,三大美股走勢!$A$4:$J$495,7,FALSE)</f>
        <v>#N/A</v>
      </c>
      <c r="AF2301" s="33" t="e">
        <f>VLOOKUP($B2301,三大美股走勢!$A$4:$J$495,10,FALSE)</f>
        <v>#N/A</v>
      </c>
    </row>
    <row r="2302" spans="2:32">
      <c r="B2302" s="32">
        <v>45081</v>
      </c>
      <c r="C2302" s="33" t="e">
        <f>VLOOKUP($B2302,大盤與近月台指!$A$4:$I$499,2,FALSE)</f>
        <v>#N/A</v>
      </c>
      <c r="D2302" s="34" t="e">
        <f>VLOOKUP($B2302,大盤與近月台指!$A$4:$I$499,3,FALSE)</f>
        <v>#N/A</v>
      </c>
      <c r="E2302" s="35" t="e">
        <f>VLOOKUP($B2302,大盤與近月台指!$A$4:$I$499,4,FALSE)</f>
        <v>#N/A</v>
      </c>
      <c r="F2302" s="33" t="e">
        <f>VLOOKUP($B2302,大盤與近月台指!$A$4:$I$499,5,FALSE)</f>
        <v>#N/A</v>
      </c>
      <c r="G2302" s="49" t="e">
        <f>VLOOKUP($B2302,三大法人買賣超!$A$4:$I$500,3,FALSE)</f>
        <v>#N/A</v>
      </c>
      <c r="H2302" s="34" t="e">
        <f>VLOOKUP($B2302,三大法人買賣超!$A$4:$I$500,5,FALSE)</f>
        <v>#N/A</v>
      </c>
      <c r="I2302" s="27" t="e">
        <f>VLOOKUP($B2302,三大法人買賣超!$A$4:$I$500,7,FALSE)</f>
        <v>#N/A</v>
      </c>
      <c r="J2302" s="27" t="e">
        <f>VLOOKUP($B2302,三大法人買賣超!$A$4:$I$500,9,FALSE)</f>
        <v>#N/A</v>
      </c>
      <c r="K2302" s="37">
        <f>新台幣匯率美元指數!B2303</f>
        <v>0</v>
      </c>
      <c r="L2302" s="38">
        <f>新台幣匯率美元指數!C2303</f>
        <v>0</v>
      </c>
      <c r="M2302" s="39">
        <f>新台幣匯率美元指數!D2303</f>
        <v>0</v>
      </c>
      <c r="N2302" s="27" t="e">
        <f>VLOOKUP($B2302,期貨未平倉口數!$A$4:$M$499,4,FALSE)</f>
        <v>#N/A</v>
      </c>
      <c r="O2302" s="27" t="e">
        <f>VLOOKUP($B2302,期貨未平倉口數!$A$4:$M$499,9,FALSE)</f>
        <v>#N/A</v>
      </c>
      <c r="P2302" s="27" t="e">
        <f>VLOOKUP($B2302,期貨未平倉口數!$A$4:$M$499,10,FALSE)</f>
        <v>#N/A</v>
      </c>
      <c r="Q2302" s="27" t="e">
        <f>VLOOKUP($B2302,期貨未平倉口數!$A$4:$M$499,11,FALSE)</f>
        <v>#N/A</v>
      </c>
      <c r="R2302" s="64" t="e">
        <f>VLOOKUP($B2302,選擇權未平倉餘額!$A$4:$I$500,6,FALSE)</f>
        <v>#N/A</v>
      </c>
      <c r="S2302" s="64" t="e">
        <f>VLOOKUP($B2302,選擇權未平倉餘額!$A$4:$I$500,7,FALSE)</f>
        <v>#N/A</v>
      </c>
      <c r="T2302" s="64" t="e">
        <f>VLOOKUP($B2302,選擇權未平倉餘額!$A$4:$I$500,8,FALSE)</f>
        <v>#N/A</v>
      </c>
      <c r="U2302" s="64" t="e">
        <f>VLOOKUP($B2302,選擇權未平倉餘額!$A$4:$I$500,9,FALSE)</f>
        <v>#N/A</v>
      </c>
      <c r="V2302" s="39" t="e">
        <f>VLOOKUP($B2302,臺指選擇權P_C_Ratios!$A$4:$C$500,3,FALSE)</f>
        <v>#N/A</v>
      </c>
      <c r="W2302" s="41" t="e">
        <f>VLOOKUP($B2302,散戶多空比!$A$6:$L$500,12,FALSE)</f>
        <v>#N/A</v>
      </c>
      <c r="X2302" s="40" t="e">
        <f>VLOOKUP($B2302,期貨大額交易人未沖銷部位!$A$4:$O$499,4,FALSE)</f>
        <v>#N/A</v>
      </c>
      <c r="Y2302" s="40" t="e">
        <f>VLOOKUP($B2302,期貨大額交易人未沖銷部位!$A$4:$O$499,7,FALSE)</f>
        <v>#N/A</v>
      </c>
      <c r="Z2302" s="40" t="e">
        <f>VLOOKUP($B2302,期貨大額交易人未沖銷部位!$A$4:$O$499,10,FALSE)</f>
        <v>#N/A</v>
      </c>
      <c r="AA2302" s="40" t="e">
        <f>VLOOKUP($B2302,期貨大額交易人未沖銷部位!$A$4:$O$499,13,FALSE)</f>
        <v>#N/A</v>
      </c>
      <c r="AB2302" s="40" t="e">
        <f>VLOOKUP($B2302,期貨大額交易人未沖銷部位!$A$4:$O$499,14,FALSE)</f>
        <v>#N/A</v>
      </c>
      <c r="AC2302" s="40" t="e">
        <f>VLOOKUP($B2302,期貨大額交易人未沖銷部位!$A$4:$O$499,15,FALSE)</f>
        <v>#N/A</v>
      </c>
      <c r="AD2302" s="33" t="e">
        <f>VLOOKUP($B2302,三大美股走勢!$A$4:$J$495,4,FALSE)</f>
        <v>#N/A</v>
      </c>
      <c r="AE2302" s="33" t="e">
        <f>VLOOKUP($B2302,三大美股走勢!$A$4:$J$495,7,FALSE)</f>
        <v>#N/A</v>
      </c>
      <c r="AF2302" s="33" t="e">
        <f>VLOOKUP($B2302,三大美股走勢!$A$4:$J$495,10,FALSE)</f>
        <v>#N/A</v>
      </c>
    </row>
    <row r="2303" spans="2:32">
      <c r="B2303" s="32">
        <v>45082</v>
      </c>
      <c r="C2303" s="33" t="e">
        <f>VLOOKUP($B2303,大盤與近月台指!$A$4:$I$499,2,FALSE)</f>
        <v>#N/A</v>
      </c>
      <c r="D2303" s="34" t="e">
        <f>VLOOKUP($B2303,大盤與近月台指!$A$4:$I$499,3,FALSE)</f>
        <v>#N/A</v>
      </c>
      <c r="E2303" s="35" t="e">
        <f>VLOOKUP($B2303,大盤與近月台指!$A$4:$I$499,4,FALSE)</f>
        <v>#N/A</v>
      </c>
      <c r="F2303" s="33" t="e">
        <f>VLOOKUP($B2303,大盤與近月台指!$A$4:$I$499,5,FALSE)</f>
        <v>#N/A</v>
      </c>
      <c r="G2303" s="49" t="e">
        <f>VLOOKUP($B2303,三大法人買賣超!$A$4:$I$500,3,FALSE)</f>
        <v>#N/A</v>
      </c>
      <c r="H2303" s="34" t="e">
        <f>VLOOKUP($B2303,三大法人買賣超!$A$4:$I$500,5,FALSE)</f>
        <v>#N/A</v>
      </c>
      <c r="I2303" s="27" t="e">
        <f>VLOOKUP($B2303,三大法人買賣超!$A$4:$I$500,7,FALSE)</f>
        <v>#N/A</v>
      </c>
      <c r="J2303" s="27" t="e">
        <f>VLOOKUP($B2303,三大法人買賣超!$A$4:$I$500,9,FALSE)</f>
        <v>#N/A</v>
      </c>
      <c r="K2303" s="37">
        <f>新台幣匯率美元指數!B2304</f>
        <v>0</v>
      </c>
      <c r="L2303" s="38">
        <f>新台幣匯率美元指數!C2304</f>
        <v>0</v>
      </c>
      <c r="M2303" s="39">
        <f>新台幣匯率美元指數!D2304</f>
        <v>0</v>
      </c>
      <c r="N2303" s="27" t="e">
        <f>VLOOKUP($B2303,期貨未平倉口數!$A$4:$M$499,4,FALSE)</f>
        <v>#N/A</v>
      </c>
      <c r="O2303" s="27" t="e">
        <f>VLOOKUP($B2303,期貨未平倉口數!$A$4:$M$499,9,FALSE)</f>
        <v>#N/A</v>
      </c>
      <c r="P2303" s="27" t="e">
        <f>VLOOKUP($B2303,期貨未平倉口數!$A$4:$M$499,10,FALSE)</f>
        <v>#N/A</v>
      </c>
      <c r="Q2303" s="27" t="e">
        <f>VLOOKUP($B2303,期貨未平倉口數!$A$4:$M$499,11,FALSE)</f>
        <v>#N/A</v>
      </c>
      <c r="R2303" s="64" t="e">
        <f>VLOOKUP($B2303,選擇權未平倉餘額!$A$4:$I$500,6,FALSE)</f>
        <v>#N/A</v>
      </c>
      <c r="S2303" s="64" t="e">
        <f>VLOOKUP($B2303,選擇權未平倉餘額!$A$4:$I$500,7,FALSE)</f>
        <v>#N/A</v>
      </c>
      <c r="T2303" s="64" t="e">
        <f>VLOOKUP($B2303,選擇權未平倉餘額!$A$4:$I$500,8,FALSE)</f>
        <v>#N/A</v>
      </c>
      <c r="U2303" s="64" t="e">
        <f>VLOOKUP($B2303,選擇權未平倉餘額!$A$4:$I$500,9,FALSE)</f>
        <v>#N/A</v>
      </c>
      <c r="V2303" s="39" t="e">
        <f>VLOOKUP($B2303,臺指選擇權P_C_Ratios!$A$4:$C$500,3,FALSE)</f>
        <v>#N/A</v>
      </c>
      <c r="W2303" s="41" t="e">
        <f>VLOOKUP($B2303,散戶多空比!$A$6:$L$500,12,FALSE)</f>
        <v>#N/A</v>
      </c>
      <c r="X2303" s="40" t="e">
        <f>VLOOKUP($B2303,期貨大額交易人未沖銷部位!$A$4:$O$499,4,FALSE)</f>
        <v>#N/A</v>
      </c>
      <c r="Y2303" s="40" t="e">
        <f>VLOOKUP($B2303,期貨大額交易人未沖銷部位!$A$4:$O$499,7,FALSE)</f>
        <v>#N/A</v>
      </c>
      <c r="Z2303" s="40" t="e">
        <f>VLOOKUP($B2303,期貨大額交易人未沖銷部位!$A$4:$O$499,10,FALSE)</f>
        <v>#N/A</v>
      </c>
      <c r="AA2303" s="40" t="e">
        <f>VLOOKUP($B2303,期貨大額交易人未沖銷部位!$A$4:$O$499,13,FALSE)</f>
        <v>#N/A</v>
      </c>
      <c r="AB2303" s="40" t="e">
        <f>VLOOKUP($B2303,期貨大額交易人未沖銷部位!$A$4:$O$499,14,FALSE)</f>
        <v>#N/A</v>
      </c>
      <c r="AC2303" s="40" t="e">
        <f>VLOOKUP($B2303,期貨大額交易人未沖銷部位!$A$4:$O$499,15,FALSE)</f>
        <v>#N/A</v>
      </c>
      <c r="AD2303" s="33" t="e">
        <f>VLOOKUP($B2303,三大美股走勢!$A$4:$J$495,4,FALSE)</f>
        <v>#N/A</v>
      </c>
      <c r="AE2303" s="33" t="e">
        <f>VLOOKUP($B2303,三大美股走勢!$A$4:$J$495,7,FALSE)</f>
        <v>#N/A</v>
      </c>
      <c r="AF2303" s="33" t="e">
        <f>VLOOKUP($B2303,三大美股走勢!$A$4:$J$495,10,FALSE)</f>
        <v>#N/A</v>
      </c>
    </row>
    <row r="2304" spans="2:32">
      <c r="B2304" s="32">
        <v>45083</v>
      </c>
      <c r="C2304" s="33" t="e">
        <f>VLOOKUP($B2304,大盤與近月台指!$A$4:$I$499,2,FALSE)</f>
        <v>#N/A</v>
      </c>
      <c r="D2304" s="34" t="e">
        <f>VLOOKUP($B2304,大盤與近月台指!$A$4:$I$499,3,FALSE)</f>
        <v>#N/A</v>
      </c>
      <c r="E2304" s="35" t="e">
        <f>VLOOKUP($B2304,大盤與近月台指!$A$4:$I$499,4,FALSE)</f>
        <v>#N/A</v>
      </c>
      <c r="F2304" s="33" t="e">
        <f>VLOOKUP($B2304,大盤與近月台指!$A$4:$I$499,5,FALSE)</f>
        <v>#N/A</v>
      </c>
      <c r="G2304" s="49" t="e">
        <f>VLOOKUP($B2304,三大法人買賣超!$A$4:$I$500,3,FALSE)</f>
        <v>#N/A</v>
      </c>
      <c r="H2304" s="34" t="e">
        <f>VLOOKUP($B2304,三大法人買賣超!$A$4:$I$500,5,FALSE)</f>
        <v>#N/A</v>
      </c>
      <c r="I2304" s="27" t="e">
        <f>VLOOKUP($B2304,三大法人買賣超!$A$4:$I$500,7,FALSE)</f>
        <v>#N/A</v>
      </c>
      <c r="J2304" s="27" t="e">
        <f>VLOOKUP($B2304,三大法人買賣超!$A$4:$I$500,9,FALSE)</f>
        <v>#N/A</v>
      </c>
      <c r="K2304" s="37">
        <f>新台幣匯率美元指數!B2305</f>
        <v>0</v>
      </c>
      <c r="L2304" s="38">
        <f>新台幣匯率美元指數!C2305</f>
        <v>0</v>
      </c>
      <c r="M2304" s="39">
        <f>新台幣匯率美元指數!D2305</f>
        <v>0</v>
      </c>
      <c r="N2304" s="27" t="e">
        <f>VLOOKUP($B2304,期貨未平倉口數!$A$4:$M$499,4,FALSE)</f>
        <v>#N/A</v>
      </c>
      <c r="O2304" s="27" t="e">
        <f>VLOOKUP($B2304,期貨未平倉口數!$A$4:$M$499,9,FALSE)</f>
        <v>#N/A</v>
      </c>
      <c r="P2304" s="27" t="e">
        <f>VLOOKUP($B2304,期貨未平倉口數!$A$4:$M$499,10,FALSE)</f>
        <v>#N/A</v>
      </c>
      <c r="Q2304" s="27" t="e">
        <f>VLOOKUP($B2304,期貨未平倉口數!$A$4:$M$499,11,FALSE)</f>
        <v>#N/A</v>
      </c>
      <c r="R2304" s="64" t="e">
        <f>VLOOKUP($B2304,選擇權未平倉餘額!$A$4:$I$500,6,FALSE)</f>
        <v>#N/A</v>
      </c>
      <c r="S2304" s="64" t="e">
        <f>VLOOKUP($B2304,選擇權未平倉餘額!$A$4:$I$500,7,FALSE)</f>
        <v>#N/A</v>
      </c>
      <c r="T2304" s="64" t="e">
        <f>VLOOKUP($B2304,選擇權未平倉餘額!$A$4:$I$500,8,FALSE)</f>
        <v>#N/A</v>
      </c>
      <c r="U2304" s="64" t="e">
        <f>VLOOKUP($B2304,選擇權未平倉餘額!$A$4:$I$500,9,FALSE)</f>
        <v>#N/A</v>
      </c>
      <c r="V2304" s="39" t="e">
        <f>VLOOKUP($B2304,臺指選擇權P_C_Ratios!$A$4:$C$500,3,FALSE)</f>
        <v>#N/A</v>
      </c>
      <c r="W2304" s="41" t="e">
        <f>VLOOKUP($B2304,散戶多空比!$A$6:$L$500,12,FALSE)</f>
        <v>#N/A</v>
      </c>
      <c r="X2304" s="40" t="e">
        <f>VLOOKUP($B2304,期貨大額交易人未沖銷部位!$A$4:$O$499,4,FALSE)</f>
        <v>#N/A</v>
      </c>
      <c r="Y2304" s="40" t="e">
        <f>VLOOKUP($B2304,期貨大額交易人未沖銷部位!$A$4:$O$499,7,FALSE)</f>
        <v>#N/A</v>
      </c>
      <c r="Z2304" s="40" t="e">
        <f>VLOOKUP($B2304,期貨大額交易人未沖銷部位!$A$4:$O$499,10,FALSE)</f>
        <v>#N/A</v>
      </c>
      <c r="AA2304" s="40" t="e">
        <f>VLOOKUP($B2304,期貨大額交易人未沖銷部位!$A$4:$O$499,13,FALSE)</f>
        <v>#N/A</v>
      </c>
      <c r="AB2304" s="40" t="e">
        <f>VLOOKUP($B2304,期貨大額交易人未沖銷部位!$A$4:$O$499,14,FALSE)</f>
        <v>#N/A</v>
      </c>
      <c r="AC2304" s="40" t="e">
        <f>VLOOKUP($B2304,期貨大額交易人未沖銷部位!$A$4:$O$499,15,FALSE)</f>
        <v>#N/A</v>
      </c>
      <c r="AD2304" s="33" t="e">
        <f>VLOOKUP($B2304,三大美股走勢!$A$4:$J$495,4,FALSE)</f>
        <v>#N/A</v>
      </c>
      <c r="AE2304" s="33" t="e">
        <f>VLOOKUP($B2304,三大美股走勢!$A$4:$J$495,7,FALSE)</f>
        <v>#N/A</v>
      </c>
      <c r="AF2304" s="33" t="e">
        <f>VLOOKUP($B2304,三大美股走勢!$A$4:$J$495,10,FALSE)</f>
        <v>#N/A</v>
      </c>
    </row>
    <row r="2305" spans="2:32">
      <c r="B2305" s="32">
        <v>45084</v>
      </c>
      <c r="C2305" s="33" t="e">
        <f>VLOOKUP($B2305,大盤與近月台指!$A$4:$I$499,2,FALSE)</f>
        <v>#N/A</v>
      </c>
      <c r="D2305" s="34" t="e">
        <f>VLOOKUP($B2305,大盤與近月台指!$A$4:$I$499,3,FALSE)</f>
        <v>#N/A</v>
      </c>
      <c r="E2305" s="35" t="e">
        <f>VLOOKUP($B2305,大盤與近月台指!$A$4:$I$499,4,FALSE)</f>
        <v>#N/A</v>
      </c>
      <c r="F2305" s="33" t="e">
        <f>VLOOKUP($B2305,大盤與近月台指!$A$4:$I$499,5,FALSE)</f>
        <v>#N/A</v>
      </c>
      <c r="G2305" s="49" t="e">
        <f>VLOOKUP($B2305,三大法人買賣超!$A$4:$I$500,3,FALSE)</f>
        <v>#N/A</v>
      </c>
      <c r="H2305" s="34" t="e">
        <f>VLOOKUP($B2305,三大法人買賣超!$A$4:$I$500,5,FALSE)</f>
        <v>#N/A</v>
      </c>
      <c r="I2305" s="27" t="e">
        <f>VLOOKUP($B2305,三大法人買賣超!$A$4:$I$500,7,FALSE)</f>
        <v>#N/A</v>
      </c>
      <c r="J2305" s="27" t="e">
        <f>VLOOKUP($B2305,三大法人買賣超!$A$4:$I$500,9,FALSE)</f>
        <v>#N/A</v>
      </c>
      <c r="K2305" s="37">
        <f>新台幣匯率美元指數!B2306</f>
        <v>0</v>
      </c>
      <c r="L2305" s="38">
        <f>新台幣匯率美元指數!C2306</f>
        <v>0</v>
      </c>
      <c r="M2305" s="39">
        <f>新台幣匯率美元指數!D2306</f>
        <v>0</v>
      </c>
      <c r="N2305" s="27" t="e">
        <f>VLOOKUP($B2305,期貨未平倉口數!$A$4:$M$499,4,FALSE)</f>
        <v>#N/A</v>
      </c>
      <c r="O2305" s="27" t="e">
        <f>VLOOKUP($B2305,期貨未平倉口數!$A$4:$M$499,9,FALSE)</f>
        <v>#N/A</v>
      </c>
      <c r="P2305" s="27" t="e">
        <f>VLOOKUP($B2305,期貨未平倉口數!$A$4:$M$499,10,FALSE)</f>
        <v>#N/A</v>
      </c>
      <c r="Q2305" s="27" t="e">
        <f>VLOOKUP($B2305,期貨未平倉口數!$A$4:$M$499,11,FALSE)</f>
        <v>#N/A</v>
      </c>
      <c r="R2305" s="64" t="e">
        <f>VLOOKUP($B2305,選擇權未平倉餘額!$A$4:$I$500,6,FALSE)</f>
        <v>#N/A</v>
      </c>
      <c r="S2305" s="64" t="e">
        <f>VLOOKUP($B2305,選擇權未平倉餘額!$A$4:$I$500,7,FALSE)</f>
        <v>#N/A</v>
      </c>
      <c r="T2305" s="64" t="e">
        <f>VLOOKUP($B2305,選擇權未平倉餘額!$A$4:$I$500,8,FALSE)</f>
        <v>#N/A</v>
      </c>
      <c r="U2305" s="64" t="e">
        <f>VLOOKUP($B2305,選擇權未平倉餘額!$A$4:$I$500,9,FALSE)</f>
        <v>#N/A</v>
      </c>
      <c r="V2305" s="39" t="e">
        <f>VLOOKUP($B2305,臺指選擇權P_C_Ratios!$A$4:$C$500,3,FALSE)</f>
        <v>#N/A</v>
      </c>
      <c r="W2305" s="41" t="e">
        <f>VLOOKUP($B2305,散戶多空比!$A$6:$L$500,12,FALSE)</f>
        <v>#N/A</v>
      </c>
      <c r="X2305" s="40" t="e">
        <f>VLOOKUP($B2305,期貨大額交易人未沖銷部位!$A$4:$O$499,4,FALSE)</f>
        <v>#N/A</v>
      </c>
      <c r="Y2305" s="40" t="e">
        <f>VLOOKUP($B2305,期貨大額交易人未沖銷部位!$A$4:$O$499,7,FALSE)</f>
        <v>#N/A</v>
      </c>
      <c r="Z2305" s="40" t="e">
        <f>VLOOKUP($B2305,期貨大額交易人未沖銷部位!$A$4:$O$499,10,FALSE)</f>
        <v>#N/A</v>
      </c>
      <c r="AA2305" s="40" t="e">
        <f>VLOOKUP($B2305,期貨大額交易人未沖銷部位!$A$4:$O$499,13,FALSE)</f>
        <v>#N/A</v>
      </c>
      <c r="AB2305" s="40" t="e">
        <f>VLOOKUP($B2305,期貨大額交易人未沖銷部位!$A$4:$O$499,14,FALSE)</f>
        <v>#N/A</v>
      </c>
      <c r="AC2305" s="40" t="e">
        <f>VLOOKUP($B2305,期貨大額交易人未沖銷部位!$A$4:$O$499,15,FALSE)</f>
        <v>#N/A</v>
      </c>
      <c r="AD2305" s="33" t="e">
        <f>VLOOKUP($B2305,三大美股走勢!$A$4:$J$495,4,FALSE)</f>
        <v>#N/A</v>
      </c>
      <c r="AE2305" s="33" t="e">
        <f>VLOOKUP($B2305,三大美股走勢!$A$4:$J$495,7,FALSE)</f>
        <v>#N/A</v>
      </c>
      <c r="AF2305" s="33" t="e">
        <f>VLOOKUP($B2305,三大美股走勢!$A$4:$J$495,10,FALSE)</f>
        <v>#N/A</v>
      </c>
    </row>
    <row r="2306" spans="2:32">
      <c r="B2306" s="32">
        <v>45085</v>
      </c>
      <c r="C2306" s="33" t="e">
        <f>VLOOKUP($B2306,大盤與近月台指!$A$4:$I$499,2,FALSE)</f>
        <v>#N/A</v>
      </c>
      <c r="D2306" s="34" t="e">
        <f>VLOOKUP($B2306,大盤與近月台指!$A$4:$I$499,3,FALSE)</f>
        <v>#N/A</v>
      </c>
      <c r="E2306" s="35" t="e">
        <f>VLOOKUP($B2306,大盤與近月台指!$A$4:$I$499,4,FALSE)</f>
        <v>#N/A</v>
      </c>
      <c r="F2306" s="33" t="e">
        <f>VLOOKUP($B2306,大盤與近月台指!$A$4:$I$499,5,FALSE)</f>
        <v>#N/A</v>
      </c>
      <c r="G2306" s="49" t="e">
        <f>VLOOKUP($B2306,三大法人買賣超!$A$4:$I$500,3,FALSE)</f>
        <v>#N/A</v>
      </c>
      <c r="H2306" s="34" t="e">
        <f>VLOOKUP($B2306,三大法人買賣超!$A$4:$I$500,5,FALSE)</f>
        <v>#N/A</v>
      </c>
      <c r="I2306" s="27" t="e">
        <f>VLOOKUP($B2306,三大法人買賣超!$A$4:$I$500,7,FALSE)</f>
        <v>#N/A</v>
      </c>
      <c r="J2306" s="27" t="e">
        <f>VLOOKUP($B2306,三大法人買賣超!$A$4:$I$500,9,FALSE)</f>
        <v>#N/A</v>
      </c>
      <c r="K2306" s="37">
        <f>新台幣匯率美元指數!B2307</f>
        <v>0</v>
      </c>
      <c r="L2306" s="38">
        <f>新台幣匯率美元指數!C2307</f>
        <v>0</v>
      </c>
      <c r="M2306" s="39">
        <f>新台幣匯率美元指數!D2307</f>
        <v>0</v>
      </c>
      <c r="N2306" s="27" t="e">
        <f>VLOOKUP($B2306,期貨未平倉口數!$A$4:$M$499,4,FALSE)</f>
        <v>#N/A</v>
      </c>
      <c r="O2306" s="27" t="e">
        <f>VLOOKUP($B2306,期貨未平倉口數!$A$4:$M$499,9,FALSE)</f>
        <v>#N/A</v>
      </c>
      <c r="P2306" s="27" t="e">
        <f>VLOOKUP($B2306,期貨未平倉口數!$A$4:$M$499,10,FALSE)</f>
        <v>#N/A</v>
      </c>
      <c r="Q2306" s="27" t="e">
        <f>VLOOKUP($B2306,期貨未平倉口數!$A$4:$M$499,11,FALSE)</f>
        <v>#N/A</v>
      </c>
      <c r="R2306" s="64" t="e">
        <f>VLOOKUP($B2306,選擇權未平倉餘額!$A$4:$I$500,6,FALSE)</f>
        <v>#N/A</v>
      </c>
      <c r="S2306" s="64" t="e">
        <f>VLOOKUP($B2306,選擇權未平倉餘額!$A$4:$I$500,7,FALSE)</f>
        <v>#N/A</v>
      </c>
      <c r="T2306" s="64" t="e">
        <f>VLOOKUP($B2306,選擇權未平倉餘額!$A$4:$I$500,8,FALSE)</f>
        <v>#N/A</v>
      </c>
      <c r="U2306" s="64" t="e">
        <f>VLOOKUP($B2306,選擇權未平倉餘額!$A$4:$I$500,9,FALSE)</f>
        <v>#N/A</v>
      </c>
      <c r="V2306" s="39" t="e">
        <f>VLOOKUP($B2306,臺指選擇權P_C_Ratios!$A$4:$C$500,3,FALSE)</f>
        <v>#N/A</v>
      </c>
      <c r="W2306" s="41" t="e">
        <f>VLOOKUP($B2306,散戶多空比!$A$6:$L$500,12,FALSE)</f>
        <v>#N/A</v>
      </c>
      <c r="X2306" s="40" t="e">
        <f>VLOOKUP($B2306,期貨大額交易人未沖銷部位!$A$4:$O$499,4,FALSE)</f>
        <v>#N/A</v>
      </c>
      <c r="Y2306" s="40" t="e">
        <f>VLOOKUP($B2306,期貨大額交易人未沖銷部位!$A$4:$O$499,7,FALSE)</f>
        <v>#N/A</v>
      </c>
      <c r="Z2306" s="40" t="e">
        <f>VLOOKUP($B2306,期貨大額交易人未沖銷部位!$A$4:$O$499,10,FALSE)</f>
        <v>#N/A</v>
      </c>
      <c r="AA2306" s="40" t="e">
        <f>VLOOKUP($B2306,期貨大額交易人未沖銷部位!$A$4:$O$499,13,FALSE)</f>
        <v>#N/A</v>
      </c>
      <c r="AB2306" s="40" t="e">
        <f>VLOOKUP($B2306,期貨大額交易人未沖銷部位!$A$4:$O$499,14,FALSE)</f>
        <v>#N/A</v>
      </c>
      <c r="AC2306" s="40" t="e">
        <f>VLOOKUP($B2306,期貨大額交易人未沖銷部位!$A$4:$O$499,15,FALSE)</f>
        <v>#N/A</v>
      </c>
      <c r="AD2306" s="33" t="e">
        <f>VLOOKUP($B2306,三大美股走勢!$A$4:$J$495,4,FALSE)</f>
        <v>#N/A</v>
      </c>
      <c r="AE2306" s="33" t="e">
        <f>VLOOKUP($B2306,三大美股走勢!$A$4:$J$495,7,FALSE)</f>
        <v>#N/A</v>
      </c>
      <c r="AF2306" s="33" t="e">
        <f>VLOOKUP($B2306,三大美股走勢!$A$4:$J$495,10,FALSE)</f>
        <v>#N/A</v>
      </c>
    </row>
    <row r="2307" spans="2:32">
      <c r="B2307" s="32">
        <v>45086</v>
      </c>
      <c r="C2307" s="33" t="e">
        <f>VLOOKUP($B2307,大盤與近月台指!$A$4:$I$499,2,FALSE)</f>
        <v>#N/A</v>
      </c>
      <c r="D2307" s="34" t="e">
        <f>VLOOKUP($B2307,大盤與近月台指!$A$4:$I$499,3,FALSE)</f>
        <v>#N/A</v>
      </c>
      <c r="E2307" s="35" t="e">
        <f>VLOOKUP($B2307,大盤與近月台指!$A$4:$I$499,4,FALSE)</f>
        <v>#N/A</v>
      </c>
      <c r="F2307" s="33" t="e">
        <f>VLOOKUP($B2307,大盤與近月台指!$A$4:$I$499,5,FALSE)</f>
        <v>#N/A</v>
      </c>
      <c r="G2307" s="49" t="e">
        <f>VLOOKUP($B2307,三大法人買賣超!$A$4:$I$500,3,FALSE)</f>
        <v>#N/A</v>
      </c>
      <c r="H2307" s="34" t="e">
        <f>VLOOKUP($B2307,三大法人買賣超!$A$4:$I$500,5,FALSE)</f>
        <v>#N/A</v>
      </c>
      <c r="I2307" s="27" t="e">
        <f>VLOOKUP($B2307,三大法人買賣超!$A$4:$I$500,7,FALSE)</f>
        <v>#N/A</v>
      </c>
      <c r="J2307" s="27" t="e">
        <f>VLOOKUP($B2307,三大法人買賣超!$A$4:$I$500,9,FALSE)</f>
        <v>#N/A</v>
      </c>
      <c r="K2307" s="37">
        <f>新台幣匯率美元指數!B2308</f>
        <v>0</v>
      </c>
      <c r="L2307" s="38">
        <f>新台幣匯率美元指數!C2308</f>
        <v>0</v>
      </c>
      <c r="M2307" s="39">
        <f>新台幣匯率美元指數!D2308</f>
        <v>0</v>
      </c>
      <c r="N2307" s="27" t="e">
        <f>VLOOKUP($B2307,期貨未平倉口數!$A$4:$M$499,4,FALSE)</f>
        <v>#N/A</v>
      </c>
      <c r="O2307" s="27" t="e">
        <f>VLOOKUP($B2307,期貨未平倉口數!$A$4:$M$499,9,FALSE)</f>
        <v>#N/A</v>
      </c>
      <c r="P2307" s="27" t="e">
        <f>VLOOKUP($B2307,期貨未平倉口數!$A$4:$M$499,10,FALSE)</f>
        <v>#N/A</v>
      </c>
      <c r="Q2307" s="27" t="e">
        <f>VLOOKUP($B2307,期貨未平倉口數!$A$4:$M$499,11,FALSE)</f>
        <v>#N/A</v>
      </c>
      <c r="R2307" s="64" t="e">
        <f>VLOOKUP($B2307,選擇權未平倉餘額!$A$4:$I$500,6,FALSE)</f>
        <v>#N/A</v>
      </c>
      <c r="S2307" s="64" t="e">
        <f>VLOOKUP($B2307,選擇權未平倉餘額!$A$4:$I$500,7,FALSE)</f>
        <v>#N/A</v>
      </c>
      <c r="T2307" s="64" t="e">
        <f>VLOOKUP($B2307,選擇權未平倉餘額!$A$4:$I$500,8,FALSE)</f>
        <v>#N/A</v>
      </c>
      <c r="U2307" s="64" t="e">
        <f>VLOOKUP($B2307,選擇權未平倉餘額!$A$4:$I$500,9,FALSE)</f>
        <v>#N/A</v>
      </c>
      <c r="V2307" s="39" t="e">
        <f>VLOOKUP($B2307,臺指選擇權P_C_Ratios!$A$4:$C$500,3,FALSE)</f>
        <v>#N/A</v>
      </c>
      <c r="W2307" s="41" t="e">
        <f>VLOOKUP($B2307,散戶多空比!$A$6:$L$500,12,FALSE)</f>
        <v>#N/A</v>
      </c>
      <c r="X2307" s="40" t="e">
        <f>VLOOKUP($B2307,期貨大額交易人未沖銷部位!$A$4:$O$499,4,FALSE)</f>
        <v>#N/A</v>
      </c>
      <c r="Y2307" s="40" t="e">
        <f>VLOOKUP($B2307,期貨大額交易人未沖銷部位!$A$4:$O$499,7,FALSE)</f>
        <v>#N/A</v>
      </c>
      <c r="Z2307" s="40" t="e">
        <f>VLOOKUP($B2307,期貨大額交易人未沖銷部位!$A$4:$O$499,10,FALSE)</f>
        <v>#N/A</v>
      </c>
      <c r="AA2307" s="40" t="e">
        <f>VLOOKUP($B2307,期貨大額交易人未沖銷部位!$A$4:$O$499,13,FALSE)</f>
        <v>#N/A</v>
      </c>
      <c r="AB2307" s="40" t="e">
        <f>VLOOKUP($B2307,期貨大額交易人未沖銷部位!$A$4:$O$499,14,FALSE)</f>
        <v>#N/A</v>
      </c>
      <c r="AC2307" s="40" t="e">
        <f>VLOOKUP($B2307,期貨大額交易人未沖銷部位!$A$4:$O$499,15,FALSE)</f>
        <v>#N/A</v>
      </c>
      <c r="AD2307" s="33" t="e">
        <f>VLOOKUP($B2307,三大美股走勢!$A$4:$J$495,4,FALSE)</f>
        <v>#N/A</v>
      </c>
      <c r="AE2307" s="33" t="e">
        <f>VLOOKUP($B2307,三大美股走勢!$A$4:$J$495,7,FALSE)</f>
        <v>#N/A</v>
      </c>
      <c r="AF2307" s="33" t="e">
        <f>VLOOKUP($B2307,三大美股走勢!$A$4:$J$495,10,FALSE)</f>
        <v>#N/A</v>
      </c>
    </row>
    <row r="2308" spans="2:32">
      <c r="B2308" s="32">
        <v>45087</v>
      </c>
      <c r="C2308" s="33" t="e">
        <f>VLOOKUP($B2308,大盤與近月台指!$A$4:$I$499,2,FALSE)</f>
        <v>#N/A</v>
      </c>
      <c r="D2308" s="34" t="e">
        <f>VLOOKUP($B2308,大盤與近月台指!$A$4:$I$499,3,FALSE)</f>
        <v>#N/A</v>
      </c>
      <c r="E2308" s="35" t="e">
        <f>VLOOKUP($B2308,大盤與近月台指!$A$4:$I$499,4,FALSE)</f>
        <v>#N/A</v>
      </c>
      <c r="F2308" s="33" t="e">
        <f>VLOOKUP($B2308,大盤與近月台指!$A$4:$I$499,5,FALSE)</f>
        <v>#N/A</v>
      </c>
      <c r="G2308" s="49" t="e">
        <f>VLOOKUP($B2308,三大法人買賣超!$A$4:$I$500,3,FALSE)</f>
        <v>#N/A</v>
      </c>
      <c r="H2308" s="34" t="e">
        <f>VLOOKUP($B2308,三大法人買賣超!$A$4:$I$500,5,FALSE)</f>
        <v>#N/A</v>
      </c>
      <c r="I2308" s="27" t="e">
        <f>VLOOKUP($B2308,三大法人買賣超!$A$4:$I$500,7,FALSE)</f>
        <v>#N/A</v>
      </c>
      <c r="J2308" s="27" t="e">
        <f>VLOOKUP($B2308,三大法人買賣超!$A$4:$I$500,9,FALSE)</f>
        <v>#N/A</v>
      </c>
      <c r="K2308" s="37">
        <f>新台幣匯率美元指數!B2309</f>
        <v>0</v>
      </c>
      <c r="L2308" s="38">
        <f>新台幣匯率美元指數!C2309</f>
        <v>0</v>
      </c>
      <c r="M2308" s="39">
        <f>新台幣匯率美元指數!D2309</f>
        <v>0</v>
      </c>
      <c r="N2308" s="27" t="e">
        <f>VLOOKUP($B2308,期貨未平倉口數!$A$4:$M$499,4,FALSE)</f>
        <v>#N/A</v>
      </c>
      <c r="O2308" s="27" t="e">
        <f>VLOOKUP($B2308,期貨未平倉口數!$A$4:$M$499,9,FALSE)</f>
        <v>#N/A</v>
      </c>
      <c r="P2308" s="27" t="e">
        <f>VLOOKUP($B2308,期貨未平倉口數!$A$4:$M$499,10,FALSE)</f>
        <v>#N/A</v>
      </c>
      <c r="Q2308" s="27" t="e">
        <f>VLOOKUP($B2308,期貨未平倉口數!$A$4:$M$499,11,FALSE)</f>
        <v>#N/A</v>
      </c>
      <c r="R2308" s="64" t="e">
        <f>VLOOKUP($B2308,選擇權未平倉餘額!$A$4:$I$500,6,FALSE)</f>
        <v>#N/A</v>
      </c>
      <c r="S2308" s="64" t="e">
        <f>VLOOKUP($B2308,選擇權未平倉餘額!$A$4:$I$500,7,FALSE)</f>
        <v>#N/A</v>
      </c>
      <c r="T2308" s="64" t="e">
        <f>VLOOKUP($B2308,選擇權未平倉餘額!$A$4:$I$500,8,FALSE)</f>
        <v>#N/A</v>
      </c>
      <c r="U2308" s="64" t="e">
        <f>VLOOKUP($B2308,選擇權未平倉餘額!$A$4:$I$500,9,FALSE)</f>
        <v>#N/A</v>
      </c>
      <c r="V2308" s="39" t="e">
        <f>VLOOKUP($B2308,臺指選擇權P_C_Ratios!$A$4:$C$500,3,FALSE)</f>
        <v>#N/A</v>
      </c>
      <c r="W2308" s="41" t="e">
        <f>VLOOKUP($B2308,散戶多空比!$A$6:$L$500,12,FALSE)</f>
        <v>#N/A</v>
      </c>
      <c r="X2308" s="40" t="e">
        <f>VLOOKUP($B2308,期貨大額交易人未沖銷部位!$A$4:$O$499,4,FALSE)</f>
        <v>#N/A</v>
      </c>
      <c r="Y2308" s="40" t="e">
        <f>VLOOKUP($B2308,期貨大額交易人未沖銷部位!$A$4:$O$499,7,FALSE)</f>
        <v>#N/A</v>
      </c>
      <c r="Z2308" s="40" t="e">
        <f>VLOOKUP($B2308,期貨大額交易人未沖銷部位!$A$4:$O$499,10,FALSE)</f>
        <v>#N/A</v>
      </c>
      <c r="AA2308" s="40" t="e">
        <f>VLOOKUP($B2308,期貨大額交易人未沖銷部位!$A$4:$O$499,13,FALSE)</f>
        <v>#N/A</v>
      </c>
      <c r="AB2308" s="40" t="e">
        <f>VLOOKUP($B2308,期貨大額交易人未沖銷部位!$A$4:$O$499,14,FALSE)</f>
        <v>#N/A</v>
      </c>
      <c r="AC2308" s="40" t="e">
        <f>VLOOKUP($B2308,期貨大額交易人未沖銷部位!$A$4:$O$499,15,FALSE)</f>
        <v>#N/A</v>
      </c>
      <c r="AD2308" s="33" t="e">
        <f>VLOOKUP($B2308,三大美股走勢!$A$4:$J$495,4,FALSE)</f>
        <v>#N/A</v>
      </c>
      <c r="AE2308" s="33" t="e">
        <f>VLOOKUP($B2308,三大美股走勢!$A$4:$J$495,7,FALSE)</f>
        <v>#N/A</v>
      </c>
      <c r="AF2308" s="33" t="e">
        <f>VLOOKUP($B2308,三大美股走勢!$A$4:$J$495,10,FALSE)</f>
        <v>#N/A</v>
      </c>
    </row>
    <row r="2309" spans="2:32">
      <c r="B2309" s="32">
        <v>45088</v>
      </c>
      <c r="C2309" s="33" t="e">
        <f>VLOOKUP($B2309,大盤與近月台指!$A$4:$I$499,2,FALSE)</f>
        <v>#N/A</v>
      </c>
      <c r="D2309" s="34" t="e">
        <f>VLOOKUP($B2309,大盤與近月台指!$A$4:$I$499,3,FALSE)</f>
        <v>#N/A</v>
      </c>
      <c r="E2309" s="35" t="e">
        <f>VLOOKUP($B2309,大盤與近月台指!$A$4:$I$499,4,FALSE)</f>
        <v>#N/A</v>
      </c>
      <c r="F2309" s="33" t="e">
        <f>VLOOKUP($B2309,大盤與近月台指!$A$4:$I$499,5,FALSE)</f>
        <v>#N/A</v>
      </c>
      <c r="G2309" s="49" t="e">
        <f>VLOOKUP($B2309,三大法人買賣超!$A$4:$I$500,3,FALSE)</f>
        <v>#N/A</v>
      </c>
      <c r="H2309" s="34" t="e">
        <f>VLOOKUP($B2309,三大法人買賣超!$A$4:$I$500,5,FALSE)</f>
        <v>#N/A</v>
      </c>
      <c r="I2309" s="27" t="e">
        <f>VLOOKUP($B2309,三大法人買賣超!$A$4:$I$500,7,FALSE)</f>
        <v>#N/A</v>
      </c>
      <c r="J2309" s="27" t="e">
        <f>VLOOKUP($B2309,三大法人買賣超!$A$4:$I$500,9,FALSE)</f>
        <v>#N/A</v>
      </c>
      <c r="K2309" s="37">
        <f>新台幣匯率美元指數!B2310</f>
        <v>0</v>
      </c>
      <c r="L2309" s="38">
        <f>新台幣匯率美元指數!C2310</f>
        <v>0</v>
      </c>
      <c r="M2309" s="39">
        <f>新台幣匯率美元指數!D2310</f>
        <v>0</v>
      </c>
      <c r="N2309" s="27" t="e">
        <f>VLOOKUP($B2309,期貨未平倉口數!$A$4:$M$499,4,FALSE)</f>
        <v>#N/A</v>
      </c>
      <c r="O2309" s="27" t="e">
        <f>VLOOKUP($B2309,期貨未平倉口數!$A$4:$M$499,9,FALSE)</f>
        <v>#N/A</v>
      </c>
      <c r="P2309" s="27" t="e">
        <f>VLOOKUP($B2309,期貨未平倉口數!$A$4:$M$499,10,FALSE)</f>
        <v>#N/A</v>
      </c>
      <c r="Q2309" s="27" t="e">
        <f>VLOOKUP($B2309,期貨未平倉口數!$A$4:$M$499,11,FALSE)</f>
        <v>#N/A</v>
      </c>
      <c r="R2309" s="64" t="e">
        <f>VLOOKUP($B2309,選擇權未平倉餘額!$A$4:$I$500,6,FALSE)</f>
        <v>#N/A</v>
      </c>
      <c r="S2309" s="64" t="e">
        <f>VLOOKUP($B2309,選擇權未平倉餘額!$A$4:$I$500,7,FALSE)</f>
        <v>#N/A</v>
      </c>
      <c r="T2309" s="64" t="e">
        <f>VLOOKUP($B2309,選擇權未平倉餘額!$A$4:$I$500,8,FALSE)</f>
        <v>#N/A</v>
      </c>
      <c r="U2309" s="64" t="e">
        <f>VLOOKUP($B2309,選擇權未平倉餘額!$A$4:$I$500,9,FALSE)</f>
        <v>#N/A</v>
      </c>
      <c r="V2309" s="39" t="e">
        <f>VLOOKUP($B2309,臺指選擇權P_C_Ratios!$A$4:$C$500,3,FALSE)</f>
        <v>#N/A</v>
      </c>
      <c r="W2309" s="41" t="e">
        <f>VLOOKUP($B2309,散戶多空比!$A$6:$L$500,12,FALSE)</f>
        <v>#N/A</v>
      </c>
      <c r="X2309" s="40" t="e">
        <f>VLOOKUP($B2309,期貨大額交易人未沖銷部位!$A$4:$O$499,4,FALSE)</f>
        <v>#N/A</v>
      </c>
      <c r="Y2309" s="40" t="e">
        <f>VLOOKUP($B2309,期貨大額交易人未沖銷部位!$A$4:$O$499,7,FALSE)</f>
        <v>#N/A</v>
      </c>
      <c r="Z2309" s="40" t="e">
        <f>VLOOKUP($B2309,期貨大額交易人未沖銷部位!$A$4:$O$499,10,FALSE)</f>
        <v>#N/A</v>
      </c>
      <c r="AA2309" s="40" t="e">
        <f>VLOOKUP($B2309,期貨大額交易人未沖銷部位!$A$4:$O$499,13,FALSE)</f>
        <v>#N/A</v>
      </c>
      <c r="AB2309" s="40" t="e">
        <f>VLOOKUP($B2309,期貨大額交易人未沖銷部位!$A$4:$O$499,14,FALSE)</f>
        <v>#N/A</v>
      </c>
      <c r="AC2309" s="40" t="e">
        <f>VLOOKUP($B2309,期貨大額交易人未沖銷部位!$A$4:$O$499,15,FALSE)</f>
        <v>#N/A</v>
      </c>
      <c r="AD2309" s="33" t="e">
        <f>VLOOKUP($B2309,三大美股走勢!$A$4:$J$495,4,FALSE)</f>
        <v>#N/A</v>
      </c>
      <c r="AE2309" s="33" t="e">
        <f>VLOOKUP($B2309,三大美股走勢!$A$4:$J$495,7,FALSE)</f>
        <v>#N/A</v>
      </c>
      <c r="AF2309" s="33" t="e">
        <f>VLOOKUP($B2309,三大美股走勢!$A$4:$J$495,10,FALSE)</f>
        <v>#N/A</v>
      </c>
    </row>
    <row r="2310" spans="2:32">
      <c r="B2310" s="32">
        <v>45089</v>
      </c>
      <c r="C2310" s="33" t="e">
        <f>VLOOKUP($B2310,大盤與近月台指!$A$4:$I$499,2,FALSE)</f>
        <v>#N/A</v>
      </c>
      <c r="D2310" s="34" t="e">
        <f>VLOOKUP($B2310,大盤與近月台指!$A$4:$I$499,3,FALSE)</f>
        <v>#N/A</v>
      </c>
      <c r="E2310" s="35" t="e">
        <f>VLOOKUP($B2310,大盤與近月台指!$A$4:$I$499,4,FALSE)</f>
        <v>#N/A</v>
      </c>
      <c r="F2310" s="33" t="e">
        <f>VLOOKUP($B2310,大盤與近月台指!$A$4:$I$499,5,FALSE)</f>
        <v>#N/A</v>
      </c>
      <c r="G2310" s="49" t="e">
        <f>VLOOKUP($B2310,三大法人買賣超!$A$4:$I$500,3,FALSE)</f>
        <v>#N/A</v>
      </c>
      <c r="H2310" s="34" t="e">
        <f>VLOOKUP($B2310,三大法人買賣超!$A$4:$I$500,5,FALSE)</f>
        <v>#N/A</v>
      </c>
      <c r="I2310" s="27" t="e">
        <f>VLOOKUP($B2310,三大法人買賣超!$A$4:$I$500,7,FALSE)</f>
        <v>#N/A</v>
      </c>
      <c r="J2310" s="27" t="e">
        <f>VLOOKUP($B2310,三大法人買賣超!$A$4:$I$500,9,FALSE)</f>
        <v>#N/A</v>
      </c>
      <c r="K2310" s="37">
        <f>新台幣匯率美元指數!B2311</f>
        <v>0</v>
      </c>
      <c r="L2310" s="38">
        <f>新台幣匯率美元指數!C2311</f>
        <v>0</v>
      </c>
      <c r="M2310" s="39">
        <f>新台幣匯率美元指數!D2311</f>
        <v>0</v>
      </c>
      <c r="N2310" s="27" t="e">
        <f>VLOOKUP($B2310,期貨未平倉口數!$A$4:$M$499,4,FALSE)</f>
        <v>#N/A</v>
      </c>
      <c r="O2310" s="27" t="e">
        <f>VLOOKUP($B2310,期貨未平倉口數!$A$4:$M$499,9,FALSE)</f>
        <v>#N/A</v>
      </c>
      <c r="P2310" s="27" t="e">
        <f>VLOOKUP($B2310,期貨未平倉口數!$A$4:$M$499,10,FALSE)</f>
        <v>#N/A</v>
      </c>
      <c r="Q2310" s="27" t="e">
        <f>VLOOKUP($B2310,期貨未平倉口數!$A$4:$M$499,11,FALSE)</f>
        <v>#N/A</v>
      </c>
      <c r="R2310" s="64" t="e">
        <f>VLOOKUP($B2310,選擇權未平倉餘額!$A$4:$I$500,6,FALSE)</f>
        <v>#N/A</v>
      </c>
      <c r="S2310" s="64" t="e">
        <f>VLOOKUP($B2310,選擇權未平倉餘額!$A$4:$I$500,7,FALSE)</f>
        <v>#N/A</v>
      </c>
      <c r="T2310" s="64" t="e">
        <f>VLOOKUP($B2310,選擇權未平倉餘額!$A$4:$I$500,8,FALSE)</f>
        <v>#N/A</v>
      </c>
      <c r="U2310" s="64" t="e">
        <f>VLOOKUP($B2310,選擇權未平倉餘額!$A$4:$I$500,9,FALSE)</f>
        <v>#N/A</v>
      </c>
      <c r="V2310" s="39" t="e">
        <f>VLOOKUP($B2310,臺指選擇權P_C_Ratios!$A$4:$C$500,3,FALSE)</f>
        <v>#N/A</v>
      </c>
      <c r="W2310" s="41" t="e">
        <f>VLOOKUP($B2310,散戶多空比!$A$6:$L$500,12,FALSE)</f>
        <v>#N/A</v>
      </c>
      <c r="X2310" s="40" t="e">
        <f>VLOOKUP($B2310,期貨大額交易人未沖銷部位!$A$4:$O$499,4,FALSE)</f>
        <v>#N/A</v>
      </c>
      <c r="Y2310" s="40" t="e">
        <f>VLOOKUP($B2310,期貨大額交易人未沖銷部位!$A$4:$O$499,7,FALSE)</f>
        <v>#N/A</v>
      </c>
      <c r="Z2310" s="40" t="e">
        <f>VLOOKUP($B2310,期貨大額交易人未沖銷部位!$A$4:$O$499,10,FALSE)</f>
        <v>#N/A</v>
      </c>
      <c r="AA2310" s="40" t="e">
        <f>VLOOKUP($B2310,期貨大額交易人未沖銷部位!$A$4:$O$499,13,FALSE)</f>
        <v>#N/A</v>
      </c>
      <c r="AB2310" s="40" t="e">
        <f>VLOOKUP($B2310,期貨大額交易人未沖銷部位!$A$4:$O$499,14,FALSE)</f>
        <v>#N/A</v>
      </c>
      <c r="AC2310" s="40" t="e">
        <f>VLOOKUP($B2310,期貨大額交易人未沖銷部位!$A$4:$O$499,15,FALSE)</f>
        <v>#N/A</v>
      </c>
      <c r="AD2310" s="33" t="e">
        <f>VLOOKUP($B2310,三大美股走勢!$A$4:$J$495,4,FALSE)</f>
        <v>#N/A</v>
      </c>
      <c r="AE2310" s="33" t="e">
        <f>VLOOKUP($B2310,三大美股走勢!$A$4:$J$495,7,FALSE)</f>
        <v>#N/A</v>
      </c>
      <c r="AF2310" s="33" t="e">
        <f>VLOOKUP($B2310,三大美股走勢!$A$4:$J$495,10,FALSE)</f>
        <v>#N/A</v>
      </c>
    </row>
    <row r="2311" spans="2:32">
      <c r="B2311" s="32">
        <v>45090</v>
      </c>
      <c r="C2311" s="33" t="e">
        <f>VLOOKUP($B2311,大盤與近月台指!$A$4:$I$499,2,FALSE)</f>
        <v>#N/A</v>
      </c>
      <c r="D2311" s="34" t="e">
        <f>VLOOKUP($B2311,大盤與近月台指!$A$4:$I$499,3,FALSE)</f>
        <v>#N/A</v>
      </c>
      <c r="E2311" s="35" t="e">
        <f>VLOOKUP($B2311,大盤與近月台指!$A$4:$I$499,4,FALSE)</f>
        <v>#N/A</v>
      </c>
      <c r="F2311" s="33" t="e">
        <f>VLOOKUP($B2311,大盤與近月台指!$A$4:$I$499,5,FALSE)</f>
        <v>#N/A</v>
      </c>
      <c r="G2311" s="49" t="e">
        <f>VLOOKUP($B2311,三大法人買賣超!$A$4:$I$500,3,FALSE)</f>
        <v>#N/A</v>
      </c>
      <c r="H2311" s="34" t="e">
        <f>VLOOKUP($B2311,三大法人買賣超!$A$4:$I$500,5,FALSE)</f>
        <v>#N/A</v>
      </c>
      <c r="I2311" s="27" t="e">
        <f>VLOOKUP($B2311,三大法人買賣超!$A$4:$I$500,7,FALSE)</f>
        <v>#N/A</v>
      </c>
      <c r="J2311" s="27" t="e">
        <f>VLOOKUP($B2311,三大法人買賣超!$A$4:$I$500,9,FALSE)</f>
        <v>#N/A</v>
      </c>
      <c r="K2311" s="37">
        <f>新台幣匯率美元指數!B2312</f>
        <v>0</v>
      </c>
      <c r="L2311" s="38">
        <f>新台幣匯率美元指數!C2312</f>
        <v>0</v>
      </c>
      <c r="M2311" s="39">
        <f>新台幣匯率美元指數!D2312</f>
        <v>0</v>
      </c>
      <c r="N2311" s="27" t="e">
        <f>VLOOKUP($B2311,期貨未平倉口數!$A$4:$M$499,4,FALSE)</f>
        <v>#N/A</v>
      </c>
      <c r="O2311" s="27" t="e">
        <f>VLOOKUP($B2311,期貨未平倉口數!$A$4:$M$499,9,FALSE)</f>
        <v>#N/A</v>
      </c>
      <c r="P2311" s="27" t="e">
        <f>VLOOKUP($B2311,期貨未平倉口數!$A$4:$M$499,10,FALSE)</f>
        <v>#N/A</v>
      </c>
      <c r="Q2311" s="27" t="e">
        <f>VLOOKUP($B2311,期貨未平倉口數!$A$4:$M$499,11,FALSE)</f>
        <v>#N/A</v>
      </c>
      <c r="R2311" s="64" t="e">
        <f>VLOOKUP($B2311,選擇權未平倉餘額!$A$4:$I$500,6,FALSE)</f>
        <v>#N/A</v>
      </c>
      <c r="S2311" s="64" t="e">
        <f>VLOOKUP($B2311,選擇權未平倉餘額!$A$4:$I$500,7,FALSE)</f>
        <v>#N/A</v>
      </c>
      <c r="T2311" s="64" t="e">
        <f>VLOOKUP($B2311,選擇權未平倉餘額!$A$4:$I$500,8,FALSE)</f>
        <v>#N/A</v>
      </c>
      <c r="U2311" s="64" t="e">
        <f>VLOOKUP($B2311,選擇權未平倉餘額!$A$4:$I$500,9,FALSE)</f>
        <v>#N/A</v>
      </c>
      <c r="V2311" s="39" t="e">
        <f>VLOOKUP($B2311,臺指選擇權P_C_Ratios!$A$4:$C$500,3,FALSE)</f>
        <v>#N/A</v>
      </c>
      <c r="W2311" s="41" t="e">
        <f>VLOOKUP($B2311,散戶多空比!$A$6:$L$500,12,FALSE)</f>
        <v>#N/A</v>
      </c>
      <c r="X2311" s="40" t="e">
        <f>VLOOKUP($B2311,期貨大額交易人未沖銷部位!$A$4:$O$499,4,FALSE)</f>
        <v>#N/A</v>
      </c>
      <c r="Y2311" s="40" t="e">
        <f>VLOOKUP($B2311,期貨大額交易人未沖銷部位!$A$4:$O$499,7,FALSE)</f>
        <v>#N/A</v>
      </c>
      <c r="Z2311" s="40" t="e">
        <f>VLOOKUP($B2311,期貨大額交易人未沖銷部位!$A$4:$O$499,10,FALSE)</f>
        <v>#N/A</v>
      </c>
      <c r="AA2311" s="40" t="e">
        <f>VLOOKUP($B2311,期貨大額交易人未沖銷部位!$A$4:$O$499,13,FALSE)</f>
        <v>#N/A</v>
      </c>
      <c r="AB2311" s="40" t="e">
        <f>VLOOKUP($B2311,期貨大額交易人未沖銷部位!$A$4:$O$499,14,FALSE)</f>
        <v>#N/A</v>
      </c>
      <c r="AC2311" s="40" t="e">
        <f>VLOOKUP($B2311,期貨大額交易人未沖銷部位!$A$4:$O$499,15,FALSE)</f>
        <v>#N/A</v>
      </c>
      <c r="AD2311" s="33" t="e">
        <f>VLOOKUP($B2311,三大美股走勢!$A$4:$J$495,4,FALSE)</f>
        <v>#N/A</v>
      </c>
      <c r="AE2311" s="33" t="e">
        <f>VLOOKUP($B2311,三大美股走勢!$A$4:$J$495,7,FALSE)</f>
        <v>#N/A</v>
      </c>
      <c r="AF2311" s="33" t="e">
        <f>VLOOKUP($B2311,三大美股走勢!$A$4:$J$495,10,FALSE)</f>
        <v>#N/A</v>
      </c>
    </row>
    <row r="2312" spans="2:32">
      <c r="B2312" s="32">
        <v>45091</v>
      </c>
      <c r="C2312" s="33" t="e">
        <f>VLOOKUP($B2312,大盤與近月台指!$A$4:$I$499,2,FALSE)</f>
        <v>#N/A</v>
      </c>
      <c r="D2312" s="34" t="e">
        <f>VLOOKUP($B2312,大盤與近月台指!$A$4:$I$499,3,FALSE)</f>
        <v>#N/A</v>
      </c>
      <c r="E2312" s="35" t="e">
        <f>VLOOKUP($B2312,大盤與近月台指!$A$4:$I$499,4,FALSE)</f>
        <v>#N/A</v>
      </c>
      <c r="F2312" s="33" t="e">
        <f>VLOOKUP($B2312,大盤與近月台指!$A$4:$I$499,5,FALSE)</f>
        <v>#N/A</v>
      </c>
      <c r="G2312" s="49" t="e">
        <f>VLOOKUP($B2312,三大法人買賣超!$A$4:$I$500,3,FALSE)</f>
        <v>#N/A</v>
      </c>
      <c r="H2312" s="34" t="e">
        <f>VLOOKUP($B2312,三大法人買賣超!$A$4:$I$500,5,FALSE)</f>
        <v>#N/A</v>
      </c>
      <c r="I2312" s="27" t="e">
        <f>VLOOKUP($B2312,三大法人買賣超!$A$4:$I$500,7,FALSE)</f>
        <v>#N/A</v>
      </c>
      <c r="J2312" s="27" t="e">
        <f>VLOOKUP($B2312,三大法人買賣超!$A$4:$I$500,9,FALSE)</f>
        <v>#N/A</v>
      </c>
      <c r="K2312" s="37">
        <f>新台幣匯率美元指數!B2313</f>
        <v>0</v>
      </c>
      <c r="L2312" s="38">
        <f>新台幣匯率美元指數!C2313</f>
        <v>0</v>
      </c>
      <c r="M2312" s="39">
        <f>新台幣匯率美元指數!D2313</f>
        <v>0</v>
      </c>
      <c r="N2312" s="27" t="e">
        <f>VLOOKUP($B2312,期貨未平倉口數!$A$4:$M$499,4,FALSE)</f>
        <v>#N/A</v>
      </c>
      <c r="O2312" s="27" t="e">
        <f>VLOOKUP($B2312,期貨未平倉口數!$A$4:$M$499,9,FALSE)</f>
        <v>#N/A</v>
      </c>
      <c r="P2312" s="27" t="e">
        <f>VLOOKUP($B2312,期貨未平倉口數!$A$4:$M$499,10,FALSE)</f>
        <v>#N/A</v>
      </c>
      <c r="Q2312" s="27" t="e">
        <f>VLOOKUP($B2312,期貨未平倉口數!$A$4:$M$499,11,FALSE)</f>
        <v>#N/A</v>
      </c>
      <c r="R2312" s="64" t="e">
        <f>VLOOKUP($B2312,選擇權未平倉餘額!$A$4:$I$500,6,FALSE)</f>
        <v>#N/A</v>
      </c>
      <c r="S2312" s="64" t="e">
        <f>VLOOKUP($B2312,選擇權未平倉餘額!$A$4:$I$500,7,FALSE)</f>
        <v>#N/A</v>
      </c>
      <c r="T2312" s="64" t="e">
        <f>VLOOKUP($B2312,選擇權未平倉餘額!$A$4:$I$500,8,FALSE)</f>
        <v>#N/A</v>
      </c>
      <c r="U2312" s="64" t="e">
        <f>VLOOKUP($B2312,選擇權未平倉餘額!$A$4:$I$500,9,FALSE)</f>
        <v>#N/A</v>
      </c>
      <c r="V2312" s="39" t="e">
        <f>VLOOKUP($B2312,臺指選擇權P_C_Ratios!$A$4:$C$500,3,FALSE)</f>
        <v>#N/A</v>
      </c>
      <c r="W2312" s="41" t="e">
        <f>VLOOKUP($B2312,散戶多空比!$A$6:$L$500,12,FALSE)</f>
        <v>#N/A</v>
      </c>
      <c r="X2312" s="40" t="e">
        <f>VLOOKUP($B2312,期貨大額交易人未沖銷部位!$A$4:$O$499,4,FALSE)</f>
        <v>#N/A</v>
      </c>
      <c r="Y2312" s="40" t="e">
        <f>VLOOKUP($B2312,期貨大額交易人未沖銷部位!$A$4:$O$499,7,FALSE)</f>
        <v>#N/A</v>
      </c>
      <c r="Z2312" s="40" t="e">
        <f>VLOOKUP($B2312,期貨大額交易人未沖銷部位!$A$4:$O$499,10,FALSE)</f>
        <v>#N/A</v>
      </c>
      <c r="AA2312" s="40" t="e">
        <f>VLOOKUP($B2312,期貨大額交易人未沖銷部位!$A$4:$O$499,13,FALSE)</f>
        <v>#N/A</v>
      </c>
      <c r="AB2312" s="40" t="e">
        <f>VLOOKUP($B2312,期貨大額交易人未沖銷部位!$A$4:$O$499,14,FALSE)</f>
        <v>#N/A</v>
      </c>
      <c r="AC2312" s="40" t="e">
        <f>VLOOKUP($B2312,期貨大額交易人未沖銷部位!$A$4:$O$499,15,FALSE)</f>
        <v>#N/A</v>
      </c>
      <c r="AD2312" s="33" t="e">
        <f>VLOOKUP($B2312,三大美股走勢!$A$4:$J$495,4,FALSE)</f>
        <v>#N/A</v>
      </c>
      <c r="AE2312" s="33" t="e">
        <f>VLOOKUP($B2312,三大美股走勢!$A$4:$J$495,7,FALSE)</f>
        <v>#N/A</v>
      </c>
      <c r="AF2312" s="33" t="e">
        <f>VLOOKUP($B2312,三大美股走勢!$A$4:$J$495,10,FALSE)</f>
        <v>#N/A</v>
      </c>
    </row>
    <row r="2313" spans="2:32">
      <c r="B2313" s="32">
        <v>45092</v>
      </c>
      <c r="C2313" s="33" t="e">
        <f>VLOOKUP($B2313,大盤與近月台指!$A$4:$I$499,2,FALSE)</f>
        <v>#N/A</v>
      </c>
      <c r="D2313" s="34" t="e">
        <f>VLOOKUP($B2313,大盤與近月台指!$A$4:$I$499,3,FALSE)</f>
        <v>#N/A</v>
      </c>
      <c r="E2313" s="35" t="e">
        <f>VLOOKUP($B2313,大盤與近月台指!$A$4:$I$499,4,FALSE)</f>
        <v>#N/A</v>
      </c>
      <c r="F2313" s="33" t="e">
        <f>VLOOKUP($B2313,大盤與近月台指!$A$4:$I$499,5,FALSE)</f>
        <v>#N/A</v>
      </c>
      <c r="G2313" s="49" t="e">
        <f>VLOOKUP($B2313,三大法人買賣超!$A$4:$I$500,3,FALSE)</f>
        <v>#N/A</v>
      </c>
      <c r="H2313" s="34" t="e">
        <f>VLOOKUP($B2313,三大法人買賣超!$A$4:$I$500,5,FALSE)</f>
        <v>#N/A</v>
      </c>
      <c r="I2313" s="27" t="e">
        <f>VLOOKUP($B2313,三大法人買賣超!$A$4:$I$500,7,FALSE)</f>
        <v>#N/A</v>
      </c>
      <c r="J2313" s="27" t="e">
        <f>VLOOKUP($B2313,三大法人買賣超!$A$4:$I$500,9,FALSE)</f>
        <v>#N/A</v>
      </c>
      <c r="K2313" s="37">
        <f>新台幣匯率美元指數!B2314</f>
        <v>0</v>
      </c>
      <c r="L2313" s="38">
        <f>新台幣匯率美元指數!C2314</f>
        <v>0</v>
      </c>
      <c r="M2313" s="39">
        <f>新台幣匯率美元指數!D2314</f>
        <v>0</v>
      </c>
      <c r="N2313" s="27" t="e">
        <f>VLOOKUP($B2313,期貨未平倉口數!$A$4:$M$499,4,FALSE)</f>
        <v>#N/A</v>
      </c>
      <c r="O2313" s="27" t="e">
        <f>VLOOKUP($B2313,期貨未平倉口數!$A$4:$M$499,9,FALSE)</f>
        <v>#N/A</v>
      </c>
      <c r="P2313" s="27" t="e">
        <f>VLOOKUP($B2313,期貨未平倉口數!$A$4:$M$499,10,FALSE)</f>
        <v>#N/A</v>
      </c>
      <c r="Q2313" s="27" t="e">
        <f>VLOOKUP($B2313,期貨未平倉口數!$A$4:$M$499,11,FALSE)</f>
        <v>#N/A</v>
      </c>
      <c r="R2313" s="64" t="e">
        <f>VLOOKUP($B2313,選擇權未平倉餘額!$A$4:$I$500,6,FALSE)</f>
        <v>#N/A</v>
      </c>
      <c r="S2313" s="64" t="e">
        <f>VLOOKUP($B2313,選擇權未平倉餘額!$A$4:$I$500,7,FALSE)</f>
        <v>#N/A</v>
      </c>
      <c r="T2313" s="64" t="e">
        <f>VLOOKUP($B2313,選擇權未平倉餘額!$A$4:$I$500,8,FALSE)</f>
        <v>#N/A</v>
      </c>
      <c r="U2313" s="64" t="e">
        <f>VLOOKUP($B2313,選擇權未平倉餘額!$A$4:$I$500,9,FALSE)</f>
        <v>#N/A</v>
      </c>
      <c r="V2313" s="39" t="e">
        <f>VLOOKUP($B2313,臺指選擇權P_C_Ratios!$A$4:$C$500,3,FALSE)</f>
        <v>#N/A</v>
      </c>
      <c r="W2313" s="41" t="e">
        <f>VLOOKUP($B2313,散戶多空比!$A$6:$L$500,12,FALSE)</f>
        <v>#N/A</v>
      </c>
      <c r="X2313" s="40" t="e">
        <f>VLOOKUP($B2313,期貨大額交易人未沖銷部位!$A$4:$O$499,4,FALSE)</f>
        <v>#N/A</v>
      </c>
      <c r="Y2313" s="40" t="e">
        <f>VLOOKUP($B2313,期貨大額交易人未沖銷部位!$A$4:$O$499,7,FALSE)</f>
        <v>#N/A</v>
      </c>
      <c r="Z2313" s="40" t="e">
        <f>VLOOKUP($B2313,期貨大額交易人未沖銷部位!$A$4:$O$499,10,FALSE)</f>
        <v>#N/A</v>
      </c>
      <c r="AA2313" s="40" t="e">
        <f>VLOOKUP($B2313,期貨大額交易人未沖銷部位!$A$4:$O$499,13,FALSE)</f>
        <v>#N/A</v>
      </c>
      <c r="AB2313" s="40" t="e">
        <f>VLOOKUP($B2313,期貨大額交易人未沖銷部位!$A$4:$O$499,14,FALSE)</f>
        <v>#N/A</v>
      </c>
      <c r="AC2313" s="40" t="e">
        <f>VLOOKUP($B2313,期貨大額交易人未沖銷部位!$A$4:$O$499,15,FALSE)</f>
        <v>#N/A</v>
      </c>
      <c r="AD2313" s="33" t="e">
        <f>VLOOKUP($B2313,三大美股走勢!$A$4:$J$495,4,FALSE)</f>
        <v>#N/A</v>
      </c>
      <c r="AE2313" s="33" t="e">
        <f>VLOOKUP($B2313,三大美股走勢!$A$4:$J$495,7,FALSE)</f>
        <v>#N/A</v>
      </c>
      <c r="AF2313" s="33" t="e">
        <f>VLOOKUP($B2313,三大美股走勢!$A$4:$J$495,10,FALSE)</f>
        <v>#N/A</v>
      </c>
    </row>
    <row r="2314" spans="2:32">
      <c r="B2314" s="32">
        <v>45093</v>
      </c>
      <c r="C2314" s="33" t="e">
        <f>VLOOKUP($B2314,大盤與近月台指!$A$4:$I$499,2,FALSE)</f>
        <v>#N/A</v>
      </c>
      <c r="D2314" s="34" t="e">
        <f>VLOOKUP($B2314,大盤與近月台指!$A$4:$I$499,3,FALSE)</f>
        <v>#N/A</v>
      </c>
      <c r="E2314" s="35" t="e">
        <f>VLOOKUP($B2314,大盤與近月台指!$A$4:$I$499,4,FALSE)</f>
        <v>#N/A</v>
      </c>
      <c r="F2314" s="33" t="e">
        <f>VLOOKUP($B2314,大盤與近月台指!$A$4:$I$499,5,FALSE)</f>
        <v>#N/A</v>
      </c>
      <c r="G2314" s="49" t="e">
        <f>VLOOKUP($B2314,三大法人買賣超!$A$4:$I$500,3,FALSE)</f>
        <v>#N/A</v>
      </c>
      <c r="H2314" s="34" t="e">
        <f>VLOOKUP($B2314,三大法人買賣超!$A$4:$I$500,5,FALSE)</f>
        <v>#N/A</v>
      </c>
      <c r="I2314" s="27" t="e">
        <f>VLOOKUP($B2314,三大法人買賣超!$A$4:$I$500,7,FALSE)</f>
        <v>#N/A</v>
      </c>
      <c r="J2314" s="27" t="e">
        <f>VLOOKUP($B2314,三大法人買賣超!$A$4:$I$500,9,FALSE)</f>
        <v>#N/A</v>
      </c>
      <c r="K2314" s="37">
        <f>新台幣匯率美元指數!B2315</f>
        <v>0</v>
      </c>
      <c r="L2314" s="38">
        <f>新台幣匯率美元指數!C2315</f>
        <v>0</v>
      </c>
      <c r="M2314" s="39">
        <f>新台幣匯率美元指數!D2315</f>
        <v>0</v>
      </c>
      <c r="N2314" s="27" t="e">
        <f>VLOOKUP($B2314,期貨未平倉口數!$A$4:$M$499,4,FALSE)</f>
        <v>#N/A</v>
      </c>
      <c r="O2314" s="27" t="e">
        <f>VLOOKUP($B2314,期貨未平倉口數!$A$4:$M$499,9,FALSE)</f>
        <v>#N/A</v>
      </c>
      <c r="P2314" s="27" t="e">
        <f>VLOOKUP($B2314,期貨未平倉口數!$A$4:$M$499,10,FALSE)</f>
        <v>#N/A</v>
      </c>
      <c r="Q2314" s="27" t="e">
        <f>VLOOKUP($B2314,期貨未平倉口數!$A$4:$M$499,11,FALSE)</f>
        <v>#N/A</v>
      </c>
      <c r="R2314" s="64" t="e">
        <f>VLOOKUP($B2314,選擇權未平倉餘額!$A$4:$I$500,6,FALSE)</f>
        <v>#N/A</v>
      </c>
      <c r="S2314" s="64" t="e">
        <f>VLOOKUP($B2314,選擇權未平倉餘額!$A$4:$I$500,7,FALSE)</f>
        <v>#N/A</v>
      </c>
      <c r="T2314" s="64" t="e">
        <f>VLOOKUP($B2314,選擇權未平倉餘額!$A$4:$I$500,8,FALSE)</f>
        <v>#N/A</v>
      </c>
      <c r="U2314" s="64" t="e">
        <f>VLOOKUP($B2314,選擇權未平倉餘額!$A$4:$I$500,9,FALSE)</f>
        <v>#N/A</v>
      </c>
      <c r="V2314" s="39" t="e">
        <f>VLOOKUP($B2314,臺指選擇權P_C_Ratios!$A$4:$C$500,3,FALSE)</f>
        <v>#N/A</v>
      </c>
      <c r="W2314" s="41" t="e">
        <f>VLOOKUP($B2314,散戶多空比!$A$6:$L$500,12,FALSE)</f>
        <v>#N/A</v>
      </c>
      <c r="X2314" s="40" t="e">
        <f>VLOOKUP($B2314,期貨大額交易人未沖銷部位!$A$4:$O$499,4,FALSE)</f>
        <v>#N/A</v>
      </c>
      <c r="Y2314" s="40" t="e">
        <f>VLOOKUP($B2314,期貨大額交易人未沖銷部位!$A$4:$O$499,7,FALSE)</f>
        <v>#N/A</v>
      </c>
      <c r="Z2314" s="40" t="e">
        <f>VLOOKUP($B2314,期貨大額交易人未沖銷部位!$A$4:$O$499,10,FALSE)</f>
        <v>#N/A</v>
      </c>
      <c r="AA2314" s="40" t="e">
        <f>VLOOKUP($B2314,期貨大額交易人未沖銷部位!$A$4:$O$499,13,FALSE)</f>
        <v>#N/A</v>
      </c>
      <c r="AB2314" s="40" t="e">
        <f>VLOOKUP($B2314,期貨大額交易人未沖銷部位!$A$4:$O$499,14,FALSE)</f>
        <v>#N/A</v>
      </c>
      <c r="AC2314" s="40" t="e">
        <f>VLOOKUP($B2314,期貨大額交易人未沖銷部位!$A$4:$O$499,15,FALSE)</f>
        <v>#N/A</v>
      </c>
      <c r="AD2314" s="33" t="e">
        <f>VLOOKUP($B2314,三大美股走勢!$A$4:$J$495,4,FALSE)</f>
        <v>#N/A</v>
      </c>
      <c r="AE2314" s="33" t="e">
        <f>VLOOKUP($B2314,三大美股走勢!$A$4:$J$495,7,FALSE)</f>
        <v>#N/A</v>
      </c>
      <c r="AF2314" s="33" t="e">
        <f>VLOOKUP($B2314,三大美股走勢!$A$4:$J$495,10,FALSE)</f>
        <v>#N/A</v>
      </c>
    </row>
    <row r="2315" spans="2:32">
      <c r="B2315" s="32">
        <v>45094</v>
      </c>
      <c r="C2315" s="33" t="e">
        <f>VLOOKUP($B2315,大盤與近月台指!$A$4:$I$499,2,FALSE)</f>
        <v>#N/A</v>
      </c>
      <c r="D2315" s="34" t="e">
        <f>VLOOKUP($B2315,大盤與近月台指!$A$4:$I$499,3,FALSE)</f>
        <v>#N/A</v>
      </c>
      <c r="E2315" s="35" t="e">
        <f>VLOOKUP($B2315,大盤與近月台指!$A$4:$I$499,4,FALSE)</f>
        <v>#N/A</v>
      </c>
      <c r="F2315" s="33" t="e">
        <f>VLOOKUP($B2315,大盤與近月台指!$A$4:$I$499,5,FALSE)</f>
        <v>#N/A</v>
      </c>
      <c r="G2315" s="49" t="e">
        <f>VLOOKUP($B2315,三大法人買賣超!$A$4:$I$500,3,FALSE)</f>
        <v>#N/A</v>
      </c>
      <c r="H2315" s="34" t="e">
        <f>VLOOKUP($B2315,三大法人買賣超!$A$4:$I$500,5,FALSE)</f>
        <v>#N/A</v>
      </c>
      <c r="I2315" s="27" t="e">
        <f>VLOOKUP($B2315,三大法人買賣超!$A$4:$I$500,7,FALSE)</f>
        <v>#N/A</v>
      </c>
      <c r="J2315" s="27" t="e">
        <f>VLOOKUP($B2315,三大法人買賣超!$A$4:$I$500,9,FALSE)</f>
        <v>#N/A</v>
      </c>
      <c r="K2315" s="37">
        <f>新台幣匯率美元指數!B2316</f>
        <v>0</v>
      </c>
      <c r="L2315" s="38">
        <f>新台幣匯率美元指數!C2316</f>
        <v>0</v>
      </c>
      <c r="M2315" s="39">
        <f>新台幣匯率美元指數!D2316</f>
        <v>0</v>
      </c>
      <c r="N2315" s="27" t="e">
        <f>VLOOKUP($B2315,期貨未平倉口數!$A$4:$M$499,4,FALSE)</f>
        <v>#N/A</v>
      </c>
      <c r="O2315" s="27" t="e">
        <f>VLOOKUP($B2315,期貨未平倉口數!$A$4:$M$499,9,FALSE)</f>
        <v>#N/A</v>
      </c>
      <c r="P2315" s="27" t="e">
        <f>VLOOKUP($B2315,期貨未平倉口數!$A$4:$M$499,10,FALSE)</f>
        <v>#N/A</v>
      </c>
      <c r="Q2315" s="27" t="e">
        <f>VLOOKUP($B2315,期貨未平倉口數!$A$4:$M$499,11,FALSE)</f>
        <v>#N/A</v>
      </c>
      <c r="R2315" s="64" t="e">
        <f>VLOOKUP($B2315,選擇權未平倉餘額!$A$4:$I$500,6,FALSE)</f>
        <v>#N/A</v>
      </c>
      <c r="S2315" s="64" t="e">
        <f>VLOOKUP($B2315,選擇權未平倉餘額!$A$4:$I$500,7,FALSE)</f>
        <v>#N/A</v>
      </c>
      <c r="T2315" s="64" t="e">
        <f>VLOOKUP($B2315,選擇權未平倉餘額!$A$4:$I$500,8,FALSE)</f>
        <v>#N/A</v>
      </c>
      <c r="U2315" s="64" t="e">
        <f>VLOOKUP($B2315,選擇權未平倉餘額!$A$4:$I$500,9,FALSE)</f>
        <v>#N/A</v>
      </c>
      <c r="V2315" s="39" t="e">
        <f>VLOOKUP($B2315,臺指選擇權P_C_Ratios!$A$4:$C$500,3,FALSE)</f>
        <v>#N/A</v>
      </c>
      <c r="W2315" s="41" t="e">
        <f>VLOOKUP($B2315,散戶多空比!$A$6:$L$500,12,FALSE)</f>
        <v>#N/A</v>
      </c>
      <c r="X2315" s="40" t="e">
        <f>VLOOKUP($B2315,期貨大額交易人未沖銷部位!$A$4:$O$499,4,FALSE)</f>
        <v>#N/A</v>
      </c>
      <c r="Y2315" s="40" t="e">
        <f>VLOOKUP($B2315,期貨大額交易人未沖銷部位!$A$4:$O$499,7,FALSE)</f>
        <v>#N/A</v>
      </c>
      <c r="Z2315" s="40" t="e">
        <f>VLOOKUP($B2315,期貨大額交易人未沖銷部位!$A$4:$O$499,10,FALSE)</f>
        <v>#N/A</v>
      </c>
      <c r="AA2315" s="40" t="e">
        <f>VLOOKUP($B2315,期貨大額交易人未沖銷部位!$A$4:$O$499,13,FALSE)</f>
        <v>#N/A</v>
      </c>
      <c r="AB2315" s="40" t="e">
        <f>VLOOKUP($B2315,期貨大額交易人未沖銷部位!$A$4:$O$499,14,FALSE)</f>
        <v>#N/A</v>
      </c>
      <c r="AC2315" s="40" t="e">
        <f>VLOOKUP($B2315,期貨大額交易人未沖銷部位!$A$4:$O$499,15,FALSE)</f>
        <v>#N/A</v>
      </c>
      <c r="AD2315" s="33" t="e">
        <f>VLOOKUP($B2315,三大美股走勢!$A$4:$J$495,4,FALSE)</f>
        <v>#N/A</v>
      </c>
      <c r="AE2315" s="33" t="e">
        <f>VLOOKUP($B2315,三大美股走勢!$A$4:$J$495,7,FALSE)</f>
        <v>#N/A</v>
      </c>
      <c r="AF2315" s="33" t="e">
        <f>VLOOKUP($B2315,三大美股走勢!$A$4:$J$495,10,FALSE)</f>
        <v>#N/A</v>
      </c>
    </row>
    <row r="2316" spans="2:32">
      <c r="B2316" s="32">
        <v>45095</v>
      </c>
      <c r="C2316" s="33" t="e">
        <f>VLOOKUP($B2316,大盤與近月台指!$A$4:$I$499,2,FALSE)</f>
        <v>#N/A</v>
      </c>
      <c r="D2316" s="34" t="e">
        <f>VLOOKUP($B2316,大盤與近月台指!$A$4:$I$499,3,FALSE)</f>
        <v>#N/A</v>
      </c>
      <c r="E2316" s="35" t="e">
        <f>VLOOKUP($B2316,大盤與近月台指!$A$4:$I$499,4,FALSE)</f>
        <v>#N/A</v>
      </c>
      <c r="F2316" s="33" t="e">
        <f>VLOOKUP($B2316,大盤與近月台指!$A$4:$I$499,5,FALSE)</f>
        <v>#N/A</v>
      </c>
      <c r="G2316" s="49" t="e">
        <f>VLOOKUP($B2316,三大法人買賣超!$A$4:$I$500,3,FALSE)</f>
        <v>#N/A</v>
      </c>
      <c r="H2316" s="34" t="e">
        <f>VLOOKUP($B2316,三大法人買賣超!$A$4:$I$500,5,FALSE)</f>
        <v>#N/A</v>
      </c>
      <c r="I2316" s="27" t="e">
        <f>VLOOKUP($B2316,三大法人買賣超!$A$4:$I$500,7,FALSE)</f>
        <v>#N/A</v>
      </c>
      <c r="J2316" s="27" t="e">
        <f>VLOOKUP($B2316,三大法人買賣超!$A$4:$I$500,9,FALSE)</f>
        <v>#N/A</v>
      </c>
      <c r="K2316" s="37">
        <f>新台幣匯率美元指數!B2317</f>
        <v>0</v>
      </c>
      <c r="L2316" s="38">
        <f>新台幣匯率美元指數!C2317</f>
        <v>0</v>
      </c>
      <c r="M2316" s="39">
        <f>新台幣匯率美元指數!D2317</f>
        <v>0</v>
      </c>
      <c r="N2316" s="27" t="e">
        <f>VLOOKUP($B2316,期貨未平倉口數!$A$4:$M$499,4,FALSE)</f>
        <v>#N/A</v>
      </c>
      <c r="O2316" s="27" t="e">
        <f>VLOOKUP($B2316,期貨未平倉口數!$A$4:$M$499,9,FALSE)</f>
        <v>#N/A</v>
      </c>
      <c r="P2316" s="27" t="e">
        <f>VLOOKUP($B2316,期貨未平倉口數!$A$4:$M$499,10,FALSE)</f>
        <v>#N/A</v>
      </c>
      <c r="Q2316" s="27" t="e">
        <f>VLOOKUP($B2316,期貨未平倉口數!$A$4:$M$499,11,FALSE)</f>
        <v>#N/A</v>
      </c>
      <c r="R2316" s="64" t="e">
        <f>VLOOKUP($B2316,選擇權未平倉餘額!$A$4:$I$500,6,FALSE)</f>
        <v>#N/A</v>
      </c>
      <c r="S2316" s="64" t="e">
        <f>VLOOKUP($B2316,選擇權未平倉餘額!$A$4:$I$500,7,FALSE)</f>
        <v>#N/A</v>
      </c>
      <c r="T2316" s="64" t="e">
        <f>VLOOKUP($B2316,選擇權未平倉餘額!$A$4:$I$500,8,FALSE)</f>
        <v>#N/A</v>
      </c>
      <c r="U2316" s="64" t="e">
        <f>VLOOKUP($B2316,選擇權未平倉餘額!$A$4:$I$500,9,FALSE)</f>
        <v>#N/A</v>
      </c>
      <c r="V2316" s="39" t="e">
        <f>VLOOKUP($B2316,臺指選擇權P_C_Ratios!$A$4:$C$500,3,FALSE)</f>
        <v>#N/A</v>
      </c>
      <c r="W2316" s="41" t="e">
        <f>VLOOKUP($B2316,散戶多空比!$A$6:$L$500,12,FALSE)</f>
        <v>#N/A</v>
      </c>
      <c r="X2316" s="40" t="e">
        <f>VLOOKUP($B2316,期貨大額交易人未沖銷部位!$A$4:$O$499,4,FALSE)</f>
        <v>#N/A</v>
      </c>
      <c r="Y2316" s="40" t="e">
        <f>VLOOKUP($B2316,期貨大額交易人未沖銷部位!$A$4:$O$499,7,FALSE)</f>
        <v>#N/A</v>
      </c>
      <c r="Z2316" s="40" t="e">
        <f>VLOOKUP($B2316,期貨大額交易人未沖銷部位!$A$4:$O$499,10,FALSE)</f>
        <v>#N/A</v>
      </c>
      <c r="AA2316" s="40" t="e">
        <f>VLOOKUP($B2316,期貨大額交易人未沖銷部位!$A$4:$O$499,13,FALSE)</f>
        <v>#N/A</v>
      </c>
      <c r="AB2316" s="40" t="e">
        <f>VLOOKUP($B2316,期貨大額交易人未沖銷部位!$A$4:$O$499,14,FALSE)</f>
        <v>#N/A</v>
      </c>
      <c r="AC2316" s="40" t="e">
        <f>VLOOKUP($B2316,期貨大額交易人未沖銷部位!$A$4:$O$499,15,FALSE)</f>
        <v>#N/A</v>
      </c>
      <c r="AD2316" s="33" t="e">
        <f>VLOOKUP($B2316,三大美股走勢!$A$4:$J$495,4,FALSE)</f>
        <v>#N/A</v>
      </c>
      <c r="AE2316" s="33" t="e">
        <f>VLOOKUP($B2316,三大美股走勢!$A$4:$J$495,7,FALSE)</f>
        <v>#N/A</v>
      </c>
      <c r="AF2316" s="33" t="e">
        <f>VLOOKUP($B2316,三大美股走勢!$A$4:$J$495,10,FALSE)</f>
        <v>#N/A</v>
      </c>
    </row>
    <row r="2317" spans="2:32">
      <c r="B2317" s="32">
        <v>45096</v>
      </c>
      <c r="C2317" s="33" t="e">
        <f>VLOOKUP($B2317,大盤與近月台指!$A$4:$I$499,2,FALSE)</f>
        <v>#N/A</v>
      </c>
      <c r="D2317" s="34" t="e">
        <f>VLOOKUP($B2317,大盤與近月台指!$A$4:$I$499,3,FALSE)</f>
        <v>#N/A</v>
      </c>
      <c r="E2317" s="35" t="e">
        <f>VLOOKUP($B2317,大盤與近月台指!$A$4:$I$499,4,FALSE)</f>
        <v>#N/A</v>
      </c>
      <c r="F2317" s="33" t="e">
        <f>VLOOKUP($B2317,大盤與近月台指!$A$4:$I$499,5,FALSE)</f>
        <v>#N/A</v>
      </c>
      <c r="G2317" s="49" t="e">
        <f>VLOOKUP($B2317,三大法人買賣超!$A$4:$I$500,3,FALSE)</f>
        <v>#N/A</v>
      </c>
      <c r="H2317" s="34" t="e">
        <f>VLOOKUP($B2317,三大法人買賣超!$A$4:$I$500,5,FALSE)</f>
        <v>#N/A</v>
      </c>
      <c r="I2317" s="27" t="e">
        <f>VLOOKUP($B2317,三大法人買賣超!$A$4:$I$500,7,FALSE)</f>
        <v>#N/A</v>
      </c>
      <c r="J2317" s="27" t="e">
        <f>VLOOKUP($B2317,三大法人買賣超!$A$4:$I$500,9,FALSE)</f>
        <v>#N/A</v>
      </c>
      <c r="K2317" s="37">
        <f>新台幣匯率美元指數!B2318</f>
        <v>0</v>
      </c>
      <c r="L2317" s="38">
        <f>新台幣匯率美元指數!C2318</f>
        <v>0</v>
      </c>
      <c r="M2317" s="39">
        <f>新台幣匯率美元指數!D2318</f>
        <v>0</v>
      </c>
      <c r="N2317" s="27" t="e">
        <f>VLOOKUP($B2317,期貨未平倉口數!$A$4:$M$499,4,FALSE)</f>
        <v>#N/A</v>
      </c>
      <c r="O2317" s="27" t="e">
        <f>VLOOKUP($B2317,期貨未平倉口數!$A$4:$M$499,9,FALSE)</f>
        <v>#N/A</v>
      </c>
      <c r="P2317" s="27" t="e">
        <f>VLOOKUP($B2317,期貨未平倉口數!$A$4:$M$499,10,FALSE)</f>
        <v>#N/A</v>
      </c>
      <c r="Q2317" s="27" t="e">
        <f>VLOOKUP($B2317,期貨未平倉口數!$A$4:$M$499,11,FALSE)</f>
        <v>#N/A</v>
      </c>
      <c r="R2317" s="64" t="e">
        <f>VLOOKUP($B2317,選擇權未平倉餘額!$A$4:$I$500,6,FALSE)</f>
        <v>#N/A</v>
      </c>
      <c r="S2317" s="64" t="e">
        <f>VLOOKUP($B2317,選擇權未平倉餘額!$A$4:$I$500,7,FALSE)</f>
        <v>#N/A</v>
      </c>
      <c r="T2317" s="64" t="e">
        <f>VLOOKUP($B2317,選擇權未平倉餘額!$A$4:$I$500,8,FALSE)</f>
        <v>#N/A</v>
      </c>
      <c r="U2317" s="64" t="e">
        <f>VLOOKUP($B2317,選擇權未平倉餘額!$A$4:$I$500,9,FALSE)</f>
        <v>#N/A</v>
      </c>
      <c r="V2317" s="39" t="e">
        <f>VLOOKUP($B2317,臺指選擇權P_C_Ratios!$A$4:$C$500,3,FALSE)</f>
        <v>#N/A</v>
      </c>
      <c r="W2317" s="41" t="e">
        <f>VLOOKUP($B2317,散戶多空比!$A$6:$L$500,12,FALSE)</f>
        <v>#N/A</v>
      </c>
      <c r="X2317" s="40" t="e">
        <f>VLOOKUP($B2317,期貨大額交易人未沖銷部位!$A$4:$O$499,4,FALSE)</f>
        <v>#N/A</v>
      </c>
      <c r="Y2317" s="40" t="e">
        <f>VLOOKUP($B2317,期貨大額交易人未沖銷部位!$A$4:$O$499,7,FALSE)</f>
        <v>#N/A</v>
      </c>
      <c r="Z2317" s="40" t="e">
        <f>VLOOKUP($B2317,期貨大額交易人未沖銷部位!$A$4:$O$499,10,FALSE)</f>
        <v>#N/A</v>
      </c>
      <c r="AA2317" s="40" t="e">
        <f>VLOOKUP($B2317,期貨大額交易人未沖銷部位!$A$4:$O$499,13,FALSE)</f>
        <v>#N/A</v>
      </c>
      <c r="AB2317" s="40" t="e">
        <f>VLOOKUP($B2317,期貨大額交易人未沖銷部位!$A$4:$O$499,14,FALSE)</f>
        <v>#N/A</v>
      </c>
      <c r="AC2317" s="40" t="e">
        <f>VLOOKUP($B2317,期貨大額交易人未沖銷部位!$A$4:$O$499,15,FALSE)</f>
        <v>#N/A</v>
      </c>
      <c r="AD2317" s="33" t="e">
        <f>VLOOKUP($B2317,三大美股走勢!$A$4:$J$495,4,FALSE)</f>
        <v>#N/A</v>
      </c>
      <c r="AE2317" s="33" t="e">
        <f>VLOOKUP($B2317,三大美股走勢!$A$4:$J$495,7,FALSE)</f>
        <v>#N/A</v>
      </c>
      <c r="AF2317" s="33" t="e">
        <f>VLOOKUP($B2317,三大美股走勢!$A$4:$J$495,10,FALSE)</f>
        <v>#N/A</v>
      </c>
    </row>
    <row r="2318" spans="2:32">
      <c r="B2318" s="32">
        <v>45097</v>
      </c>
      <c r="C2318" s="33" t="e">
        <f>VLOOKUP($B2318,大盤與近月台指!$A$4:$I$499,2,FALSE)</f>
        <v>#N/A</v>
      </c>
      <c r="D2318" s="34" t="e">
        <f>VLOOKUP($B2318,大盤與近月台指!$A$4:$I$499,3,FALSE)</f>
        <v>#N/A</v>
      </c>
      <c r="E2318" s="35" t="e">
        <f>VLOOKUP($B2318,大盤與近月台指!$A$4:$I$499,4,FALSE)</f>
        <v>#N/A</v>
      </c>
      <c r="F2318" s="33" t="e">
        <f>VLOOKUP($B2318,大盤與近月台指!$A$4:$I$499,5,FALSE)</f>
        <v>#N/A</v>
      </c>
      <c r="G2318" s="49" t="e">
        <f>VLOOKUP($B2318,三大法人買賣超!$A$4:$I$500,3,FALSE)</f>
        <v>#N/A</v>
      </c>
      <c r="H2318" s="34" t="e">
        <f>VLOOKUP($B2318,三大法人買賣超!$A$4:$I$500,5,FALSE)</f>
        <v>#N/A</v>
      </c>
      <c r="I2318" s="27" t="e">
        <f>VLOOKUP($B2318,三大法人買賣超!$A$4:$I$500,7,FALSE)</f>
        <v>#N/A</v>
      </c>
      <c r="J2318" s="27" t="e">
        <f>VLOOKUP($B2318,三大法人買賣超!$A$4:$I$500,9,FALSE)</f>
        <v>#N/A</v>
      </c>
      <c r="K2318" s="37">
        <f>新台幣匯率美元指數!B2319</f>
        <v>0</v>
      </c>
      <c r="L2318" s="38">
        <f>新台幣匯率美元指數!C2319</f>
        <v>0</v>
      </c>
      <c r="M2318" s="39">
        <f>新台幣匯率美元指數!D2319</f>
        <v>0</v>
      </c>
      <c r="N2318" s="27" t="e">
        <f>VLOOKUP($B2318,期貨未平倉口數!$A$4:$M$499,4,FALSE)</f>
        <v>#N/A</v>
      </c>
      <c r="O2318" s="27" t="e">
        <f>VLOOKUP($B2318,期貨未平倉口數!$A$4:$M$499,9,FALSE)</f>
        <v>#N/A</v>
      </c>
      <c r="P2318" s="27" t="e">
        <f>VLOOKUP($B2318,期貨未平倉口數!$A$4:$M$499,10,FALSE)</f>
        <v>#N/A</v>
      </c>
      <c r="Q2318" s="27" t="e">
        <f>VLOOKUP($B2318,期貨未平倉口數!$A$4:$M$499,11,FALSE)</f>
        <v>#N/A</v>
      </c>
      <c r="R2318" s="64" t="e">
        <f>VLOOKUP($B2318,選擇權未平倉餘額!$A$4:$I$500,6,FALSE)</f>
        <v>#N/A</v>
      </c>
      <c r="S2318" s="64" t="e">
        <f>VLOOKUP($B2318,選擇權未平倉餘額!$A$4:$I$500,7,FALSE)</f>
        <v>#N/A</v>
      </c>
      <c r="T2318" s="64" t="e">
        <f>VLOOKUP($B2318,選擇權未平倉餘額!$A$4:$I$500,8,FALSE)</f>
        <v>#N/A</v>
      </c>
      <c r="U2318" s="64" t="e">
        <f>VLOOKUP($B2318,選擇權未平倉餘額!$A$4:$I$500,9,FALSE)</f>
        <v>#N/A</v>
      </c>
      <c r="V2318" s="39" t="e">
        <f>VLOOKUP($B2318,臺指選擇權P_C_Ratios!$A$4:$C$500,3,FALSE)</f>
        <v>#N/A</v>
      </c>
      <c r="W2318" s="41" t="e">
        <f>VLOOKUP($B2318,散戶多空比!$A$6:$L$500,12,FALSE)</f>
        <v>#N/A</v>
      </c>
      <c r="X2318" s="40" t="e">
        <f>VLOOKUP($B2318,期貨大額交易人未沖銷部位!$A$4:$O$499,4,FALSE)</f>
        <v>#N/A</v>
      </c>
      <c r="Y2318" s="40" t="e">
        <f>VLOOKUP($B2318,期貨大額交易人未沖銷部位!$A$4:$O$499,7,FALSE)</f>
        <v>#N/A</v>
      </c>
      <c r="Z2318" s="40" t="e">
        <f>VLOOKUP($B2318,期貨大額交易人未沖銷部位!$A$4:$O$499,10,FALSE)</f>
        <v>#N/A</v>
      </c>
      <c r="AA2318" s="40" t="e">
        <f>VLOOKUP($B2318,期貨大額交易人未沖銷部位!$A$4:$O$499,13,FALSE)</f>
        <v>#N/A</v>
      </c>
      <c r="AB2318" s="40" t="e">
        <f>VLOOKUP($B2318,期貨大額交易人未沖銷部位!$A$4:$O$499,14,FALSE)</f>
        <v>#N/A</v>
      </c>
      <c r="AC2318" s="40" t="e">
        <f>VLOOKUP($B2318,期貨大額交易人未沖銷部位!$A$4:$O$499,15,FALSE)</f>
        <v>#N/A</v>
      </c>
      <c r="AD2318" s="33" t="e">
        <f>VLOOKUP($B2318,三大美股走勢!$A$4:$J$495,4,FALSE)</f>
        <v>#N/A</v>
      </c>
      <c r="AE2318" s="33" t="e">
        <f>VLOOKUP($B2318,三大美股走勢!$A$4:$J$495,7,FALSE)</f>
        <v>#N/A</v>
      </c>
      <c r="AF2318" s="33" t="e">
        <f>VLOOKUP($B2318,三大美股走勢!$A$4:$J$495,10,FALSE)</f>
        <v>#N/A</v>
      </c>
    </row>
    <row r="2319" spans="2:32">
      <c r="B2319" s="32">
        <v>45098</v>
      </c>
      <c r="C2319" s="33" t="e">
        <f>VLOOKUP($B2319,大盤與近月台指!$A$4:$I$499,2,FALSE)</f>
        <v>#N/A</v>
      </c>
      <c r="D2319" s="34" t="e">
        <f>VLOOKUP($B2319,大盤與近月台指!$A$4:$I$499,3,FALSE)</f>
        <v>#N/A</v>
      </c>
      <c r="E2319" s="35" t="e">
        <f>VLOOKUP($B2319,大盤與近月台指!$A$4:$I$499,4,FALSE)</f>
        <v>#N/A</v>
      </c>
      <c r="F2319" s="33" t="e">
        <f>VLOOKUP($B2319,大盤與近月台指!$A$4:$I$499,5,FALSE)</f>
        <v>#N/A</v>
      </c>
      <c r="G2319" s="49" t="e">
        <f>VLOOKUP($B2319,三大法人買賣超!$A$4:$I$500,3,FALSE)</f>
        <v>#N/A</v>
      </c>
      <c r="H2319" s="34" t="e">
        <f>VLOOKUP($B2319,三大法人買賣超!$A$4:$I$500,5,FALSE)</f>
        <v>#N/A</v>
      </c>
      <c r="I2319" s="27" t="e">
        <f>VLOOKUP($B2319,三大法人買賣超!$A$4:$I$500,7,FALSE)</f>
        <v>#N/A</v>
      </c>
      <c r="J2319" s="27" t="e">
        <f>VLOOKUP($B2319,三大法人買賣超!$A$4:$I$500,9,FALSE)</f>
        <v>#N/A</v>
      </c>
      <c r="K2319" s="37">
        <f>新台幣匯率美元指數!B2320</f>
        <v>0</v>
      </c>
      <c r="L2319" s="38">
        <f>新台幣匯率美元指數!C2320</f>
        <v>0</v>
      </c>
      <c r="M2319" s="39">
        <f>新台幣匯率美元指數!D2320</f>
        <v>0</v>
      </c>
      <c r="N2319" s="27" t="e">
        <f>VLOOKUP($B2319,期貨未平倉口數!$A$4:$M$499,4,FALSE)</f>
        <v>#N/A</v>
      </c>
      <c r="O2319" s="27" t="e">
        <f>VLOOKUP($B2319,期貨未平倉口數!$A$4:$M$499,9,FALSE)</f>
        <v>#N/A</v>
      </c>
      <c r="P2319" s="27" t="e">
        <f>VLOOKUP($B2319,期貨未平倉口數!$A$4:$M$499,10,FALSE)</f>
        <v>#N/A</v>
      </c>
      <c r="Q2319" s="27" t="e">
        <f>VLOOKUP($B2319,期貨未平倉口數!$A$4:$M$499,11,FALSE)</f>
        <v>#N/A</v>
      </c>
      <c r="R2319" s="64" t="e">
        <f>VLOOKUP($B2319,選擇權未平倉餘額!$A$4:$I$500,6,FALSE)</f>
        <v>#N/A</v>
      </c>
      <c r="S2319" s="64" t="e">
        <f>VLOOKUP($B2319,選擇權未平倉餘額!$A$4:$I$500,7,FALSE)</f>
        <v>#N/A</v>
      </c>
      <c r="T2319" s="64" t="e">
        <f>VLOOKUP($B2319,選擇權未平倉餘額!$A$4:$I$500,8,FALSE)</f>
        <v>#N/A</v>
      </c>
      <c r="U2319" s="64" t="e">
        <f>VLOOKUP($B2319,選擇權未平倉餘額!$A$4:$I$500,9,FALSE)</f>
        <v>#N/A</v>
      </c>
      <c r="V2319" s="39" t="e">
        <f>VLOOKUP($B2319,臺指選擇權P_C_Ratios!$A$4:$C$500,3,FALSE)</f>
        <v>#N/A</v>
      </c>
      <c r="W2319" s="41" t="e">
        <f>VLOOKUP($B2319,散戶多空比!$A$6:$L$500,12,FALSE)</f>
        <v>#N/A</v>
      </c>
      <c r="X2319" s="40" t="e">
        <f>VLOOKUP($B2319,期貨大額交易人未沖銷部位!$A$4:$O$499,4,FALSE)</f>
        <v>#N/A</v>
      </c>
      <c r="Y2319" s="40" t="e">
        <f>VLOOKUP($B2319,期貨大額交易人未沖銷部位!$A$4:$O$499,7,FALSE)</f>
        <v>#N/A</v>
      </c>
      <c r="Z2319" s="40" t="e">
        <f>VLOOKUP($B2319,期貨大額交易人未沖銷部位!$A$4:$O$499,10,FALSE)</f>
        <v>#N/A</v>
      </c>
      <c r="AA2319" s="40" t="e">
        <f>VLOOKUP($B2319,期貨大額交易人未沖銷部位!$A$4:$O$499,13,FALSE)</f>
        <v>#N/A</v>
      </c>
      <c r="AB2319" s="40" t="e">
        <f>VLOOKUP($B2319,期貨大額交易人未沖銷部位!$A$4:$O$499,14,FALSE)</f>
        <v>#N/A</v>
      </c>
      <c r="AC2319" s="40" t="e">
        <f>VLOOKUP($B2319,期貨大額交易人未沖銷部位!$A$4:$O$499,15,FALSE)</f>
        <v>#N/A</v>
      </c>
      <c r="AD2319" s="33" t="e">
        <f>VLOOKUP($B2319,三大美股走勢!$A$4:$J$495,4,FALSE)</f>
        <v>#N/A</v>
      </c>
      <c r="AE2319" s="33" t="e">
        <f>VLOOKUP($B2319,三大美股走勢!$A$4:$J$495,7,FALSE)</f>
        <v>#N/A</v>
      </c>
      <c r="AF2319" s="33" t="e">
        <f>VLOOKUP($B2319,三大美股走勢!$A$4:$J$495,10,FALSE)</f>
        <v>#N/A</v>
      </c>
    </row>
    <row r="2320" spans="2:32">
      <c r="B2320" s="32">
        <v>45099</v>
      </c>
      <c r="C2320" s="33" t="e">
        <f>VLOOKUP($B2320,大盤與近月台指!$A$4:$I$499,2,FALSE)</f>
        <v>#N/A</v>
      </c>
      <c r="D2320" s="34" t="e">
        <f>VLOOKUP($B2320,大盤與近月台指!$A$4:$I$499,3,FALSE)</f>
        <v>#N/A</v>
      </c>
      <c r="E2320" s="35" t="e">
        <f>VLOOKUP($B2320,大盤與近月台指!$A$4:$I$499,4,FALSE)</f>
        <v>#N/A</v>
      </c>
      <c r="F2320" s="33" t="e">
        <f>VLOOKUP($B2320,大盤與近月台指!$A$4:$I$499,5,FALSE)</f>
        <v>#N/A</v>
      </c>
      <c r="G2320" s="49" t="e">
        <f>VLOOKUP($B2320,三大法人買賣超!$A$4:$I$500,3,FALSE)</f>
        <v>#N/A</v>
      </c>
      <c r="H2320" s="34" t="e">
        <f>VLOOKUP($B2320,三大法人買賣超!$A$4:$I$500,5,FALSE)</f>
        <v>#N/A</v>
      </c>
      <c r="I2320" s="27" t="e">
        <f>VLOOKUP($B2320,三大法人買賣超!$A$4:$I$500,7,FALSE)</f>
        <v>#N/A</v>
      </c>
      <c r="J2320" s="27" t="e">
        <f>VLOOKUP($B2320,三大法人買賣超!$A$4:$I$500,9,FALSE)</f>
        <v>#N/A</v>
      </c>
      <c r="K2320" s="37">
        <f>新台幣匯率美元指數!B2321</f>
        <v>0</v>
      </c>
      <c r="L2320" s="38">
        <f>新台幣匯率美元指數!C2321</f>
        <v>0</v>
      </c>
      <c r="M2320" s="39">
        <f>新台幣匯率美元指數!D2321</f>
        <v>0</v>
      </c>
      <c r="N2320" s="27" t="e">
        <f>VLOOKUP($B2320,期貨未平倉口數!$A$4:$M$499,4,FALSE)</f>
        <v>#N/A</v>
      </c>
      <c r="O2320" s="27" t="e">
        <f>VLOOKUP($B2320,期貨未平倉口數!$A$4:$M$499,9,FALSE)</f>
        <v>#N/A</v>
      </c>
      <c r="P2320" s="27" t="e">
        <f>VLOOKUP($B2320,期貨未平倉口數!$A$4:$M$499,10,FALSE)</f>
        <v>#N/A</v>
      </c>
      <c r="Q2320" s="27" t="e">
        <f>VLOOKUP($B2320,期貨未平倉口數!$A$4:$M$499,11,FALSE)</f>
        <v>#N/A</v>
      </c>
      <c r="R2320" s="64" t="e">
        <f>VLOOKUP($B2320,選擇權未平倉餘額!$A$4:$I$500,6,FALSE)</f>
        <v>#N/A</v>
      </c>
      <c r="S2320" s="64" t="e">
        <f>VLOOKUP($B2320,選擇權未平倉餘額!$A$4:$I$500,7,FALSE)</f>
        <v>#N/A</v>
      </c>
      <c r="T2320" s="64" t="e">
        <f>VLOOKUP($B2320,選擇權未平倉餘額!$A$4:$I$500,8,FALSE)</f>
        <v>#N/A</v>
      </c>
      <c r="U2320" s="64" t="e">
        <f>VLOOKUP($B2320,選擇權未平倉餘額!$A$4:$I$500,9,FALSE)</f>
        <v>#N/A</v>
      </c>
      <c r="V2320" s="39" t="e">
        <f>VLOOKUP($B2320,臺指選擇權P_C_Ratios!$A$4:$C$500,3,FALSE)</f>
        <v>#N/A</v>
      </c>
      <c r="W2320" s="41" t="e">
        <f>VLOOKUP($B2320,散戶多空比!$A$6:$L$500,12,FALSE)</f>
        <v>#N/A</v>
      </c>
      <c r="X2320" s="40" t="e">
        <f>VLOOKUP($B2320,期貨大額交易人未沖銷部位!$A$4:$O$499,4,FALSE)</f>
        <v>#N/A</v>
      </c>
      <c r="Y2320" s="40" t="e">
        <f>VLOOKUP($B2320,期貨大額交易人未沖銷部位!$A$4:$O$499,7,FALSE)</f>
        <v>#N/A</v>
      </c>
      <c r="Z2320" s="40" t="e">
        <f>VLOOKUP($B2320,期貨大額交易人未沖銷部位!$A$4:$O$499,10,FALSE)</f>
        <v>#N/A</v>
      </c>
      <c r="AA2320" s="40" t="e">
        <f>VLOOKUP($B2320,期貨大額交易人未沖銷部位!$A$4:$O$499,13,FALSE)</f>
        <v>#N/A</v>
      </c>
      <c r="AB2320" s="40" t="e">
        <f>VLOOKUP($B2320,期貨大額交易人未沖銷部位!$A$4:$O$499,14,FALSE)</f>
        <v>#N/A</v>
      </c>
      <c r="AC2320" s="40" t="e">
        <f>VLOOKUP($B2320,期貨大額交易人未沖銷部位!$A$4:$O$499,15,FALSE)</f>
        <v>#N/A</v>
      </c>
      <c r="AD2320" s="33" t="e">
        <f>VLOOKUP($B2320,三大美股走勢!$A$4:$J$495,4,FALSE)</f>
        <v>#N/A</v>
      </c>
      <c r="AE2320" s="33" t="e">
        <f>VLOOKUP($B2320,三大美股走勢!$A$4:$J$495,7,FALSE)</f>
        <v>#N/A</v>
      </c>
      <c r="AF2320" s="33" t="e">
        <f>VLOOKUP($B2320,三大美股走勢!$A$4:$J$495,10,FALSE)</f>
        <v>#N/A</v>
      </c>
    </row>
    <row r="2321" spans="2:32">
      <c r="B2321" s="32">
        <v>45100</v>
      </c>
      <c r="C2321" s="33" t="e">
        <f>VLOOKUP($B2321,大盤與近月台指!$A$4:$I$499,2,FALSE)</f>
        <v>#N/A</v>
      </c>
      <c r="D2321" s="34" t="e">
        <f>VLOOKUP($B2321,大盤與近月台指!$A$4:$I$499,3,FALSE)</f>
        <v>#N/A</v>
      </c>
      <c r="E2321" s="35" t="e">
        <f>VLOOKUP($B2321,大盤與近月台指!$A$4:$I$499,4,FALSE)</f>
        <v>#N/A</v>
      </c>
      <c r="F2321" s="33" t="e">
        <f>VLOOKUP($B2321,大盤與近月台指!$A$4:$I$499,5,FALSE)</f>
        <v>#N/A</v>
      </c>
      <c r="G2321" s="49" t="e">
        <f>VLOOKUP($B2321,三大法人買賣超!$A$4:$I$500,3,FALSE)</f>
        <v>#N/A</v>
      </c>
      <c r="H2321" s="34" t="e">
        <f>VLOOKUP($B2321,三大法人買賣超!$A$4:$I$500,5,FALSE)</f>
        <v>#N/A</v>
      </c>
      <c r="I2321" s="27" t="e">
        <f>VLOOKUP($B2321,三大法人買賣超!$A$4:$I$500,7,FALSE)</f>
        <v>#N/A</v>
      </c>
      <c r="J2321" s="27" t="e">
        <f>VLOOKUP($B2321,三大法人買賣超!$A$4:$I$500,9,FALSE)</f>
        <v>#N/A</v>
      </c>
      <c r="K2321" s="37">
        <f>新台幣匯率美元指數!B2322</f>
        <v>0</v>
      </c>
      <c r="L2321" s="38">
        <f>新台幣匯率美元指數!C2322</f>
        <v>0</v>
      </c>
      <c r="M2321" s="39">
        <f>新台幣匯率美元指數!D2322</f>
        <v>0</v>
      </c>
      <c r="N2321" s="27" t="e">
        <f>VLOOKUP($B2321,期貨未平倉口數!$A$4:$M$499,4,FALSE)</f>
        <v>#N/A</v>
      </c>
      <c r="O2321" s="27" t="e">
        <f>VLOOKUP($B2321,期貨未平倉口數!$A$4:$M$499,9,FALSE)</f>
        <v>#N/A</v>
      </c>
      <c r="P2321" s="27" t="e">
        <f>VLOOKUP($B2321,期貨未平倉口數!$A$4:$M$499,10,FALSE)</f>
        <v>#N/A</v>
      </c>
      <c r="Q2321" s="27" t="e">
        <f>VLOOKUP($B2321,期貨未平倉口數!$A$4:$M$499,11,FALSE)</f>
        <v>#N/A</v>
      </c>
      <c r="R2321" s="64" t="e">
        <f>VLOOKUP($B2321,選擇權未平倉餘額!$A$4:$I$500,6,FALSE)</f>
        <v>#N/A</v>
      </c>
      <c r="S2321" s="64" t="e">
        <f>VLOOKUP($B2321,選擇權未平倉餘額!$A$4:$I$500,7,FALSE)</f>
        <v>#N/A</v>
      </c>
      <c r="T2321" s="64" t="e">
        <f>VLOOKUP($B2321,選擇權未平倉餘額!$A$4:$I$500,8,FALSE)</f>
        <v>#N/A</v>
      </c>
      <c r="U2321" s="64" t="e">
        <f>VLOOKUP($B2321,選擇權未平倉餘額!$A$4:$I$500,9,FALSE)</f>
        <v>#N/A</v>
      </c>
      <c r="V2321" s="39" t="e">
        <f>VLOOKUP($B2321,臺指選擇權P_C_Ratios!$A$4:$C$500,3,FALSE)</f>
        <v>#N/A</v>
      </c>
      <c r="W2321" s="41" t="e">
        <f>VLOOKUP($B2321,散戶多空比!$A$6:$L$500,12,FALSE)</f>
        <v>#N/A</v>
      </c>
      <c r="X2321" s="40" t="e">
        <f>VLOOKUP($B2321,期貨大額交易人未沖銷部位!$A$4:$O$499,4,FALSE)</f>
        <v>#N/A</v>
      </c>
      <c r="Y2321" s="40" t="e">
        <f>VLOOKUP($B2321,期貨大額交易人未沖銷部位!$A$4:$O$499,7,FALSE)</f>
        <v>#N/A</v>
      </c>
      <c r="Z2321" s="40" t="e">
        <f>VLOOKUP($B2321,期貨大額交易人未沖銷部位!$A$4:$O$499,10,FALSE)</f>
        <v>#N/A</v>
      </c>
      <c r="AA2321" s="40" t="e">
        <f>VLOOKUP($B2321,期貨大額交易人未沖銷部位!$A$4:$O$499,13,FALSE)</f>
        <v>#N/A</v>
      </c>
      <c r="AB2321" s="40" t="e">
        <f>VLOOKUP($B2321,期貨大額交易人未沖銷部位!$A$4:$O$499,14,FALSE)</f>
        <v>#N/A</v>
      </c>
      <c r="AC2321" s="40" t="e">
        <f>VLOOKUP($B2321,期貨大額交易人未沖銷部位!$A$4:$O$499,15,FALSE)</f>
        <v>#N/A</v>
      </c>
      <c r="AD2321" s="33" t="e">
        <f>VLOOKUP($B2321,三大美股走勢!$A$4:$J$495,4,FALSE)</f>
        <v>#N/A</v>
      </c>
      <c r="AE2321" s="33" t="e">
        <f>VLOOKUP($B2321,三大美股走勢!$A$4:$J$495,7,FALSE)</f>
        <v>#N/A</v>
      </c>
      <c r="AF2321" s="33" t="e">
        <f>VLOOKUP($B2321,三大美股走勢!$A$4:$J$495,10,FALSE)</f>
        <v>#N/A</v>
      </c>
    </row>
    <row r="2322" spans="2:32">
      <c r="B2322" s="32">
        <v>45101</v>
      </c>
      <c r="C2322" s="33" t="e">
        <f>VLOOKUP($B2322,大盤與近月台指!$A$4:$I$499,2,FALSE)</f>
        <v>#N/A</v>
      </c>
      <c r="D2322" s="34" t="e">
        <f>VLOOKUP($B2322,大盤與近月台指!$A$4:$I$499,3,FALSE)</f>
        <v>#N/A</v>
      </c>
      <c r="E2322" s="35" t="e">
        <f>VLOOKUP($B2322,大盤與近月台指!$A$4:$I$499,4,FALSE)</f>
        <v>#N/A</v>
      </c>
      <c r="F2322" s="33" t="e">
        <f>VLOOKUP($B2322,大盤與近月台指!$A$4:$I$499,5,FALSE)</f>
        <v>#N/A</v>
      </c>
      <c r="G2322" s="49" t="e">
        <f>VLOOKUP($B2322,三大法人買賣超!$A$4:$I$500,3,FALSE)</f>
        <v>#N/A</v>
      </c>
      <c r="H2322" s="34" t="e">
        <f>VLOOKUP($B2322,三大法人買賣超!$A$4:$I$500,5,FALSE)</f>
        <v>#N/A</v>
      </c>
      <c r="I2322" s="27" t="e">
        <f>VLOOKUP($B2322,三大法人買賣超!$A$4:$I$500,7,FALSE)</f>
        <v>#N/A</v>
      </c>
      <c r="J2322" s="27" t="e">
        <f>VLOOKUP($B2322,三大法人買賣超!$A$4:$I$500,9,FALSE)</f>
        <v>#N/A</v>
      </c>
      <c r="K2322" s="37">
        <f>新台幣匯率美元指數!B2323</f>
        <v>0</v>
      </c>
      <c r="L2322" s="38">
        <f>新台幣匯率美元指數!C2323</f>
        <v>0</v>
      </c>
      <c r="M2322" s="39">
        <f>新台幣匯率美元指數!D2323</f>
        <v>0</v>
      </c>
      <c r="N2322" s="27" t="e">
        <f>VLOOKUP($B2322,期貨未平倉口數!$A$4:$M$499,4,FALSE)</f>
        <v>#N/A</v>
      </c>
      <c r="O2322" s="27" t="e">
        <f>VLOOKUP($B2322,期貨未平倉口數!$A$4:$M$499,9,FALSE)</f>
        <v>#N/A</v>
      </c>
      <c r="P2322" s="27" t="e">
        <f>VLOOKUP($B2322,期貨未平倉口數!$A$4:$M$499,10,FALSE)</f>
        <v>#N/A</v>
      </c>
      <c r="Q2322" s="27" t="e">
        <f>VLOOKUP($B2322,期貨未平倉口數!$A$4:$M$499,11,FALSE)</f>
        <v>#N/A</v>
      </c>
      <c r="R2322" s="64" t="e">
        <f>VLOOKUP($B2322,選擇權未平倉餘額!$A$4:$I$500,6,FALSE)</f>
        <v>#N/A</v>
      </c>
      <c r="S2322" s="64" t="e">
        <f>VLOOKUP($B2322,選擇權未平倉餘額!$A$4:$I$500,7,FALSE)</f>
        <v>#N/A</v>
      </c>
      <c r="T2322" s="64" t="e">
        <f>VLOOKUP($B2322,選擇權未平倉餘額!$A$4:$I$500,8,FALSE)</f>
        <v>#N/A</v>
      </c>
      <c r="U2322" s="64" t="e">
        <f>VLOOKUP($B2322,選擇權未平倉餘額!$A$4:$I$500,9,FALSE)</f>
        <v>#N/A</v>
      </c>
      <c r="V2322" s="39" t="e">
        <f>VLOOKUP($B2322,臺指選擇權P_C_Ratios!$A$4:$C$500,3,FALSE)</f>
        <v>#N/A</v>
      </c>
      <c r="W2322" s="41" t="e">
        <f>VLOOKUP($B2322,散戶多空比!$A$6:$L$500,12,FALSE)</f>
        <v>#N/A</v>
      </c>
      <c r="X2322" s="40" t="e">
        <f>VLOOKUP($B2322,期貨大額交易人未沖銷部位!$A$4:$O$499,4,FALSE)</f>
        <v>#N/A</v>
      </c>
      <c r="Y2322" s="40" t="e">
        <f>VLOOKUP($B2322,期貨大額交易人未沖銷部位!$A$4:$O$499,7,FALSE)</f>
        <v>#N/A</v>
      </c>
      <c r="Z2322" s="40" t="e">
        <f>VLOOKUP($B2322,期貨大額交易人未沖銷部位!$A$4:$O$499,10,FALSE)</f>
        <v>#N/A</v>
      </c>
      <c r="AA2322" s="40" t="e">
        <f>VLOOKUP($B2322,期貨大額交易人未沖銷部位!$A$4:$O$499,13,FALSE)</f>
        <v>#N/A</v>
      </c>
      <c r="AB2322" s="40" t="e">
        <f>VLOOKUP($B2322,期貨大額交易人未沖銷部位!$A$4:$O$499,14,FALSE)</f>
        <v>#N/A</v>
      </c>
      <c r="AC2322" s="40" t="e">
        <f>VLOOKUP($B2322,期貨大額交易人未沖銷部位!$A$4:$O$499,15,FALSE)</f>
        <v>#N/A</v>
      </c>
      <c r="AD2322" s="33" t="e">
        <f>VLOOKUP($B2322,三大美股走勢!$A$4:$J$495,4,FALSE)</f>
        <v>#N/A</v>
      </c>
      <c r="AE2322" s="33" t="e">
        <f>VLOOKUP($B2322,三大美股走勢!$A$4:$J$495,7,FALSE)</f>
        <v>#N/A</v>
      </c>
      <c r="AF2322" s="33" t="e">
        <f>VLOOKUP($B2322,三大美股走勢!$A$4:$J$495,10,FALSE)</f>
        <v>#N/A</v>
      </c>
    </row>
    <row r="2323" spans="2:32">
      <c r="B2323" s="32">
        <v>45102</v>
      </c>
      <c r="C2323" s="33" t="e">
        <f>VLOOKUP($B2323,大盤與近月台指!$A$4:$I$499,2,FALSE)</f>
        <v>#N/A</v>
      </c>
      <c r="D2323" s="34" t="e">
        <f>VLOOKUP($B2323,大盤與近月台指!$A$4:$I$499,3,FALSE)</f>
        <v>#N/A</v>
      </c>
      <c r="E2323" s="35" t="e">
        <f>VLOOKUP($B2323,大盤與近月台指!$A$4:$I$499,4,FALSE)</f>
        <v>#N/A</v>
      </c>
      <c r="F2323" s="33" t="e">
        <f>VLOOKUP($B2323,大盤與近月台指!$A$4:$I$499,5,FALSE)</f>
        <v>#N/A</v>
      </c>
      <c r="G2323" s="49" t="e">
        <f>VLOOKUP($B2323,三大法人買賣超!$A$4:$I$500,3,FALSE)</f>
        <v>#N/A</v>
      </c>
      <c r="H2323" s="34" t="e">
        <f>VLOOKUP($B2323,三大法人買賣超!$A$4:$I$500,5,FALSE)</f>
        <v>#N/A</v>
      </c>
      <c r="I2323" s="27" t="e">
        <f>VLOOKUP($B2323,三大法人買賣超!$A$4:$I$500,7,FALSE)</f>
        <v>#N/A</v>
      </c>
      <c r="J2323" s="27" t="e">
        <f>VLOOKUP($B2323,三大法人買賣超!$A$4:$I$500,9,FALSE)</f>
        <v>#N/A</v>
      </c>
      <c r="K2323" s="37">
        <f>新台幣匯率美元指數!B2324</f>
        <v>0</v>
      </c>
      <c r="L2323" s="38">
        <f>新台幣匯率美元指數!C2324</f>
        <v>0</v>
      </c>
      <c r="M2323" s="39">
        <f>新台幣匯率美元指數!D2324</f>
        <v>0</v>
      </c>
      <c r="N2323" s="27" t="e">
        <f>VLOOKUP($B2323,期貨未平倉口數!$A$4:$M$499,4,FALSE)</f>
        <v>#N/A</v>
      </c>
      <c r="O2323" s="27" t="e">
        <f>VLOOKUP($B2323,期貨未平倉口數!$A$4:$M$499,9,FALSE)</f>
        <v>#N/A</v>
      </c>
      <c r="P2323" s="27" t="e">
        <f>VLOOKUP($B2323,期貨未平倉口數!$A$4:$M$499,10,FALSE)</f>
        <v>#N/A</v>
      </c>
      <c r="Q2323" s="27" t="e">
        <f>VLOOKUP($B2323,期貨未平倉口數!$A$4:$M$499,11,FALSE)</f>
        <v>#N/A</v>
      </c>
      <c r="R2323" s="64" t="e">
        <f>VLOOKUP($B2323,選擇權未平倉餘額!$A$4:$I$500,6,FALSE)</f>
        <v>#N/A</v>
      </c>
      <c r="S2323" s="64" t="e">
        <f>VLOOKUP($B2323,選擇權未平倉餘額!$A$4:$I$500,7,FALSE)</f>
        <v>#N/A</v>
      </c>
      <c r="T2323" s="64" t="e">
        <f>VLOOKUP($B2323,選擇權未平倉餘額!$A$4:$I$500,8,FALSE)</f>
        <v>#N/A</v>
      </c>
      <c r="U2323" s="64" t="e">
        <f>VLOOKUP($B2323,選擇權未平倉餘額!$A$4:$I$500,9,FALSE)</f>
        <v>#N/A</v>
      </c>
      <c r="V2323" s="39" t="e">
        <f>VLOOKUP($B2323,臺指選擇權P_C_Ratios!$A$4:$C$500,3,FALSE)</f>
        <v>#N/A</v>
      </c>
      <c r="W2323" s="41" t="e">
        <f>VLOOKUP($B2323,散戶多空比!$A$6:$L$500,12,FALSE)</f>
        <v>#N/A</v>
      </c>
      <c r="X2323" s="40" t="e">
        <f>VLOOKUP($B2323,期貨大額交易人未沖銷部位!$A$4:$O$499,4,FALSE)</f>
        <v>#N/A</v>
      </c>
      <c r="Y2323" s="40" t="e">
        <f>VLOOKUP($B2323,期貨大額交易人未沖銷部位!$A$4:$O$499,7,FALSE)</f>
        <v>#N/A</v>
      </c>
      <c r="Z2323" s="40" t="e">
        <f>VLOOKUP($B2323,期貨大額交易人未沖銷部位!$A$4:$O$499,10,FALSE)</f>
        <v>#N/A</v>
      </c>
      <c r="AA2323" s="40" t="e">
        <f>VLOOKUP($B2323,期貨大額交易人未沖銷部位!$A$4:$O$499,13,FALSE)</f>
        <v>#N/A</v>
      </c>
      <c r="AB2323" s="40" t="e">
        <f>VLOOKUP($B2323,期貨大額交易人未沖銷部位!$A$4:$O$499,14,FALSE)</f>
        <v>#N/A</v>
      </c>
      <c r="AC2323" s="40" t="e">
        <f>VLOOKUP($B2323,期貨大額交易人未沖銷部位!$A$4:$O$499,15,FALSE)</f>
        <v>#N/A</v>
      </c>
      <c r="AD2323" s="33" t="e">
        <f>VLOOKUP($B2323,三大美股走勢!$A$4:$J$495,4,FALSE)</f>
        <v>#N/A</v>
      </c>
      <c r="AE2323" s="33" t="e">
        <f>VLOOKUP($B2323,三大美股走勢!$A$4:$J$495,7,FALSE)</f>
        <v>#N/A</v>
      </c>
      <c r="AF2323" s="33" t="e">
        <f>VLOOKUP($B2323,三大美股走勢!$A$4:$J$495,10,FALSE)</f>
        <v>#N/A</v>
      </c>
    </row>
    <row r="2324" spans="2:32">
      <c r="B2324" s="32">
        <v>45103</v>
      </c>
      <c r="C2324" s="33" t="e">
        <f>VLOOKUP($B2324,大盤與近月台指!$A$4:$I$499,2,FALSE)</f>
        <v>#N/A</v>
      </c>
      <c r="D2324" s="34" t="e">
        <f>VLOOKUP($B2324,大盤與近月台指!$A$4:$I$499,3,FALSE)</f>
        <v>#N/A</v>
      </c>
      <c r="E2324" s="35" t="e">
        <f>VLOOKUP($B2324,大盤與近月台指!$A$4:$I$499,4,FALSE)</f>
        <v>#N/A</v>
      </c>
      <c r="F2324" s="33" t="e">
        <f>VLOOKUP($B2324,大盤與近月台指!$A$4:$I$499,5,FALSE)</f>
        <v>#N/A</v>
      </c>
      <c r="G2324" s="49" t="e">
        <f>VLOOKUP($B2324,三大法人買賣超!$A$4:$I$500,3,FALSE)</f>
        <v>#N/A</v>
      </c>
      <c r="H2324" s="34" t="e">
        <f>VLOOKUP($B2324,三大法人買賣超!$A$4:$I$500,5,FALSE)</f>
        <v>#N/A</v>
      </c>
      <c r="I2324" s="27" t="e">
        <f>VLOOKUP($B2324,三大法人買賣超!$A$4:$I$500,7,FALSE)</f>
        <v>#N/A</v>
      </c>
      <c r="J2324" s="27" t="e">
        <f>VLOOKUP($B2324,三大法人買賣超!$A$4:$I$500,9,FALSE)</f>
        <v>#N/A</v>
      </c>
      <c r="K2324" s="37">
        <f>新台幣匯率美元指數!B2325</f>
        <v>0</v>
      </c>
      <c r="L2324" s="38">
        <f>新台幣匯率美元指數!C2325</f>
        <v>0</v>
      </c>
      <c r="M2324" s="39">
        <f>新台幣匯率美元指數!D2325</f>
        <v>0</v>
      </c>
      <c r="N2324" s="27" t="e">
        <f>VLOOKUP($B2324,期貨未平倉口數!$A$4:$M$499,4,FALSE)</f>
        <v>#N/A</v>
      </c>
      <c r="O2324" s="27" t="e">
        <f>VLOOKUP($B2324,期貨未平倉口數!$A$4:$M$499,9,FALSE)</f>
        <v>#N/A</v>
      </c>
      <c r="P2324" s="27" t="e">
        <f>VLOOKUP($B2324,期貨未平倉口數!$A$4:$M$499,10,FALSE)</f>
        <v>#N/A</v>
      </c>
      <c r="Q2324" s="27" t="e">
        <f>VLOOKUP($B2324,期貨未平倉口數!$A$4:$M$499,11,FALSE)</f>
        <v>#N/A</v>
      </c>
      <c r="R2324" s="64" t="e">
        <f>VLOOKUP($B2324,選擇權未平倉餘額!$A$4:$I$500,6,FALSE)</f>
        <v>#N/A</v>
      </c>
      <c r="S2324" s="64" t="e">
        <f>VLOOKUP($B2324,選擇權未平倉餘額!$A$4:$I$500,7,FALSE)</f>
        <v>#N/A</v>
      </c>
      <c r="T2324" s="64" t="e">
        <f>VLOOKUP($B2324,選擇權未平倉餘額!$A$4:$I$500,8,FALSE)</f>
        <v>#N/A</v>
      </c>
      <c r="U2324" s="64" t="e">
        <f>VLOOKUP($B2324,選擇權未平倉餘額!$A$4:$I$500,9,FALSE)</f>
        <v>#N/A</v>
      </c>
      <c r="V2324" s="39" t="e">
        <f>VLOOKUP($B2324,臺指選擇權P_C_Ratios!$A$4:$C$500,3,FALSE)</f>
        <v>#N/A</v>
      </c>
      <c r="W2324" s="41" t="e">
        <f>VLOOKUP($B2324,散戶多空比!$A$6:$L$500,12,FALSE)</f>
        <v>#N/A</v>
      </c>
      <c r="X2324" s="40" t="e">
        <f>VLOOKUP($B2324,期貨大額交易人未沖銷部位!$A$4:$O$499,4,FALSE)</f>
        <v>#N/A</v>
      </c>
      <c r="Y2324" s="40" t="e">
        <f>VLOOKUP($B2324,期貨大額交易人未沖銷部位!$A$4:$O$499,7,FALSE)</f>
        <v>#N/A</v>
      </c>
      <c r="Z2324" s="40" t="e">
        <f>VLOOKUP($B2324,期貨大額交易人未沖銷部位!$A$4:$O$499,10,FALSE)</f>
        <v>#N/A</v>
      </c>
      <c r="AA2324" s="40" t="e">
        <f>VLOOKUP($B2324,期貨大額交易人未沖銷部位!$A$4:$O$499,13,FALSE)</f>
        <v>#N/A</v>
      </c>
      <c r="AB2324" s="40" t="e">
        <f>VLOOKUP($B2324,期貨大額交易人未沖銷部位!$A$4:$O$499,14,FALSE)</f>
        <v>#N/A</v>
      </c>
      <c r="AC2324" s="40" t="e">
        <f>VLOOKUP($B2324,期貨大額交易人未沖銷部位!$A$4:$O$499,15,FALSE)</f>
        <v>#N/A</v>
      </c>
      <c r="AD2324" s="33" t="e">
        <f>VLOOKUP($B2324,三大美股走勢!$A$4:$J$495,4,FALSE)</f>
        <v>#N/A</v>
      </c>
      <c r="AE2324" s="33" t="e">
        <f>VLOOKUP($B2324,三大美股走勢!$A$4:$J$495,7,FALSE)</f>
        <v>#N/A</v>
      </c>
      <c r="AF2324" s="33" t="e">
        <f>VLOOKUP($B2324,三大美股走勢!$A$4:$J$495,10,FALSE)</f>
        <v>#N/A</v>
      </c>
    </row>
    <row r="2325" spans="2:32">
      <c r="B2325" s="32">
        <v>45104</v>
      </c>
      <c r="C2325" s="33" t="e">
        <f>VLOOKUP($B2325,大盤與近月台指!$A$4:$I$499,2,FALSE)</f>
        <v>#N/A</v>
      </c>
      <c r="D2325" s="34" t="e">
        <f>VLOOKUP($B2325,大盤與近月台指!$A$4:$I$499,3,FALSE)</f>
        <v>#N/A</v>
      </c>
      <c r="E2325" s="35" t="e">
        <f>VLOOKUP($B2325,大盤與近月台指!$A$4:$I$499,4,FALSE)</f>
        <v>#N/A</v>
      </c>
      <c r="F2325" s="33" t="e">
        <f>VLOOKUP($B2325,大盤與近月台指!$A$4:$I$499,5,FALSE)</f>
        <v>#N/A</v>
      </c>
      <c r="G2325" s="49" t="e">
        <f>VLOOKUP($B2325,三大法人買賣超!$A$4:$I$500,3,FALSE)</f>
        <v>#N/A</v>
      </c>
      <c r="H2325" s="34" t="e">
        <f>VLOOKUP($B2325,三大法人買賣超!$A$4:$I$500,5,FALSE)</f>
        <v>#N/A</v>
      </c>
      <c r="I2325" s="27" t="e">
        <f>VLOOKUP($B2325,三大法人買賣超!$A$4:$I$500,7,FALSE)</f>
        <v>#N/A</v>
      </c>
      <c r="J2325" s="27" t="e">
        <f>VLOOKUP($B2325,三大法人買賣超!$A$4:$I$500,9,FALSE)</f>
        <v>#N/A</v>
      </c>
      <c r="K2325" s="37">
        <f>新台幣匯率美元指數!B2326</f>
        <v>0</v>
      </c>
      <c r="L2325" s="38">
        <f>新台幣匯率美元指數!C2326</f>
        <v>0</v>
      </c>
      <c r="M2325" s="39">
        <f>新台幣匯率美元指數!D2326</f>
        <v>0</v>
      </c>
      <c r="N2325" s="27" t="e">
        <f>VLOOKUP($B2325,期貨未平倉口數!$A$4:$M$499,4,FALSE)</f>
        <v>#N/A</v>
      </c>
      <c r="O2325" s="27" t="e">
        <f>VLOOKUP($B2325,期貨未平倉口數!$A$4:$M$499,9,FALSE)</f>
        <v>#N/A</v>
      </c>
      <c r="P2325" s="27" t="e">
        <f>VLOOKUP($B2325,期貨未平倉口數!$A$4:$M$499,10,FALSE)</f>
        <v>#N/A</v>
      </c>
      <c r="Q2325" s="27" t="e">
        <f>VLOOKUP($B2325,期貨未平倉口數!$A$4:$M$499,11,FALSE)</f>
        <v>#N/A</v>
      </c>
      <c r="R2325" s="64" t="e">
        <f>VLOOKUP($B2325,選擇權未平倉餘額!$A$4:$I$500,6,FALSE)</f>
        <v>#N/A</v>
      </c>
      <c r="S2325" s="64" t="e">
        <f>VLOOKUP($B2325,選擇權未平倉餘額!$A$4:$I$500,7,FALSE)</f>
        <v>#N/A</v>
      </c>
      <c r="T2325" s="64" t="e">
        <f>VLOOKUP($B2325,選擇權未平倉餘額!$A$4:$I$500,8,FALSE)</f>
        <v>#N/A</v>
      </c>
      <c r="U2325" s="64" t="e">
        <f>VLOOKUP($B2325,選擇權未平倉餘額!$A$4:$I$500,9,FALSE)</f>
        <v>#N/A</v>
      </c>
      <c r="V2325" s="39" t="e">
        <f>VLOOKUP($B2325,臺指選擇權P_C_Ratios!$A$4:$C$500,3,FALSE)</f>
        <v>#N/A</v>
      </c>
      <c r="W2325" s="41" t="e">
        <f>VLOOKUP($B2325,散戶多空比!$A$6:$L$500,12,FALSE)</f>
        <v>#N/A</v>
      </c>
      <c r="X2325" s="40" t="e">
        <f>VLOOKUP($B2325,期貨大額交易人未沖銷部位!$A$4:$O$499,4,FALSE)</f>
        <v>#N/A</v>
      </c>
      <c r="Y2325" s="40" t="e">
        <f>VLOOKUP($B2325,期貨大額交易人未沖銷部位!$A$4:$O$499,7,FALSE)</f>
        <v>#N/A</v>
      </c>
      <c r="Z2325" s="40" t="e">
        <f>VLOOKUP($B2325,期貨大額交易人未沖銷部位!$A$4:$O$499,10,FALSE)</f>
        <v>#N/A</v>
      </c>
      <c r="AA2325" s="40" t="e">
        <f>VLOOKUP($B2325,期貨大額交易人未沖銷部位!$A$4:$O$499,13,FALSE)</f>
        <v>#N/A</v>
      </c>
      <c r="AB2325" s="40" t="e">
        <f>VLOOKUP($B2325,期貨大額交易人未沖銷部位!$A$4:$O$499,14,FALSE)</f>
        <v>#N/A</v>
      </c>
      <c r="AC2325" s="40" t="e">
        <f>VLOOKUP($B2325,期貨大額交易人未沖銷部位!$A$4:$O$499,15,FALSE)</f>
        <v>#N/A</v>
      </c>
      <c r="AD2325" s="33" t="e">
        <f>VLOOKUP($B2325,三大美股走勢!$A$4:$J$495,4,FALSE)</f>
        <v>#N/A</v>
      </c>
      <c r="AE2325" s="33" t="e">
        <f>VLOOKUP($B2325,三大美股走勢!$A$4:$J$495,7,FALSE)</f>
        <v>#N/A</v>
      </c>
      <c r="AF2325" s="33" t="e">
        <f>VLOOKUP($B2325,三大美股走勢!$A$4:$J$495,10,FALSE)</f>
        <v>#N/A</v>
      </c>
    </row>
    <row r="2326" spans="2:32">
      <c r="B2326" s="32">
        <v>45105</v>
      </c>
      <c r="C2326" s="33" t="e">
        <f>VLOOKUP($B2326,大盤與近月台指!$A$4:$I$499,2,FALSE)</f>
        <v>#N/A</v>
      </c>
      <c r="D2326" s="34" t="e">
        <f>VLOOKUP($B2326,大盤與近月台指!$A$4:$I$499,3,FALSE)</f>
        <v>#N/A</v>
      </c>
      <c r="E2326" s="35" t="e">
        <f>VLOOKUP($B2326,大盤與近月台指!$A$4:$I$499,4,FALSE)</f>
        <v>#N/A</v>
      </c>
      <c r="F2326" s="33" t="e">
        <f>VLOOKUP($B2326,大盤與近月台指!$A$4:$I$499,5,FALSE)</f>
        <v>#N/A</v>
      </c>
      <c r="G2326" s="49" t="e">
        <f>VLOOKUP($B2326,三大法人買賣超!$A$4:$I$500,3,FALSE)</f>
        <v>#N/A</v>
      </c>
      <c r="H2326" s="34" t="e">
        <f>VLOOKUP($B2326,三大法人買賣超!$A$4:$I$500,5,FALSE)</f>
        <v>#N/A</v>
      </c>
      <c r="I2326" s="27" t="e">
        <f>VLOOKUP($B2326,三大法人買賣超!$A$4:$I$500,7,FALSE)</f>
        <v>#N/A</v>
      </c>
      <c r="J2326" s="27" t="e">
        <f>VLOOKUP($B2326,三大法人買賣超!$A$4:$I$500,9,FALSE)</f>
        <v>#N/A</v>
      </c>
      <c r="K2326" s="37">
        <f>新台幣匯率美元指數!B2327</f>
        <v>0</v>
      </c>
      <c r="L2326" s="38">
        <f>新台幣匯率美元指數!C2327</f>
        <v>0</v>
      </c>
      <c r="M2326" s="39">
        <f>新台幣匯率美元指數!D2327</f>
        <v>0</v>
      </c>
      <c r="N2326" s="27" t="e">
        <f>VLOOKUP($B2326,期貨未平倉口數!$A$4:$M$499,4,FALSE)</f>
        <v>#N/A</v>
      </c>
      <c r="O2326" s="27" t="e">
        <f>VLOOKUP($B2326,期貨未平倉口數!$A$4:$M$499,9,FALSE)</f>
        <v>#N/A</v>
      </c>
      <c r="P2326" s="27" t="e">
        <f>VLOOKUP($B2326,期貨未平倉口數!$A$4:$M$499,10,FALSE)</f>
        <v>#N/A</v>
      </c>
      <c r="Q2326" s="27" t="e">
        <f>VLOOKUP($B2326,期貨未平倉口數!$A$4:$M$499,11,FALSE)</f>
        <v>#N/A</v>
      </c>
      <c r="R2326" s="64" t="e">
        <f>VLOOKUP($B2326,選擇權未平倉餘額!$A$4:$I$500,6,FALSE)</f>
        <v>#N/A</v>
      </c>
      <c r="S2326" s="64" t="e">
        <f>VLOOKUP($B2326,選擇權未平倉餘額!$A$4:$I$500,7,FALSE)</f>
        <v>#N/A</v>
      </c>
      <c r="T2326" s="64" t="e">
        <f>VLOOKUP($B2326,選擇權未平倉餘額!$A$4:$I$500,8,FALSE)</f>
        <v>#N/A</v>
      </c>
      <c r="U2326" s="64" t="e">
        <f>VLOOKUP($B2326,選擇權未平倉餘額!$A$4:$I$500,9,FALSE)</f>
        <v>#N/A</v>
      </c>
      <c r="V2326" s="39" t="e">
        <f>VLOOKUP($B2326,臺指選擇權P_C_Ratios!$A$4:$C$500,3,FALSE)</f>
        <v>#N/A</v>
      </c>
      <c r="W2326" s="41" t="e">
        <f>VLOOKUP($B2326,散戶多空比!$A$6:$L$500,12,FALSE)</f>
        <v>#N/A</v>
      </c>
      <c r="X2326" s="40" t="e">
        <f>VLOOKUP($B2326,期貨大額交易人未沖銷部位!$A$4:$O$499,4,FALSE)</f>
        <v>#N/A</v>
      </c>
      <c r="Y2326" s="40" t="e">
        <f>VLOOKUP($B2326,期貨大額交易人未沖銷部位!$A$4:$O$499,7,FALSE)</f>
        <v>#N/A</v>
      </c>
      <c r="Z2326" s="40" t="e">
        <f>VLOOKUP($B2326,期貨大額交易人未沖銷部位!$A$4:$O$499,10,FALSE)</f>
        <v>#N/A</v>
      </c>
      <c r="AA2326" s="40" t="e">
        <f>VLOOKUP($B2326,期貨大額交易人未沖銷部位!$A$4:$O$499,13,FALSE)</f>
        <v>#N/A</v>
      </c>
      <c r="AB2326" s="40" t="e">
        <f>VLOOKUP($B2326,期貨大額交易人未沖銷部位!$A$4:$O$499,14,FALSE)</f>
        <v>#N/A</v>
      </c>
      <c r="AC2326" s="40" t="e">
        <f>VLOOKUP($B2326,期貨大額交易人未沖銷部位!$A$4:$O$499,15,FALSE)</f>
        <v>#N/A</v>
      </c>
      <c r="AD2326" s="33" t="e">
        <f>VLOOKUP($B2326,三大美股走勢!$A$4:$J$495,4,FALSE)</f>
        <v>#N/A</v>
      </c>
      <c r="AE2326" s="33" t="e">
        <f>VLOOKUP($B2326,三大美股走勢!$A$4:$J$495,7,FALSE)</f>
        <v>#N/A</v>
      </c>
      <c r="AF2326" s="33" t="e">
        <f>VLOOKUP($B2326,三大美股走勢!$A$4:$J$495,10,FALSE)</f>
        <v>#N/A</v>
      </c>
    </row>
    <row r="2327" spans="2:32">
      <c r="B2327" s="32">
        <v>45106</v>
      </c>
      <c r="C2327" s="33" t="e">
        <f>VLOOKUP($B2327,大盤與近月台指!$A$4:$I$499,2,FALSE)</f>
        <v>#N/A</v>
      </c>
      <c r="D2327" s="34" t="e">
        <f>VLOOKUP($B2327,大盤與近月台指!$A$4:$I$499,3,FALSE)</f>
        <v>#N/A</v>
      </c>
      <c r="E2327" s="35" t="e">
        <f>VLOOKUP($B2327,大盤與近月台指!$A$4:$I$499,4,FALSE)</f>
        <v>#N/A</v>
      </c>
      <c r="F2327" s="33" t="e">
        <f>VLOOKUP($B2327,大盤與近月台指!$A$4:$I$499,5,FALSE)</f>
        <v>#N/A</v>
      </c>
      <c r="G2327" s="49" t="e">
        <f>VLOOKUP($B2327,三大法人買賣超!$A$4:$I$500,3,FALSE)</f>
        <v>#N/A</v>
      </c>
      <c r="H2327" s="34" t="e">
        <f>VLOOKUP($B2327,三大法人買賣超!$A$4:$I$500,5,FALSE)</f>
        <v>#N/A</v>
      </c>
      <c r="I2327" s="27" t="e">
        <f>VLOOKUP($B2327,三大法人買賣超!$A$4:$I$500,7,FALSE)</f>
        <v>#N/A</v>
      </c>
      <c r="J2327" s="27" t="e">
        <f>VLOOKUP($B2327,三大法人買賣超!$A$4:$I$500,9,FALSE)</f>
        <v>#N/A</v>
      </c>
      <c r="K2327" s="37">
        <f>新台幣匯率美元指數!B2328</f>
        <v>0</v>
      </c>
      <c r="L2327" s="38">
        <f>新台幣匯率美元指數!C2328</f>
        <v>0</v>
      </c>
      <c r="M2327" s="39">
        <f>新台幣匯率美元指數!D2328</f>
        <v>0</v>
      </c>
      <c r="N2327" s="27" t="e">
        <f>VLOOKUP($B2327,期貨未平倉口數!$A$4:$M$499,4,FALSE)</f>
        <v>#N/A</v>
      </c>
      <c r="O2327" s="27" t="e">
        <f>VLOOKUP($B2327,期貨未平倉口數!$A$4:$M$499,9,FALSE)</f>
        <v>#N/A</v>
      </c>
      <c r="P2327" s="27" t="e">
        <f>VLOOKUP($B2327,期貨未平倉口數!$A$4:$M$499,10,FALSE)</f>
        <v>#N/A</v>
      </c>
      <c r="Q2327" s="27" t="e">
        <f>VLOOKUP($B2327,期貨未平倉口數!$A$4:$M$499,11,FALSE)</f>
        <v>#N/A</v>
      </c>
      <c r="R2327" s="64" t="e">
        <f>VLOOKUP($B2327,選擇權未平倉餘額!$A$4:$I$500,6,FALSE)</f>
        <v>#N/A</v>
      </c>
      <c r="S2327" s="64" t="e">
        <f>VLOOKUP($B2327,選擇權未平倉餘額!$A$4:$I$500,7,FALSE)</f>
        <v>#N/A</v>
      </c>
      <c r="T2327" s="64" t="e">
        <f>VLOOKUP($B2327,選擇權未平倉餘額!$A$4:$I$500,8,FALSE)</f>
        <v>#N/A</v>
      </c>
      <c r="U2327" s="64" t="e">
        <f>VLOOKUP($B2327,選擇權未平倉餘額!$A$4:$I$500,9,FALSE)</f>
        <v>#N/A</v>
      </c>
      <c r="V2327" s="39" t="e">
        <f>VLOOKUP($B2327,臺指選擇權P_C_Ratios!$A$4:$C$500,3,FALSE)</f>
        <v>#N/A</v>
      </c>
      <c r="W2327" s="41" t="e">
        <f>VLOOKUP($B2327,散戶多空比!$A$6:$L$500,12,FALSE)</f>
        <v>#N/A</v>
      </c>
      <c r="X2327" s="40" t="e">
        <f>VLOOKUP($B2327,期貨大額交易人未沖銷部位!$A$4:$O$499,4,FALSE)</f>
        <v>#N/A</v>
      </c>
      <c r="Y2327" s="40" t="e">
        <f>VLOOKUP($B2327,期貨大額交易人未沖銷部位!$A$4:$O$499,7,FALSE)</f>
        <v>#N/A</v>
      </c>
      <c r="Z2327" s="40" t="e">
        <f>VLOOKUP($B2327,期貨大額交易人未沖銷部位!$A$4:$O$499,10,FALSE)</f>
        <v>#N/A</v>
      </c>
      <c r="AA2327" s="40" t="e">
        <f>VLOOKUP($B2327,期貨大額交易人未沖銷部位!$A$4:$O$499,13,FALSE)</f>
        <v>#N/A</v>
      </c>
      <c r="AB2327" s="40" t="e">
        <f>VLOOKUP($B2327,期貨大額交易人未沖銷部位!$A$4:$O$499,14,FALSE)</f>
        <v>#N/A</v>
      </c>
      <c r="AC2327" s="40" t="e">
        <f>VLOOKUP($B2327,期貨大額交易人未沖銷部位!$A$4:$O$499,15,FALSE)</f>
        <v>#N/A</v>
      </c>
      <c r="AD2327" s="33" t="e">
        <f>VLOOKUP($B2327,三大美股走勢!$A$4:$J$495,4,FALSE)</f>
        <v>#N/A</v>
      </c>
      <c r="AE2327" s="33" t="e">
        <f>VLOOKUP($B2327,三大美股走勢!$A$4:$J$495,7,FALSE)</f>
        <v>#N/A</v>
      </c>
      <c r="AF2327" s="33" t="e">
        <f>VLOOKUP($B2327,三大美股走勢!$A$4:$J$495,10,FALSE)</f>
        <v>#N/A</v>
      </c>
    </row>
    <row r="2328" spans="2:32">
      <c r="B2328" s="32">
        <v>45107</v>
      </c>
      <c r="C2328" s="33" t="e">
        <f>VLOOKUP($B2328,大盤與近月台指!$A$4:$I$499,2,FALSE)</f>
        <v>#N/A</v>
      </c>
      <c r="D2328" s="34" t="e">
        <f>VLOOKUP($B2328,大盤與近月台指!$A$4:$I$499,3,FALSE)</f>
        <v>#N/A</v>
      </c>
      <c r="E2328" s="35" t="e">
        <f>VLOOKUP($B2328,大盤與近月台指!$A$4:$I$499,4,FALSE)</f>
        <v>#N/A</v>
      </c>
      <c r="F2328" s="33" t="e">
        <f>VLOOKUP($B2328,大盤與近月台指!$A$4:$I$499,5,FALSE)</f>
        <v>#N/A</v>
      </c>
      <c r="G2328" s="49" t="e">
        <f>VLOOKUP($B2328,三大法人買賣超!$A$4:$I$500,3,FALSE)</f>
        <v>#N/A</v>
      </c>
      <c r="H2328" s="34" t="e">
        <f>VLOOKUP($B2328,三大法人買賣超!$A$4:$I$500,5,FALSE)</f>
        <v>#N/A</v>
      </c>
      <c r="I2328" s="27" t="e">
        <f>VLOOKUP($B2328,三大法人買賣超!$A$4:$I$500,7,FALSE)</f>
        <v>#N/A</v>
      </c>
      <c r="J2328" s="27" t="e">
        <f>VLOOKUP($B2328,三大法人買賣超!$A$4:$I$500,9,FALSE)</f>
        <v>#N/A</v>
      </c>
      <c r="K2328" s="37">
        <f>新台幣匯率美元指數!B2329</f>
        <v>0</v>
      </c>
      <c r="L2328" s="38">
        <f>新台幣匯率美元指數!C2329</f>
        <v>0</v>
      </c>
      <c r="M2328" s="39">
        <f>新台幣匯率美元指數!D2329</f>
        <v>0</v>
      </c>
      <c r="N2328" s="27" t="e">
        <f>VLOOKUP($B2328,期貨未平倉口數!$A$4:$M$499,4,FALSE)</f>
        <v>#N/A</v>
      </c>
      <c r="O2328" s="27" t="e">
        <f>VLOOKUP($B2328,期貨未平倉口數!$A$4:$M$499,9,FALSE)</f>
        <v>#N/A</v>
      </c>
      <c r="P2328" s="27" t="e">
        <f>VLOOKUP($B2328,期貨未平倉口數!$A$4:$M$499,10,FALSE)</f>
        <v>#N/A</v>
      </c>
      <c r="Q2328" s="27" t="e">
        <f>VLOOKUP($B2328,期貨未平倉口數!$A$4:$M$499,11,FALSE)</f>
        <v>#N/A</v>
      </c>
      <c r="R2328" s="64" t="e">
        <f>VLOOKUP($B2328,選擇權未平倉餘額!$A$4:$I$500,6,FALSE)</f>
        <v>#N/A</v>
      </c>
      <c r="S2328" s="64" t="e">
        <f>VLOOKUP($B2328,選擇權未平倉餘額!$A$4:$I$500,7,FALSE)</f>
        <v>#N/A</v>
      </c>
      <c r="T2328" s="64" t="e">
        <f>VLOOKUP($B2328,選擇權未平倉餘額!$A$4:$I$500,8,FALSE)</f>
        <v>#N/A</v>
      </c>
      <c r="U2328" s="64" t="e">
        <f>VLOOKUP($B2328,選擇權未平倉餘額!$A$4:$I$500,9,FALSE)</f>
        <v>#N/A</v>
      </c>
      <c r="V2328" s="39" t="e">
        <f>VLOOKUP($B2328,臺指選擇權P_C_Ratios!$A$4:$C$500,3,FALSE)</f>
        <v>#N/A</v>
      </c>
      <c r="W2328" s="41" t="e">
        <f>VLOOKUP($B2328,散戶多空比!$A$6:$L$500,12,FALSE)</f>
        <v>#N/A</v>
      </c>
      <c r="X2328" s="40" t="e">
        <f>VLOOKUP($B2328,期貨大額交易人未沖銷部位!$A$4:$O$499,4,FALSE)</f>
        <v>#N/A</v>
      </c>
      <c r="Y2328" s="40" t="e">
        <f>VLOOKUP($B2328,期貨大額交易人未沖銷部位!$A$4:$O$499,7,FALSE)</f>
        <v>#N/A</v>
      </c>
      <c r="Z2328" s="40" t="e">
        <f>VLOOKUP($B2328,期貨大額交易人未沖銷部位!$A$4:$O$499,10,FALSE)</f>
        <v>#N/A</v>
      </c>
      <c r="AA2328" s="40" t="e">
        <f>VLOOKUP($B2328,期貨大額交易人未沖銷部位!$A$4:$O$499,13,FALSE)</f>
        <v>#N/A</v>
      </c>
      <c r="AB2328" s="40" t="e">
        <f>VLOOKUP($B2328,期貨大額交易人未沖銷部位!$A$4:$O$499,14,FALSE)</f>
        <v>#N/A</v>
      </c>
      <c r="AC2328" s="40" t="e">
        <f>VLOOKUP($B2328,期貨大額交易人未沖銷部位!$A$4:$O$499,15,FALSE)</f>
        <v>#N/A</v>
      </c>
      <c r="AD2328" s="33" t="e">
        <f>VLOOKUP($B2328,三大美股走勢!$A$4:$J$495,4,FALSE)</f>
        <v>#N/A</v>
      </c>
      <c r="AE2328" s="33" t="e">
        <f>VLOOKUP($B2328,三大美股走勢!$A$4:$J$495,7,FALSE)</f>
        <v>#N/A</v>
      </c>
      <c r="AF2328" s="33" t="e">
        <f>VLOOKUP($B2328,三大美股走勢!$A$4:$J$495,10,FALSE)</f>
        <v>#N/A</v>
      </c>
    </row>
    <row r="2329" spans="2:32">
      <c r="B2329" s="32">
        <v>45108</v>
      </c>
      <c r="C2329" s="33" t="e">
        <f>VLOOKUP($B2329,大盤與近月台指!$A$4:$I$499,2,FALSE)</f>
        <v>#N/A</v>
      </c>
      <c r="D2329" s="34" t="e">
        <f>VLOOKUP($B2329,大盤與近月台指!$A$4:$I$499,3,FALSE)</f>
        <v>#N/A</v>
      </c>
      <c r="E2329" s="35" t="e">
        <f>VLOOKUP($B2329,大盤與近月台指!$A$4:$I$499,4,FALSE)</f>
        <v>#N/A</v>
      </c>
      <c r="F2329" s="33" t="e">
        <f>VLOOKUP($B2329,大盤與近月台指!$A$4:$I$499,5,FALSE)</f>
        <v>#N/A</v>
      </c>
      <c r="G2329" s="49" t="e">
        <f>VLOOKUP($B2329,三大法人買賣超!$A$4:$I$500,3,FALSE)</f>
        <v>#N/A</v>
      </c>
      <c r="H2329" s="34" t="e">
        <f>VLOOKUP($B2329,三大法人買賣超!$A$4:$I$500,5,FALSE)</f>
        <v>#N/A</v>
      </c>
      <c r="I2329" s="27" t="e">
        <f>VLOOKUP($B2329,三大法人買賣超!$A$4:$I$500,7,FALSE)</f>
        <v>#N/A</v>
      </c>
      <c r="J2329" s="27" t="e">
        <f>VLOOKUP($B2329,三大法人買賣超!$A$4:$I$500,9,FALSE)</f>
        <v>#N/A</v>
      </c>
      <c r="K2329" s="37">
        <f>新台幣匯率美元指數!B2330</f>
        <v>0</v>
      </c>
      <c r="L2329" s="38">
        <f>新台幣匯率美元指數!C2330</f>
        <v>0</v>
      </c>
      <c r="M2329" s="39">
        <f>新台幣匯率美元指數!D2330</f>
        <v>0</v>
      </c>
      <c r="N2329" s="27" t="e">
        <f>VLOOKUP($B2329,期貨未平倉口數!$A$4:$M$499,4,FALSE)</f>
        <v>#N/A</v>
      </c>
      <c r="O2329" s="27" t="e">
        <f>VLOOKUP($B2329,期貨未平倉口數!$A$4:$M$499,9,FALSE)</f>
        <v>#N/A</v>
      </c>
      <c r="P2329" s="27" t="e">
        <f>VLOOKUP($B2329,期貨未平倉口數!$A$4:$M$499,10,FALSE)</f>
        <v>#N/A</v>
      </c>
      <c r="Q2329" s="27" t="e">
        <f>VLOOKUP($B2329,期貨未平倉口數!$A$4:$M$499,11,FALSE)</f>
        <v>#N/A</v>
      </c>
      <c r="R2329" s="64" t="e">
        <f>VLOOKUP($B2329,選擇權未平倉餘額!$A$4:$I$500,6,FALSE)</f>
        <v>#N/A</v>
      </c>
      <c r="S2329" s="64" t="e">
        <f>VLOOKUP($B2329,選擇權未平倉餘額!$A$4:$I$500,7,FALSE)</f>
        <v>#N/A</v>
      </c>
      <c r="T2329" s="64" t="e">
        <f>VLOOKUP($B2329,選擇權未平倉餘額!$A$4:$I$500,8,FALSE)</f>
        <v>#N/A</v>
      </c>
      <c r="U2329" s="64" t="e">
        <f>VLOOKUP($B2329,選擇權未平倉餘額!$A$4:$I$500,9,FALSE)</f>
        <v>#N/A</v>
      </c>
      <c r="V2329" s="39" t="e">
        <f>VLOOKUP($B2329,臺指選擇權P_C_Ratios!$A$4:$C$500,3,FALSE)</f>
        <v>#N/A</v>
      </c>
      <c r="W2329" s="41" t="e">
        <f>VLOOKUP($B2329,散戶多空比!$A$6:$L$500,12,FALSE)</f>
        <v>#N/A</v>
      </c>
      <c r="X2329" s="40" t="e">
        <f>VLOOKUP($B2329,期貨大額交易人未沖銷部位!$A$4:$O$499,4,FALSE)</f>
        <v>#N/A</v>
      </c>
      <c r="Y2329" s="40" t="e">
        <f>VLOOKUP($B2329,期貨大額交易人未沖銷部位!$A$4:$O$499,7,FALSE)</f>
        <v>#N/A</v>
      </c>
      <c r="Z2329" s="40" t="e">
        <f>VLOOKUP($B2329,期貨大額交易人未沖銷部位!$A$4:$O$499,10,FALSE)</f>
        <v>#N/A</v>
      </c>
      <c r="AA2329" s="40" t="e">
        <f>VLOOKUP($B2329,期貨大額交易人未沖銷部位!$A$4:$O$499,13,FALSE)</f>
        <v>#N/A</v>
      </c>
      <c r="AB2329" s="40" t="e">
        <f>VLOOKUP($B2329,期貨大額交易人未沖銷部位!$A$4:$O$499,14,FALSE)</f>
        <v>#N/A</v>
      </c>
      <c r="AC2329" s="40" t="e">
        <f>VLOOKUP($B2329,期貨大額交易人未沖銷部位!$A$4:$O$499,15,FALSE)</f>
        <v>#N/A</v>
      </c>
      <c r="AD2329" s="33" t="e">
        <f>VLOOKUP($B2329,三大美股走勢!$A$4:$J$495,4,FALSE)</f>
        <v>#N/A</v>
      </c>
      <c r="AE2329" s="33" t="e">
        <f>VLOOKUP($B2329,三大美股走勢!$A$4:$J$495,7,FALSE)</f>
        <v>#N/A</v>
      </c>
      <c r="AF2329" s="33" t="e">
        <f>VLOOKUP($B2329,三大美股走勢!$A$4:$J$495,10,FALSE)</f>
        <v>#N/A</v>
      </c>
    </row>
    <row r="2330" spans="2:32">
      <c r="B2330" s="32">
        <v>45109</v>
      </c>
      <c r="C2330" s="33" t="e">
        <f>VLOOKUP($B2330,大盤與近月台指!$A$4:$I$499,2,FALSE)</f>
        <v>#N/A</v>
      </c>
      <c r="D2330" s="34" t="e">
        <f>VLOOKUP($B2330,大盤與近月台指!$A$4:$I$499,3,FALSE)</f>
        <v>#N/A</v>
      </c>
      <c r="E2330" s="35" t="e">
        <f>VLOOKUP($B2330,大盤與近月台指!$A$4:$I$499,4,FALSE)</f>
        <v>#N/A</v>
      </c>
      <c r="F2330" s="33" t="e">
        <f>VLOOKUP($B2330,大盤與近月台指!$A$4:$I$499,5,FALSE)</f>
        <v>#N/A</v>
      </c>
      <c r="G2330" s="49" t="e">
        <f>VLOOKUP($B2330,三大法人買賣超!$A$4:$I$500,3,FALSE)</f>
        <v>#N/A</v>
      </c>
      <c r="H2330" s="34" t="e">
        <f>VLOOKUP($B2330,三大法人買賣超!$A$4:$I$500,5,FALSE)</f>
        <v>#N/A</v>
      </c>
      <c r="I2330" s="27" t="e">
        <f>VLOOKUP($B2330,三大法人買賣超!$A$4:$I$500,7,FALSE)</f>
        <v>#N/A</v>
      </c>
      <c r="J2330" s="27" t="e">
        <f>VLOOKUP($B2330,三大法人買賣超!$A$4:$I$500,9,FALSE)</f>
        <v>#N/A</v>
      </c>
      <c r="K2330" s="37">
        <f>新台幣匯率美元指數!B2331</f>
        <v>0</v>
      </c>
      <c r="L2330" s="38">
        <f>新台幣匯率美元指數!C2331</f>
        <v>0</v>
      </c>
      <c r="M2330" s="39">
        <f>新台幣匯率美元指數!D2331</f>
        <v>0</v>
      </c>
      <c r="N2330" s="27" t="e">
        <f>VLOOKUP($B2330,期貨未平倉口數!$A$4:$M$499,4,FALSE)</f>
        <v>#N/A</v>
      </c>
      <c r="O2330" s="27" t="e">
        <f>VLOOKUP($B2330,期貨未平倉口數!$A$4:$M$499,9,FALSE)</f>
        <v>#N/A</v>
      </c>
      <c r="P2330" s="27" t="e">
        <f>VLOOKUP($B2330,期貨未平倉口數!$A$4:$M$499,10,FALSE)</f>
        <v>#N/A</v>
      </c>
      <c r="Q2330" s="27" t="e">
        <f>VLOOKUP($B2330,期貨未平倉口數!$A$4:$M$499,11,FALSE)</f>
        <v>#N/A</v>
      </c>
      <c r="R2330" s="64" t="e">
        <f>VLOOKUP($B2330,選擇權未平倉餘額!$A$4:$I$500,6,FALSE)</f>
        <v>#N/A</v>
      </c>
      <c r="S2330" s="64" t="e">
        <f>VLOOKUP($B2330,選擇權未平倉餘額!$A$4:$I$500,7,FALSE)</f>
        <v>#N/A</v>
      </c>
      <c r="T2330" s="64" t="e">
        <f>VLOOKUP($B2330,選擇權未平倉餘額!$A$4:$I$500,8,FALSE)</f>
        <v>#N/A</v>
      </c>
      <c r="U2330" s="64" t="e">
        <f>VLOOKUP($B2330,選擇權未平倉餘額!$A$4:$I$500,9,FALSE)</f>
        <v>#N/A</v>
      </c>
      <c r="V2330" s="39" t="e">
        <f>VLOOKUP($B2330,臺指選擇權P_C_Ratios!$A$4:$C$500,3,FALSE)</f>
        <v>#N/A</v>
      </c>
      <c r="W2330" s="41" t="e">
        <f>VLOOKUP($B2330,散戶多空比!$A$6:$L$500,12,FALSE)</f>
        <v>#N/A</v>
      </c>
      <c r="X2330" s="40" t="e">
        <f>VLOOKUP($B2330,期貨大額交易人未沖銷部位!$A$4:$O$499,4,FALSE)</f>
        <v>#N/A</v>
      </c>
      <c r="Y2330" s="40" t="e">
        <f>VLOOKUP($B2330,期貨大額交易人未沖銷部位!$A$4:$O$499,7,FALSE)</f>
        <v>#N/A</v>
      </c>
      <c r="Z2330" s="40" t="e">
        <f>VLOOKUP($B2330,期貨大額交易人未沖銷部位!$A$4:$O$499,10,FALSE)</f>
        <v>#N/A</v>
      </c>
      <c r="AA2330" s="40" t="e">
        <f>VLOOKUP($B2330,期貨大額交易人未沖銷部位!$A$4:$O$499,13,FALSE)</f>
        <v>#N/A</v>
      </c>
      <c r="AB2330" s="40" t="e">
        <f>VLOOKUP($B2330,期貨大額交易人未沖銷部位!$A$4:$O$499,14,FALSE)</f>
        <v>#N/A</v>
      </c>
      <c r="AC2330" s="40" t="e">
        <f>VLOOKUP($B2330,期貨大額交易人未沖銷部位!$A$4:$O$499,15,FALSE)</f>
        <v>#N/A</v>
      </c>
      <c r="AD2330" s="33" t="e">
        <f>VLOOKUP($B2330,三大美股走勢!$A$4:$J$495,4,FALSE)</f>
        <v>#N/A</v>
      </c>
      <c r="AE2330" s="33" t="e">
        <f>VLOOKUP($B2330,三大美股走勢!$A$4:$J$495,7,FALSE)</f>
        <v>#N/A</v>
      </c>
      <c r="AF2330" s="33" t="e">
        <f>VLOOKUP($B2330,三大美股走勢!$A$4:$J$495,10,FALSE)</f>
        <v>#N/A</v>
      </c>
    </row>
    <row r="2331" spans="2:32">
      <c r="B2331" s="32">
        <v>45110</v>
      </c>
      <c r="C2331" s="33" t="e">
        <f>VLOOKUP($B2331,大盤與近月台指!$A$4:$I$499,2,FALSE)</f>
        <v>#N/A</v>
      </c>
      <c r="D2331" s="34" t="e">
        <f>VLOOKUP($B2331,大盤與近月台指!$A$4:$I$499,3,FALSE)</f>
        <v>#N/A</v>
      </c>
      <c r="E2331" s="35" t="e">
        <f>VLOOKUP($B2331,大盤與近月台指!$A$4:$I$499,4,FALSE)</f>
        <v>#N/A</v>
      </c>
      <c r="F2331" s="33" t="e">
        <f>VLOOKUP($B2331,大盤與近月台指!$A$4:$I$499,5,FALSE)</f>
        <v>#N/A</v>
      </c>
      <c r="G2331" s="49" t="e">
        <f>VLOOKUP($B2331,三大法人買賣超!$A$4:$I$500,3,FALSE)</f>
        <v>#N/A</v>
      </c>
      <c r="H2331" s="34" t="e">
        <f>VLOOKUP($B2331,三大法人買賣超!$A$4:$I$500,5,FALSE)</f>
        <v>#N/A</v>
      </c>
      <c r="I2331" s="27" t="e">
        <f>VLOOKUP($B2331,三大法人買賣超!$A$4:$I$500,7,FALSE)</f>
        <v>#N/A</v>
      </c>
      <c r="J2331" s="27" t="e">
        <f>VLOOKUP($B2331,三大法人買賣超!$A$4:$I$500,9,FALSE)</f>
        <v>#N/A</v>
      </c>
      <c r="K2331" s="37">
        <f>新台幣匯率美元指數!B2332</f>
        <v>0</v>
      </c>
      <c r="L2331" s="38">
        <f>新台幣匯率美元指數!C2332</f>
        <v>0</v>
      </c>
      <c r="M2331" s="39">
        <f>新台幣匯率美元指數!D2332</f>
        <v>0</v>
      </c>
      <c r="N2331" s="27" t="e">
        <f>VLOOKUP($B2331,期貨未平倉口數!$A$4:$M$499,4,FALSE)</f>
        <v>#N/A</v>
      </c>
      <c r="O2331" s="27" t="e">
        <f>VLOOKUP($B2331,期貨未平倉口數!$A$4:$M$499,9,FALSE)</f>
        <v>#N/A</v>
      </c>
      <c r="P2331" s="27" t="e">
        <f>VLOOKUP($B2331,期貨未平倉口數!$A$4:$M$499,10,FALSE)</f>
        <v>#N/A</v>
      </c>
      <c r="Q2331" s="27" t="e">
        <f>VLOOKUP($B2331,期貨未平倉口數!$A$4:$M$499,11,FALSE)</f>
        <v>#N/A</v>
      </c>
      <c r="R2331" s="64" t="e">
        <f>VLOOKUP($B2331,選擇權未平倉餘額!$A$4:$I$500,6,FALSE)</f>
        <v>#N/A</v>
      </c>
      <c r="S2331" s="64" t="e">
        <f>VLOOKUP($B2331,選擇權未平倉餘額!$A$4:$I$500,7,FALSE)</f>
        <v>#N/A</v>
      </c>
      <c r="T2331" s="64" t="e">
        <f>VLOOKUP($B2331,選擇權未平倉餘額!$A$4:$I$500,8,FALSE)</f>
        <v>#N/A</v>
      </c>
      <c r="U2331" s="64" t="e">
        <f>VLOOKUP($B2331,選擇權未平倉餘額!$A$4:$I$500,9,FALSE)</f>
        <v>#N/A</v>
      </c>
      <c r="V2331" s="39" t="e">
        <f>VLOOKUP($B2331,臺指選擇權P_C_Ratios!$A$4:$C$500,3,FALSE)</f>
        <v>#N/A</v>
      </c>
      <c r="W2331" s="41" t="e">
        <f>VLOOKUP($B2331,散戶多空比!$A$6:$L$500,12,FALSE)</f>
        <v>#N/A</v>
      </c>
      <c r="X2331" s="40" t="e">
        <f>VLOOKUP($B2331,期貨大額交易人未沖銷部位!$A$4:$O$499,4,FALSE)</f>
        <v>#N/A</v>
      </c>
      <c r="Y2331" s="40" t="e">
        <f>VLOOKUP($B2331,期貨大額交易人未沖銷部位!$A$4:$O$499,7,FALSE)</f>
        <v>#N/A</v>
      </c>
      <c r="Z2331" s="40" t="e">
        <f>VLOOKUP($B2331,期貨大額交易人未沖銷部位!$A$4:$O$499,10,FALSE)</f>
        <v>#N/A</v>
      </c>
      <c r="AA2331" s="40" t="e">
        <f>VLOOKUP($B2331,期貨大額交易人未沖銷部位!$A$4:$O$499,13,FALSE)</f>
        <v>#N/A</v>
      </c>
      <c r="AB2331" s="40" t="e">
        <f>VLOOKUP($B2331,期貨大額交易人未沖銷部位!$A$4:$O$499,14,FALSE)</f>
        <v>#N/A</v>
      </c>
      <c r="AC2331" s="40" t="e">
        <f>VLOOKUP($B2331,期貨大額交易人未沖銷部位!$A$4:$O$499,15,FALSE)</f>
        <v>#N/A</v>
      </c>
      <c r="AD2331" s="33" t="e">
        <f>VLOOKUP($B2331,三大美股走勢!$A$4:$J$495,4,FALSE)</f>
        <v>#N/A</v>
      </c>
      <c r="AE2331" s="33" t="e">
        <f>VLOOKUP($B2331,三大美股走勢!$A$4:$J$495,7,FALSE)</f>
        <v>#N/A</v>
      </c>
      <c r="AF2331" s="33" t="e">
        <f>VLOOKUP($B2331,三大美股走勢!$A$4:$J$495,10,FALSE)</f>
        <v>#N/A</v>
      </c>
    </row>
    <row r="2332" spans="2:32">
      <c r="B2332" s="32">
        <v>45111</v>
      </c>
      <c r="C2332" s="33" t="e">
        <f>VLOOKUP($B2332,大盤與近月台指!$A$4:$I$499,2,FALSE)</f>
        <v>#N/A</v>
      </c>
      <c r="D2332" s="34" t="e">
        <f>VLOOKUP($B2332,大盤與近月台指!$A$4:$I$499,3,FALSE)</f>
        <v>#N/A</v>
      </c>
      <c r="E2332" s="35" t="e">
        <f>VLOOKUP($B2332,大盤與近月台指!$A$4:$I$499,4,FALSE)</f>
        <v>#N/A</v>
      </c>
      <c r="F2332" s="33" t="e">
        <f>VLOOKUP($B2332,大盤與近月台指!$A$4:$I$499,5,FALSE)</f>
        <v>#N/A</v>
      </c>
      <c r="G2332" s="49" t="e">
        <f>VLOOKUP($B2332,三大法人買賣超!$A$4:$I$500,3,FALSE)</f>
        <v>#N/A</v>
      </c>
      <c r="H2332" s="34" t="e">
        <f>VLOOKUP($B2332,三大法人買賣超!$A$4:$I$500,5,FALSE)</f>
        <v>#N/A</v>
      </c>
      <c r="I2332" s="27" t="e">
        <f>VLOOKUP($B2332,三大法人買賣超!$A$4:$I$500,7,FALSE)</f>
        <v>#N/A</v>
      </c>
      <c r="J2332" s="27" t="e">
        <f>VLOOKUP($B2332,三大法人買賣超!$A$4:$I$500,9,FALSE)</f>
        <v>#N/A</v>
      </c>
      <c r="K2332" s="37">
        <f>新台幣匯率美元指數!B2333</f>
        <v>0</v>
      </c>
      <c r="L2332" s="38">
        <f>新台幣匯率美元指數!C2333</f>
        <v>0</v>
      </c>
      <c r="M2332" s="39">
        <f>新台幣匯率美元指數!D2333</f>
        <v>0</v>
      </c>
      <c r="N2332" s="27" t="e">
        <f>VLOOKUP($B2332,期貨未平倉口數!$A$4:$M$499,4,FALSE)</f>
        <v>#N/A</v>
      </c>
      <c r="O2332" s="27" t="e">
        <f>VLOOKUP($B2332,期貨未平倉口數!$A$4:$M$499,9,FALSE)</f>
        <v>#N/A</v>
      </c>
      <c r="P2332" s="27" t="e">
        <f>VLOOKUP($B2332,期貨未平倉口數!$A$4:$M$499,10,FALSE)</f>
        <v>#N/A</v>
      </c>
      <c r="Q2332" s="27" t="e">
        <f>VLOOKUP($B2332,期貨未平倉口數!$A$4:$M$499,11,FALSE)</f>
        <v>#N/A</v>
      </c>
      <c r="R2332" s="64" t="e">
        <f>VLOOKUP($B2332,選擇權未平倉餘額!$A$4:$I$500,6,FALSE)</f>
        <v>#N/A</v>
      </c>
      <c r="S2332" s="64" t="e">
        <f>VLOOKUP($B2332,選擇權未平倉餘額!$A$4:$I$500,7,FALSE)</f>
        <v>#N/A</v>
      </c>
      <c r="T2332" s="64" t="e">
        <f>VLOOKUP($B2332,選擇權未平倉餘額!$A$4:$I$500,8,FALSE)</f>
        <v>#N/A</v>
      </c>
      <c r="U2332" s="64" t="e">
        <f>VLOOKUP($B2332,選擇權未平倉餘額!$A$4:$I$500,9,FALSE)</f>
        <v>#N/A</v>
      </c>
      <c r="V2332" s="39" t="e">
        <f>VLOOKUP($B2332,臺指選擇權P_C_Ratios!$A$4:$C$500,3,FALSE)</f>
        <v>#N/A</v>
      </c>
      <c r="W2332" s="41" t="e">
        <f>VLOOKUP($B2332,散戶多空比!$A$6:$L$500,12,FALSE)</f>
        <v>#N/A</v>
      </c>
      <c r="X2332" s="40" t="e">
        <f>VLOOKUP($B2332,期貨大額交易人未沖銷部位!$A$4:$O$499,4,FALSE)</f>
        <v>#N/A</v>
      </c>
      <c r="Y2332" s="40" t="e">
        <f>VLOOKUP($B2332,期貨大額交易人未沖銷部位!$A$4:$O$499,7,FALSE)</f>
        <v>#N/A</v>
      </c>
      <c r="Z2332" s="40" t="e">
        <f>VLOOKUP($B2332,期貨大額交易人未沖銷部位!$A$4:$O$499,10,FALSE)</f>
        <v>#N/A</v>
      </c>
      <c r="AA2332" s="40" t="e">
        <f>VLOOKUP($B2332,期貨大額交易人未沖銷部位!$A$4:$O$499,13,FALSE)</f>
        <v>#N/A</v>
      </c>
      <c r="AB2332" s="40" t="e">
        <f>VLOOKUP($B2332,期貨大額交易人未沖銷部位!$A$4:$O$499,14,FALSE)</f>
        <v>#N/A</v>
      </c>
      <c r="AC2332" s="40" t="e">
        <f>VLOOKUP($B2332,期貨大額交易人未沖銷部位!$A$4:$O$499,15,FALSE)</f>
        <v>#N/A</v>
      </c>
      <c r="AD2332" s="33" t="e">
        <f>VLOOKUP($B2332,三大美股走勢!$A$4:$J$495,4,FALSE)</f>
        <v>#N/A</v>
      </c>
      <c r="AE2332" s="33" t="e">
        <f>VLOOKUP($B2332,三大美股走勢!$A$4:$J$495,7,FALSE)</f>
        <v>#N/A</v>
      </c>
      <c r="AF2332" s="33" t="e">
        <f>VLOOKUP($B2332,三大美股走勢!$A$4:$J$495,10,FALSE)</f>
        <v>#N/A</v>
      </c>
    </row>
    <row r="2333" spans="2:32">
      <c r="B2333" s="32">
        <v>45112</v>
      </c>
      <c r="C2333" s="33" t="e">
        <f>VLOOKUP($B2333,大盤與近月台指!$A$4:$I$499,2,FALSE)</f>
        <v>#N/A</v>
      </c>
      <c r="D2333" s="34" t="e">
        <f>VLOOKUP($B2333,大盤與近月台指!$A$4:$I$499,3,FALSE)</f>
        <v>#N/A</v>
      </c>
      <c r="E2333" s="35" t="e">
        <f>VLOOKUP($B2333,大盤與近月台指!$A$4:$I$499,4,FALSE)</f>
        <v>#N/A</v>
      </c>
      <c r="F2333" s="33" t="e">
        <f>VLOOKUP($B2333,大盤與近月台指!$A$4:$I$499,5,FALSE)</f>
        <v>#N/A</v>
      </c>
      <c r="G2333" s="49" t="e">
        <f>VLOOKUP($B2333,三大法人買賣超!$A$4:$I$500,3,FALSE)</f>
        <v>#N/A</v>
      </c>
      <c r="H2333" s="34" t="e">
        <f>VLOOKUP($B2333,三大法人買賣超!$A$4:$I$500,5,FALSE)</f>
        <v>#N/A</v>
      </c>
      <c r="I2333" s="27" t="e">
        <f>VLOOKUP($B2333,三大法人買賣超!$A$4:$I$500,7,FALSE)</f>
        <v>#N/A</v>
      </c>
      <c r="J2333" s="27" t="e">
        <f>VLOOKUP($B2333,三大法人買賣超!$A$4:$I$500,9,FALSE)</f>
        <v>#N/A</v>
      </c>
      <c r="K2333" s="37">
        <f>新台幣匯率美元指數!B2334</f>
        <v>0</v>
      </c>
      <c r="L2333" s="38">
        <f>新台幣匯率美元指數!C2334</f>
        <v>0</v>
      </c>
      <c r="M2333" s="39">
        <f>新台幣匯率美元指數!D2334</f>
        <v>0</v>
      </c>
      <c r="N2333" s="27" t="e">
        <f>VLOOKUP($B2333,期貨未平倉口數!$A$4:$M$499,4,FALSE)</f>
        <v>#N/A</v>
      </c>
      <c r="O2333" s="27" t="e">
        <f>VLOOKUP($B2333,期貨未平倉口數!$A$4:$M$499,9,FALSE)</f>
        <v>#N/A</v>
      </c>
      <c r="P2333" s="27" t="e">
        <f>VLOOKUP($B2333,期貨未平倉口數!$A$4:$M$499,10,FALSE)</f>
        <v>#N/A</v>
      </c>
      <c r="Q2333" s="27" t="e">
        <f>VLOOKUP($B2333,期貨未平倉口數!$A$4:$M$499,11,FALSE)</f>
        <v>#N/A</v>
      </c>
      <c r="R2333" s="64" t="e">
        <f>VLOOKUP($B2333,選擇權未平倉餘額!$A$4:$I$500,6,FALSE)</f>
        <v>#N/A</v>
      </c>
      <c r="S2333" s="64" t="e">
        <f>VLOOKUP($B2333,選擇權未平倉餘額!$A$4:$I$500,7,FALSE)</f>
        <v>#N/A</v>
      </c>
      <c r="T2333" s="64" t="e">
        <f>VLOOKUP($B2333,選擇權未平倉餘額!$A$4:$I$500,8,FALSE)</f>
        <v>#N/A</v>
      </c>
      <c r="U2333" s="64" t="e">
        <f>VLOOKUP($B2333,選擇權未平倉餘額!$A$4:$I$500,9,FALSE)</f>
        <v>#N/A</v>
      </c>
      <c r="V2333" s="39" t="e">
        <f>VLOOKUP($B2333,臺指選擇權P_C_Ratios!$A$4:$C$500,3,FALSE)</f>
        <v>#N/A</v>
      </c>
      <c r="W2333" s="41" t="e">
        <f>VLOOKUP($B2333,散戶多空比!$A$6:$L$500,12,FALSE)</f>
        <v>#N/A</v>
      </c>
      <c r="X2333" s="40" t="e">
        <f>VLOOKUP($B2333,期貨大額交易人未沖銷部位!$A$4:$O$499,4,FALSE)</f>
        <v>#N/A</v>
      </c>
      <c r="Y2333" s="40" t="e">
        <f>VLOOKUP($B2333,期貨大額交易人未沖銷部位!$A$4:$O$499,7,FALSE)</f>
        <v>#N/A</v>
      </c>
      <c r="Z2333" s="40" t="e">
        <f>VLOOKUP($B2333,期貨大額交易人未沖銷部位!$A$4:$O$499,10,FALSE)</f>
        <v>#N/A</v>
      </c>
      <c r="AA2333" s="40" t="e">
        <f>VLOOKUP($B2333,期貨大額交易人未沖銷部位!$A$4:$O$499,13,FALSE)</f>
        <v>#N/A</v>
      </c>
      <c r="AB2333" s="40" t="e">
        <f>VLOOKUP($B2333,期貨大額交易人未沖銷部位!$A$4:$O$499,14,FALSE)</f>
        <v>#N/A</v>
      </c>
      <c r="AC2333" s="40" t="e">
        <f>VLOOKUP($B2333,期貨大額交易人未沖銷部位!$A$4:$O$499,15,FALSE)</f>
        <v>#N/A</v>
      </c>
      <c r="AD2333" s="33" t="e">
        <f>VLOOKUP($B2333,三大美股走勢!$A$4:$J$495,4,FALSE)</f>
        <v>#N/A</v>
      </c>
      <c r="AE2333" s="33" t="e">
        <f>VLOOKUP($B2333,三大美股走勢!$A$4:$J$495,7,FALSE)</f>
        <v>#N/A</v>
      </c>
      <c r="AF2333" s="33" t="e">
        <f>VLOOKUP($B2333,三大美股走勢!$A$4:$J$495,10,FALSE)</f>
        <v>#N/A</v>
      </c>
    </row>
    <row r="2334" spans="2:32">
      <c r="B2334" s="32">
        <v>45113</v>
      </c>
      <c r="C2334" s="33" t="e">
        <f>VLOOKUP($B2334,大盤與近月台指!$A$4:$I$499,2,FALSE)</f>
        <v>#N/A</v>
      </c>
      <c r="D2334" s="34" t="e">
        <f>VLOOKUP($B2334,大盤與近月台指!$A$4:$I$499,3,FALSE)</f>
        <v>#N/A</v>
      </c>
      <c r="E2334" s="35" t="e">
        <f>VLOOKUP($B2334,大盤與近月台指!$A$4:$I$499,4,FALSE)</f>
        <v>#N/A</v>
      </c>
      <c r="F2334" s="33" t="e">
        <f>VLOOKUP($B2334,大盤與近月台指!$A$4:$I$499,5,FALSE)</f>
        <v>#N/A</v>
      </c>
      <c r="G2334" s="49" t="e">
        <f>VLOOKUP($B2334,三大法人買賣超!$A$4:$I$500,3,FALSE)</f>
        <v>#N/A</v>
      </c>
      <c r="H2334" s="34" t="e">
        <f>VLOOKUP($B2334,三大法人買賣超!$A$4:$I$500,5,FALSE)</f>
        <v>#N/A</v>
      </c>
      <c r="I2334" s="27" t="e">
        <f>VLOOKUP($B2334,三大法人買賣超!$A$4:$I$500,7,FALSE)</f>
        <v>#N/A</v>
      </c>
      <c r="J2334" s="27" t="e">
        <f>VLOOKUP($B2334,三大法人買賣超!$A$4:$I$500,9,FALSE)</f>
        <v>#N/A</v>
      </c>
      <c r="K2334" s="37">
        <f>新台幣匯率美元指數!B2335</f>
        <v>0</v>
      </c>
      <c r="L2334" s="38">
        <f>新台幣匯率美元指數!C2335</f>
        <v>0</v>
      </c>
      <c r="M2334" s="39">
        <f>新台幣匯率美元指數!D2335</f>
        <v>0</v>
      </c>
      <c r="N2334" s="27" t="e">
        <f>VLOOKUP($B2334,期貨未平倉口數!$A$4:$M$499,4,FALSE)</f>
        <v>#N/A</v>
      </c>
      <c r="O2334" s="27" t="e">
        <f>VLOOKUP($B2334,期貨未平倉口數!$A$4:$M$499,9,FALSE)</f>
        <v>#N/A</v>
      </c>
      <c r="P2334" s="27" t="e">
        <f>VLOOKUP($B2334,期貨未平倉口數!$A$4:$M$499,10,FALSE)</f>
        <v>#N/A</v>
      </c>
      <c r="Q2334" s="27" t="e">
        <f>VLOOKUP($B2334,期貨未平倉口數!$A$4:$M$499,11,FALSE)</f>
        <v>#N/A</v>
      </c>
      <c r="R2334" s="64" t="e">
        <f>VLOOKUP($B2334,選擇權未平倉餘額!$A$4:$I$500,6,FALSE)</f>
        <v>#N/A</v>
      </c>
      <c r="S2334" s="64" t="e">
        <f>VLOOKUP($B2334,選擇權未平倉餘額!$A$4:$I$500,7,FALSE)</f>
        <v>#N/A</v>
      </c>
      <c r="T2334" s="64" t="e">
        <f>VLOOKUP($B2334,選擇權未平倉餘額!$A$4:$I$500,8,FALSE)</f>
        <v>#N/A</v>
      </c>
      <c r="U2334" s="64" t="e">
        <f>VLOOKUP($B2334,選擇權未平倉餘額!$A$4:$I$500,9,FALSE)</f>
        <v>#N/A</v>
      </c>
      <c r="V2334" s="39" t="e">
        <f>VLOOKUP($B2334,臺指選擇權P_C_Ratios!$A$4:$C$500,3,FALSE)</f>
        <v>#N/A</v>
      </c>
      <c r="W2334" s="41" t="e">
        <f>VLOOKUP($B2334,散戶多空比!$A$6:$L$500,12,FALSE)</f>
        <v>#N/A</v>
      </c>
      <c r="X2334" s="40" t="e">
        <f>VLOOKUP($B2334,期貨大額交易人未沖銷部位!$A$4:$O$499,4,FALSE)</f>
        <v>#N/A</v>
      </c>
      <c r="Y2334" s="40" t="e">
        <f>VLOOKUP($B2334,期貨大額交易人未沖銷部位!$A$4:$O$499,7,FALSE)</f>
        <v>#N/A</v>
      </c>
      <c r="Z2334" s="40" t="e">
        <f>VLOOKUP($B2334,期貨大額交易人未沖銷部位!$A$4:$O$499,10,FALSE)</f>
        <v>#N/A</v>
      </c>
      <c r="AA2334" s="40" t="e">
        <f>VLOOKUP($B2334,期貨大額交易人未沖銷部位!$A$4:$O$499,13,FALSE)</f>
        <v>#N/A</v>
      </c>
      <c r="AB2334" s="40" t="e">
        <f>VLOOKUP($B2334,期貨大額交易人未沖銷部位!$A$4:$O$499,14,FALSE)</f>
        <v>#N/A</v>
      </c>
      <c r="AC2334" s="40" t="e">
        <f>VLOOKUP($B2334,期貨大額交易人未沖銷部位!$A$4:$O$499,15,FALSE)</f>
        <v>#N/A</v>
      </c>
      <c r="AD2334" s="33" t="e">
        <f>VLOOKUP($B2334,三大美股走勢!$A$4:$J$495,4,FALSE)</f>
        <v>#N/A</v>
      </c>
      <c r="AE2334" s="33" t="e">
        <f>VLOOKUP($B2334,三大美股走勢!$A$4:$J$495,7,FALSE)</f>
        <v>#N/A</v>
      </c>
      <c r="AF2334" s="33" t="e">
        <f>VLOOKUP($B2334,三大美股走勢!$A$4:$J$495,10,FALSE)</f>
        <v>#N/A</v>
      </c>
    </row>
    <row r="2335" spans="2:32">
      <c r="B2335" s="32">
        <v>45114</v>
      </c>
      <c r="C2335" s="33" t="e">
        <f>VLOOKUP($B2335,大盤與近月台指!$A$4:$I$499,2,FALSE)</f>
        <v>#N/A</v>
      </c>
      <c r="D2335" s="34" t="e">
        <f>VLOOKUP($B2335,大盤與近月台指!$A$4:$I$499,3,FALSE)</f>
        <v>#N/A</v>
      </c>
      <c r="E2335" s="35" t="e">
        <f>VLOOKUP($B2335,大盤與近月台指!$A$4:$I$499,4,FALSE)</f>
        <v>#N/A</v>
      </c>
      <c r="F2335" s="33" t="e">
        <f>VLOOKUP($B2335,大盤與近月台指!$A$4:$I$499,5,FALSE)</f>
        <v>#N/A</v>
      </c>
      <c r="G2335" s="49" t="e">
        <f>VLOOKUP($B2335,三大法人買賣超!$A$4:$I$500,3,FALSE)</f>
        <v>#N/A</v>
      </c>
      <c r="H2335" s="34" t="e">
        <f>VLOOKUP($B2335,三大法人買賣超!$A$4:$I$500,5,FALSE)</f>
        <v>#N/A</v>
      </c>
      <c r="I2335" s="27" t="e">
        <f>VLOOKUP($B2335,三大法人買賣超!$A$4:$I$500,7,FALSE)</f>
        <v>#N/A</v>
      </c>
      <c r="J2335" s="27" t="e">
        <f>VLOOKUP($B2335,三大法人買賣超!$A$4:$I$500,9,FALSE)</f>
        <v>#N/A</v>
      </c>
      <c r="K2335" s="37">
        <f>新台幣匯率美元指數!B2336</f>
        <v>0</v>
      </c>
      <c r="L2335" s="38">
        <f>新台幣匯率美元指數!C2336</f>
        <v>0</v>
      </c>
      <c r="M2335" s="39">
        <f>新台幣匯率美元指數!D2336</f>
        <v>0</v>
      </c>
      <c r="N2335" s="27" t="e">
        <f>VLOOKUP($B2335,期貨未平倉口數!$A$4:$M$499,4,FALSE)</f>
        <v>#N/A</v>
      </c>
      <c r="O2335" s="27" t="e">
        <f>VLOOKUP($B2335,期貨未平倉口數!$A$4:$M$499,9,FALSE)</f>
        <v>#N/A</v>
      </c>
      <c r="P2335" s="27" t="e">
        <f>VLOOKUP($B2335,期貨未平倉口數!$A$4:$M$499,10,FALSE)</f>
        <v>#N/A</v>
      </c>
      <c r="Q2335" s="27" t="e">
        <f>VLOOKUP($B2335,期貨未平倉口數!$A$4:$M$499,11,FALSE)</f>
        <v>#N/A</v>
      </c>
      <c r="R2335" s="64" t="e">
        <f>VLOOKUP($B2335,選擇權未平倉餘額!$A$4:$I$500,6,FALSE)</f>
        <v>#N/A</v>
      </c>
      <c r="S2335" s="64" t="e">
        <f>VLOOKUP($B2335,選擇權未平倉餘額!$A$4:$I$500,7,FALSE)</f>
        <v>#N/A</v>
      </c>
      <c r="T2335" s="64" t="e">
        <f>VLOOKUP($B2335,選擇權未平倉餘額!$A$4:$I$500,8,FALSE)</f>
        <v>#N/A</v>
      </c>
      <c r="U2335" s="64" t="e">
        <f>VLOOKUP($B2335,選擇權未平倉餘額!$A$4:$I$500,9,FALSE)</f>
        <v>#N/A</v>
      </c>
      <c r="V2335" s="39" t="e">
        <f>VLOOKUP($B2335,臺指選擇權P_C_Ratios!$A$4:$C$500,3,FALSE)</f>
        <v>#N/A</v>
      </c>
      <c r="W2335" s="41" t="e">
        <f>VLOOKUP($B2335,散戶多空比!$A$6:$L$500,12,FALSE)</f>
        <v>#N/A</v>
      </c>
      <c r="X2335" s="40" t="e">
        <f>VLOOKUP($B2335,期貨大額交易人未沖銷部位!$A$4:$O$499,4,FALSE)</f>
        <v>#N/A</v>
      </c>
      <c r="Y2335" s="40" t="e">
        <f>VLOOKUP($B2335,期貨大額交易人未沖銷部位!$A$4:$O$499,7,FALSE)</f>
        <v>#N/A</v>
      </c>
      <c r="Z2335" s="40" t="e">
        <f>VLOOKUP($B2335,期貨大額交易人未沖銷部位!$A$4:$O$499,10,FALSE)</f>
        <v>#N/A</v>
      </c>
      <c r="AA2335" s="40" t="e">
        <f>VLOOKUP($B2335,期貨大額交易人未沖銷部位!$A$4:$O$499,13,FALSE)</f>
        <v>#N/A</v>
      </c>
      <c r="AB2335" s="40" t="e">
        <f>VLOOKUP($B2335,期貨大額交易人未沖銷部位!$A$4:$O$499,14,FALSE)</f>
        <v>#N/A</v>
      </c>
      <c r="AC2335" s="40" t="e">
        <f>VLOOKUP($B2335,期貨大額交易人未沖銷部位!$A$4:$O$499,15,FALSE)</f>
        <v>#N/A</v>
      </c>
      <c r="AD2335" s="33" t="e">
        <f>VLOOKUP($B2335,三大美股走勢!$A$4:$J$495,4,FALSE)</f>
        <v>#N/A</v>
      </c>
      <c r="AE2335" s="33" t="e">
        <f>VLOOKUP($B2335,三大美股走勢!$A$4:$J$495,7,FALSE)</f>
        <v>#N/A</v>
      </c>
      <c r="AF2335" s="33" t="e">
        <f>VLOOKUP($B2335,三大美股走勢!$A$4:$J$495,10,FALSE)</f>
        <v>#N/A</v>
      </c>
    </row>
    <row r="2336" spans="2:32">
      <c r="B2336" s="32">
        <v>45115</v>
      </c>
      <c r="C2336" s="33" t="e">
        <f>VLOOKUP($B2336,大盤與近月台指!$A$4:$I$499,2,FALSE)</f>
        <v>#N/A</v>
      </c>
      <c r="D2336" s="34" t="e">
        <f>VLOOKUP($B2336,大盤與近月台指!$A$4:$I$499,3,FALSE)</f>
        <v>#N/A</v>
      </c>
      <c r="E2336" s="35" t="e">
        <f>VLOOKUP($B2336,大盤與近月台指!$A$4:$I$499,4,FALSE)</f>
        <v>#N/A</v>
      </c>
      <c r="F2336" s="33" t="e">
        <f>VLOOKUP($B2336,大盤與近月台指!$A$4:$I$499,5,FALSE)</f>
        <v>#N/A</v>
      </c>
      <c r="G2336" s="49" t="e">
        <f>VLOOKUP($B2336,三大法人買賣超!$A$4:$I$500,3,FALSE)</f>
        <v>#N/A</v>
      </c>
      <c r="H2336" s="34" t="e">
        <f>VLOOKUP($B2336,三大法人買賣超!$A$4:$I$500,5,FALSE)</f>
        <v>#N/A</v>
      </c>
      <c r="I2336" s="27" t="e">
        <f>VLOOKUP($B2336,三大法人買賣超!$A$4:$I$500,7,FALSE)</f>
        <v>#N/A</v>
      </c>
      <c r="J2336" s="27" t="e">
        <f>VLOOKUP($B2336,三大法人買賣超!$A$4:$I$500,9,FALSE)</f>
        <v>#N/A</v>
      </c>
      <c r="K2336" s="37">
        <f>新台幣匯率美元指數!B2337</f>
        <v>0</v>
      </c>
      <c r="L2336" s="38">
        <f>新台幣匯率美元指數!C2337</f>
        <v>0</v>
      </c>
      <c r="M2336" s="39">
        <f>新台幣匯率美元指數!D2337</f>
        <v>0</v>
      </c>
      <c r="N2336" s="27" t="e">
        <f>VLOOKUP($B2336,期貨未平倉口數!$A$4:$M$499,4,FALSE)</f>
        <v>#N/A</v>
      </c>
      <c r="O2336" s="27" t="e">
        <f>VLOOKUP($B2336,期貨未平倉口數!$A$4:$M$499,9,FALSE)</f>
        <v>#N/A</v>
      </c>
      <c r="P2336" s="27" t="e">
        <f>VLOOKUP($B2336,期貨未平倉口數!$A$4:$M$499,10,FALSE)</f>
        <v>#N/A</v>
      </c>
      <c r="Q2336" s="27" t="e">
        <f>VLOOKUP($B2336,期貨未平倉口數!$A$4:$M$499,11,FALSE)</f>
        <v>#N/A</v>
      </c>
      <c r="R2336" s="64" t="e">
        <f>VLOOKUP($B2336,選擇權未平倉餘額!$A$4:$I$500,6,FALSE)</f>
        <v>#N/A</v>
      </c>
      <c r="S2336" s="64" t="e">
        <f>VLOOKUP($B2336,選擇權未平倉餘額!$A$4:$I$500,7,FALSE)</f>
        <v>#N/A</v>
      </c>
      <c r="T2336" s="64" t="e">
        <f>VLOOKUP($B2336,選擇權未平倉餘額!$A$4:$I$500,8,FALSE)</f>
        <v>#N/A</v>
      </c>
      <c r="U2336" s="64" t="e">
        <f>VLOOKUP($B2336,選擇權未平倉餘額!$A$4:$I$500,9,FALSE)</f>
        <v>#N/A</v>
      </c>
      <c r="V2336" s="39" t="e">
        <f>VLOOKUP($B2336,臺指選擇權P_C_Ratios!$A$4:$C$500,3,FALSE)</f>
        <v>#N/A</v>
      </c>
      <c r="W2336" s="41" t="e">
        <f>VLOOKUP($B2336,散戶多空比!$A$6:$L$500,12,FALSE)</f>
        <v>#N/A</v>
      </c>
      <c r="X2336" s="40" t="e">
        <f>VLOOKUP($B2336,期貨大額交易人未沖銷部位!$A$4:$O$499,4,FALSE)</f>
        <v>#N/A</v>
      </c>
      <c r="Y2336" s="40" t="e">
        <f>VLOOKUP($B2336,期貨大額交易人未沖銷部位!$A$4:$O$499,7,FALSE)</f>
        <v>#N/A</v>
      </c>
      <c r="Z2336" s="40" t="e">
        <f>VLOOKUP($B2336,期貨大額交易人未沖銷部位!$A$4:$O$499,10,FALSE)</f>
        <v>#N/A</v>
      </c>
      <c r="AA2336" s="40" t="e">
        <f>VLOOKUP($B2336,期貨大額交易人未沖銷部位!$A$4:$O$499,13,FALSE)</f>
        <v>#N/A</v>
      </c>
      <c r="AB2336" s="40" t="e">
        <f>VLOOKUP($B2336,期貨大額交易人未沖銷部位!$A$4:$O$499,14,FALSE)</f>
        <v>#N/A</v>
      </c>
      <c r="AC2336" s="40" t="e">
        <f>VLOOKUP($B2336,期貨大額交易人未沖銷部位!$A$4:$O$499,15,FALSE)</f>
        <v>#N/A</v>
      </c>
      <c r="AD2336" s="33" t="e">
        <f>VLOOKUP($B2336,三大美股走勢!$A$4:$J$495,4,FALSE)</f>
        <v>#N/A</v>
      </c>
      <c r="AE2336" s="33" t="e">
        <f>VLOOKUP($B2336,三大美股走勢!$A$4:$J$495,7,FALSE)</f>
        <v>#N/A</v>
      </c>
      <c r="AF2336" s="33" t="e">
        <f>VLOOKUP($B2336,三大美股走勢!$A$4:$J$495,10,FALSE)</f>
        <v>#N/A</v>
      </c>
    </row>
    <row r="2337" spans="2:32">
      <c r="B2337" s="32">
        <v>45116</v>
      </c>
      <c r="C2337" s="33" t="e">
        <f>VLOOKUP($B2337,大盤與近月台指!$A$4:$I$499,2,FALSE)</f>
        <v>#N/A</v>
      </c>
      <c r="D2337" s="34" t="e">
        <f>VLOOKUP($B2337,大盤與近月台指!$A$4:$I$499,3,FALSE)</f>
        <v>#N/A</v>
      </c>
      <c r="E2337" s="35" t="e">
        <f>VLOOKUP($B2337,大盤與近月台指!$A$4:$I$499,4,FALSE)</f>
        <v>#N/A</v>
      </c>
      <c r="F2337" s="33" t="e">
        <f>VLOOKUP($B2337,大盤與近月台指!$A$4:$I$499,5,FALSE)</f>
        <v>#N/A</v>
      </c>
      <c r="G2337" s="49" t="e">
        <f>VLOOKUP($B2337,三大法人買賣超!$A$4:$I$500,3,FALSE)</f>
        <v>#N/A</v>
      </c>
      <c r="H2337" s="34" t="e">
        <f>VLOOKUP($B2337,三大法人買賣超!$A$4:$I$500,5,FALSE)</f>
        <v>#N/A</v>
      </c>
      <c r="I2337" s="27" t="e">
        <f>VLOOKUP($B2337,三大法人買賣超!$A$4:$I$500,7,FALSE)</f>
        <v>#N/A</v>
      </c>
      <c r="J2337" s="27" t="e">
        <f>VLOOKUP($B2337,三大法人買賣超!$A$4:$I$500,9,FALSE)</f>
        <v>#N/A</v>
      </c>
      <c r="K2337" s="37">
        <f>新台幣匯率美元指數!B2338</f>
        <v>0</v>
      </c>
      <c r="L2337" s="38">
        <f>新台幣匯率美元指數!C2338</f>
        <v>0</v>
      </c>
      <c r="M2337" s="39">
        <f>新台幣匯率美元指數!D2338</f>
        <v>0</v>
      </c>
      <c r="N2337" s="27" t="e">
        <f>VLOOKUP($B2337,期貨未平倉口數!$A$4:$M$499,4,FALSE)</f>
        <v>#N/A</v>
      </c>
      <c r="O2337" s="27" t="e">
        <f>VLOOKUP($B2337,期貨未平倉口數!$A$4:$M$499,9,FALSE)</f>
        <v>#N/A</v>
      </c>
      <c r="P2337" s="27" t="e">
        <f>VLOOKUP($B2337,期貨未平倉口數!$A$4:$M$499,10,FALSE)</f>
        <v>#N/A</v>
      </c>
      <c r="Q2337" s="27" t="e">
        <f>VLOOKUP($B2337,期貨未平倉口數!$A$4:$M$499,11,FALSE)</f>
        <v>#N/A</v>
      </c>
      <c r="R2337" s="64" t="e">
        <f>VLOOKUP($B2337,選擇權未平倉餘額!$A$4:$I$500,6,FALSE)</f>
        <v>#N/A</v>
      </c>
      <c r="S2337" s="64" t="e">
        <f>VLOOKUP($B2337,選擇權未平倉餘額!$A$4:$I$500,7,FALSE)</f>
        <v>#N/A</v>
      </c>
      <c r="T2337" s="64" t="e">
        <f>VLOOKUP($B2337,選擇權未平倉餘額!$A$4:$I$500,8,FALSE)</f>
        <v>#N/A</v>
      </c>
      <c r="U2337" s="64" t="e">
        <f>VLOOKUP($B2337,選擇權未平倉餘額!$A$4:$I$500,9,FALSE)</f>
        <v>#N/A</v>
      </c>
      <c r="V2337" s="39" t="e">
        <f>VLOOKUP($B2337,臺指選擇權P_C_Ratios!$A$4:$C$500,3,FALSE)</f>
        <v>#N/A</v>
      </c>
      <c r="W2337" s="41" t="e">
        <f>VLOOKUP($B2337,散戶多空比!$A$6:$L$500,12,FALSE)</f>
        <v>#N/A</v>
      </c>
      <c r="X2337" s="40" t="e">
        <f>VLOOKUP($B2337,期貨大額交易人未沖銷部位!$A$4:$O$499,4,FALSE)</f>
        <v>#N/A</v>
      </c>
      <c r="Y2337" s="40" t="e">
        <f>VLOOKUP($B2337,期貨大額交易人未沖銷部位!$A$4:$O$499,7,FALSE)</f>
        <v>#N/A</v>
      </c>
      <c r="Z2337" s="40" t="e">
        <f>VLOOKUP($B2337,期貨大額交易人未沖銷部位!$A$4:$O$499,10,FALSE)</f>
        <v>#N/A</v>
      </c>
      <c r="AA2337" s="40" t="e">
        <f>VLOOKUP($B2337,期貨大額交易人未沖銷部位!$A$4:$O$499,13,FALSE)</f>
        <v>#N/A</v>
      </c>
      <c r="AB2337" s="40" t="e">
        <f>VLOOKUP($B2337,期貨大額交易人未沖銷部位!$A$4:$O$499,14,FALSE)</f>
        <v>#N/A</v>
      </c>
      <c r="AC2337" s="40" t="e">
        <f>VLOOKUP($B2337,期貨大額交易人未沖銷部位!$A$4:$O$499,15,FALSE)</f>
        <v>#N/A</v>
      </c>
      <c r="AD2337" s="33" t="e">
        <f>VLOOKUP($B2337,三大美股走勢!$A$4:$J$495,4,FALSE)</f>
        <v>#N/A</v>
      </c>
      <c r="AE2337" s="33" t="e">
        <f>VLOOKUP($B2337,三大美股走勢!$A$4:$J$495,7,FALSE)</f>
        <v>#N/A</v>
      </c>
      <c r="AF2337" s="33" t="e">
        <f>VLOOKUP($B2337,三大美股走勢!$A$4:$J$495,10,FALSE)</f>
        <v>#N/A</v>
      </c>
    </row>
    <row r="2338" spans="2:32">
      <c r="B2338" s="32">
        <v>45117</v>
      </c>
      <c r="C2338" s="33" t="e">
        <f>VLOOKUP($B2338,大盤與近月台指!$A$4:$I$499,2,FALSE)</f>
        <v>#N/A</v>
      </c>
      <c r="D2338" s="34" t="e">
        <f>VLOOKUP($B2338,大盤與近月台指!$A$4:$I$499,3,FALSE)</f>
        <v>#N/A</v>
      </c>
      <c r="E2338" s="35" t="e">
        <f>VLOOKUP($B2338,大盤與近月台指!$A$4:$I$499,4,FALSE)</f>
        <v>#N/A</v>
      </c>
      <c r="F2338" s="33" t="e">
        <f>VLOOKUP($B2338,大盤與近月台指!$A$4:$I$499,5,FALSE)</f>
        <v>#N/A</v>
      </c>
      <c r="G2338" s="49" t="e">
        <f>VLOOKUP($B2338,三大法人買賣超!$A$4:$I$500,3,FALSE)</f>
        <v>#N/A</v>
      </c>
      <c r="H2338" s="34" t="e">
        <f>VLOOKUP($B2338,三大法人買賣超!$A$4:$I$500,5,FALSE)</f>
        <v>#N/A</v>
      </c>
      <c r="I2338" s="27" t="e">
        <f>VLOOKUP($B2338,三大法人買賣超!$A$4:$I$500,7,FALSE)</f>
        <v>#N/A</v>
      </c>
      <c r="J2338" s="27" t="e">
        <f>VLOOKUP($B2338,三大法人買賣超!$A$4:$I$500,9,FALSE)</f>
        <v>#N/A</v>
      </c>
      <c r="K2338" s="37">
        <f>新台幣匯率美元指數!B2339</f>
        <v>0</v>
      </c>
      <c r="L2338" s="38">
        <f>新台幣匯率美元指數!C2339</f>
        <v>0</v>
      </c>
      <c r="M2338" s="39">
        <f>新台幣匯率美元指數!D2339</f>
        <v>0</v>
      </c>
      <c r="N2338" s="27" t="e">
        <f>VLOOKUP($B2338,期貨未平倉口數!$A$4:$M$499,4,FALSE)</f>
        <v>#N/A</v>
      </c>
      <c r="O2338" s="27" t="e">
        <f>VLOOKUP($B2338,期貨未平倉口數!$A$4:$M$499,9,FALSE)</f>
        <v>#N/A</v>
      </c>
      <c r="P2338" s="27" t="e">
        <f>VLOOKUP($B2338,期貨未平倉口數!$A$4:$M$499,10,FALSE)</f>
        <v>#N/A</v>
      </c>
      <c r="Q2338" s="27" t="e">
        <f>VLOOKUP($B2338,期貨未平倉口數!$A$4:$M$499,11,FALSE)</f>
        <v>#N/A</v>
      </c>
      <c r="R2338" s="64" t="e">
        <f>VLOOKUP($B2338,選擇權未平倉餘額!$A$4:$I$500,6,FALSE)</f>
        <v>#N/A</v>
      </c>
      <c r="S2338" s="64" t="e">
        <f>VLOOKUP($B2338,選擇權未平倉餘額!$A$4:$I$500,7,FALSE)</f>
        <v>#N/A</v>
      </c>
      <c r="T2338" s="64" t="e">
        <f>VLOOKUP($B2338,選擇權未平倉餘額!$A$4:$I$500,8,FALSE)</f>
        <v>#N/A</v>
      </c>
      <c r="U2338" s="64" t="e">
        <f>VLOOKUP($B2338,選擇權未平倉餘額!$A$4:$I$500,9,FALSE)</f>
        <v>#N/A</v>
      </c>
      <c r="V2338" s="39" t="e">
        <f>VLOOKUP($B2338,臺指選擇權P_C_Ratios!$A$4:$C$500,3,FALSE)</f>
        <v>#N/A</v>
      </c>
      <c r="W2338" s="41" t="e">
        <f>VLOOKUP($B2338,散戶多空比!$A$6:$L$500,12,FALSE)</f>
        <v>#N/A</v>
      </c>
      <c r="X2338" s="40" t="e">
        <f>VLOOKUP($B2338,期貨大額交易人未沖銷部位!$A$4:$O$499,4,FALSE)</f>
        <v>#N/A</v>
      </c>
      <c r="Y2338" s="40" t="e">
        <f>VLOOKUP($B2338,期貨大額交易人未沖銷部位!$A$4:$O$499,7,FALSE)</f>
        <v>#N/A</v>
      </c>
      <c r="Z2338" s="40" t="e">
        <f>VLOOKUP($B2338,期貨大額交易人未沖銷部位!$A$4:$O$499,10,FALSE)</f>
        <v>#N/A</v>
      </c>
      <c r="AA2338" s="40" t="e">
        <f>VLOOKUP($B2338,期貨大額交易人未沖銷部位!$A$4:$O$499,13,FALSE)</f>
        <v>#N/A</v>
      </c>
      <c r="AB2338" s="40" t="e">
        <f>VLOOKUP($B2338,期貨大額交易人未沖銷部位!$A$4:$O$499,14,FALSE)</f>
        <v>#N/A</v>
      </c>
      <c r="AC2338" s="40" t="e">
        <f>VLOOKUP($B2338,期貨大額交易人未沖銷部位!$A$4:$O$499,15,FALSE)</f>
        <v>#N/A</v>
      </c>
      <c r="AD2338" s="33" t="e">
        <f>VLOOKUP($B2338,三大美股走勢!$A$4:$J$495,4,FALSE)</f>
        <v>#N/A</v>
      </c>
      <c r="AE2338" s="33" t="e">
        <f>VLOOKUP($B2338,三大美股走勢!$A$4:$J$495,7,FALSE)</f>
        <v>#N/A</v>
      </c>
      <c r="AF2338" s="33" t="e">
        <f>VLOOKUP($B2338,三大美股走勢!$A$4:$J$495,10,FALSE)</f>
        <v>#N/A</v>
      </c>
    </row>
    <row r="2339" spans="2:32">
      <c r="B2339" s="32">
        <v>45118</v>
      </c>
      <c r="C2339" s="33" t="e">
        <f>VLOOKUP($B2339,大盤與近月台指!$A$4:$I$499,2,FALSE)</f>
        <v>#N/A</v>
      </c>
      <c r="D2339" s="34" t="e">
        <f>VLOOKUP($B2339,大盤與近月台指!$A$4:$I$499,3,FALSE)</f>
        <v>#N/A</v>
      </c>
      <c r="E2339" s="35" t="e">
        <f>VLOOKUP($B2339,大盤與近月台指!$A$4:$I$499,4,FALSE)</f>
        <v>#N/A</v>
      </c>
      <c r="F2339" s="33" t="e">
        <f>VLOOKUP($B2339,大盤與近月台指!$A$4:$I$499,5,FALSE)</f>
        <v>#N/A</v>
      </c>
      <c r="G2339" s="49" t="e">
        <f>VLOOKUP($B2339,三大法人買賣超!$A$4:$I$500,3,FALSE)</f>
        <v>#N/A</v>
      </c>
      <c r="H2339" s="34" t="e">
        <f>VLOOKUP($B2339,三大法人買賣超!$A$4:$I$500,5,FALSE)</f>
        <v>#N/A</v>
      </c>
      <c r="I2339" s="27" t="e">
        <f>VLOOKUP($B2339,三大法人買賣超!$A$4:$I$500,7,FALSE)</f>
        <v>#N/A</v>
      </c>
      <c r="J2339" s="27" t="e">
        <f>VLOOKUP($B2339,三大法人買賣超!$A$4:$I$500,9,FALSE)</f>
        <v>#N/A</v>
      </c>
      <c r="K2339" s="37">
        <f>新台幣匯率美元指數!B2340</f>
        <v>0</v>
      </c>
      <c r="L2339" s="38">
        <f>新台幣匯率美元指數!C2340</f>
        <v>0</v>
      </c>
      <c r="M2339" s="39">
        <f>新台幣匯率美元指數!D2340</f>
        <v>0</v>
      </c>
      <c r="N2339" s="27" t="e">
        <f>VLOOKUP($B2339,期貨未平倉口數!$A$4:$M$499,4,FALSE)</f>
        <v>#N/A</v>
      </c>
      <c r="O2339" s="27" t="e">
        <f>VLOOKUP($B2339,期貨未平倉口數!$A$4:$M$499,9,FALSE)</f>
        <v>#N/A</v>
      </c>
      <c r="P2339" s="27" t="e">
        <f>VLOOKUP($B2339,期貨未平倉口數!$A$4:$M$499,10,FALSE)</f>
        <v>#N/A</v>
      </c>
      <c r="Q2339" s="27" t="e">
        <f>VLOOKUP($B2339,期貨未平倉口數!$A$4:$M$499,11,FALSE)</f>
        <v>#N/A</v>
      </c>
      <c r="R2339" s="64" t="e">
        <f>VLOOKUP($B2339,選擇權未平倉餘額!$A$4:$I$500,6,FALSE)</f>
        <v>#N/A</v>
      </c>
      <c r="S2339" s="64" t="e">
        <f>VLOOKUP($B2339,選擇權未平倉餘額!$A$4:$I$500,7,FALSE)</f>
        <v>#N/A</v>
      </c>
      <c r="T2339" s="64" t="e">
        <f>VLOOKUP($B2339,選擇權未平倉餘額!$A$4:$I$500,8,FALSE)</f>
        <v>#N/A</v>
      </c>
      <c r="U2339" s="64" t="e">
        <f>VLOOKUP($B2339,選擇權未平倉餘額!$A$4:$I$500,9,FALSE)</f>
        <v>#N/A</v>
      </c>
      <c r="V2339" s="39" t="e">
        <f>VLOOKUP($B2339,臺指選擇權P_C_Ratios!$A$4:$C$500,3,FALSE)</f>
        <v>#N/A</v>
      </c>
      <c r="W2339" s="41" t="e">
        <f>VLOOKUP($B2339,散戶多空比!$A$6:$L$500,12,FALSE)</f>
        <v>#N/A</v>
      </c>
      <c r="X2339" s="40" t="e">
        <f>VLOOKUP($B2339,期貨大額交易人未沖銷部位!$A$4:$O$499,4,FALSE)</f>
        <v>#N/A</v>
      </c>
      <c r="Y2339" s="40" t="e">
        <f>VLOOKUP($B2339,期貨大額交易人未沖銷部位!$A$4:$O$499,7,FALSE)</f>
        <v>#N/A</v>
      </c>
      <c r="Z2339" s="40" t="e">
        <f>VLOOKUP($B2339,期貨大額交易人未沖銷部位!$A$4:$O$499,10,FALSE)</f>
        <v>#N/A</v>
      </c>
      <c r="AA2339" s="40" t="e">
        <f>VLOOKUP($B2339,期貨大額交易人未沖銷部位!$A$4:$O$499,13,FALSE)</f>
        <v>#N/A</v>
      </c>
      <c r="AB2339" s="40" t="e">
        <f>VLOOKUP($B2339,期貨大額交易人未沖銷部位!$A$4:$O$499,14,FALSE)</f>
        <v>#N/A</v>
      </c>
      <c r="AC2339" s="40" t="e">
        <f>VLOOKUP($B2339,期貨大額交易人未沖銷部位!$A$4:$O$499,15,FALSE)</f>
        <v>#N/A</v>
      </c>
      <c r="AD2339" s="33" t="e">
        <f>VLOOKUP($B2339,三大美股走勢!$A$4:$J$495,4,FALSE)</f>
        <v>#N/A</v>
      </c>
      <c r="AE2339" s="33" t="e">
        <f>VLOOKUP($B2339,三大美股走勢!$A$4:$J$495,7,FALSE)</f>
        <v>#N/A</v>
      </c>
      <c r="AF2339" s="33" t="e">
        <f>VLOOKUP($B2339,三大美股走勢!$A$4:$J$495,10,FALSE)</f>
        <v>#N/A</v>
      </c>
    </row>
    <row r="2340" spans="2:32">
      <c r="B2340" s="32">
        <v>45119</v>
      </c>
      <c r="C2340" s="33" t="e">
        <f>VLOOKUP($B2340,大盤與近月台指!$A$4:$I$499,2,FALSE)</f>
        <v>#N/A</v>
      </c>
      <c r="D2340" s="34" t="e">
        <f>VLOOKUP($B2340,大盤與近月台指!$A$4:$I$499,3,FALSE)</f>
        <v>#N/A</v>
      </c>
      <c r="E2340" s="35" t="e">
        <f>VLOOKUP($B2340,大盤與近月台指!$A$4:$I$499,4,FALSE)</f>
        <v>#N/A</v>
      </c>
      <c r="F2340" s="33" t="e">
        <f>VLOOKUP($B2340,大盤與近月台指!$A$4:$I$499,5,FALSE)</f>
        <v>#N/A</v>
      </c>
      <c r="G2340" s="49" t="e">
        <f>VLOOKUP($B2340,三大法人買賣超!$A$4:$I$500,3,FALSE)</f>
        <v>#N/A</v>
      </c>
      <c r="H2340" s="34" t="e">
        <f>VLOOKUP($B2340,三大法人買賣超!$A$4:$I$500,5,FALSE)</f>
        <v>#N/A</v>
      </c>
      <c r="I2340" s="27" t="e">
        <f>VLOOKUP($B2340,三大法人買賣超!$A$4:$I$500,7,FALSE)</f>
        <v>#N/A</v>
      </c>
      <c r="J2340" s="27" t="e">
        <f>VLOOKUP($B2340,三大法人買賣超!$A$4:$I$500,9,FALSE)</f>
        <v>#N/A</v>
      </c>
      <c r="K2340" s="37">
        <f>新台幣匯率美元指數!B2341</f>
        <v>0</v>
      </c>
      <c r="L2340" s="38">
        <f>新台幣匯率美元指數!C2341</f>
        <v>0</v>
      </c>
      <c r="M2340" s="39">
        <f>新台幣匯率美元指數!D2341</f>
        <v>0</v>
      </c>
      <c r="N2340" s="27" t="e">
        <f>VLOOKUP($B2340,期貨未平倉口數!$A$4:$M$499,4,FALSE)</f>
        <v>#N/A</v>
      </c>
      <c r="O2340" s="27" t="e">
        <f>VLOOKUP($B2340,期貨未平倉口數!$A$4:$M$499,9,FALSE)</f>
        <v>#N/A</v>
      </c>
      <c r="P2340" s="27" t="e">
        <f>VLOOKUP($B2340,期貨未平倉口數!$A$4:$M$499,10,FALSE)</f>
        <v>#N/A</v>
      </c>
      <c r="Q2340" s="27" t="e">
        <f>VLOOKUP($B2340,期貨未平倉口數!$A$4:$M$499,11,FALSE)</f>
        <v>#N/A</v>
      </c>
      <c r="R2340" s="64" t="e">
        <f>VLOOKUP($B2340,選擇權未平倉餘額!$A$4:$I$500,6,FALSE)</f>
        <v>#N/A</v>
      </c>
      <c r="S2340" s="64" t="e">
        <f>VLOOKUP($B2340,選擇權未平倉餘額!$A$4:$I$500,7,FALSE)</f>
        <v>#N/A</v>
      </c>
      <c r="T2340" s="64" t="e">
        <f>VLOOKUP($B2340,選擇權未平倉餘額!$A$4:$I$500,8,FALSE)</f>
        <v>#N/A</v>
      </c>
      <c r="U2340" s="64" t="e">
        <f>VLOOKUP($B2340,選擇權未平倉餘額!$A$4:$I$500,9,FALSE)</f>
        <v>#N/A</v>
      </c>
      <c r="V2340" s="39" t="e">
        <f>VLOOKUP($B2340,臺指選擇權P_C_Ratios!$A$4:$C$500,3,FALSE)</f>
        <v>#N/A</v>
      </c>
      <c r="W2340" s="41" t="e">
        <f>VLOOKUP($B2340,散戶多空比!$A$6:$L$500,12,FALSE)</f>
        <v>#N/A</v>
      </c>
      <c r="X2340" s="40" t="e">
        <f>VLOOKUP($B2340,期貨大額交易人未沖銷部位!$A$4:$O$499,4,FALSE)</f>
        <v>#N/A</v>
      </c>
      <c r="Y2340" s="40" t="e">
        <f>VLOOKUP($B2340,期貨大額交易人未沖銷部位!$A$4:$O$499,7,FALSE)</f>
        <v>#N/A</v>
      </c>
      <c r="Z2340" s="40" t="e">
        <f>VLOOKUP($B2340,期貨大額交易人未沖銷部位!$A$4:$O$499,10,FALSE)</f>
        <v>#N/A</v>
      </c>
      <c r="AA2340" s="40" t="e">
        <f>VLOOKUP($B2340,期貨大額交易人未沖銷部位!$A$4:$O$499,13,FALSE)</f>
        <v>#N/A</v>
      </c>
      <c r="AB2340" s="40" t="e">
        <f>VLOOKUP($B2340,期貨大額交易人未沖銷部位!$A$4:$O$499,14,FALSE)</f>
        <v>#N/A</v>
      </c>
      <c r="AC2340" s="40" t="e">
        <f>VLOOKUP($B2340,期貨大額交易人未沖銷部位!$A$4:$O$499,15,FALSE)</f>
        <v>#N/A</v>
      </c>
      <c r="AD2340" s="33" t="e">
        <f>VLOOKUP($B2340,三大美股走勢!$A$4:$J$495,4,FALSE)</f>
        <v>#N/A</v>
      </c>
      <c r="AE2340" s="33" t="e">
        <f>VLOOKUP($B2340,三大美股走勢!$A$4:$J$495,7,FALSE)</f>
        <v>#N/A</v>
      </c>
      <c r="AF2340" s="33" t="e">
        <f>VLOOKUP($B2340,三大美股走勢!$A$4:$J$495,10,FALSE)</f>
        <v>#N/A</v>
      </c>
    </row>
    <row r="2341" spans="2:32">
      <c r="B2341" s="32">
        <v>45120</v>
      </c>
      <c r="C2341" s="33" t="e">
        <f>VLOOKUP($B2341,大盤與近月台指!$A$4:$I$499,2,FALSE)</f>
        <v>#N/A</v>
      </c>
      <c r="D2341" s="34" t="e">
        <f>VLOOKUP($B2341,大盤與近月台指!$A$4:$I$499,3,FALSE)</f>
        <v>#N/A</v>
      </c>
      <c r="E2341" s="35" t="e">
        <f>VLOOKUP($B2341,大盤與近月台指!$A$4:$I$499,4,FALSE)</f>
        <v>#N/A</v>
      </c>
      <c r="F2341" s="33" t="e">
        <f>VLOOKUP($B2341,大盤與近月台指!$A$4:$I$499,5,FALSE)</f>
        <v>#N/A</v>
      </c>
      <c r="G2341" s="49" t="e">
        <f>VLOOKUP($B2341,三大法人買賣超!$A$4:$I$500,3,FALSE)</f>
        <v>#N/A</v>
      </c>
      <c r="H2341" s="34" t="e">
        <f>VLOOKUP($B2341,三大法人買賣超!$A$4:$I$500,5,FALSE)</f>
        <v>#N/A</v>
      </c>
      <c r="I2341" s="27" t="e">
        <f>VLOOKUP($B2341,三大法人買賣超!$A$4:$I$500,7,FALSE)</f>
        <v>#N/A</v>
      </c>
      <c r="J2341" s="27" t="e">
        <f>VLOOKUP($B2341,三大法人買賣超!$A$4:$I$500,9,FALSE)</f>
        <v>#N/A</v>
      </c>
      <c r="K2341" s="37">
        <f>新台幣匯率美元指數!B2342</f>
        <v>0</v>
      </c>
      <c r="L2341" s="38">
        <f>新台幣匯率美元指數!C2342</f>
        <v>0</v>
      </c>
      <c r="M2341" s="39">
        <f>新台幣匯率美元指數!D2342</f>
        <v>0</v>
      </c>
      <c r="N2341" s="27" t="e">
        <f>VLOOKUP($B2341,期貨未平倉口數!$A$4:$M$499,4,FALSE)</f>
        <v>#N/A</v>
      </c>
      <c r="O2341" s="27" t="e">
        <f>VLOOKUP($B2341,期貨未平倉口數!$A$4:$M$499,9,FALSE)</f>
        <v>#N/A</v>
      </c>
      <c r="P2341" s="27" t="e">
        <f>VLOOKUP($B2341,期貨未平倉口數!$A$4:$M$499,10,FALSE)</f>
        <v>#N/A</v>
      </c>
      <c r="Q2341" s="27" t="e">
        <f>VLOOKUP($B2341,期貨未平倉口數!$A$4:$M$499,11,FALSE)</f>
        <v>#N/A</v>
      </c>
      <c r="R2341" s="64" t="e">
        <f>VLOOKUP($B2341,選擇權未平倉餘額!$A$4:$I$500,6,FALSE)</f>
        <v>#N/A</v>
      </c>
      <c r="S2341" s="64" t="e">
        <f>VLOOKUP($B2341,選擇權未平倉餘額!$A$4:$I$500,7,FALSE)</f>
        <v>#N/A</v>
      </c>
      <c r="T2341" s="64" t="e">
        <f>VLOOKUP($B2341,選擇權未平倉餘額!$A$4:$I$500,8,FALSE)</f>
        <v>#N/A</v>
      </c>
      <c r="U2341" s="64" t="e">
        <f>VLOOKUP($B2341,選擇權未平倉餘額!$A$4:$I$500,9,FALSE)</f>
        <v>#N/A</v>
      </c>
      <c r="V2341" s="39" t="e">
        <f>VLOOKUP($B2341,臺指選擇權P_C_Ratios!$A$4:$C$500,3,FALSE)</f>
        <v>#N/A</v>
      </c>
      <c r="W2341" s="41" t="e">
        <f>VLOOKUP($B2341,散戶多空比!$A$6:$L$500,12,FALSE)</f>
        <v>#N/A</v>
      </c>
      <c r="X2341" s="40" t="e">
        <f>VLOOKUP($B2341,期貨大額交易人未沖銷部位!$A$4:$O$499,4,FALSE)</f>
        <v>#N/A</v>
      </c>
      <c r="Y2341" s="40" t="e">
        <f>VLOOKUP($B2341,期貨大額交易人未沖銷部位!$A$4:$O$499,7,FALSE)</f>
        <v>#N/A</v>
      </c>
      <c r="Z2341" s="40" t="e">
        <f>VLOOKUP($B2341,期貨大額交易人未沖銷部位!$A$4:$O$499,10,FALSE)</f>
        <v>#N/A</v>
      </c>
      <c r="AA2341" s="40" t="e">
        <f>VLOOKUP($B2341,期貨大額交易人未沖銷部位!$A$4:$O$499,13,FALSE)</f>
        <v>#N/A</v>
      </c>
      <c r="AB2341" s="40" t="e">
        <f>VLOOKUP($B2341,期貨大額交易人未沖銷部位!$A$4:$O$499,14,FALSE)</f>
        <v>#N/A</v>
      </c>
      <c r="AC2341" s="40" t="e">
        <f>VLOOKUP($B2341,期貨大額交易人未沖銷部位!$A$4:$O$499,15,FALSE)</f>
        <v>#N/A</v>
      </c>
      <c r="AD2341" s="33" t="e">
        <f>VLOOKUP($B2341,三大美股走勢!$A$4:$J$495,4,FALSE)</f>
        <v>#N/A</v>
      </c>
      <c r="AE2341" s="33" t="e">
        <f>VLOOKUP($B2341,三大美股走勢!$A$4:$J$495,7,FALSE)</f>
        <v>#N/A</v>
      </c>
      <c r="AF2341" s="33" t="e">
        <f>VLOOKUP($B2341,三大美股走勢!$A$4:$J$495,10,FALSE)</f>
        <v>#N/A</v>
      </c>
    </row>
    <row r="2342" spans="2:32">
      <c r="B2342" s="32">
        <v>45121</v>
      </c>
      <c r="C2342" s="33" t="e">
        <f>VLOOKUP($B2342,大盤與近月台指!$A$4:$I$499,2,FALSE)</f>
        <v>#N/A</v>
      </c>
      <c r="D2342" s="34" t="e">
        <f>VLOOKUP($B2342,大盤與近月台指!$A$4:$I$499,3,FALSE)</f>
        <v>#N/A</v>
      </c>
      <c r="E2342" s="35" t="e">
        <f>VLOOKUP($B2342,大盤與近月台指!$A$4:$I$499,4,FALSE)</f>
        <v>#N/A</v>
      </c>
      <c r="F2342" s="33" t="e">
        <f>VLOOKUP($B2342,大盤與近月台指!$A$4:$I$499,5,FALSE)</f>
        <v>#N/A</v>
      </c>
      <c r="G2342" s="49" t="e">
        <f>VLOOKUP($B2342,三大法人買賣超!$A$4:$I$500,3,FALSE)</f>
        <v>#N/A</v>
      </c>
      <c r="H2342" s="34" t="e">
        <f>VLOOKUP($B2342,三大法人買賣超!$A$4:$I$500,5,FALSE)</f>
        <v>#N/A</v>
      </c>
      <c r="I2342" s="27" t="e">
        <f>VLOOKUP($B2342,三大法人買賣超!$A$4:$I$500,7,FALSE)</f>
        <v>#N/A</v>
      </c>
      <c r="J2342" s="27" t="e">
        <f>VLOOKUP($B2342,三大法人買賣超!$A$4:$I$500,9,FALSE)</f>
        <v>#N/A</v>
      </c>
      <c r="K2342" s="37">
        <f>新台幣匯率美元指數!B2343</f>
        <v>0</v>
      </c>
      <c r="L2342" s="38">
        <f>新台幣匯率美元指數!C2343</f>
        <v>0</v>
      </c>
      <c r="M2342" s="39">
        <f>新台幣匯率美元指數!D2343</f>
        <v>0</v>
      </c>
      <c r="N2342" s="27" t="e">
        <f>VLOOKUP($B2342,期貨未平倉口數!$A$4:$M$499,4,FALSE)</f>
        <v>#N/A</v>
      </c>
      <c r="O2342" s="27" t="e">
        <f>VLOOKUP($B2342,期貨未平倉口數!$A$4:$M$499,9,FALSE)</f>
        <v>#N/A</v>
      </c>
      <c r="P2342" s="27" t="e">
        <f>VLOOKUP($B2342,期貨未平倉口數!$A$4:$M$499,10,FALSE)</f>
        <v>#N/A</v>
      </c>
      <c r="Q2342" s="27" t="e">
        <f>VLOOKUP($B2342,期貨未平倉口數!$A$4:$M$499,11,FALSE)</f>
        <v>#N/A</v>
      </c>
      <c r="R2342" s="64" t="e">
        <f>VLOOKUP($B2342,選擇權未平倉餘額!$A$4:$I$500,6,FALSE)</f>
        <v>#N/A</v>
      </c>
      <c r="S2342" s="64" t="e">
        <f>VLOOKUP($B2342,選擇權未平倉餘額!$A$4:$I$500,7,FALSE)</f>
        <v>#N/A</v>
      </c>
      <c r="T2342" s="64" t="e">
        <f>VLOOKUP($B2342,選擇權未平倉餘額!$A$4:$I$500,8,FALSE)</f>
        <v>#N/A</v>
      </c>
      <c r="U2342" s="64" t="e">
        <f>VLOOKUP($B2342,選擇權未平倉餘額!$A$4:$I$500,9,FALSE)</f>
        <v>#N/A</v>
      </c>
      <c r="V2342" s="39" t="e">
        <f>VLOOKUP($B2342,臺指選擇權P_C_Ratios!$A$4:$C$500,3,FALSE)</f>
        <v>#N/A</v>
      </c>
      <c r="W2342" s="41" t="e">
        <f>VLOOKUP($B2342,散戶多空比!$A$6:$L$500,12,FALSE)</f>
        <v>#N/A</v>
      </c>
      <c r="X2342" s="40" t="e">
        <f>VLOOKUP($B2342,期貨大額交易人未沖銷部位!$A$4:$O$499,4,FALSE)</f>
        <v>#N/A</v>
      </c>
      <c r="Y2342" s="40" t="e">
        <f>VLOOKUP($B2342,期貨大額交易人未沖銷部位!$A$4:$O$499,7,FALSE)</f>
        <v>#N/A</v>
      </c>
      <c r="Z2342" s="40" t="e">
        <f>VLOOKUP($B2342,期貨大額交易人未沖銷部位!$A$4:$O$499,10,FALSE)</f>
        <v>#N/A</v>
      </c>
      <c r="AA2342" s="40" t="e">
        <f>VLOOKUP($B2342,期貨大額交易人未沖銷部位!$A$4:$O$499,13,FALSE)</f>
        <v>#N/A</v>
      </c>
      <c r="AB2342" s="40" t="e">
        <f>VLOOKUP($B2342,期貨大額交易人未沖銷部位!$A$4:$O$499,14,FALSE)</f>
        <v>#N/A</v>
      </c>
      <c r="AC2342" s="40" t="e">
        <f>VLOOKUP($B2342,期貨大額交易人未沖銷部位!$A$4:$O$499,15,FALSE)</f>
        <v>#N/A</v>
      </c>
      <c r="AD2342" s="33" t="e">
        <f>VLOOKUP($B2342,三大美股走勢!$A$4:$J$495,4,FALSE)</f>
        <v>#N/A</v>
      </c>
      <c r="AE2342" s="33" t="e">
        <f>VLOOKUP($B2342,三大美股走勢!$A$4:$J$495,7,FALSE)</f>
        <v>#N/A</v>
      </c>
      <c r="AF2342" s="33" t="e">
        <f>VLOOKUP($B2342,三大美股走勢!$A$4:$J$495,10,FALSE)</f>
        <v>#N/A</v>
      </c>
    </row>
    <row r="2343" spans="2:32">
      <c r="B2343" s="32">
        <v>45122</v>
      </c>
      <c r="C2343" s="33" t="e">
        <f>VLOOKUP($B2343,大盤與近月台指!$A$4:$I$499,2,FALSE)</f>
        <v>#N/A</v>
      </c>
      <c r="D2343" s="34" t="e">
        <f>VLOOKUP($B2343,大盤與近月台指!$A$4:$I$499,3,FALSE)</f>
        <v>#N/A</v>
      </c>
      <c r="E2343" s="35" t="e">
        <f>VLOOKUP($B2343,大盤與近月台指!$A$4:$I$499,4,FALSE)</f>
        <v>#N/A</v>
      </c>
      <c r="F2343" s="33" t="e">
        <f>VLOOKUP($B2343,大盤與近月台指!$A$4:$I$499,5,FALSE)</f>
        <v>#N/A</v>
      </c>
      <c r="G2343" s="49" t="e">
        <f>VLOOKUP($B2343,三大法人買賣超!$A$4:$I$500,3,FALSE)</f>
        <v>#N/A</v>
      </c>
      <c r="H2343" s="34" t="e">
        <f>VLOOKUP($B2343,三大法人買賣超!$A$4:$I$500,5,FALSE)</f>
        <v>#N/A</v>
      </c>
      <c r="I2343" s="27" t="e">
        <f>VLOOKUP($B2343,三大法人買賣超!$A$4:$I$500,7,FALSE)</f>
        <v>#N/A</v>
      </c>
      <c r="J2343" s="27" t="e">
        <f>VLOOKUP($B2343,三大法人買賣超!$A$4:$I$500,9,FALSE)</f>
        <v>#N/A</v>
      </c>
      <c r="K2343" s="37">
        <f>新台幣匯率美元指數!B2344</f>
        <v>0</v>
      </c>
      <c r="L2343" s="38">
        <f>新台幣匯率美元指數!C2344</f>
        <v>0</v>
      </c>
      <c r="M2343" s="39">
        <f>新台幣匯率美元指數!D2344</f>
        <v>0</v>
      </c>
      <c r="N2343" s="27" t="e">
        <f>VLOOKUP($B2343,期貨未平倉口數!$A$4:$M$499,4,FALSE)</f>
        <v>#N/A</v>
      </c>
      <c r="O2343" s="27" t="e">
        <f>VLOOKUP($B2343,期貨未平倉口數!$A$4:$M$499,9,FALSE)</f>
        <v>#N/A</v>
      </c>
      <c r="P2343" s="27" t="e">
        <f>VLOOKUP($B2343,期貨未平倉口數!$A$4:$M$499,10,FALSE)</f>
        <v>#N/A</v>
      </c>
      <c r="Q2343" s="27" t="e">
        <f>VLOOKUP($B2343,期貨未平倉口數!$A$4:$M$499,11,FALSE)</f>
        <v>#N/A</v>
      </c>
      <c r="R2343" s="64" t="e">
        <f>VLOOKUP($B2343,選擇權未平倉餘額!$A$4:$I$500,6,FALSE)</f>
        <v>#N/A</v>
      </c>
      <c r="S2343" s="64" t="e">
        <f>VLOOKUP($B2343,選擇權未平倉餘額!$A$4:$I$500,7,FALSE)</f>
        <v>#N/A</v>
      </c>
      <c r="T2343" s="64" t="e">
        <f>VLOOKUP($B2343,選擇權未平倉餘額!$A$4:$I$500,8,FALSE)</f>
        <v>#N/A</v>
      </c>
      <c r="U2343" s="64" t="e">
        <f>VLOOKUP($B2343,選擇權未平倉餘額!$A$4:$I$500,9,FALSE)</f>
        <v>#N/A</v>
      </c>
      <c r="V2343" s="39" t="e">
        <f>VLOOKUP($B2343,臺指選擇權P_C_Ratios!$A$4:$C$500,3,FALSE)</f>
        <v>#N/A</v>
      </c>
      <c r="W2343" s="41" t="e">
        <f>VLOOKUP($B2343,散戶多空比!$A$6:$L$500,12,FALSE)</f>
        <v>#N/A</v>
      </c>
      <c r="X2343" s="40" t="e">
        <f>VLOOKUP($B2343,期貨大額交易人未沖銷部位!$A$4:$O$499,4,FALSE)</f>
        <v>#N/A</v>
      </c>
      <c r="Y2343" s="40" t="e">
        <f>VLOOKUP($B2343,期貨大額交易人未沖銷部位!$A$4:$O$499,7,FALSE)</f>
        <v>#N/A</v>
      </c>
      <c r="Z2343" s="40" t="e">
        <f>VLOOKUP($B2343,期貨大額交易人未沖銷部位!$A$4:$O$499,10,FALSE)</f>
        <v>#N/A</v>
      </c>
      <c r="AA2343" s="40" t="e">
        <f>VLOOKUP($B2343,期貨大額交易人未沖銷部位!$A$4:$O$499,13,FALSE)</f>
        <v>#N/A</v>
      </c>
      <c r="AB2343" s="40" t="e">
        <f>VLOOKUP($B2343,期貨大額交易人未沖銷部位!$A$4:$O$499,14,FALSE)</f>
        <v>#N/A</v>
      </c>
      <c r="AC2343" s="40" t="e">
        <f>VLOOKUP($B2343,期貨大額交易人未沖銷部位!$A$4:$O$499,15,FALSE)</f>
        <v>#N/A</v>
      </c>
      <c r="AD2343" s="33" t="e">
        <f>VLOOKUP($B2343,三大美股走勢!$A$4:$J$495,4,FALSE)</f>
        <v>#N/A</v>
      </c>
      <c r="AE2343" s="33" t="e">
        <f>VLOOKUP($B2343,三大美股走勢!$A$4:$J$495,7,FALSE)</f>
        <v>#N/A</v>
      </c>
      <c r="AF2343" s="33" t="e">
        <f>VLOOKUP($B2343,三大美股走勢!$A$4:$J$495,10,FALSE)</f>
        <v>#N/A</v>
      </c>
    </row>
    <row r="2344" spans="2:32">
      <c r="B2344" s="32">
        <v>45123</v>
      </c>
      <c r="C2344" s="33" t="e">
        <f>VLOOKUP($B2344,大盤與近月台指!$A$4:$I$499,2,FALSE)</f>
        <v>#N/A</v>
      </c>
      <c r="D2344" s="34" t="e">
        <f>VLOOKUP($B2344,大盤與近月台指!$A$4:$I$499,3,FALSE)</f>
        <v>#N/A</v>
      </c>
      <c r="E2344" s="35" t="e">
        <f>VLOOKUP($B2344,大盤與近月台指!$A$4:$I$499,4,FALSE)</f>
        <v>#N/A</v>
      </c>
      <c r="F2344" s="33" t="e">
        <f>VLOOKUP($B2344,大盤與近月台指!$A$4:$I$499,5,FALSE)</f>
        <v>#N/A</v>
      </c>
      <c r="G2344" s="49" t="e">
        <f>VLOOKUP($B2344,三大法人買賣超!$A$4:$I$500,3,FALSE)</f>
        <v>#N/A</v>
      </c>
      <c r="H2344" s="34" t="e">
        <f>VLOOKUP($B2344,三大法人買賣超!$A$4:$I$500,5,FALSE)</f>
        <v>#N/A</v>
      </c>
      <c r="I2344" s="27" t="e">
        <f>VLOOKUP($B2344,三大法人買賣超!$A$4:$I$500,7,FALSE)</f>
        <v>#N/A</v>
      </c>
      <c r="J2344" s="27" t="e">
        <f>VLOOKUP($B2344,三大法人買賣超!$A$4:$I$500,9,FALSE)</f>
        <v>#N/A</v>
      </c>
      <c r="K2344" s="37">
        <f>新台幣匯率美元指數!B2345</f>
        <v>0</v>
      </c>
      <c r="L2344" s="38">
        <f>新台幣匯率美元指數!C2345</f>
        <v>0</v>
      </c>
      <c r="M2344" s="39">
        <f>新台幣匯率美元指數!D2345</f>
        <v>0</v>
      </c>
      <c r="N2344" s="27" t="e">
        <f>VLOOKUP($B2344,期貨未平倉口數!$A$4:$M$499,4,FALSE)</f>
        <v>#N/A</v>
      </c>
      <c r="O2344" s="27" t="e">
        <f>VLOOKUP($B2344,期貨未平倉口數!$A$4:$M$499,9,FALSE)</f>
        <v>#N/A</v>
      </c>
      <c r="P2344" s="27" t="e">
        <f>VLOOKUP($B2344,期貨未平倉口數!$A$4:$M$499,10,FALSE)</f>
        <v>#N/A</v>
      </c>
      <c r="Q2344" s="27" t="e">
        <f>VLOOKUP($B2344,期貨未平倉口數!$A$4:$M$499,11,FALSE)</f>
        <v>#N/A</v>
      </c>
      <c r="R2344" s="64" t="e">
        <f>VLOOKUP($B2344,選擇權未平倉餘額!$A$4:$I$500,6,FALSE)</f>
        <v>#N/A</v>
      </c>
      <c r="S2344" s="64" t="e">
        <f>VLOOKUP($B2344,選擇權未平倉餘額!$A$4:$I$500,7,FALSE)</f>
        <v>#N/A</v>
      </c>
      <c r="T2344" s="64" t="e">
        <f>VLOOKUP($B2344,選擇權未平倉餘額!$A$4:$I$500,8,FALSE)</f>
        <v>#N/A</v>
      </c>
      <c r="U2344" s="64" t="e">
        <f>VLOOKUP($B2344,選擇權未平倉餘額!$A$4:$I$500,9,FALSE)</f>
        <v>#N/A</v>
      </c>
      <c r="V2344" s="39" t="e">
        <f>VLOOKUP($B2344,臺指選擇權P_C_Ratios!$A$4:$C$500,3,FALSE)</f>
        <v>#N/A</v>
      </c>
      <c r="W2344" s="41" t="e">
        <f>VLOOKUP($B2344,散戶多空比!$A$6:$L$500,12,FALSE)</f>
        <v>#N/A</v>
      </c>
      <c r="X2344" s="40" t="e">
        <f>VLOOKUP($B2344,期貨大額交易人未沖銷部位!$A$4:$O$499,4,FALSE)</f>
        <v>#N/A</v>
      </c>
      <c r="Y2344" s="40" t="e">
        <f>VLOOKUP($B2344,期貨大額交易人未沖銷部位!$A$4:$O$499,7,FALSE)</f>
        <v>#N/A</v>
      </c>
      <c r="Z2344" s="40" t="e">
        <f>VLOOKUP($B2344,期貨大額交易人未沖銷部位!$A$4:$O$499,10,FALSE)</f>
        <v>#N/A</v>
      </c>
      <c r="AA2344" s="40" t="e">
        <f>VLOOKUP($B2344,期貨大額交易人未沖銷部位!$A$4:$O$499,13,FALSE)</f>
        <v>#N/A</v>
      </c>
      <c r="AB2344" s="40" t="e">
        <f>VLOOKUP($B2344,期貨大額交易人未沖銷部位!$A$4:$O$499,14,FALSE)</f>
        <v>#N/A</v>
      </c>
      <c r="AC2344" s="40" t="e">
        <f>VLOOKUP($B2344,期貨大額交易人未沖銷部位!$A$4:$O$499,15,FALSE)</f>
        <v>#N/A</v>
      </c>
      <c r="AD2344" s="33" t="e">
        <f>VLOOKUP($B2344,三大美股走勢!$A$4:$J$495,4,FALSE)</f>
        <v>#N/A</v>
      </c>
      <c r="AE2344" s="33" t="e">
        <f>VLOOKUP($B2344,三大美股走勢!$A$4:$J$495,7,FALSE)</f>
        <v>#N/A</v>
      </c>
      <c r="AF2344" s="33" t="e">
        <f>VLOOKUP($B2344,三大美股走勢!$A$4:$J$495,10,FALSE)</f>
        <v>#N/A</v>
      </c>
    </row>
    <row r="2345" spans="2:32">
      <c r="B2345" s="32">
        <v>45124</v>
      </c>
      <c r="C2345" s="33" t="e">
        <f>VLOOKUP($B2345,大盤與近月台指!$A$4:$I$499,2,FALSE)</f>
        <v>#N/A</v>
      </c>
      <c r="D2345" s="34" t="e">
        <f>VLOOKUP($B2345,大盤與近月台指!$A$4:$I$499,3,FALSE)</f>
        <v>#N/A</v>
      </c>
      <c r="E2345" s="35" t="e">
        <f>VLOOKUP($B2345,大盤與近月台指!$A$4:$I$499,4,FALSE)</f>
        <v>#N/A</v>
      </c>
      <c r="F2345" s="33" t="e">
        <f>VLOOKUP($B2345,大盤與近月台指!$A$4:$I$499,5,FALSE)</f>
        <v>#N/A</v>
      </c>
      <c r="G2345" s="49" t="e">
        <f>VLOOKUP($B2345,三大法人買賣超!$A$4:$I$500,3,FALSE)</f>
        <v>#N/A</v>
      </c>
      <c r="H2345" s="34" t="e">
        <f>VLOOKUP($B2345,三大法人買賣超!$A$4:$I$500,5,FALSE)</f>
        <v>#N/A</v>
      </c>
      <c r="I2345" s="27" t="e">
        <f>VLOOKUP($B2345,三大法人買賣超!$A$4:$I$500,7,FALSE)</f>
        <v>#N/A</v>
      </c>
      <c r="J2345" s="27" t="e">
        <f>VLOOKUP($B2345,三大法人買賣超!$A$4:$I$500,9,FALSE)</f>
        <v>#N/A</v>
      </c>
      <c r="K2345" s="37">
        <f>新台幣匯率美元指數!B2346</f>
        <v>0</v>
      </c>
      <c r="L2345" s="38">
        <f>新台幣匯率美元指數!C2346</f>
        <v>0</v>
      </c>
      <c r="M2345" s="39">
        <f>新台幣匯率美元指數!D2346</f>
        <v>0</v>
      </c>
      <c r="N2345" s="27" t="e">
        <f>VLOOKUP($B2345,期貨未平倉口數!$A$4:$M$499,4,FALSE)</f>
        <v>#N/A</v>
      </c>
      <c r="O2345" s="27" t="e">
        <f>VLOOKUP($B2345,期貨未平倉口數!$A$4:$M$499,9,FALSE)</f>
        <v>#N/A</v>
      </c>
      <c r="P2345" s="27" t="e">
        <f>VLOOKUP($B2345,期貨未平倉口數!$A$4:$M$499,10,FALSE)</f>
        <v>#N/A</v>
      </c>
      <c r="Q2345" s="27" t="e">
        <f>VLOOKUP($B2345,期貨未平倉口數!$A$4:$M$499,11,FALSE)</f>
        <v>#N/A</v>
      </c>
      <c r="R2345" s="64" t="e">
        <f>VLOOKUP($B2345,選擇權未平倉餘額!$A$4:$I$500,6,FALSE)</f>
        <v>#N/A</v>
      </c>
      <c r="S2345" s="64" t="e">
        <f>VLOOKUP($B2345,選擇權未平倉餘額!$A$4:$I$500,7,FALSE)</f>
        <v>#N/A</v>
      </c>
      <c r="T2345" s="64" t="e">
        <f>VLOOKUP($B2345,選擇權未平倉餘額!$A$4:$I$500,8,FALSE)</f>
        <v>#N/A</v>
      </c>
      <c r="U2345" s="64" t="e">
        <f>VLOOKUP($B2345,選擇權未平倉餘額!$A$4:$I$500,9,FALSE)</f>
        <v>#N/A</v>
      </c>
      <c r="V2345" s="39" t="e">
        <f>VLOOKUP($B2345,臺指選擇權P_C_Ratios!$A$4:$C$500,3,FALSE)</f>
        <v>#N/A</v>
      </c>
      <c r="W2345" s="41" t="e">
        <f>VLOOKUP($B2345,散戶多空比!$A$6:$L$500,12,FALSE)</f>
        <v>#N/A</v>
      </c>
      <c r="X2345" s="40" t="e">
        <f>VLOOKUP($B2345,期貨大額交易人未沖銷部位!$A$4:$O$499,4,FALSE)</f>
        <v>#N/A</v>
      </c>
      <c r="Y2345" s="40" t="e">
        <f>VLOOKUP($B2345,期貨大額交易人未沖銷部位!$A$4:$O$499,7,FALSE)</f>
        <v>#N/A</v>
      </c>
      <c r="Z2345" s="40" t="e">
        <f>VLOOKUP($B2345,期貨大額交易人未沖銷部位!$A$4:$O$499,10,FALSE)</f>
        <v>#N/A</v>
      </c>
      <c r="AA2345" s="40" t="e">
        <f>VLOOKUP($B2345,期貨大額交易人未沖銷部位!$A$4:$O$499,13,FALSE)</f>
        <v>#N/A</v>
      </c>
      <c r="AB2345" s="40" t="e">
        <f>VLOOKUP($B2345,期貨大額交易人未沖銷部位!$A$4:$O$499,14,FALSE)</f>
        <v>#N/A</v>
      </c>
      <c r="AC2345" s="40" t="e">
        <f>VLOOKUP($B2345,期貨大額交易人未沖銷部位!$A$4:$O$499,15,FALSE)</f>
        <v>#N/A</v>
      </c>
      <c r="AD2345" s="33" t="e">
        <f>VLOOKUP($B2345,三大美股走勢!$A$4:$J$495,4,FALSE)</f>
        <v>#N/A</v>
      </c>
      <c r="AE2345" s="33" t="e">
        <f>VLOOKUP($B2345,三大美股走勢!$A$4:$J$495,7,FALSE)</f>
        <v>#N/A</v>
      </c>
      <c r="AF2345" s="33" t="e">
        <f>VLOOKUP($B2345,三大美股走勢!$A$4:$J$495,10,FALSE)</f>
        <v>#N/A</v>
      </c>
    </row>
    <row r="2346" spans="2:32">
      <c r="B2346" s="32">
        <v>45125</v>
      </c>
      <c r="C2346" s="33" t="e">
        <f>VLOOKUP($B2346,大盤與近月台指!$A$4:$I$499,2,FALSE)</f>
        <v>#N/A</v>
      </c>
      <c r="D2346" s="34" t="e">
        <f>VLOOKUP($B2346,大盤與近月台指!$A$4:$I$499,3,FALSE)</f>
        <v>#N/A</v>
      </c>
      <c r="E2346" s="35" t="e">
        <f>VLOOKUP($B2346,大盤與近月台指!$A$4:$I$499,4,FALSE)</f>
        <v>#N/A</v>
      </c>
      <c r="F2346" s="33" t="e">
        <f>VLOOKUP($B2346,大盤與近月台指!$A$4:$I$499,5,FALSE)</f>
        <v>#N/A</v>
      </c>
      <c r="G2346" s="49" t="e">
        <f>VLOOKUP($B2346,三大法人買賣超!$A$4:$I$500,3,FALSE)</f>
        <v>#N/A</v>
      </c>
      <c r="H2346" s="34" t="e">
        <f>VLOOKUP($B2346,三大法人買賣超!$A$4:$I$500,5,FALSE)</f>
        <v>#N/A</v>
      </c>
      <c r="I2346" s="27" t="e">
        <f>VLOOKUP($B2346,三大法人買賣超!$A$4:$I$500,7,FALSE)</f>
        <v>#N/A</v>
      </c>
      <c r="J2346" s="27" t="e">
        <f>VLOOKUP($B2346,三大法人買賣超!$A$4:$I$500,9,FALSE)</f>
        <v>#N/A</v>
      </c>
      <c r="K2346" s="37">
        <f>新台幣匯率美元指數!B2347</f>
        <v>0</v>
      </c>
      <c r="L2346" s="38">
        <f>新台幣匯率美元指數!C2347</f>
        <v>0</v>
      </c>
      <c r="M2346" s="39">
        <f>新台幣匯率美元指數!D2347</f>
        <v>0</v>
      </c>
      <c r="N2346" s="27" t="e">
        <f>VLOOKUP($B2346,期貨未平倉口數!$A$4:$M$499,4,FALSE)</f>
        <v>#N/A</v>
      </c>
      <c r="O2346" s="27" t="e">
        <f>VLOOKUP($B2346,期貨未平倉口數!$A$4:$M$499,9,FALSE)</f>
        <v>#N/A</v>
      </c>
      <c r="P2346" s="27" t="e">
        <f>VLOOKUP($B2346,期貨未平倉口數!$A$4:$M$499,10,FALSE)</f>
        <v>#N/A</v>
      </c>
      <c r="Q2346" s="27" t="e">
        <f>VLOOKUP($B2346,期貨未平倉口數!$A$4:$M$499,11,FALSE)</f>
        <v>#N/A</v>
      </c>
      <c r="R2346" s="64" t="e">
        <f>VLOOKUP($B2346,選擇權未平倉餘額!$A$4:$I$500,6,FALSE)</f>
        <v>#N/A</v>
      </c>
      <c r="S2346" s="64" t="e">
        <f>VLOOKUP($B2346,選擇權未平倉餘額!$A$4:$I$500,7,FALSE)</f>
        <v>#N/A</v>
      </c>
      <c r="T2346" s="64" t="e">
        <f>VLOOKUP($B2346,選擇權未平倉餘額!$A$4:$I$500,8,FALSE)</f>
        <v>#N/A</v>
      </c>
      <c r="U2346" s="64" t="e">
        <f>VLOOKUP($B2346,選擇權未平倉餘額!$A$4:$I$500,9,FALSE)</f>
        <v>#N/A</v>
      </c>
      <c r="V2346" s="39" t="e">
        <f>VLOOKUP($B2346,臺指選擇權P_C_Ratios!$A$4:$C$500,3,FALSE)</f>
        <v>#N/A</v>
      </c>
      <c r="W2346" s="41" t="e">
        <f>VLOOKUP($B2346,散戶多空比!$A$6:$L$500,12,FALSE)</f>
        <v>#N/A</v>
      </c>
      <c r="X2346" s="40" t="e">
        <f>VLOOKUP($B2346,期貨大額交易人未沖銷部位!$A$4:$O$499,4,FALSE)</f>
        <v>#N/A</v>
      </c>
      <c r="Y2346" s="40" t="e">
        <f>VLOOKUP($B2346,期貨大額交易人未沖銷部位!$A$4:$O$499,7,FALSE)</f>
        <v>#N/A</v>
      </c>
      <c r="Z2346" s="40" t="e">
        <f>VLOOKUP($B2346,期貨大額交易人未沖銷部位!$A$4:$O$499,10,FALSE)</f>
        <v>#N/A</v>
      </c>
      <c r="AA2346" s="40" t="e">
        <f>VLOOKUP($B2346,期貨大額交易人未沖銷部位!$A$4:$O$499,13,FALSE)</f>
        <v>#N/A</v>
      </c>
      <c r="AB2346" s="40" t="e">
        <f>VLOOKUP($B2346,期貨大額交易人未沖銷部位!$A$4:$O$499,14,FALSE)</f>
        <v>#N/A</v>
      </c>
      <c r="AC2346" s="40" t="e">
        <f>VLOOKUP($B2346,期貨大額交易人未沖銷部位!$A$4:$O$499,15,FALSE)</f>
        <v>#N/A</v>
      </c>
      <c r="AD2346" s="33" t="e">
        <f>VLOOKUP($B2346,三大美股走勢!$A$4:$J$495,4,FALSE)</f>
        <v>#N/A</v>
      </c>
      <c r="AE2346" s="33" t="e">
        <f>VLOOKUP($B2346,三大美股走勢!$A$4:$J$495,7,FALSE)</f>
        <v>#N/A</v>
      </c>
      <c r="AF2346" s="33" t="e">
        <f>VLOOKUP($B2346,三大美股走勢!$A$4:$J$495,10,FALSE)</f>
        <v>#N/A</v>
      </c>
    </row>
    <row r="2347" spans="2:32">
      <c r="B2347" s="32">
        <v>45126</v>
      </c>
      <c r="C2347" s="33" t="e">
        <f>VLOOKUP($B2347,大盤與近月台指!$A$4:$I$499,2,FALSE)</f>
        <v>#N/A</v>
      </c>
      <c r="D2347" s="34" t="e">
        <f>VLOOKUP($B2347,大盤與近月台指!$A$4:$I$499,3,FALSE)</f>
        <v>#N/A</v>
      </c>
      <c r="E2347" s="35" t="e">
        <f>VLOOKUP($B2347,大盤與近月台指!$A$4:$I$499,4,FALSE)</f>
        <v>#N/A</v>
      </c>
      <c r="F2347" s="33" t="e">
        <f>VLOOKUP($B2347,大盤與近月台指!$A$4:$I$499,5,FALSE)</f>
        <v>#N/A</v>
      </c>
      <c r="G2347" s="49" t="e">
        <f>VLOOKUP($B2347,三大法人買賣超!$A$4:$I$500,3,FALSE)</f>
        <v>#N/A</v>
      </c>
      <c r="H2347" s="34" t="e">
        <f>VLOOKUP($B2347,三大法人買賣超!$A$4:$I$500,5,FALSE)</f>
        <v>#N/A</v>
      </c>
      <c r="I2347" s="27" t="e">
        <f>VLOOKUP($B2347,三大法人買賣超!$A$4:$I$500,7,FALSE)</f>
        <v>#N/A</v>
      </c>
      <c r="J2347" s="27" t="e">
        <f>VLOOKUP($B2347,三大法人買賣超!$A$4:$I$500,9,FALSE)</f>
        <v>#N/A</v>
      </c>
      <c r="K2347" s="37">
        <f>新台幣匯率美元指數!B2348</f>
        <v>0</v>
      </c>
      <c r="L2347" s="38">
        <f>新台幣匯率美元指數!C2348</f>
        <v>0</v>
      </c>
      <c r="M2347" s="39">
        <f>新台幣匯率美元指數!D2348</f>
        <v>0</v>
      </c>
      <c r="N2347" s="27" t="e">
        <f>VLOOKUP($B2347,期貨未平倉口數!$A$4:$M$499,4,FALSE)</f>
        <v>#N/A</v>
      </c>
      <c r="O2347" s="27" t="e">
        <f>VLOOKUP($B2347,期貨未平倉口數!$A$4:$M$499,9,FALSE)</f>
        <v>#N/A</v>
      </c>
      <c r="P2347" s="27" t="e">
        <f>VLOOKUP($B2347,期貨未平倉口數!$A$4:$M$499,10,FALSE)</f>
        <v>#N/A</v>
      </c>
      <c r="Q2347" s="27" t="e">
        <f>VLOOKUP($B2347,期貨未平倉口數!$A$4:$M$499,11,FALSE)</f>
        <v>#N/A</v>
      </c>
      <c r="R2347" s="64" t="e">
        <f>VLOOKUP($B2347,選擇權未平倉餘額!$A$4:$I$500,6,FALSE)</f>
        <v>#N/A</v>
      </c>
      <c r="S2347" s="64" t="e">
        <f>VLOOKUP($B2347,選擇權未平倉餘額!$A$4:$I$500,7,FALSE)</f>
        <v>#N/A</v>
      </c>
      <c r="T2347" s="64" t="e">
        <f>VLOOKUP($B2347,選擇權未平倉餘額!$A$4:$I$500,8,FALSE)</f>
        <v>#N/A</v>
      </c>
      <c r="U2347" s="64" t="e">
        <f>VLOOKUP($B2347,選擇權未平倉餘額!$A$4:$I$500,9,FALSE)</f>
        <v>#N/A</v>
      </c>
      <c r="V2347" s="39" t="e">
        <f>VLOOKUP($B2347,臺指選擇權P_C_Ratios!$A$4:$C$500,3,FALSE)</f>
        <v>#N/A</v>
      </c>
      <c r="W2347" s="41" t="e">
        <f>VLOOKUP($B2347,散戶多空比!$A$6:$L$500,12,FALSE)</f>
        <v>#N/A</v>
      </c>
      <c r="X2347" s="40" t="e">
        <f>VLOOKUP($B2347,期貨大額交易人未沖銷部位!$A$4:$O$499,4,FALSE)</f>
        <v>#N/A</v>
      </c>
      <c r="Y2347" s="40" t="e">
        <f>VLOOKUP($B2347,期貨大額交易人未沖銷部位!$A$4:$O$499,7,FALSE)</f>
        <v>#N/A</v>
      </c>
      <c r="Z2347" s="40" t="e">
        <f>VLOOKUP($B2347,期貨大額交易人未沖銷部位!$A$4:$O$499,10,FALSE)</f>
        <v>#N/A</v>
      </c>
      <c r="AA2347" s="40" t="e">
        <f>VLOOKUP($B2347,期貨大額交易人未沖銷部位!$A$4:$O$499,13,FALSE)</f>
        <v>#N/A</v>
      </c>
      <c r="AB2347" s="40" t="e">
        <f>VLOOKUP($B2347,期貨大額交易人未沖銷部位!$A$4:$O$499,14,FALSE)</f>
        <v>#N/A</v>
      </c>
      <c r="AC2347" s="40" t="e">
        <f>VLOOKUP($B2347,期貨大額交易人未沖銷部位!$A$4:$O$499,15,FALSE)</f>
        <v>#N/A</v>
      </c>
      <c r="AD2347" s="33" t="e">
        <f>VLOOKUP($B2347,三大美股走勢!$A$4:$J$495,4,FALSE)</f>
        <v>#N/A</v>
      </c>
      <c r="AE2347" s="33" t="e">
        <f>VLOOKUP($B2347,三大美股走勢!$A$4:$J$495,7,FALSE)</f>
        <v>#N/A</v>
      </c>
      <c r="AF2347" s="33" t="e">
        <f>VLOOKUP($B2347,三大美股走勢!$A$4:$J$495,10,FALSE)</f>
        <v>#N/A</v>
      </c>
    </row>
    <row r="2348" spans="2:32">
      <c r="B2348" s="32">
        <v>45127</v>
      </c>
      <c r="C2348" s="33" t="e">
        <f>VLOOKUP($B2348,大盤與近月台指!$A$4:$I$499,2,FALSE)</f>
        <v>#N/A</v>
      </c>
      <c r="D2348" s="34" t="e">
        <f>VLOOKUP($B2348,大盤與近月台指!$A$4:$I$499,3,FALSE)</f>
        <v>#N/A</v>
      </c>
      <c r="E2348" s="35" t="e">
        <f>VLOOKUP($B2348,大盤與近月台指!$A$4:$I$499,4,FALSE)</f>
        <v>#N/A</v>
      </c>
      <c r="F2348" s="33" t="e">
        <f>VLOOKUP($B2348,大盤與近月台指!$A$4:$I$499,5,FALSE)</f>
        <v>#N/A</v>
      </c>
      <c r="G2348" s="49" t="e">
        <f>VLOOKUP($B2348,三大法人買賣超!$A$4:$I$500,3,FALSE)</f>
        <v>#N/A</v>
      </c>
      <c r="H2348" s="34" t="e">
        <f>VLOOKUP($B2348,三大法人買賣超!$A$4:$I$500,5,FALSE)</f>
        <v>#N/A</v>
      </c>
      <c r="I2348" s="27" t="e">
        <f>VLOOKUP($B2348,三大法人買賣超!$A$4:$I$500,7,FALSE)</f>
        <v>#N/A</v>
      </c>
      <c r="J2348" s="27" t="e">
        <f>VLOOKUP($B2348,三大法人買賣超!$A$4:$I$500,9,FALSE)</f>
        <v>#N/A</v>
      </c>
      <c r="K2348" s="37">
        <f>新台幣匯率美元指數!B2349</f>
        <v>0</v>
      </c>
      <c r="L2348" s="38">
        <f>新台幣匯率美元指數!C2349</f>
        <v>0</v>
      </c>
      <c r="M2348" s="39">
        <f>新台幣匯率美元指數!D2349</f>
        <v>0</v>
      </c>
      <c r="N2348" s="27" t="e">
        <f>VLOOKUP($B2348,期貨未平倉口數!$A$4:$M$499,4,FALSE)</f>
        <v>#N/A</v>
      </c>
      <c r="O2348" s="27" t="e">
        <f>VLOOKUP($B2348,期貨未平倉口數!$A$4:$M$499,9,FALSE)</f>
        <v>#N/A</v>
      </c>
      <c r="P2348" s="27" t="e">
        <f>VLOOKUP($B2348,期貨未平倉口數!$A$4:$M$499,10,FALSE)</f>
        <v>#N/A</v>
      </c>
      <c r="Q2348" s="27" t="e">
        <f>VLOOKUP($B2348,期貨未平倉口數!$A$4:$M$499,11,FALSE)</f>
        <v>#N/A</v>
      </c>
      <c r="R2348" s="64" t="e">
        <f>VLOOKUP($B2348,選擇權未平倉餘額!$A$4:$I$500,6,FALSE)</f>
        <v>#N/A</v>
      </c>
      <c r="S2348" s="64" t="e">
        <f>VLOOKUP($B2348,選擇權未平倉餘額!$A$4:$I$500,7,FALSE)</f>
        <v>#N/A</v>
      </c>
      <c r="T2348" s="64" t="e">
        <f>VLOOKUP($B2348,選擇權未平倉餘額!$A$4:$I$500,8,FALSE)</f>
        <v>#N/A</v>
      </c>
      <c r="U2348" s="64" t="e">
        <f>VLOOKUP($B2348,選擇權未平倉餘額!$A$4:$I$500,9,FALSE)</f>
        <v>#N/A</v>
      </c>
      <c r="V2348" s="39" t="e">
        <f>VLOOKUP($B2348,臺指選擇權P_C_Ratios!$A$4:$C$500,3,FALSE)</f>
        <v>#N/A</v>
      </c>
      <c r="W2348" s="41" t="e">
        <f>VLOOKUP($B2348,散戶多空比!$A$6:$L$500,12,FALSE)</f>
        <v>#N/A</v>
      </c>
      <c r="X2348" s="40" t="e">
        <f>VLOOKUP($B2348,期貨大額交易人未沖銷部位!$A$4:$O$499,4,FALSE)</f>
        <v>#N/A</v>
      </c>
      <c r="Y2348" s="40" t="e">
        <f>VLOOKUP($B2348,期貨大額交易人未沖銷部位!$A$4:$O$499,7,FALSE)</f>
        <v>#N/A</v>
      </c>
      <c r="Z2348" s="40" t="e">
        <f>VLOOKUP($B2348,期貨大額交易人未沖銷部位!$A$4:$O$499,10,FALSE)</f>
        <v>#N/A</v>
      </c>
      <c r="AA2348" s="40" t="e">
        <f>VLOOKUP($B2348,期貨大額交易人未沖銷部位!$A$4:$O$499,13,FALSE)</f>
        <v>#N/A</v>
      </c>
      <c r="AB2348" s="40" t="e">
        <f>VLOOKUP($B2348,期貨大額交易人未沖銷部位!$A$4:$O$499,14,FALSE)</f>
        <v>#N/A</v>
      </c>
      <c r="AC2348" s="40" t="e">
        <f>VLOOKUP($B2348,期貨大額交易人未沖銷部位!$A$4:$O$499,15,FALSE)</f>
        <v>#N/A</v>
      </c>
      <c r="AD2348" s="33" t="e">
        <f>VLOOKUP($B2348,三大美股走勢!$A$4:$J$495,4,FALSE)</f>
        <v>#N/A</v>
      </c>
      <c r="AE2348" s="33" t="e">
        <f>VLOOKUP($B2348,三大美股走勢!$A$4:$J$495,7,FALSE)</f>
        <v>#N/A</v>
      </c>
      <c r="AF2348" s="33" t="e">
        <f>VLOOKUP($B2348,三大美股走勢!$A$4:$J$495,10,FALSE)</f>
        <v>#N/A</v>
      </c>
    </row>
    <row r="2349" spans="2:32">
      <c r="B2349" s="32">
        <v>45128</v>
      </c>
      <c r="C2349" s="33" t="e">
        <f>VLOOKUP($B2349,大盤與近月台指!$A$4:$I$499,2,FALSE)</f>
        <v>#N/A</v>
      </c>
      <c r="D2349" s="34" t="e">
        <f>VLOOKUP($B2349,大盤與近月台指!$A$4:$I$499,3,FALSE)</f>
        <v>#N/A</v>
      </c>
      <c r="E2349" s="35" t="e">
        <f>VLOOKUP($B2349,大盤與近月台指!$A$4:$I$499,4,FALSE)</f>
        <v>#N/A</v>
      </c>
      <c r="F2349" s="33" t="e">
        <f>VLOOKUP($B2349,大盤與近月台指!$A$4:$I$499,5,FALSE)</f>
        <v>#N/A</v>
      </c>
      <c r="G2349" s="49" t="e">
        <f>VLOOKUP($B2349,三大法人買賣超!$A$4:$I$500,3,FALSE)</f>
        <v>#N/A</v>
      </c>
      <c r="H2349" s="34" t="e">
        <f>VLOOKUP($B2349,三大法人買賣超!$A$4:$I$500,5,FALSE)</f>
        <v>#N/A</v>
      </c>
      <c r="I2349" s="27" t="e">
        <f>VLOOKUP($B2349,三大法人買賣超!$A$4:$I$500,7,FALSE)</f>
        <v>#N/A</v>
      </c>
      <c r="J2349" s="27" t="e">
        <f>VLOOKUP($B2349,三大法人買賣超!$A$4:$I$500,9,FALSE)</f>
        <v>#N/A</v>
      </c>
      <c r="K2349" s="37">
        <f>新台幣匯率美元指數!B2350</f>
        <v>0</v>
      </c>
      <c r="L2349" s="38">
        <f>新台幣匯率美元指數!C2350</f>
        <v>0</v>
      </c>
      <c r="M2349" s="39">
        <f>新台幣匯率美元指數!D2350</f>
        <v>0</v>
      </c>
      <c r="N2349" s="27" t="e">
        <f>VLOOKUP($B2349,期貨未平倉口數!$A$4:$M$499,4,FALSE)</f>
        <v>#N/A</v>
      </c>
      <c r="O2349" s="27" t="e">
        <f>VLOOKUP($B2349,期貨未平倉口數!$A$4:$M$499,9,FALSE)</f>
        <v>#N/A</v>
      </c>
      <c r="P2349" s="27" t="e">
        <f>VLOOKUP($B2349,期貨未平倉口數!$A$4:$M$499,10,FALSE)</f>
        <v>#N/A</v>
      </c>
      <c r="Q2349" s="27" t="e">
        <f>VLOOKUP($B2349,期貨未平倉口數!$A$4:$M$499,11,FALSE)</f>
        <v>#N/A</v>
      </c>
      <c r="R2349" s="64" t="e">
        <f>VLOOKUP($B2349,選擇權未平倉餘額!$A$4:$I$500,6,FALSE)</f>
        <v>#N/A</v>
      </c>
      <c r="S2349" s="64" t="e">
        <f>VLOOKUP($B2349,選擇權未平倉餘額!$A$4:$I$500,7,FALSE)</f>
        <v>#N/A</v>
      </c>
      <c r="T2349" s="64" t="e">
        <f>VLOOKUP($B2349,選擇權未平倉餘額!$A$4:$I$500,8,FALSE)</f>
        <v>#N/A</v>
      </c>
      <c r="U2349" s="64" t="e">
        <f>VLOOKUP($B2349,選擇權未平倉餘額!$A$4:$I$500,9,FALSE)</f>
        <v>#N/A</v>
      </c>
      <c r="V2349" s="39" t="e">
        <f>VLOOKUP($B2349,臺指選擇權P_C_Ratios!$A$4:$C$500,3,FALSE)</f>
        <v>#N/A</v>
      </c>
      <c r="W2349" s="41" t="e">
        <f>VLOOKUP($B2349,散戶多空比!$A$6:$L$500,12,FALSE)</f>
        <v>#N/A</v>
      </c>
      <c r="X2349" s="40" t="e">
        <f>VLOOKUP($B2349,期貨大額交易人未沖銷部位!$A$4:$O$499,4,FALSE)</f>
        <v>#N/A</v>
      </c>
      <c r="Y2349" s="40" t="e">
        <f>VLOOKUP($B2349,期貨大額交易人未沖銷部位!$A$4:$O$499,7,FALSE)</f>
        <v>#N/A</v>
      </c>
      <c r="Z2349" s="40" t="e">
        <f>VLOOKUP($B2349,期貨大額交易人未沖銷部位!$A$4:$O$499,10,FALSE)</f>
        <v>#N/A</v>
      </c>
      <c r="AA2349" s="40" t="e">
        <f>VLOOKUP($B2349,期貨大額交易人未沖銷部位!$A$4:$O$499,13,FALSE)</f>
        <v>#N/A</v>
      </c>
      <c r="AB2349" s="40" t="e">
        <f>VLOOKUP($B2349,期貨大額交易人未沖銷部位!$A$4:$O$499,14,FALSE)</f>
        <v>#N/A</v>
      </c>
      <c r="AC2349" s="40" t="e">
        <f>VLOOKUP($B2349,期貨大額交易人未沖銷部位!$A$4:$O$499,15,FALSE)</f>
        <v>#N/A</v>
      </c>
      <c r="AD2349" s="33" t="e">
        <f>VLOOKUP($B2349,三大美股走勢!$A$4:$J$495,4,FALSE)</f>
        <v>#N/A</v>
      </c>
      <c r="AE2349" s="33" t="e">
        <f>VLOOKUP($B2349,三大美股走勢!$A$4:$J$495,7,FALSE)</f>
        <v>#N/A</v>
      </c>
      <c r="AF2349" s="33" t="e">
        <f>VLOOKUP($B2349,三大美股走勢!$A$4:$J$495,10,FALSE)</f>
        <v>#N/A</v>
      </c>
    </row>
    <row r="2350" spans="2:32">
      <c r="B2350" s="32">
        <v>45129</v>
      </c>
      <c r="C2350" s="33" t="e">
        <f>VLOOKUP($B2350,大盤與近月台指!$A$4:$I$499,2,FALSE)</f>
        <v>#N/A</v>
      </c>
      <c r="D2350" s="34" t="e">
        <f>VLOOKUP($B2350,大盤與近月台指!$A$4:$I$499,3,FALSE)</f>
        <v>#N/A</v>
      </c>
      <c r="E2350" s="35" t="e">
        <f>VLOOKUP($B2350,大盤與近月台指!$A$4:$I$499,4,FALSE)</f>
        <v>#N/A</v>
      </c>
      <c r="F2350" s="33" t="e">
        <f>VLOOKUP($B2350,大盤與近月台指!$A$4:$I$499,5,FALSE)</f>
        <v>#N/A</v>
      </c>
      <c r="G2350" s="49" t="e">
        <f>VLOOKUP($B2350,三大法人買賣超!$A$4:$I$500,3,FALSE)</f>
        <v>#N/A</v>
      </c>
      <c r="H2350" s="34" t="e">
        <f>VLOOKUP($B2350,三大法人買賣超!$A$4:$I$500,5,FALSE)</f>
        <v>#N/A</v>
      </c>
      <c r="I2350" s="27" t="e">
        <f>VLOOKUP($B2350,三大法人買賣超!$A$4:$I$500,7,FALSE)</f>
        <v>#N/A</v>
      </c>
      <c r="J2350" s="27" t="e">
        <f>VLOOKUP($B2350,三大法人買賣超!$A$4:$I$500,9,FALSE)</f>
        <v>#N/A</v>
      </c>
      <c r="K2350" s="37">
        <f>新台幣匯率美元指數!B2351</f>
        <v>0</v>
      </c>
      <c r="L2350" s="38">
        <f>新台幣匯率美元指數!C2351</f>
        <v>0</v>
      </c>
      <c r="M2350" s="39">
        <f>新台幣匯率美元指數!D2351</f>
        <v>0</v>
      </c>
      <c r="N2350" s="27" t="e">
        <f>VLOOKUP($B2350,期貨未平倉口數!$A$4:$M$499,4,FALSE)</f>
        <v>#N/A</v>
      </c>
      <c r="O2350" s="27" t="e">
        <f>VLOOKUP($B2350,期貨未平倉口數!$A$4:$M$499,9,FALSE)</f>
        <v>#N/A</v>
      </c>
      <c r="P2350" s="27" t="e">
        <f>VLOOKUP($B2350,期貨未平倉口數!$A$4:$M$499,10,FALSE)</f>
        <v>#N/A</v>
      </c>
      <c r="Q2350" s="27" t="e">
        <f>VLOOKUP($B2350,期貨未平倉口數!$A$4:$M$499,11,FALSE)</f>
        <v>#N/A</v>
      </c>
      <c r="R2350" s="64" t="e">
        <f>VLOOKUP($B2350,選擇權未平倉餘額!$A$4:$I$500,6,FALSE)</f>
        <v>#N/A</v>
      </c>
      <c r="S2350" s="64" t="e">
        <f>VLOOKUP($B2350,選擇權未平倉餘額!$A$4:$I$500,7,FALSE)</f>
        <v>#N/A</v>
      </c>
      <c r="T2350" s="64" t="e">
        <f>VLOOKUP($B2350,選擇權未平倉餘額!$A$4:$I$500,8,FALSE)</f>
        <v>#N/A</v>
      </c>
      <c r="U2350" s="64" t="e">
        <f>VLOOKUP($B2350,選擇權未平倉餘額!$A$4:$I$500,9,FALSE)</f>
        <v>#N/A</v>
      </c>
      <c r="V2350" s="39" t="e">
        <f>VLOOKUP($B2350,臺指選擇權P_C_Ratios!$A$4:$C$500,3,FALSE)</f>
        <v>#N/A</v>
      </c>
      <c r="W2350" s="41" t="e">
        <f>VLOOKUP($B2350,散戶多空比!$A$6:$L$500,12,FALSE)</f>
        <v>#N/A</v>
      </c>
      <c r="X2350" s="40" t="e">
        <f>VLOOKUP($B2350,期貨大額交易人未沖銷部位!$A$4:$O$499,4,FALSE)</f>
        <v>#N/A</v>
      </c>
      <c r="Y2350" s="40" t="e">
        <f>VLOOKUP($B2350,期貨大額交易人未沖銷部位!$A$4:$O$499,7,FALSE)</f>
        <v>#N/A</v>
      </c>
      <c r="Z2350" s="40" t="e">
        <f>VLOOKUP($B2350,期貨大額交易人未沖銷部位!$A$4:$O$499,10,FALSE)</f>
        <v>#N/A</v>
      </c>
      <c r="AA2350" s="40" t="e">
        <f>VLOOKUP($B2350,期貨大額交易人未沖銷部位!$A$4:$O$499,13,FALSE)</f>
        <v>#N/A</v>
      </c>
      <c r="AB2350" s="40" t="e">
        <f>VLOOKUP($B2350,期貨大額交易人未沖銷部位!$A$4:$O$499,14,FALSE)</f>
        <v>#N/A</v>
      </c>
      <c r="AC2350" s="40" t="e">
        <f>VLOOKUP($B2350,期貨大額交易人未沖銷部位!$A$4:$O$499,15,FALSE)</f>
        <v>#N/A</v>
      </c>
      <c r="AD2350" s="33" t="e">
        <f>VLOOKUP($B2350,三大美股走勢!$A$4:$J$495,4,FALSE)</f>
        <v>#N/A</v>
      </c>
      <c r="AE2350" s="33" t="e">
        <f>VLOOKUP($B2350,三大美股走勢!$A$4:$J$495,7,FALSE)</f>
        <v>#N/A</v>
      </c>
      <c r="AF2350" s="33" t="e">
        <f>VLOOKUP($B2350,三大美股走勢!$A$4:$J$495,10,FALSE)</f>
        <v>#N/A</v>
      </c>
    </row>
    <row r="2351" spans="2:32">
      <c r="B2351" s="32">
        <v>45130</v>
      </c>
      <c r="C2351" s="33" t="e">
        <f>VLOOKUP($B2351,大盤與近月台指!$A$4:$I$499,2,FALSE)</f>
        <v>#N/A</v>
      </c>
      <c r="D2351" s="34" t="e">
        <f>VLOOKUP($B2351,大盤與近月台指!$A$4:$I$499,3,FALSE)</f>
        <v>#N/A</v>
      </c>
      <c r="E2351" s="35" t="e">
        <f>VLOOKUP($B2351,大盤與近月台指!$A$4:$I$499,4,FALSE)</f>
        <v>#N/A</v>
      </c>
      <c r="F2351" s="33" t="e">
        <f>VLOOKUP($B2351,大盤與近月台指!$A$4:$I$499,5,FALSE)</f>
        <v>#N/A</v>
      </c>
      <c r="G2351" s="49" t="e">
        <f>VLOOKUP($B2351,三大法人買賣超!$A$4:$I$500,3,FALSE)</f>
        <v>#N/A</v>
      </c>
      <c r="H2351" s="34" t="e">
        <f>VLOOKUP($B2351,三大法人買賣超!$A$4:$I$500,5,FALSE)</f>
        <v>#N/A</v>
      </c>
      <c r="I2351" s="27" t="e">
        <f>VLOOKUP($B2351,三大法人買賣超!$A$4:$I$500,7,FALSE)</f>
        <v>#N/A</v>
      </c>
      <c r="J2351" s="27" t="e">
        <f>VLOOKUP($B2351,三大法人買賣超!$A$4:$I$500,9,FALSE)</f>
        <v>#N/A</v>
      </c>
      <c r="K2351" s="37">
        <f>新台幣匯率美元指數!B2352</f>
        <v>0</v>
      </c>
      <c r="L2351" s="38">
        <f>新台幣匯率美元指數!C2352</f>
        <v>0</v>
      </c>
      <c r="M2351" s="39">
        <f>新台幣匯率美元指數!D2352</f>
        <v>0</v>
      </c>
      <c r="N2351" s="27" t="e">
        <f>VLOOKUP($B2351,期貨未平倉口數!$A$4:$M$499,4,FALSE)</f>
        <v>#N/A</v>
      </c>
      <c r="O2351" s="27" t="e">
        <f>VLOOKUP($B2351,期貨未平倉口數!$A$4:$M$499,9,FALSE)</f>
        <v>#N/A</v>
      </c>
      <c r="P2351" s="27" t="e">
        <f>VLOOKUP($B2351,期貨未平倉口數!$A$4:$M$499,10,FALSE)</f>
        <v>#N/A</v>
      </c>
      <c r="Q2351" s="27" t="e">
        <f>VLOOKUP($B2351,期貨未平倉口數!$A$4:$M$499,11,FALSE)</f>
        <v>#N/A</v>
      </c>
      <c r="R2351" s="64" t="e">
        <f>VLOOKUP($B2351,選擇權未平倉餘額!$A$4:$I$500,6,FALSE)</f>
        <v>#N/A</v>
      </c>
      <c r="S2351" s="64" t="e">
        <f>VLOOKUP($B2351,選擇權未平倉餘額!$A$4:$I$500,7,FALSE)</f>
        <v>#N/A</v>
      </c>
      <c r="T2351" s="64" t="e">
        <f>VLOOKUP($B2351,選擇權未平倉餘額!$A$4:$I$500,8,FALSE)</f>
        <v>#N/A</v>
      </c>
      <c r="U2351" s="64" t="e">
        <f>VLOOKUP($B2351,選擇權未平倉餘額!$A$4:$I$500,9,FALSE)</f>
        <v>#N/A</v>
      </c>
      <c r="V2351" s="39" t="e">
        <f>VLOOKUP($B2351,臺指選擇權P_C_Ratios!$A$4:$C$500,3,FALSE)</f>
        <v>#N/A</v>
      </c>
      <c r="W2351" s="41" t="e">
        <f>VLOOKUP($B2351,散戶多空比!$A$6:$L$500,12,FALSE)</f>
        <v>#N/A</v>
      </c>
      <c r="X2351" s="40" t="e">
        <f>VLOOKUP($B2351,期貨大額交易人未沖銷部位!$A$4:$O$499,4,FALSE)</f>
        <v>#N/A</v>
      </c>
      <c r="Y2351" s="40" t="e">
        <f>VLOOKUP($B2351,期貨大額交易人未沖銷部位!$A$4:$O$499,7,FALSE)</f>
        <v>#N/A</v>
      </c>
      <c r="Z2351" s="40" t="e">
        <f>VLOOKUP($B2351,期貨大額交易人未沖銷部位!$A$4:$O$499,10,FALSE)</f>
        <v>#N/A</v>
      </c>
      <c r="AA2351" s="40" t="e">
        <f>VLOOKUP($B2351,期貨大額交易人未沖銷部位!$A$4:$O$499,13,FALSE)</f>
        <v>#N/A</v>
      </c>
      <c r="AB2351" s="40" t="e">
        <f>VLOOKUP($B2351,期貨大額交易人未沖銷部位!$A$4:$O$499,14,FALSE)</f>
        <v>#N/A</v>
      </c>
      <c r="AC2351" s="40" t="e">
        <f>VLOOKUP($B2351,期貨大額交易人未沖銷部位!$A$4:$O$499,15,FALSE)</f>
        <v>#N/A</v>
      </c>
      <c r="AD2351" s="33" t="e">
        <f>VLOOKUP($B2351,三大美股走勢!$A$4:$J$495,4,FALSE)</f>
        <v>#N/A</v>
      </c>
      <c r="AE2351" s="33" t="e">
        <f>VLOOKUP($B2351,三大美股走勢!$A$4:$J$495,7,FALSE)</f>
        <v>#N/A</v>
      </c>
      <c r="AF2351" s="33" t="e">
        <f>VLOOKUP($B2351,三大美股走勢!$A$4:$J$495,10,FALSE)</f>
        <v>#N/A</v>
      </c>
    </row>
    <row r="2352" spans="2:32">
      <c r="B2352" s="32">
        <v>45131</v>
      </c>
      <c r="C2352" s="33" t="e">
        <f>VLOOKUP($B2352,大盤與近月台指!$A$4:$I$499,2,FALSE)</f>
        <v>#N/A</v>
      </c>
      <c r="D2352" s="34" t="e">
        <f>VLOOKUP($B2352,大盤與近月台指!$A$4:$I$499,3,FALSE)</f>
        <v>#N/A</v>
      </c>
      <c r="E2352" s="35" t="e">
        <f>VLOOKUP($B2352,大盤與近月台指!$A$4:$I$499,4,FALSE)</f>
        <v>#N/A</v>
      </c>
      <c r="F2352" s="33" t="e">
        <f>VLOOKUP($B2352,大盤與近月台指!$A$4:$I$499,5,FALSE)</f>
        <v>#N/A</v>
      </c>
      <c r="G2352" s="49" t="e">
        <f>VLOOKUP($B2352,三大法人買賣超!$A$4:$I$500,3,FALSE)</f>
        <v>#N/A</v>
      </c>
      <c r="H2352" s="34" t="e">
        <f>VLOOKUP($B2352,三大法人買賣超!$A$4:$I$500,5,FALSE)</f>
        <v>#N/A</v>
      </c>
      <c r="I2352" s="27" t="e">
        <f>VLOOKUP($B2352,三大法人買賣超!$A$4:$I$500,7,FALSE)</f>
        <v>#N/A</v>
      </c>
      <c r="J2352" s="27" t="e">
        <f>VLOOKUP($B2352,三大法人買賣超!$A$4:$I$500,9,FALSE)</f>
        <v>#N/A</v>
      </c>
      <c r="K2352" s="37">
        <f>新台幣匯率美元指數!B2353</f>
        <v>0</v>
      </c>
      <c r="L2352" s="38">
        <f>新台幣匯率美元指數!C2353</f>
        <v>0</v>
      </c>
      <c r="M2352" s="39">
        <f>新台幣匯率美元指數!D2353</f>
        <v>0</v>
      </c>
      <c r="N2352" s="27" t="e">
        <f>VLOOKUP($B2352,期貨未平倉口數!$A$4:$M$499,4,FALSE)</f>
        <v>#N/A</v>
      </c>
      <c r="O2352" s="27" t="e">
        <f>VLOOKUP($B2352,期貨未平倉口數!$A$4:$M$499,9,FALSE)</f>
        <v>#N/A</v>
      </c>
      <c r="P2352" s="27" t="e">
        <f>VLOOKUP($B2352,期貨未平倉口數!$A$4:$M$499,10,FALSE)</f>
        <v>#N/A</v>
      </c>
      <c r="Q2352" s="27" t="e">
        <f>VLOOKUP($B2352,期貨未平倉口數!$A$4:$M$499,11,FALSE)</f>
        <v>#N/A</v>
      </c>
      <c r="R2352" s="64" t="e">
        <f>VLOOKUP($B2352,選擇權未平倉餘額!$A$4:$I$500,6,FALSE)</f>
        <v>#N/A</v>
      </c>
      <c r="S2352" s="64" t="e">
        <f>VLOOKUP($B2352,選擇權未平倉餘額!$A$4:$I$500,7,FALSE)</f>
        <v>#N/A</v>
      </c>
      <c r="T2352" s="64" t="e">
        <f>VLOOKUP($B2352,選擇權未平倉餘額!$A$4:$I$500,8,FALSE)</f>
        <v>#N/A</v>
      </c>
      <c r="U2352" s="64" t="e">
        <f>VLOOKUP($B2352,選擇權未平倉餘額!$A$4:$I$500,9,FALSE)</f>
        <v>#N/A</v>
      </c>
      <c r="V2352" s="39" t="e">
        <f>VLOOKUP($B2352,臺指選擇權P_C_Ratios!$A$4:$C$500,3,FALSE)</f>
        <v>#N/A</v>
      </c>
      <c r="W2352" s="41" t="e">
        <f>VLOOKUP($B2352,散戶多空比!$A$6:$L$500,12,FALSE)</f>
        <v>#N/A</v>
      </c>
      <c r="X2352" s="40" t="e">
        <f>VLOOKUP($B2352,期貨大額交易人未沖銷部位!$A$4:$O$499,4,FALSE)</f>
        <v>#N/A</v>
      </c>
      <c r="Y2352" s="40" t="e">
        <f>VLOOKUP($B2352,期貨大額交易人未沖銷部位!$A$4:$O$499,7,FALSE)</f>
        <v>#N/A</v>
      </c>
      <c r="Z2352" s="40" t="e">
        <f>VLOOKUP($B2352,期貨大額交易人未沖銷部位!$A$4:$O$499,10,FALSE)</f>
        <v>#N/A</v>
      </c>
      <c r="AA2352" s="40" t="e">
        <f>VLOOKUP($B2352,期貨大額交易人未沖銷部位!$A$4:$O$499,13,FALSE)</f>
        <v>#N/A</v>
      </c>
      <c r="AB2352" s="40" t="e">
        <f>VLOOKUP($B2352,期貨大額交易人未沖銷部位!$A$4:$O$499,14,FALSE)</f>
        <v>#N/A</v>
      </c>
      <c r="AC2352" s="40" t="e">
        <f>VLOOKUP($B2352,期貨大額交易人未沖銷部位!$A$4:$O$499,15,FALSE)</f>
        <v>#N/A</v>
      </c>
      <c r="AD2352" s="33" t="e">
        <f>VLOOKUP($B2352,三大美股走勢!$A$4:$J$495,4,FALSE)</f>
        <v>#N/A</v>
      </c>
      <c r="AE2352" s="33" t="e">
        <f>VLOOKUP($B2352,三大美股走勢!$A$4:$J$495,7,FALSE)</f>
        <v>#N/A</v>
      </c>
      <c r="AF2352" s="33" t="e">
        <f>VLOOKUP($B2352,三大美股走勢!$A$4:$J$495,10,FALSE)</f>
        <v>#N/A</v>
      </c>
    </row>
    <row r="2353" spans="2:32">
      <c r="B2353" s="32">
        <v>45132</v>
      </c>
      <c r="C2353" s="33" t="e">
        <f>VLOOKUP($B2353,大盤與近月台指!$A$4:$I$499,2,FALSE)</f>
        <v>#N/A</v>
      </c>
      <c r="D2353" s="34" t="e">
        <f>VLOOKUP($B2353,大盤與近月台指!$A$4:$I$499,3,FALSE)</f>
        <v>#N/A</v>
      </c>
      <c r="E2353" s="35" t="e">
        <f>VLOOKUP($B2353,大盤與近月台指!$A$4:$I$499,4,FALSE)</f>
        <v>#N/A</v>
      </c>
      <c r="F2353" s="33" t="e">
        <f>VLOOKUP($B2353,大盤與近月台指!$A$4:$I$499,5,FALSE)</f>
        <v>#N/A</v>
      </c>
      <c r="G2353" s="49" t="e">
        <f>VLOOKUP($B2353,三大法人買賣超!$A$4:$I$500,3,FALSE)</f>
        <v>#N/A</v>
      </c>
      <c r="H2353" s="34" t="e">
        <f>VLOOKUP($B2353,三大法人買賣超!$A$4:$I$500,5,FALSE)</f>
        <v>#N/A</v>
      </c>
      <c r="I2353" s="27" t="e">
        <f>VLOOKUP($B2353,三大法人買賣超!$A$4:$I$500,7,FALSE)</f>
        <v>#N/A</v>
      </c>
      <c r="J2353" s="27" t="e">
        <f>VLOOKUP($B2353,三大法人買賣超!$A$4:$I$500,9,FALSE)</f>
        <v>#N/A</v>
      </c>
      <c r="K2353" s="37">
        <f>新台幣匯率美元指數!B2354</f>
        <v>0</v>
      </c>
      <c r="L2353" s="38">
        <f>新台幣匯率美元指數!C2354</f>
        <v>0</v>
      </c>
      <c r="M2353" s="39">
        <f>新台幣匯率美元指數!D2354</f>
        <v>0</v>
      </c>
      <c r="N2353" s="27" t="e">
        <f>VLOOKUP($B2353,期貨未平倉口數!$A$4:$M$499,4,FALSE)</f>
        <v>#N/A</v>
      </c>
      <c r="O2353" s="27" t="e">
        <f>VLOOKUP($B2353,期貨未平倉口數!$A$4:$M$499,9,FALSE)</f>
        <v>#N/A</v>
      </c>
      <c r="P2353" s="27" t="e">
        <f>VLOOKUP($B2353,期貨未平倉口數!$A$4:$M$499,10,FALSE)</f>
        <v>#N/A</v>
      </c>
      <c r="Q2353" s="27" t="e">
        <f>VLOOKUP($B2353,期貨未平倉口數!$A$4:$M$499,11,FALSE)</f>
        <v>#N/A</v>
      </c>
      <c r="R2353" s="64" t="e">
        <f>VLOOKUP($B2353,選擇權未平倉餘額!$A$4:$I$500,6,FALSE)</f>
        <v>#N/A</v>
      </c>
      <c r="S2353" s="64" t="e">
        <f>VLOOKUP($B2353,選擇權未平倉餘額!$A$4:$I$500,7,FALSE)</f>
        <v>#N/A</v>
      </c>
      <c r="T2353" s="64" t="e">
        <f>VLOOKUP($B2353,選擇權未平倉餘額!$A$4:$I$500,8,FALSE)</f>
        <v>#N/A</v>
      </c>
      <c r="U2353" s="64" t="e">
        <f>VLOOKUP($B2353,選擇權未平倉餘額!$A$4:$I$500,9,FALSE)</f>
        <v>#N/A</v>
      </c>
      <c r="V2353" s="39" t="e">
        <f>VLOOKUP($B2353,臺指選擇權P_C_Ratios!$A$4:$C$500,3,FALSE)</f>
        <v>#N/A</v>
      </c>
      <c r="W2353" s="41" t="e">
        <f>VLOOKUP($B2353,散戶多空比!$A$6:$L$500,12,FALSE)</f>
        <v>#N/A</v>
      </c>
      <c r="X2353" s="40" t="e">
        <f>VLOOKUP($B2353,期貨大額交易人未沖銷部位!$A$4:$O$499,4,FALSE)</f>
        <v>#N/A</v>
      </c>
      <c r="Y2353" s="40" t="e">
        <f>VLOOKUP($B2353,期貨大額交易人未沖銷部位!$A$4:$O$499,7,FALSE)</f>
        <v>#N/A</v>
      </c>
      <c r="Z2353" s="40" t="e">
        <f>VLOOKUP($B2353,期貨大額交易人未沖銷部位!$A$4:$O$499,10,FALSE)</f>
        <v>#N/A</v>
      </c>
      <c r="AA2353" s="40" t="e">
        <f>VLOOKUP($B2353,期貨大額交易人未沖銷部位!$A$4:$O$499,13,FALSE)</f>
        <v>#N/A</v>
      </c>
      <c r="AB2353" s="40" t="e">
        <f>VLOOKUP($B2353,期貨大額交易人未沖銷部位!$A$4:$O$499,14,FALSE)</f>
        <v>#N/A</v>
      </c>
      <c r="AC2353" s="40" t="e">
        <f>VLOOKUP($B2353,期貨大額交易人未沖銷部位!$A$4:$O$499,15,FALSE)</f>
        <v>#N/A</v>
      </c>
      <c r="AD2353" s="33" t="e">
        <f>VLOOKUP($B2353,三大美股走勢!$A$4:$J$495,4,FALSE)</f>
        <v>#N/A</v>
      </c>
      <c r="AE2353" s="33" t="e">
        <f>VLOOKUP($B2353,三大美股走勢!$A$4:$J$495,7,FALSE)</f>
        <v>#N/A</v>
      </c>
      <c r="AF2353" s="33" t="e">
        <f>VLOOKUP($B2353,三大美股走勢!$A$4:$J$495,10,FALSE)</f>
        <v>#N/A</v>
      </c>
    </row>
    <row r="2354" spans="2:32">
      <c r="B2354" s="32">
        <v>45133</v>
      </c>
      <c r="C2354" s="33" t="e">
        <f>VLOOKUP($B2354,大盤與近月台指!$A$4:$I$499,2,FALSE)</f>
        <v>#N/A</v>
      </c>
      <c r="D2354" s="34" t="e">
        <f>VLOOKUP($B2354,大盤與近月台指!$A$4:$I$499,3,FALSE)</f>
        <v>#N/A</v>
      </c>
      <c r="E2354" s="35" t="e">
        <f>VLOOKUP($B2354,大盤與近月台指!$A$4:$I$499,4,FALSE)</f>
        <v>#N/A</v>
      </c>
      <c r="F2354" s="33" t="e">
        <f>VLOOKUP($B2354,大盤與近月台指!$A$4:$I$499,5,FALSE)</f>
        <v>#N/A</v>
      </c>
      <c r="G2354" s="49" t="e">
        <f>VLOOKUP($B2354,三大法人買賣超!$A$4:$I$500,3,FALSE)</f>
        <v>#N/A</v>
      </c>
      <c r="H2354" s="34" t="e">
        <f>VLOOKUP($B2354,三大法人買賣超!$A$4:$I$500,5,FALSE)</f>
        <v>#N/A</v>
      </c>
      <c r="I2354" s="27" t="e">
        <f>VLOOKUP($B2354,三大法人買賣超!$A$4:$I$500,7,FALSE)</f>
        <v>#N/A</v>
      </c>
      <c r="J2354" s="27" t="e">
        <f>VLOOKUP($B2354,三大法人買賣超!$A$4:$I$500,9,FALSE)</f>
        <v>#N/A</v>
      </c>
      <c r="K2354" s="37">
        <f>新台幣匯率美元指數!B2355</f>
        <v>0</v>
      </c>
      <c r="L2354" s="38">
        <f>新台幣匯率美元指數!C2355</f>
        <v>0</v>
      </c>
      <c r="M2354" s="39">
        <f>新台幣匯率美元指數!D2355</f>
        <v>0</v>
      </c>
      <c r="N2354" s="27" t="e">
        <f>VLOOKUP($B2354,期貨未平倉口數!$A$4:$M$499,4,FALSE)</f>
        <v>#N/A</v>
      </c>
      <c r="O2354" s="27" t="e">
        <f>VLOOKUP($B2354,期貨未平倉口數!$A$4:$M$499,9,FALSE)</f>
        <v>#N/A</v>
      </c>
      <c r="P2354" s="27" t="e">
        <f>VLOOKUP($B2354,期貨未平倉口數!$A$4:$M$499,10,FALSE)</f>
        <v>#N/A</v>
      </c>
      <c r="Q2354" s="27" t="e">
        <f>VLOOKUP($B2354,期貨未平倉口數!$A$4:$M$499,11,FALSE)</f>
        <v>#N/A</v>
      </c>
      <c r="R2354" s="64" t="e">
        <f>VLOOKUP($B2354,選擇權未平倉餘額!$A$4:$I$500,6,FALSE)</f>
        <v>#N/A</v>
      </c>
      <c r="S2354" s="64" t="e">
        <f>VLOOKUP($B2354,選擇權未平倉餘額!$A$4:$I$500,7,FALSE)</f>
        <v>#N/A</v>
      </c>
      <c r="T2354" s="64" t="e">
        <f>VLOOKUP($B2354,選擇權未平倉餘額!$A$4:$I$500,8,FALSE)</f>
        <v>#N/A</v>
      </c>
      <c r="U2354" s="64" t="e">
        <f>VLOOKUP($B2354,選擇權未平倉餘額!$A$4:$I$500,9,FALSE)</f>
        <v>#N/A</v>
      </c>
      <c r="V2354" s="39" t="e">
        <f>VLOOKUP($B2354,臺指選擇權P_C_Ratios!$A$4:$C$500,3,FALSE)</f>
        <v>#N/A</v>
      </c>
      <c r="W2354" s="41" t="e">
        <f>VLOOKUP($B2354,散戶多空比!$A$6:$L$500,12,FALSE)</f>
        <v>#N/A</v>
      </c>
      <c r="X2354" s="40" t="e">
        <f>VLOOKUP($B2354,期貨大額交易人未沖銷部位!$A$4:$O$499,4,FALSE)</f>
        <v>#N/A</v>
      </c>
      <c r="Y2354" s="40" t="e">
        <f>VLOOKUP($B2354,期貨大額交易人未沖銷部位!$A$4:$O$499,7,FALSE)</f>
        <v>#N/A</v>
      </c>
      <c r="Z2354" s="40" t="e">
        <f>VLOOKUP($B2354,期貨大額交易人未沖銷部位!$A$4:$O$499,10,FALSE)</f>
        <v>#N/A</v>
      </c>
      <c r="AA2354" s="40" t="e">
        <f>VLOOKUP($B2354,期貨大額交易人未沖銷部位!$A$4:$O$499,13,FALSE)</f>
        <v>#N/A</v>
      </c>
      <c r="AB2354" s="40" t="e">
        <f>VLOOKUP($B2354,期貨大額交易人未沖銷部位!$A$4:$O$499,14,FALSE)</f>
        <v>#N/A</v>
      </c>
      <c r="AC2354" s="40" t="e">
        <f>VLOOKUP($B2354,期貨大額交易人未沖銷部位!$A$4:$O$499,15,FALSE)</f>
        <v>#N/A</v>
      </c>
      <c r="AD2354" s="33" t="e">
        <f>VLOOKUP($B2354,三大美股走勢!$A$4:$J$495,4,FALSE)</f>
        <v>#N/A</v>
      </c>
      <c r="AE2354" s="33" t="e">
        <f>VLOOKUP($B2354,三大美股走勢!$A$4:$J$495,7,FALSE)</f>
        <v>#N/A</v>
      </c>
      <c r="AF2354" s="33" t="e">
        <f>VLOOKUP($B2354,三大美股走勢!$A$4:$J$495,10,FALSE)</f>
        <v>#N/A</v>
      </c>
    </row>
    <row r="2355" spans="2:32">
      <c r="B2355" s="32">
        <v>45134</v>
      </c>
      <c r="C2355" s="33" t="e">
        <f>VLOOKUP($B2355,大盤與近月台指!$A$4:$I$499,2,FALSE)</f>
        <v>#N/A</v>
      </c>
      <c r="D2355" s="34" t="e">
        <f>VLOOKUP($B2355,大盤與近月台指!$A$4:$I$499,3,FALSE)</f>
        <v>#N/A</v>
      </c>
      <c r="E2355" s="35" t="e">
        <f>VLOOKUP($B2355,大盤與近月台指!$A$4:$I$499,4,FALSE)</f>
        <v>#N/A</v>
      </c>
      <c r="F2355" s="33" t="e">
        <f>VLOOKUP($B2355,大盤與近月台指!$A$4:$I$499,5,FALSE)</f>
        <v>#N/A</v>
      </c>
      <c r="G2355" s="49" t="e">
        <f>VLOOKUP($B2355,三大法人買賣超!$A$4:$I$500,3,FALSE)</f>
        <v>#N/A</v>
      </c>
      <c r="H2355" s="34" t="e">
        <f>VLOOKUP($B2355,三大法人買賣超!$A$4:$I$500,5,FALSE)</f>
        <v>#N/A</v>
      </c>
      <c r="I2355" s="27" t="e">
        <f>VLOOKUP($B2355,三大法人買賣超!$A$4:$I$500,7,FALSE)</f>
        <v>#N/A</v>
      </c>
      <c r="J2355" s="27" t="e">
        <f>VLOOKUP($B2355,三大法人買賣超!$A$4:$I$500,9,FALSE)</f>
        <v>#N/A</v>
      </c>
      <c r="K2355" s="37">
        <f>新台幣匯率美元指數!B2356</f>
        <v>0</v>
      </c>
      <c r="L2355" s="38">
        <f>新台幣匯率美元指數!C2356</f>
        <v>0</v>
      </c>
      <c r="M2355" s="39">
        <f>新台幣匯率美元指數!D2356</f>
        <v>0</v>
      </c>
      <c r="N2355" s="27" t="e">
        <f>VLOOKUP($B2355,期貨未平倉口數!$A$4:$M$499,4,FALSE)</f>
        <v>#N/A</v>
      </c>
      <c r="O2355" s="27" t="e">
        <f>VLOOKUP($B2355,期貨未平倉口數!$A$4:$M$499,9,FALSE)</f>
        <v>#N/A</v>
      </c>
      <c r="P2355" s="27" t="e">
        <f>VLOOKUP($B2355,期貨未平倉口數!$A$4:$M$499,10,FALSE)</f>
        <v>#N/A</v>
      </c>
      <c r="Q2355" s="27" t="e">
        <f>VLOOKUP($B2355,期貨未平倉口數!$A$4:$M$499,11,FALSE)</f>
        <v>#N/A</v>
      </c>
      <c r="R2355" s="64" t="e">
        <f>VLOOKUP($B2355,選擇權未平倉餘額!$A$4:$I$500,6,FALSE)</f>
        <v>#N/A</v>
      </c>
      <c r="S2355" s="64" t="e">
        <f>VLOOKUP($B2355,選擇權未平倉餘額!$A$4:$I$500,7,FALSE)</f>
        <v>#N/A</v>
      </c>
      <c r="T2355" s="64" t="e">
        <f>VLOOKUP($B2355,選擇權未平倉餘額!$A$4:$I$500,8,FALSE)</f>
        <v>#N/A</v>
      </c>
      <c r="U2355" s="64" t="e">
        <f>VLOOKUP($B2355,選擇權未平倉餘額!$A$4:$I$500,9,FALSE)</f>
        <v>#N/A</v>
      </c>
      <c r="V2355" s="39" t="e">
        <f>VLOOKUP($B2355,臺指選擇權P_C_Ratios!$A$4:$C$500,3,FALSE)</f>
        <v>#N/A</v>
      </c>
      <c r="W2355" s="41" t="e">
        <f>VLOOKUP($B2355,散戶多空比!$A$6:$L$500,12,FALSE)</f>
        <v>#N/A</v>
      </c>
      <c r="X2355" s="40" t="e">
        <f>VLOOKUP($B2355,期貨大額交易人未沖銷部位!$A$4:$O$499,4,FALSE)</f>
        <v>#N/A</v>
      </c>
      <c r="Y2355" s="40" t="e">
        <f>VLOOKUP($B2355,期貨大額交易人未沖銷部位!$A$4:$O$499,7,FALSE)</f>
        <v>#N/A</v>
      </c>
      <c r="Z2355" s="40" t="e">
        <f>VLOOKUP($B2355,期貨大額交易人未沖銷部位!$A$4:$O$499,10,FALSE)</f>
        <v>#N/A</v>
      </c>
      <c r="AA2355" s="40" t="e">
        <f>VLOOKUP($B2355,期貨大額交易人未沖銷部位!$A$4:$O$499,13,FALSE)</f>
        <v>#N/A</v>
      </c>
      <c r="AB2355" s="40" t="e">
        <f>VLOOKUP($B2355,期貨大額交易人未沖銷部位!$A$4:$O$499,14,FALSE)</f>
        <v>#N/A</v>
      </c>
      <c r="AC2355" s="40" t="e">
        <f>VLOOKUP($B2355,期貨大額交易人未沖銷部位!$A$4:$O$499,15,FALSE)</f>
        <v>#N/A</v>
      </c>
      <c r="AD2355" s="33" t="e">
        <f>VLOOKUP($B2355,三大美股走勢!$A$4:$J$495,4,FALSE)</f>
        <v>#N/A</v>
      </c>
      <c r="AE2355" s="33" t="e">
        <f>VLOOKUP($B2355,三大美股走勢!$A$4:$J$495,7,FALSE)</f>
        <v>#N/A</v>
      </c>
      <c r="AF2355" s="33" t="e">
        <f>VLOOKUP($B2355,三大美股走勢!$A$4:$J$495,10,FALSE)</f>
        <v>#N/A</v>
      </c>
    </row>
    <row r="2356" spans="2:32">
      <c r="B2356" s="32">
        <v>45135</v>
      </c>
      <c r="C2356" s="33" t="e">
        <f>VLOOKUP($B2356,大盤與近月台指!$A$4:$I$499,2,FALSE)</f>
        <v>#N/A</v>
      </c>
      <c r="D2356" s="34" t="e">
        <f>VLOOKUP($B2356,大盤與近月台指!$A$4:$I$499,3,FALSE)</f>
        <v>#N/A</v>
      </c>
      <c r="E2356" s="35" t="e">
        <f>VLOOKUP($B2356,大盤與近月台指!$A$4:$I$499,4,FALSE)</f>
        <v>#N/A</v>
      </c>
      <c r="F2356" s="33" t="e">
        <f>VLOOKUP($B2356,大盤與近月台指!$A$4:$I$499,5,FALSE)</f>
        <v>#N/A</v>
      </c>
      <c r="G2356" s="49" t="e">
        <f>VLOOKUP($B2356,三大法人買賣超!$A$4:$I$500,3,FALSE)</f>
        <v>#N/A</v>
      </c>
      <c r="H2356" s="34" t="e">
        <f>VLOOKUP($B2356,三大法人買賣超!$A$4:$I$500,5,FALSE)</f>
        <v>#N/A</v>
      </c>
      <c r="I2356" s="27" t="e">
        <f>VLOOKUP($B2356,三大法人買賣超!$A$4:$I$500,7,FALSE)</f>
        <v>#N/A</v>
      </c>
      <c r="J2356" s="27" t="e">
        <f>VLOOKUP($B2356,三大法人買賣超!$A$4:$I$500,9,FALSE)</f>
        <v>#N/A</v>
      </c>
      <c r="K2356" s="37">
        <f>新台幣匯率美元指數!B2357</f>
        <v>0</v>
      </c>
      <c r="L2356" s="38">
        <f>新台幣匯率美元指數!C2357</f>
        <v>0</v>
      </c>
      <c r="M2356" s="39">
        <f>新台幣匯率美元指數!D2357</f>
        <v>0</v>
      </c>
      <c r="N2356" s="27" t="e">
        <f>VLOOKUP($B2356,期貨未平倉口數!$A$4:$M$499,4,FALSE)</f>
        <v>#N/A</v>
      </c>
      <c r="O2356" s="27" t="e">
        <f>VLOOKUP($B2356,期貨未平倉口數!$A$4:$M$499,9,FALSE)</f>
        <v>#N/A</v>
      </c>
      <c r="P2356" s="27" t="e">
        <f>VLOOKUP($B2356,期貨未平倉口數!$A$4:$M$499,10,FALSE)</f>
        <v>#N/A</v>
      </c>
      <c r="Q2356" s="27" t="e">
        <f>VLOOKUP($B2356,期貨未平倉口數!$A$4:$M$499,11,FALSE)</f>
        <v>#N/A</v>
      </c>
      <c r="R2356" s="64" t="e">
        <f>VLOOKUP($B2356,選擇權未平倉餘額!$A$4:$I$500,6,FALSE)</f>
        <v>#N/A</v>
      </c>
      <c r="S2356" s="64" t="e">
        <f>VLOOKUP($B2356,選擇權未平倉餘額!$A$4:$I$500,7,FALSE)</f>
        <v>#N/A</v>
      </c>
      <c r="T2356" s="64" t="e">
        <f>VLOOKUP($B2356,選擇權未平倉餘額!$A$4:$I$500,8,FALSE)</f>
        <v>#N/A</v>
      </c>
      <c r="U2356" s="64" t="e">
        <f>VLOOKUP($B2356,選擇權未平倉餘額!$A$4:$I$500,9,FALSE)</f>
        <v>#N/A</v>
      </c>
      <c r="V2356" s="39" t="e">
        <f>VLOOKUP($B2356,臺指選擇權P_C_Ratios!$A$4:$C$500,3,FALSE)</f>
        <v>#N/A</v>
      </c>
      <c r="W2356" s="41" t="e">
        <f>VLOOKUP($B2356,散戶多空比!$A$6:$L$500,12,FALSE)</f>
        <v>#N/A</v>
      </c>
      <c r="X2356" s="40" t="e">
        <f>VLOOKUP($B2356,期貨大額交易人未沖銷部位!$A$4:$O$499,4,FALSE)</f>
        <v>#N/A</v>
      </c>
      <c r="Y2356" s="40" t="e">
        <f>VLOOKUP($B2356,期貨大額交易人未沖銷部位!$A$4:$O$499,7,FALSE)</f>
        <v>#N/A</v>
      </c>
      <c r="Z2356" s="40" t="e">
        <f>VLOOKUP($B2356,期貨大額交易人未沖銷部位!$A$4:$O$499,10,FALSE)</f>
        <v>#N/A</v>
      </c>
      <c r="AA2356" s="40" t="e">
        <f>VLOOKUP($B2356,期貨大額交易人未沖銷部位!$A$4:$O$499,13,FALSE)</f>
        <v>#N/A</v>
      </c>
      <c r="AB2356" s="40" t="e">
        <f>VLOOKUP($B2356,期貨大額交易人未沖銷部位!$A$4:$O$499,14,FALSE)</f>
        <v>#N/A</v>
      </c>
      <c r="AC2356" s="40" t="e">
        <f>VLOOKUP($B2356,期貨大額交易人未沖銷部位!$A$4:$O$499,15,FALSE)</f>
        <v>#N/A</v>
      </c>
      <c r="AD2356" s="33" t="e">
        <f>VLOOKUP($B2356,三大美股走勢!$A$4:$J$495,4,FALSE)</f>
        <v>#N/A</v>
      </c>
      <c r="AE2356" s="33" t="e">
        <f>VLOOKUP($B2356,三大美股走勢!$A$4:$J$495,7,FALSE)</f>
        <v>#N/A</v>
      </c>
      <c r="AF2356" s="33" t="e">
        <f>VLOOKUP($B2356,三大美股走勢!$A$4:$J$495,10,FALSE)</f>
        <v>#N/A</v>
      </c>
    </row>
    <row r="2357" spans="2:32">
      <c r="B2357" s="32">
        <v>45136</v>
      </c>
      <c r="C2357" s="33" t="e">
        <f>VLOOKUP($B2357,大盤與近月台指!$A$4:$I$499,2,FALSE)</f>
        <v>#N/A</v>
      </c>
      <c r="D2357" s="34" t="e">
        <f>VLOOKUP($B2357,大盤與近月台指!$A$4:$I$499,3,FALSE)</f>
        <v>#N/A</v>
      </c>
      <c r="E2357" s="35" t="e">
        <f>VLOOKUP($B2357,大盤與近月台指!$A$4:$I$499,4,FALSE)</f>
        <v>#N/A</v>
      </c>
      <c r="F2357" s="33" t="e">
        <f>VLOOKUP($B2357,大盤與近月台指!$A$4:$I$499,5,FALSE)</f>
        <v>#N/A</v>
      </c>
      <c r="G2357" s="49" t="e">
        <f>VLOOKUP($B2357,三大法人買賣超!$A$4:$I$500,3,FALSE)</f>
        <v>#N/A</v>
      </c>
      <c r="H2357" s="34" t="e">
        <f>VLOOKUP($B2357,三大法人買賣超!$A$4:$I$500,5,FALSE)</f>
        <v>#N/A</v>
      </c>
      <c r="I2357" s="27" t="e">
        <f>VLOOKUP($B2357,三大法人買賣超!$A$4:$I$500,7,FALSE)</f>
        <v>#N/A</v>
      </c>
      <c r="J2357" s="27" t="e">
        <f>VLOOKUP($B2357,三大法人買賣超!$A$4:$I$500,9,FALSE)</f>
        <v>#N/A</v>
      </c>
      <c r="K2357" s="37">
        <f>新台幣匯率美元指數!B2358</f>
        <v>0</v>
      </c>
      <c r="L2357" s="38">
        <f>新台幣匯率美元指數!C2358</f>
        <v>0</v>
      </c>
      <c r="M2357" s="39">
        <f>新台幣匯率美元指數!D2358</f>
        <v>0</v>
      </c>
      <c r="N2357" s="27" t="e">
        <f>VLOOKUP($B2357,期貨未平倉口數!$A$4:$M$499,4,FALSE)</f>
        <v>#N/A</v>
      </c>
      <c r="O2357" s="27" t="e">
        <f>VLOOKUP($B2357,期貨未平倉口數!$A$4:$M$499,9,FALSE)</f>
        <v>#N/A</v>
      </c>
      <c r="P2357" s="27" t="e">
        <f>VLOOKUP($B2357,期貨未平倉口數!$A$4:$M$499,10,FALSE)</f>
        <v>#N/A</v>
      </c>
      <c r="Q2357" s="27" t="e">
        <f>VLOOKUP($B2357,期貨未平倉口數!$A$4:$M$499,11,FALSE)</f>
        <v>#N/A</v>
      </c>
      <c r="R2357" s="64" t="e">
        <f>VLOOKUP($B2357,選擇權未平倉餘額!$A$4:$I$500,6,FALSE)</f>
        <v>#N/A</v>
      </c>
      <c r="S2357" s="64" t="e">
        <f>VLOOKUP($B2357,選擇權未平倉餘額!$A$4:$I$500,7,FALSE)</f>
        <v>#N/A</v>
      </c>
      <c r="T2357" s="64" t="e">
        <f>VLOOKUP($B2357,選擇權未平倉餘額!$A$4:$I$500,8,FALSE)</f>
        <v>#N/A</v>
      </c>
      <c r="U2357" s="64" t="e">
        <f>VLOOKUP($B2357,選擇權未平倉餘額!$A$4:$I$500,9,FALSE)</f>
        <v>#N/A</v>
      </c>
      <c r="V2357" s="39" t="e">
        <f>VLOOKUP($B2357,臺指選擇權P_C_Ratios!$A$4:$C$500,3,FALSE)</f>
        <v>#N/A</v>
      </c>
      <c r="W2357" s="41" t="e">
        <f>VLOOKUP($B2357,散戶多空比!$A$6:$L$500,12,FALSE)</f>
        <v>#N/A</v>
      </c>
      <c r="X2357" s="40" t="e">
        <f>VLOOKUP($B2357,期貨大額交易人未沖銷部位!$A$4:$O$499,4,FALSE)</f>
        <v>#N/A</v>
      </c>
      <c r="Y2357" s="40" t="e">
        <f>VLOOKUP($B2357,期貨大額交易人未沖銷部位!$A$4:$O$499,7,FALSE)</f>
        <v>#N/A</v>
      </c>
      <c r="Z2357" s="40" t="e">
        <f>VLOOKUP($B2357,期貨大額交易人未沖銷部位!$A$4:$O$499,10,FALSE)</f>
        <v>#N/A</v>
      </c>
      <c r="AA2357" s="40" t="e">
        <f>VLOOKUP($B2357,期貨大額交易人未沖銷部位!$A$4:$O$499,13,FALSE)</f>
        <v>#N/A</v>
      </c>
      <c r="AB2357" s="40" t="e">
        <f>VLOOKUP($B2357,期貨大額交易人未沖銷部位!$A$4:$O$499,14,FALSE)</f>
        <v>#N/A</v>
      </c>
      <c r="AC2357" s="40" t="e">
        <f>VLOOKUP($B2357,期貨大額交易人未沖銷部位!$A$4:$O$499,15,FALSE)</f>
        <v>#N/A</v>
      </c>
      <c r="AD2357" s="33" t="e">
        <f>VLOOKUP($B2357,三大美股走勢!$A$4:$J$495,4,FALSE)</f>
        <v>#N/A</v>
      </c>
      <c r="AE2357" s="33" t="e">
        <f>VLOOKUP($B2357,三大美股走勢!$A$4:$J$495,7,FALSE)</f>
        <v>#N/A</v>
      </c>
      <c r="AF2357" s="33" t="e">
        <f>VLOOKUP($B2357,三大美股走勢!$A$4:$J$495,10,FALSE)</f>
        <v>#N/A</v>
      </c>
    </row>
    <row r="2358" spans="2:32">
      <c r="B2358" s="32">
        <v>45137</v>
      </c>
      <c r="C2358" s="33" t="e">
        <f>VLOOKUP($B2358,大盤與近月台指!$A$4:$I$499,2,FALSE)</f>
        <v>#N/A</v>
      </c>
      <c r="D2358" s="34" t="e">
        <f>VLOOKUP($B2358,大盤與近月台指!$A$4:$I$499,3,FALSE)</f>
        <v>#N/A</v>
      </c>
      <c r="E2358" s="35" t="e">
        <f>VLOOKUP($B2358,大盤與近月台指!$A$4:$I$499,4,FALSE)</f>
        <v>#N/A</v>
      </c>
      <c r="F2358" s="33" t="e">
        <f>VLOOKUP($B2358,大盤與近月台指!$A$4:$I$499,5,FALSE)</f>
        <v>#N/A</v>
      </c>
      <c r="G2358" s="49" t="e">
        <f>VLOOKUP($B2358,三大法人買賣超!$A$4:$I$500,3,FALSE)</f>
        <v>#N/A</v>
      </c>
      <c r="H2358" s="34" t="e">
        <f>VLOOKUP($B2358,三大法人買賣超!$A$4:$I$500,5,FALSE)</f>
        <v>#N/A</v>
      </c>
      <c r="I2358" s="27" t="e">
        <f>VLOOKUP($B2358,三大法人買賣超!$A$4:$I$500,7,FALSE)</f>
        <v>#N/A</v>
      </c>
      <c r="J2358" s="27" t="e">
        <f>VLOOKUP($B2358,三大法人買賣超!$A$4:$I$500,9,FALSE)</f>
        <v>#N/A</v>
      </c>
      <c r="K2358" s="37">
        <f>新台幣匯率美元指數!B2359</f>
        <v>0</v>
      </c>
      <c r="L2358" s="38">
        <f>新台幣匯率美元指數!C2359</f>
        <v>0</v>
      </c>
      <c r="M2358" s="39">
        <f>新台幣匯率美元指數!D2359</f>
        <v>0</v>
      </c>
      <c r="N2358" s="27" t="e">
        <f>VLOOKUP($B2358,期貨未平倉口數!$A$4:$M$499,4,FALSE)</f>
        <v>#N/A</v>
      </c>
      <c r="O2358" s="27" t="e">
        <f>VLOOKUP($B2358,期貨未平倉口數!$A$4:$M$499,9,FALSE)</f>
        <v>#N/A</v>
      </c>
      <c r="P2358" s="27" t="e">
        <f>VLOOKUP($B2358,期貨未平倉口數!$A$4:$M$499,10,FALSE)</f>
        <v>#N/A</v>
      </c>
      <c r="Q2358" s="27" t="e">
        <f>VLOOKUP($B2358,期貨未平倉口數!$A$4:$M$499,11,FALSE)</f>
        <v>#N/A</v>
      </c>
      <c r="R2358" s="64" t="e">
        <f>VLOOKUP($B2358,選擇權未平倉餘額!$A$4:$I$500,6,FALSE)</f>
        <v>#N/A</v>
      </c>
      <c r="S2358" s="64" t="e">
        <f>VLOOKUP($B2358,選擇權未平倉餘額!$A$4:$I$500,7,FALSE)</f>
        <v>#N/A</v>
      </c>
      <c r="T2358" s="64" t="e">
        <f>VLOOKUP($B2358,選擇權未平倉餘額!$A$4:$I$500,8,FALSE)</f>
        <v>#N/A</v>
      </c>
      <c r="U2358" s="64" t="e">
        <f>VLOOKUP($B2358,選擇權未平倉餘額!$A$4:$I$500,9,FALSE)</f>
        <v>#N/A</v>
      </c>
      <c r="V2358" s="39" t="e">
        <f>VLOOKUP($B2358,臺指選擇權P_C_Ratios!$A$4:$C$500,3,FALSE)</f>
        <v>#N/A</v>
      </c>
      <c r="W2358" s="41" t="e">
        <f>VLOOKUP($B2358,散戶多空比!$A$6:$L$500,12,FALSE)</f>
        <v>#N/A</v>
      </c>
      <c r="X2358" s="40" t="e">
        <f>VLOOKUP($B2358,期貨大額交易人未沖銷部位!$A$4:$O$499,4,FALSE)</f>
        <v>#N/A</v>
      </c>
      <c r="Y2358" s="40" t="e">
        <f>VLOOKUP($B2358,期貨大額交易人未沖銷部位!$A$4:$O$499,7,FALSE)</f>
        <v>#N/A</v>
      </c>
      <c r="Z2358" s="40" t="e">
        <f>VLOOKUP($B2358,期貨大額交易人未沖銷部位!$A$4:$O$499,10,FALSE)</f>
        <v>#N/A</v>
      </c>
      <c r="AA2358" s="40" t="e">
        <f>VLOOKUP($B2358,期貨大額交易人未沖銷部位!$A$4:$O$499,13,FALSE)</f>
        <v>#N/A</v>
      </c>
      <c r="AB2358" s="40" t="e">
        <f>VLOOKUP($B2358,期貨大額交易人未沖銷部位!$A$4:$O$499,14,FALSE)</f>
        <v>#N/A</v>
      </c>
      <c r="AC2358" s="40" t="e">
        <f>VLOOKUP($B2358,期貨大額交易人未沖銷部位!$A$4:$O$499,15,FALSE)</f>
        <v>#N/A</v>
      </c>
      <c r="AD2358" s="33" t="e">
        <f>VLOOKUP($B2358,三大美股走勢!$A$4:$J$495,4,FALSE)</f>
        <v>#N/A</v>
      </c>
      <c r="AE2358" s="33" t="e">
        <f>VLOOKUP($B2358,三大美股走勢!$A$4:$J$495,7,FALSE)</f>
        <v>#N/A</v>
      </c>
      <c r="AF2358" s="33" t="e">
        <f>VLOOKUP($B2358,三大美股走勢!$A$4:$J$495,10,FALSE)</f>
        <v>#N/A</v>
      </c>
    </row>
    <row r="2359" spans="2:32">
      <c r="B2359" s="32">
        <v>45138</v>
      </c>
      <c r="C2359" s="33" t="e">
        <f>VLOOKUP($B2359,大盤與近月台指!$A$4:$I$499,2,FALSE)</f>
        <v>#N/A</v>
      </c>
      <c r="D2359" s="34" t="e">
        <f>VLOOKUP($B2359,大盤與近月台指!$A$4:$I$499,3,FALSE)</f>
        <v>#N/A</v>
      </c>
      <c r="E2359" s="35" t="e">
        <f>VLOOKUP($B2359,大盤與近月台指!$A$4:$I$499,4,FALSE)</f>
        <v>#N/A</v>
      </c>
      <c r="F2359" s="33" t="e">
        <f>VLOOKUP($B2359,大盤與近月台指!$A$4:$I$499,5,FALSE)</f>
        <v>#N/A</v>
      </c>
      <c r="G2359" s="49" t="e">
        <f>VLOOKUP($B2359,三大法人買賣超!$A$4:$I$500,3,FALSE)</f>
        <v>#N/A</v>
      </c>
      <c r="H2359" s="34" t="e">
        <f>VLOOKUP($B2359,三大法人買賣超!$A$4:$I$500,5,FALSE)</f>
        <v>#N/A</v>
      </c>
      <c r="I2359" s="27" t="e">
        <f>VLOOKUP($B2359,三大法人買賣超!$A$4:$I$500,7,FALSE)</f>
        <v>#N/A</v>
      </c>
      <c r="J2359" s="27" t="e">
        <f>VLOOKUP($B2359,三大法人買賣超!$A$4:$I$500,9,FALSE)</f>
        <v>#N/A</v>
      </c>
      <c r="K2359" s="37">
        <f>新台幣匯率美元指數!B2360</f>
        <v>0</v>
      </c>
      <c r="L2359" s="38">
        <f>新台幣匯率美元指數!C2360</f>
        <v>0</v>
      </c>
      <c r="M2359" s="39">
        <f>新台幣匯率美元指數!D2360</f>
        <v>0</v>
      </c>
      <c r="N2359" s="27" t="e">
        <f>VLOOKUP($B2359,期貨未平倉口數!$A$4:$M$499,4,FALSE)</f>
        <v>#N/A</v>
      </c>
      <c r="O2359" s="27" t="e">
        <f>VLOOKUP($B2359,期貨未平倉口數!$A$4:$M$499,9,FALSE)</f>
        <v>#N/A</v>
      </c>
      <c r="P2359" s="27" t="e">
        <f>VLOOKUP($B2359,期貨未平倉口數!$A$4:$M$499,10,FALSE)</f>
        <v>#N/A</v>
      </c>
      <c r="Q2359" s="27" t="e">
        <f>VLOOKUP($B2359,期貨未平倉口數!$A$4:$M$499,11,FALSE)</f>
        <v>#N/A</v>
      </c>
      <c r="R2359" s="64" t="e">
        <f>VLOOKUP($B2359,選擇權未平倉餘額!$A$4:$I$500,6,FALSE)</f>
        <v>#N/A</v>
      </c>
      <c r="S2359" s="64" t="e">
        <f>VLOOKUP($B2359,選擇權未平倉餘額!$A$4:$I$500,7,FALSE)</f>
        <v>#N/A</v>
      </c>
      <c r="T2359" s="64" t="e">
        <f>VLOOKUP($B2359,選擇權未平倉餘額!$A$4:$I$500,8,FALSE)</f>
        <v>#N/A</v>
      </c>
      <c r="U2359" s="64" t="e">
        <f>VLOOKUP($B2359,選擇權未平倉餘額!$A$4:$I$500,9,FALSE)</f>
        <v>#N/A</v>
      </c>
      <c r="V2359" s="39" t="e">
        <f>VLOOKUP($B2359,臺指選擇權P_C_Ratios!$A$4:$C$500,3,FALSE)</f>
        <v>#N/A</v>
      </c>
      <c r="W2359" s="41" t="e">
        <f>VLOOKUP($B2359,散戶多空比!$A$6:$L$500,12,FALSE)</f>
        <v>#N/A</v>
      </c>
      <c r="X2359" s="40" t="e">
        <f>VLOOKUP($B2359,期貨大額交易人未沖銷部位!$A$4:$O$499,4,FALSE)</f>
        <v>#N/A</v>
      </c>
      <c r="Y2359" s="40" t="e">
        <f>VLOOKUP($B2359,期貨大額交易人未沖銷部位!$A$4:$O$499,7,FALSE)</f>
        <v>#N/A</v>
      </c>
      <c r="Z2359" s="40" t="e">
        <f>VLOOKUP($B2359,期貨大額交易人未沖銷部位!$A$4:$O$499,10,FALSE)</f>
        <v>#N/A</v>
      </c>
      <c r="AA2359" s="40" t="e">
        <f>VLOOKUP($B2359,期貨大額交易人未沖銷部位!$A$4:$O$499,13,FALSE)</f>
        <v>#N/A</v>
      </c>
      <c r="AB2359" s="40" t="e">
        <f>VLOOKUP($B2359,期貨大額交易人未沖銷部位!$A$4:$O$499,14,FALSE)</f>
        <v>#N/A</v>
      </c>
      <c r="AC2359" s="40" t="e">
        <f>VLOOKUP($B2359,期貨大額交易人未沖銷部位!$A$4:$O$499,15,FALSE)</f>
        <v>#N/A</v>
      </c>
      <c r="AD2359" s="33" t="e">
        <f>VLOOKUP($B2359,三大美股走勢!$A$4:$J$495,4,FALSE)</f>
        <v>#N/A</v>
      </c>
      <c r="AE2359" s="33" t="e">
        <f>VLOOKUP($B2359,三大美股走勢!$A$4:$J$495,7,FALSE)</f>
        <v>#N/A</v>
      </c>
      <c r="AF2359" s="33" t="e">
        <f>VLOOKUP($B2359,三大美股走勢!$A$4:$J$495,10,FALSE)</f>
        <v>#N/A</v>
      </c>
    </row>
    <row r="2360" spans="2:32">
      <c r="B2360" s="32">
        <v>45139</v>
      </c>
      <c r="C2360" s="33" t="e">
        <f>VLOOKUP($B2360,大盤與近月台指!$A$4:$I$499,2,FALSE)</f>
        <v>#N/A</v>
      </c>
      <c r="D2360" s="34" t="e">
        <f>VLOOKUP($B2360,大盤與近月台指!$A$4:$I$499,3,FALSE)</f>
        <v>#N/A</v>
      </c>
      <c r="E2360" s="35" t="e">
        <f>VLOOKUP($B2360,大盤與近月台指!$A$4:$I$499,4,FALSE)</f>
        <v>#N/A</v>
      </c>
      <c r="F2360" s="33" t="e">
        <f>VLOOKUP($B2360,大盤與近月台指!$A$4:$I$499,5,FALSE)</f>
        <v>#N/A</v>
      </c>
      <c r="G2360" s="49" t="e">
        <f>VLOOKUP($B2360,三大法人買賣超!$A$4:$I$500,3,FALSE)</f>
        <v>#N/A</v>
      </c>
      <c r="H2360" s="34" t="e">
        <f>VLOOKUP($B2360,三大法人買賣超!$A$4:$I$500,5,FALSE)</f>
        <v>#N/A</v>
      </c>
      <c r="I2360" s="27" t="e">
        <f>VLOOKUP($B2360,三大法人買賣超!$A$4:$I$500,7,FALSE)</f>
        <v>#N/A</v>
      </c>
      <c r="J2360" s="27" t="e">
        <f>VLOOKUP($B2360,三大法人買賣超!$A$4:$I$500,9,FALSE)</f>
        <v>#N/A</v>
      </c>
      <c r="K2360" s="37">
        <f>新台幣匯率美元指數!B2361</f>
        <v>0</v>
      </c>
      <c r="L2360" s="38">
        <f>新台幣匯率美元指數!C2361</f>
        <v>0</v>
      </c>
      <c r="M2360" s="39">
        <f>新台幣匯率美元指數!D2361</f>
        <v>0</v>
      </c>
      <c r="N2360" s="27" t="e">
        <f>VLOOKUP($B2360,期貨未平倉口數!$A$4:$M$499,4,FALSE)</f>
        <v>#N/A</v>
      </c>
      <c r="O2360" s="27" t="e">
        <f>VLOOKUP($B2360,期貨未平倉口數!$A$4:$M$499,9,FALSE)</f>
        <v>#N/A</v>
      </c>
      <c r="P2360" s="27" t="e">
        <f>VLOOKUP($B2360,期貨未平倉口數!$A$4:$M$499,10,FALSE)</f>
        <v>#N/A</v>
      </c>
      <c r="Q2360" s="27" t="e">
        <f>VLOOKUP($B2360,期貨未平倉口數!$A$4:$M$499,11,FALSE)</f>
        <v>#N/A</v>
      </c>
      <c r="R2360" s="64" t="e">
        <f>VLOOKUP($B2360,選擇權未平倉餘額!$A$4:$I$500,6,FALSE)</f>
        <v>#N/A</v>
      </c>
      <c r="S2360" s="64" t="e">
        <f>VLOOKUP($B2360,選擇權未平倉餘額!$A$4:$I$500,7,FALSE)</f>
        <v>#N/A</v>
      </c>
      <c r="T2360" s="64" t="e">
        <f>VLOOKUP($B2360,選擇權未平倉餘額!$A$4:$I$500,8,FALSE)</f>
        <v>#N/A</v>
      </c>
      <c r="U2360" s="64" t="e">
        <f>VLOOKUP($B2360,選擇權未平倉餘額!$A$4:$I$500,9,FALSE)</f>
        <v>#N/A</v>
      </c>
      <c r="V2360" s="39" t="e">
        <f>VLOOKUP($B2360,臺指選擇權P_C_Ratios!$A$4:$C$500,3,FALSE)</f>
        <v>#N/A</v>
      </c>
      <c r="W2360" s="41" t="e">
        <f>VLOOKUP($B2360,散戶多空比!$A$6:$L$500,12,FALSE)</f>
        <v>#N/A</v>
      </c>
      <c r="X2360" s="40" t="e">
        <f>VLOOKUP($B2360,期貨大額交易人未沖銷部位!$A$4:$O$499,4,FALSE)</f>
        <v>#N/A</v>
      </c>
      <c r="Y2360" s="40" t="e">
        <f>VLOOKUP($B2360,期貨大額交易人未沖銷部位!$A$4:$O$499,7,FALSE)</f>
        <v>#N/A</v>
      </c>
      <c r="Z2360" s="40" t="e">
        <f>VLOOKUP($B2360,期貨大額交易人未沖銷部位!$A$4:$O$499,10,FALSE)</f>
        <v>#N/A</v>
      </c>
      <c r="AA2360" s="40" t="e">
        <f>VLOOKUP($B2360,期貨大額交易人未沖銷部位!$A$4:$O$499,13,FALSE)</f>
        <v>#N/A</v>
      </c>
      <c r="AB2360" s="40" t="e">
        <f>VLOOKUP($B2360,期貨大額交易人未沖銷部位!$A$4:$O$499,14,FALSE)</f>
        <v>#N/A</v>
      </c>
      <c r="AC2360" s="40" t="e">
        <f>VLOOKUP($B2360,期貨大額交易人未沖銷部位!$A$4:$O$499,15,FALSE)</f>
        <v>#N/A</v>
      </c>
      <c r="AD2360" s="33" t="e">
        <f>VLOOKUP($B2360,三大美股走勢!$A$4:$J$495,4,FALSE)</f>
        <v>#N/A</v>
      </c>
      <c r="AE2360" s="33" t="e">
        <f>VLOOKUP($B2360,三大美股走勢!$A$4:$J$495,7,FALSE)</f>
        <v>#N/A</v>
      </c>
      <c r="AF2360" s="33" t="e">
        <f>VLOOKUP($B2360,三大美股走勢!$A$4:$J$495,10,FALSE)</f>
        <v>#N/A</v>
      </c>
    </row>
    <row r="2361" spans="2:32">
      <c r="B2361" s="32">
        <v>45140</v>
      </c>
      <c r="C2361" s="33" t="e">
        <f>VLOOKUP($B2361,大盤與近月台指!$A$4:$I$499,2,FALSE)</f>
        <v>#N/A</v>
      </c>
      <c r="D2361" s="34" t="e">
        <f>VLOOKUP($B2361,大盤與近月台指!$A$4:$I$499,3,FALSE)</f>
        <v>#N/A</v>
      </c>
      <c r="E2361" s="35" t="e">
        <f>VLOOKUP($B2361,大盤與近月台指!$A$4:$I$499,4,FALSE)</f>
        <v>#N/A</v>
      </c>
      <c r="F2361" s="33" t="e">
        <f>VLOOKUP($B2361,大盤與近月台指!$A$4:$I$499,5,FALSE)</f>
        <v>#N/A</v>
      </c>
      <c r="G2361" s="49" t="e">
        <f>VLOOKUP($B2361,三大法人買賣超!$A$4:$I$500,3,FALSE)</f>
        <v>#N/A</v>
      </c>
      <c r="H2361" s="34" t="e">
        <f>VLOOKUP($B2361,三大法人買賣超!$A$4:$I$500,5,FALSE)</f>
        <v>#N/A</v>
      </c>
      <c r="I2361" s="27" t="e">
        <f>VLOOKUP($B2361,三大法人買賣超!$A$4:$I$500,7,FALSE)</f>
        <v>#N/A</v>
      </c>
      <c r="J2361" s="27" t="e">
        <f>VLOOKUP($B2361,三大法人買賣超!$A$4:$I$500,9,FALSE)</f>
        <v>#N/A</v>
      </c>
      <c r="K2361" s="37">
        <f>新台幣匯率美元指數!B2362</f>
        <v>0</v>
      </c>
      <c r="L2361" s="38">
        <f>新台幣匯率美元指數!C2362</f>
        <v>0</v>
      </c>
      <c r="M2361" s="39">
        <f>新台幣匯率美元指數!D2362</f>
        <v>0</v>
      </c>
      <c r="N2361" s="27" t="e">
        <f>VLOOKUP($B2361,期貨未平倉口數!$A$4:$M$499,4,FALSE)</f>
        <v>#N/A</v>
      </c>
      <c r="O2361" s="27" t="e">
        <f>VLOOKUP($B2361,期貨未平倉口數!$A$4:$M$499,9,FALSE)</f>
        <v>#N/A</v>
      </c>
      <c r="P2361" s="27" t="e">
        <f>VLOOKUP($B2361,期貨未平倉口數!$A$4:$M$499,10,FALSE)</f>
        <v>#N/A</v>
      </c>
      <c r="Q2361" s="27" t="e">
        <f>VLOOKUP($B2361,期貨未平倉口數!$A$4:$M$499,11,FALSE)</f>
        <v>#N/A</v>
      </c>
      <c r="R2361" s="64" t="e">
        <f>VLOOKUP($B2361,選擇權未平倉餘額!$A$4:$I$500,6,FALSE)</f>
        <v>#N/A</v>
      </c>
      <c r="S2361" s="64" t="e">
        <f>VLOOKUP($B2361,選擇權未平倉餘額!$A$4:$I$500,7,FALSE)</f>
        <v>#N/A</v>
      </c>
      <c r="T2361" s="64" t="e">
        <f>VLOOKUP($B2361,選擇權未平倉餘額!$A$4:$I$500,8,FALSE)</f>
        <v>#N/A</v>
      </c>
      <c r="U2361" s="64" t="e">
        <f>VLOOKUP($B2361,選擇權未平倉餘額!$A$4:$I$500,9,FALSE)</f>
        <v>#N/A</v>
      </c>
      <c r="V2361" s="39" t="e">
        <f>VLOOKUP($B2361,臺指選擇權P_C_Ratios!$A$4:$C$500,3,FALSE)</f>
        <v>#N/A</v>
      </c>
      <c r="W2361" s="41" t="e">
        <f>VLOOKUP($B2361,散戶多空比!$A$6:$L$500,12,FALSE)</f>
        <v>#N/A</v>
      </c>
      <c r="X2361" s="40" t="e">
        <f>VLOOKUP($B2361,期貨大額交易人未沖銷部位!$A$4:$O$499,4,FALSE)</f>
        <v>#N/A</v>
      </c>
      <c r="Y2361" s="40" t="e">
        <f>VLOOKUP($B2361,期貨大額交易人未沖銷部位!$A$4:$O$499,7,FALSE)</f>
        <v>#N/A</v>
      </c>
      <c r="Z2361" s="40" t="e">
        <f>VLOOKUP($B2361,期貨大額交易人未沖銷部位!$A$4:$O$499,10,FALSE)</f>
        <v>#N/A</v>
      </c>
      <c r="AA2361" s="40" t="e">
        <f>VLOOKUP($B2361,期貨大額交易人未沖銷部位!$A$4:$O$499,13,FALSE)</f>
        <v>#N/A</v>
      </c>
      <c r="AB2361" s="40" t="e">
        <f>VLOOKUP($B2361,期貨大額交易人未沖銷部位!$A$4:$O$499,14,FALSE)</f>
        <v>#N/A</v>
      </c>
      <c r="AC2361" s="40" t="e">
        <f>VLOOKUP($B2361,期貨大額交易人未沖銷部位!$A$4:$O$499,15,FALSE)</f>
        <v>#N/A</v>
      </c>
      <c r="AD2361" s="33" t="e">
        <f>VLOOKUP($B2361,三大美股走勢!$A$4:$J$495,4,FALSE)</f>
        <v>#N/A</v>
      </c>
      <c r="AE2361" s="33" t="e">
        <f>VLOOKUP($B2361,三大美股走勢!$A$4:$J$495,7,FALSE)</f>
        <v>#N/A</v>
      </c>
      <c r="AF2361" s="33" t="e">
        <f>VLOOKUP($B2361,三大美股走勢!$A$4:$J$495,10,FALSE)</f>
        <v>#N/A</v>
      </c>
    </row>
    <row r="2362" spans="2:32">
      <c r="B2362" s="32">
        <v>45141</v>
      </c>
      <c r="C2362" s="33" t="e">
        <f>VLOOKUP($B2362,大盤與近月台指!$A$4:$I$499,2,FALSE)</f>
        <v>#N/A</v>
      </c>
      <c r="D2362" s="34" t="e">
        <f>VLOOKUP($B2362,大盤與近月台指!$A$4:$I$499,3,FALSE)</f>
        <v>#N/A</v>
      </c>
      <c r="E2362" s="35" t="e">
        <f>VLOOKUP($B2362,大盤與近月台指!$A$4:$I$499,4,FALSE)</f>
        <v>#N/A</v>
      </c>
      <c r="F2362" s="33" t="e">
        <f>VLOOKUP($B2362,大盤與近月台指!$A$4:$I$499,5,FALSE)</f>
        <v>#N/A</v>
      </c>
      <c r="G2362" s="49" t="e">
        <f>VLOOKUP($B2362,三大法人買賣超!$A$4:$I$500,3,FALSE)</f>
        <v>#N/A</v>
      </c>
      <c r="H2362" s="34" t="e">
        <f>VLOOKUP($B2362,三大法人買賣超!$A$4:$I$500,5,FALSE)</f>
        <v>#N/A</v>
      </c>
      <c r="I2362" s="27" t="e">
        <f>VLOOKUP($B2362,三大法人買賣超!$A$4:$I$500,7,FALSE)</f>
        <v>#N/A</v>
      </c>
      <c r="J2362" s="27" t="e">
        <f>VLOOKUP($B2362,三大法人買賣超!$A$4:$I$500,9,FALSE)</f>
        <v>#N/A</v>
      </c>
      <c r="K2362" s="37">
        <f>新台幣匯率美元指數!B2363</f>
        <v>0</v>
      </c>
      <c r="L2362" s="38">
        <f>新台幣匯率美元指數!C2363</f>
        <v>0</v>
      </c>
      <c r="M2362" s="39">
        <f>新台幣匯率美元指數!D2363</f>
        <v>0</v>
      </c>
      <c r="N2362" s="27" t="e">
        <f>VLOOKUP($B2362,期貨未平倉口數!$A$4:$M$499,4,FALSE)</f>
        <v>#N/A</v>
      </c>
      <c r="O2362" s="27" t="e">
        <f>VLOOKUP($B2362,期貨未平倉口數!$A$4:$M$499,9,FALSE)</f>
        <v>#N/A</v>
      </c>
      <c r="P2362" s="27" t="e">
        <f>VLOOKUP($B2362,期貨未平倉口數!$A$4:$M$499,10,FALSE)</f>
        <v>#N/A</v>
      </c>
      <c r="Q2362" s="27" t="e">
        <f>VLOOKUP($B2362,期貨未平倉口數!$A$4:$M$499,11,FALSE)</f>
        <v>#N/A</v>
      </c>
      <c r="R2362" s="64" t="e">
        <f>VLOOKUP($B2362,選擇權未平倉餘額!$A$4:$I$500,6,FALSE)</f>
        <v>#N/A</v>
      </c>
      <c r="S2362" s="64" t="e">
        <f>VLOOKUP($B2362,選擇權未平倉餘額!$A$4:$I$500,7,FALSE)</f>
        <v>#N/A</v>
      </c>
      <c r="T2362" s="64" t="e">
        <f>VLOOKUP($B2362,選擇權未平倉餘額!$A$4:$I$500,8,FALSE)</f>
        <v>#N/A</v>
      </c>
      <c r="U2362" s="64" t="e">
        <f>VLOOKUP($B2362,選擇權未平倉餘額!$A$4:$I$500,9,FALSE)</f>
        <v>#N/A</v>
      </c>
      <c r="V2362" s="39" t="e">
        <f>VLOOKUP($B2362,臺指選擇權P_C_Ratios!$A$4:$C$500,3,FALSE)</f>
        <v>#N/A</v>
      </c>
      <c r="W2362" s="41" t="e">
        <f>VLOOKUP($B2362,散戶多空比!$A$6:$L$500,12,FALSE)</f>
        <v>#N/A</v>
      </c>
      <c r="X2362" s="40" t="e">
        <f>VLOOKUP($B2362,期貨大額交易人未沖銷部位!$A$4:$O$499,4,FALSE)</f>
        <v>#N/A</v>
      </c>
      <c r="Y2362" s="40" t="e">
        <f>VLOOKUP($B2362,期貨大額交易人未沖銷部位!$A$4:$O$499,7,FALSE)</f>
        <v>#N/A</v>
      </c>
      <c r="Z2362" s="40" t="e">
        <f>VLOOKUP($B2362,期貨大額交易人未沖銷部位!$A$4:$O$499,10,FALSE)</f>
        <v>#N/A</v>
      </c>
      <c r="AA2362" s="40" t="e">
        <f>VLOOKUP($B2362,期貨大額交易人未沖銷部位!$A$4:$O$499,13,FALSE)</f>
        <v>#N/A</v>
      </c>
      <c r="AB2362" s="40" t="e">
        <f>VLOOKUP($B2362,期貨大額交易人未沖銷部位!$A$4:$O$499,14,FALSE)</f>
        <v>#N/A</v>
      </c>
      <c r="AC2362" s="40" t="e">
        <f>VLOOKUP($B2362,期貨大額交易人未沖銷部位!$A$4:$O$499,15,FALSE)</f>
        <v>#N/A</v>
      </c>
      <c r="AD2362" s="33" t="e">
        <f>VLOOKUP($B2362,三大美股走勢!$A$4:$J$495,4,FALSE)</f>
        <v>#N/A</v>
      </c>
      <c r="AE2362" s="33" t="e">
        <f>VLOOKUP($B2362,三大美股走勢!$A$4:$J$495,7,FALSE)</f>
        <v>#N/A</v>
      </c>
      <c r="AF2362" s="33" t="e">
        <f>VLOOKUP($B2362,三大美股走勢!$A$4:$J$495,10,FALSE)</f>
        <v>#N/A</v>
      </c>
    </row>
    <row r="2363" spans="2:32">
      <c r="B2363" s="32">
        <v>45142</v>
      </c>
      <c r="C2363" s="33" t="e">
        <f>VLOOKUP($B2363,大盤與近月台指!$A$4:$I$499,2,FALSE)</f>
        <v>#N/A</v>
      </c>
      <c r="D2363" s="34" t="e">
        <f>VLOOKUP($B2363,大盤與近月台指!$A$4:$I$499,3,FALSE)</f>
        <v>#N/A</v>
      </c>
      <c r="E2363" s="35" t="e">
        <f>VLOOKUP($B2363,大盤與近月台指!$A$4:$I$499,4,FALSE)</f>
        <v>#N/A</v>
      </c>
      <c r="F2363" s="33" t="e">
        <f>VLOOKUP($B2363,大盤與近月台指!$A$4:$I$499,5,FALSE)</f>
        <v>#N/A</v>
      </c>
      <c r="G2363" s="49" t="e">
        <f>VLOOKUP($B2363,三大法人買賣超!$A$4:$I$500,3,FALSE)</f>
        <v>#N/A</v>
      </c>
      <c r="H2363" s="34" t="e">
        <f>VLOOKUP($B2363,三大法人買賣超!$A$4:$I$500,5,FALSE)</f>
        <v>#N/A</v>
      </c>
      <c r="I2363" s="27" t="e">
        <f>VLOOKUP($B2363,三大法人買賣超!$A$4:$I$500,7,FALSE)</f>
        <v>#N/A</v>
      </c>
      <c r="J2363" s="27" t="e">
        <f>VLOOKUP($B2363,三大法人買賣超!$A$4:$I$500,9,FALSE)</f>
        <v>#N/A</v>
      </c>
      <c r="K2363" s="37">
        <f>新台幣匯率美元指數!B2364</f>
        <v>0</v>
      </c>
      <c r="L2363" s="38">
        <f>新台幣匯率美元指數!C2364</f>
        <v>0</v>
      </c>
      <c r="M2363" s="39">
        <f>新台幣匯率美元指數!D2364</f>
        <v>0</v>
      </c>
      <c r="N2363" s="27" t="e">
        <f>VLOOKUP($B2363,期貨未平倉口數!$A$4:$M$499,4,FALSE)</f>
        <v>#N/A</v>
      </c>
      <c r="O2363" s="27" t="e">
        <f>VLOOKUP($B2363,期貨未平倉口數!$A$4:$M$499,9,FALSE)</f>
        <v>#N/A</v>
      </c>
      <c r="P2363" s="27" t="e">
        <f>VLOOKUP($B2363,期貨未平倉口數!$A$4:$M$499,10,FALSE)</f>
        <v>#N/A</v>
      </c>
      <c r="Q2363" s="27" t="e">
        <f>VLOOKUP($B2363,期貨未平倉口數!$A$4:$M$499,11,FALSE)</f>
        <v>#N/A</v>
      </c>
      <c r="R2363" s="64" t="e">
        <f>VLOOKUP($B2363,選擇權未平倉餘額!$A$4:$I$500,6,FALSE)</f>
        <v>#N/A</v>
      </c>
      <c r="S2363" s="64" t="e">
        <f>VLOOKUP($B2363,選擇權未平倉餘額!$A$4:$I$500,7,FALSE)</f>
        <v>#N/A</v>
      </c>
      <c r="T2363" s="64" t="e">
        <f>VLOOKUP($B2363,選擇權未平倉餘額!$A$4:$I$500,8,FALSE)</f>
        <v>#N/A</v>
      </c>
      <c r="U2363" s="64" t="e">
        <f>VLOOKUP($B2363,選擇權未平倉餘額!$A$4:$I$500,9,FALSE)</f>
        <v>#N/A</v>
      </c>
      <c r="V2363" s="39" t="e">
        <f>VLOOKUP($B2363,臺指選擇權P_C_Ratios!$A$4:$C$500,3,FALSE)</f>
        <v>#N/A</v>
      </c>
      <c r="W2363" s="41" t="e">
        <f>VLOOKUP($B2363,散戶多空比!$A$6:$L$500,12,FALSE)</f>
        <v>#N/A</v>
      </c>
      <c r="X2363" s="40" t="e">
        <f>VLOOKUP($B2363,期貨大額交易人未沖銷部位!$A$4:$O$499,4,FALSE)</f>
        <v>#N/A</v>
      </c>
      <c r="Y2363" s="40" t="e">
        <f>VLOOKUP($B2363,期貨大額交易人未沖銷部位!$A$4:$O$499,7,FALSE)</f>
        <v>#N/A</v>
      </c>
      <c r="Z2363" s="40" t="e">
        <f>VLOOKUP($B2363,期貨大額交易人未沖銷部位!$A$4:$O$499,10,FALSE)</f>
        <v>#N/A</v>
      </c>
      <c r="AA2363" s="40" t="e">
        <f>VLOOKUP($B2363,期貨大額交易人未沖銷部位!$A$4:$O$499,13,FALSE)</f>
        <v>#N/A</v>
      </c>
      <c r="AB2363" s="40" t="e">
        <f>VLOOKUP($B2363,期貨大額交易人未沖銷部位!$A$4:$O$499,14,FALSE)</f>
        <v>#N/A</v>
      </c>
      <c r="AC2363" s="40" t="e">
        <f>VLOOKUP($B2363,期貨大額交易人未沖銷部位!$A$4:$O$499,15,FALSE)</f>
        <v>#N/A</v>
      </c>
      <c r="AD2363" s="33" t="e">
        <f>VLOOKUP($B2363,三大美股走勢!$A$4:$J$495,4,FALSE)</f>
        <v>#N/A</v>
      </c>
      <c r="AE2363" s="33" t="e">
        <f>VLOOKUP($B2363,三大美股走勢!$A$4:$J$495,7,FALSE)</f>
        <v>#N/A</v>
      </c>
      <c r="AF2363" s="33" t="e">
        <f>VLOOKUP($B2363,三大美股走勢!$A$4:$J$495,10,FALSE)</f>
        <v>#N/A</v>
      </c>
    </row>
    <row r="2364" spans="2:32">
      <c r="B2364" s="32">
        <v>45143</v>
      </c>
      <c r="C2364" s="33" t="e">
        <f>VLOOKUP($B2364,大盤與近月台指!$A$4:$I$499,2,FALSE)</f>
        <v>#N/A</v>
      </c>
      <c r="D2364" s="34" t="e">
        <f>VLOOKUP($B2364,大盤與近月台指!$A$4:$I$499,3,FALSE)</f>
        <v>#N/A</v>
      </c>
      <c r="E2364" s="35" t="e">
        <f>VLOOKUP($B2364,大盤與近月台指!$A$4:$I$499,4,FALSE)</f>
        <v>#N/A</v>
      </c>
      <c r="F2364" s="33" t="e">
        <f>VLOOKUP($B2364,大盤與近月台指!$A$4:$I$499,5,FALSE)</f>
        <v>#N/A</v>
      </c>
      <c r="G2364" s="49" t="e">
        <f>VLOOKUP($B2364,三大法人買賣超!$A$4:$I$500,3,FALSE)</f>
        <v>#N/A</v>
      </c>
      <c r="H2364" s="34" t="e">
        <f>VLOOKUP($B2364,三大法人買賣超!$A$4:$I$500,5,FALSE)</f>
        <v>#N/A</v>
      </c>
      <c r="I2364" s="27" t="e">
        <f>VLOOKUP($B2364,三大法人買賣超!$A$4:$I$500,7,FALSE)</f>
        <v>#N/A</v>
      </c>
      <c r="J2364" s="27" t="e">
        <f>VLOOKUP($B2364,三大法人買賣超!$A$4:$I$500,9,FALSE)</f>
        <v>#N/A</v>
      </c>
      <c r="K2364" s="37">
        <f>新台幣匯率美元指數!B2365</f>
        <v>0</v>
      </c>
      <c r="L2364" s="38">
        <f>新台幣匯率美元指數!C2365</f>
        <v>0</v>
      </c>
      <c r="M2364" s="39">
        <f>新台幣匯率美元指數!D2365</f>
        <v>0</v>
      </c>
      <c r="N2364" s="27" t="e">
        <f>VLOOKUP($B2364,期貨未平倉口數!$A$4:$M$499,4,FALSE)</f>
        <v>#N/A</v>
      </c>
      <c r="O2364" s="27" t="e">
        <f>VLOOKUP($B2364,期貨未平倉口數!$A$4:$M$499,9,FALSE)</f>
        <v>#N/A</v>
      </c>
      <c r="P2364" s="27" t="e">
        <f>VLOOKUP($B2364,期貨未平倉口數!$A$4:$M$499,10,FALSE)</f>
        <v>#N/A</v>
      </c>
      <c r="Q2364" s="27" t="e">
        <f>VLOOKUP($B2364,期貨未平倉口數!$A$4:$M$499,11,FALSE)</f>
        <v>#N/A</v>
      </c>
      <c r="R2364" s="64" t="e">
        <f>VLOOKUP($B2364,選擇權未平倉餘額!$A$4:$I$500,6,FALSE)</f>
        <v>#N/A</v>
      </c>
      <c r="S2364" s="64" t="e">
        <f>VLOOKUP($B2364,選擇權未平倉餘額!$A$4:$I$500,7,FALSE)</f>
        <v>#N/A</v>
      </c>
      <c r="T2364" s="64" t="e">
        <f>VLOOKUP($B2364,選擇權未平倉餘額!$A$4:$I$500,8,FALSE)</f>
        <v>#N/A</v>
      </c>
      <c r="U2364" s="64" t="e">
        <f>VLOOKUP($B2364,選擇權未平倉餘額!$A$4:$I$500,9,FALSE)</f>
        <v>#N/A</v>
      </c>
      <c r="V2364" s="39" t="e">
        <f>VLOOKUP($B2364,臺指選擇權P_C_Ratios!$A$4:$C$500,3,FALSE)</f>
        <v>#N/A</v>
      </c>
      <c r="W2364" s="41" t="e">
        <f>VLOOKUP($B2364,散戶多空比!$A$6:$L$500,12,FALSE)</f>
        <v>#N/A</v>
      </c>
      <c r="X2364" s="40" t="e">
        <f>VLOOKUP($B2364,期貨大額交易人未沖銷部位!$A$4:$O$499,4,FALSE)</f>
        <v>#N/A</v>
      </c>
      <c r="Y2364" s="40" t="e">
        <f>VLOOKUP($B2364,期貨大額交易人未沖銷部位!$A$4:$O$499,7,FALSE)</f>
        <v>#N/A</v>
      </c>
      <c r="Z2364" s="40" t="e">
        <f>VLOOKUP($B2364,期貨大額交易人未沖銷部位!$A$4:$O$499,10,FALSE)</f>
        <v>#N/A</v>
      </c>
      <c r="AA2364" s="40" t="e">
        <f>VLOOKUP($B2364,期貨大額交易人未沖銷部位!$A$4:$O$499,13,FALSE)</f>
        <v>#N/A</v>
      </c>
      <c r="AB2364" s="40" t="e">
        <f>VLOOKUP($B2364,期貨大額交易人未沖銷部位!$A$4:$O$499,14,FALSE)</f>
        <v>#N/A</v>
      </c>
      <c r="AC2364" s="40" t="e">
        <f>VLOOKUP($B2364,期貨大額交易人未沖銷部位!$A$4:$O$499,15,FALSE)</f>
        <v>#N/A</v>
      </c>
      <c r="AD2364" s="33" t="e">
        <f>VLOOKUP($B2364,三大美股走勢!$A$4:$J$495,4,FALSE)</f>
        <v>#N/A</v>
      </c>
      <c r="AE2364" s="33" t="e">
        <f>VLOOKUP($B2364,三大美股走勢!$A$4:$J$495,7,FALSE)</f>
        <v>#N/A</v>
      </c>
      <c r="AF2364" s="33" t="e">
        <f>VLOOKUP($B2364,三大美股走勢!$A$4:$J$495,10,FALSE)</f>
        <v>#N/A</v>
      </c>
    </row>
    <row r="2365" spans="2:32">
      <c r="B2365" s="32">
        <v>45144</v>
      </c>
      <c r="C2365" s="33" t="e">
        <f>VLOOKUP($B2365,大盤與近月台指!$A$4:$I$499,2,FALSE)</f>
        <v>#N/A</v>
      </c>
      <c r="D2365" s="34" t="e">
        <f>VLOOKUP($B2365,大盤與近月台指!$A$4:$I$499,3,FALSE)</f>
        <v>#N/A</v>
      </c>
      <c r="E2365" s="35" t="e">
        <f>VLOOKUP($B2365,大盤與近月台指!$A$4:$I$499,4,FALSE)</f>
        <v>#N/A</v>
      </c>
      <c r="F2365" s="33" t="e">
        <f>VLOOKUP($B2365,大盤與近月台指!$A$4:$I$499,5,FALSE)</f>
        <v>#N/A</v>
      </c>
      <c r="G2365" s="49" t="e">
        <f>VLOOKUP($B2365,三大法人買賣超!$A$4:$I$500,3,FALSE)</f>
        <v>#N/A</v>
      </c>
      <c r="H2365" s="34" t="e">
        <f>VLOOKUP($B2365,三大法人買賣超!$A$4:$I$500,5,FALSE)</f>
        <v>#N/A</v>
      </c>
      <c r="I2365" s="27" t="e">
        <f>VLOOKUP($B2365,三大法人買賣超!$A$4:$I$500,7,FALSE)</f>
        <v>#N/A</v>
      </c>
      <c r="J2365" s="27" t="e">
        <f>VLOOKUP($B2365,三大法人買賣超!$A$4:$I$500,9,FALSE)</f>
        <v>#N/A</v>
      </c>
      <c r="K2365" s="37">
        <f>新台幣匯率美元指數!B2366</f>
        <v>0</v>
      </c>
      <c r="L2365" s="38">
        <f>新台幣匯率美元指數!C2366</f>
        <v>0</v>
      </c>
      <c r="M2365" s="39">
        <f>新台幣匯率美元指數!D2366</f>
        <v>0</v>
      </c>
      <c r="N2365" s="27" t="e">
        <f>VLOOKUP($B2365,期貨未平倉口數!$A$4:$M$499,4,FALSE)</f>
        <v>#N/A</v>
      </c>
      <c r="O2365" s="27" t="e">
        <f>VLOOKUP($B2365,期貨未平倉口數!$A$4:$M$499,9,FALSE)</f>
        <v>#N/A</v>
      </c>
      <c r="P2365" s="27" t="e">
        <f>VLOOKUP($B2365,期貨未平倉口數!$A$4:$M$499,10,FALSE)</f>
        <v>#N/A</v>
      </c>
      <c r="Q2365" s="27" t="e">
        <f>VLOOKUP($B2365,期貨未平倉口數!$A$4:$M$499,11,FALSE)</f>
        <v>#N/A</v>
      </c>
      <c r="R2365" s="64" t="e">
        <f>VLOOKUP($B2365,選擇權未平倉餘額!$A$4:$I$500,6,FALSE)</f>
        <v>#N/A</v>
      </c>
      <c r="S2365" s="64" t="e">
        <f>VLOOKUP($B2365,選擇權未平倉餘額!$A$4:$I$500,7,FALSE)</f>
        <v>#N/A</v>
      </c>
      <c r="T2365" s="64" t="e">
        <f>VLOOKUP($B2365,選擇權未平倉餘額!$A$4:$I$500,8,FALSE)</f>
        <v>#N/A</v>
      </c>
      <c r="U2365" s="64" t="e">
        <f>VLOOKUP($B2365,選擇權未平倉餘額!$A$4:$I$500,9,FALSE)</f>
        <v>#N/A</v>
      </c>
      <c r="V2365" s="39" t="e">
        <f>VLOOKUP($B2365,臺指選擇權P_C_Ratios!$A$4:$C$500,3,FALSE)</f>
        <v>#N/A</v>
      </c>
      <c r="W2365" s="41" t="e">
        <f>VLOOKUP($B2365,散戶多空比!$A$6:$L$500,12,FALSE)</f>
        <v>#N/A</v>
      </c>
      <c r="X2365" s="40" t="e">
        <f>VLOOKUP($B2365,期貨大額交易人未沖銷部位!$A$4:$O$499,4,FALSE)</f>
        <v>#N/A</v>
      </c>
      <c r="Y2365" s="40" t="e">
        <f>VLOOKUP($B2365,期貨大額交易人未沖銷部位!$A$4:$O$499,7,FALSE)</f>
        <v>#N/A</v>
      </c>
      <c r="Z2365" s="40" t="e">
        <f>VLOOKUP($B2365,期貨大額交易人未沖銷部位!$A$4:$O$499,10,FALSE)</f>
        <v>#N/A</v>
      </c>
      <c r="AA2365" s="40" t="e">
        <f>VLOOKUP($B2365,期貨大額交易人未沖銷部位!$A$4:$O$499,13,FALSE)</f>
        <v>#N/A</v>
      </c>
      <c r="AB2365" s="40" t="e">
        <f>VLOOKUP($B2365,期貨大額交易人未沖銷部位!$A$4:$O$499,14,FALSE)</f>
        <v>#N/A</v>
      </c>
      <c r="AC2365" s="40" t="e">
        <f>VLOOKUP($B2365,期貨大額交易人未沖銷部位!$A$4:$O$499,15,FALSE)</f>
        <v>#N/A</v>
      </c>
      <c r="AD2365" s="33" t="e">
        <f>VLOOKUP($B2365,三大美股走勢!$A$4:$J$495,4,FALSE)</f>
        <v>#N/A</v>
      </c>
      <c r="AE2365" s="33" t="e">
        <f>VLOOKUP($B2365,三大美股走勢!$A$4:$J$495,7,FALSE)</f>
        <v>#N/A</v>
      </c>
      <c r="AF2365" s="33" t="e">
        <f>VLOOKUP($B2365,三大美股走勢!$A$4:$J$495,10,FALSE)</f>
        <v>#N/A</v>
      </c>
    </row>
    <row r="2366" spans="2:32">
      <c r="B2366" s="32">
        <v>45145</v>
      </c>
      <c r="C2366" s="33" t="e">
        <f>VLOOKUP($B2366,大盤與近月台指!$A$4:$I$499,2,FALSE)</f>
        <v>#N/A</v>
      </c>
      <c r="D2366" s="34" t="e">
        <f>VLOOKUP($B2366,大盤與近月台指!$A$4:$I$499,3,FALSE)</f>
        <v>#N/A</v>
      </c>
      <c r="E2366" s="35" t="e">
        <f>VLOOKUP($B2366,大盤與近月台指!$A$4:$I$499,4,FALSE)</f>
        <v>#N/A</v>
      </c>
      <c r="F2366" s="33" t="e">
        <f>VLOOKUP($B2366,大盤與近月台指!$A$4:$I$499,5,FALSE)</f>
        <v>#N/A</v>
      </c>
      <c r="G2366" s="49" t="e">
        <f>VLOOKUP($B2366,三大法人買賣超!$A$4:$I$500,3,FALSE)</f>
        <v>#N/A</v>
      </c>
      <c r="H2366" s="34" t="e">
        <f>VLOOKUP($B2366,三大法人買賣超!$A$4:$I$500,5,FALSE)</f>
        <v>#N/A</v>
      </c>
      <c r="I2366" s="27" t="e">
        <f>VLOOKUP($B2366,三大法人買賣超!$A$4:$I$500,7,FALSE)</f>
        <v>#N/A</v>
      </c>
      <c r="J2366" s="27" t="e">
        <f>VLOOKUP($B2366,三大法人買賣超!$A$4:$I$500,9,FALSE)</f>
        <v>#N/A</v>
      </c>
      <c r="K2366" s="37">
        <f>新台幣匯率美元指數!B2367</f>
        <v>0</v>
      </c>
      <c r="L2366" s="38">
        <f>新台幣匯率美元指數!C2367</f>
        <v>0</v>
      </c>
      <c r="M2366" s="39">
        <f>新台幣匯率美元指數!D2367</f>
        <v>0</v>
      </c>
      <c r="N2366" s="27" t="e">
        <f>VLOOKUP($B2366,期貨未平倉口數!$A$4:$M$499,4,FALSE)</f>
        <v>#N/A</v>
      </c>
      <c r="O2366" s="27" t="e">
        <f>VLOOKUP($B2366,期貨未平倉口數!$A$4:$M$499,9,FALSE)</f>
        <v>#N/A</v>
      </c>
      <c r="P2366" s="27" t="e">
        <f>VLOOKUP($B2366,期貨未平倉口數!$A$4:$M$499,10,FALSE)</f>
        <v>#N/A</v>
      </c>
      <c r="Q2366" s="27" t="e">
        <f>VLOOKUP($B2366,期貨未平倉口數!$A$4:$M$499,11,FALSE)</f>
        <v>#N/A</v>
      </c>
      <c r="R2366" s="64" t="e">
        <f>VLOOKUP($B2366,選擇權未平倉餘額!$A$4:$I$500,6,FALSE)</f>
        <v>#N/A</v>
      </c>
      <c r="S2366" s="64" t="e">
        <f>VLOOKUP($B2366,選擇權未平倉餘額!$A$4:$I$500,7,FALSE)</f>
        <v>#N/A</v>
      </c>
      <c r="T2366" s="64" t="e">
        <f>VLOOKUP($B2366,選擇權未平倉餘額!$A$4:$I$500,8,FALSE)</f>
        <v>#N/A</v>
      </c>
      <c r="U2366" s="64" t="e">
        <f>VLOOKUP($B2366,選擇權未平倉餘額!$A$4:$I$500,9,FALSE)</f>
        <v>#N/A</v>
      </c>
      <c r="V2366" s="39" t="e">
        <f>VLOOKUP($B2366,臺指選擇權P_C_Ratios!$A$4:$C$500,3,FALSE)</f>
        <v>#N/A</v>
      </c>
      <c r="W2366" s="41" t="e">
        <f>VLOOKUP($B2366,散戶多空比!$A$6:$L$500,12,FALSE)</f>
        <v>#N/A</v>
      </c>
      <c r="X2366" s="40" t="e">
        <f>VLOOKUP($B2366,期貨大額交易人未沖銷部位!$A$4:$O$499,4,FALSE)</f>
        <v>#N/A</v>
      </c>
      <c r="Y2366" s="40" t="e">
        <f>VLOOKUP($B2366,期貨大額交易人未沖銷部位!$A$4:$O$499,7,FALSE)</f>
        <v>#N/A</v>
      </c>
      <c r="Z2366" s="40" t="e">
        <f>VLOOKUP($B2366,期貨大額交易人未沖銷部位!$A$4:$O$499,10,FALSE)</f>
        <v>#N/A</v>
      </c>
      <c r="AA2366" s="40" t="e">
        <f>VLOOKUP($B2366,期貨大額交易人未沖銷部位!$A$4:$O$499,13,FALSE)</f>
        <v>#N/A</v>
      </c>
      <c r="AB2366" s="40" t="e">
        <f>VLOOKUP($B2366,期貨大額交易人未沖銷部位!$A$4:$O$499,14,FALSE)</f>
        <v>#N/A</v>
      </c>
      <c r="AC2366" s="40" t="e">
        <f>VLOOKUP($B2366,期貨大額交易人未沖銷部位!$A$4:$O$499,15,FALSE)</f>
        <v>#N/A</v>
      </c>
      <c r="AD2366" s="33" t="e">
        <f>VLOOKUP($B2366,三大美股走勢!$A$4:$J$495,4,FALSE)</f>
        <v>#N/A</v>
      </c>
      <c r="AE2366" s="33" t="e">
        <f>VLOOKUP($B2366,三大美股走勢!$A$4:$J$495,7,FALSE)</f>
        <v>#N/A</v>
      </c>
      <c r="AF2366" s="33" t="e">
        <f>VLOOKUP($B2366,三大美股走勢!$A$4:$J$495,10,FALSE)</f>
        <v>#N/A</v>
      </c>
    </row>
    <row r="2367" spans="2:32">
      <c r="B2367" s="32">
        <v>45146</v>
      </c>
      <c r="C2367" s="33" t="e">
        <f>VLOOKUP($B2367,大盤與近月台指!$A$4:$I$499,2,FALSE)</f>
        <v>#N/A</v>
      </c>
      <c r="D2367" s="34" t="e">
        <f>VLOOKUP($B2367,大盤與近月台指!$A$4:$I$499,3,FALSE)</f>
        <v>#N/A</v>
      </c>
      <c r="E2367" s="35" t="e">
        <f>VLOOKUP($B2367,大盤與近月台指!$A$4:$I$499,4,FALSE)</f>
        <v>#N/A</v>
      </c>
      <c r="F2367" s="33" t="e">
        <f>VLOOKUP($B2367,大盤與近月台指!$A$4:$I$499,5,FALSE)</f>
        <v>#N/A</v>
      </c>
      <c r="G2367" s="49" t="e">
        <f>VLOOKUP($B2367,三大法人買賣超!$A$4:$I$500,3,FALSE)</f>
        <v>#N/A</v>
      </c>
      <c r="H2367" s="34" t="e">
        <f>VLOOKUP($B2367,三大法人買賣超!$A$4:$I$500,5,FALSE)</f>
        <v>#N/A</v>
      </c>
      <c r="I2367" s="27" t="e">
        <f>VLOOKUP($B2367,三大法人買賣超!$A$4:$I$500,7,FALSE)</f>
        <v>#N/A</v>
      </c>
      <c r="J2367" s="27" t="e">
        <f>VLOOKUP($B2367,三大法人買賣超!$A$4:$I$500,9,FALSE)</f>
        <v>#N/A</v>
      </c>
      <c r="K2367" s="37">
        <f>新台幣匯率美元指數!B2368</f>
        <v>0</v>
      </c>
      <c r="L2367" s="38">
        <f>新台幣匯率美元指數!C2368</f>
        <v>0</v>
      </c>
      <c r="M2367" s="39">
        <f>新台幣匯率美元指數!D2368</f>
        <v>0</v>
      </c>
      <c r="N2367" s="27" t="e">
        <f>VLOOKUP($B2367,期貨未平倉口數!$A$4:$M$499,4,FALSE)</f>
        <v>#N/A</v>
      </c>
      <c r="O2367" s="27" t="e">
        <f>VLOOKUP($B2367,期貨未平倉口數!$A$4:$M$499,9,FALSE)</f>
        <v>#N/A</v>
      </c>
      <c r="P2367" s="27" t="e">
        <f>VLOOKUP($B2367,期貨未平倉口數!$A$4:$M$499,10,FALSE)</f>
        <v>#N/A</v>
      </c>
      <c r="Q2367" s="27" t="e">
        <f>VLOOKUP($B2367,期貨未平倉口數!$A$4:$M$499,11,FALSE)</f>
        <v>#N/A</v>
      </c>
      <c r="R2367" s="64" t="e">
        <f>VLOOKUP($B2367,選擇權未平倉餘額!$A$4:$I$500,6,FALSE)</f>
        <v>#N/A</v>
      </c>
      <c r="S2367" s="64" t="e">
        <f>VLOOKUP($B2367,選擇權未平倉餘額!$A$4:$I$500,7,FALSE)</f>
        <v>#N/A</v>
      </c>
      <c r="T2367" s="64" t="e">
        <f>VLOOKUP($B2367,選擇權未平倉餘額!$A$4:$I$500,8,FALSE)</f>
        <v>#N/A</v>
      </c>
      <c r="U2367" s="64" t="e">
        <f>VLOOKUP($B2367,選擇權未平倉餘額!$A$4:$I$500,9,FALSE)</f>
        <v>#N/A</v>
      </c>
      <c r="V2367" s="39" t="e">
        <f>VLOOKUP($B2367,臺指選擇權P_C_Ratios!$A$4:$C$500,3,FALSE)</f>
        <v>#N/A</v>
      </c>
      <c r="W2367" s="41" t="e">
        <f>VLOOKUP($B2367,散戶多空比!$A$6:$L$500,12,FALSE)</f>
        <v>#N/A</v>
      </c>
      <c r="X2367" s="40" t="e">
        <f>VLOOKUP($B2367,期貨大額交易人未沖銷部位!$A$4:$O$499,4,FALSE)</f>
        <v>#N/A</v>
      </c>
      <c r="Y2367" s="40" t="e">
        <f>VLOOKUP($B2367,期貨大額交易人未沖銷部位!$A$4:$O$499,7,FALSE)</f>
        <v>#N/A</v>
      </c>
      <c r="Z2367" s="40" t="e">
        <f>VLOOKUP($B2367,期貨大額交易人未沖銷部位!$A$4:$O$499,10,FALSE)</f>
        <v>#N/A</v>
      </c>
      <c r="AA2367" s="40" t="e">
        <f>VLOOKUP($B2367,期貨大額交易人未沖銷部位!$A$4:$O$499,13,FALSE)</f>
        <v>#N/A</v>
      </c>
      <c r="AB2367" s="40" t="e">
        <f>VLOOKUP($B2367,期貨大額交易人未沖銷部位!$A$4:$O$499,14,FALSE)</f>
        <v>#N/A</v>
      </c>
      <c r="AC2367" s="40" t="e">
        <f>VLOOKUP($B2367,期貨大額交易人未沖銷部位!$A$4:$O$499,15,FALSE)</f>
        <v>#N/A</v>
      </c>
      <c r="AD2367" s="33" t="e">
        <f>VLOOKUP($B2367,三大美股走勢!$A$4:$J$495,4,FALSE)</f>
        <v>#N/A</v>
      </c>
      <c r="AE2367" s="33" t="e">
        <f>VLOOKUP($B2367,三大美股走勢!$A$4:$J$495,7,FALSE)</f>
        <v>#N/A</v>
      </c>
      <c r="AF2367" s="33" t="e">
        <f>VLOOKUP($B2367,三大美股走勢!$A$4:$J$495,10,FALSE)</f>
        <v>#N/A</v>
      </c>
    </row>
    <row r="2368" spans="2:32">
      <c r="B2368" s="32">
        <v>45147</v>
      </c>
      <c r="C2368" s="33" t="e">
        <f>VLOOKUP($B2368,大盤與近月台指!$A$4:$I$499,2,FALSE)</f>
        <v>#N/A</v>
      </c>
      <c r="D2368" s="34" t="e">
        <f>VLOOKUP($B2368,大盤與近月台指!$A$4:$I$499,3,FALSE)</f>
        <v>#N/A</v>
      </c>
      <c r="E2368" s="35" t="e">
        <f>VLOOKUP($B2368,大盤與近月台指!$A$4:$I$499,4,FALSE)</f>
        <v>#N/A</v>
      </c>
      <c r="F2368" s="33" t="e">
        <f>VLOOKUP($B2368,大盤與近月台指!$A$4:$I$499,5,FALSE)</f>
        <v>#N/A</v>
      </c>
      <c r="G2368" s="49" t="e">
        <f>VLOOKUP($B2368,三大法人買賣超!$A$4:$I$500,3,FALSE)</f>
        <v>#N/A</v>
      </c>
      <c r="H2368" s="34" t="e">
        <f>VLOOKUP($B2368,三大法人買賣超!$A$4:$I$500,5,FALSE)</f>
        <v>#N/A</v>
      </c>
      <c r="I2368" s="27" t="e">
        <f>VLOOKUP($B2368,三大法人買賣超!$A$4:$I$500,7,FALSE)</f>
        <v>#N/A</v>
      </c>
      <c r="J2368" s="27" t="e">
        <f>VLOOKUP($B2368,三大法人買賣超!$A$4:$I$500,9,FALSE)</f>
        <v>#N/A</v>
      </c>
      <c r="K2368" s="37">
        <f>新台幣匯率美元指數!B2369</f>
        <v>0</v>
      </c>
      <c r="L2368" s="38">
        <f>新台幣匯率美元指數!C2369</f>
        <v>0</v>
      </c>
      <c r="M2368" s="39">
        <f>新台幣匯率美元指數!D2369</f>
        <v>0</v>
      </c>
      <c r="N2368" s="27" t="e">
        <f>VLOOKUP($B2368,期貨未平倉口數!$A$4:$M$499,4,FALSE)</f>
        <v>#N/A</v>
      </c>
      <c r="O2368" s="27" t="e">
        <f>VLOOKUP($B2368,期貨未平倉口數!$A$4:$M$499,9,FALSE)</f>
        <v>#N/A</v>
      </c>
      <c r="P2368" s="27" t="e">
        <f>VLOOKUP($B2368,期貨未平倉口數!$A$4:$M$499,10,FALSE)</f>
        <v>#N/A</v>
      </c>
      <c r="Q2368" s="27" t="e">
        <f>VLOOKUP($B2368,期貨未平倉口數!$A$4:$M$499,11,FALSE)</f>
        <v>#N/A</v>
      </c>
      <c r="R2368" s="64" t="e">
        <f>VLOOKUP($B2368,選擇權未平倉餘額!$A$4:$I$500,6,FALSE)</f>
        <v>#N/A</v>
      </c>
      <c r="S2368" s="64" t="e">
        <f>VLOOKUP($B2368,選擇權未平倉餘額!$A$4:$I$500,7,FALSE)</f>
        <v>#N/A</v>
      </c>
      <c r="T2368" s="64" t="e">
        <f>VLOOKUP($B2368,選擇權未平倉餘額!$A$4:$I$500,8,FALSE)</f>
        <v>#N/A</v>
      </c>
      <c r="U2368" s="64" t="e">
        <f>VLOOKUP($B2368,選擇權未平倉餘額!$A$4:$I$500,9,FALSE)</f>
        <v>#N/A</v>
      </c>
      <c r="V2368" s="39" t="e">
        <f>VLOOKUP($B2368,臺指選擇權P_C_Ratios!$A$4:$C$500,3,FALSE)</f>
        <v>#N/A</v>
      </c>
      <c r="W2368" s="41" t="e">
        <f>VLOOKUP($B2368,散戶多空比!$A$6:$L$500,12,FALSE)</f>
        <v>#N/A</v>
      </c>
      <c r="X2368" s="40" t="e">
        <f>VLOOKUP($B2368,期貨大額交易人未沖銷部位!$A$4:$O$499,4,FALSE)</f>
        <v>#N/A</v>
      </c>
      <c r="Y2368" s="40" t="e">
        <f>VLOOKUP($B2368,期貨大額交易人未沖銷部位!$A$4:$O$499,7,FALSE)</f>
        <v>#N/A</v>
      </c>
      <c r="Z2368" s="40" t="e">
        <f>VLOOKUP($B2368,期貨大額交易人未沖銷部位!$A$4:$O$499,10,FALSE)</f>
        <v>#N/A</v>
      </c>
      <c r="AA2368" s="40" t="e">
        <f>VLOOKUP($B2368,期貨大額交易人未沖銷部位!$A$4:$O$499,13,FALSE)</f>
        <v>#N/A</v>
      </c>
      <c r="AB2368" s="40" t="e">
        <f>VLOOKUP($B2368,期貨大額交易人未沖銷部位!$A$4:$O$499,14,FALSE)</f>
        <v>#N/A</v>
      </c>
      <c r="AC2368" s="40" t="e">
        <f>VLOOKUP($B2368,期貨大額交易人未沖銷部位!$A$4:$O$499,15,FALSE)</f>
        <v>#N/A</v>
      </c>
      <c r="AD2368" s="33" t="e">
        <f>VLOOKUP($B2368,三大美股走勢!$A$4:$J$495,4,FALSE)</f>
        <v>#N/A</v>
      </c>
      <c r="AE2368" s="33" t="e">
        <f>VLOOKUP($B2368,三大美股走勢!$A$4:$J$495,7,FALSE)</f>
        <v>#N/A</v>
      </c>
      <c r="AF2368" s="33" t="e">
        <f>VLOOKUP($B2368,三大美股走勢!$A$4:$J$495,10,FALSE)</f>
        <v>#N/A</v>
      </c>
    </row>
    <row r="2369" spans="2:32">
      <c r="B2369" s="32">
        <v>45148</v>
      </c>
      <c r="C2369" s="33" t="e">
        <f>VLOOKUP($B2369,大盤與近月台指!$A$4:$I$499,2,FALSE)</f>
        <v>#N/A</v>
      </c>
      <c r="D2369" s="34" t="e">
        <f>VLOOKUP($B2369,大盤與近月台指!$A$4:$I$499,3,FALSE)</f>
        <v>#N/A</v>
      </c>
      <c r="E2369" s="35" t="e">
        <f>VLOOKUP($B2369,大盤與近月台指!$A$4:$I$499,4,FALSE)</f>
        <v>#N/A</v>
      </c>
      <c r="F2369" s="33" t="e">
        <f>VLOOKUP($B2369,大盤與近月台指!$A$4:$I$499,5,FALSE)</f>
        <v>#N/A</v>
      </c>
      <c r="G2369" s="49" t="e">
        <f>VLOOKUP($B2369,三大法人買賣超!$A$4:$I$500,3,FALSE)</f>
        <v>#N/A</v>
      </c>
      <c r="H2369" s="34" t="e">
        <f>VLOOKUP($B2369,三大法人買賣超!$A$4:$I$500,5,FALSE)</f>
        <v>#N/A</v>
      </c>
      <c r="I2369" s="27" t="e">
        <f>VLOOKUP($B2369,三大法人買賣超!$A$4:$I$500,7,FALSE)</f>
        <v>#N/A</v>
      </c>
      <c r="J2369" s="27" t="e">
        <f>VLOOKUP($B2369,三大法人買賣超!$A$4:$I$500,9,FALSE)</f>
        <v>#N/A</v>
      </c>
      <c r="K2369" s="37">
        <f>新台幣匯率美元指數!B2370</f>
        <v>0</v>
      </c>
      <c r="L2369" s="38">
        <f>新台幣匯率美元指數!C2370</f>
        <v>0</v>
      </c>
      <c r="M2369" s="39">
        <f>新台幣匯率美元指數!D2370</f>
        <v>0</v>
      </c>
      <c r="N2369" s="27" t="e">
        <f>VLOOKUP($B2369,期貨未平倉口數!$A$4:$M$499,4,FALSE)</f>
        <v>#N/A</v>
      </c>
      <c r="O2369" s="27" t="e">
        <f>VLOOKUP($B2369,期貨未平倉口數!$A$4:$M$499,9,FALSE)</f>
        <v>#N/A</v>
      </c>
      <c r="P2369" s="27" t="e">
        <f>VLOOKUP($B2369,期貨未平倉口數!$A$4:$M$499,10,FALSE)</f>
        <v>#N/A</v>
      </c>
      <c r="Q2369" s="27" t="e">
        <f>VLOOKUP($B2369,期貨未平倉口數!$A$4:$M$499,11,FALSE)</f>
        <v>#N/A</v>
      </c>
      <c r="R2369" s="64" t="e">
        <f>VLOOKUP($B2369,選擇權未平倉餘額!$A$4:$I$500,6,FALSE)</f>
        <v>#N/A</v>
      </c>
      <c r="S2369" s="64" t="e">
        <f>VLOOKUP($B2369,選擇權未平倉餘額!$A$4:$I$500,7,FALSE)</f>
        <v>#N/A</v>
      </c>
      <c r="T2369" s="64" t="e">
        <f>VLOOKUP($B2369,選擇權未平倉餘額!$A$4:$I$500,8,FALSE)</f>
        <v>#N/A</v>
      </c>
      <c r="U2369" s="64" t="e">
        <f>VLOOKUP($B2369,選擇權未平倉餘額!$A$4:$I$500,9,FALSE)</f>
        <v>#N/A</v>
      </c>
      <c r="V2369" s="39" t="e">
        <f>VLOOKUP($B2369,臺指選擇權P_C_Ratios!$A$4:$C$500,3,FALSE)</f>
        <v>#N/A</v>
      </c>
      <c r="W2369" s="41" t="e">
        <f>VLOOKUP($B2369,散戶多空比!$A$6:$L$500,12,FALSE)</f>
        <v>#N/A</v>
      </c>
      <c r="X2369" s="40" t="e">
        <f>VLOOKUP($B2369,期貨大額交易人未沖銷部位!$A$4:$O$499,4,FALSE)</f>
        <v>#N/A</v>
      </c>
      <c r="Y2369" s="40" t="e">
        <f>VLOOKUP($B2369,期貨大額交易人未沖銷部位!$A$4:$O$499,7,FALSE)</f>
        <v>#N/A</v>
      </c>
      <c r="Z2369" s="40" t="e">
        <f>VLOOKUP($B2369,期貨大額交易人未沖銷部位!$A$4:$O$499,10,FALSE)</f>
        <v>#N/A</v>
      </c>
      <c r="AA2369" s="40" t="e">
        <f>VLOOKUP($B2369,期貨大額交易人未沖銷部位!$A$4:$O$499,13,FALSE)</f>
        <v>#N/A</v>
      </c>
      <c r="AB2369" s="40" t="e">
        <f>VLOOKUP($B2369,期貨大額交易人未沖銷部位!$A$4:$O$499,14,FALSE)</f>
        <v>#N/A</v>
      </c>
      <c r="AC2369" s="40" t="e">
        <f>VLOOKUP($B2369,期貨大額交易人未沖銷部位!$A$4:$O$499,15,FALSE)</f>
        <v>#N/A</v>
      </c>
      <c r="AD2369" s="33" t="e">
        <f>VLOOKUP($B2369,三大美股走勢!$A$4:$J$495,4,FALSE)</f>
        <v>#N/A</v>
      </c>
      <c r="AE2369" s="33" t="e">
        <f>VLOOKUP($B2369,三大美股走勢!$A$4:$J$495,7,FALSE)</f>
        <v>#N/A</v>
      </c>
      <c r="AF2369" s="33" t="e">
        <f>VLOOKUP($B2369,三大美股走勢!$A$4:$J$495,10,FALSE)</f>
        <v>#N/A</v>
      </c>
    </row>
    <row r="2370" spans="2:32">
      <c r="B2370" s="32">
        <v>45149</v>
      </c>
      <c r="C2370" s="33" t="e">
        <f>VLOOKUP($B2370,大盤與近月台指!$A$4:$I$499,2,FALSE)</f>
        <v>#N/A</v>
      </c>
      <c r="D2370" s="34" t="e">
        <f>VLOOKUP($B2370,大盤與近月台指!$A$4:$I$499,3,FALSE)</f>
        <v>#N/A</v>
      </c>
      <c r="E2370" s="35" t="e">
        <f>VLOOKUP($B2370,大盤與近月台指!$A$4:$I$499,4,FALSE)</f>
        <v>#N/A</v>
      </c>
      <c r="F2370" s="33" t="e">
        <f>VLOOKUP($B2370,大盤與近月台指!$A$4:$I$499,5,FALSE)</f>
        <v>#N/A</v>
      </c>
      <c r="G2370" s="49" t="e">
        <f>VLOOKUP($B2370,三大法人買賣超!$A$4:$I$500,3,FALSE)</f>
        <v>#N/A</v>
      </c>
      <c r="H2370" s="34" t="e">
        <f>VLOOKUP($B2370,三大法人買賣超!$A$4:$I$500,5,FALSE)</f>
        <v>#N/A</v>
      </c>
      <c r="I2370" s="27" t="e">
        <f>VLOOKUP($B2370,三大法人買賣超!$A$4:$I$500,7,FALSE)</f>
        <v>#N/A</v>
      </c>
      <c r="J2370" s="27" t="e">
        <f>VLOOKUP($B2370,三大法人買賣超!$A$4:$I$500,9,FALSE)</f>
        <v>#N/A</v>
      </c>
      <c r="K2370" s="37">
        <f>新台幣匯率美元指數!B2371</f>
        <v>0</v>
      </c>
      <c r="L2370" s="38">
        <f>新台幣匯率美元指數!C2371</f>
        <v>0</v>
      </c>
      <c r="M2370" s="39">
        <f>新台幣匯率美元指數!D2371</f>
        <v>0</v>
      </c>
      <c r="N2370" s="27" t="e">
        <f>VLOOKUP($B2370,期貨未平倉口數!$A$4:$M$499,4,FALSE)</f>
        <v>#N/A</v>
      </c>
      <c r="O2370" s="27" t="e">
        <f>VLOOKUP($B2370,期貨未平倉口數!$A$4:$M$499,9,FALSE)</f>
        <v>#N/A</v>
      </c>
      <c r="P2370" s="27" t="e">
        <f>VLOOKUP($B2370,期貨未平倉口數!$A$4:$M$499,10,FALSE)</f>
        <v>#N/A</v>
      </c>
      <c r="Q2370" s="27" t="e">
        <f>VLOOKUP($B2370,期貨未平倉口數!$A$4:$M$499,11,FALSE)</f>
        <v>#N/A</v>
      </c>
      <c r="R2370" s="64" t="e">
        <f>VLOOKUP($B2370,選擇權未平倉餘額!$A$4:$I$500,6,FALSE)</f>
        <v>#N/A</v>
      </c>
      <c r="S2370" s="64" t="e">
        <f>VLOOKUP($B2370,選擇權未平倉餘額!$A$4:$I$500,7,FALSE)</f>
        <v>#N/A</v>
      </c>
      <c r="T2370" s="64" t="e">
        <f>VLOOKUP($B2370,選擇權未平倉餘額!$A$4:$I$500,8,FALSE)</f>
        <v>#N/A</v>
      </c>
      <c r="U2370" s="64" t="e">
        <f>VLOOKUP($B2370,選擇權未平倉餘額!$A$4:$I$500,9,FALSE)</f>
        <v>#N/A</v>
      </c>
      <c r="V2370" s="39" t="e">
        <f>VLOOKUP($B2370,臺指選擇權P_C_Ratios!$A$4:$C$500,3,FALSE)</f>
        <v>#N/A</v>
      </c>
      <c r="W2370" s="41" t="e">
        <f>VLOOKUP($B2370,散戶多空比!$A$6:$L$500,12,FALSE)</f>
        <v>#N/A</v>
      </c>
      <c r="X2370" s="40" t="e">
        <f>VLOOKUP($B2370,期貨大額交易人未沖銷部位!$A$4:$O$499,4,FALSE)</f>
        <v>#N/A</v>
      </c>
      <c r="Y2370" s="40" t="e">
        <f>VLOOKUP($B2370,期貨大額交易人未沖銷部位!$A$4:$O$499,7,FALSE)</f>
        <v>#N/A</v>
      </c>
      <c r="Z2370" s="40" t="e">
        <f>VLOOKUP($B2370,期貨大額交易人未沖銷部位!$A$4:$O$499,10,FALSE)</f>
        <v>#N/A</v>
      </c>
      <c r="AA2370" s="40" t="e">
        <f>VLOOKUP($B2370,期貨大額交易人未沖銷部位!$A$4:$O$499,13,FALSE)</f>
        <v>#N/A</v>
      </c>
      <c r="AB2370" s="40" t="e">
        <f>VLOOKUP($B2370,期貨大額交易人未沖銷部位!$A$4:$O$499,14,FALSE)</f>
        <v>#N/A</v>
      </c>
      <c r="AC2370" s="40" t="e">
        <f>VLOOKUP($B2370,期貨大額交易人未沖銷部位!$A$4:$O$499,15,FALSE)</f>
        <v>#N/A</v>
      </c>
      <c r="AD2370" s="33" t="e">
        <f>VLOOKUP($B2370,三大美股走勢!$A$4:$J$495,4,FALSE)</f>
        <v>#N/A</v>
      </c>
      <c r="AE2370" s="33" t="e">
        <f>VLOOKUP($B2370,三大美股走勢!$A$4:$J$495,7,FALSE)</f>
        <v>#N/A</v>
      </c>
      <c r="AF2370" s="33" t="e">
        <f>VLOOKUP($B2370,三大美股走勢!$A$4:$J$495,10,FALSE)</f>
        <v>#N/A</v>
      </c>
    </row>
    <row r="2371" spans="2:32">
      <c r="B2371" s="32">
        <v>45150</v>
      </c>
      <c r="C2371" s="33" t="e">
        <f>VLOOKUP($B2371,大盤與近月台指!$A$4:$I$499,2,FALSE)</f>
        <v>#N/A</v>
      </c>
      <c r="D2371" s="34" t="e">
        <f>VLOOKUP($B2371,大盤與近月台指!$A$4:$I$499,3,FALSE)</f>
        <v>#N/A</v>
      </c>
      <c r="E2371" s="35" t="e">
        <f>VLOOKUP($B2371,大盤與近月台指!$A$4:$I$499,4,FALSE)</f>
        <v>#N/A</v>
      </c>
      <c r="F2371" s="33" t="e">
        <f>VLOOKUP($B2371,大盤與近月台指!$A$4:$I$499,5,FALSE)</f>
        <v>#N/A</v>
      </c>
      <c r="G2371" s="49" t="e">
        <f>VLOOKUP($B2371,三大法人買賣超!$A$4:$I$500,3,FALSE)</f>
        <v>#N/A</v>
      </c>
      <c r="H2371" s="34" t="e">
        <f>VLOOKUP($B2371,三大法人買賣超!$A$4:$I$500,5,FALSE)</f>
        <v>#N/A</v>
      </c>
      <c r="I2371" s="27" t="e">
        <f>VLOOKUP($B2371,三大法人買賣超!$A$4:$I$500,7,FALSE)</f>
        <v>#N/A</v>
      </c>
      <c r="J2371" s="27" t="e">
        <f>VLOOKUP($B2371,三大法人買賣超!$A$4:$I$500,9,FALSE)</f>
        <v>#N/A</v>
      </c>
      <c r="K2371" s="37">
        <f>新台幣匯率美元指數!B2372</f>
        <v>0</v>
      </c>
      <c r="L2371" s="38">
        <f>新台幣匯率美元指數!C2372</f>
        <v>0</v>
      </c>
      <c r="M2371" s="39">
        <f>新台幣匯率美元指數!D2372</f>
        <v>0</v>
      </c>
      <c r="N2371" s="27" t="e">
        <f>VLOOKUP($B2371,期貨未平倉口數!$A$4:$M$499,4,FALSE)</f>
        <v>#N/A</v>
      </c>
      <c r="O2371" s="27" t="e">
        <f>VLOOKUP($B2371,期貨未平倉口數!$A$4:$M$499,9,FALSE)</f>
        <v>#N/A</v>
      </c>
      <c r="P2371" s="27" t="e">
        <f>VLOOKUP($B2371,期貨未平倉口數!$A$4:$M$499,10,FALSE)</f>
        <v>#N/A</v>
      </c>
      <c r="Q2371" s="27" t="e">
        <f>VLOOKUP($B2371,期貨未平倉口數!$A$4:$M$499,11,FALSE)</f>
        <v>#N/A</v>
      </c>
      <c r="R2371" s="64" t="e">
        <f>VLOOKUP($B2371,選擇權未平倉餘額!$A$4:$I$500,6,FALSE)</f>
        <v>#N/A</v>
      </c>
      <c r="S2371" s="64" t="e">
        <f>VLOOKUP($B2371,選擇權未平倉餘額!$A$4:$I$500,7,FALSE)</f>
        <v>#N/A</v>
      </c>
      <c r="T2371" s="64" t="e">
        <f>VLOOKUP($B2371,選擇權未平倉餘額!$A$4:$I$500,8,FALSE)</f>
        <v>#N/A</v>
      </c>
      <c r="U2371" s="64" t="e">
        <f>VLOOKUP($B2371,選擇權未平倉餘額!$A$4:$I$500,9,FALSE)</f>
        <v>#N/A</v>
      </c>
      <c r="V2371" s="39" t="e">
        <f>VLOOKUP($B2371,臺指選擇權P_C_Ratios!$A$4:$C$500,3,FALSE)</f>
        <v>#N/A</v>
      </c>
      <c r="W2371" s="41" t="e">
        <f>VLOOKUP($B2371,散戶多空比!$A$6:$L$500,12,FALSE)</f>
        <v>#N/A</v>
      </c>
      <c r="X2371" s="40" t="e">
        <f>VLOOKUP($B2371,期貨大額交易人未沖銷部位!$A$4:$O$499,4,FALSE)</f>
        <v>#N/A</v>
      </c>
      <c r="Y2371" s="40" t="e">
        <f>VLOOKUP($B2371,期貨大額交易人未沖銷部位!$A$4:$O$499,7,FALSE)</f>
        <v>#N/A</v>
      </c>
      <c r="Z2371" s="40" t="e">
        <f>VLOOKUP($B2371,期貨大額交易人未沖銷部位!$A$4:$O$499,10,FALSE)</f>
        <v>#N/A</v>
      </c>
      <c r="AA2371" s="40" t="e">
        <f>VLOOKUP($B2371,期貨大額交易人未沖銷部位!$A$4:$O$499,13,FALSE)</f>
        <v>#N/A</v>
      </c>
      <c r="AB2371" s="40" t="e">
        <f>VLOOKUP($B2371,期貨大額交易人未沖銷部位!$A$4:$O$499,14,FALSE)</f>
        <v>#N/A</v>
      </c>
      <c r="AC2371" s="40" t="e">
        <f>VLOOKUP($B2371,期貨大額交易人未沖銷部位!$A$4:$O$499,15,FALSE)</f>
        <v>#N/A</v>
      </c>
      <c r="AD2371" s="33" t="e">
        <f>VLOOKUP($B2371,三大美股走勢!$A$4:$J$495,4,FALSE)</f>
        <v>#N/A</v>
      </c>
      <c r="AE2371" s="33" t="e">
        <f>VLOOKUP($B2371,三大美股走勢!$A$4:$J$495,7,FALSE)</f>
        <v>#N/A</v>
      </c>
      <c r="AF2371" s="33" t="e">
        <f>VLOOKUP($B2371,三大美股走勢!$A$4:$J$495,10,FALSE)</f>
        <v>#N/A</v>
      </c>
    </row>
    <row r="2372" spans="2:32">
      <c r="B2372" s="32">
        <v>45151</v>
      </c>
      <c r="C2372" s="33" t="e">
        <f>VLOOKUP($B2372,大盤與近月台指!$A$4:$I$499,2,FALSE)</f>
        <v>#N/A</v>
      </c>
      <c r="D2372" s="34" t="e">
        <f>VLOOKUP($B2372,大盤與近月台指!$A$4:$I$499,3,FALSE)</f>
        <v>#N/A</v>
      </c>
      <c r="E2372" s="35" t="e">
        <f>VLOOKUP($B2372,大盤與近月台指!$A$4:$I$499,4,FALSE)</f>
        <v>#N/A</v>
      </c>
      <c r="F2372" s="33" t="e">
        <f>VLOOKUP($B2372,大盤與近月台指!$A$4:$I$499,5,FALSE)</f>
        <v>#N/A</v>
      </c>
      <c r="G2372" s="49" t="e">
        <f>VLOOKUP($B2372,三大法人買賣超!$A$4:$I$500,3,FALSE)</f>
        <v>#N/A</v>
      </c>
      <c r="H2372" s="34" t="e">
        <f>VLOOKUP($B2372,三大法人買賣超!$A$4:$I$500,5,FALSE)</f>
        <v>#N/A</v>
      </c>
      <c r="I2372" s="27" t="e">
        <f>VLOOKUP($B2372,三大法人買賣超!$A$4:$I$500,7,FALSE)</f>
        <v>#N/A</v>
      </c>
      <c r="J2372" s="27" t="e">
        <f>VLOOKUP($B2372,三大法人買賣超!$A$4:$I$500,9,FALSE)</f>
        <v>#N/A</v>
      </c>
      <c r="K2372" s="37">
        <f>新台幣匯率美元指數!B2373</f>
        <v>0</v>
      </c>
      <c r="L2372" s="38">
        <f>新台幣匯率美元指數!C2373</f>
        <v>0</v>
      </c>
      <c r="M2372" s="39">
        <f>新台幣匯率美元指數!D2373</f>
        <v>0</v>
      </c>
      <c r="N2372" s="27" t="e">
        <f>VLOOKUP($B2372,期貨未平倉口數!$A$4:$M$499,4,FALSE)</f>
        <v>#N/A</v>
      </c>
      <c r="O2372" s="27" t="e">
        <f>VLOOKUP($B2372,期貨未平倉口數!$A$4:$M$499,9,FALSE)</f>
        <v>#N/A</v>
      </c>
      <c r="P2372" s="27" t="e">
        <f>VLOOKUP($B2372,期貨未平倉口數!$A$4:$M$499,10,FALSE)</f>
        <v>#N/A</v>
      </c>
      <c r="Q2372" s="27" t="e">
        <f>VLOOKUP($B2372,期貨未平倉口數!$A$4:$M$499,11,FALSE)</f>
        <v>#N/A</v>
      </c>
      <c r="R2372" s="64" t="e">
        <f>VLOOKUP($B2372,選擇權未平倉餘額!$A$4:$I$500,6,FALSE)</f>
        <v>#N/A</v>
      </c>
      <c r="S2372" s="64" t="e">
        <f>VLOOKUP($B2372,選擇權未平倉餘額!$A$4:$I$500,7,FALSE)</f>
        <v>#N/A</v>
      </c>
      <c r="T2372" s="64" t="e">
        <f>VLOOKUP($B2372,選擇權未平倉餘額!$A$4:$I$500,8,FALSE)</f>
        <v>#N/A</v>
      </c>
      <c r="U2372" s="64" t="e">
        <f>VLOOKUP($B2372,選擇權未平倉餘額!$A$4:$I$500,9,FALSE)</f>
        <v>#N/A</v>
      </c>
      <c r="V2372" s="39" t="e">
        <f>VLOOKUP($B2372,臺指選擇權P_C_Ratios!$A$4:$C$500,3,FALSE)</f>
        <v>#N/A</v>
      </c>
      <c r="W2372" s="41" t="e">
        <f>VLOOKUP($B2372,散戶多空比!$A$6:$L$500,12,FALSE)</f>
        <v>#N/A</v>
      </c>
      <c r="X2372" s="40" t="e">
        <f>VLOOKUP($B2372,期貨大額交易人未沖銷部位!$A$4:$O$499,4,FALSE)</f>
        <v>#N/A</v>
      </c>
      <c r="Y2372" s="40" t="e">
        <f>VLOOKUP($B2372,期貨大額交易人未沖銷部位!$A$4:$O$499,7,FALSE)</f>
        <v>#N/A</v>
      </c>
      <c r="Z2372" s="40" t="e">
        <f>VLOOKUP($B2372,期貨大額交易人未沖銷部位!$A$4:$O$499,10,FALSE)</f>
        <v>#N/A</v>
      </c>
      <c r="AA2372" s="40" t="e">
        <f>VLOOKUP($B2372,期貨大額交易人未沖銷部位!$A$4:$O$499,13,FALSE)</f>
        <v>#N/A</v>
      </c>
      <c r="AB2372" s="40" t="e">
        <f>VLOOKUP($B2372,期貨大額交易人未沖銷部位!$A$4:$O$499,14,FALSE)</f>
        <v>#N/A</v>
      </c>
      <c r="AC2372" s="40" t="e">
        <f>VLOOKUP($B2372,期貨大額交易人未沖銷部位!$A$4:$O$499,15,FALSE)</f>
        <v>#N/A</v>
      </c>
      <c r="AD2372" s="33" t="e">
        <f>VLOOKUP($B2372,三大美股走勢!$A$4:$J$495,4,FALSE)</f>
        <v>#N/A</v>
      </c>
      <c r="AE2372" s="33" t="e">
        <f>VLOOKUP($B2372,三大美股走勢!$A$4:$J$495,7,FALSE)</f>
        <v>#N/A</v>
      </c>
      <c r="AF2372" s="33" t="e">
        <f>VLOOKUP($B2372,三大美股走勢!$A$4:$J$495,10,FALSE)</f>
        <v>#N/A</v>
      </c>
    </row>
    <row r="2373" spans="2:32">
      <c r="B2373" s="32">
        <v>45152</v>
      </c>
      <c r="C2373" s="33" t="e">
        <f>VLOOKUP($B2373,大盤與近月台指!$A$4:$I$499,2,FALSE)</f>
        <v>#N/A</v>
      </c>
      <c r="D2373" s="34" t="e">
        <f>VLOOKUP($B2373,大盤與近月台指!$A$4:$I$499,3,FALSE)</f>
        <v>#N/A</v>
      </c>
      <c r="E2373" s="35" t="e">
        <f>VLOOKUP($B2373,大盤與近月台指!$A$4:$I$499,4,FALSE)</f>
        <v>#N/A</v>
      </c>
      <c r="F2373" s="33" t="e">
        <f>VLOOKUP($B2373,大盤與近月台指!$A$4:$I$499,5,FALSE)</f>
        <v>#N/A</v>
      </c>
      <c r="G2373" s="49" t="e">
        <f>VLOOKUP($B2373,三大法人買賣超!$A$4:$I$500,3,FALSE)</f>
        <v>#N/A</v>
      </c>
      <c r="H2373" s="34" t="e">
        <f>VLOOKUP($B2373,三大法人買賣超!$A$4:$I$500,5,FALSE)</f>
        <v>#N/A</v>
      </c>
      <c r="I2373" s="27" t="e">
        <f>VLOOKUP($B2373,三大法人買賣超!$A$4:$I$500,7,FALSE)</f>
        <v>#N/A</v>
      </c>
      <c r="J2373" s="27" t="e">
        <f>VLOOKUP($B2373,三大法人買賣超!$A$4:$I$500,9,FALSE)</f>
        <v>#N/A</v>
      </c>
      <c r="K2373" s="37">
        <f>新台幣匯率美元指數!B2374</f>
        <v>0</v>
      </c>
      <c r="L2373" s="38">
        <f>新台幣匯率美元指數!C2374</f>
        <v>0</v>
      </c>
      <c r="M2373" s="39">
        <f>新台幣匯率美元指數!D2374</f>
        <v>0</v>
      </c>
      <c r="N2373" s="27" t="e">
        <f>VLOOKUP($B2373,期貨未平倉口數!$A$4:$M$499,4,FALSE)</f>
        <v>#N/A</v>
      </c>
      <c r="O2373" s="27" t="e">
        <f>VLOOKUP($B2373,期貨未平倉口數!$A$4:$M$499,9,FALSE)</f>
        <v>#N/A</v>
      </c>
      <c r="P2373" s="27" t="e">
        <f>VLOOKUP($B2373,期貨未平倉口數!$A$4:$M$499,10,FALSE)</f>
        <v>#N/A</v>
      </c>
      <c r="Q2373" s="27" t="e">
        <f>VLOOKUP($B2373,期貨未平倉口數!$A$4:$M$499,11,FALSE)</f>
        <v>#N/A</v>
      </c>
      <c r="R2373" s="64" t="e">
        <f>VLOOKUP($B2373,選擇權未平倉餘額!$A$4:$I$500,6,FALSE)</f>
        <v>#N/A</v>
      </c>
      <c r="S2373" s="64" t="e">
        <f>VLOOKUP($B2373,選擇權未平倉餘額!$A$4:$I$500,7,FALSE)</f>
        <v>#N/A</v>
      </c>
      <c r="T2373" s="64" t="e">
        <f>VLOOKUP($B2373,選擇權未平倉餘額!$A$4:$I$500,8,FALSE)</f>
        <v>#N/A</v>
      </c>
      <c r="U2373" s="64" t="e">
        <f>VLOOKUP($B2373,選擇權未平倉餘額!$A$4:$I$500,9,FALSE)</f>
        <v>#N/A</v>
      </c>
      <c r="V2373" s="39" t="e">
        <f>VLOOKUP($B2373,臺指選擇權P_C_Ratios!$A$4:$C$500,3,FALSE)</f>
        <v>#N/A</v>
      </c>
      <c r="W2373" s="41" t="e">
        <f>VLOOKUP($B2373,散戶多空比!$A$6:$L$500,12,FALSE)</f>
        <v>#N/A</v>
      </c>
      <c r="X2373" s="40" t="e">
        <f>VLOOKUP($B2373,期貨大額交易人未沖銷部位!$A$4:$O$499,4,FALSE)</f>
        <v>#N/A</v>
      </c>
      <c r="Y2373" s="40" t="e">
        <f>VLOOKUP($B2373,期貨大額交易人未沖銷部位!$A$4:$O$499,7,FALSE)</f>
        <v>#N/A</v>
      </c>
      <c r="Z2373" s="40" t="e">
        <f>VLOOKUP($B2373,期貨大額交易人未沖銷部位!$A$4:$O$499,10,FALSE)</f>
        <v>#N/A</v>
      </c>
      <c r="AA2373" s="40" t="e">
        <f>VLOOKUP($B2373,期貨大額交易人未沖銷部位!$A$4:$O$499,13,FALSE)</f>
        <v>#N/A</v>
      </c>
      <c r="AB2373" s="40" t="e">
        <f>VLOOKUP($B2373,期貨大額交易人未沖銷部位!$A$4:$O$499,14,FALSE)</f>
        <v>#N/A</v>
      </c>
      <c r="AC2373" s="40" t="e">
        <f>VLOOKUP($B2373,期貨大額交易人未沖銷部位!$A$4:$O$499,15,FALSE)</f>
        <v>#N/A</v>
      </c>
      <c r="AD2373" s="33" t="e">
        <f>VLOOKUP($B2373,三大美股走勢!$A$4:$J$495,4,FALSE)</f>
        <v>#N/A</v>
      </c>
      <c r="AE2373" s="33" t="e">
        <f>VLOOKUP($B2373,三大美股走勢!$A$4:$J$495,7,FALSE)</f>
        <v>#N/A</v>
      </c>
      <c r="AF2373" s="33" t="e">
        <f>VLOOKUP($B2373,三大美股走勢!$A$4:$J$495,10,FALSE)</f>
        <v>#N/A</v>
      </c>
    </row>
    <row r="2374" spans="2:32">
      <c r="B2374" s="32">
        <v>45153</v>
      </c>
      <c r="C2374" s="33" t="e">
        <f>VLOOKUP($B2374,大盤與近月台指!$A$4:$I$499,2,FALSE)</f>
        <v>#N/A</v>
      </c>
      <c r="D2374" s="34" t="e">
        <f>VLOOKUP($B2374,大盤與近月台指!$A$4:$I$499,3,FALSE)</f>
        <v>#N/A</v>
      </c>
      <c r="E2374" s="35" t="e">
        <f>VLOOKUP($B2374,大盤與近月台指!$A$4:$I$499,4,FALSE)</f>
        <v>#N/A</v>
      </c>
      <c r="F2374" s="33" t="e">
        <f>VLOOKUP($B2374,大盤與近月台指!$A$4:$I$499,5,FALSE)</f>
        <v>#N/A</v>
      </c>
      <c r="G2374" s="49" t="e">
        <f>VLOOKUP($B2374,三大法人買賣超!$A$4:$I$500,3,FALSE)</f>
        <v>#N/A</v>
      </c>
      <c r="H2374" s="34" t="e">
        <f>VLOOKUP($B2374,三大法人買賣超!$A$4:$I$500,5,FALSE)</f>
        <v>#N/A</v>
      </c>
      <c r="I2374" s="27" t="e">
        <f>VLOOKUP($B2374,三大法人買賣超!$A$4:$I$500,7,FALSE)</f>
        <v>#N/A</v>
      </c>
      <c r="J2374" s="27" t="e">
        <f>VLOOKUP($B2374,三大法人買賣超!$A$4:$I$500,9,FALSE)</f>
        <v>#N/A</v>
      </c>
      <c r="K2374" s="37">
        <f>新台幣匯率美元指數!B2375</f>
        <v>0</v>
      </c>
      <c r="L2374" s="38">
        <f>新台幣匯率美元指數!C2375</f>
        <v>0</v>
      </c>
      <c r="M2374" s="39">
        <f>新台幣匯率美元指數!D2375</f>
        <v>0</v>
      </c>
      <c r="N2374" s="27" t="e">
        <f>VLOOKUP($B2374,期貨未平倉口數!$A$4:$M$499,4,FALSE)</f>
        <v>#N/A</v>
      </c>
      <c r="O2374" s="27" t="e">
        <f>VLOOKUP($B2374,期貨未平倉口數!$A$4:$M$499,9,FALSE)</f>
        <v>#N/A</v>
      </c>
      <c r="P2374" s="27" t="e">
        <f>VLOOKUP($B2374,期貨未平倉口數!$A$4:$M$499,10,FALSE)</f>
        <v>#N/A</v>
      </c>
      <c r="Q2374" s="27" t="e">
        <f>VLOOKUP($B2374,期貨未平倉口數!$A$4:$M$499,11,FALSE)</f>
        <v>#N/A</v>
      </c>
      <c r="R2374" s="64" t="e">
        <f>VLOOKUP($B2374,選擇權未平倉餘額!$A$4:$I$500,6,FALSE)</f>
        <v>#N/A</v>
      </c>
      <c r="S2374" s="64" t="e">
        <f>VLOOKUP($B2374,選擇權未平倉餘額!$A$4:$I$500,7,FALSE)</f>
        <v>#N/A</v>
      </c>
      <c r="T2374" s="64" t="e">
        <f>VLOOKUP($B2374,選擇權未平倉餘額!$A$4:$I$500,8,FALSE)</f>
        <v>#N/A</v>
      </c>
      <c r="U2374" s="64" t="e">
        <f>VLOOKUP($B2374,選擇權未平倉餘額!$A$4:$I$500,9,FALSE)</f>
        <v>#N/A</v>
      </c>
      <c r="V2374" s="39" t="e">
        <f>VLOOKUP($B2374,臺指選擇權P_C_Ratios!$A$4:$C$500,3,FALSE)</f>
        <v>#N/A</v>
      </c>
      <c r="W2374" s="41" t="e">
        <f>VLOOKUP($B2374,散戶多空比!$A$6:$L$500,12,FALSE)</f>
        <v>#N/A</v>
      </c>
      <c r="X2374" s="40" t="e">
        <f>VLOOKUP($B2374,期貨大額交易人未沖銷部位!$A$4:$O$499,4,FALSE)</f>
        <v>#N/A</v>
      </c>
      <c r="Y2374" s="40" t="e">
        <f>VLOOKUP($B2374,期貨大額交易人未沖銷部位!$A$4:$O$499,7,FALSE)</f>
        <v>#N/A</v>
      </c>
      <c r="Z2374" s="40" t="e">
        <f>VLOOKUP($B2374,期貨大額交易人未沖銷部位!$A$4:$O$499,10,FALSE)</f>
        <v>#N/A</v>
      </c>
      <c r="AA2374" s="40" t="e">
        <f>VLOOKUP($B2374,期貨大額交易人未沖銷部位!$A$4:$O$499,13,FALSE)</f>
        <v>#N/A</v>
      </c>
      <c r="AB2374" s="40" t="e">
        <f>VLOOKUP($B2374,期貨大額交易人未沖銷部位!$A$4:$O$499,14,FALSE)</f>
        <v>#N/A</v>
      </c>
      <c r="AC2374" s="40" t="e">
        <f>VLOOKUP($B2374,期貨大額交易人未沖銷部位!$A$4:$O$499,15,FALSE)</f>
        <v>#N/A</v>
      </c>
      <c r="AD2374" s="33" t="e">
        <f>VLOOKUP($B2374,三大美股走勢!$A$4:$J$495,4,FALSE)</f>
        <v>#N/A</v>
      </c>
      <c r="AE2374" s="33" t="e">
        <f>VLOOKUP($B2374,三大美股走勢!$A$4:$J$495,7,FALSE)</f>
        <v>#N/A</v>
      </c>
      <c r="AF2374" s="33" t="e">
        <f>VLOOKUP($B2374,三大美股走勢!$A$4:$J$495,10,FALSE)</f>
        <v>#N/A</v>
      </c>
    </row>
    <row r="2375" spans="2:32">
      <c r="B2375" s="32">
        <v>45154</v>
      </c>
      <c r="C2375" s="33" t="e">
        <f>VLOOKUP($B2375,大盤與近月台指!$A$4:$I$499,2,FALSE)</f>
        <v>#N/A</v>
      </c>
      <c r="D2375" s="34" t="e">
        <f>VLOOKUP($B2375,大盤與近月台指!$A$4:$I$499,3,FALSE)</f>
        <v>#N/A</v>
      </c>
      <c r="E2375" s="35" t="e">
        <f>VLOOKUP($B2375,大盤與近月台指!$A$4:$I$499,4,FALSE)</f>
        <v>#N/A</v>
      </c>
      <c r="F2375" s="33" t="e">
        <f>VLOOKUP($B2375,大盤與近月台指!$A$4:$I$499,5,FALSE)</f>
        <v>#N/A</v>
      </c>
      <c r="G2375" s="49" t="e">
        <f>VLOOKUP($B2375,三大法人買賣超!$A$4:$I$500,3,FALSE)</f>
        <v>#N/A</v>
      </c>
      <c r="H2375" s="34" t="e">
        <f>VLOOKUP($B2375,三大法人買賣超!$A$4:$I$500,5,FALSE)</f>
        <v>#N/A</v>
      </c>
      <c r="I2375" s="27" t="e">
        <f>VLOOKUP($B2375,三大法人買賣超!$A$4:$I$500,7,FALSE)</f>
        <v>#N/A</v>
      </c>
      <c r="J2375" s="27" t="e">
        <f>VLOOKUP($B2375,三大法人買賣超!$A$4:$I$500,9,FALSE)</f>
        <v>#N/A</v>
      </c>
      <c r="K2375" s="37">
        <f>新台幣匯率美元指數!B2376</f>
        <v>0</v>
      </c>
      <c r="L2375" s="38">
        <f>新台幣匯率美元指數!C2376</f>
        <v>0</v>
      </c>
      <c r="M2375" s="39">
        <f>新台幣匯率美元指數!D2376</f>
        <v>0</v>
      </c>
      <c r="N2375" s="27" t="e">
        <f>VLOOKUP($B2375,期貨未平倉口數!$A$4:$M$499,4,FALSE)</f>
        <v>#N/A</v>
      </c>
      <c r="O2375" s="27" t="e">
        <f>VLOOKUP($B2375,期貨未平倉口數!$A$4:$M$499,9,FALSE)</f>
        <v>#N/A</v>
      </c>
      <c r="P2375" s="27" t="e">
        <f>VLOOKUP($B2375,期貨未平倉口數!$A$4:$M$499,10,FALSE)</f>
        <v>#N/A</v>
      </c>
      <c r="Q2375" s="27" t="e">
        <f>VLOOKUP($B2375,期貨未平倉口數!$A$4:$M$499,11,FALSE)</f>
        <v>#N/A</v>
      </c>
      <c r="R2375" s="64" t="e">
        <f>VLOOKUP($B2375,選擇權未平倉餘額!$A$4:$I$500,6,FALSE)</f>
        <v>#N/A</v>
      </c>
      <c r="S2375" s="64" t="e">
        <f>VLOOKUP($B2375,選擇權未平倉餘額!$A$4:$I$500,7,FALSE)</f>
        <v>#N/A</v>
      </c>
      <c r="T2375" s="64" t="e">
        <f>VLOOKUP($B2375,選擇權未平倉餘額!$A$4:$I$500,8,FALSE)</f>
        <v>#N/A</v>
      </c>
      <c r="U2375" s="64" t="e">
        <f>VLOOKUP($B2375,選擇權未平倉餘額!$A$4:$I$500,9,FALSE)</f>
        <v>#N/A</v>
      </c>
      <c r="V2375" s="39" t="e">
        <f>VLOOKUP($B2375,臺指選擇權P_C_Ratios!$A$4:$C$500,3,FALSE)</f>
        <v>#N/A</v>
      </c>
      <c r="W2375" s="41" t="e">
        <f>VLOOKUP($B2375,散戶多空比!$A$6:$L$500,12,FALSE)</f>
        <v>#N/A</v>
      </c>
      <c r="X2375" s="40" t="e">
        <f>VLOOKUP($B2375,期貨大額交易人未沖銷部位!$A$4:$O$499,4,FALSE)</f>
        <v>#N/A</v>
      </c>
      <c r="Y2375" s="40" t="e">
        <f>VLOOKUP($B2375,期貨大額交易人未沖銷部位!$A$4:$O$499,7,FALSE)</f>
        <v>#N/A</v>
      </c>
      <c r="Z2375" s="40" t="e">
        <f>VLOOKUP($B2375,期貨大額交易人未沖銷部位!$A$4:$O$499,10,FALSE)</f>
        <v>#N/A</v>
      </c>
      <c r="AA2375" s="40" t="e">
        <f>VLOOKUP($B2375,期貨大額交易人未沖銷部位!$A$4:$O$499,13,FALSE)</f>
        <v>#N/A</v>
      </c>
      <c r="AB2375" s="40" t="e">
        <f>VLOOKUP($B2375,期貨大額交易人未沖銷部位!$A$4:$O$499,14,FALSE)</f>
        <v>#N/A</v>
      </c>
      <c r="AC2375" s="40" t="e">
        <f>VLOOKUP($B2375,期貨大額交易人未沖銷部位!$A$4:$O$499,15,FALSE)</f>
        <v>#N/A</v>
      </c>
      <c r="AD2375" s="33" t="e">
        <f>VLOOKUP($B2375,三大美股走勢!$A$4:$J$495,4,FALSE)</f>
        <v>#N/A</v>
      </c>
      <c r="AE2375" s="33" t="e">
        <f>VLOOKUP($B2375,三大美股走勢!$A$4:$J$495,7,FALSE)</f>
        <v>#N/A</v>
      </c>
      <c r="AF2375" s="33" t="e">
        <f>VLOOKUP($B2375,三大美股走勢!$A$4:$J$495,10,FALSE)</f>
        <v>#N/A</v>
      </c>
    </row>
    <row r="2376" spans="2:32">
      <c r="B2376" s="32">
        <v>45155</v>
      </c>
      <c r="C2376" s="33" t="e">
        <f>VLOOKUP($B2376,大盤與近月台指!$A$4:$I$499,2,FALSE)</f>
        <v>#N/A</v>
      </c>
      <c r="D2376" s="34" t="e">
        <f>VLOOKUP($B2376,大盤與近月台指!$A$4:$I$499,3,FALSE)</f>
        <v>#N/A</v>
      </c>
      <c r="E2376" s="35" t="e">
        <f>VLOOKUP($B2376,大盤與近月台指!$A$4:$I$499,4,FALSE)</f>
        <v>#N/A</v>
      </c>
      <c r="F2376" s="33" t="e">
        <f>VLOOKUP($B2376,大盤與近月台指!$A$4:$I$499,5,FALSE)</f>
        <v>#N/A</v>
      </c>
      <c r="G2376" s="49" t="e">
        <f>VLOOKUP($B2376,三大法人買賣超!$A$4:$I$500,3,FALSE)</f>
        <v>#N/A</v>
      </c>
      <c r="H2376" s="34" t="e">
        <f>VLOOKUP($B2376,三大法人買賣超!$A$4:$I$500,5,FALSE)</f>
        <v>#N/A</v>
      </c>
      <c r="I2376" s="27" t="e">
        <f>VLOOKUP($B2376,三大法人買賣超!$A$4:$I$500,7,FALSE)</f>
        <v>#N/A</v>
      </c>
      <c r="J2376" s="27" t="e">
        <f>VLOOKUP($B2376,三大法人買賣超!$A$4:$I$500,9,FALSE)</f>
        <v>#N/A</v>
      </c>
      <c r="K2376" s="37">
        <f>新台幣匯率美元指數!B2377</f>
        <v>0</v>
      </c>
      <c r="L2376" s="38">
        <f>新台幣匯率美元指數!C2377</f>
        <v>0</v>
      </c>
      <c r="M2376" s="39">
        <f>新台幣匯率美元指數!D2377</f>
        <v>0</v>
      </c>
      <c r="N2376" s="27" t="e">
        <f>VLOOKUP($B2376,期貨未平倉口數!$A$4:$M$499,4,FALSE)</f>
        <v>#N/A</v>
      </c>
      <c r="O2376" s="27" t="e">
        <f>VLOOKUP($B2376,期貨未平倉口數!$A$4:$M$499,9,FALSE)</f>
        <v>#N/A</v>
      </c>
      <c r="P2376" s="27" t="e">
        <f>VLOOKUP($B2376,期貨未平倉口數!$A$4:$M$499,10,FALSE)</f>
        <v>#N/A</v>
      </c>
      <c r="Q2376" s="27" t="e">
        <f>VLOOKUP($B2376,期貨未平倉口數!$A$4:$M$499,11,FALSE)</f>
        <v>#N/A</v>
      </c>
      <c r="R2376" s="64" t="e">
        <f>VLOOKUP($B2376,選擇權未平倉餘額!$A$4:$I$500,6,FALSE)</f>
        <v>#N/A</v>
      </c>
      <c r="S2376" s="64" t="e">
        <f>VLOOKUP($B2376,選擇權未平倉餘額!$A$4:$I$500,7,FALSE)</f>
        <v>#N/A</v>
      </c>
      <c r="T2376" s="64" t="e">
        <f>VLOOKUP($B2376,選擇權未平倉餘額!$A$4:$I$500,8,FALSE)</f>
        <v>#N/A</v>
      </c>
      <c r="U2376" s="64" t="e">
        <f>VLOOKUP($B2376,選擇權未平倉餘額!$A$4:$I$500,9,FALSE)</f>
        <v>#N/A</v>
      </c>
      <c r="V2376" s="39" t="e">
        <f>VLOOKUP($B2376,臺指選擇權P_C_Ratios!$A$4:$C$500,3,FALSE)</f>
        <v>#N/A</v>
      </c>
      <c r="W2376" s="41" t="e">
        <f>VLOOKUP($B2376,散戶多空比!$A$6:$L$500,12,FALSE)</f>
        <v>#N/A</v>
      </c>
      <c r="X2376" s="40" t="e">
        <f>VLOOKUP($B2376,期貨大額交易人未沖銷部位!$A$4:$O$499,4,FALSE)</f>
        <v>#N/A</v>
      </c>
      <c r="Y2376" s="40" t="e">
        <f>VLOOKUP($B2376,期貨大額交易人未沖銷部位!$A$4:$O$499,7,FALSE)</f>
        <v>#N/A</v>
      </c>
      <c r="Z2376" s="40" t="e">
        <f>VLOOKUP($B2376,期貨大額交易人未沖銷部位!$A$4:$O$499,10,FALSE)</f>
        <v>#N/A</v>
      </c>
      <c r="AA2376" s="40" t="e">
        <f>VLOOKUP($B2376,期貨大額交易人未沖銷部位!$A$4:$O$499,13,FALSE)</f>
        <v>#N/A</v>
      </c>
      <c r="AB2376" s="40" t="e">
        <f>VLOOKUP($B2376,期貨大額交易人未沖銷部位!$A$4:$O$499,14,FALSE)</f>
        <v>#N/A</v>
      </c>
      <c r="AC2376" s="40" t="e">
        <f>VLOOKUP($B2376,期貨大額交易人未沖銷部位!$A$4:$O$499,15,FALSE)</f>
        <v>#N/A</v>
      </c>
      <c r="AD2376" s="33" t="e">
        <f>VLOOKUP($B2376,三大美股走勢!$A$4:$J$495,4,FALSE)</f>
        <v>#N/A</v>
      </c>
      <c r="AE2376" s="33" t="e">
        <f>VLOOKUP($B2376,三大美股走勢!$A$4:$J$495,7,FALSE)</f>
        <v>#N/A</v>
      </c>
      <c r="AF2376" s="33" t="e">
        <f>VLOOKUP($B2376,三大美股走勢!$A$4:$J$495,10,FALSE)</f>
        <v>#N/A</v>
      </c>
    </row>
    <row r="2377" spans="2:32">
      <c r="B2377" s="32">
        <v>45156</v>
      </c>
      <c r="C2377" s="33" t="e">
        <f>VLOOKUP($B2377,大盤與近月台指!$A$4:$I$499,2,FALSE)</f>
        <v>#N/A</v>
      </c>
      <c r="D2377" s="34" t="e">
        <f>VLOOKUP($B2377,大盤與近月台指!$A$4:$I$499,3,FALSE)</f>
        <v>#N/A</v>
      </c>
      <c r="E2377" s="35" t="e">
        <f>VLOOKUP($B2377,大盤與近月台指!$A$4:$I$499,4,FALSE)</f>
        <v>#N/A</v>
      </c>
      <c r="F2377" s="33" t="e">
        <f>VLOOKUP($B2377,大盤與近月台指!$A$4:$I$499,5,FALSE)</f>
        <v>#N/A</v>
      </c>
      <c r="G2377" s="49" t="e">
        <f>VLOOKUP($B2377,三大法人買賣超!$A$4:$I$500,3,FALSE)</f>
        <v>#N/A</v>
      </c>
      <c r="H2377" s="34" t="e">
        <f>VLOOKUP($B2377,三大法人買賣超!$A$4:$I$500,5,FALSE)</f>
        <v>#N/A</v>
      </c>
      <c r="I2377" s="27" t="e">
        <f>VLOOKUP($B2377,三大法人買賣超!$A$4:$I$500,7,FALSE)</f>
        <v>#N/A</v>
      </c>
      <c r="J2377" s="27" t="e">
        <f>VLOOKUP($B2377,三大法人買賣超!$A$4:$I$500,9,FALSE)</f>
        <v>#N/A</v>
      </c>
      <c r="K2377" s="37">
        <f>新台幣匯率美元指數!B2378</f>
        <v>0</v>
      </c>
      <c r="L2377" s="38">
        <f>新台幣匯率美元指數!C2378</f>
        <v>0</v>
      </c>
      <c r="M2377" s="39">
        <f>新台幣匯率美元指數!D2378</f>
        <v>0</v>
      </c>
      <c r="N2377" s="27" t="e">
        <f>VLOOKUP($B2377,期貨未平倉口數!$A$4:$M$499,4,FALSE)</f>
        <v>#N/A</v>
      </c>
      <c r="O2377" s="27" t="e">
        <f>VLOOKUP($B2377,期貨未平倉口數!$A$4:$M$499,9,FALSE)</f>
        <v>#N/A</v>
      </c>
      <c r="P2377" s="27" t="e">
        <f>VLOOKUP($B2377,期貨未平倉口數!$A$4:$M$499,10,FALSE)</f>
        <v>#N/A</v>
      </c>
      <c r="Q2377" s="27" t="e">
        <f>VLOOKUP($B2377,期貨未平倉口數!$A$4:$M$499,11,FALSE)</f>
        <v>#N/A</v>
      </c>
      <c r="R2377" s="64" t="e">
        <f>VLOOKUP($B2377,選擇權未平倉餘額!$A$4:$I$500,6,FALSE)</f>
        <v>#N/A</v>
      </c>
      <c r="S2377" s="64" t="e">
        <f>VLOOKUP($B2377,選擇權未平倉餘額!$A$4:$I$500,7,FALSE)</f>
        <v>#N/A</v>
      </c>
      <c r="T2377" s="64" t="e">
        <f>VLOOKUP($B2377,選擇權未平倉餘額!$A$4:$I$500,8,FALSE)</f>
        <v>#N/A</v>
      </c>
      <c r="U2377" s="64" t="e">
        <f>VLOOKUP($B2377,選擇權未平倉餘額!$A$4:$I$500,9,FALSE)</f>
        <v>#N/A</v>
      </c>
      <c r="V2377" s="39" t="e">
        <f>VLOOKUP($B2377,臺指選擇權P_C_Ratios!$A$4:$C$500,3,FALSE)</f>
        <v>#N/A</v>
      </c>
      <c r="W2377" s="41" t="e">
        <f>VLOOKUP($B2377,散戶多空比!$A$6:$L$500,12,FALSE)</f>
        <v>#N/A</v>
      </c>
      <c r="X2377" s="40" t="e">
        <f>VLOOKUP($B2377,期貨大額交易人未沖銷部位!$A$4:$O$499,4,FALSE)</f>
        <v>#N/A</v>
      </c>
      <c r="Y2377" s="40" t="e">
        <f>VLOOKUP($B2377,期貨大額交易人未沖銷部位!$A$4:$O$499,7,FALSE)</f>
        <v>#N/A</v>
      </c>
      <c r="Z2377" s="40" t="e">
        <f>VLOOKUP($B2377,期貨大額交易人未沖銷部位!$A$4:$O$499,10,FALSE)</f>
        <v>#N/A</v>
      </c>
      <c r="AA2377" s="40" t="e">
        <f>VLOOKUP($B2377,期貨大額交易人未沖銷部位!$A$4:$O$499,13,FALSE)</f>
        <v>#N/A</v>
      </c>
      <c r="AB2377" s="40" t="e">
        <f>VLOOKUP($B2377,期貨大額交易人未沖銷部位!$A$4:$O$499,14,FALSE)</f>
        <v>#N/A</v>
      </c>
      <c r="AC2377" s="40" t="e">
        <f>VLOOKUP($B2377,期貨大額交易人未沖銷部位!$A$4:$O$499,15,FALSE)</f>
        <v>#N/A</v>
      </c>
      <c r="AD2377" s="33" t="e">
        <f>VLOOKUP($B2377,三大美股走勢!$A$4:$J$495,4,FALSE)</f>
        <v>#N/A</v>
      </c>
      <c r="AE2377" s="33" t="e">
        <f>VLOOKUP($B2377,三大美股走勢!$A$4:$J$495,7,FALSE)</f>
        <v>#N/A</v>
      </c>
      <c r="AF2377" s="33" t="e">
        <f>VLOOKUP($B2377,三大美股走勢!$A$4:$J$495,10,FALSE)</f>
        <v>#N/A</v>
      </c>
    </row>
    <row r="2378" spans="2:32">
      <c r="B2378" s="32">
        <v>45157</v>
      </c>
      <c r="C2378" s="33" t="e">
        <f>VLOOKUP($B2378,大盤與近月台指!$A$4:$I$499,2,FALSE)</f>
        <v>#N/A</v>
      </c>
      <c r="D2378" s="34" t="e">
        <f>VLOOKUP($B2378,大盤與近月台指!$A$4:$I$499,3,FALSE)</f>
        <v>#N/A</v>
      </c>
      <c r="E2378" s="35" t="e">
        <f>VLOOKUP($B2378,大盤與近月台指!$A$4:$I$499,4,FALSE)</f>
        <v>#N/A</v>
      </c>
      <c r="F2378" s="33" t="e">
        <f>VLOOKUP($B2378,大盤與近月台指!$A$4:$I$499,5,FALSE)</f>
        <v>#N/A</v>
      </c>
      <c r="G2378" s="49" t="e">
        <f>VLOOKUP($B2378,三大法人買賣超!$A$4:$I$500,3,FALSE)</f>
        <v>#N/A</v>
      </c>
      <c r="H2378" s="34" t="e">
        <f>VLOOKUP($B2378,三大法人買賣超!$A$4:$I$500,5,FALSE)</f>
        <v>#N/A</v>
      </c>
      <c r="I2378" s="27" t="e">
        <f>VLOOKUP($B2378,三大法人買賣超!$A$4:$I$500,7,FALSE)</f>
        <v>#N/A</v>
      </c>
      <c r="J2378" s="27" t="e">
        <f>VLOOKUP($B2378,三大法人買賣超!$A$4:$I$500,9,FALSE)</f>
        <v>#N/A</v>
      </c>
      <c r="K2378" s="37">
        <f>新台幣匯率美元指數!B2379</f>
        <v>0</v>
      </c>
      <c r="L2378" s="38">
        <f>新台幣匯率美元指數!C2379</f>
        <v>0</v>
      </c>
      <c r="M2378" s="39">
        <f>新台幣匯率美元指數!D2379</f>
        <v>0</v>
      </c>
      <c r="N2378" s="27" t="e">
        <f>VLOOKUP($B2378,期貨未平倉口數!$A$4:$M$499,4,FALSE)</f>
        <v>#N/A</v>
      </c>
      <c r="O2378" s="27" t="e">
        <f>VLOOKUP($B2378,期貨未平倉口數!$A$4:$M$499,9,FALSE)</f>
        <v>#N/A</v>
      </c>
      <c r="P2378" s="27" t="e">
        <f>VLOOKUP($B2378,期貨未平倉口數!$A$4:$M$499,10,FALSE)</f>
        <v>#N/A</v>
      </c>
      <c r="Q2378" s="27" t="e">
        <f>VLOOKUP($B2378,期貨未平倉口數!$A$4:$M$499,11,FALSE)</f>
        <v>#N/A</v>
      </c>
      <c r="R2378" s="64" t="e">
        <f>VLOOKUP($B2378,選擇權未平倉餘額!$A$4:$I$500,6,FALSE)</f>
        <v>#N/A</v>
      </c>
      <c r="S2378" s="64" t="e">
        <f>VLOOKUP($B2378,選擇權未平倉餘額!$A$4:$I$500,7,FALSE)</f>
        <v>#N/A</v>
      </c>
      <c r="T2378" s="64" t="e">
        <f>VLOOKUP($B2378,選擇權未平倉餘額!$A$4:$I$500,8,FALSE)</f>
        <v>#N/A</v>
      </c>
      <c r="U2378" s="64" t="e">
        <f>VLOOKUP($B2378,選擇權未平倉餘額!$A$4:$I$500,9,FALSE)</f>
        <v>#N/A</v>
      </c>
      <c r="V2378" s="39" t="e">
        <f>VLOOKUP($B2378,臺指選擇權P_C_Ratios!$A$4:$C$500,3,FALSE)</f>
        <v>#N/A</v>
      </c>
      <c r="W2378" s="41" t="e">
        <f>VLOOKUP($B2378,散戶多空比!$A$6:$L$500,12,FALSE)</f>
        <v>#N/A</v>
      </c>
      <c r="X2378" s="40" t="e">
        <f>VLOOKUP($B2378,期貨大額交易人未沖銷部位!$A$4:$O$499,4,FALSE)</f>
        <v>#N/A</v>
      </c>
      <c r="Y2378" s="40" t="e">
        <f>VLOOKUP($B2378,期貨大額交易人未沖銷部位!$A$4:$O$499,7,FALSE)</f>
        <v>#N/A</v>
      </c>
      <c r="Z2378" s="40" t="e">
        <f>VLOOKUP($B2378,期貨大額交易人未沖銷部位!$A$4:$O$499,10,FALSE)</f>
        <v>#N/A</v>
      </c>
      <c r="AA2378" s="40" t="e">
        <f>VLOOKUP($B2378,期貨大額交易人未沖銷部位!$A$4:$O$499,13,FALSE)</f>
        <v>#N/A</v>
      </c>
      <c r="AB2378" s="40" t="e">
        <f>VLOOKUP($B2378,期貨大額交易人未沖銷部位!$A$4:$O$499,14,FALSE)</f>
        <v>#N/A</v>
      </c>
      <c r="AC2378" s="40" t="e">
        <f>VLOOKUP($B2378,期貨大額交易人未沖銷部位!$A$4:$O$499,15,FALSE)</f>
        <v>#N/A</v>
      </c>
      <c r="AD2378" s="33" t="e">
        <f>VLOOKUP($B2378,三大美股走勢!$A$4:$J$495,4,FALSE)</f>
        <v>#N/A</v>
      </c>
      <c r="AE2378" s="33" t="e">
        <f>VLOOKUP($B2378,三大美股走勢!$A$4:$J$495,7,FALSE)</f>
        <v>#N/A</v>
      </c>
      <c r="AF2378" s="33" t="e">
        <f>VLOOKUP($B2378,三大美股走勢!$A$4:$J$495,10,FALSE)</f>
        <v>#N/A</v>
      </c>
    </row>
    <row r="2379" spans="2:32">
      <c r="B2379" s="32">
        <v>45158</v>
      </c>
      <c r="C2379" s="33" t="e">
        <f>VLOOKUP($B2379,大盤與近月台指!$A$4:$I$499,2,FALSE)</f>
        <v>#N/A</v>
      </c>
      <c r="D2379" s="34" t="e">
        <f>VLOOKUP($B2379,大盤與近月台指!$A$4:$I$499,3,FALSE)</f>
        <v>#N/A</v>
      </c>
      <c r="E2379" s="35" t="e">
        <f>VLOOKUP($B2379,大盤與近月台指!$A$4:$I$499,4,FALSE)</f>
        <v>#N/A</v>
      </c>
      <c r="F2379" s="33" t="e">
        <f>VLOOKUP($B2379,大盤與近月台指!$A$4:$I$499,5,FALSE)</f>
        <v>#N/A</v>
      </c>
      <c r="G2379" s="49" t="e">
        <f>VLOOKUP($B2379,三大法人買賣超!$A$4:$I$500,3,FALSE)</f>
        <v>#N/A</v>
      </c>
      <c r="H2379" s="34" t="e">
        <f>VLOOKUP($B2379,三大法人買賣超!$A$4:$I$500,5,FALSE)</f>
        <v>#N/A</v>
      </c>
      <c r="I2379" s="27" t="e">
        <f>VLOOKUP($B2379,三大法人買賣超!$A$4:$I$500,7,FALSE)</f>
        <v>#N/A</v>
      </c>
      <c r="J2379" s="27" t="e">
        <f>VLOOKUP($B2379,三大法人買賣超!$A$4:$I$500,9,FALSE)</f>
        <v>#N/A</v>
      </c>
      <c r="K2379" s="37">
        <f>新台幣匯率美元指數!B2380</f>
        <v>0</v>
      </c>
      <c r="L2379" s="38">
        <f>新台幣匯率美元指數!C2380</f>
        <v>0</v>
      </c>
      <c r="M2379" s="39">
        <f>新台幣匯率美元指數!D2380</f>
        <v>0</v>
      </c>
      <c r="N2379" s="27" t="e">
        <f>VLOOKUP($B2379,期貨未平倉口數!$A$4:$M$499,4,FALSE)</f>
        <v>#N/A</v>
      </c>
      <c r="O2379" s="27" t="e">
        <f>VLOOKUP($B2379,期貨未平倉口數!$A$4:$M$499,9,FALSE)</f>
        <v>#N/A</v>
      </c>
      <c r="P2379" s="27" t="e">
        <f>VLOOKUP($B2379,期貨未平倉口數!$A$4:$M$499,10,FALSE)</f>
        <v>#N/A</v>
      </c>
      <c r="Q2379" s="27" t="e">
        <f>VLOOKUP($B2379,期貨未平倉口數!$A$4:$M$499,11,FALSE)</f>
        <v>#N/A</v>
      </c>
      <c r="R2379" s="64" t="e">
        <f>VLOOKUP($B2379,選擇權未平倉餘額!$A$4:$I$500,6,FALSE)</f>
        <v>#N/A</v>
      </c>
      <c r="S2379" s="64" t="e">
        <f>VLOOKUP($B2379,選擇權未平倉餘額!$A$4:$I$500,7,FALSE)</f>
        <v>#N/A</v>
      </c>
      <c r="T2379" s="64" t="e">
        <f>VLOOKUP($B2379,選擇權未平倉餘額!$A$4:$I$500,8,FALSE)</f>
        <v>#N/A</v>
      </c>
      <c r="U2379" s="64" t="e">
        <f>VLOOKUP($B2379,選擇權未平倉餘額!$A$4:$I$500,9,FALSE)</f>
        <v>#N/A</v>
      </c>
      <c r="V2379" s="39" t="e">
        <f>VLOOKUP($B2379,臺指選擇權P_C_Ratios!$A$4:$C$500,3,FALSE)</f>
        <v>#N/A</v>
      </c>
      <c r="W2379" s="41" t="e">
        <f>VLOOKUP($B2379,散戶多空比!$A$6:$L$500,12,FALSE)</f>
        <v>#N/A</v>
      </c>
      <c r="X2379" s="40" t="e">
        <f>VLOOKUP($B2379,期貨大額交易人未沖銷部位!$A$4:$O$499,4,FALSE)</f>
        <v>#N/A</v>
      </c>
      <c r="Y2379" s="40" t="e">
        <f>VLOOKUP($B2379,期貨大額交易人未沖銷部位!$A$4:$O$499,7,FALSE)</f>
        <v>#N/A</v>
      </c>
      <c r="Z2379" s="40" t="e">
        <f>VLOOKUP($B2379,期貨大額交易人未沖銷部位!$A$4:$O$499,10,FALSE)</f>
        <v>#N/A</v>
      </c>
      <c r="AA2379" s="40" t="e">
        <f>VLOOKUP($B2379,期貨大額交易人未沖銷部位!$A$4:$O$499,13,FALSE)</f>
        <v>#N/A</v>
      </c>
      <c r="AB2379" s="40" t="e">
        <f>VLOOKUP($B2379,期貨大額交易人未沖銷部位!$A$4:$O$499,14,FALSE)</f>
        <v>#N/A</v>
      </c>
      <c r="AC2379" s="40" t="e">
        <f>VLOOKUP($B2379,期貨大額交易人未沖銷部位!$A$4:$O$499,15,FALSE)</f>
        <v>#N/A</v>
      </c>
      <c r="AD2379" s="33" t="e">
        <f>VLOOKUP($B2379,三大美股走勢!$A$4:$J$495,4,FALSE)</f>
        <v>#N/A</v>
      </c>
      <c r="AE2379" s="33" t="e">
        <f>VLOOKUP($B2379,三大美股走勢!$A$4:$J$495,7,FALSE)</f>
        <v>#N/A</v>
      </c>
      <c r="AF2379" s="33" t="e">
        <f>VLOOKUP($B2379,三大美股走勢!$A$4:$J$495,10,FALSE)</f>
        <v>#N/A</v>
      </c>
    </row>
    <row r="2380" spans="2:32">
      <c r="B2380" s="32">
        <v>45159</v>
      </c>
      <c r="C2380" s="33" t="e">
        <f>VLOOKUP($B2380,大盤與近月台指!$A$4:$I$499,2,FALSE)</f>
        <v>#N/A</v>
      </c>
      <c r="D2380" s="34" t="e">
        <f>VLOOKUP($B2380,大盤與近月台指!$A$4:$I$499,3,FALSE)</f>
        <v>#N/A</v>
      </c>
      <c r="E2380" s="35" t="e">
        <f>VLOOKUP($B2380,大盤與近月台指!$A$4:$I$499,4,FALSE)</f>
        <v>#N/A</v>
      </c>
      <c r="F2380" s="33" t="e">
        <f>VLOOKUP($B2380,大盤與近月台指!$A$4:$I$499,5,FALSE)</f>
        <v>#N/A</v>
      </c>
      <c r="G2380" s="49" t="e">
        <f>VLOOKUP($B2380,三大法人買賣超!$A$4:$I$500,3,FALSE)</f>
        <v>#N/A</v>
      </c>
      <c r="H2380" s="34" t="e">
        <f>VLOOKUP($B2380,三大法人買賣超!$A$4:$I$500,5,FALSE)</f>
        <v>#N/A</v>
      </c>
      <c r="I2380" s="27" t="e">
        <f>VLOOKUP($B2380,三大法人買賣超!$A$4:$I$500,7,FALSE)</f>
        <v>#N/A</v>
      </c>
      <c r="J2380" s="27" t="e">
        <f>VLOOKUP($B2380,三大法人買賣超!$A$4:$I$500,9,FALSE)</f>
        <v>#N/A</v>
      </c>
      <c r="K2380" s="37">
        <f>新台幣匯率美元指數!B2381</f>
        <v>0</v>
      </c>
      <c r="L2380" s="38">
        <f>新台幣匯率美元指數!C2381</f>
        <v>0</v>
      </c>
      <c r="M2380" s="39">
        <f>新台幣匯率美元指數!D2381</f>
        <v>0</v>
      </c>
      <c r="N2380" s="27" t="e">
        <f>VLOOKUP($B2380,期貨未平倉口數!$A$4:$M$499,4,FALSE)</f>
        <v>#N/A</v>
      </c>
      <c r="O2380" s="27" t="e">
        <f>VLOOKUP($B2380,期貨未平倉口數!$A$4:$M$499,9,FALSE)</f>
        <v>#N/A</v>
      </c>
      <c r="P2380" s="27" t="e">
        <f>VLOOKUP($B2380,期貨未平倉口數!$A$4:$M$499,10,FALSE)</f>
        <v>#N/A</v>
      </c>
      <c r="Q2380" s="27" t="e">
        <f>VLOOKUP($B2380,期貨未平倉口數!$A$4:$M$499,11,FALSE)</f>
        <v>#N/A</v>
      </c>
      <c r="R2380" s="64" t="e">
        <f>VLOOKUP($B2380,選擇權未平倉餘額!$A$4:$I$500,6,FALSE)</f>
        <v>#N/A</v>
      </c>
      <c r="S2380" s="64" t="e">
        <f>VLOOKUP($B2380,選擇權未平倉餘額!$A$4:$I$500,7,FALSE)</f>
        <v>#N/A</v>
      </c>
      <c r="T2380" s="64" t="e">
        <f>VLOOKUP($B2380,選擇權未平倉餘額!$A$4:$I$500,8,FALSE)</f>
        <v>#N/A</v>
      </c>
      <c r="U2380" s="64" t="e">
        <f>VLOOKUP($B2380,選擇權未平倉餘額!$A$4:$I$500,9,FALSE)</f>
        <v>#N/A</v>
      </c>
      <c r="V2380" s="39" t="e">
        <f>VLOOKUP($B2380,臺指選擇權P_C_Ratios!$A$4:$C$500,3,FALSE)</f>
        <v>#N/A</v>
      </c>
      <c r="W2380" s="41" t="e">
        <f>VLOOKUP($B2380,散戶多空比!$A$6:$L$500,12,FALSE)</f>
        <v>#N/A</v>
      </c>
      <c r="X2380" s="40" t="e">
        <f>VLOOKUP($B2380,期貨大額交易人未沖銷部位!$A$4:$O$499,4,FALSE)</f>
        <v>#N/A</v>
      </c>
      <c r="Y2380" s="40" t="e">
        <f>VLOOKUP($B2380,期貨大額交易人未沖銷部位!$A$4:$O$499,7,FALSE)</f>
        <v>#N/A</v>
      </c>
      <c r="Z2380" s="40" t="e">
        <f>VLOOKUP($B2380,期貨大額交易人未沖銷部位!$A$4:$O$499,10,FALSE)</f>
        <v>#N/A</v>
      </c>
      <c r="AA2380" s="40" t="e">
        <f>VLOOKUP($B2380,期貨大額交易人未沖銷部位!$A$4:$O$499,13,FALSE)</f>
        <v>#N/A</v>
      </c>
      <c r="AB2380" s="40" t="e">
        <f>VLOOKUP($B2380,期貨大額交易人未沖銷部位!$A$4:$O$499,14,FALSE)</f>
        <v>#N/A</v>
      </c>
      <c r="AC2380" s="40" t="e">
        <f>VLOOKUP($B2380,期貨大額交易人未沖銷部位!$A$4:$O$499,15,FALSE)</f>
        <v>#N/A</v>
      </c>
      <c r="AD2380" s="33" t="e">
        <f>VLOOKUP($B2380,三大美股走勢!$A$4:$J$495,4,FALSE)</f>
        <v>#N/A</v>
      </c>
      <c r="AE2380" s="33" t="e">
        <f>VLOOKUP($B2380,三大美股走勢!$A$4:$J$495,7,FALSE)</f>
        <v>#N/A</v>
      </c>
      <c r="AF2380" s="33" t="e">
        <f>VLOOKUP($B2380,三大美股走勢!$A$4:$J$495,10,FALSE)</f>
        <v>#N/A</v>
      </c>
    </row>
    <row r="2381" spans="2:32">
      <c r="B2381" s="32">
        <v>45160</v>
      </c>
      <c r="C2381" s="33" t="e">
        <f>VLOOKUP($B2381,大盤與近月台指!$A$4:$I$499,2,FALSE)</f>
        <v>#N/A</v>
      </c>
      <c r="D2381" s="34" t="e">
        <f>VLOOKUP($B2381,大盤與近月台指!$A$4:$I$499,3,FALSE)</f>
        <v>#N/A</v>
      </c>
      <c r="E2381" s="35" t="e">
        <f>VLOOKUP($B2381,大盤與近月台指!$A$4:$I$499,4,FALSE)</f>
        <v>#N/A</v>
      </c>
      <c r="F2381" s="33" t="e">
        <f>VLOOKUP($B2381,大盤與近月台指!$A$4:$I$499,5,FALSE)</f>
        <v>#N/A</v>
      </c>
      <c r="G2381" s="49" t="e">
        <f>VLOOKUP($B2381,三大法人買賣超!$A$4:$I$500,3,FALSE)</f>
        <v>#N/A</v>
      </c>
      <c r="H2381" s="34" t="e">
        <f>VLOOKUP($B2381,三大法人買賣超!$A$4:$I$500,5,FALSE)</f>
        <v>#N/A</v>
      </c>
      <c r="I2381" s="27" t="e">
        <f>VLOOKUP($B2381,三大法人買賣超!$A$4:$I$500,7,FALSE)</f>
        <v>#N/A</v>
      </c>
      <c r="J2381" s="27" t="e">
        <f>VLOOKUP($B2381,三大法人買賣超!$A$4:$I$500,9,FALSE)</f>
        <v>#N/A</v>
      </c>
      <c r="K2381" s="37">
        <f>新台幣匯率美元指數!B2382</f>
        <v>0</v>
      </c>
      <c r="L2381" s="38">
        <f>新台幣匯率美元指數!C2382</f>
        <v>0</v>
      </c>
      <c r="M2381" s="39">
        <f>新台幣匯率美元指數!D2382</f>
        <v>0</v>
      </c>
      <c r="N2381" s="27" t="e">
        <f>VLOOKUP($B2381,期貨未平倉口數!$A$4:$M$499,4,FALSE)</f>
        <v>#N/A</v>
      </c>
      <c r="O2381" s="27" t="e">
        <f>VLOOKUP($B2381,期貨未平倉口數!$A$4:$M$499,9,FALSE)</f>
        <v>#N/A</v>
      </c>
      <c r="P2381" s="27" t="e">
        <f>VLOOKUP($B2381,期貨未平倉口數!$A$4:$M$499,10,FALSE)</f>
        <v>#N/A</v>
      </c>
      <c r="Q2381" s="27" t="e">
        <f>VLOOKUP($B2381,期貨未平倉口數!$A$4:$M$499,11,FALSE)</f>
        <v>#N/A</v>
      </c>
      <c r="R2381" s="64" t="e">
        <f>VLOOKUP($B2381,選擇權未平倉餘額!$A$4:$I$500,6,FALSE)</f>
        <v>#N/A</v>
      </c>
      <c r="S2381" s="64" t="e">
        <f>VLOOKUP($B2381,選擇權未平倉餘額!$A$4:$I$500,7,FALSE)</f>
        <v>#N/A</v>
      </c>
      <c r="T2381" s="64" t="e">
        <f>VLOOKUP($B2381,選擇權未平倉餘額!$A$4:$I$500,8,FALSE)</f>
        <v>#N/A</v>
      </c>
      <c r="U2381" s="64" t="e">
        <f>VLOOKUP($B2381,選擇權未平倉餘額!$A$4:$I$500,9,FALSE)</f>
        <v>#N/A</v>
      </c>
      <c r="V2381" s="39" t="e">
        <f>VLOOKUP($B2381,臺指選擇權P_C_Ratios!$A$4:$C$500,3,FALSE)</f>
        <v>#N/A</v>
      </c>
      <c r="W2381" s="41" t="e">
        <f>VLOOKUP($B2381,散戶多空比!$A$6:$L$500,12,FALSE)</f>
        <v>#N/A</v>
      </c>
      <c r="X2381" s="40" t="e">
        <f>VLOOKUP($B2381,期貨大額交易人未沖銷部位!$A$4:$O$499,4,FALSE)</f>
        <v>#N/A</v>
      </c>
      <c r="Y2381" s="40" t="e">
        <f>VLOOKUP($B2381,期貨大額交易人未沖銷部位!$A$4:$O$499,7,FALSE)</f>
        <v>#N/A</v>
      </c>
      <c r="Z2381" s="40" t="e">
        <f>VLOOKUP($B2381,期貨大額交易人未沖銷部位!$A$4:$O$499,10,FALSE)</f>
        <v>#N/A</v>
      </c>
      <c r="AA2381" s="40" t="e">
        <f>VLOOKUP($B2381,期貨大額交易人未沖銷部位!$A$4:$O$499,13,FALSE)</f>
        <v>#N/A</v>
      </c>
      <c r="AB2381" s="40" t="e">
        <f>VLOOKUP($B2381,期貨大額交易人未沖銷部位!$A$4:$O$499,14,FALSE)</f>
        <v>#N/A</v>
      </c>
      <c r="AC2381" s="40" t="e">
        <f>VLOOKUP($B2381,期貨大額交易人未沖銷部位!$A$4:$O$499,15,FALSE)</f>
        <v>#N/A</v>
      </c>
      <c r="AD2381" s="33" t="e">
        <f>VLOOKUP($B2381,三大美股走勢!$A$4:$J$495,4,FALSE)</f>
        <v>#N/A</v>
      </c>
      <c r="AE2381" s="33" t="e">
        <f>VLOOKUP($B2381,三大美股走勢!$A$4:$J$495,7,FALSE)</f>
        <v>#N/A</v>
      </c>
      <c r="AF2381" s="33" t="e">
        <f>VLOOKUP($B2381,三大美股走勢!$A$4:$J$495,10,FALSE)</f>
        <v>#N/A</v>
      </c>
    </row>
    <row r="2382" spans="2:32">
      <c r="B2382" s="32">
        <v>45161</v>
      </c>
      <c r="C2382" s="33" t="e">
        <f>VLOOKUP($B2382,大盤與近月台指!$A$4:$I$499,2,FALSE)</f>
        <v>#N/A</v>
      </c>
      <c r="D2382" s="34" t="e">
        <f>VLOOKUP($B2382,大盤與近月台指!$A$4:$I$499,3,FALSE)</f>
        <v>#N/A</v>
      </c>
      <c r="E2382" s="35" t="e">
        <f>VLOOKUP($B2382,大盤與近月台指!$A$4:$I$499,4,FALSE)</f>
        <v>#N/A</v>
      </c>
      <c r="F2382" s="33" t="e">
        <f>VLOOKUP($B2382,大盤與近月台指!$A$4:$I$499,5,FALSE)</f>
        <v>#N/A</v>
      </c>
      <c r="G2382" s="49" t="e">
        <f>VLOOKUP($B2382,三大法人買賣超!$A$4:$I$500,3,FALSE)</f>
        <v>#N/A</v>
      </c>
      <c r="H2382" s="34" t="e">
        <f>VLOOKUP($B2382,三大法人買賣超!$A$4:$I$500,5,FALSE)</f>
        <v>#N/A</v>
      </c>
      <c r="I2382" s="27" t="e">
        <f>VLOOKUP($B2382,三大法人買賣超!$A$4:$I$500,7,FALSE)</f>
        <v>#N/A</v>
      </c>
      <c r="J2382" s="27" t="e">
        <f>VLOOKUP($B2382,三大法人買賣超!$A$4:$I$500,9,FALSE)</f>
        <v>#N/A</v>
      </c>
      <c r="K2382" s="37">
        <f>新台幣匯率美元指數!B2383</f>
        <v>0</v>
      </c>
      <c r="L2382" s="38">
        <f>新台幣匯率美元指數!C2383</f>
        <v>0</v>
      </c>
      <c r="M2382" s="39">
        <f>新台幣匯率美元指數!D2383</f>
        <v>0</v>
      </c>
      <c r="N2382" s="27" t="e">
        <f>VLOOKUP($B2382,期貨未平倉口數!$A$4:$M$499,4,FALSE)</f>
        <v>#N/A</v>
      </c>
      <c r="O2382" s="27" t="e">
        <f>VLOOKUP($B2382,期貨未平倉口數!$A$4:$M$499,9,FALSE)</f>
        <v>#N/A</v>
      </c>
      <c r="P2382" s="27" t="e">
        <f>VLOOKUP($B2382,期貨未平倉口數!$A$4:$M$499,10,FALSE)</f>
        <v>#N/A</v>
      </c>
      <c r="Q2382" s="27" t="e">
        <f>VLOOKUP($B2382,期貨未平倉口數!$A$4:$M$499,11,FALSE)</f>
        <v>#N/A</v>
      </c>
      <c r="R2382" s="64" t="e">
        <f>VLOOKUP($B2382,選擇權未平倉餘額!$A$4:$I$500,6,FALSE)</f>
        <v>#N/A</v>
      </c>
      <c r="S2382" s="64" t="e">
        <f>VLOOKUP($B2382,選擇權未平倉餘額!$A$4:$I$500,7,FALSE)</f>
        <v>#N/A</v>
      </c>
      <c r="T2382" s="64" t="e">
        <f>VLOOKUP($B2382,選擇權未平倉餘額!$A$4:$I$500,8,FALSE)</f>
        <v>#N/A</v>
      </c>
      <c r="U2382" s="64" t="e">
        <f>VLOOKUP($B2382,選擇權未平倉餘額!$A$4:$I$500,9,FALSE)</f>
        <v>#N/A</v>
      </c>
      <c r="V2382" s="39" t="e">
        <f>VLOOKUP($B2382,臺指選擇權P_C_Ratios!$A$4:$C$500,3,FALSE)</f>
        <v>#N/A</v>
      </c>
      <c r="W2382" s="41" t="e">
        <f>VLOOKUP($B2382,散戶多空比!$A$6:$L$500,12,FALSE)</f>
        <v>#N/A</v>
      </c>
      <c r="X2382" s="40" t="e">
        <f>VLOOKUP($B2382,期貨大額交易人未沖銷部位!$A$4:$O$499,4,FALSE)</f>
        <v>#N/A</v>
      </c>
      <c r="Y2382" s="40" t="e">
        <f>VLOOKUP($B2382,期貨大額交易人未沖銷部位!$A$4:$O$499,7,FALSE)</f>
        <v>#N/A</v>
      </c>
      <c r="Z2382" s="40" t="e">
        <f>VLOOKUP($B2382,期貨大額交易人未沖銷部位!$A$4:$O$499,10,FALSE)</f>
        <v>#N/A</v>
      </c>
      <c r="AA2382" s="40" t="e">
        <f>VLOOKUP($B2382,期貨大額交易人未沖銷部位!$A$4:$O$499,13,FALSE)</f>
        <v>#N/A</v>
      </c>
      <c r="AB2382" s="40" t="e">
        <f>VLOOKUP($B2382,期貨大額交易人未沖銷部位!$A$4:$O$499,14,FALSE)</f>
        <v>#N/A</v>
      </c>
      <c r="AC2382" s="40" t="e">
        <f>VLOOKUP($B2382,期貨大額交易人未沖銷部位!$A$4:$O$499,15,FALSE)</f>
        <v>#N/A</v>
      </c>
      <c r="AD2382" s="33" t="e">
        <f>VLOOKUP($B2382,三大美股走勢!$A$4:$J$495,4,FALSE)</f>
        <v>#N/A</v>
      </c>
      <c r="AE2382" s="33" t="e">
        <f>VLOOKUP($B2382,三大美股走勢!$A$4:$J$495,7,FALSE)</f>
        <v>#N/A</v>
      </c>
      <c r="AF2382" s="33" t="e">
        <f>VLOOKUP($B2382,三大美股走勢!$A$4:$J$495,10,FALSE)</f>
        <v>#N/A</v>
      </c>
    </row>
    <row r="2383" spans="2:32">
      <c r="B2383" s="32">
        <v>45162</v>
      </c>
      <c r="C2383" s="33" t="e">
        <f>VLOOKUP($B2383,大盤與近月台指!$A$4:$I$499,2,FALSE)</f>
        <v>#N/A</v>
      </c>
      <c r="D2383" s="34" t="e">
        <f>VLOOKUP($B2383,大盤與近月台指!$A$4:$I$499,3,FALSE)</f>
        <v>#N/A</v>
      </c>
      <c r="E2383" s="35" t="e">
        <f>VLOOKUP($B2383,大盤與近月台指!$A$4:$I$499,4,FALSE)</f>
        <v>#N/A</v>
      </c>
      <c r="F2383" s="33" t="e">
        <f>VLOOKUP($B2383,大盤與近月台指!$A$4:$I$499,5,FALSE)</f>
        <v>#N/A</v>
      </c>
      <c r="G2383" s="49" t="e">
        <f>VLOOKUP($B2383,三大法人買賣超!$A$4:$I$500,3,FALSE)</f>
        <v>#N/A</v>
      </c>
      <c r="H2383" s="34" t="e">
        <f>VLOOKUP($B2383,三大法人買賣超!$A$4:$I$500,5,FALSE)</f>
        <v>#N/A</v>
      </c>
      <c r="I2383" s="27" t="e">
        <f>VLOOKUP($B2383,三大法人買賣超!$A$4:$I$500,7,FALSE)</f>
        <v>#N/A</v>
      </c>
      <c r="J2383" s="27" t="e">
        <f>VLOOKUP($B2383,三大法人買賣超!$A$4:$I$500,9,FALSE)</f>
        <v>#N/A</v>
      </c>
      <c r="K2383" s="37">
        <f>新台幣匯率美元指數!B2384</f>
        <v>0</v>
      </c>
      <c r="L2383" s="38">
        <f>新台幣匯率美元指數!C2384</f>
        <v>0</v>
      </c>
      <c r="M2383" s="39">
        <f>新台幣匯率美元指數!D2384</f>
        <v>0</v>
      </c>
      <c r="N2383" s="27" t="e">
        <f>VLOOKUP($B2383,期貨未平倉口數!$A$4:$M$499,4,FALSE)</f>
        <v>#N/A</v>
      </c>
      <c r="O2383" s="27" t="e">
        <f>VLOOKUP($B2383,期貨未平倉口數!$A$4:$M$499,9,FALSE)</f>
        <v>#N/A</v>
      </c>
      <c r="P2383" s="27" t="e">
        <f>VLOOKUP($B2383,期貨未平倉口數!$A$4:$M$499,10,FALSE)</f>
        <v>#N/A</v>
      </c>
      <c r="Q2383" s="27" t="e">
        <f>VLOOKUP($B2383,期貨未平倉口數!$A$4:$M$499,11,FALSE)</f>
        <v>#N/A</v>
      </c>
      <c r="R2383" s="64" t="e">
        <f>VLOOKUP($B2383,選擇權未平倉餘額!$A$4:$I$500,6,FALSE)</f>
        <v>#N/A</v>
      </c>
      <c r="S2383" s="64" t="e">
        <f>VLOOKUP($B2383,選擇權未平倉餘額!$A$4:$I$500,7,FALSE)</f>
        <v>#N/A</v>
      </c>
      <c r="T2383" s="64" t="e">
        <f>VLOOKUP($B2383,選擇權未平倉餘額!$A$4:$I$500,8,FALSE)</f>
        <v>#N/A</v>
      </c>
      <c r="U2383" s="64" t="e">
        <f>VLOOKUP($B2383,選擇權未平倉餘額!$A$4:$I$500,9,FALSE)</f>
        <v>#N/A</v>
      </c>
      <c r="V2383" s="39" t="e">
        <f>VLOOKUP($B2383,臺指選擇權P_C_Ratios!$A$4:$C$500,3,FALSE)</f>
        <v>#N/A</v>
      </c>
      <c r="W2383" s="41" t="e">
        <f>VLOOKUP($B2383,散戶多空比!$A$6:$L$500,12,FALSE)</f>
        <v>#N/A</v>
      </c>
      <c r="X2383" s="40" t="e">
        <f>VLOOKUP($B2383,期貨大額交易人未沖銷部位!$A$4:$O$499,4,FALSE)</f>
        <v>#N/A</v>
      </c>
      <c r="Y2383" s="40" t="e">
        <f>VLOOKUP($B2383,期貨大額交易人未沖銷部位!$A$4:$O$499,7,FALSE)</f>
        <v>#N/A</v>
      </c>
      <c r="Z2383" s="40" t="e">
        <f>VLOOKUP($B2383,期貨大額交易人未沖銷部位!$A$4:$O$499,10,FALSE)</f>
        <v>#N/A</v>
      </c>
      <c r="AA2383" s="40" t="e">
        <f>VLOOKUP($B2383,期貨大額交易人未沖銷部位!$A$4:$O$499,13,FALSE)</f>
        <v>#N/A</v>
      </c>
      <c r="AB2383" s="40" t="e">
        <f>VLOOKUP($B2383,期貨大額交易人未沖銷部位!$A$4:$O$499,14,FALSE)</f>
        <v>#N/A</v>
      </c>
      <c r="AC2383" s="40" t="e">
        <f>VLOOKUP($B2383,期貨大額交易人未沖銷部位!$A$4:$O$499,15,FALSE)</f>
        <v>#N/A</v>
      </c>
      <c r="AD2383" s="33" t="e">
        <f>VLOOKUP($B2383,三大美股走勢!$A$4:$J$495,4,FALSE)</f>
        <v>#N/A</v>
      </c>
      <c r="AE2383" s="33" t="e">
        <f>VLOOKUP($B2383,三大美股走勢!$A$4:$J$495,7,FALSE)</f>
        <v>#N/A</v>
      </c>
      <c r="AF2383" s="33" t="e">
        <f>VLOOKUP($B2383,三大美股走勢!$A$4:$J$495,10,FALSE)</f>
        <v>#N/A</v>
      </c>
    </row>
    <row r="2384" spans="2:32">
      <c r="B2384" s="32">
        <v>45163</v>
      </c>
      <c r="C2384" s="33" t="e">
        <f>VLOOKUP($B2384,大盤與近月台指!$A$4:$I$499,2,FALSE)</f>
        <v>#N/A</v>
      </c>
      <c r="D2384" s="34" t="e">
        <f>VLOOKUP($B2384,大盤與近月台指!$A$4:$I$499,3,FALSE)</f>
        <v>#N/A</v>
      </c>
      <c r="E2384" s="35" t="e">
        <f>VLOOKUP($B2384,大盤與近月台指!$A$4:$I$499,4,FALSE)</f>
        <v>#N/A</v>
      </c>
      <c r="F2384" s="33" t="e">
        <f>VLOOKUP($B2384,大盤與近月台指!$A$4:$I$499,5,FALSE)</f>
        <v>#N/A</v>
      </c>
      <c r="G2384" s="49" t="e">
        <f>VLOOKUP($B2384,三大法人買賣超!$A$4:$I$500,3,FALSE)</f>
        <v>#N/A</v>
      </c>
      <c r="H2384" s="34" t="e">
        <f>VLOOKUP($B2384,三大法人買賣超!$A$4:$I$500,5,FALSE)</f>
        <v>#N/A</v>
      </c>
      <c r="I2384" s="27" t="e">
        <f>VLOOKUP($B2384,三大法人買賣超!$A$4:$I$500,7,FALSE)</f>
        <v>#N/A</v>
      </c>
      <c r="J2384" s="27" t="e">
        <f>VLOOKUP($B2384,三大法人買賣超!$A$4:$I$500,9,FALSE)</f>
        <v>#N/A</v>
      </c>
      <c r="K2384" s="37">
        <f>新台幣匯率美元指數!B2385</f>
        <v>0</v>
      </c>
      <c r="L2384" s="38">
        <f>新台幣匯率美元指數!C2385</f>
        <v>0</v>
      </c>
      <c r="M2384" s="39">
        <f>新台幣匯率美元指數!D2385</f>
        <v>0</v>
      </c>
      <c r="N2384" s="27" t="e">
        <f>VLOOKUP($B2384,期貨未平倉口數!$A$4:$M$499,4,FALSE)</f>
        <v>#N/A</v>
      </c>
      <c r="O2384" s="27" t="e">
        <f>VLOOKUP($B2384,期貨未平倉口數!$A$4:$M$499,9,FALSE)</f>
        <v>#N/A</v>
      </c>
      <c r="P2384" s="27" t="e">
        <f>VLOOKUP($B2384,期貨未平倉口數!$A$4:$M$499,10,FALSE)</f>
        <v>#N/A</v>
      </c>
      <c r="Q2384" s="27" t="e">
        <f>VLOOKUP($B2384,期貨未平倉口數!$A$4:$M$499,11,FALSE)</f>
        <v>#N/A</v>
      </c>
      <c r="R2384" s="64" t="e">
        <f>VLOOKUP($B2384,選擇權未平倉餘額!$A$4:$I$500,6,FALSE)</f>
        <v>#N/A</v>
      </c>
      <c r="S2384" s="64" t="e">
        <f>VLOOKUP($B2384,選擇權未平倉餘額!$A$4:$I$500,7,FALSE)</f>
        <v>#N/A</v>
      </c>
      <c r="T2384" s="64" t="e">
        <f>VLOOKUP($B2384,選擇權未平倉餘額!$A$4:$I$500,8,FALSE)</f>
        <v>#N/A</v>
      </c>
      <c r="U2384" s="64" t="e">
        <f>VLOOKUP($B2384,選擇權未平倉餘額!$A$4:$I$500,9,FALSE)</f>
        <v>#N/A</v>
      </c>
      <c r="V2384" s="39" t="e">
        <f>VLOOKUP($B2384,臺指選擇權P_C_Ratios!$A$4:$C$500,3,FALSE)</f>
        <v>#N/A</v>
      </c>
      <c r="W2384" s="41" t="e">
        <f>VLOOKUP($B2384,散戶多空比!$A$6:$L$500,12,FALSE)</f>
        <v>#N/A</v>
      </c>
      <c r="X2384" s="40" t="e">
        <f>VLOOKUP($B2384,期貨大額交易人未沖銷部位!$A$4:$O$499,4,FALSE)</f>
        <v>#N/A</v>
      </c>
      <c r="Y2384" s="40" t="e">
        <f>VLOOKUP($B2384,期貨大額交易人未沖銷部位!$A$4:$O$499,7,FALSE)</f>
        <v>#N/A</v>
      </c>
      <c r="Z2384" s="40" t="e">
        <f>VLOOKUP($B2384,期貨大額交易人未沖銷部位!$A$4:$O$499,10,FALSE)</f>
        <v>#N/A</v>
      </c>
      <c r="AA2384" s="40" t="e">
        <f>VLOOKUP($B2384,期貨大額交易人未沖銷部位!$A$4:$O$499,13,FALSE)</f>
        <v>#N/A</v>
      </c>
      <c r="AB2384" s="40" t="e">
        <f>VLOOKUP($B2384,期貨大額交易人未沖銷部位!$A$4:$O$499,14,FALSE)</f>
        <v>#N/A</v>
      </c>
      <c r="AC2384" s="40" t="e">
        <f>VLOOKUP($B2384,期貨大額交易人未沖銷部位!$A$4:$O$499,15,FALSE)</f>
        <v>#N/A</v>
      </c>
      <c r="AD2384" s="33" t="e">
        <f>VLOOKUP($B2384,三大美股走勢!$A$4:$J$495,4,FALSE)</f>
        <v>#N/A</v>
      </c>
      <c r="AE2384" s="33" t="e">
        <f>VLOOKUP($B2384,三大美股走勢!$A$4:$J$495,7,FALSE)</f>
        <v>#N/A</v>
      </c>
      <c r="AF2384" s="33" t="e">
        <f>VLOOKUP($B2384,三大美股走勢!$A$4:$J$495,10,FALSE)</f>
        <v>#N/A</v>
      </c>
    </row>
    <row r="2385" spans="2:32">
      <c r="B2385" s="32">
        <v>45164</v>
      </c>
      <c r="C2385" s="33" t="e">
        <f>VLOOKUP($B2385,大盤與近月台指!$A$4:$I$499,2,FALSE)</f>
        <v>#N/A</v>
      </c>
      <c r="D2385" s="34" t="e">
        <f>VLOOKUP($B2385,大盤與近月台指!$A$4:$I$499,3,FALSE)</f>
        <v>#N/A</v>
      </c>
      <c r="E2385" s="35" t="e">
        <f>VLOOKUP($B2385,大盤與近月台指!$A$4:$I$499,4,FALSE)</f>
        <v>#N/A</v>
      </c>
      <c r="F2385" s="33" t="e">
        <f>VLOOKUP($B2385,大盤與近月台指!$A$4:$I$499,5,FALSE)</f>
        <v>#N/A</v>
      </c>
      <c r="G2385" s="49" t="e">
        <f>VLOOKUP($B2385,三大法人買賣超!$A$4:$I$500,3,FALSE)</f>
        <v>#N/A</v>
      </c>
      <c r="H2385" s="34" t="e">
        <f>VLOOKUP($B2385,三大法人買賣超!$A$4:$I$500,5,FALSE)</f>
        <v>#N/A</v>
      </c>
      <c r="I2385" s="27" t="e">
        <f>VLOOKUP($B2385,三大法人買賣超!$A$4:$I$500,7,FALSE)</f>
        <v>#N/A</v>
      </c>
      <c r="J2385" s="27" t="e">
        <f>VLOOKUP($B2385,三大法人買賣超!$A$4:$I$500,9,FALSE)</f>
        <v>#N/A</v>
      </c>
      <c r="K2385" s="37">
        <f>新台幣匯率美元指數!B2386</f>
        <v>0</v>
      </c>
      <c r="L2385" s="38">
        <f>新台幣匯率美元指數!C2386</f>
        <v>0</v>
      </c>
      <c r="M2385" s="39">
        <f>新台幣匯率美元指數!D2386</f>
        <v>0</v>
      </c>
      <c r="N2385" s="27" t="e">
        <f>VLOOKUP($B2385,期貨未平倉口數!$A$4:$M$499,4,FALSE)</f>
        <v>#N/A</v>
      </c>
      <c r="O2385" s="27" t="e">
        <f>VLOOKUP($B2385,期貨未平倉口數!$A$4:$M$499,9,FALSE)</f>
        <v>#N/A</v>
      </c>
      <c r="P2385" s="27" t="e">
        <f>VLOOKUP($B2385,期貨未平倉口數!$A$4:$M$499,10,FALSE)</f>
        <v>#N/A</v>
      </c>
      <c r="Q2385" s="27" t="e">
        <f>VLOOKUP($B2385,期貨未平倉口數!$A$4:$M$499,11,FALSE)</f>
        <v>#N/A</v>
      </c>
      <c r="R2385" s="64" t="e">
        <f>VLOOKUP($B2385,選擇權未平倉餘額!$A$4:$I$500,6,FALSE)</f>
        <v>#N/A</v>
      </c>
      <c r="S2385" s="64" t="e">
        <f>VLOOKUP($B2385,選擇權未平倉餘額!$A$4:$I$500,7,FALSE)</f>
        <v>#N/A</v>
      </c>
      <c r="T2385" s="64" t="e">
        <f>VLOOKUP($B2385,選擇權未平倉餘額!$A$4:$I$500,8,FALSE)</f>
        <v>#N/A</v>
      </c>
      <c r="U2385" s="64" t="e">
        <f>VLOOKUP($B2385,選擇權未平倉餘額!$A$4:$I$500,9,FALSE)</f>
        <v>#N/A</v>
      </c>
      <c r="V2385" s="39" t="e">
        <f>VLOOKUP($B2385,臺指選擇權P_C_Ratios!$A$4:$C$500,3,FALSE)</f>
        <v>#N/A</v>
      </c>
      <c r="W2385" s="41" t="e">
        <f>VLOOKUP($B2385,散戶多空比!$A$6:$L$500,12,FALSE)</f>
        <v>#N/A</v>
      </c>
      <c r="X2385" s="40" t="e">
        <f>VLOOKUP($B2385,期貨大額交易人未沖銷部位!$A$4:$O$499,4,FALSE)</f>
        <v>#N/A</v>
      </c>
      <c r="Y2385" s="40" t="e">
        <f>VLOOKUP($B2385,期貨大額交易人未沖銷部位!$A$4:$O$499,7,FALSE)</f>
        <v>#N/A</v>
      </c>
      <c r="Z2385" s="40" t="e">
        <f>VLOOKUP($B2385,期貨大額交易人未沖銷部位!$A$4:$O$499,10,FALSE)</f>
        <v>#N/A</v>
      </c>
      <c r="AA2385" s="40" t="e">
        <f>VLOOKUP($B2385,期貨大額交易人未沖銷部位!$A$4:$O$499,13,FALSE)</f>
        <v>#N/A</v>
      </c>
      <c r="AB2385" s="40" t="e">
        <f>VLOOKUP($B2385,期貨大額交易人未沖銷部位!$A$4:$O$499,14,FALSE)</f>
        <v>#N/A</v>
      </c>
      <c r="AC2385" s="40" t="e">
        <f>VLOOKUP($B2385,期貨大額交易人未沖銷部位!$A$4:$O$499,15,FALSE)</f>
        <v>#N/A</v>
      </c>
      <c r="AD2385" s="33" t="e">
        <f>VLOOKUP($B2385,三大美股走勢!$A$4:$J$495,4,FALSE)</f>
        <v>#N/A</v>
      </c>
      <c r="AE2385" s="33" t="e">
        <f>VLOOKUP($B2385,三大美股走勢!$A$4:$J$495,7,FALSE)</f>
        <v>#N/A</v>
      </c>
      <c r="AF2385" s="33" t="e">
        <f>VLOOKUP($B2385,三大美股走勢!$A$4:$J$495,10,FALSE)</f>
        <v>#N/A</v>
      </c>
    </row>
    <row r="2386" spans="2:32">
      <c r="B2386" s="32">
        <v>45165</v>
      </c>
      <c r="C2386" s="33" t="e">
        <f>VLOOKUP($B2386,大盤與近月台指!$A$4:$I$499,2,FALSE)</f>
        <v>#N/A</v>
      </c>
      <c r="D2386" s="34" t="e">
        <f>VLOOKUP($B2386,大盤與近月台指!$A$4:$I$499,3,FALSE)</f>
        <v>#N/A</v>
      </c>
      <c r="E2386" s="35" t="e">
        <f>VLOOKUP($B2386,大盤與近月台指!$A$4:$I$499,4,FALSE)</f>
        <v>#N/A</v>
      </c>
      <c r="F2386" s="33" t="e">
        <f>VLOOKUP($B2386,大盤與近月台指!$A$4:$I$499,5,FALSE)</f>
        <v>#N/A</v>
      </c>
      <c r="G2386" s="49" t="e">
        <f>VLOOKUP($B2386,三大法人買賣超!$A$4:$I$500,3,FALSE)</f>
        <v>#N/A</v>
      </c>
      <c r="H2386" s="34" t="e">
        <f>VLOOKUP($B2386,三大法人買賣超!$A$4:$I$500,5,FALSE)</f>
        <v>#N/A</v>
      </c>
      <c r="I2386" s="27" t="e">
        <f>VLOOKUP($B2386,三大法人買賣超!$A$4:$I$500,7,FALSE)</f>
        <v>#N/A</v>
      </c>
      <c r="J2386" s="27" t="e">
        <f>VLOOKUP($B2386,三大法人買賣超!$A$4:$I$500,9,FALSE)</f>
        <v>#N/A</v>
      </c>
      <c r="K2386" s="37">
        <f>新台幣匯率美元指數!B2387</f>
        <v>0</v>
      </c>
      <c r="L2386" s="38">
        <f>新台幣匯率美元指數!C2387</f>
        <v>0</v>
      </c>
      <c r="M2386" s="39">
        <f>新台幣匯率美元指數!D2387</f>
        <v>0</v>
      </c>
      <c r="N2386" s="27" t="e">
        <f>VLOOKUP($B2386,期貨未平倉口數!$A$4:$M$499,4,FALSE)</f>
        <v>#N/A</v>
      </c>
      <c r="O2386" s="27" t="e">
        <f>VLOOKUP($B2386,期貨未平倉口數!$A$4:$M$499,9,FALSE)</f>
        <v>#N/A</v>
      </c>
      <c r="P2386" s="27" t="e">
        <f>VLOOKUP($B2386,期貨未平倉口數!$A$4:$M$499,10,FALSE)</f>
        <v>#N/A</v>
      </c>
      <c r="Q2386" s="27" t="e">
        <f>VLOOKUP($B2386,期貨未平倉口數!$A$4:$M$499,11,FALSE)</f>
        <v>#N/A</v>
      </c>
      <c r="R2386" s="64" t="e">
        <f>VLOOKUP($B2386,選擇權未平倉餘額!$A$4:$I$500,6,FALSE)</f>
        <v>#N/A</v>
      </c>
      <c r="S2386" s="64" t="e">
        <f>VLOOKUP($B2386,選擇權未平倉餘額!$A$4:$I$500,7,FALSE)</f>
        <v>#N/A</v>
      </c>
      <c r="T2386" s="64" t="e">
        <f>VLOOKUP($B2386,選擇權未平倉餘額!$A$4:$I$500,8,FALSE)</f>
        <v>#N/A</v>
      </c>
      <c r="U2386" s="64" t="e">
        <f>VLOOKUP($B2386,選擇權未平倉餘額!$A$4:$I$500,9,FALSE)</f>
        <v>#N/A</v>
      </c>
      <c r="V2386" s="39" t="e">
        <f>VLOOKUP($B2386,臺指選擇權P_C_Ratios!$A$4:$C$500,3,FALSE)</f>
        <v>#N/A</v>
      </c>
      <c r="W2386" s="41" t="e">
        <f>VLOOKUP($B2386,散戶多空比!$A$6:$L$500,12,FALSE)</f>
        <v>#N/A</v>
      </c>
      <c r="X2386" s="40" t="e">
        <f>VLOOKUP($B2386,期貨大額交易人未沖銷部位!$A$4:$O$499,4,FALSE)</f>
        <v>#N/A</v>
      </c>
      <c r="Y2386" s="40" t="e">
        <f>VLOOKUP($B2386,期貨大額交易人未沖銷部位!$A$4:$O$499,7,FALSE)</f>
        <v>#N/A</v>
      </c>
      <c r="Z2386" s="40" t="e">
        <f>VLOOKUP($B2386,期貨大額交易人未沖銷部位!$A$4:$O$499,10,FALSE)</f>
        <v>#N/A</v>
      </c>
      <c r="AA2386" s="40" t="e">
        <f>VLOOKUP($B2386,期貨大額交易人未沖銷部位!$A$4:$O$499,13,FALSE)</f>
        <v>#N/A</v>
      </c>
      <c r="AB2386" s="40" t="e">
        <f>VLOOKUP($B2386,期貨大額交易人未沖銷部位!$A$4:$O$499,14,FALSE)</f>
        <v>#N/A</v>
      </c>
      <c r="AC2386" s="40" t="e">
        <f>VLOOKUP($B2386,期貨大額交易人未沖銷部位!$A$4:$O$499,15,FALSE)</f>
        <v>#N/A</v>
      </c>
      <c r="AD2386" s="33" t="e">
        <f>VLOOKUP($B2386,三大美股走勢!$A$4:$J$495,4,FALSE)</f>
        <v>#N/A</v>
      </c>
      <c r="AE2386" s="33" t="e">
        <f>VLOOKUP($B2386,三大美股走勢!$A$4:$J$495,7,FALSE)</f>
        <v>#N/A</v>
      </c>
      <c r="AF2386" s="33" t="e">
        <f>VLOOKUP($B2386,三大美股走勢!$A$4:$J$495,10,FALSE)</f>
        <v>#N/A</v>
      </c>
    </row>
    <row r="2387" spans="2:32">
      <c r="B2387" s="32">
        <v>45166</v>
      </c>
      <c r="C2387" s="33" t="e">
        <f>VLOOKUP($B2387,大盤與近月台指!$A$4:$I$499,2,FALSE)</f>
        <v>#N/A</v>
      </c>
      <c r="D2387" s="34" t="e">
        <f>VLOOKUP($B2387,大盤與近月台指!$A$4:$I$499,3,FALSE)</f>
        <v>#N/A</v>
      </c>
      <c r="E2387" s="35" t="e">
        <f>VLOOKUP($B2387,大盤與近月台指!$A$4:$I$499,4,FALSE)</f>
        <v>#N/A</v>
      </c>
      <c r="F2387" s="33" t="e">
        <f>VLOOKUP($B2387,大盤與近月台指!$A$4:$I$499,5,FALSE)</f>
        <v>#N/A</v>
      </c>
      <c r="G2387" s="49" t="e">
        <f>VLOOKUP($B2387,三大法人買賣超!$A$4:$I$500,3,FALSE)</f>
        <v>#N/A</v>
      </c>
      <c r="H2387" s="34" t="e">
        <f>VLOOKUP($B2387,三大法人買賣超!$A$4:$I$500,5,FALSE)</f>
        <v>#N/A</v>
      </c>
      <c r="I2387" s="27" t="e">
        <f>VLOOKUP($B2387,三大法人買賣超!$A$4:$I$500,7,FALSE)</f>
        <v>#N/A</v>
      </c>
      <c r="J2387" s="27" t="e">
        <f>VLOOKUP($B2387,三大法人買賣超!$A$4:$I$500,9,FALSE)</f>
        <v>#N/A</v>
      </c>
      <c r="K2387" s="37">
        <f>新台幣匯率美元指數!B2388</f>
        <v>0</v>
      </c>
      <c r="L2387" s="38">
        <f>新台幣匯率美元指數!C2388</f>
        <v>0</v>
      </c>
      <c r="M2387" s="39">
        <f>新台幣匯率美元指數!D2388</f>
        <v>0</v>
      </c>
      <c r="N2387" s="27" t="e">
        <f>VLOOKUP($B2387,期貨未平倉口數!$A$4:$M$499,4,FALSE)</f>
        <v>#N/A</v>
      </c>
      <c r="O2387" s="27" t="e">
        <f>VLOOKUP($B2387,期貨未平倉口數!$A$4:$M$499,9,FALSE)</f>
        <v>#N/A</v>
      </c>
      <c r="P2387" s="27" t="e">
        <f>VLOOKUP($B2387,期貨未平倉口數!$A$4:$M$499,10,FALSE)</f>
        <v>#N/A</v>
      </c>
      <c r="Q2387" s="27" t="e">
        <f>VLOOKUP($B2387,期貨未平倉口數!$A$4:$M$499,11,FALSE)</f>
        <v>#N/A</v>
      </c>
      <c r="R2387" s="64" t="e">
        <f>VLOOKUP($B2387,選擇權未平倉餘額!$A$4:$I$500,6,FALSE)</f>
        <v>#N/A</v>
      </c>
      <c r="S2387" s="64" t="e">
        <f>VLOOKUP($B2387,選擇權未平倉餘額!$A$4:$I$500,7,FALSE)</f>
        <v>#N/A</v>
      </c>
      <c r="T2387" s="64" t="e">
        <f>VLOOKUP($B2387,選擇權未平倉餘額!$A$4:$I$500,8,FALSE)</f>
        <v>#N/A</v>
      </c>
      <c r="U2387" s="64" t="e">
        <f>VLOOKUP($B2387,選擇權未平倉餘額!$A$4:$I$500,9,FALSE)</f>
        <v>#N/A</v>
      </c>
      <c r="V2387" s="39" t="e">
        <f>VLOOKUP($B2387,臺指選擇權P_C_Ratios!$A$4:$C$500,3,FALSE)</f>
        <v>#N/A</v>
      </c>
      <c r="W2387" s="41" t="e">
        <f>VLOOKUP($B2387,散戶多空比!$A$6:$L$500,12,FALSE)</f>
        <v>#N/A</v>
      </c>
      <c r="X2387" s="40" t="e">
        <f>VLOOKUP($B2387,期貨大額交易人未沖銷部位!$A$4:$O$499,4,FALSE)</f>
        <v>#N/A</v>
      </c>
      <c r="Y2387" s="40" t="e">
        <f>VLOOKUP($B2387,期貨大額交易人未沖銷部位!$A$4:$O$499,7,FALSE)</f>
        <v>#N/A</v>
      </c>
      <c r="Z2387" s="40" t="e">
        <f>VLOOKUP($B2387,期貨大額交易人未沖銷部位!$A$4:$O$499,10,FALSE)</f>
        <v>#N/A</v>
      </c>
      <c r="AA2387" s="40" t="e">
        <f>VLOOKUP($B2387,期貨大額交易人未沖銷部位!$A$4:$O$499,13,FALSE)</f>
        <v>#N/A</v>
      </c>
      <c r="AB2387" s="40" t="e">
        <f>VLOOKUP($B2387,期貨大額交易人未沖銷部位!$A$4:$O$499,14,FALSE)</f>
        <v>#N/A</v>
      </c>
      <c r="AC2387" s="40" t="e">
        <f>VLOOKUP($B2387,期貨大額交易人未沖銷部位!$A$4:$O$499,15,FALSE)</f>
        <v>#N/A</v>
      </c>
      <c r="AD2387" s="33" t="e">
        <f>VLOOKUP($B2387,三大美股走勢!$A$4:$J$495,4,FALSE)</f>
        <v>#N/A</v>
      </c>
      <c r="AE2387" s="33" t="e">
        <f>VLOOKUP($B2387,三大美股走勢!$A$4:$J$495,7,FALSE)</f>
        <v>#N/A</v>
      </c>
      <c r="AF2387" s="33" t="e">
        <f>VLOOKUP($B2387,三大美股走勢!$A$4:$J$495,10,FALSE)</f>
        <v>#N/A</v>
      </c>
    </row>
    <row r="2388" spans="2:32">
      <c r="B2388" s="32">
        <v>45167</v>
      </c>
      <c r="C2388" s="33" t="e">
        <f>VLOOKUP($B2388,大盤與近月台指!$A$4:$I$499,2,FALSE)</f>
        <v>#N/A</v>
      </c>
      <c r="D2388" s="34" t="e">
        <f>VLOOKUP($B2388,大盤與近月台指!$A$4:$I$499,3,FALSE)</f>
        <v>#N/A</v>
      </c>
      <c r="E2388" s="35" t="e">
        <f>VLOOKUP($B2388,大盤與近月台指!$A$4:$I$499,4,FALSE)</f>
        <v>#N/A</v>
      </c>
      <c r="F2388" s="33" t="e">
        <f>VLOOKUP($B2388,大盤與近月台指!$A$4:$I$499,5,FALSE)</f>
        <v>#N/A</v>
      </c>
      <c r="G2388" s="49" t="e">
        <f>VLOOKUP($B2388,三大法人買賣超!$A$4:$I$500,3,FALSE)</f>
        <v>#N/A</v>
      </c>
      <c r="H2388" s="34" t="e">
        <f>VLOOKUP($B2388,三大法人買賣超!$A$4:$I$500,5,FALSE)</f>
        <v>#N/A</v>
      </c>
      <c r="I2388" s="27" t="e">
        <f>VLOOKUP($B2388,三大法人買賣超!$A$4:$I$500,7,FALSE)</f>
        <v>#N/A</v>
      </c>
      <c r="J2388" s="27" t="e">
        <f>VLOOKUP($B2388,三大法人買賣超!$A$4:$I$500,9,FALSE)</f>
        <v>#N/A</v>
      </c>
      <c r="K2388" s="37">
        <f>新台幣匯率美元指數!B2389</f>
        <v>0</v>
      </c>
      <c r="L2388" s="38">
        <f>新台幣匯率美元指數!C2389</f>
        <v>0</v>
      </c>
      <c r="M2388" s="39">
        <f>新台幣匯率美元指數!D2389</f>
        <v>0</v>
      </c>
      <c r="N2388" s="27" t="e">
        <f>VLOOKUP($B2388,期貨未平倉口數!$A$4:$M$499,4,FALSE)</f>
        <v>#N/A</v>
      </c>
      <c r="O2388" s="27" t="e">
        <f>VLOOKUP($B2388,期貨未平倉口數!$A$4:$M$499,9,FALSE)</f>
        <v>#N/A</v>
      </c>
      <c r="P2388" s="27" t="e">
        <f>VLOOKUP($B2388,期貨未平倉口數!$A$4:$M$499,10,FALSE)</f>
        <v>#N/A</v>
      </c>
      <c r="Q2388" s="27" t="e">
        <f>VLOOKUP($B2388,期貨未平倉口數!$A$4:$M$499,11,FALSE)</f>
        <v>#N/A</v>
      </c>
      <c r="R2388" s="64" t="e">
        <f>VLOOKUP($B2388,選擇權未平倉餘額!$A$4:$I$500,6,FALSE)</f>
        <v>#N/A</v>
      </c>
      <c r="S2388" s="64" t="e">
        <f>VLOOKUP($B2388,選擇權未平倉餘額!$A$4:$I$500,7,FALSE)</f>
        <v>#N/A</v>
      </c>
      <c r="T2388" s="64" t="e">
        <f>VLOOKUP($B2388,選擇權未平倉餘額!$A$4:$I$500,8,FALSE)</f>
        <v>#N/A</v>
      </c>
      <c r="U2388" s="64" t="e">
        <f>VLOOKUP($B2388,選擇權未平倉餘額!$A$4:$I$500,9,FALSE)</f>
        <v>#N/A</v>
      </c>
      <c r="V2388" s="39" t="e">
        <f>VLOOKUP($B2388,臺指選擇權P_C_Ratios!$A$4:$C$500,3,FALSE)</f>
        <v>#N/A</v>
      </c>
      <c r="W2388" s="41" t="e">
        <f>VLOOKUP($B2388,散戶多空比!$A$6:$L$500,12,FALSE)</f>
        <v>#N/A</v>
      </c>
      <c r="X2388" s="40" t="e">
        <f>VLOOKUP($B2388,期貨大額交易人未沖銷部位!$A$4:$O$499,4,FALSE)</f>
        <v>#N/A</v>
      </c>
      <c r="Y2388" s="40" t="e">
        <f>VLOOKUP($B2388,期貨大額交易人未沖銷部位!$A$4:$O$499,7,FALSE)</f>
        <v>#N/A</v>
      </c>
      <c r="Z2388" s="40" t="e">
        <f>VLOOKUP($B2388,期貨大額交易人未沖銷部位!$A$4:$O$499,10,FALSE)</f>
        <v>#N/A</v>
      </c>
      <c r="AA2388" s="40" t="e">
        <f>VLOOKUP($B2388,期貨大額交易人未沖銷部位!$A$4:$O$499,13,FALSE)</f>
        <v>#N/A</v>
      </c>
      <c r="AB2388" s="40" t="e">
        <f>VLOOKUP($B2388,期貨大額交易人未沖銷部位!$A$4:$O$499,14,FALSE)</f>
        <v>#N/A</v>
      </c>
      <c r="AC2388" s="40" t="e">
        <f>VLOOKUP($B2388,期貨大額交易人未沖銷部位!$A$4:$O$499,15,FALSE)</f>
        <v>#N/A</v>
      </c>
      <c r="AD2388" s="33" t="e">
        <f>VLOOKUP($B2388,三大美股走勢!$A$4:$J$495,4,FALSE)</f>
        <v>#N/A</v>
      </c>
      <c r="AE2388" s="33" t="e">
        <f>VLOOKUP($B2388,三大美股走勢!$A$4:$J$495,7,FALSE)</f>
        <v>#N/A</v>
      </c>
      <c r="AF2388" s="33" t="e">
        <f>VLOOKUP($B2388,三大美股走勢!$A$4:$J$495,10,FALSE)</f>
        <v>#N/A</v>
      </c>
    </row>
    <row r="2389" spans="2:32">
      <c r="B2389" s="32">
        <v>45168</v>
      </c>
      <c r="C2389" s="33" t="e">
        <f>VLOOKUP($B2389,大盤與近月台指!$A$4:$I$499,2,FALSE)</f>
        <v>#N/A</v>
      </c>
      <c r="D2389" s="34" t="e">
        <f>VLOOKUP($B2389,大盤與近月台指!$A$4:$I$499,3,FALSE)</f>
        <v>#N/A</v>
      </c>
      <c r="E2389" s="35" t="e">
        <f>VLOOKUP($B2389,大盤與近月台指!$A$4:$I$499,4,FALSE)</f>
        <v>#N/A</v>
      </c>
      <c r="F2389" s="33" t="e">
        <f>VLOOKUP($B2389,大盤與近月台指!$A$4:$I$499,5,FALSE)</f>
        <v>#N/A</v>
      </c>
      <c r="G2389" s="49" t="e">
        <f>VLOOKUP($B2389,三大法人買賣超!$A$4:$I$500,3,FALSE)</f>
        <v>#N/A</v>
      </c>
      <c r="H2389" s="34" t="e">
        <f>VLOOKUP($B2389,三大法人買賣超!$A$4:$I$500,5,FALSE)</f>
        <v>#N/A</v>
      </c>
      <c r="I2389" s="27" t="e">
        <f>VLOOKUP($B2389,三大法人買賣超!$A$4:$I$500,7,FALSE)</f>
        <v>#N/A</v>
      </c>
      <c r="J2389" s="27" t="e">
        <f>VLOOKUP($B2389,三大法人買賣超!$A$4:$I$500,9,FALSE)</f>
        <v>#N/A</v>
      </c>
      <c r="K2389" s="37">
        <f>新台幣匯率美元指數!B2390</f>
        <v>0</v>
      </c>
      <c r="L2389" s="38">
        <f>新台幣匯率美元指數!C2390</f>
        <v>0</v>
      </c>
      <c r="M2389" s="39">
        <f>新台幣匯率美元指數!D2390</f>
        <v>0</v>
      </c>
      <c r="N2389" s="27" t="e">
        <f>VLOOKUP($B2389,期貨未平倉口數!$A$4:$M$499,4,FALSE)</f>
        <v>#N/A</v>
      </c>
      <c r="O2389" s="27" t="e">
        <f>VLOOKUP($B2389,期貨未平倉口數!$A$4:$M$499,9,FALSE)</f>
        <v>#N/A</v>
      </c>
      <c r="P2389" s="27" t="e">
        <f>VLOOKUP($B2389,期貨未平倉口數!$A$4:$M$499,10,FALSE)</f>
        <v>#N/A</v>
      </c>
      <c r="Q2389" s="27" t="e">
        <f>VLOOKUP($B2389,期貨未平倉口數!$A$4:$M$499,11,FALSE)</f>
        <v>#N/A</v>
      </c>
      <c r="R2389" s="64" t="e">
        <f>VLOOKUP($B2389,選擇權未平倉餘額!$A$4:$I$500,6,FALSE)</f>
        <v>#N/A</v>
      </c>
      <c r="S2389" s="64" t="e">
        <f>VLOOKUP($B2389,選擇權未平倉餘額!$A$4:$I$500,7,FALSE)</f>
        <v>#N/A</v>
      </c>
      <c r="T2389" s="64" t="e">
        <f>VLOOKUP($B2389,選擇權未平倉餘額!$A$4:$I$500,8,FALSE)</f>
        <v>#N/A</v>
      </c>
      <c r="U2389" s="64" t="e">
        <f>VLOOKUP($B2389,選擇權未平倉餘額!$A$4:$I$500,9,FALSE)</f>
        <v>#N/A</v>
      </c>
      <c r="V2389" s="39" t="e">
        <f>VLOOKUP($B2389,臺指選擇權P_C_Ratios!$A$4:$C$500,3,FALSE)</f>
        <v>#N/A</v>
      </c>
      <c r="W2389" s="41" t="e">
        <f>VLOOKUP($B2389,散戶多空比!$A$6:$L$500,12,FALSE)</f>
        <v>#N/A</v>
      </c>
      <c r="X2389" s="40" t="e">
        <f>VLOOKUP($B2389,期貨大額交易人未沖銷部位!$A$4:$O$499,4,FALSE)</f>
        <v>#N/A</v>
      </c>
      <c r="Y2389" s="40" t="e">
        <f>VLOOKUP($B2389,期貨大額交易人未沖銷部位!$A$4:$O$499,7,FALSE)</f>
        <v>#N/A</v>
      </c>
      <c r="Z2389" s="40" t="e">
        <f>VLOOKUP($B2389,期貨大額交易人未沖銷部位!$A$4:$O$499,10,FALSE)</f>
        <v>#N/A</v>
      </c>
      <c r="AA2389" s="40" t="e">
        <f>VLOOKUP($B2389,期貨大額交易人未沖銷部位!$A$4:$O$499,13,FALSE)</f>
        <v>#N/A</v>
      </c>
      <c r="AB2389" s="40" t="e">
        <f>VLOOKUP($B2389,期貨大額交易人未沖銷部位!$A$4:$O$499,14,FALSE)</f>
        <v>#N/A</v>
      </c>
      <c r="AC2389" s="40" t="e">
        <f>VLOOKUP($B2389,期貨大額交易人未沖銷部位!$A$4:$O$499,15,FALSE)</f>
        <v>#N/A</v>
      </c>
      <c r="AD2389" s="33" t="e">
        <f>VLOOKUP($B2389,三大美股走勢!$A$4:$J$495,4,FALSE)</f>
        <v>#N/A</v>
      </c>
      <c r="AE2389" s="33" t="e">
        <f>VLOOKUP($B2389,三大美股走勢!$A$4:$J$495,7,FALSE)</f>
        <v>#N/A</v>
      </c>
      <c r="AF2389" s="33" t="e">
        <f>VLOOKUP($B2389,三大美股走勢!$A$4:$J$495,10,FALSE)</f>
        <v>#N/A</v>
      </c>
    </row>
    <row r="2390" spans="2:32">
      <c r="B2390" s="32">
        <v>45169</v>
      </c>
      <c r="C2390" s="33" t="e">
        <f>VLOOKUP($B2390,大盤與近月台指!$A$4:$I$499,2,FALSE)</f>
        <v>#N/A</v>
      </c>
      <c r="D2390" s="34" t="e">
        <f>VLOOKUP($B2390,大盤與近月台指!$A$4:$I$499,3,FALSE)</f>
        <v>#N/A</v>
      </c>
      <c r="E2390" s="35" t="e">
        <f>VLOOKUP($B2390,大盤與近月台指!$A$4:$I$499,4,FALSE)</f>
        <v>#N/A</v>
      </c>
      <c r="F2390" s="33" t="e">
        <f>VLOOKUP($B2390,大盤與近月台指!$A$4:$I$499,5,FALSE)</f>
        <v>#N/A</v>
      </c>
      <c r="G2390" s="49" t="e">
        <f>VLOOKUP($B2390,三大法人買賣超!$A$4:$I$500,3,FALSE)</f>
        <v>#N/A</v>
      </c>
      <c r="H2390" s="34" t="e">
        <f>VLOOKUP($B2390,三大法人買賣超!$A$4:$I$500,5,FALSE)</f>
        <v>#N/A</v>
      </c>
      <c r="I2390" s="27" t="e">
        <f>VLOOKUP($B2390,三大法人買賣超!$A$4:$I$500,7,FALSE)</f>
        <v>#N/A</v>
      </c>
      <c r="J2390" s="27" t="e">
        <f>VLOOKUP($B2390,三大法人買賣超!$A$4:$I$500,9,FALSE)</f>
        <v>#N/A</v>
      </c>
      <c r="K2390" s="37">
        <f>新台幣匯率美元指數!B2391</f>
        <v>0</v>
      </c>
      <c r="L2390" s="38">
        <f>新台幣匯率美元指數!C2391</f>
        <v>0</v>
      </c>
      <c r="M2390" s="39">
        <f>新台幣匯率美元指數!D2391</f>
        <v>0</v>
      </c>
      <c r="N2390" s="27" t="e">
        <f>VLOOKUP($B2390,期貨未平倉口數!$A$4:$M$499,4,FALSE)</f>
        <v>#N/A</v>
      </c>
      <c r="O2390" s="27" t="e">
        <f>VLOOKUP($B2390,期貨未平倉口數!$A$4:$M$499,9,FALSE)</f>
        <v>#N/A</v>
      </c>
      <c r="P2390" s="27" t="e">
        <f>VLOOKUP($B2390,期貨未平倉口數!$A$4:$M$499,10,FALSE)</f>
        <v>#N/A</v>
      </c>
      <c r="Q2390" s="27" t="e">
        <f>VLOOKUP($B2390,期貨未平倉口數!$A$4:$M$499,11,FALSE)</f>
        <v>#N/A</v>
      </c>
      <c r="R2390" s="64" t="e">
        <f>VLOOKUP($B2390,選擇權未平倉餘額!$A$4:$I$500,6,FALSE)</f>
        <v>#N/A</v>
      </c>
      <c r="S2390" s="64" t="e">
        <f>VLOOKUP($B2390,選擇權未平倉餘額!$A$4:$I$500,7,FALSE)</f>
        <v>#N/A</v>
      </c>
      <c r="T2390" s="64" t="e">
        <f>VLOOKUP($B2390,選擇權未平倉餘額!$A$4:$I$500,8,FALSE)</f>
        <v>#N/A</v>
      </c>
      <c r="U2390" s="64" t="e">
        <f>VLOOKUP($B2390,選擇權未平倉餘額!$A$4:$I$500,9,FALSE)</f>
        <v>#N/A</v>
      </c>
      <c r="V2390" s="39" t="e">
        <f>VLOOKUP($B2390,臺指選擇權P_C_Ratios!$A$4:$C$500,3,FALSE)</f>
        <v>#N/A</v>
      </c>
      <c r="W2390" s="41" t="e">
        <f>VLOOKUP($B2390,散戶多空比!$A$6:$L$500,12,FALSE)</f>
        <v>#N/A</v>
      </c>
      <c r="X2390" s="40" t="e">
        <f>VLOOKUP($B2390,期貨大額交易人未沖銷部位!$A$4:$O$499,4,FALSE)</f>
        <v>#N/A</v>
      </c>
      <c r="Y2390" s="40" t="e">
        <f>VLOOKUP($B2390,期貨大額交易人未沖銷部位!$A$4:$O$499,7,FALSE)</f>
        <v>#N/A</v>
      </c>
      <c r="Z2390" s="40" t="e">
        <f>VLOOKUP($B2390,期貨大額交易人未沖銷部位!$A$4:$O$499,10,FALSE)</f>
        <v>#N/A</v>
      </c>
      <c r="AA2390" s="40" t="e">
        <f>VLOOKUP($B2390,期貨大額交易人未沖銷部位!$A$4:$O$499,13,FALSE)</f>
        <v>#N/A</v>
      </c>
      <c r="AB2390" s="40" t="e">
        <f>VLOOKUP($B2390,期貨大額交易人未沖銷部位!$A$4:$O$499,14,FALSE)</f>
        <v>#N/A</v>
      </c>
      <c r="AC2390" s="40" t="e">
        <f>VLOOKUP($B2390,期貨大額交易人未沖銷部位!$A$4:$O$499,15,FALSE)</f>
        <v>#N/A</v>
      </c>
      <c r="AD2390" s="33" t="e">
        <f>VLOOKUP($B2390,三大美股走勢!$A$4:$J$495,4,FALSE)</f>
        <v>#N/A</v>
      </c>
      <c r="AE2390" s="33" t="e">
        <f>VLOOKUP($B2390,三大美股走勢!$A$4:$J$495,7,FALSE)</f>
        <v>#N/A</v>
      </c>
      <c r="AF2390" s="33" t="e">
        <f>VLOOKUP($B2390,三大美股走勢!$A$4:$J$495,10,FALSE)</f>
        <v>#N/A</v>
      </c>
    </row>
    <row r="2391" spans="2:32">
      <c r="B2391" s="32">
        <v>45170</v>
      </c>
      <c r="C2391" s="33" t="e">
        <f>VLOOKUP($B2391,大盤與近月台指!$A$4:$I$499,2,FALSE)</f>
        <v>#N/A</v>
      </c>
      <c r="D2391" s="34" t="e">
        <f>VLOOKUP($B2391,大盤與近月台指!$A$4:$I$499,3,FALSE)</f>
        <v>#N/A</v>
      </c>
      <c r="E2391" s="35" t="e">
        <f>VLOOKUP($B2391,大盤與近月台指!$A$4:$I$499,4,FALSE)</f>
        <v>#N/A</v>
      </c>
      <c r="F2391" s="33" t="e">
        <f>VLOOKUP($B2391,大盤與近月台指!$A$4:$I$499,5,FALSE)</f>
        <v>#N/A</v>
      </c>
      <c r="G2391" s="49" t="e">
        <f>VLOOKUP($B2391,三大法人買賣超!$A$4:$I$500,3,FALSE)</f>
        <v>#N/A</v>
      </c>
      <c r="H2391" s="34" t="e">
        <f>VLOOKUP($B2391,三大法人買賣超!$A$4:$I$500,5,FALSE)</f>
        <v>#N/A</v>
      </c>
      <c r="I2391" s="27" t="e">
        <f>VLOOKUP($B2391,三大法人買賣超!$A$4:$I$500,7,FALSE)</f>
        <v>#N/A</v>
      </c>
      <c r="J2391" s="27" t="e">
        <f>VLOOKUP($B2391,三大法人買賣超!$A$4:$I$500,9,FALSE)</f>
        <v>#N/A</v>
      </c>
      <c r="K2391" s="37">
        <f>新台幣匯率美元指數!B2392</f>
        <v>0</v>
      </c>
      <c r="L2391" s="38">
        <f>新台幣匯率美元指數!C2392</f>
        <v>0</v>
      </c>
      <c r="M2391" s="39">
        <f>新台幣匯率美元指數!D2392</f>
        <v>0</v>
      </c>
      <c r="N2391" s="27" t="e">
        <f>VLOOKUP($B2391,期貨未平倉口數!$A$4:$M$499,4,FALSE)</f>
        <v>#N/A</v>
      </c>
      <c r="O2391" s="27" t="e">
        <f>VLOOKUP($B2391,期貨未平倉口數!$A$4:$M$499,9,FALSE)</f>
        <v>#N/A</v>
      </c>
      <c r="P2391" s="27" t="e">
        <f>VLOOKUP($B2391,期貨未平倉口數!$A$4:$M$499,10,FALSE)</f>
        <v>#N/A</v>
      </c>
      <c r="Q2391" s="27" t="e">
        <f>VLOOKUP($B2391,期貨未平倉口數!$A$4:$M$499,11,FALSE)</f>
        <v>#N/A</v>
      </c>
      <c r="R2391" s="64" t="e">
        <f>VLOOKUP($B2391,選擇權未平倉餘額!$A$4:$I$500,6,FALSE)</f>
        <v>#N/A</v>
      </c>
      <c r="S2391" s="64" t="e">
        <f>VLOOKUP($B2391,選擇權未平倉餘額!$A$4:$I$500,7,FALSE)</f>
        <v>#N/A</v>
      </c>
      <c r="T2391" s="64" t="e">
        <f>VLOOKUP($B2391,選擇權未平倉餘額!$A$4:$I$500,8,FALSE)</f>
        <v>#N/A</v>
      </c>
      <c r="U2391" s="64" t="e">
        <f>VLOOKUP($B2391,選擇權未平倉餘額!$A$4:$I$500,9,FALSE)</f>
        <v>#N/A</v>
      </c>
      <c r="V2391" s="39" t="e">
        <f>VLOOKUP($B2391,臺指選擇權P_C_Ratios!$A$4:$C$500,3,FALSE)</f>
        <v>#N/A</v>
      </c>
      <c r="W2391" s="41" t="e">
        <f>VLOOKUP($B2391,散戶多空比!$A$6:$L$500,12,FALSE)</f>
        <v>#N/A</v>
      </c>
      <c r="X2391" s="40" t="e">
        <f>VLOOKUP($B2391,期貨大額交易人未沖銷部位!$A$4:$O$499,4,FALSE)</f>
        <v>#N/A</v>
      </c>
      <c r="Y2391" s="40" t="e">
        <f>VLOOKUP($B2391,期貨大額交易人未沖銷部位!$A$4:$O$499,7,FALSE)</f>
        <v>#N/A</v>
      </c>
      <c r="Z2391" s="40" t="e">
        <f>VLOOKUP($B2391,期貨大額交易人未沖銷部位!$A$4:$O$499,10,FALSE)</f>
        <v>#N/A</v>
      </c>
      <c r="AA2391" s="40" t="e">
        <f>VLOOKUP($B2391,期貨大額交易人未沖銷部位!$A$4:$O$499,13,FALSE)</f>
        <v>#N/A</v>
      </c>
      <c r="AB2391" s="40" t="e">
        <f>VLOOKUP($B2391,期貨大額交易人未沖銷部位!$A$4:$O$499,14,FALSE)</f>
        <v>#N/A</v>
      </c>
      <c r="AC2391" s="40" t="e">
        <f>VLOOKUP($B2391,期貨大額交易人未沖銷部位!$A$4:$O$499,15,FALSE)</f>
        <v>#N/A</v>
      </c>
      <c r="AD2391" s="33" t="e">
        <f>VLOOKUP($B2391,三大美股走勢!$A$4:$J$495,4,FALSE)</f>
        <v>#N/A</v>
      </c>
      <c r="AE2391" s="33" t="e">
        <f>VLOOKUP($B2391,三大美股走勢!$A$4:$J$495,7,FALSE)</f>
        <v>#N/A</v>
      </c>
      <c r="AF2391" s="33" t="e">
        <f>VLOOKUP($B2391,三大美股走勢!$A$4:$J$495,10,FALSE)</f>
        <v>#N/A</v>
      </c>
    </row>
    <row r="2392" spans="2:32">
      <c r="B2392" s="32">
        <v>45171</v>
      </c>
      <c r="C2392" s="33" t="e">
        <f>VLOOKUP($B2392,大盤與近月台指!$A$4:$I$499,2,FALSE)</f>
        <v>#N/A</v>
      </c>
      <c r="D2392" s="34" t="e">
        <f>VLOOKUP($B2392,大盤與近月台指!$A$4:$I$499,3,FALSE)</f>
        <v>#N/A</v>
      </c>
      <c r="E2392" s="35" t="e">
        <f>VLOOKUP($B2392,大盤與近月台指!$A$4:$I$499,4,FALSE)</f>
        <v>#N/A</v>
      </c>
      <c r="F2392" s="33" t="e">
        <f>VLOOKUP($B2392,大盤與近月台指!$A$4:$I$499,5,FALSE)</f>
        <v>#N/A</v>
      </c>
      <c r="G2392" s="49" t="e">
        <f>VLOOKUP($B2392,三大法人買賣超!$A$4:$I$500,3,FALSE)</f>
        <v>#N/A</v>
      </c>
      <c r="H2392" s="34" t="e">
        <f>VLOOKUP($B2392,三大法人買賣超!$A$4:$I$500,5,FALSE)</f>
        <v>#N/A</v>
      </c>
      <c r="I2392" s="27" t="e">
        <f>VLOOKUP($B2392,三大法人買賣超!$A$4:$I$500,7,FALSE)</f>
        <v>#N/A</v>
      </c>
      <c r="J2392" s="27" t="e">
        <f>VLOOKUP($B2392,三大法人買賣超!$A$4:$I$500,9,FALSE)</f>
        <v>#N/A</v>
      </c>
      <c r="K2392" s="37">
        <f>新台幣匯率美元指數!B2393</f>
        <v>0</v>
      </c>
      <c r="L2392" s="38">
        <f>新台幣匯率美元指數!C2393</f>
        <v>0</v>
      </c>
      <c r="M2392" s="39">
        <f>新台幣匯率美元指數!D2393</f>
        <v>0</v>
      </c>
      <c r="N2392" s="27" t="e">
        <f>VLOOKUP($B2392,期貨未平倉口數!$A$4:$M$499,4,FALSE)</f>
        <v>#N/A</v>
      </c>
      <c r="O2392" s="27" t="e">
        <f>VLOOKUP($B2392,期貨未平倉口數!$A$4:$M$499,9,FALSE)</f>
        <v>#N/A</v>
      </c>
      <c r="P2392" s="27" t="e">
        <f>VLOOKUP($B2392,期貨未平倉口數!$A$4:$M$499,10,FALSE)</f>
        <v>#N/A</v>
      </c>
      <c r="Q2392" s="27" t="e">
        <f>VLOOKUP($B2392,期貨未平倉口數!$A$4:$M$499,11,FALSE)</f>
        <v>#N/A</v>
      </c>
      <c r="R2392" s="64" t="e">
        <f>VLOOKUP($B2392,選擇權未平倉餘額!$A$4:$I$500,6,FALSE)</f>
        <v>#N/A</v>
      </c>
      <c r="S2392" s="64" t="e">
        <f>VLOOKUP($B2392,選擇權未平倉餘額!$A$4:$I$500,7,FALSE)</f>
        <v>#N/A</v>
      </c>
      <c r="T2392" s="64" t="e">
        <f>VLOOKUP($B2392,選擇權未平倉餘額!$A$4:$I$500,8,FALSE)</f>
        <v>#N/A</v>
      </c>
      <c r="U2392" s="64" t="e">
        <f>VLOOKUP($B2392,選擇權未平倉餘額!$A$4:$I$500,9,FALSE)</f>
        <v>#N/A</v>
      </c>
      <c r="V2392" s="39" t="e">
        <f>VLOOKUP($B2392,臺指選擇權P_C_Ratios!$A$4:$C$500,3,FALSE)</f>
        <v>#N/A</v>
      </c>
      <c r="W2392" s="41" t="e">
        <f>VLOOKUP($B2392,散戶多空比!$A$6:$L$500,12,FALSE)</f>
        <v>#N/A</v>
      </c>
      <c r="X2392" s="40" t="e">
        <f>VLOOKUP($B2392,期貨大額交易人未沖銷部位!$A$4:$O$499,4,FALSE)</f>
        <v>#N/A</v>
      </c>
      <c r="Y2392" s="40" t="e">
        <f>VLOOKUP($B2392,期貨大額交易人未沖銷部位!$A$4:$O$499,7,FALSE)</f>
        <v>#N/A</v>
      </c>
      <c r="Z2392" s="40" t="e">
        <f>VLOOKUP($B2392,期貨大額交易人未沖銷部位!$A$4:$O$499,10,FALSE)</f>
        <v>#N/A</v>
      </c>
      <c r="AA2392" s="40" t="e">
        <f>VLOOKUP($B2392,期貨大額交易人未沖銷部位!$A$4:$O$499,13,FALSE)</f>
        <v>#N/A</v>
      </c>
      <c r="AB2392" s="40" t="e">
        <f>VLOOKUP($B2392,期貨大額交易人未沖銷部位!$A$4:$O$499,14,FALSE)</f>
        <v>#N/A</v>
      </c>
      <c r="AC2392" s="40" t="e">
        <f>VLOOKUP($B2392,期貨大額交易人未沖銷部位!$A$4:$O$499,15,FALSE)</f>
        <v>#N/A</v>
      </c>
      <c r="AD2392" s="33" t="e">
        <f>VLOOKUP($B2392,三大美股走勢!$A$4:$J$495,4,FALSE)</f>
        <v>#N/A</v>
      </c>
      <c r="AE2392" s="33" t="e">
        <f>VLOOKUP($B2392,三大美股走勢!$A$4:$J$495,7,FALSE)</f>
        <v>#N/A</v>
      </c>
      <c r="AF2392" s="33" t="e">
        <f>VLOOKUP($B2392,三大美股走勢!$A$4:$J$495,10,FALSE)</f>
        <v>#N/A</v>
      </c>
    </row>
    <row r="2393" spans="2:32">
      <c r="B2393" s="32">
        <v>45172</v>
      </c>
      <c r="C2393" s="33" t="e">
        <f>VLOOKUP($B2393,大盤與近月台指!$A$4:$I$499,2,FALSE)</f>
        <v>#N/A</v>
      </c>
      <c r="D2393" s="34" t="e">
        <f>VLOOKUP($B2393,大盤與近月台指!$A$4:$I$499,3,FALSE)</f>
        <v>#N/A</v>
      </c>
      <c r="E2393" s="35" t="e">
        <f>VLOOKUP($B2393,大盤與近月台指!$A$4:$I$499,4,FALSE)</f>
        <v>#N/A</v>
      </c>
      <c r="F2393" s="33" t="e">
        <f>VLOOKUP($B2393,大盤與近月台指!$A$4:$I$499,5,FALSE)</f>
        <v>#N/A</v>
      </c>
      <c r="G2393" s="49" t="e">
        <f>VLOOKUP($B2393,三大法人買賣超!$A$4:$I$500,3,FALSE)</f>
        <v>#N/A</v>
      </c>
      <c r="H2393" s="34" t="e">
        <f>VLOOKUP($B2393,三大法人買賣超!$A$4:$I$500,5,FALSE)</f>
        <v>#N/A</v>
      </c>
      <c r="I2393" s="27" t="e">
        <f>VLOOKUP($B2393,三大法人買賣超!$A$4:$I$500,7,FALSE)</f>
        <v>#N/A</v>
      </c>
      <c r="J2393" s="27" t="e">
        <f>VLOOKUP($B2393,三大法人買賣超!$A$4:$I$500,9,FALSE)</f>
        <v>#N/A</v>
      </c>
      <c r="K2393" s="37">
        <f>新台幣匯率美元指數!B2394</f>
        <v>0</v>
      </c>
      <c r="L2393" s="38">
        <f>新台幣匯率美元指數!C2394</f>
        <v>0</v>
      </c>
      <c r="M2393" s="39">
        <f>新台幣匯率美元指數!D2394</f>
        <v>0</v>
      </c>
      <c r="N2393" s="27" t="e">
        <f>VLOOKUP($B2393,期貨未平倉口數!$A$4:$M$499,4,FALSE)</f>
        <v>#N/A</v>
      </c>
      <c r="O2393" s="27" t="e">
        <f>VLOOKUP($B2393,期貨未平倉口數!$A$4:$M$499,9,FALSE)</f>
        <v>#N/A</v>
      </c>
      <c r="P2393" s="27" t="e">
        <f>VLOOKUP($B2393,期貨未平倉口數!$A$4:$M$499,10,FALSE)</f>
        <v>#N/A</v>
      </c>
      <c r="Q2393" s="27" t="e">
        <f>VLOOKUP($B2393,期貨未平倉口數!$A$4:$M$499,11,FALSE)</f>
        <v>#N/A</v>
      </c>
      <c r="R2393" s="64" t="e">
        <f>VLOOKUP($B2393,選擇權未平倉餘額!$A$4:$I$500,6,FALSE)</f>
        <v>#N/A</v>
      </c>
      <c r="S2393" s="64" t="e">
        <f>VLOOKUP($B2393,選擇權未平倉餘額!$A$4:$I$500,7,FALSE)</f>
        <v>#N/A</v>
      </c>
      <c r="T2393" s="64" t="e">
        <f>VLOOKUP($B2393,選擇權未平倉餘額!$A$4:$I$500,8,FALSE)</f>
        <v>#N/A</v>
      </c>
      <c r="U2393" s="64" t="e">
        <f>VLOOKUP($B2393,選擇權未平倉餘額!$A$4:$I$500,9,FALSE)</f>
        <v>#N/A</v>
      </c>
      <c r="V2393" s="39" t="e">
        <f>VLOOKUP($B2393,臺指選擇權P_C_Ratios!$A$4:$C$500,3,FALSE)</f>
        <v>#N/A</v>
      </c>
      <c r="W2393" s="41" t="e">
        <f>VLOOKUP($B2393,散戶多空比!$A$6:$L$500,12,FALSE)</f>
        <v>#N/A</v>
      </c>
      <c r="X2393" s="40" t="e">
        <f>VLOOKUP($B2393,期貨大額交易人未沖銷部位!$A$4:$O$499,4,FALSE)</f>
        <v>#N/A</v>
      </c>
      <c r="Y2393" s="40" t="e">
        <f>VLOOKUP($B2393,期貨大額交易人未沖銷部位!$A$4:$O$499,7,FALSE)</f>
        <v>#N/A</v>
      </c>
      <c r="Z2393" s="40" t="e">
        <f>VLOOKUP($B2393,期貨大額交易人未沖銷部位!$A$4:$O$499,10,FALSE)</f>
        <v>#N/A</v>
      </c>
      <c r="AA2393" s="40" t="e">
        <f>VLOOKUP($B2393,期貨大額交易人未沖銷部位!$A$4:$O$499,13,FALSE)</f>
        <v>#N/A</v>
      </c>
      <c r="AB2393" s="40" t="e">
        <f>VLOOKUP($B2393,期貨大額交易人未沖銷部位!$A$4:$O$499,14,FALSE)</f>
        <v>#N/A</v>
      </c>
      <c r="AC2393" s="40" t="e">
        <f>VLOOKUP($B2393,期貨大額交易人未沖銷部位!$A$4:$O$499,15,FALSE)</f>
        <v>#N/A</v>
      </c>
      <c r="AD2393" s="33" t="e">
        <f>VLOOKUP($B2393,三大美股走勢!$A$4:$J$495,4,FALSE)</f>
        <v>#N/A</v>
      </c>
      <c r="AE2393" s="33" t="e">
        <f>VLOOKUP($B2393,三大美股走勢!$A$4:$J$495,7,FALSE)</f>
        <v>#N/A</v>
      </c>
      <c r="AF2393" s="33" t="e">
        <f>VLOOKUP($B2393,三大美股走勢!$A$4:$J$495,10,FALSE)</f>
        <v>#N/A</v>
      </c>
    </row>
    <row r="2394" spans="2:32">
      <c r="B2394" s="32">
        <v>45173</v>
      </c>
      <c r="C2394" s="33" t="e">
        <f>VLOOKUP($B2394,大盤與近月台指!$A$4:$I$499,2,FALSE)</f>
        <v>#N/A</v>
      </c>
      <c r="D2394" s="34" t="e">
        <f>VLOOKUP($B2394,大盤與近月台指!$A$4:$I$499,3,FALSE)</f>
        <v>#N/A</v>
      </c>
      <c r="E2394" s="35" t="e">
        <f>VLOOKUP($B2394,大盤與近月台指!$A$4:$I$499,4,FALSE)</f>
        <v>#N/A</v>
      </c>
      <c r="F2394" s="33" t="e">
        <f>VLOOKUP($B2394,大盤與近月台指!$A$4:$I$499,5,FALSE)</f>
        <v>#N/A</v>
      </c>
      <c r="G2394" s="49" t="e">
        <f>VLOOKUP($B2394,三大法人買賣超!$A$4:$I$500,3,FALSE)</f>
        <v>#N/A</v>
      </c>
      <c r="H2394" s="34" t="e">
        <f>VLOOKUP($B2394,三大法人買賣超!$A$4:$I$500,5,FALSE)</f>
        <v>#N/A</v>
      </c>
      <c r="I2394" s="27" t="e">
        <f>VLOOKUP($B2394,三大法人買賣超!$A$4:$I$500,7,FALSE)</f>
        <v>#N/A</v>
      </c>
      <c r="J2394" s="27" t="e">
        <f>VLOOKUP($B2394,三大法人買賣超!$A$4:$I$500,9,FALSE)</f>
        <v>#N/A</v>
      </c>
      <c r="K2394" s="37">
        <f>新台幣匯率美元指數!B2395</f>
        <v>0</v>
      </c>
      <c r="L2394" s="38">
        <f>新台幣匯率美元指數!C2395</f>
        <v>0</v>
      </c>
      <c r="M2394" s="39">
        <f>新台幣匯率美元指數!D2395</f>
        <v>0</v>
      </c>
      <c r="N2394" s="27" t="e">
        <f>VLOOKUP($B2394,期貨未平倉口數!$A$4:$M$499,4,FALSE)</f>
        <v>#N/A</v>
      </c>
      <c r="O2394" s="27" t="e">
        <f>VLOOKUP($B2394,期貨未平倉口數!$A$4:$M$499,9,FALSE)</f>
        <v>#N/A</v>
      </c>
      <c r="P2394" s="27" t="e">
        <f>VLOOKUP($B2394,期貨未平倉口數!$A$4:$M$499,10,FALSE)</f>
        <v>#N/A</v>
      </c>
      <c r="Q2394" s="27" t="e">
        <f>VLOOKUP($B2394,期貨未平倉口數!$A$4:$M$499,11,FALSE)</f>
        <v>#N/A</v>
      </c>
      <c r="R2394" s="64" t="e">
        <f>VLOOKUP($B2394,選擇權未平倉餘額!$A$4:$I$500,6,FALSE)</f>
        <v>#N/A</v>
      </c>
      <c r="S2394" s="64" t="e">
        <f>VLOOKUP($B2394,選擇權未平倉餘額!$A$4:$I$500,7,FALSE)</f>
        <v>#N/A</v>
      </c>
      <c r="T2394" s="64" t="e">
        <f>VLOOKUP($B2394,選擇權未平倉餘額!$A$4:$I$500,8,FALSE)</f>
        <v>#N/A</v>
      </c>
      <c r="U2394" s="64" t="e">
        <f>VLOOKUP($B2394,選擇權未平倉餘額!$A$4:$I$500,9,FALSE)</f>
        <v>#N/A</v>
      </c>
      <c r="V2394" s="39" t="e">
        <f>VLOOKUP($B2394,臺指選擇權P_C_Ratios!$A$4:$C$500,3,FALSE)</f>
        <v>#N/A</v>
      </c>
      <c r="W2394" s="41" t="e">
        <f>VLOOKUP($B2394,散戶多空比!$A$6:$L$500,12,FALSE)</f>
        <v>#N/A</v>
      </c>
      <c r="X2394" s="40" t="e">
        <f>VLOOKUP($B2394,期貨大額交易人未沖銷部位!$A$4:$O$499,4,FALSE)</f>
        <v>#N/A</v>
      </c>
      <c r="Y2394" s="40" t="e">
        <f>VLOOKUP($B2394,期貨大額交易人未沖銷部位!$A$4:$O$499,7,FALSE)</f>
        <v>#N/A</v>
      </c>
      <c r="Z2394" s="40" t="e">
        <f>VLOOKUP($B2394,期貨大額交易人未沖銷部位!$A$4:$O$499,10,FALSE)</f>
        <v>#N/A</v>
      </c>
      <c r="AA2394" s="40" t="e">
        <f>VLOOKUP($B2394,期貨大額交易人未沖銷部位!$A$4:$O$499,13,FALSE)</f>
        <v>#N/A</v>
      </c>
      <c r="AB2394" s="40" t="e">
        <f>VLOOKUP($B2394,期貨大額交易人未沖銷部位!$A$4:$O$499,14,FALSE)</f>
        <v>#N/A</v>
      </c>
      <c r="AC2394" s="40" t="e">
        <f>VLOOKUP($B2394,期貨大額交易人未沖銷部位!$A$4:$O$499,15,FALSE)</f>
        <v>#N/A</v>
      </c>
      <c r="AD2394" s="33" t="e">
        <f>VLOOKUP($B2394,三大美股走勢!$A$4:$J$495,4,FALSE)</f>
        <v>#N/A</v>
      </c>
      <c r="AE2394" s="33" t="e">
        <f>VLOOKUP($B2394,三大美股走勢!$A$4:$J$495,7,FALSE)</f>
        <v>#N/A</v>
      </c>
      <c r="AF2394" s="33" t="e">
        <f>VLOOKUP($B2394,三大美股走勢!$A$4:$J$495,10,FALSE)</f>
        <v>#N/A</v>
      </c>
    </row>
    <row r="2395" spans="2:32">
      <c r="B2395" s="32">
        <v>45174</v>
      </c>
      <c r="C2395" s="33" t="e">
        <f>VLOOKUP($B2395,大盤與近月台指!$A$4:$I$499,2,FALSE)</f>
        <v>#N/A</v>
      </c>
      <c r="D2395" s="34" t="e">
        <f>VLOOKUP($B2395,大盤與近月台指!$A$4:$I$499,3,FALSE)</f>
        <v>#N/A</v>
      </c>
      <c r="E2395" s="35" t="e">
        <f>VLOOKUP($B2395,大盤與近月台指!$A$4:$I$499,4,FALSE)</f>
        <v>#N/A</v>
      </c>
      <c r="F2395" s="33" t="e">
        <f>VLOOKUP($B2395,大盤與近月台指!$A$4:$I$499,5,FALSE)</f>
        <v>#N/A</v>
      </c>
      <c r="G2395" s="49" t="e">
        <f>VLOOKUP($B2395,三大法人買賣超!$A$4:$I$500,3,FALSE)</f>
        <v>#N/A</v>
      </c>
      <c r="H2395" s="34" t="e">
        <f>VLOOKUP($B2395,三大法人買賣超!$A$4:$I$500,5,FALSE)</f>
        <v>#N/A</v>
      </c>
      <c r="I2395" s="27" t="e">
        <f>VLOOKUP($B2395,三大法人買賣超!$A$4:$I$500,7,FALSE)</f>
        <v>#N/A</v>
      </c>
      <c r="J2395" s="27" t="e">
        <f>VLOOKUP($B2395,三大法人買賣超!$A$4:$I$500,9,FALSE)</f>
        <v>#N/A</v>
      </c>
      <c r="K2395" s="37">
        <f>新台幣匯率美元指數!B2396</f>
        <v>0</v>
      </c>
      <c r="L2395" s="38">
        <f>新台幣匯率美元指數!C2396</f>
        <v>0</v>
      </c>
      <c r="M2395" s="39">
        <f>新台幣匯率美元指數!D2396</f>
        <v>0</v>
      </c>
      <c r="N2395" s="27" t="e">
        <f>VLOOKUP($B2395,期貨未平倉口數!$A$4:$M$499,4,FALSE)</f>
        <v>#N/A</v>
      </c>
      <c r="O2395" s="27" t="e">
        <f>VLOOKUP($B2395,期貨未平倉口數!$A$4:$M$499,9,FALSE)</f>
        <v>#N/A</v>
      </c>
      <c r="P2395" s="27" t="e">
        <f>VLOOKUP($B2395,期貨未平倉口數!$A$4:$M$499,10,FALSE)</f>
        <v>#N/A</v>
      </c>
      <c r="Q2395" s="27" t="e">
        <f>VLOOKUP($B2395,期貨未平倉口數!$A$4:$M$499,11,FALSE)</f>
        <v>#N/A</v>
      </c>
      <c r="R2395" s="64" t="e">
        <f>VLOOKUP($B2395,選擇權未平倉餘額!$A$4:$I$500,6,FALSE)</f>
        <v>#N/A</v>
      </c>
      <c r="S2395" s="64" t="e">
        <f>VLOOKUP($B2395,選擇權未平倉餘額!$A$4:$I$500,7,FALSE)</f>
        <v>#N/A</v>
      </c>
      <c r="T2395" s="64" t="e">
        <f>VLOOKUP($B2395,選擇權未平倉餘額!$A$4:$I$500,8,FALSE)</f>
        <v>#N/A</v>
      </c>
      <c r="U2395" s="64" t="e">
        <f>VLOOKUP($B2395,選擇權未平倉餘額!$A$4:$I$500,9,FALSE)</f>
        <v>#N/A</v>
      </c>
      <c r="V2395" s="39" t="e">
        <f>VLOOKUP($B2395,臺指選擇權P_C_Ratios!$A$4:$C$500,3,FALSE)</f>
        <v>#N/A</v>
      </c>
      <c r="W2395" s="41" t="e">
        <f>VLOOKUP($B2395,散戶多空比!$A$6:$L$500,12,FALSE)</f>
        <v>#N/A</v>
      </c>
      <c r="X2395" s="40" t="e">
        <f>VLOOKUP($B2395,期貨大額交易人未沖銷部位!$A$4:$O$499,4,FALSE)</f>
        <v>#N/A</v>
      </c>
      <c r="Y2395" s="40" t="e">
        <f>VLOOKUP($B2395,期貨大額交易人未沖銷部位!$A$4:$O$499,7,FALSE)</f>
        <v>#N/A</v>
      </c>
      <c r="Z2395" s="40" t="e">
        <f>VLOOKUP($B2395,期貨大額交易人未沖銷部位!$A$4:$O$499,10,FALSE)</f>
        <v>#N/A</v>
      </c>
      <c r="AA2395" s="40" t="e">
        <f>VLOOKUP($B2395,期貨大額交易人未沖銷部位!$A$4:$O$499,13,FALSE)</f>
        <v>#N/A</v>
      </c>
      <c r="AB2395" s="40" t="e">
        <f>VLOOKUP($B2395,期貨大額交易人未沖銷部位!$A$4:$O$499,14,FALSE)</f>
        <v>#N/A</v>
      </c>
      <c r="AC2395" s="40" t="e">
        <f>VLOOKUP($B2395,期貨大額交易人未沖銷部位!$A$4:$O$499,15,FALSE)</f>
        <v>#N/A</v>
      </c>
      <c r="AD2395" s="33" t="e">
        <f>VLOOKUP($B2395,三大美股走勢!$A$4:$J$495,4,FALSE)</f>
        <v>#N/A</v>
      </c>
      <c r="AE2395" s="33" t="e">
        <f>VLOOKUP($B2395,三大美股走勢!$A$4:$J$495,7,FALSE)</f>
        <v>#N/A</v>
      </c>
      <c r="AF2395" s="33" t="e">
        <f>VLOOKUP($B2395,三大美股走勢!$A$4:$J$495,10,FALSE)</f>
        <v>#N/A</v>
      </c>
    </row>
    <row r="2396" spans="2:32">
      <c r="B2396" s="32">
        <v>45175</v>
      </c>
      <c r="C2396" s="33" t="e">
        <f>VLOOKUP($B2396,大盤與近月台指!$A$4:$I$499,2,FALSE)</f>
        <v>#N/A</v>
      </c>
      <c r="D2396" s="34" t="e">
        <f>VLOOKUP($B2396,大盤與近月台指!$A$4:$I$499,3,FALSE)</f>
        <v>#N/A</v>
      </c>
      <c r="E2396" s="35" t="e">
        <f>VLOOKUP($B2396,大盤與近月台指!$A$4:$I$499,4,FALSE)</f>
        <v>#N/A</v>
      </c>
      <c r="F2396" s="33" t="e">
        <f>VLOOKUP($B2396,大盤與近月台指!$A$4:$I$499,5,FALSE)</f>
        <v>#N/A</v>
      </c>
      <c r="G2396" s="49" t="e">
        <f>VLOOKUP($B2396,三大法人買賣超!$A$4:$I$500,3,FALSE)</f>
        <v>#N/A</v>
      </c>
      <c r="H2396" s="34" t="e">
        <f>VLOOKUP($B2396,三大法人買賣超!$A$4:$I$500,5,FALSE)</f>
        <v>#N/A</v>
      </c>
      <c r="I2396" s="27" t="e">
        <f>VLOOKUP($B2396,三大法人買賣超!$A$4:$I$500,7,FALSE)</f>
        <v>#N/A</v>
      </c>
      <c r="J2396" s="27" t="e">
        <f>VLOOKUP($B2396,三大法人買賣超!$A$4:$I$500,9,FALSE)</f>
        <v>#N/A</v>
      </c>
      <c r="K2396" s="37">
        <f>新台幣匯率美元指數!B2397</f>
        <v>0</v>
      </c>
      <c r="L2396" s="38">
        <f>新台幣匯率美元指數!C2397</f>
        <v>0</v>
      </c>
      <c r="M2396" s="39">
        <f>新台幣匯率美元指數!D2397</f>
        <v>0</v>
      </c>
      <c r="N2396" s="27" t="e">
        <f>VLOOKUP($B2396,期貨未平倉口數!$A$4:$M$499,4,FALSE)</f>
        <v>#N/A</v>
      </c>
      <c r="O2396" s="27" t="e">
        <f>VLOOKUP($B2396,期貨未平倉口數!$A$4:$M$499,9,FALSE)</f>
        <v>#N/A</v>
      </c>
      <c r="P2396" s="27" t="e">
        <f>VLOOKUP($B2396,期貨未平倉口數!$A$4:$M$499,10,FALSE)</f>
        <v>#N/A</v>
      </c>
      <c r="Q2396" s="27" t="e">
        <f>VLOOKUP($B2396,期貨未平倉口數!$A$4:$M$499,11,FALSE)</f>
        <v>#N/A</v>
      </c>
      <c r="R2396" s="64" t="e">
        <f>VLOOKUP($B2396,選擇權未平倉餘額!$A$4:$I$500,6,FALSE)</f>
        <v>#N/A</v>
      </c>
      <c r="S2396" s="64" t="e">
        <f>VLOOKUP($B2396,選擇權未平倉餘額!$A$4:$I$500,7,FALSE)</f>
        <v>#N/A</v>
      </c>
      <c r="T2396" s="64" t="e">
        <f>VLOOKUP($B2396,選擇權未平倉餘額!$A$4:$I$500,8,FALSE)</f>
        <v>#N/A</v>
      </c>
      <c r="U2396" s="64" t="e">
        <f>VLOOKUP($B2396,選擇權未平倉餘額!$A$4:$I$500,9,FALSE)</f>
        <v>#N/A</v>
      </c>
      <c r="V2396" s="39" t="e">
        <f>VLOOKUP($B2396,臺指選擇權P_C_Ratios!$A$4:$C$500,3,FALSE)</f>
        <v>#N/A</v>
      </c>
      <c r="W2396" s="41" t="e">
        <f>VLOOKUP($B2396,散戶多空比!$A$6:$L$500,12,FALSE)</f>
        <v>#N/A</v>
      </c>
      <c r="X2396" s="40" t="e">
        <f>VLOOKUP($B2396,期貨大額交易人未沖銷部位!$A$4:$O$499,4,FALSE)</f>
        <v>#N/A</v>
      </c>
      <c r="Y2396" s="40" t="e">
        <f>VLOOKUP($B2396,期貨大額交易人未沖銷部位!$A$4:$O$499,7,FALSE)</f>
        <v>#N/A</v>
      </c>
      <c r="Z2396" s="40" t="e">
        <f>VLOOKUP($B2396,期貨大額交易人未沖銷部位!$A$4:$O$499,10,FALSE)</f>
        <v>#N/A</v>
      </c>
      <c r="AA2396" s="40" t="e">
        <f>VLOOKUP($B2396,期貨大額交易人未沖銷部位!$A$4:$O$499,13,FALSE)</f>
        <v>#N/A</v>
      </c>
      <c r="AB2396" s="40" t="e">
        <f>VLOOKUP($B2396,期貨大額交易人未沖銷部位!$A$4:$O$499,14,FALSE)</f>
        <v>#N/A</v>
      </c>
      <c r="AC2396" s="40" t="e">
        <f>VLOOKUP($B2396,期貨大額交易人未沖銷部位!$A$4:$O$499,15,FALSE)</f>
        <v>#N/A</v>
      </c>
      <c r="AD2396" s="33" t="e">
        <f>VLOOKUP($B2396,三大美股走勢!$A$4:$J$495,4,FALSE)</f>
        <v>#N/A</v>
      </c>
      <c r="AE2396" s="33" t="e">
        <f>VLOOKUP($B2396,三大美股走勢!$A$4:$J$495,7,FALSE)</f>
        <v>#N/A</v>
      </c>
      <c r="AF2396" s="33" t="e">
        <f>VLOOKUP($B2396,三大美股走勢!$A$4:$J$495,10,FALSE)</f>
        <v>#N/A</v>
      </c>
    </row>
    <row r="2397" spans="2:32">
      <c r="B2397" s="32">
        <v>45176</v>
      </c>
      <c r="C2397" s="33" t="e">
        <f>VLOOKUP($B2397,大盤與近月台指!$A$4:$I$499,2,FALSE)</f>
        <v>#N/A</v>
      </c>
      <c r="D2397" s="34" t="e">
        <f>VLOOKUP($B2397,大盤與近月台指!$A$4:$I$499,3,FALSE)</f>
        <v>#N/A</v>
      </c>
      <c r="E2397" s="35" t="e">
        <f>VLOOKUP($B2397,大盤與近月台指!$A$4:$I$499,4,FALSE)</f>
        <v>#N/A</v>
      </c>
      <c r="F2397" s="33" t="e">
        <f>VLOOKUP($B2397,大盤與近月台指!$A$4:$I$499,5,FALSE)</f>
        <v>#N/A</v>
      </c>
      <c r="G2397" s="49" t="e">
        <f>VLOOKUP($B2397,三大法人買賣超!$A$4:$I$500,3,FALSE)</f>
        <v>#N/A</v>
      </c>
      <c r="H2397" s="34" t="e">
        <f>VLOOKUP($B2397,三大法人買賣超!$A$4:$I$500,5,FALSE)</f>
        <v>#N/A</v>
      </c>
      <c r="I2397" s="27" t="e">
        <f>VLOOKUP($B2397,三大法人買賣超!$A$4:$I$500,7,FALSE)</f>
        <v>#N/A</v>
      </c>
      <c r="J2397" s="27" t="e">
        <f>VLOOKUP($B2397,三大法人買賣超!$A$4:$I$500,9,FALSE)</f>
        <v>#N/A</v>
      </c>
      <c r="K2397" s="37">
        <f>新台幣匯率美元指數!B2398</f>
        <v>0</v>
      </c>
      <c r="L2397" s="38">
        <f>新台幣匯率美元指數!C2398</f>
        <v>0</v>
      </c>
      <c r="M2397" s="39">
        <f>新台幣匯率美元指數!D2398</f>
        <v>0</v>
      </c>
      <c r="N2397" s="27" t="e">
        <f>VLOOKUP($B2397,期貨未平倉口數!$A$4:$M$499,4,FALSE)</f>
        <v>#N/A</v>
      </c>
      <c r="O2397" s="27" t="e">
        <f>VLOOKUP($B2397,期貨未平倉口數!$A$4:$M$499,9,FALSE)</f>
        <v>#N/A</v>
      </c>
      <c r="P2397" s="27" t="e">
        <f>VLOOKUP($B2397,期貨未平倉口數!$A$4:$M$499,10,FALSE)</f>
        <v>#N/A</v>
      </c>
      <c r="Q2397" s="27" t="e">
        <f>VLOOKUP($B2397,期貨未平倉口數!$A$4:$M$499,11,FALSE)</f>
        <v>#N/A</v>
      </c>
      <c r="R2397" s="64" t="e">
        <f>VLOOKUP($B2397,選擇權未平倉餘額!$A$4:$I$500,6,FALSE)</f>
        <v>#N/A</v>
      </c>
      <c r="S2397" s="64" t="e">
        <f>VLOOKUP($B2397,選擇權未平倉餘額!$A$4:$I$500,7,FALSE)</f>
        <v>#N/A</v>
      </c>
      <c r="T2397" s="64" t="e">
        <f>VLOOKUP($B2397,選擇權未平倉餘額!$A$4:$I$500,8,FALSE)</f>
        <v>#N/A</v>
      </c>
      <c r="U2397" s="64" t="e">
        <f>VLOOKUP($B2397,選擇權未平倉餘額!$A$4:$I$500,9,FALSE)</f>
        <v>#N/A</v>
      </c>
      <c r="V2397" s="39" t="e">
        <f>VLOOKUP($B2397,臺指選擇權P_C_Ratios!$A$4:$C$500,3,FALSE)</f>
        <v>#N/A</v>
      </c>
      <c r="W2397" s="41" t="e">
        <f>VLOOKUP($B2397,散戶多空比!$A$6:$L$500,12,FALSE)</f>
        <v>#N/A</v>
      </c>
      <c r="X2397" s="40" t="e">
        <f>VLOOKUP($B2397,期貨大額交易人未沖銷部位!$A$4:$O$499,4,FALSE)</f>
        <v>#N/A</v>
      </c>
      <c r="Y2397" s="40" t="e">
        <f>VLOOKUP($B2397,期貨大額交易人未沖銷部位!$A$4:$O$499,7,FALSE)</f>
        <v>#N/A</v>
      </c>
      <c r="Z2397" s="40" t="e">
        <f>VLOOKUP($B2397,期貨大額交易人未沖銷部位!$A$4:$O$499,10,FALSE)</f>
        <v>#N/A</v>
      </c>
      <c r="AA2397" s="40" t="e">
        <f>VLOOKUP($B2397,期貨大額交易人未沖銷部位!$A$4:$O$499,13,FALSE)</f>
        <v>#N/A</v>
      </c>
      <c r="AB2397" s="40" t="e">
        <f>VLOOKUP($B2397,期貨大額交易人未沖銷部位!$A$4:$O$499,14,FALSE)</f>
        <v>#N/A</v>
      </c>
      <c r="AC2397" s="40" t="e">
        <f>VLOOKUP($B2397,期貨大額交易人未沖銷部位!$A$4:$O$499,15,FALSE)</f>
        <v>#N/A</v>
      </c>
      <c r="AD2397" s="33" t="e">
        <f>VLOOKUP($B2397,三大美股走勢!$A$4:$J$495,4,FALSE)</f>
        <v>#N/A</v>
      </c>
      <c r="AE2397" s="33" t="e">
        <f>VLOOKUP($B2397,三大美股走勢!$A$4:$J$495,7,FALSE)</f>
        <v>#N/A</v>
      </c>
      <c r="AF2397" s="33" t="e">
        <f>VLOOKUP($B2397,三大美股走勢!$A$4:$J$495,10,FALSE)</f>
        <v>#N/A</v>
      </c>
    </row>
    <row r="2398" spans="2:32">
      <c r="B2398" s="32">
        <v>45177</v>
      </c>
      <c r="C2398" s="33" t="e">
        <f>VLOOKUP($B2398,大盤與近月台指!$A$4:$I$499,2,FALSE)</f>
        <v>#N/A</v>
      </c>
      <c r="D2398" s="34" t="e">
        <f>VLOOKUP($B2398,大盤與近月台指!$A$4:$I$499,3,FALSE)</f>
        <v>#N/A</v>
      </c>
      <c r="E2398" s="35" t="e">
        <f>VLOOKUP($B2398,大盤與近月台指!$A$4:$I$499,4,FALSE)</f>
        <v>#N/A</v>
      </c>
      <c r="F2398" s="33" t="e">
        <f>VLOOKUP($B2398,大盤與近月台指!$A$4:$I$499,5,FALSE)</f>
        <v>#N/A</v>
      </c>
      <c r="G2398" s="49" t="e">
        <f>VLOOKUP($B2398,三大法人買賣超!$A$4:$I$500,3,FALSE)</f>
        <v>#N/A</v>
      </c>
      <c r="H2398" s="34" t="e">
        <f>VLOOKUP($B2398,三大法人買賣超!$A$4:$I$500,5,FALSE)</f>
        <v>#N/A</v>
      </c>
      <c r="I2398" s="27" t="e">
        <f>VLOOKUP($B2398,三大法人買賣超!$A$4:$I$500,7,FALSE)</f>
        <v>#N/A</v>
      </c>
      <c r="J2398" s="27" t="e">
        <f>VLOOKUP($B2398,三大法人買賣超!$A$4:$I$500,9,FALSE)</f>
        <v>#N/A</v>
      </c>
      <c r="K2398" s="37">
        <f>新台幣匯率美元指數!B2399</f>
        <v>0</v>
      </c>
      <c r="L2398" s="38">
        <f>新台幣匯率美元指數!C2399</f>
        <v>0</v>
      </c>
      <c r="M2398" s="39">
        <f>新台幣匯率美元指數!D2399</f>
        <v>0</v>
      </c>
      <c r="N2398" s="27" t="e">
        <f>VLOOKUP($B2398,期貨未平倉口數!$A$4:$M$499,4,FALSE)</f>
        <v>#N/A</v>
      </c>
      <c r="O2398" s="27" t="e">
        <f>VLOOKUP($B2398,期貨未平倉口數!$A$4:$M$499,9,FALSE)</f>
        <v>#N/A</v>
      </c>
      <c r="P2398" s="27" t="e">
        <f>VLOOKUP($B2398,期貨未平倉口數!$A$4:$M$499,10,FALSE)</f>
        <v>#N/A</v>
      </c>
      <c r="Q2398" s="27" t="e">
        <f>VLOOKUP($B2398,期貨未平倉口數!$A$4:$M$499,11,FALSE)</f>
        <v>#N/A</v>
      </c>
      <c r="R2398" s="64" t="e">
        <f>VLOOKUP($B2398,選擇權未平倉餘額!$A$4:$I$500,6,FALSE)</f>
        <v>#N/A</v>
      </c>
      <c r="S2398" s="64" t="e">
        <f>VLOOKUP($B2398,選擇權未平倉餘額!$A$4:$I$500,7,FALSE)</f>
        <v>#N/A</v>
      </c>
      <c r="T2398" s="64" t="e">
        <f>VLOOKUP($B2398,選擇權未平倉餘額!$A$4:$I$500,8,FALSE)</f>
        <v>#N/A</v>
      </c>
      <c r="U2398" s="64" t="e">
        <f>VLOOKUP($B2398,選擇權未平倉餘額!$A$4:$I$500,9,FALSE)</f>
        <v>#N/A</v>
      </c>
      <c r="V2398" s="39" t="e">
        <f>VLOOKUP($B2398,臺指選擇權P_C_Ratios!$A$4:$C$500,3,FALSE)</f>
        <v>#N/A</v>
      </c>
      <c r="W2398" s="41" t="e">
        <f>VLOOKUP($B2398,散戶多空比!$A$6:$L$500,12,FALSE)</f>
        <v>#N/A</v>
      </c>
      <c r="X2398" s="40" t="e">
        <f>VLOOKUP($B2398,期貨大額交易人未沖銷部位!$A$4:$O$499,4,FALSE)</f>
        <v>#N/A</v>
      </c>
      <c r="Y2398" s="40" t="e">
        <f>VLOOKUP($B2398,期貨大額交易人未沖銷部位!$A$4:$O$499,7,FALSE)</f>
        <v>#N/A</v>
      </c>
      <c r="Z2398" s="40" t="e">
        <f>VLOOKUP($B2398,期貨大額交易人未沖銷部位!$A$4:$O$499,10,FALSE)</f>
        <v>#N/A</v>
      </c>
      <c r="AA2398" s="40" t="e">
        <f>VLOOKUP($B2398,期貨大額交易人未沖銷部位!$A$4:$O$499,13,FALSE)</f>
        <v>#N/A</v>
      </c>
      <c r="AB2398" s="40" t="e">
        <f>VLOOKUP($B2398,期貨大額交易人未沖銷部位!$A$4:$O$499,14,FALSE)</f>
        <v>#N/A</v>
      </c>
      <c r="AC2398" s="40" t="e">
        <f>VLOOKUP($B2398,期貨大額交易人未沖銷部位!$A$4:$O$499,15,FALSE)</f>
        <v>#N/A</v>
      </c>
      <c r="AD2398" s="33" t="e">
        <f>VLOOKUP($B2398,三大美股走勢!$A$4:$J$495,4,FALSE)</f>
        <v>#N/A</v>
      </c>
      <c r="AE2398" s="33" t="e">
        <f>VLOOKUP($B2398,三大美股走勢!$A$4:$J$495,7,FALSE)</f>
        <v>#N/A</v>
      </c>
      <c r="AF2398" s="33" t="e">
        <f>VLOOKUP($B2398,三大美股走勢!$A$4:$J$495,10,FALSE)</f>
        <v>#N/A</v>
      </c>
    </row>
    <row r="2399" spans="2:32">
      <c r="B2399" s="32">
        <v>45178</v>
      </c>
      <c r="C2399" s="33" t="e">
        <f>VLOOKUP($B2399,大盤與近月台指!$A$4:$I$499,2,FALSE)</f>
        <v>#N/A</v>
      </c>
      <c r="D2399" s="34" t="e">
        <f>VLOOKUP($B2399,大盤與近月台指!$A$4:$I$499,3,FALSE)</f>
        <v>#N/A</v>
      </c>
      <c r="E2399" s="35" t="e">
        <f>VLOOKUP($B2399,大盤與近月台指!$A$4:$I$499,4,FALSE)</f>
        <v>#N/A</v>
      </c>
      <c r="F2399" s="33" t="e">
        <f>VLOOKUP($B2399,大盤與近月台指!$A$4:$I$499,5,FALSE)</f>
        <v>#N/A</v>
      </c>
      <c r="G2399" s="49" t="e">
        <f>VLOOKUP($B2399,三大法人買賣超!$A$4:$I$500,3,FALSE)</f>
        <v>#N/A</v>
      </c>
      <c r="H2399" s="34" t="e">
        <f>VLOOKUP($B2399,三大法人買賣超!$A$4:$I$500,5,FALSE)</f>
        <v>#N/A</v>
      </c>
      <c r="I2399" s="27" t="e">
        <f>VLOOKUP($B2399,三大法人買賣超!$A$4:$I$500,7,FALSE)</f>
        <v>#N/A</v>
      </c>
      <c r="J2399" s="27" t="e">
        <f>VLOOKUP($B2399,三大法人買賣超!$A$4:$I$500,9,FALSE)</f>
        <v>#N/A</v>
      </c>
      <c r="K2399" s="37">
        <f>新台幣匯率美元指數!B2400</f>
        <v>0</v>
      </c>
      <c r="L2399" s="38">
        <f>新台幣匯率美元指數!C2400</f>
        <v>0</v>
      </c>
      <c r="M2399" s="39">
        <f>新台幣匯率美元指數!D2400</f>
        <v>0</v>
      </c>
      <c r="N2399" s="27" t="e">
        <f>VLOOKUP($B2399,期貨未平倉口數!$A$4:$M$499,4,FALSE)</f>
        <v>#N/A</v>
      </c>
      <c r="O2399" s="27" t="e">
        <f>VLOOKUP($B2399,期貨未平倉口數!$A$4:$M$499,9,FALSE)</f>
        <v>#N/A</v>
      </c>
      <c r="P2399" s="27" t="e">
        <f>VLOOKUP($B2399,期貨未平倉口數!$A$4:$M$499,10,FALSE)</f>
        <v>#N/A</v>
      </c>
      <c r="Q2399" s="27" t="e">
        <f>VLOOKUP($B2399,期貨未平倉口數!$A$4:$M$499,11,FALSE)</f>
        <v>#N/A</v>
      </c>
      <c r="R2399" s="64" t="e">
        <f>VLOOKUP($B2399,選擇權未平倉餘額!$A$4:$I$500,6,FALSE)</f>
        <v>#N/A</v>
      </c>
      <c r="S2399" s="64" t="e">
        <f>VLOOKUP($B2399,選擇權未平倉餘額!$A$4:$I$500,7,FALSE)</f>
        <v>#N/A</v>
      </c>
      <c r="T2399" s="64" t="e">
        <f>VLOOKUP($B2399,選擇權未平倉餘額!$A$4:$I$500,8,FALSE)</f>
        <v>#N/A</v>
      </c>
      <c r="U2399" s="64" t="e">
        <f>VLOOKUP($B2399,選擇權未平倉餘額!$A$4:$I$500,9,FALSE)</f>
        <v>#N/A</v>
      </c>
      <c r="V2399" s="39" t="e">
        <f>VLOOKUP($B2399,臺指選擇權P_C_Ratios!$A$4:$C$500,3,FALSE)</f>
        <v>#N/A</v>
      </c>
      <c r="W2399" s="41" t="e">
        <f>VLOOKUP($B2399,散戶多空比!$A$6:$L$500,12,FALSE)</f>
        <v>#N/A</v>
      </c>
      <c r="X2399" s="40" t="e">
        <f>VLOOKUP($B2399,期貨大額交易人未沖銷部位!$A$4:$O$499,4,FALSE)</f>
        <v>#N/A</v>
      </c>
      <c r="Y2399" s="40" t="e">
        <f>VLOOKUP($B2399,期貨大額交易人未沖銷部位!$A$4:$O$499,7,FALSE)</f>
        <v>#N/A</v>
      </c>
      <c r="Z2399" s="40" t="e">
        <f>VLOOKUP($B2399,期貨大額交易人未沖銷部位!$A$4:$O$499,10,FALSE)</f>
        <v>#N/A</v>
      </c>
      <c r="AA2399" s="40" t="e">
        <f>VLOOKUP($B2399,期貨大額交易人未沖銷部位!$A$4:$O$499,13,FALSE)</f>
        <v>#N/A</v>
      </c>
      <c r="AB2399" s="40" t="e">
        <f>VLOOKUP($B2399,期貨大額交易人未沖銷部位!$A$4:$O$499,14,FALSE)</f>
        <v>#N/A</v>
      </c>
      <c r="AC2399" s="40" t="e">
        <f>VLOOKUP($B2399,期貨大額交易人未沖銷部位!$A$4:$O$499,15,FALSE)</f>
        <v>#N/A</v>
      </c>
      <c r="AD2399" s="33" t="e">
        <f>VLOOKUP($B2399,三大美股走勢!$A$4:$J$495,4,FALSE)</f>
        <v>#N/A</v>
      </c>
      <c r="AE2399" s="33" t="e">
        <f>VLOOKUP($B2399,三大美股走勢!$A$4:$J$495,7,FALSE)</f>
        <v>#N/A</v>
      </c>
      <c r="AF2399" s="33" t="e">
        <f>VLOOKUP($B2399,三大美股走勢!$A$4:$J$495,10,FALSE)</f>
        <v>#N/A</v>
      </c>
    </row>
    <row r="2400" spans="2:32">
      <c r="B2400" s="32">
        <v>45179</v>
      </c>
      <c r="C2400" s="33" t="e">
        <f>VLOOKUP($B2400,大盤與近月台指!$A$4:$I$499,2,FALSE)</f>
        <v>#N/A</v>
      </c>
      <c r="D2400" s="34" t="e">
        <f>VLOOKUP($B2400,大盤與近月台指!$A$4:$I$499,3,FALSE)</f>
        <v>#N/A</v>
      </c>
      <c r="E2400" s="35" t="e">
        <f>VLOOKUP($B2400,大盤與近月台指!$A$4:$I$499,4,FALSE)</f>
        <v>#N/A</v>
      </c>
      <c r="F2400" s="33" t="e">
        <f>VLOOKUP($B2400,大盤與近月台指!$A$4:$I$499,5,FALSE)</f>
        <v>#N/A</v>
      </c>
      <c r="G2400" s="49" t="e">
        <f>VLOOKUP($B2400,三大法人買賣超!$A$4:$I$500,3,FALSE)</f>
        <v>#N/A</v>
      </c>
      <c r="H2400" s="34" t="e">
        <f>VLOOKUP($B2400,三大法人買賣超!$A$4:$I$500,5,FALSE)</f>
        <v>#N/A</v>
      </c>
      <c r="I2400" s="27" t="e">
        <f>VLOOKUP($B2400,三大法人買賣超!$A$4:$I$500,7,FALSE)</f>
        <v>#N/A</v>
      </c>
      <c r="J2400" s="27" t="e">
        <f>VLOOKUP($B2400,三大法人買賣超!$A$4:$I$500,9,FALSE)</f>
        <v>#N/A</v>
      </c>
      <c r="K2400" s="37">
        <f>新台幣匯率美元指數!B2401</f>
        <v>0</v>
      </c>
      <c r="L2400" s="38">
        <f>新台幣匯率美元指數!C2401</f>
        <v>0</v>
      </c>
      <c r="M2400" s="39">
        <f>新台幣匯率美元指數!D2401</f>
        <v>0</v>
      </c>
      <c r="N2400" s="27" t="e">
        <f>VLOOKUP($B2400,期貨未平倉口數!$A$4:$M$499,4,FALSE)</f>
        <v>#N/A</v>
      </c>
      <c r="O2400" s="27" t="e">
        <f>VLOOKUP($B2400,期貨未平倉口數!$A$4:$M$499,9,FALSE)</f>
        <v>#N/A</v>
      </c>
      <c r="P2400" s="27" t="e">
        <f>VLOOKUP($B2400,期貨未平倉口數!$A$4:$M$499,10,FALSE)</f>
        <v>#N/A</v>
      </c>
      <c r="Q2400" s="27" t="e">
        <f>VLOOKUP($B2400,期貨未平倉口數!$A$4:$M$499,11,FALSE)</f>
        <v>#N/A</v>
      </c>
      <c r="R2400" s="64" t="e">
        <f>VLOOKUP($B2400,選擇權未平倉餘額!$A$4:$I$500,6,FALSE)</f>
        <v>#N/A</v>
      </c>
      <c r="S2400" s="64" t="e">
        <f>VLOOKUP($B2400,選擇權未平倉餘額!$A$4:$I$500,7,FALSE)</f>
        <v>#N/A</v>
      </c>
      <c r="T2400" s="64" t="e">
        <f>VLOOKUP($B2400,選擇權未平倉餘額!$A$4:$I$500,8,FALSE)</f>
        <v>#N/A</v>
      </c>
      <c r="U2400" s="64" t="e">
        <f>VLOOKUP($B2400,選擇權未平倉餘額!$A$4:$I$500,9,FALSE)</f>
        <v>#N/A</v>
      </c>
      <c r="V2400" s="39" t="e">
        <f>VLOOKUP($B2400,臺指選擇權P_C_Ratios!$A$4:$C$500,3,FALSE)</f>
        <v>#N/A</v>
      </c>
      <c r="W2400" s="41" t="e">
        <f>VLOOKUP($B2400,散戶多空比!$A$6:$L$500,12,FALSE)</f>
        <v>#N/A</v>
      </c>
      <c r="X2400" s="40" t="e">
        <f>VLOOKUP($B2400,期貨大額交易人未沖銷部位!$A$4:$O$499,4,FALSE)</f>
        <v>#N/A</v>
      </c>
      <c r="Y2400" s="40" t="e">
        <f>VLOOKUP($B2400,期貨大額交易人未沖銷部位!$A$4:$O$499,7,FALSE)</f>
        <v>#N/A</v>
      </c>
      <c r="Z2400" s="40" t="e">
        <f>VLOOKUP($B2400,期貨大額交易人未沖銷部位!$A$4:$O$499,10,FALSE)</f>
        <v>#N/A</v>
      </c>
      <c r="AA2400" s="40" t="e">
        <f>VLOOKUP($B2400,期貨大額交易人未沖銷部位!$A$4:$O$499,13,FALSE)</f>
        <v>#N/A</v>
      </c>
      <c r="AB2400" s="40" t="e">
        <f>VLOOKUP($B2400,期貨大額交易人未沖銷部位!$A$4:$O$499,14,FALSE)</f>
        <v>#N/A</v>
      </c>
      <c r="AC2400" s="40" t="e">
        <f>VLOOKUP($B2400,期貨大額交易人未沖銷部位!$A$4:$O$499,15,FALSE)</f>
        <v>#N/A</v>
      </c>
      <c r="AD2400" s="33" t="e">
        <f>VLOOKUP($B2400,三大美股走勢!$A$4:$J$495,4,FALSE)</f>
        <v>#N/A</v>
      </c>
      <c r="AE2400" s="33" t="e">
        <f>VLOOKUP($B2400,三大美股走勢!$A$4:$J$495,7,FALSE)</f>
        <v>#N/A</v>
      </c>
      <c r="AF2400" s="33" t="e">
        <f>VLOOKUP($B2400,三大美股走勢!$A$4:$J$495,10,FALSE)</f>
        <v>#N/A</v>
      </c>
    </row>
    <row r="2401" spans="2:32">
      <c r="B2401" s="32">
        <v>45180</v>
      </c>
      <c r="C2401" s="33" t="e">
        <f>VLOOKUP($B2401,大盤與近月台指!$A$4:$I$499,2,FALSE)</f>
        <v>#N/A</v>
      </c>
      <c r="D2401" s="34" t="e">
        <f>VLOOKUP($B2401,大盤與近月台指!$A$4:$I$499,3,FALSE)</f>
        <v>#N/A</v>
      </c>
      <c r="E2401" s="35" t="e">
        <f>VLOOKUP($B2401,大盤與近月台指!$A$4:$I$499,4,FALSE)</f>
        <v>#N/A</v>
      </c>
      <c r="F2401" s="33" t="e">
        <f>VLOOKUP($B2401,大盤與近月台指!$A$4:$I$499,5,FALSE)</f>
        <v>#N/A</v>
      </c>
      <c r="G2401" s="49" t="e">
        <f>VLOOKUP($B2401,三大法人買賣超!$A$4:$I$500,3,FALSE)</f>
        <v>#N/A</v>
      </c>
      <c r="H2401" s="34" t="e">
        <f>VLOOKUP($B2401,三大法人買賣超!$A$4:$I$500,5,FALSE)</f>
        <v>#N/A</v>
      </c>
      <c r="I2401" s="27" t="e">
        <f>VLOOKUP($B2401,三大法人買賣超!$A$4:$I$500,7,FALSE)</f>
        <v>#N/A</v>
      </c>
      <c r="J2401" s="27" t="e">
        <f>VLOOKUP($B2401,三大法人買賣超!$A$4:$I$500,9,FALSE)</f>
        <v>#N/A</v>
      </c>
      <c r="K2401" s="37">
        <f>新台幣匯率美元指數!B2402</f>
        <v>0</v>
      </c>
      <c r="L2401" s="38">
        <f>新台幣匯率美元指數!C2402</f>
        <v>0</v>
      </c>
      <c r="M2401" s="39">
        <f>新台幣匯率美元指數!D2402</f>
        <v>0</v>
      </c>
      <c r="N2401" s="27" t="e">
        <f>VLOOKUP($B2401,期貨未平倉口數!$A$4:$M$499,4,FALSE)</f>
        <v>#N/A</v>
      </c>
      <c r="O2401" s="27" t="e">
        <f>VLOOKUP($B2401,期貨未平倉口數!$A$4:$M$499,9,FALSE)</f>
        <v>#N/A</v>
      </c>
      <c r="P2401" s="27" t="e">
        <f>VLOOKUP($B2401,期貨未平倉口數!$A$4:$M$499,10,FALSE)</f>
        <v>#N/A</v>
      </c>
      <c r="Q2401" s="27" t="e">
        <f>VLOOKUP($B2401,期貨未平倉口數!$A$4:$M$499,11,FALSE)</f>
        <v>#N/A</v>
      </c>
      <c r="R2401" s="64" t="e">
        <f>VLOOKUP($B2401,選擇權未平倉餘額!$A$4:$I$500,6,FALSE)</f>
        <v>#N/A</v>
      </c>
      <c r="S2401" s="64" t="e">
        <f>VLOOKUP($B2401,選擇權未平倉餘額!$A$4:$I$500,7,FALSE)</f>
        <v>#N/A</v>
      </c>
      <c r="T2401" s="64" t="e">
        <f>VLOOKUP($B2401,選擇權未平倉餘額!$A$4:$I$500,8,FALSE)</f>
        <v>#N/A</v>
      </c>
      <c r="U2401" s="64" t="e">
        <f>VLOOKUP($B2401,選擇權未平倉餘額!$A$4:$I$500,9,FALSE)</f>
        <v>#N/A</v>
      </c>
      <c r="V2401" s="39" t="e">
        <f>VLOOKUP($B2401,臺指選擇權P_C_Ratios!$A$4:$C$500,3,FALSE)</f>
        <v>#N/A</v>
      </c>
      <c r="W2401" s="41" t="e">
        <f>VLOOKUP($B2401,散戶多空比!$A$6:$L$500,12,FALSE)</f>
        <v>#N/A</v>
      </c>
      <c r="X2401" s="40" t="e">
        <f>VLOOKUP($B2401,期貨大額交易人未沖銷部位!$A$4:$O$499,4,FALSE)</f>
        <v>#N/A</v>
      </c>
      <c r="Y2401" s="40" t="e">
        <f>VLOOKUP($B2401,期貨大額交易人未沖銷部位!$A$4:$O$499,7,FALSE)</f>
        <v>#N/A</v>
      </c>
      <c r="Z2401" s="40" t="e">
        <f>VLOOKUP($B2401,期貨大額交易人未沖銷部位!$A$4:$O$499,10,FALSE)</f>
        <v>#N/A</v>
      </c>
      <c r="AA2401" s="40" t="e">
        <f>VLOOKUP($B2401,期貨大額交易人未沖銷部位!$A$4:$O$499,13,FALSE)</f>
        <v>#N/A</v>
      </c>
      <c r="AB2401" s="40" t="e">
        <f>VLOOKUP($B2401,期貨大額交易人未沖銷部位!$A$4:$O$499,14,FALSE)</f>
        <v>#N/A</v>
      </c>
      <c r="AC2401" s="40" t="e">
        <f>VLOOKUP($B2401,期貨大額交易人未沖銷部位!$A$4:$O$499,15,FALSE)</f>
        <v>#N/A</v>
      </c>
      <c r="AD2401" s="33" t="e">
        <f>VLOOKUP($B2401,三大美股走勢!$A$4:$J$495,4,FALSE)</f>
        <v>#N/A</v>
      </c>
      <c r="AE2401" s="33" t="e">
        <f>VLOOKUP($B2401,三大美股走勢!$A$4:$J$495,7,FALSE)</f>
        <v>#N/A</v>
      </c>
      <c r="AF2401" s="33" t="e">
        <f>VLOOKUP($B2401,三大美股走勢!$A$4:$J$495,10,FALSE)</f>
        <v>#N/A</v>
      </c>
    </row>
    <row r="2402" spans="2:32">
      <c r="B2402" s="32">
        <v>45181</v>
      </c>
      <c r="C2402" s="33" t="e">
        <f>VLOOKUP($B2402,大盤與近月台指!$A$4:$I$499,2,FALSE)</f>
        <v>#N/A</v>
      </c>
      <c r="D2402" s="34" t="e">
        <f>VLOOKUP($B2402,大盤與近月台指!$A$4:$I$499,3,FALSE)</f>
        <v>#N/A</v>
      </c>
      <c r="E2402" s="35" t="e">
        <f>VLOOKUP($B2402,大盤與近月台指!$A$4:$I$499,4,FALSE)</f>
        <v>#N/A</v>
      </c>
      <c r="F2402" s="33" t="e">
        <f>VLOOKUP($B2402,大盤與近月台指!$A$4:$I$499,5,FALSE)</f>
        <v>#N/A</v>
      </c>
      <c r="G2402" s="49" t="e">
        <f>VLOOKUP($B2402,三大法人買賣超!$A$4:$I$500,3,FALSE)</f>
        <v>#N/A</v>
      </c>
      <c r="H2402" s="34" t="e">
        <f>VLOOKUP($B2402,三大法人買賣超!$A$4:$I$500,5,FALSE)</f>
        <v>#N/A</v>
      </c>
      <c r="I2402" s="27" t="e">
        <f>VLOOKUP($B2402,三大法人買賣超!$A$4:$I$500,7,FALSE)</f>
        <v>#N/A</v>
      </c>
      <c r="J2402" s="27" t="e">
        <f>VLOOKUP($B2402,三大法人買賣超!$A$4:$I$500,9,FALSE)</f>
        <v>#N/A</v>
      </c>
      <c r="K2402" s="37">
        <f>新台幣匯率美元指數!B2403</f>
        <v>0</v>
      </c>
      <c r="L2402" s="38">
        <f>新台幣匯率美元指數!C2403</f>
        <v>0</v>
      </c>
      <c r="M2402" s="39">
        <f>新台幣匯率美元指數!D2403</f>
        <v>0</v>
      </c>
      <c r="N2402" s="27" t="e">
        <f>VLOOKUP($B2402,期貨未平倉口數!$A$4:$M$499,4,FALSE)</f>
        <v>#N/A</v>
      </c>
      <c r="O2402" s="27" t="e">
        <f>VLOOKUP($B2402,期貨未平倉口數!$A$4:$M$499,9,FALSE)</f>
        <v>#N/A</v>
      </c>
      <c r="P2402" s="27" t="e">
        <f>VLOOKUP($B2402,期貨未平倉口數!$A$4:$M$499,10,FALSE)</f>
        <v>#N/A</v>
      </c>
      <c r="Q2402" s="27" t="e">
        <f>VLOOKUP($B2402,期貨未平倉口數!$A$4:$M$499,11,FALSE)</f>
        <v>#N/A</v>
      </c>
      <c r="R2402" s="64" t="e">
        <f>VLOOKUP($B2402,選擇權未平倉餘額!$A$4:$I$500,6,FALSE)</f>
        <v>#N/A</v>
      </c>
      <c r="S2402" s="64" t="e">
        <f>VLOOKUP($B2402,選擇權未平倉餘額!$A$4:$I$500,7,FALSE)</f>
        <v>#N/A</v>
      </c>
      <c r="T2402" s="64" t="e">
        <f>VLOOKUP($B2402,選擇權未平倉餘額!$A$4:$I$500,8,FALSE)</f>
        <v>#N/A</v>
      </c>
      <c r="U2402" s="64" t="e">
        <f>VLOOKUP($B2402,選擇權未平倉餘額!$A$4:$I$500,9,FALSE)</f>
        <v>#N/A</v>
      </c>
      <c r="V2402" s="39" t="e">
        <f>VLOOKUP($B2402,臺指選擇權P_C_Ratios!$A$4:$C$500,3,FALSE)</f>
        <v>#N/A</v>
      </c>
      <c r="W2402" s="41" t="e">
        <f>VLOOKUP($B2402,散戶多空比!$A$6:$L$500,12,FALSE)</f>
        <v>#N/A</v>
      </c>
      <c r="X2402" s="40" t="e">
        <f>VLOOKUP($B2402,期貨大額交易人未沖銷部位!$A$4:$O$499,4,FALSE)</f>
        <v>#N/A</v>
      </c>
      <c r="Y2402" s="40" t="e">
        <f>VLOOKUP($B2402,期貨大額交易人未沖銷部位!$A$4:$O$499,7,FALSE)</f>
        <v>#N/A</v>
      </c>
      <c r="Z2402" s="40" t="e">
        <f>VLOOKUP($B2402,期貨大額交易人未沖銷部位!$A$4:$O$499,10,FALSE)</f>
        <v>#N/A</v>
      </c>
      <c r="AA2402" s="40" t="e">
        <f>VLOOKUP($B2402,期貨大額交易人未沖銷部位!$A$4:$O$499,13,FALSE)</f>
        <v>#N/A</v>
      </c>
      <c r="AB2402" s="40" t="e">
        <f>VLOOKUP($B2402,期貨大額交易人未沖銷部位!$A$4:$O$499,14,FALSE)</f>
        <v>#N/A</v>
      </c>
      <c r="AC2402" s="40" t="e">
        <f>VLOOKUP($B2402,期貨大額交易人未沖銷部位!$A$4:$O$499,15,FALSE)</f>
        <v>#N/A</v>
      </c>
      <c r="AD2402" s="33" t="e">
        <f>VLOOKUP($B2402,三大美股走勢!$A$4:$J$495,4,FALSE)</f>
        <v>#N/A</v>
      </c>
      <c r="AE2402" s="33" t="e">
        <f>VLOOKUP($B2402,三大美股走勢!$A$4:$J$495,7,FALSE)</f>
        <v>#N/A</v>
      </c>
      <c r="AF2402" s="33" t="e">
        <f>VLOOKUP($B2402,三大美股走勢!$A$4:$J$495,10,FALSE)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47"/>
  <sheetViews>
    <sheetView workbookViewId="0">
      <pane ySplit="3" topLeftCell="A332" activePane="bottomLeft" state="frozen"/>
      <selection pane="bottomLeft" activeCell="K343" sqref="K343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193</v>
      </c>
      <c r="K1" s="1" t="s">
        <v>194</v>
      </c>
      <c r="L1" s="1" t="s">
        <v>192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246</v>
      </c>
      <c r="I2" s="129"/>
      <c r="J2" s="1">
        <v>1</v>
      </c>
      <c r="K2" s="1" t="s">
        <v>196</v>
      </c>
      <c r="L2" s="94" t="s">
        <v>195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  <row r="327" spans="1:9">
      <c r="A327" s="92">
        <v>43105</v>
      </c>
      <c r="B327" s="97">
        <v>947461930</v>
      </c>
      <c r="C327" s="99">
        <f t="shared" ref="C327" si="212">B327/100000000</f>
        <v>9.4746193000000005</v>
      </c>
      <c r="D327" s="98">
        <v>688283515</v>
      </c>
      <c r="E327" s="96">
        <f t="shared" ref="E327" si="213">D327/100000000</f>
        <v>6.88283515</v>
      </c>
      <c r="F327" s="97">
        <v>-334919686</v>
      </c>
      <c r="G327" s="99">
        <f t="shared" ref="G327" si="214">F327/100000000</f>
        <v>-3.3491968600000002</v>
      </c>
      <c r="H327" s="97">
        <v>3480267389</v>
      </c>
      <c r="I327" s="99">
        <f t="shared" ref="I327" si="215">H327/100000000</f>
        <v>34.802673890000001</v>
      </c>
    </row>
    <row r="328" spans="1:9">
      <c r="A328" s="92">
        <v>43106</v>
      </c>
      <c r="B328" s="97"/>
      <c r="C328" s="99"/>
      <c r="D328" s="98"/>
      <c r="E328" s="96"/>
      <c r="F328" s="97"/>
      <c r="G328" s="99"/>
      <c r="H328" s="97"/>
      <c r="I328" s="99"/>
    </row>
    <row r="329" spans="1:9">
      <c r="A329" s="92">
        <v>43107</v>
      </c>
      <c r="B329" s="97"/>
      <c r="C329" s="99"/>
      <c r="D329" s="98"/>
      <c r="E329" s="96"/>
      <c r="F329" s="97"/>
      <c r="G329" s="99"/>
      <c r="H329" s="97"/>
      <c r="I329" s="99"/>
    </row>
    <row r="330" spans="1:9">
      <c r="A330" s="92">
        <v>43108</v>
      </c>
      <c r="B330" s="97">
        <v>518929952</v>
      </c>
      <c r="C330" s="99">
        <f t="shared" ref="C330" si="216">B330/100000000</f>
        <v>5.1892995199999996</v>
      </c>
      <c r="D330" s="98">
        <v>-532258914</v>
      </c>
      <c r="E330" s="96">
        <f t="shared" ref="E330" si="217">D330/100000000</f>
        <v>-5.3225891399999998</v>
      </c>
      <c r="F330" s="97">
        <v>934560471</v>
      </c>
      <c r="G330" s="99">
        <f t="shared" ref="G330" si="218">F330/100000000</f>
        <v>9.3456047099999999</v>
      </c>
      <c r="H330" s="97">
        <v>5009518005</v>
      </c>
      <c r="I330" s="99">
        <f t="shared" ref="I330" si="219">H330/100000000</f>
        <v>50.095180050000003</v>
      </c>
    </row>
    <row r="331" spans="1:9">
      <c r="A331" s="92">
        <v>43109</v>
      </c>
      <c r="B331" s="97">
        <v>215231241</v>
      </c>
      <c r="C331" s="99">
        <f t="shared" ref="C331" si="220">B331/100000000</f>
        <v>2.15231241</v>
      </c>
      <c r="D331" s="98">
        <v>17114050</v>
      </c>
      <c r="E331" s="96">
        <f t="shared" ref="E331" si="221">D331/100000000</f>
        <v>0.1711405</v>
      </c>
      <c r="F331" s="97">
        <v>476122297</v>
      </c>
      <c r="G331" s="99">
        <f t="shared" ref="G331" si="222">F331/100000000</f>
        <v>4.7612229700000004</v>
      </c>
      <c r="H331" s="97">
        <v>-1121448341</v>
      </c>
      <c r="I331" s="99">
        <f t="shared" ref="I331" si="223">H331/100000000</f>
        <v>-11.21448341</v>
      </c>
    </row>
    <row r="332" spans="1:9">
      <c r="A332" s="92">
        <v>43110</v>
      </c>
      <c r="B332" s="97">
        <v>175967476</v>
      </c>
      <c r="C332" s="99">
        <f t="shared" ref="C332" si="224">B332/100000000</f>
        <v>1.75967476</v>
      </c>
      <c r="D332" s="98">
        <v>-72425444</v>
      </c>
      <c r="E332" s="96">
        <f t="shared" ref="E332" si="225">D332/100000000</f>
        <v>-0.72425444000000005</v>
      </c>
      <c r="F332" s="97">
        <v>526507075</v>
      </c>
      <c r="G332" s="99">
        <f t="shared" ref="G332" si="226">F332/100000000</f>
        <v>5.2650707499999996</v>
      </c>
      <c r="H332" s="97">
        <v>-3220958613</v>
      </c>
      <c r="I332" s="99">
        <f t="shared" ref="I332" si="227">H332/100000000</f>
        <v>-32.209586129999998</v>
      </c>
    </row>
    <row r="333" spans="1:9">
      <c r="A333" s="92">
        <v>43111</v>
      </c>
      <c r="B333" s="97">
        <v>236179956</v>
      </c>
      <c r="C333" s="99">
        <f t="shared" ref="C333:C347" si="228">B333/100000000</f>
        <v>2.3617995600000001</v>
      </c>
      <c r="D333" s="98">
        <v>-540134102</v>
      </c>
      <c r="E333" s="96">
        <f t="shared" ref="E333:E347" si="229">D333/100000000</f>
        <v>-5.4013410200000003</v>
      </c>
      <c r="F333" s="97">
        <v>286833445</v>
      </c>
      <c r="G333" s="99">
        <f t="shared" ref="G333:G347" si="230">F333/100000000</f>
        <v>2.8683344499999999</v>
      </c>
      <c r="H333" s="97">
        <v>-1613195488</v>
      </c>
      <c r="I333" s="99">
        <f t="shared" ref="I333:I347" si="231">H333/100000000</f>
        <v>-16.131954879999999</v>
      </c>
    </row>
    <row r="334" spans="1:9">
      <c r="A334" s="92">
        <v>43112</v>
      </c>
      <c r="B334" s="97">
        <v>285756433</v>
      </c>
      <c r="C334" s="99">
        <f t="shared" si="228"/>
        <v>2.8575643300000002</v>
      </c>
      <c r="D334" s="98">
        <v>1734307135</v>
      </c>
      <c r="E334" s="96">
        <f t="shared" si="229"/>
        <v>17.343071349999999</v>
      </c>
      <c r="F334" s="97">
        <v>411612338</v>
      </c>
      <c r="G334" s="99">
        <f t="shared" si="230"/>
        <v>4.1161233800000003</v>
      </c>
      <c r="H334" s="97">
        <v>-181008560</v>
      </c>
      <c r="I334" s="99">
        <f t="shared" si="231"/>
        <v>-1.8100856000000001</v>
      </c>
    </row>
    <row r="335" spans="1:9">
      <c r="A335" s="92">
        <v>43113</v>
      </c>
      <c r="B335" s="97"/>
      <c r="C335" s="99">
        <f t="shared" si="228"/>
        <v>0</v>
      </c>
      <c r="D335" s="98"/>
      <c r="E335" s="96">
        <f t="shared" si="229"/>
        <v>0</v>
      </c>
      <c r="F335" s="97"/>
      <c r="G335" s="99">
        <f t="shared" si="230"/>
        <v>0</v>
      </c>
      <c r="H335" s="97"/>
      <c r="I335" s="99">
        <f t="shared" si="231"/>
        <v>0</v>
      </c>
    </row>
    <row r="336" spans="1:9">
      <c r="A336" s="92">
        <v>43114</v>
      </c>
      <c r="B336" s="97"/>
      <c r="C336" s="99">
        <f t="shared" si="228"/>
        <v>0</v>
      </c>
      <c r="D336" s="98"/>
      <c r="E336" s="96">
        <f t="shared" si="229"/>
        <v>0</v>
      </c>
      <c r="F336" s="97"/>
      <c r="G336" s="99">
        <f t="shared" si="230"/>
        <v>0</v>
      </c>
      <c r="H336" s="97"/>
      <c r="I336" s="99">
        <f t="shared" si="231"/>
        <v>0</v>
      </c>
    </row>
    <row r="337" spans="1:9">
      <c r="A337" s="92">
        <v>43115</v>
      </c>
      <c r="B337" s="97">
        <v>439739270</v>
      </c>
      <c r="C337" s="99">
        <f t="shared" si="228"/>
        <v>4.3973927000000002</v>
      </c>
      <c r="D337" s="98">
        <v>2637572615</v>
      </c>
      <c r="E337" s="96">
        <f t="shared" si="229"/>
        <v>26.375726149999998</v>
      </c>
      <c r="F337" s="97">
        <v>375150905</v>
      </c>
      <c r="G337" s="99">
        <f t="shared" si="230"/>
        <v>3.7515090500000001</v>
      </c>
      <c r="H337" s="97">
        <v>2426356757</v>
      </c>
      <c r="I337" s="99">
        <f t="shared" si="231"/>
        <v>24.263567569999999</v>
      </c>
    </row>
    <row r="338" spans="1:9">
      <c r="A338" s="92">
        <v>43116</v>
      </c>
      <c r="B338" s="97">
        <v>676729163</v>
      </c>
      <c r="C338" s="99">
        <f t="shared" si="228"/>
        <v>6.7672916299999999</v>
      </c>
      <c r="D338" s="98">
        <v>1385534498</v>
      </c>
      <c r="E338" s="96">
        <f t="shared" si="229"/>
        <v>13.85534498</v>
      </c>
      <c r="F338" s="97">
        <v>466621457</v>
      </c>
      <c r="G338" s="99">
        <f t="shared" si="230"/>
        <v>4.6662145700000002</v>
      </c>
      <c r="H338" s="97">
        <v>3680450416</v>
      </c>
      <c r="I338" s="99">
        <f t="shared" si="231"/>
        <v>36.80450416</v>
      </c>
    </row>
    <row r="339" spans="1:9">
      <c r="A339" s="92">
        <v>43117</v>
      </c>
      <c r="B339" s="97">
        <v>-267980610</v>
      </c>
      <c r="C339" s="99">
        <f t="shared" si="228"/>
        <v>-2.6798061</v>
      </c>
      <c r="D339" s="98">
        <v>44179842</v>
      </c>
      <c r="E339" s="96">
        <f t="shared" si="229"/>
        <v>0.44179842000000002</v>
      </c>
      <c r="F339" s="97">
        <v>-30256355</v>
      </c>
      <c r="G339" s="99">
        <f t="shared" si="230"/>
        <v>-0.30256355000000001</v>
      </c>
      <c r="H339" s="97">
        <v>11076438027</v>
      </c>
      <c r="I339" s="99">
        <f t="shared" si="231"/>
        <v>110.76438027</v>
      </c>
    </row>
    <row r="340" spans="1:9">
      <c r="A340" s="92">
        <v>43118</v>
      </c>
      <c r="B340" s="97">
        <v>147516576</v>
      </c>
      <c r="C340" s="99">
        <f t="shared" si="228"/>
        <v>1.4751657600000001</v>
      </c>
      <c r="D340" s="98">
        <v>174031400</v>
      </c>
      <c r="E340" s="96">
        <f t="shared" si="229"/>
        <v>1.7403139999999999</v>
      </c>
      <c r="F340" s="97">
        <v>-1062916737</v>
      </c>
      <c r="G340" s="99">
        <f t="shared" si="230"/>
        <v>-10.629167369999999</v>
      </c>
      <c r="H340" s="97">
        <v>8672512678</v>
      </c>
      <c r="I340" s="99">
        <f t="shared" si="231"/>
        <v>86.725126779999997</v>
      </c>
    </row>
    <row r="341" spans="1:9">
      <c r="A341" s="92">
        <v>43119</v>
      </c>
      <c r="B341" s="97">
        <v>-347624760</v>
      </c>
      <c r="C341" s="99">
        <f t="shared" si="228"/>
        <v>-3.4762476000000002</v>
      </c>
      <c r="D341" s="98">
        <v>1062870250</v>
      </c>
      <c r="E341" s="96">
        <f t="shared" si="229"/>
        <v>10.628702499999999</v>
      </c>
      <c r="F341" s="97">
        <v>-870471694</v>
      </c>
      <c r="G341" s="99">
        <f t="shared" si="230"/>
        <v>-8.7047169400000008</v>
      </c>
      <c r="H341" s="97">
        <v>8617355320</v>
      </c>
      <c r="I341" s="99">
        <f t="shared" si="231"/>
        <v>86.173553200000001</v>
      </c>
    </row>
    <row r="342" spans="1:9">
      <c r="A342" s="92">
        <v>43120</v>
      </c>
      <c r="B342" s="97"/>
      <c r="C342" s="99">
        <f t="shared" si="228"/>
        <v>0</v>
      </c>
      <c r="D342" s="98"/>
      <c r="E342" s="96">
        <f t="shared" si="229"/>
        <v>0</v>
      </c>
      <c r="F342" s="97"/>
      <c r="G342" s="99">
        <f t="shared" si="230"/>
        <v>0</v>
      </c>
      <c r="H342" s="97"/>
      <c r="I342" s="99">
        <f t="shared" si="231"/>
        <v>0</v>
      </c>
    </row>
    <row r="343" spans="1:9">
      <c r="A343" s="92">
        <v>43121</v>
      </c>
      <c r="B343" s="97"/>
      <c r="C343" s="99">
        <f t="shared" si="228"/>
        <v>0</v>
      </c>
      <c r="D343" s="98"/>
      <c r="E343" s="96">
        <f t="shared" si="229"/>
        <v>0</v>
      </c>
      <c r="F343" s="97"/>
      <c r="G343" s="99">
        <f t="shared" si="230"/>
        <v>0</v>
      </c>
      <c r="H343" s="97"/>
      <c r="I343" s="99">
        <f t="shared" si="231"/>
        <v>0</v>
      </c>
    </row>
    <row r="344" spans="1:9">
      <c r="A344" s="92">
        <v>43122</v>
      </c>
      <c r="B344" s="97"/>
      <c r="C344" s="99">
        <f t="shared" si="228"/>
        <v>0</v>
      </c>
      <c r="D344" s="98"/>
      <c r="E344" s="96">
        <f t="shared" si="229"/>
        <v>0</v>
      </c>
      <c r="F344" s="97"/>
      <c r="G344" s="99">
        <f t="shared" si="230"/>
        <v>0</v>
      </c>
      <c r="H344" s="97"/>
      <c r="I344" s="99">
        <f t="shared" si="231"/>
        <v>0</v>
      </c>
    </row>
    <row r="345" spans="1:9">
      <c r="A345" s="92">
        <v>43123</v>
      </c>
      <c r="B345" s="97"/>
      <c r="C345" s="99">
        <f t="shared" si="228"/>
        <v>0</v>
      </c>
      <c r="D345" s="98"/>
      <c r="E345" s="96">
        <f t="shared" si="229"/>
        <v>0</v>
      </c>
      <c r="F345" s="97"/>
      <c r="G345" s="99">
        <f t="shared" si="230"/>
        <v>0</v>
      </c>
      <c r="H345" s="97"/>
      <c r="I345" s="99">
        <f t="shared" si="231"/>
        <v>0</v>
      </c>
    </row>
    <row r="346" spans="1:9">
      <c r="A346" s="92">
        <v>43124</v>
      </c>
      <c r="B346" s="97"/>
      <c r="C346" s="99">
        <f t="shared" si="228"/>
        <v>0</v>
      </c>
      <c r="D346" s="98"/>
      <c r="E346" s="96">
        <f t="shared" si="229"/>
        <v>0</v>
      </c>
      <c r="F346" s="97"/>
      <c r="G346" s="99">
        <f t="shared" si="230"/>
        <v>0</v>
      </c>
      <c r="H346" s="97"/>
      <c r="I346" s="99">
        <f t="shared" si="231"/>
        <v>0</v>
      </c>
    </row>
    <row r="347" spans="1:9">
      <c r="A347" s="92">
        <v>43125</v>
      </c>
      <c r="B347" s="97"/>
      <c r="C347" s="99">
        <f t="shared" si="228"/>
        <v>0</v>
      </c>
      <c r="D347" s="98"/>
      <c r="E347" s="96">
        <f t="shared" si="229"/>
        <v>0</v>
      </c>
      <c r="F347" s="97"/>
      <c r="G347" s="99">
        <f t="shared" si="230"/>
        <v>0</v>
      </c>
      <c r="H347" s="97"/>
      <c r="I347" s="99">
        <f t="shared" si="231"/>
        <v>0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42"/>
  <sheetViews>
    <sheetView zoomScale="85" zoomScaleNormal="85" workbookViewId="0">
      <pane ySplit="3" topLeftCell="A336" activePane="bottomLeft" state="frozen"/>
      <selection pane="bottomLeft" activeCell="I347" sqref="I34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193</v>
      </c>
      <c r="P1" s="1" t="s">
        <v>194</v>
      </c>
      <c r="Q1" s="1" t="s">
        <v>192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197</v>
      </c>
      <c r="Q2" s="95" t="s">
        <v>198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72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73">G328+H328/4</f>
        <v>52876.75</v>
      </c>
      <c r="J328" s="10">
        <f t="shared" ref="J328" si="174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5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6">G331+H331/4</f>
        <v>51202</v>
      </c>
      <c r="J331" s="10">
        <f t="shared" ref="J331" si="177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8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9">G332+H332/4</f>
        <v>55118</v>
      </c>
      <c r="J332" s="10">
        <f t="shared" ref="J332" si="180">I332-$I$312</f>
        <v>9072.75</v>
      </c>
      <c r="K332" s="10">
        <f>I332-I331</f>
        <v>3916</v>
      </c>
      <c r="L332" s="10">
        <v>643</v>
      </c>
      <c r="M332" s="10">
        <v>-1953</v>
      </c>
    </row>
    <row r="333" spans="1:13">
      <c r="A333" s="9">
        <v>43110</v>
      </c>
      <c r="B333" s="10">
        <v>-4293</v>
      </c>
      <c r="C333" s="10">
        <v>5653</v>
      </c>
      <c r="D333" s="10">
        <f t="shared" ref="D333" si="181">B333+C333/4</f>
        <v>-2879.75</v>
      </c>
      <c r="E333" s="10">
        <v>311</v>
      </c>
      <c r="F333" s="10">
        <v>313</v>
      </c>
      <c r="G333" s="10">
        <v>53725</v>
      </c>
      <c r="H333" s="10">
        <v>7410</v>
      </c>
      <c r="I333" s="10">
        <f t="shared" ref="I333" si="182">G333+H333/4</f>
        <v>55577.5</v>
      </c>
      <c r="J333" s="10">
        <f t="shared" ref="J333" si="183">I333-$I$312</f>
        <v>9532.25</v>
      </c>
      <c r="K333" s="10">
        <f>I333-I332</f>
        <v>459.5</v>
      </c>
      <c r="L333" s="10">
        <v>552</v>
      </c>
      <c r="M333" s="10">
        <v>-1878</v>
      </c>
    </row>
    <row r="334" spans="1:13">
      <c r="A334" s="9">
        <v>43111</v>
      </c>
      <c r="B334" s="10">
        <v>-3408</v>
      </c>
      <c r="C334" s="10">
        <v>6844</v>
      </c>
      <c r="D334" s="10">
        <f t="shared" ref="D334" si="184">B334+C334/4</f>
        <v>-1697</v>
      </c>
      <c r="E334" s="10">
        <v>243</v>
      </c>
      <c r="F334" s="10">
        <v>108</v>
      </c>
      <c r="G334" s="10">
        <v>52468</v>
      </c>
      <c r="H334" s="10">
        <v>7869</v>
      </c>
      <c r="I334" s="10">
        <f t="shared" ref="I334" si="185">G334+H334/4</f>
        <v>54435.25</v>
      </c>
      <c r="J334" s="10">
        <f t="shared" ref="J334" si="186">I334-$I$312</f>
        <v>8390</v>
      </c>
      <c r="K334" s="10">
        <f>I334-I333</f>
        <v>-1142.25</v>
      </c>
      <c r="L334" s="10">
        <v>486</v>
      </c>
      <c r="M334" s="10">
        <v>-1529</v>
      </c>
    </row>
    <row r="335" spans="1:13">
      <c r="A335" s="9">
        <v>43112</v>
      </c>
      <c r="B335" s="10">
        <v>-4690</v>
      </c>
      <c r="C335" s="10">
        <v>8190</v>
      </c>
      <c r="D335" s="10">
        <f t="shared" ref="D335" si="187">B335+C335/4</f>
        <v>-2642.5</v>
      </c>
      <c r="E335" s="10">
        <v>151</v>
      </c>
      <c r="F335" s="10">
        <v>64</v>
      </c>
      <c r="G335" s="10">
        <v>55077</v>
      </c>
      <c r="H335" s="10">
        <v>7706</v>
      </c>
      <c r="I335" s="10">
        <f t="shared" ref="I335" si="188">G335+H335/4</f>
        <v>57003.5</v>
      </c>
      <c r="J335" s="10">
        <f t="shared" ref="J335" si="189">I335-$I$312</f>
        <v>10958.25</v>
      </c>
      <c r="K335" s="10">
        <f>I335-I334</f>
        <v>2568.25</v>
      </c>
      <c r="L335" s="10">
        <v>631</v>
      </c>
      <c r="M335" s="10">
        <v>-1532</v>
      </c>
    </row>
    <row r="336" spans="1:13">
      <c r="A336" s="9">
        <v>43113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>
      <c r="A337" s="9">
        <v>43114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>
      <c r="A338" s="9">
        <v>43115</v>
      </c>
      <c r="B338" s="10">
        <v>2</v>
      </c>
      <c r="C338" s="10">
        <v>10045</v>
      </c>
      <c r="D338" s="10">
        <f t="shared" ref="D338" si="190">B338+C338/4</f>
        <v>2513.25</v>
      </c>
      <c r="E338" s="10">
        <v>87</v>
      </c>
      <c r="F338" s="10">
        <v>102</v>
      </c>
      <c r="G338" s="10">
        <v>50994</v>
      </c>
      <c r="H338" s="10">
        <v>7465</v>
      </c>
      <c r="I338" s="10">
        <f t="shared" ref="I338" si="191">G338+H338/4</f>
        <v>52860.25</v>
      </c>
      <c r="J338" s="10">
        <f t="shared" ref="J338" si="192">I338-$I$312</f>
        <v>6815</v>
      </c>
      <c r="K338" s="10">
        <f>I338-I335</f>
        <v>-4143.25</v>
      </c>
      <c r="L338" s="10">
        <v>546</v>
      </c>
      <c r="M338" s="10">
        <v>-1609</v>
      </c>
    </row>
    <row r="339" spans="1:13">
      <c r="A339" s="9">
        <v>43116</v>
      </c>
      <c r="B339" s="10">
        <v>-681</v>
      </c>
      <c r="C339" s="10">
        <v>11054</v>
      </c>
      <c r="D339" s="10">
        <f t="shared" ref="D339" si="193">B339+C339/4</f>
        <v>2082.5</v>
      </c>
      <c r="E339" s="10">
        <v>-18</v>
      </c>
      <c r="F339" s="10">
        <v>76</v>
      </c>
      <c r="G339" s="10">
        <v>48364</v>
      </c>
      <c r="H339" s="10">
        <v>7448</v>
      </c>
      <c r="I339" s="10">
        <f t="shared" ref="I339" si="194">G339+H339/4</f>
        <v>50226</v>
      </c>
      <c r="J339" s="10">
        <f t="shared" ref="J339" si="195">I339-$I$312</f>
        <v>4180.75</v>
      </c>
      <c r="K339" s="10">
        <f>I339-I338</f>
        <v>-2634.25</v>
      </c>
      <c r="L339" s="10">
        <v>709</v>
      </c>
      <c r="M339" s="10">
        <v>-1552</v>
      </c>
    </row>
    <row r="340" spans="1:13">
      <c r="A340" s="9">
        <v>43117</v>
      </c>
      <c r="B340" s="10">
        <v>-5169</v>
      </c>
      <c r="C340" s="10">
        <v>9558</v>
      </c>
      <c r="D340" s="10">
        <f t="shared" ref="D340" si="196">B340+C340/4</f>
        <v>-2779.5</v>
      </c>
      <c r="E340" s="10">
        <v>123</v>
      </c>
      <c r="F340" s="10">
        <v>200</v>
      </c>
      <c r="G340" s="10">
        <v>52417</v>
      </c>
      <c r="H340" s="10">
        <v>3726</v>
      </c>
      <c r="I340" s="10">
        <f t="shared" ref="I340" si="197">G340+H340/4</f>
        <v>53348.5</v>
      </c>
      <c r="J340" s="10">
        <f t="shared" ref="J340" si="198">I340-$I$312</f>
        <v>7303.25</v>
      </c>
      <c r="K340" s="10">
        <f>I340-I339</f>
        <v>3122.5</v>
      </c>
      <c r="L340" s="10">
        <v>474</v>
      </c>
      <c r="M340" s="10">
        <v>-1278</v>
      </c>
    </row>
    <row r="341" spans="1:13">
      <c r="A341" s="9">
        <v>43118</v>
      </c>
      <c r="B341" s="10">
        <v>-5366</v>
      </c>
      <c r="C341" s="10">
        <v>10042</v>
      </c>
      <c r="D341" s="10">
        <f t="shared" ref="D341" si="199">B341+C341/4</f>
        <v>-2855.5</v>
      </c>
      <c r="E341" s="10">
        <v>177</v>
      </c>
      <c r="F341" s="10">
        <v>172</v>
      </c>
      <c r="G341" s="10">
        <v>48666</v>
      </c>
      <c r="H341" s="10">
        <v>2164</v>
      </c>
      <c r="I341" s="10">
        <f t="shared" ref="I341" si="200">G341+H341/4</f>
        <v>49207</v>
      </c>
      <c r="J341" s="10">
        <f t="shared" ref="J341" si="201">I341-$I$312</f>
        <v>3161.75</v>
      </c>
      <c r="K341" s="10">
        <f>I341-I340</f>
        <v>-4141.5</v>
      </c>
      <c r="L341" s="10">
        <v>190</v>
      </c>
      <c r="M341" s="10">
        <v>-1305</v>
      </c>
    </row>
    <row r="342" spans="1:13">
      <c r="A342" s="9">
        <v>43119</v>
      </c>
      <c r="B342" s="10">
        <v>-4343</v>
      </c>
      <c r="C342" s="10">
        <v>11175</v>
      </c>
      <c r="D342" s="10">
        <f t="shared" ref="D342" si="202">B342+C342/4</f>
        <v>-1549.25</v>
      </c>
      <c r="E342" s="10">
        <v>484</v>
      </c>
      <c r="F342" s="10">
        <v>191</v>
      </c>
      <c r="G342" s="10">
        <v>49412</v>
      </c>
      <c r="H342" s="10">
        <v>3531</v>
      </c>
      <c r="I342" s="10">
        <f t="shared" ref="I342" si="203">G342+H342/4</f>
        <v>50294.75</v>
      </c>
      <c r="J342" s="10">
        <f t="shared" ref="J342" si="204">I342-$I$312</f>
        <v>4249.5</v>
      </c>
      <c r="K342" s="10">
        <f>I342-I341</f>
        <v>1087.75</v>
      </c>
      <c r="L342" s="10">
        <v>196</v>
      </c>
      <c r="M342" s="10">
        <v>-1375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42"/>
  <sheetViews>
    <sheetView workbookViewId="0">
      <pane ySplit="3" topLeftCell="A335" activePane="bottomLeft" state="frozen"/>
      <selection pane="bottomLeft" activeCell="I349" sqref="I349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174</v>
      </c>
      <c r="F291" s="72">
        <v>10576</v>
      </c>
      <c r="G291" s="21">
        <v>0</v>
      </c>
      <c r="H291" s="44">
        <v>0</v>
      </c>
      <c r="I291" s="42" t="s">
        <v>175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176</v>
      </c>
      <c r="F292" s="72">
        <v>10564</v>
      </c>
      <c r="G292" s="21">
        <v>-39</v>
      </c>
      <c r="H292" s="44">
        <v>-3.7000000000000002E-3</v>
      </c>
      <c r="I292" s="42" t="s">
        <v>177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178</v>
      </c>
      <c r="F296" s="72">
        <v>10563</v>
      </c>
      <c r="G296" s="21">
        <v>-8</v>
      </c>
      <c r="H296" s="44">
        <v>-8.0000000000000004E-4</v>
      </c>
      <c r="I296" s="42" t="s">
        <v>179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180</v>
      </c>
      <c r="F297" s="72">
        <v>10346</v>
      </c>
      <c r="G297" s="21">
        <v>-38</v>
      </c>
      <c r="H297" s="44">
        <v>-3.7000000000000002E-3</v>
      </c>
      <c r="I297" s="42" t="s">
        <v>181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182</v>
      </c>
      <c r="F298" s="72">
        <v>10348</v>
      </c>
      <c r="G298" s="21">
        <v>-17</v>
      </c>
      <c r="H298" s="44">
        <v>-1.6000000000000001E-3</v>
      </c>
      <c r="I298" s="42" t="s">
        <v>183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184</v>
      </c>
      <c r="F299" s="72">
        <v>10394</v>
      </c>
      <c r="G299" s="21">
        <v>-2</v>
      </c>
      <c r="H299" s="44">
        <v>-2.0000000000000001E-4</v>
      </c>
      <c r="I299" s="42" t="s">
        <v>185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186</v>
      </c>
      <c r="F302" s="72">
        <v>10482</v>
      </c>
      <c r="G302" s="21">
        <v>4</v>
      </c>
      <c r="H302" s="44">
        <v>4.0000000000000002E-4</v>
      </c>
      <c r="I302" s="42" t="s">
        <v>187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188</v>
      </c>
      <c r="F303" s="72">
        <v>10420</v>
      </c>
      <c r="G303" s="21">
        <v>-11</v>
      </c>
      <c r="H303" s="44">
        <v>-1.1000000000000001E-3</v>
      </c>
      <c r="I303" s="42" t="s">
        <v>189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190</v>
      </c>
      <c r="F304" s="72">
        <v>10465</v>
      </c>
      <c r="G304" s="21">
        <v>15</v>
      </c>
      <c r="H304" s="44">
        <v>1.4E-3</v>
      </c>
      <c r="I304" s="42" t="s">
        <v>191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199</v>
      </c>
      <c r="F305" s="72">
        <v>10530</v>
      </c>
      <c r="G305" s="21">
        <v>3</v>
      </c>
      <c r="H305" s="44">
        <v>2.9999999999999997E-4</v>
      </c>
      <c r="I305" s="42" t="s">
        <v>200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201</v>
      </c>
      <c r="F306" s="72">
        <v>10476</v>
      </c>
      <c r="G306" s="21">
        <v>-9</v>
      </c>
      <c r="H306" s="44">
        <v>-8.9999999999999998E-4</v>
      </c>
      <c r="I306" s="42" t="s">
        <v>202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203</v>
      </c>
      <c r="F309" s="72">
        <v>10507</v>
      </c>
      <c r="G309" s="21">
        <v>6</v>
      </c>
      <c r="H309" s="44">
        <v>5.9999999999999995E-4</v>
      </c>
      <c r="I309" s="42" t="s">
        <v>204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205</v>
      </c>
      <c r="F310" s="72">
        <v>10455</v>
      </c>
      <c r="G310" s="21">
        <v>-2</v>
      </c>
      <c r="H310" s="44">
        <v>-2.0000000000000001E-4</v>
      </c>
      <c r="I310" s="42" t="s">
        <v>206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207</v>
      </c>
      <c r="F311" s="72">
        <v>10521</v>
      </c>
      <c r="G311" s="21">
        <v>13</v>
      </c>
      <c r="H311" s="44">
        <v>1.1999999999999999E-3</v>
      </c>
      <c r="I311" s="42" t="s">
        <v>208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209</v>
      </c>
      <c r="F312" s="72">
        <v>10497</v>
      </c>
      <c r="G312" s="21">
        <v>2</v>
      </c>
      <c r="H312" s="44">
        <v>2.0000000000000001E-4</v>
      </c>
      <c r="I312" s="42" t="s">
        <v>210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211</v>
      </c>
      <c r="F313" s="72">
        <v>10528</v>
      </c>
      <c r="G313" s="21">
        <v>-5</v>
      </c>
      <c r="H313" s="44">
        <v>-5.0000000000000001E-4</v>
      </c>
      <c r="I313" s="42" t="s">
        <v>212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213</v>
      </c>
      <c r="F317" s="72">
        <v>10401</v>
      </c>
      <c r="G317" s="21">
        <v>-16</v>
      </c>
      <c r="H317" s="44">
        <v>-1.5E-3</v>
      </c>
      <c r="I317" s="42" t="s">
        <v>214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215</v>
      </c>
      <c r="F318" s="72">
        <v>10484</v>
      </c>
      <c r="G318" s="21">
        <v>10</v>
      </c>
      <c r="H318" s="44">
        <v>1E-3</v>
      </c>
      <c r="I318" s="42" t="s">
        <v>216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217</v>
      </c>
      <c r="F319" s="72">
        <v>10575</v>
      </c>
      <c r="G319" s="21">
        <v>14</v>
      </c>
      <c r="H319" s="44">
        <v>1.2999999999999999E-3</v>
      </c>
      <c r="I319" s="42" t="s">
        <v>218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219</v>
      </c>
      <c r="F320" s="72">
        <v>10648</v>
      </c>
      <c r="G320" s="21">
        <v>15</v>
      </c>
      <c r="H320" s="44">
        <v>1.4E-3</v>
      </c>
      <c r="I320" s="42" t="s">
        <v>220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221</v>
      </c>
      <c r="F324" s="72">
        <v>10713</v>
      </c>
      <c r="G324" s="21">
        <v>5</v>
      </c>
      <c r="H324" s="44">
        <v>5.0000000000000001E-4</v>
      </c>
      <c r="I324" s="42" t="s">
        <v>222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223</v>
      </c>
      <c r="F325" s="72">
        <v>10814</v>
      </c>
      <c r="G325" s="21">
        <v>26</v>
      </c>
      <c r="H325" s="44">
        <v>2.3999999999999998E-3</v>
      </c>
      <c r="I325" s="42" t="s">
        <v>224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225</v>
      </c>
      <c r="F326" s="72">
        <v>10857</v>
      </c>
      <c r="G326" s="21">
        <v>20</v>
      </c>
      <c r="H326" s="44">
        <v>1.8E-3</v>
      </c>
      <c r="I326" s="42" t="s">
        <v>226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227</v>
      </c>
      <c r="F327" s="72">
        <v>10882</v>
      </c>
      <c r="G327" s="21">
        <v>24</v>
      </c>
      <c r="H327" s="44">
        <v>2.2000000000000001E-3</v>
      </c>
      <c r="I327" s="42" t="s">
        <v>228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229</v>
      </c>
      <c r="F330" s="72">
        <v>10876</v>
      </c>
      <c r="G330" s="21">
        <v>-8</v>
      </c>
      <c r="H330" s="44">
        <v>-6.9999999999999999E-4</v>
      </c>
      <c r="I330" s="42" t="s">
        <v>230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231</v>
      </c>
      <c r="F331" s="72">
        <v>10894</v>
      </c>
      <c r="G331" s="21">
        <v>15</v>
      </c>
      <c r="H331" s="44">
        <v>1.4E-3</v>
      </c>
      <c r="I331" s="42" t="s">
        <v>232</v>
      </c>
    </row>
    <row r="332" spans="1:9">
      <c r="A332" s="9">
        <v>43110</v>
      </c>
      <c r="B332" s="57">
        <v>10831.09</v>
      </c>
      <c r="C332" s="57">
        <v>-83.8</v>
      </c>
      <c r="D332" s="43">
        <v>-7.7000000000000002E-3</v>
      </c>
      <c r="E332" s="71" t="s">
        <v>234</v>
      </c>
      <c r="F332" s="72">
        <v>10774</v>
      </c>
      <c r="G332" s="21">
        <v>-36</v>
      </c>
      <c r="H332" s="44">
        <v>-3.3E-3</v>
      </c>
      <c r="I332" s="42" t="s">
        <v>235</v>
      </c>
    </row>
    <row r="333" spans="1:9">
      <c r="A333" s="9">
        <v>43111</v>
      </c>
      <c r="B333" s="57">
        <v>10810.06</v>
      </c>
      <c r="C333" s="57">
        <v>-21.03</v>
      </c>
      <c r="D333" s="43">
        <v>-1.9E-3</v>
      </c>
      <c r="E333" s="71" t="s">
        <v>236</v>
      </c>
      <c r="F333" s="72">
        <v>10792</v>
      </c>
      <c r="G333" s="21">
        <v>-7</v>
      </c>
      <c r="H333" s="44">
        <v>-5.9999999999999995E-4</v>
      </c>
      <c r="I333" s="42" t="s">
        <v>237</v>
      </c>
    </row>
    <row r="334" spans="1:9">
      <c r="A334" s="9">
        <v>43112</v>
      </c>
      <c r="B334" s="57">
        <v>10883.96</v>
      </c>
      <c r="C334" s="57">
        <v>73.900000000000006</v>
      </c>
      <c r="D334" s="43">
        <v>6.7999999999999996E-3</v>
      </c>
      <c r="E334" s="71" t="s">
        <v>238</v>
      </c>
      <c r="F334" s="72">
        <v>10916</v>
      </c>
      <c r="G334" s="21">
        <v>40</v>
      </c>
      <c r="H334" s="44">
        <v>3.7000000000000002E-3</v>
      </c>
      <c r="I334" s="42" t="s">
        <v>239</v>
      </c>
    </row>
    <row r="335" spans="1:9">
      <c r="A335" s="9">
        <v>43113</v>
      </c>
      <c r="B335" s="57"/>
      <c r="C335" s="57"/>
      <c r="D335" s="43"/>
      <c r="E335" s="71"/>
      <c r="F335" s="72"/>
      <c r="G335" s="21"/>
      <c r="H335" s="44"/>
      <c r="I335" s="42"/>
    </row>
    <row r="336" spans="1:9">
      <c r="A336" s="9">
        <v>43114</v>
      </c>
      <c r="B336" s="57"/>
      <c r="C336" s="57"/>
      <c r="D336" s="43"/>
      <c r="E336" s="71"/>
      <c r="F336" s="72"/>
      <c r="G336" s="21"/>
      <c r="H336" s="44"/>
      <c r="I336" s="42"/>
    </row>
    <row r="337" spans="1:9">
      <c r="A337" s="9">
        <v>43115</v>
      </c>
      <c r="B337" s="57">
        <v>10956.31</v>
      </c>
      <c r="C337" s="57">
        <v>72.349999999999994</v>
      </c>
      <c r="D337" s="43">
        <v>6.6E-3</v>
      </c>
      <c r="E337" s="71" t="s">
        <v>240</v>
      </c>
      <c r="F337" s="72">
        <v>10943</v>
      </c>
      <c r="G337" s="21">
        <v>-13</v>
      </c>
      <c r="H337" s="44">
        <v>-1.1999999999999999E-3</v>
      </c>
      <c r="I337" s="42" t="s">
        <v>241</v>
      </c>
    </row>
    <row r="338" spans="1:9">
      <c r="A338" s="9">
        <v>43116</v>
      </c>
      <c r="B338" s="57">
        <v>10986.11</v>
      </c>
      <c r="C338" s="57">
        <v>29.8</v>
      </c>
      <c r="D338" s="43">
        <v>2.7000000000000001E-3</v>
      </c>
      <c r="E338" s="71" t="s">
        <v>242</v>
      </c>
      <c r="F338" s="72">
        <v>11010</v>
      </c>
      <c r="G338" s="21">
        <v>27</v>
      </c>
      <c r="H338" s="44">
        <v>2.5000000000000001E-3</v>
      </c>
      <c r="I338" s="42" t="s">
        <v>243</v>
      </c>
    </row>
    <row r="339" spans="1:9">
      <c r="A339" s="9">
        <v>43117</v>
      </c>
      <c r="B339" s="57">
        <v>11004.8</v>
      </c>
      <c r="C339" s="57">
        <v>18.690000000000001</v>
      </c>
      <c r="D339" s="43">
        <v>1.6999999999999999E-3</v>
      </c>
      <c r="E339" s="71" t="s">
        <v>244</v>
      </c>
      <c r="F339" s="72">
        <v>11008</v>
      </c>
      <c r="G339" s="21">
        <v>19</v>
      </c>
      <c r="H339" s="44">
        <v>1.6999999999999999E-3</v>
      </c>
      <c r="I339" s="42" t="s">
        <v>245</v>
      </c>
    </row>
    <row r="340" spans="1:9">
      <c r="A340" s="9">
        <v>43118</v>
      </c>
      <c r="B340" s="57">
        <v>11071.57</v>
      </c>
      <c r="C340" s="57">
        <v>66.77</v>
      </c>
      <c r="D340" s="43">
        <v>6.1000000000000004E-3</v>
      </c>
      <c r="E340" s="71" t="s">
        <v>247</v>
      </c>
      <c r="F340" s="72">
        <v>11068</v>
      </c>
      <c r="G340" s="21">
        <v>10</v>
      </c>
      <c r="H340" s="44">
        <v>8.9999999999999998E-4</v>
      </c>
      <c r="I340" s="42" t="s">
        <v>248</v>
      </c>
    </row>
    <row r="341" spans="1:9">
      <c r="A341" s="9">
        <v>43119</v>
      </c>
      <c r="B341" s="57">
        <v>11150.85</v>
      </c>
      <c r="C341" s="57">
        <v>79.28</v>
      </c>
      <c r="D341" s="43">
        <v>7.1999999999999998E-3</v>
      </c>
      <c r="E341" s="71" t="s">
        <v>249</v>
      </c>
      <c r="F341" s="72">
        <v>11180</v>
      </c>
      <c r="G341" s="21">
        <v>42</v>
      </c>
      <c r="H341" s="44">
        <v>3.8E-3</v>
      </c>
      <c r="I341" s="42" t="s">
        <v>250</v>
      </c>
    </row>
    <row r="342" spans="1:9">
      <c r="A342" s="9">
        <v>43120</v>
      </c>
      <c r="B342" s="57"/>
      <c r="C342" s="57"/>
      <c r="D342" s="43"/>
      <c r="E342" s="71"/>
      <c r="F342" s="72"/>
      <c r="G342" s="21"/>
      <c r="H342" s="44"/>
      <c r="I342" s="42"/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41"/>
  <sheetViews>
    <sheetView workbookViewId="0">
      <pane ySplit="3" topLeftCell="A335" activePane="bottomLeft" state="frozen"/>
      <selection pane="bottomLeft" activeCell="F347" sqref="F34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>
        <v>92.528000000000006</v>
      </c>
    </row>
    <row r="332" spans="1:4">
      <c r="A332" s="9">
        <v>43110</v>
      </c>
      <c r="B332" s="42">
        <v>29.600999999999999</v>
      </c>
      <c r="C332" s="50">
        <v>6.5000000000000002E-2</v>
      </c>
      <c r="D332" s="23">
        <v>92.331999999999994</v>
      </c>
    </row>
    <row r="333" spans="1:4">
      <c r="A333" s="9">
        <v>43111</v>
      </c>
      <c r="B333" s="42">
        <v>29.605</v>
      </c>
      <c r="C333" s="50">
        <v>4.0000000000000001E-3</v>
      </c>
      <c r="D333" s="23">
        <v>90.974000000000004</v>
      </c>
    </row>
    <row r="334" spans="1:4">
      <c r="A334" s="9">
        <v>43112</v>
      </c>
      <c r="B334" s="42">
        <v>29.6</v>
      </c>
      <c r="C334" s="50">
        <v>-5.0000000000000001E-3</v>
      </c>
      <c r="D334" s="23">
        <v>90.974000000000004</v>
      </c>
    </row>
    <row r="335" spans="1:4">
      <c r="A335" s="9">
        <v>43113</v>
      </c>
      <c r="B335" s="42"/>
      <c r="C335" s="50"/>
      <c r="D335" s="23"/>
    </row>
    <row r="336" spans="1:4">
      <c r="A336" s="9">
        <v>43114</v>
      </c>
      <c r="B336" s="42"/>
      <c r="C336" s="50"/>
      <c r="D336" s="23"/>
    </row>
    <row r="337" spans="1:4">
      <c r="A337" s="9">
        <v>43115</v>
      </c>
      <c r="B337" s="42">
        <v>29.542000000000002</v>
      </c>
      <c r="C337" s="50">
        <v>-5.8000000000000003E-2</v>
      </c>
      <c r="D337" s="23">
        <v>90.974000000000004</v>
      </c>
    </row>
    <row r="338" spans="1:4">
      <c r="A338" s="9">
        <v>43116</v>
      </c>
      <c r="B338" s="42">
        <v>29.555</v>
      </c>
      <c r="C338" s="50">
        <v>1.2999999999999999E-2</v>
      </c>
      <c r="D338" s="23">
        <v>90.393000000000001</v>
      </c>
    </row>
    <row r="339" spans="1:4">
      <c r="A339" s="9">
        <v>43117</v>
      </c>
      <c r="B339" s="42">
        <v>29.56</v>
      </c>
      <c r="C339" s="50">
        <v>5.0000000000000001E-3</v>
      </c>
      <c r="D339" s="23">
        <v>90.540999999999997</v>
      </c>
    </row>
    <row r="340" spans="1:4">
      <c r="A340" s="9">
        <v>43118</v>
      </c>
      <c r="B340" s="42">
        <v>29.562000000000001</v>
      </c>
      <c r="C340" s="50">
        <v>2E-3</v>
      </c>
      <c r="D340" s="23">
        <v>90.498000000000005</v>
      </c>
    </row>
    <row r="341" spans="1:4">
      <c r="A341" s="9">
        <v>43119</v>
      </c>
      <c r="B341" s="42">
        <v>29.43</v>
      </c>
      <c r="C341" s="50">
        <v>-0.13200000000000001</v>
      </c>
      <c r="D341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41"/>
  <sheetViews>
    <sheetView zoomScale="85" zoomScaleNormal="85" workbookViewId="0">
      <pane ySplit="3" topLeftCell="A336" activePane="bottomLeft" state="frozen"/>
      <selection pane="bottomLeft" activeCell="E341" sqref="E34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  <row r="332" spans="1:9">
      <c r="A332" s="9">
        <v>43110</v>
      </c>
      <c r="B332" s="10">
        <v>236743</v>
      </c>
      <c r="C332" s="10">
        <v>-60177</v>
      </c>
      <c r="D332" s="10">
        <v>281340</v>
      </c>
      <c r="E332" s="10">
        <v>254298</v>
      </c>
      <c r="F332" s="22">
        <f t="shared" ref="F332" si="235">B332/10000</f>
        <v>23.674299999999999</v>
      </c>
      <c r="G332" s="22">
        <f t="shared" ref="G332" si="236">C332/10000</f>
        <v>-6.0176999999999996</v>
      </c>
      <c r="H332" s="22">
        <f t="shared" ref="H332" si="237">D332/10000</f>
        <v>28.134</v>
      </c>
      <c r="I332" s="22">
        <f t="shared" ref="I332" si="238">E332/10000</f>
        <v>25.4298</v>
      </c>
    </row>
    <row r="333" spans="1:9">
      <c r="A333" s="9">
        <v>43111</v>
      </c>
      <c r="B333" s="10">
        <v>204732</v>
      </c>
      <c r="C333" s="10">
        <v>-56301</v>
      </c>
      <c r="D333" s="10">
        <v>260990</v>
      </c>
      <c r="E333" s="10">
        <v>255802</v>
      </c>
      <c r="F333" s="22">
        <f t="shared" ref="F333" si="239">B333/10000</f>
        <v>20.473199999999999</v>
      </c>
      <c r="G333" s="22">
        <f t="shared" ref="G333" si="240">C333/10000</f>
        <v>-5.6300999999999997</v>
      </c>
      <c r="H333" s="22">
        <f t="shared" ref="H333" si="241">D333/10000</f>
        <v>26.099</v>
      </c>
      <c r="I333" s="22">
        <f t="shared" ref="I333" si="242">E333/10000</f>
        <v>25.580200000000001</v>
      </c>
    </row>
    <row r="334" spans="1:9">
      <c r="A334" s="9">
        <v>43112</v>
      </c>
      <c r="B334" s="10">
        <v>308563</v>
      </c>
      <c r="C334" s="10">
        <v>-28370</v>
      </c>
      <c r="D334" s="10">
        <v>345818</v>
      </c>
      <c r="E334" s="10">
        <v>175859</v>
      </c>
      <c r="F334" s="22">
        <f t="shared" ref="F334" si="243">B334/10000</f>
        <v>30.856300000000001</v>
      </c>
      <c r="G334" s="22">
        <f t="shared" ref="G334" si="244">C334/10000</f>
        <v>-2.8370000000000002</v>
      </c>
      <c r="H334" s="22">
        <f t="shared" ref="H334" si="245">D334/10000</f>
        <v>34.581800000000001</v>
      </c>
      <c r="I334" s="22">
        <f t="shared" ref="I334" si="246">E334/10000</f>
        <v>17.585899999999999</v>
      </c>
    </row>
    <row r="335" spans="1:9">
      <c r="A335" s="9">
        <v>43113</v>
      </c>
      <c r="B335" s="10"/>
      <c r="C335" s="10"/>
      <c r="D335" s="10"/>
      <c r="E335" s="10"/>
      <c r="F335" s="22"/>
      <c r="G335" s="22"/>
      <c r="H335" s="22"/>
      <c r="I335" s="22"/>
    </row>
    <row r="336" spans="1:9">
      <c r="A336" s="9">
        <v>43114</v>
      </c>
      <c r="B336" s="10"/>
      <c r="C336" s="10"/>
      <c r="D336" s="10"/>
      <c r="E336" s="10"/>
      <c r="F336" s="22"/>
      <c r="G336" s="22"/>
      <c r="H336" s="22"/>
      <c r="I336" s="22"/>
    </row>
    <row r="337" spans="1:9">
      <c r="A337" s="9">
        <v>43115</v>
      </c>
      <c r="B337" s="10">
        <v>314322</v>
      </c>
      <c r="C337" s="10">
        <v>21920</v>
      </c>
      <c r="D337" s="10">
        <v>450249</v>
      </c>
      <c r="E337" s="10">
        <v>135368</v>
      </c>
      <c r="F337" s="22">
        <f t="shared" ref="F337" si="247">B337/10000</f>
        <v>31.432200000000002</v>
      </c>
      <c r="G337" s="22">
        <f t="shared" ref="G337" si="248">C337/10000</f>
        <v>2.1920000000000002</v>
      </c>
      <c r="H337" s="22">
        <f t="shared" ref="H337" si="249">D337/10000</f>
        <v>45.024900000000002</v>
      </c>
      <c r="I337" s="22">
        <f t="shared" ref="I337" si="250">E337/10000</f>
        <v>13.536799999999999</v>
      </c>
    </row>
    <row r="338" spans="1:9">
      <c r="A338" s="9">
        <v>43116</v>
      </c>
      <c r="B338" s="10">
        <v>277856</v>
      </c>
      <c r="C338" s="10">
        <v>10426</v>
      </c>
      <c r="D338" s="10">
        <v>485935</v>
      </c>
      <c r="E338" s="10">
        <v>130865</v>
      </c>
      <c r="F338" s="22">
        <f t="shared" ref="F338" si="251">B338/10000</f>
        <v>27.785599999999999</v>
      </c>
      <c r="G338" s="22">
        <f t="shared" ref="G338" si="252">C338/10000</f>
        <v>1.0426</v>
      </c>
      <c r="H338" s="22">
        <f t="shared" ref="H338" si="253">D338/10000</f>
        <v>48.593499999999999</v>
      </c>
      <c r="I338" s="22">
        <f t="shared" ref="I338" si="254">E338/10000</f>
        <v>13.086499999999999</v>
      </c>
    </row>
    <row r="339" spans="1:9">
      <c r="A339" s="9">
        <v>43117</v>
      </c>
      <c r="B339" s="10">
        <v>124464</v>
      </c>
      <c r="C339" s="10">
        <v>-28536</v>
      </c>
      <c r="D339" s="10">
        <v>386481</v>
      </c>
      <c r="E339" s="10">
        <v>158331</v>
      </c>
      <c r="F339" s="22">
        <f t="shared" ref="F339" si="255">B339/10000</f>
        <v>12.446400000000001</v>
      </c>
      <c r="G339" s="22">
        <f t="shared" ref="G339" si="256">C339/10000</f>
        <v>-2.8536000000000001</v>
      </c>
      <c r="H339" s="22">
        <f t="shared" ref="H339" si="257">D339/10000</f>
        <v>38.648099999999999</v>
      </c>
      <c r="I339" s="22">
        <f t="shared" ref="I339" si="258">E339/10000</f>
        <v>15.8331</v>
      </c>
    </row>
    <row r="340" spans="1:9">
      <c r="A340" s="9">
        <v>43118</v>
      </c>
      <c r="B340" s="10">
        <v>133016</v>
      </c>
      <c r="C340" s="10">
        <v>-26853</v>
      </c>
      <c r="D340" s="10">
        <v>459074</v>
      </c>
      <c r="E340" s="10">
        <v>127787</v>
      </c>
      <c r="F340" s="22">
        <f t="shared" ref="F340" si="259">B340/10000</f>
        <v>13.301600000000001</v>
      </c>
      <c r="G340" s="22">
        <f t="shared" ref="G340" si="260">C340/10000</f>
        <v>-2.6852999999999998</v>
      </c>
      <c r="H340" s="22">
        <f t="shared" ref="H340" si="261">D340/10000</f>
        <v>45.907400000000003</v>
      </c>
      <c r="I340" s="22">
        <f t="shared" ref="I340" si="262">E340/10000</f>
        <v>12.778700000000001</v>
      </c>
    </row>
    <row r="341" spans="1:9">
      <c r="A341" s="9">
        <v>43119</v>
      </c>
      <c r="B341" s="10">
        <v>139139</v>
      </c>
      <c r="C341" s="10">
        <v>14389</v>
      </c>
      <c r="D341" s="10">
        <v>590508</v>
      </c>
      <c r="E341" s="10">
        <v>123175</v>
      </c>
      <c r="F341" s="22">
        <f t="shared" ref="F341" si="263">B341/10000</f>
        <v>13.9139</v>
      </c>
      <c r="G341" s="22">
        <f t="shared" ref="G341" si="264">C341/10000</f>
        <v>1.4389000000000001</v>
      </c>
      <c r="H341" s="22">
        <f t="shared" ref="H341" si="265">D341/10000</f>
        <v>59.050800000000002</v>
      </c>
      <c r="I341" s="22">
        <f t="shared" ref="I341" si="266">E341/10000</f>
        <v>12.317500000000001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43"/>
  <sheetViews>
    <sheetView zoomScale="85" zoomScaleNormal="85" workbookViewId="0">
      <pane xSplit="1" ySplit="4" topLeftCell="B338" activePane="bottomRight" state="frozen"/>
      <selection pane="topRight" activeCell="B1" sqref="B1"/>
      <selection pane="bottomLeft" activeCell="A5" sqref="A5"/>
      <selection pane="bottomRight" activeCell="J344" sqref="J34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  <row r="334" spans="1:12">
      <c r="A334" s="9">
        <v>43110</v>
      </c>
      <c r="B334" s="10">
        <v>53985</v>
      </c>
      <c r="C334" s="10">
        <v>19900</v>
      </c>
      <c r="D334" s="10">
        <v>295</v>
      </c>
      <c r="E334" s="10">
        <v>8006</v>
      </c>
      <c r="F334" s="87">
        <f t="shared" ref="F334:F335" si="168">B334-SUM(C334:E334)</f>
        <v>25784</v>
      </c>
      <c r="G334" s="83"/>
      <c r="H334" s="85">
        <v>14247</v>
      </c>
      <c r="I334" s="10">
        <v>0</v>
      </c>
      <c r="J334" s="10">
        <v>596</v>
      </c>
      <c r="K334" s="19">
        <f t="shared" ref="K334:K335" si="169">B334-SUM(H334:J334)</f>
        <v>39142</v>
      </c>
      <c r="L334" s="20">
        <f t="shared" ref="L334:L335" si="170">(F334-K334)/B334</f>
        <v>-0.24743910345466333</v>
      </c>
    </row>
    <row r="335" spans="1:12">
      <c r="A335" s="9">
        <v>43111</v>
      </c>
      <c r="B335" s="10">
        <v>53946</v>
      </c>
      <c r="C335" s="10">
        <v>21251</v>
      </c>
      <c r="D335" s="10">
        <v>295</v>
      </c>
      <c r="E335" s="10">
        <v>8479</v>
      </c>
      <c r="F335" s="87">
        <f t="shared" si="168"/>
        <v>23921</v>
      </c>
      <c r="G335" s="83"/>
      <c r="H335" s="85">
        <v>14407</v>
      </c>
      <c r="I335" s="10">
        <v>0</v>
      </c>
      <c r="J335" s="10">
        <v>610</v>
      </c>
      <c r="K335" s="19">
        <f t="shared" si="169"/>
        <v>38929</v>
      </c>
      <c r="L335" s="20">
        <f t="shared" si="170"/>
        <v>-0.27820413005598194</v>
      </c>
    </row>
    <row r="336" spans="1:12">
      <c r="A336" s="9">
        <v>43112</v>
      </c>
      <c r="B336" s="10">
        <v>55932</v>
      </c>
      <c r="C336" s="10">
        <v>21641</v>
      </c>
      <c r="D336" s="10">
        <v>295</v>
      </c>
      <c r="E336" s="10">
        <v>8480</v>
      </c>
      <c r="F336" s="87">
        <f t="shared" ref="F336" si="171">B336-SUM(C336:E336)</f>
        <v>25516</v>
      </c>
      <c r="G336" s="83"/>
      <c r="H336" s="85">
        <v>13451</v>
      </c>
      <c r="I336" s="10">
        <v>0</v>
      </c>
      <c r="J336" s="10">
        <v>774</v>
      </c>
      <c r="K336" s="19">
        <f t="shared" ref="K336" si="172">B336-SUM(H336:J336)</f>
        <v>41707</v>
      </c>
      <c r="L336" s="20">
        <f t="shared" ref="L336" si="173">(F336-K336)/B336</f>
        <v>-0.28947650718729884</v>
      </c>
    </row>
    <row r="337" spans="1:12">
      <c r="A337" s="9">
        <v>43113</v>
      </c>
      <c r="B337" s="10"/>
      <c r="C337" s="10"/>
      <c r="D337" s="10"/>
      <c r="E337" s="10"/>
      <c r="F337" s="87"/>
      <c r="G337" s="83"/>
      <c r="H337" s="85"/>
      <c r="I337" s="10"/>
      <c r="J337" s="10"/>
      <c r="K337" s="19"/>
      <c r="L337" s="20"/>
    </row>
    <row r="338" spans="1:12">
      <c r="A338" s="9">
        <v>43114</v>
      </c>
      <c r="B338" s="10"/>
      <c r="C338" s="10"/>
      <c r="D338" s="10"/>
      <c r="E338" s="10"/>
      <c r="F338" s="87"/>
      <c r="G338" s="83"/>
      <c r="H338" s="85"/>
      <c r="I338" s="10"/>
      <c r="J338" s="10"/>
      <c r="K338" s="19"/>
      <c r="L338" s="20"/>
    </row>
    <row r="339" spans="1:12">
      <c r="A339" s="9">
        <v>43115</v>
      </c>
      <c r="B339" s="10">
        <v>56275</v>
      </c>
      <c r="C339" s="10">
        <v>24112</v>
      </c>
      <c r="D339" s="10">
        <v>295</v>
      </c>
      <c r="E339" s="10">
        <v>8119</v>
      </c>
      <c r="F339" s="87">
        <f t="shared" ref="F339" si="174">B339-SUM(C339:E339)</f>
        <v>23749</v>
      </c>
      <c r="G339" s="83"/>
      <c r="H339" s="85">
        <v>14067</v>
      </c>
      <c r="I339" s="10">
        <v>0</v>
      </c>
      <c r="J339" s="10">
        <v>654</v>
      </c>
      <c r="K339" s="19">
        <f t="shared" ref="K339" si="175">B339-SUM(H339:J339)</f>
        <v>41554</v>
      </c>
      <c r="L339" s="20">
        <f t="shared" ref="L339" si="176">(F339-K339)/B339</f>
        <v>-0.31639271434917815</v>
      </c>
    </row>
    <row r="340" spans="1:12">
      <c r="A340" s="9">
        <v>43116</v>
      </c>
      <c r="B340" s="10">
        <v>56821</v>
      </c>
      <c r="C340" s="10">
        <v>24129</v>
      </c>
      <c r="D340" s="10">
        <v>55</v>
      </c>
      <c r="E340" s="10">
        <v>8324</v>
      </c>
      <c r="F340" s="87">
        <f t="shared" ref="F340" si="177">B340-SUM(C340:E340)</f>
        <v>24313</v>
      </c>
      <c r="G340" s="83"/>
      <c r="H340" s="85">
        <v>13075</v>
      </c>
      <c r="I340" s="10">
        <v>16</v>
      </c>
      <c r="J340" s="10">
        <v>876</v>
      </c>
      <c r="K340" s="19">
        <f t="shared" ref="K340" si="178">B340-SUM(H340:J340)</f>
        <v>42854</v>
      </c>
      <c r="L340" s="20">
        <f t="shared" ref="L340" si="179">(F340-K340)/B340</f>
        <v>-0.32630541525140355</v>
      </c>
    </row>
    <row r="341" spans="1:12">
      <c r="A341" s="9">
        <v>43117</v>
      </c>
      <c r="B341" s="10">
        <v>45830</v>
      </c>
      <c r="C341" s="10">
        <v>15672</v>
      </c>
      <c r="D341" s="10">
        <v>39</v>
      </c>
      <c r="E341" s="10">
        <v>4099</v>
      </c>
      <c r="F341" s="87">
        <f t="shared" ref="F341" si="180">B341-SUM(C341:E341)</f>
        <v>26020</v>
      </c>
      <c r="G341" s="83"/>
      <c r="H341" s="85">
        <v>6114</v>
      </c>
      <c r="I341" s="10">
        <v>16</v>
      </c>
      <c r="J341" s="10">
        <v>373</v>
      </c>
      <c r="K341" s="19">
        <f t="shared" ref="K341" si="181">B341-SUM(H341:J341)</f>
        <v>39327</v>
      </c>
      <c r="L341" s="20">
        <f t="shared" ref="L341" si="182">(F341-K341)/B341</f>
        <v>-0.29035566222998038</v>
      </c>
    </row>
    <row r="342" spans="1:12">
      <c r="A342" s="9">
        <v>43118</v>
      </c>
      <c r="B342" s="10">
        <v>41142</v>
      </c>
      <c r="C342" s="10">
        <v>15382</v>
      </c>
      <c r="D342" s="10">
        <v>39</v>
      </c>
      <c r="E342" s="10">
        <v>4179</v>
      </c>
      <c r="F342" s="87">
        <f t="shared" ref="F342" si="183">B342-SUM(C342:E342)</f>
        <v>21542</v>
      </c>
      <c r="G342" s="83"/>
      <c r="H342" s="85">
        <v>5340</v>
      </c>
      <c r="I342" s="10">
        <v>40</v>
      </c>
      <c r="J342" s="10">
        <v>2015</v>
      </c>
      <c r="K342" s="19">
        <f t="shared" ref="K342" si="184">B342-SUM(H342:J342)</f>
        <v>33747</v>
      </c>
      <c r="L342" s="20">
        <f t="shared" ref="L342" si="185">(F342-K342)/B342</f>
        <v>-0.29665548587817803</v>
      </c>
    </row>
    <row r="343" spans="1:12">
      <c r="A343" s="9">
        <v>43119</v>
      </c>
      <c r="B343" s="10">
        <v>46826</v>
      </c>
      <c r="C343" s="10">
        <v>17347</v>
      </c>
      <c r="D343" s="10">
        <v>249</v>
      </c>
      <c r="E343" s="10">
        <v>5744</v>
      </c>
      <c r="F343" s="87">
        <f t="shared" ref="F343" si="186">B343-SUM(C343:E343)</f>
        <v>23486</v>
      </c>
      <c r="G343" s="83"/>
      <c r="H343" s="85">
        <v>6172</v>
      </c>
      <c r="I343" s="10">
        <v>0</v>
      </c>
      <c r="J343" s="10">
        <v>2213</v>
      </c>
      <c r="K343" s="19">
        <f t="shared" ref="K343" si="187">B343-SUM(H343:J343)</f>
        <v>38441</v>
      </c>
      <c r="L343" s="20">
        <f t="shared" ref="L343" si="188">(F343-K343)/B343</f>
        <v>-0.31937385213343017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41"/>
  <sheetViews>
    <sheetView zoomScale="85" zoomScaleNormal="85" workbookViewId="0">
      <pane xSplit="1" ySplit="3" topLeftCell="B326" activePane="bottomRight" state="frozen"/>
      <selection pane="topRight" activeCell="B1" sqref="B1"/>
      <selection pane="bottomLeft" activeCell="A4" sqref="A4"/>
      <selection pane="bottomRight" activeCell="B341" sqref="B341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>
      <c r="A328" s="9">
        <v>43106</v>
      </c>
      <c r="B328" s="10"/>
      <c r="C328" s="23"/>
    </row>
    <row r="329" spans="1:3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  <row r="332" spans="1:3">
      <c r="A332" s="9">
        <v>43110</v>
      </c>
      <c r="B332" s="10">
        <v>183.18</v>
      </c>
      <c r="C332" s="23">
        <f t="shared" ref="C332" si="57">B332/100</f>
        <v>1.8318000000000001</v>
      </c>
    </row>
    <row r="333" spans="1:3">
      <c r="A333" s="9">
        <v>43111</v>
      </c>
      <c r="B333" s="10">
        <v>175.91</v>
      </c>
      <c r="C333" s="23">
        <f t="shared" ref="C333" si="58">B333/100</f>
        <v>1.7590999999999999</v>
      </c>
    </row>
    <row r="334" spans="1:3">
      <c r="A334" s="9">
        <v>43112</v>
      </c>
      <c r="B334" s="10">
        <v>192.14</v>
      </c>
      <c r="C334" s="23">
        <f t="shared" ref="C334" si="59">B334/100</f>
        <v>1.9213999999999998</v>
      </c>
    </row>
    <row r="335" spans="1:3">
      <c r="A335" s="9">
        <v>43113</v>
      </c>
      <c r="B335" s="10"/>
      <c r="C335" s="23"/>
    </row>
    <row r="336" spans="1:3">
      <c r="A336" s="9">
        <v>43114</v>
      </c>
      <c r="B336" s="10"/>
      <c r="C336" s="23"/>
    </row>
    <row r="337" spans="1:3">
      <c r="A337" s="9">
        <v>43115</v>
      </c>
      <c r="B337" s="10">
        <v>197.02</v>
      </c>
      <c r="C337" s="23">
        <f t="shared" ref="C337" si="60">B337/100</f>
        <v>1.9702000000000002</v>
      </c>
    </row>
    <row r="338" spans="1:3">
      <c r="A338" s="9">
        <v>43116</v>
      </c>
      <c r="B338" s="10">
        <v>201.63</v>
      </c>
      <c r="C338" s="23">
        <f t="shared" ref="C338" si="61">B338/100</f>
        <v>2.0162999999999998</v>
      </c>
    </row>
    <row r="339" spans="1:3">
      <c r="A339" s="9">
        <v>43117</v>
      </c>
      <c r="B339" s="10">
        <v>154.12</v>
      </c>
      <c r="C339" s="23">
        <f t="shared" ref="C339" si="62">B339/100</f>
        <v>1.5412000000000001</v>
      </c>
    </row>
    <row r="340" spans="1:3">
      <c r="A340" s="9">
        <v>43118</v>
      </c>
      <c r="B340" s="10">
        <v>156.6</v>
      </c>
      <c r="C340" s="23">
        <f t="shared" ref="C340" si="63">B340/100</f>
        <v>1.5659999999999998</v>
      </c>
    </row>
    <row r="341" spans="1:3">
      <c r="A341" s="9">
        <v>43119</v>
      </c>
      <c r="B341" s="10">
        <v>163.35</v>
      </c>
      <c r="C341" s="23">
        <f t="shared" ref="C341" si="64">B341/100</f>
        <v>1.6335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2018-01-19T12:38:30Z</dcterms:modified>
</cp:coreProperties>
</file>