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4" i="15" l="1"/>
  <c r="K354" i="15"/>
  <c r="F355" i="15"/>
  <c r="K355" i="15"/>
  <c r="F348" i="13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<sst xmlns="http://schemas.openxmlformats.org/spreadsheetml/2006/main" count="433" uniqueCount="342">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</sst>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5583233"/>
  <ax:ocxPr ax:name="CurrentDate" ax:value="4313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272</v>
      </c>
    </row>
    <row r="4" spans="2:2">
      <c r="B4" t="s">
        <v>273</v>
      </c>
    </row>
    <row r="5" spans="2:2">
      <c r="B5" t="s">
        <v>274</v>
      </c>
    </row>
    <row r="6" spans="2:2">
      <c r="B6" t="s">
        <v>275</v>
      </c>
    </row>
    <row r="7" spans="2:2">
      <c r="B7" t="s">
        <v>276</v>
      </c>
    </row>
    <row r="8" spans="2:2">
      <c r="B8" t="s">
        <v>277</v>
      </c>
    </row>
    <row r="9" spans="2:2">
      <c r="B9" t="s">
        <v>278</v>
      </c>
    </row>
    <row r="10" spans="2:2">
      <c r="B10" t="s">
        <v>279</v>
      </c>
    </row>
    <row r="11" spans="2:2">
      <c r="B11" t="s">
        <v>280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5" spans="2:2">
      <c r="B15" t="s">
        <v>284</v>
      </c>
    </row>
    <row r="17" spans="2:2">
      <c r="B17" t="s">
        <v>285</v>
      </c>
    </row>
    <row r="18" spans="2:2">
      <c r="B18" t="s">
        <v>286</v>
      </c>
    </row>
    <row r="19" spans="2:2">
      <c r="B19" t="s">
        <v>287</v>
      </c>
    </row>
    <row r="20" spans="2:2">
      <c r="B20" t="s">
        <v>288</v>
      </c>
    </row>
    <row r="22" spans="2:2">
      <c r="B22" t="s">
        <v>289</v>
      </c>
    </row>
    <row r="23" spans="2:2">
      <c r="B23" t="s">
        <v>290</v>
      </c>
    </row>
    <row r="24" spans="2:2">
      <c r="B24" t="s">
        <v>291</v>
      </c>
    </row>
    <row r="25" spans="2:2">
      <c r="B25" t="s">
        <v>292</v>
      </c>
    </row>
    <row r="26" spans="2:2">
      <c r="B26" t="s">
        <v>293</v>
      </c>
    </row>
    <row r="27" spans="2:2">
      <c r="B27" t="s">
        <v>294</v>
      </c>
    </row>
    <row r="28" spans="2:2">
      <c r="B28" t="s">
        <v>295</v>
      </c>
    </row>
    <row r="29" spans="2:2">
      <c r="B29" t="s">
        <v>296</v>
      </c>
    </row>
    <row r="30" spans="2:2">
      <c r="B30" t="s">
        <v>297</v>
      </c>
    </row>
    <row r="31" spans="2:2">
      <c r="B31" t="s">
        <v>298</v>
      </c>
    </row>
    <row r="32" spans="2:2">
      <c r="B32" t="s">
        <v>299</v>
      </c>
    </row>
    <row r="33" spans="2:2">
      <c r="B33" t="s">
        <v>300</v>
      </c>
    </row>
    <row r="34" spans="2:2">
      <c r="B34" t="s">
        <v>301</v>
      </c>
    </row>
    <row r="35" spans="2:2">
      <c r="B35" t="s">
        <v>302</v>
      </c>
    </row>
    <row r="36" spans="2:2">
      <c r="B36" t="s">
        <v>303</v>
      </c>
    </row>
    <row r="37" spans="2:2">
      <c r="B37" t="s">
        <v>304</v>
      </c>
    </row>
    <row r="38" spans="2:2">
      <c r="B38" t="s">
        <v>305</v>
      </c>
    </row>
    <row r="39" spans="2:2">
      <c r="B39" t="s">
        <v>306</v>
      </c>
    </row>
    <row r="40" spans="2:2">
      <c r="B40" t="s">
        <v>307</v>
      </c>
    </row>
    <row r="41" spans="2:2">
      <c r="B41" t="s">
        <v>308</v>
      </c>
    </row>
    <row r="42" spans="2:2">
      <c r="B42" t="s">
        <v>309</v>
      </c>
    </row>
    <row r="43" spans="2:2">
      <c r="B43" t="s">
        <v>310</v>
      </c>
    </row>
    <row r="44" spans="2:2">
      <c r="B44" t="s">
        <v>311</v>
      </c>
    </row>
    <row r="45" spans="2:2">
      <c r="B45" t="s">
        <v>312</v>
      </c>
    </row>
    <row r="46" spans="2:2">
      <c r="B46" t="s">
        <v>313</v>
      </c>
    </row>
    <row r="47" spans="2:2">
      <c r="B47" t="s">
        <v>314</v>
      </c>
    </row>
    <row r="49" spans="2:2">
      <c r="B49" t="s">
        <v>315</v>
      </c>
    </row>
    <row r="50" spans="2:2">
      <c r="B50" t="s">
        <v>316</v>
      </c>
    </row>
    <row r="51" spans="2:2">
      <c r="B51" t="s">
        <v>317</v>
      </c>
    </row>
    <row r="52" spans="2:2">
      <c r="B52" t="s">
        <v>318</v>
      </c>
    </row>
    <row r="53" spans="2:2">
      <c r="B53" t="s">
        <v>319</v>
      </c>
    </row>
    <row r="54" spans="2:2">
      <c r="B54" t="s">
        <v>320</v>
      </c>
    </row>
    <row r="55" spans="2:2">
      <c r="B55" t="s">
        <v>321</v>
      </c>
    </row>
    <row r="56" spans="2:2">
      <c r="B56" t="s">
        <v>322</v>
      </c>
    </row>
    <row r="57" spans="2:2">
      <c r="B57" t="s">
        <v>323</v>
      </c>
    </row>
    <row r="58" spans="2:2">
      <c r="B58" t="s">
        <v>324</v>
      </c>
    </row>
    <row r="59" spans="2:2">
      <c r="B59" t="s">
        <v>325</v>
      </c>
    </row>
    <row r="60" spans="2:2">
      <c r="B60" t="s">
        <v>326</v>
      </c>
    </row>
    <row r="62" spans="2:2">
      <c r="B62" t="s">
        <v>327</v>
      </c>
    </row>
    <row r="63" spans="2:2">
      <c r="B63" t="s">
        <v>328</v>
      </c>
    </row>
    <row r="64" spans="2:2">
      <c r="B64" t="s">
        <v>329</v>
      </c>
    </row>
    <row r="65" spans="2:2">
      <c r="B65" t="s">
        <v>330</v>
      </c>
    </row>
    <row r="67" spans="2:2">
      <c r="B67" t="s">
        <v>331</v>
      </c>
    </row>
    <row r="68" spans="2:2">
      <c r="B68" t="s">
        <v>332</v>
      </c>
    </row>
    <row r="69" spans="2:2">
      <c r="B69" t="s">
        <v>333</v>
      </c>
    </row>
    <row r="70" spans="2:2">
      <c r="B70" t="s">
        <v>334</v>
      </c>
    </row>
    <row r="71" spans="2:2">
      <c r="B71" t="s">
        <v>335</v>
      </c>
    </row>
    <row r="72" spans="2:2">
      <c r="B72" t="s">
        <v>336</v>
      </c>
    </row>
    <row r="73" spans="2:2">
      <c r="B73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H19" sqref="H19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43131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11103.79</v>
      </c>
      <c r="D7" s="34">
        <f>VLOOKUP($B$6,資料整合一覽!$B$3:$AF$500,3,FALSE)</f>
        <v>27.01</v>
      </c>
      <c r="E7" s="35">
        <f>VLOOKUP($B$6,資料整合一覽!$B$3:$AF$500,4,FALSE)</f>
        <v>2.3999999999999998E-3</v>
      </c>
      <c r="F7" s="33" t="str">
        <f>VLOOKUP($B$6,資料整合一覽!$B$3:$AF$500,5,FALSE)</f>
        <v>1332億</v>
      </c>
      <c r="G7" s="36">
        <f>VLOOKUP($B$6,資料整合一覽!$B$3:$AF$500,6,FALSE)</f>
        <v>8.3931628600000003</v>
      </c>
      <c r="H7" s="34">
        <f>VLOOKUP($B$6,資料整合一覽!$B$3:$AF$500,7,FALSE)</f>
        <v>22.72410837</v>
      </c>
      <c r="I7" s="34">
        <f>VLOOKUP($B$6,資料整合一覽!$B$3:$AF$500,8,FALSE)</f>
        <v>-3.09754825</v>
      </c>
      <c r="J7" s="34">
        <f>VLOOKUP($B$6,資料整合一覽!$B$3:$AF$500,9,FALSE)</f>
        <v>25.08949548</v>
      </c>
      <c r="K7" s="37">
        <f>VLOOKUP($B$6,資料整合一覽!$B$3:$AF$500,10,FALSE)</f>
        <v>29.15</v>
      </c>
      <c r="L7" s="38">
        <f>VLOOKUP($B$6,資料整合一覽!$B$3:$AF$500,11,FALSE)</f>
        <v>-0.09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-3043.25</v>
      </c>
      <c r="D11" s="27">
        <f>VLOOKUP($B$6,資料整合一覽!$B$3:$AF$500,14,FALSE)</f>
        <v>51078</v>
      </c>
      <c r="E11" s="64">
        <f>VLOOKUP($B$6,資料整合一覽!$B$3:$AF$500,17,FALSE)</f>
        <v>-3.3319000000000001</v>
      </c>
      <c r="F11" s="64">
        <f>VLOOKUP($B$6,資料整合一覽!$B$3:$AF$500,18,FALSE)</f>
        <v>-8.5465</v>
      </c>
      <c r="G11" s="64">
        <f>VLOOKUP($B$6,資料整合一覽!$B$3:$AF$500,19,FALSE)</f>
        <v>60.993299999999998</v>
      </c>
      <c r="H11" s="64">
        <f>VLOOKUP($B$6,資料整合一覽!$B$3:$AF$500,20,FALSE)</f>
        <v>36.055700000000002</v>
      </c>
      <c r="I11" s="39">
        <f>VLOOKUP($B$6,資料整合一覽!$B$3:$AF$500,21,FALSE)</f>
        <v>1.7468999999999999</v>
      </c>
      <c r="J11" s="41">
        <f>VLOOKUP($B$6,資料整合一覽!$B$3:$AF$500,22,FALSE)</f>
        <v>-0.12663274841657149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-2270.5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0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53"/>
  <sheetViews>
    <sheetView zoomScaleNormal="100" workbookViewId="0">
      <pane ySplit="3" topLeftCell="A343" activePane="bottomLeft" state="frozen"/>
      <selection pane="bottomLeft" activeCell="G359" sqref="G359:G360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338</v>
      </c>
      <c r="F351" s="72">
        <v>11173</v>
      </c>
      <c r="G351" s="21">
        <v>-24</v>
      </c>
      <c r="H351" s="44">
        <v>-2.0999999999999999E-3</v>
      </c>
      <c r="I351" s="42" t="s">
        <v>339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340</v>
      </c>
      <c r="F353" s="72">
        <v>11115</v>
      </c>
      <c r="G353" s="21">
        <v>17</v>
      </c>
      <c r="H353" s="44">
        <v>1.5E-3</v>
      </c>
      <c r="I353" s="42" t="s">
        <v>341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53"/>
  <sheetViews>
    <sheetView workbookViewId="0">
      <pane ySplit="3" topLeftCell="A344" activePane="bottomLeft" state="frozen"/>
      <selection pane="bottomLeft" activeCell="H352" sqref="H35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>
        <v>-429016825</v>
      </c>
      <c r="C347" s="98">
        <f t="shared" si="228"/>
        <v>-4.2901682499999998</v>
      </c>
      <c r="D347" s="97">
        <v>-1827931745</v>
      </c>
      <c r="E347" s="95">
        <f t="shared" si="229"/>
        <v>-18.279317450000001</v>
      </c>
      <c r="F347" s="96">
        <v>-149495537</v>
      </c>
      <c r="G347" s="98">
        <f t="shared" si="230"/>
        <v>-1.49495537</v>
      </c>
      <c r="H347" s="96">
        <v>5814233621</v>
      </c>
      <c r="I347" s="98">
        <f t="shared" si="231"/>
        <v>58.142336210000003</v>
      </c>
    </row>
    <row r="348" spans="1:9">
      <c r="A348" s="92">
        <v>43126</v>
      </c>
      <c r="B348" s="96">
        <v>-72674431</v>
      </c>
      <c r="C348" s="98">
        <f t="shared" ref="C348" si="232">B348/100000000</f>
        <v>-0.72674430999999995</v>
      </c>
      <c r="D348" s="97">
        <v>684072386</v>
      </c>
      <c r="E348" s="95">
        <f t="shared" ref="E348" si="233">D348/100000000</f>
        <v>6.8407238599999998</v>
      </c>
      <c r="F348" s="96">
        <v>-1914861281</v>
      </c>
      <c r="G348" s="98">
        <f t="shared" ref="G348" si="234">F348/100000000</f>
        <v>-19.148612809999999</v>
      </c>
      <c r="H348" s="96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96"/>
      <c r="C349" s="98">
        <f t="shared" ref="C349:C351" si="236">B349/100000000</f>
        <v>0</v>
      </c>
      <c r="D349" s="97"/>
      <c r="E349" s="95">
        <f t="shared" ref="E349:E351" si="237">D349/100000000</f>
        <v>0</v>
      </c>
      <c r="F349" s="96"/>
      <c r="G349" s="98">
        <f t="shared" ref="G349:G351" si="238">F349/100000000</f>
        <v>0</v>
      </c>
      <c r="H349" s="96"/>
      <c r="I349" s="98">
        <f t="shared" ref="I349:I351" si="239">H349/100000000</f>
        <v>0</v>
      </c>
    </row>
    <row r="350" spans="1:9">
      <c r="A350" s="92">
        <v>43128</v>
      </c>
      <c r="B350" s="96"/>
      <c r="C350" s="98">
        <f t="shared" si="236"/>
        <v>0</v>
      </c>
      <c r="D350" s="97"/>
      <c r="E350" s="95">
        <f t="shared" si="237"/>
        <v>0</v>
      </c>
      <c r="F350" s="96"/>
      <c r="G350" s="98">
        <f t="shared" si="238"/>
        <v>0</v>
      </c>
      <c r="H350" s="96"/>
      <c r="I350" s="98">
        <f t="shared" si="239"/>
        <v>0</v>
      </c>
    </row>
    <row r="351" spans="1:9">
      <c r="A351" s="92">
        <v>43129</v>
      </c>
      <c r="B351" s="96">
        <v>212495950</v>
      </c>
      <c r="C351" s="98">
        <f t="shared" si="236"/>
        <v>2.1249595000000001</v>
      </c>
      <c r="D351" s="97">
        <v>-538029900</v>
      </c>
      <c r="E351" s="95">
        <f t="shared" si="237"/>
        <v>-5.3802989999999999</v>
      </c>
      <c r="F351" s="96">
        <v>401188432</v>
      </c>
      <c r="G351" s="98">
        <f t="shared" si="238"/>
        <v>4.0118843200000001</v>
      </c>
      <c r="H351" s="96">
        <v>2012535961</v>
      </c>
      <c r="I351" s="98">
        <f t="shared" si="239"/>
        <v>20.12535961</v>
      </c>
    </row>
    <row r="352" spans="1:9">
      <c r="A352" s="92">
        <v>43130</v>
      </c>
      <c r="B352" s="96">
        <v>-446412412</v>
      </c>
      <c r="C352" s="98">
        <f t="shared" ref="C352:C353" si="240">B352/100000000</f>
        <v>-4.4641241200000001</v>
      </c>
      <c r="D352" s="97">
        <v>-1591086318</v>
      </c>
      <c r="E352" s="95">
        <f t="shared" ref="E352:E353" si="241">D352/100000000</f>
        <v>-15.91086318</v>
      </c>
      <c r="F352" s="96">
        <v>127700459</v>
      </c>
      <c r="G352" s="98">
        <f t="shared" ref="G352:G353" si="242">F352/100000000</f>
        <v>1.27700459</v>
      </c>
      <c r="H352" s="96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96">
        <v>839316286</v>
      </c>
      <c r="C353" s="98">
        <f t="shared" si="240"/>
        <v>8.3931628600000003</v>
      </c>
      <c r="D353" s="97">
        <v>2272410837</v>
      </c>
      <c r="E353" s="95">
        <f t="shared" si="241"/>
        <v>22.72410837</v>
      </c>
      <c r="F353" s="96">
        <v>-309754825</v>
      </c>
      <c r="G353" s="98">
        <f t="shared" si="242"/>
        <v>-3.09754825</v>
      </c>
      <c r="H353" s="96">
        <v>2508949548</v>
      </c>
      <c r="I353" s="98">
        <f t="shared" si="243"/>
        <v>25.08949548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54"/>
  <sheetViews>
    <sheetView zoomScale="85" zoomScaleNormal="85" workbookViewId="0">
      <pane ySplit="3" topLeftCell="A344" activePane="bottomLeft" state="frozen"/>
      <selection pane="bottomLeft" activeCell="K359" sqref="K359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53"/>
  <sheetViews>
    <sheetView zoomScale="80" zoomScaleNormal="80" workbookViewId="0">
      <pane ySplit="3" topLeftCell="A340" activePane="bottomLeft" state="frozen"/>
      <selection pane="bottomLeft" activeCell="M357" sqref="M35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53"/>
  <sheetViews>
    <sheetView zoomScale="85" zoomScaleNormal="85" workbookViewId="0">
      <pane ySplit="3" topLeftCell="A332" activePane="bottomLeft" state="frozen"/>
      <selection pane="bottomLeft" activeCell="E352" sqref="E35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53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E351" sqref="E351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53"/>
  <sheetViews>
    <sheetView workbookViewId="0">
      <pane ySplit="3" topLeftCell="A336" activePane="bottomLeft" state="frozen"/>
      <selection pane="bottomLeft" activeCell="F352" sqref="F352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6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6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6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6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6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6">
      <c r="A342" s="9">
        <v>43120</v>
      </c>
      <c r="B342" s="42"/>
      <c r="C342" s="50"/>
      <c r="D342" s="23"/>
    </row>
    <row r="343" spans="1:6">
      <c r="A343" s="9">
        <v>43121</v>
      </c>
      <c r="B343" s="42"/>
      <c r="C343" s="50"/>
      <c r="D343" s="23"/>
    </row>
    <row r="344" spans="1:6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6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6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6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6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  <c r="F348" s="2">
        <f>B348-B347</f>
        <v>3.2000000000000028E-2</v>
      </c>
    </row>
    <row r="349" spans="1:6">
      <c r="A349" s="9">
        <v>43127</v>
      </c>
      <c r="B349" s="42"/>
      <c r="C349" s="50"/>
      <c r="D349" s="23"/>
    </row>
    <row r="350" spans="1:6">
      <c r="A350" s="9">
        <v>43128</v>
      </c>
      <c r="B350" s="42"/>
      <c r="C350" s="50"/>
      <c r="D350" s="23"/>
    </row>
    <row r="351" spans="1:6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6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55"/>
  <sheetViews>
    <sheetView zoomScale="85" zoomScaleNormal="85" workbookViewId="0">
      <pane xSplit="1" ySplit="4" topLeftCell="B346" activePane="bottomRight" state="frozen"/>
      <selection pane="topRight" activeCell="B1" sqref="B1"/>
      <selection pane="bottomLeft" activeCell="A5" sqref="A5"/>
      <selection pane="bottomRight" activeCell="J355" sqref="J355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52"/>
  <sheetViews>
    <sheetView zoomScaleNormal="100" workbookViewId="0">
      <pane ySplit="3" topLeftCell="A349" activePane="bottomLeft" state="frozen"/>
      <selection pane="bottomLeft" activeCell="I359" sqref="I359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2018-01-31T11:20:30Z</dcterms:modified>
</cp:coreProperties>
</file>