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activeX/activeX1.xml" ContentType="application/vnd.ms-office.activeX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 codeName="ThisWorkbook"/>
  <bookViews>
    <workbookView xWindow="0" yWindow="0" windowWidth="20160" windowHeight="8964" tabRatio="913" activeTab="5"/>
  </bookViews>
  <sheets>
    <sheet name="盤後整理" sheetId="11" r:id="rId1"/>
    <sheet name="資料整合一覽" sheetId="1" r:id="rId2"/>
    <sheet name="大盤與近月台指" sheetId="2" r:id="rId3"/>
    <sheet name="三大法人買賣超" sheetId="12" r:id="rId4"/>
    <sheet name="新台幣匯率美元指數" sheetId="13" r:id="rId5"/>
    <sheet name="期貨未平倉口數" sheetId="14" r:id="rId6"/>
    <sheet name="選擇權未平倉餘額" sheetId="16" r:id="rId7"/>
    <sheet name="散戶多空比" sheetId="15" r:id="rId8"/>
    <sheet name="臺指選擇權P_C_Ratios" sheetId="17" r:id="rId9"/>
    <sheet name="期貨大額交易人未沖銷部位" sheetId="18" r:id="rId10"/>
    <sheet name="三大美股走勢" sheetId="19" r:id="rId11"/>
  </sheets>
  <calcPr calcId="125725"/>
  <fileRecoveryPr repairLoad="1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70" i="18"/>
  <c r="G270"/>
  <c r="J270"/>
  <c r="N270" s="1"/>
  <c r="AB269" i="1" s="1"/>
  <c r="M270" i="18"/>
  <c r="O270" s="1"/>
  <c r="AC269" i="1" s="1"/>
  <c r="C270" i="17"/>
  <c r="F272" i="15"/>
  <c r="K272"/>
  <c r="F270" i="16"/>
  <c r="G270"/>
  <c r="H270"/>
  <c r="I270"/>
  <c r="U269" i="1" s="1"/>
  <c r="D271" i="14"/>
  <c r="I271"/>
  <c r="J271"/>
  <c r="P269" i="1" s="1"/>
  <c r="K271" i="14"/>
  <c r="Q269" i="1" s="1"/>
  <c r="C270" i="12"/>
  <c r="E270"/>
  <c r="G270"/>
  <c r="I270"/>
  <c r="C269" i="1"/>
  <c r="D269"/>
  <c r="E269"/>
  <c r="F269"/>
  <c r="G269"/>
  <c r="H269"/>
  <c r="I269"/>
  <c r="J269"/>
  <c r="K269"/>
  <c r="L269"/>
  <c r="M269"/>
  <c r="N269"/>
  <c r="O269"/>
  <c r="R269"/>
  <c r="S269"/>
  <c r="T269"/>
  <c r="V269"/>
  <c r="X269"/>
  <c r="Y269"/>
  <c r="Z269"/>
  <c r="AD269"/>
  <c r="AE269"/>
  <c r="AF269"/>
  <c r="C270"/>
  <c r="D270"/>
  <c r="E270"/>
  <c r="F270"/>
  <c r="G270"/>
  <c r="H270"/>
  <c r="I270"/>
  <c r="J270"/>
  <c r="K270"/>
  <c r="L270"/>
  <c r="M270"/>
  <c r="N270"/>
  <c r="O270"/>
  <c r="P270"/>
  <c r="Q270"/>
  <c r="R270"/>
  <c r="S270"/>
  <c r="T270"/>
  <c r="U270"/>
  <c r="V270"/>
  <c r="W270"/>
  <c r="X270"/>
  <c r="Y270"/>
  <c r="Z270"/>
  <c r="AA270"/>
  <c r="AB270"/>
  <c r="AC270"/>
  <c r="AD270"/>
  <c r="AE270"/>
  <c r="AF270"/>
  <c r="C271"/>
  <c r="D271"/>
  <c r="E271"/>
  <c r="F271"/>
  <c r="G271"/>
  <c r="H271"/>
  <c r="I271"/>
  <c r="J271"/>
  <c r="K271"/>
  <c r="L271"/>
  <c r="M271"/>
  <c r="N271"/>
  <c r="O271"/>
  <c r="P271"/>
  <c r="Q271"/>
  <c r="R271"/>
  <c r="S271"/>
  <c r="T271"/>
  <c r="U271"/>
  <c r="V271"/>
  <c r="W271"/>
  <c r="X271"/>
  <c r="Y271"/>
  <c r="Z271"/>
  <c r="AA271"/>
  <c r="AB271"/>
  <c r="AC271"/>
  <c r="AD271"/>
  <c r="AE271"/>
  <c r="AF271"/>
  <c r="C272"/>
  <c r="D272"/>
  <c r="E272"/>
  <c r="F272"/>
  <c r="G272"/>
  <c r="H272"/>
  <c r="I272"/>
  <c r="J272"/>
  <c r="K272"/>
  <c r="L272"/>
  <c r="M272"/>
  <c r="N272"/>
  <c r="O272"/>
  <c r="P272"/>
  <c r="Q272"/>
  <c r="R272"/>
  <c r="S272"/>
  <c r="T272"/>
  <c r="U272"/>
  <c r="V272"/>
  <c r="W272"/>
  <c r="X272"/>
  <c r="Y272"/>
  <c r="Z272"/>
  <c r="AA272"/>
  <c r="AB272"/>
  <c r="AC272"/>
  <c r="AD272"/>
  <c r="AE272"/>
  <c r="AF272"/>
  <c r="C273"/>
  <c r="D273"/>
  <c r="E273"/>
  <c r="F273"/>
  <c r="G273"/>
  <c r="H273"/>
  <c r="I273"/>
  <c r="J273"/>
  <c r="K273"/>
  <c r="L273"/>
  <c r="M273"/>
  <c r="N273"/>
  <c r="O273"/>
  <c r="P273"/>
  <c r="Q273"/>
  <c r="R273"/>
  <c r="S273"/>
  <c r="T273"/>
  <c r="U273"/>
  <c r="V273"/>
  <c r="W273"/>
  <c r="X273"/>
  <c r="Y273"/>
  <c r="Z273"/>
  <c r="AA273"/>
  <c r="AB273"/>
  <c r="AC273"/>
  <c r="AD273"/>
  <c r="AE273"/>
  <c r="AF273"/>
  <c r="C274"/>
  <c r="D274"/>
  <c r="E274"/>
  <c r="F274"/>
  <c r="G274"/>
  <c r="H274"/>
  <c r="I274"/>
  <c r="J274"/>
  <c r="K274"/>
  <c r="L274"/>
  <c r="M274"/>
  <c r="N274"/>
  <c r="O274"/>
  <c r="P274"/>
  <c r="Q274"/>
  <c r="R274"/>
  <c r="S274"/>
  <c r="T274"/>
  <c r="U274"/>
  <c r="V274"/>
  <c r="W274"/>
  <c r="X274"/>
  <c r="Y274"/>
  <c r="Z274"/>
  <c r="AA274"/>
  <c r="AB274"/>
  <c r="AC274"/>
  <c r="AD274"/>
  <c r="AE274"/>
  <c r="AF274"/>
  <c r="C275"/>
  <c r="D275"/>
  <c r="E275"/>
  <c r="F275"/>
  <c r="G275"/>
  <c r="H275"/>
  <c r="I275"/>
  <c r="J275"/>
  <c r="K275"/>
  <c r="L275"/>
  <c r="M275"/>
  <c r="N275"/>
  <c r="O275"/>
  <c r="P275"/>
  <c r="Q275"/>
  <c r="R275"/>
  <c r="S275"/>
  <c r="T275"/>
  <c r="U275"/>
  <c r="V275"/>
  <c r="W275"/>
  <c r="X275"/>
  <c r="Y275"/>
  <c r="Z275"/>
  <c r="AA275"/>
  <c r="AB275"/>
  <c r="AC275"/>
  <c r="AD275"/>
  <c r="AE275"/>
  <c r="AF275"/>
  <c r="C276"/>
  <c r="D276"/>
  <c r="E276"/>
  <c r="F276"/>
  <c r="G276"/>
  <c r="H276"/>
  <c r="I276"/>
  <c r="J276"/>
  <c r="K276"/>
  <c r="L276"/>
  <c r="M276"/>
  <c r="N276"/>
  <c r="O276"/>
  <c r="P276"/>
  <c r="Q276"/>
  <c r="R276"/>
  <c r="S276"/>
  <c r="T276"/>
  <c r="U276"/>
  <c r="V276"/>
  <c r="W276"/>
  <c r="X276"/>
  <c r="Y276"/>
  <c r="Z276"/>
  <c r="AA276"/>
  <c r="AB276"/>
  <c r="AC276"/>
  <c r="AD276"/>
  <c r="AE276"/>
  <c r="AF276"/>
  <c r="C277"/>
  <c r="D277"/>
  <c r="E277"/>
  <c r="F277"/>
  <c r="G277"/>
  <c r="H277"/>
  <c r="I277"/>
  <c r="J277"/>
  <c r="K277"/>
  <c r="L277"/>
  <c r="M277"/>
  <c r="N277"/>
  <c r="O277"/>
  <c r="P277"/>
  <c r="Q277"/>
  <c r="R277"/>
  <c r="S277"/>
  <c r="T277"/>
  <c r="U277"/>
  <c r="V277"/>
  <c r="W277"/>
  <c r="X277"/>
  <c r="Y277"/>
  <c r="Z277"/>
  <c r="AA277"/>
  <c r="AB277"/>
  <c r="AC277"/>
  <c r="AD277"/>
  <c r="AE277"/>
  <c r="AF277"/>
  <c r="C278"/>
  <c r="D278"/>
  <c r="E278"/>
  <c r="F278"/>
  <c r="G278"/>
  <c r="H278"/>
  <c r="I278"/>
  <c r="J278"/>
  <c r="K278"/>
  <c r="L278"/>
  <c r="M278"/>
  <c r="N278"/>
  <c r="O278"/>
  <c r="P278"/>
  <c r="Q278"/>
  <c r="R278"/>
  <c r="S278"/>
  <c r="T278"/>
  <c r="U278"/>
  <c r="V278"/>
  <c r="W278"/>
  <c r="X278"/>
  <c r="Y278"/>
  <c r="Z278"/>
  <c r="AA278"/>
  <c r="AB278"/>
  <c r="AC278"/>
  <c r="AD278"/>
  <c r="AE278"/>
  <c r="AF278"/>
  <c r="C279"/>
  <c r="D279"/>
  <c r="E279"/>
  <c r="F279"/>
  <c r="G279"/>
  <c r="H279"/>
  <c r="I279"/>
  <c r="J279"/>
  <c r="K279"/>
  <c r="L279"/>
  <c r="M279"/>
  <c r="N279"/>
  <c r="O279"/>
  <c r="P279"/>
  <c r="Q279"/>
  <c r="R279"/>
  <c r="S279"/>
  <c r="T279"/>
  <c r="U279"/>
  <c r="V279"/>
  <c r="W279"/>
  <c r="X279"/>
  <c r="Y279"/>
  <c r="Z279"/>
  <c r="AA279"/>
  <c r="AB279"/>
  <c r="AC279"/>
  <c r="AD279"/>
  <c r="AE279"/>
  <c r="AF279"/>
  <c r="AA269" l="1"/>
  <c r="L272" i="15"/>
  <c r="W269" i="1" s="1"/>
  <c r="J270" i="14"/>
  <c r="J269"/>
  <c r="C29" i="1"/>
  <c r="D29"/>
  <c r="E29"/>
  <c r="F29"/>
  <c r="G29"/>
  <c r="H29"/>
  <c r="C30"/>
  <c r="D30"/>
  <c r="E30"/>
  <c r="F30"/>
  <c r="G30"/>
  <c r="H30"/>
  <c r="C31"/>
  <c r="D31"/>
  <c r="E31"/>
  <c r="F31"/>
  <c r="G31"/>
  <c r="H31"/>
  <c r="C32"/>
  <c r="D32"/>
  <c r="E32"/>
  <c r="F32"/>
  <c r="G32"/>
  <c r="H32"/>
  <c r="C33"/>
  <c r="D33"/>
  <c r="E33"/>
  <c r="F33"/>
  <c r="G33"/>
  <c r="H33"/>
  <c r="C34"/>
  <c r="D34"/>
  <c r="E34"/>
  <c r="F34"/>
  <c r="G34"/>
  <c r="H34"/>
  <c r="C35"/>
  <c r="D35"/>
  <c r="E35"/>
  <c r="F35"/>
  <c r="G35"/>
  <c r="H35"/>
  <c r="C36"/>
  <c r="D36"/>
  <c r="E36"/>
  <c r="F36"/>
  <c r="G36"/>
  <c r="H36"/>
  <c r="C37"/>
  <c r="D37"/>
  <c r="E37"/>
  <c r="F37"/>
  <c r="G37"/>
  <c r="H37"/>
  <c r="C38"/>
  <c r="D38"/>
  <c r="E38"/>
  <c r="F38"/>
  <c r="G38"/>
  <c r="H38"/>
  <c r="C39"/>
  <c r="D39"/>
  <c r="E39"/>
  <c r="F39"/>
  <c r="G39"/>
  <c r="H39"/>
  <c r="C40"/>
  <c r="D40"/>
  <c r="E40"/>
  <c r="F40"/>
  <c r="G40"/>
  <c r="H40"/>
  <c r="C41"/>
  <c r="D41"/>
  <c r="E41"/>
  <c r="F41"/>
  <c r="G41"/>
  <c r="H41"/>
  <c r="C42"/>
  <c r="D42"/>
  <c r="E42"/>
  <c r="F42"/>
  <c r="G42"/>
  <c r="H42"/>
  <c r="C43"/>
  <c r="D43"/>
  <c r="E43"/>
  <c r="F43"/>
  <c r="G43"/>
  <c r="H43"/>
  <c r="C44"/>
  <c r="D44"/>
  <c r="E44"/>
  <c r="F44"/>
  <c r="G44"/>
  <c r="H44"/>
  <c r="C45"/>
  <c r="D45"/>
  <c r="E45"/>
  <c r="F45"/>
  <c r="G45"/>
  <c r="H45"/>
  <c r="C46"/>
  <c r="D46"/>
  <c r="E46"/>
  <c r="F46"/>
  <c r="G46"/>
  <c r="H46"/>
  <c r="C47"/>
  <c r="D47"/>
  <c r="E47"/>
  <c r="F47"/>
  <c r="G47"/>
  <c r="H47"/>
  <c r="C48"/>
  <c r="D48"/>
  <c r="E48"/>
  <c r="F48"/>
  <c r="G48"/>
  <c r="H48"/>
  <c r="C49"/>
  <c r="D49"/>
  <c r="E49"/>
  <c r="F49"/>
  <c r="G49"/>
  <c r="H49"/>
  <c r="C50"/>
  <c r="D50"/>
  <c r="E50"/>
  <c r="F50"/>
  <c r="G50"/>
  <c r="H50"/>
  <c r="C51"/>
  <c r="D51"/>
  <c r="E51"/>
  <c r="F51"/>
  <c r="G51"/>
  <c r="H51"/>
  <c r="C52"/>
  <c r="D52"/>
  <c r="E52"/>
  <c r="F52"/>
  <c r="G52"/>
  <c r="H52"/>
  <c r="C53"/>
  <c r="D53"/>
  <c r="E53"/>
  <c r="F53"/>
  <c r="G53"/>
  <c r="H53"/>
  <c r="C54"/>
  <c r="D54"/>
  <c r="E54"/>
  <c r="F54"/>
  <c r="G54"/>
  <c r="H54"/>
  <c r="C55"/>
  <c r="D55"/>
  <c r="E55"/>
  <c r="F55"/>
  <c r="G55"/>
  <c r="H55"/>
  <c r="C56"/>
  <c r="D56"/>
  <c r="E56"/>
  <c r="F56"/>
  <c r="G56"/>
  <c r="H56"/>
  <c r="C57"/>
  <c r="D57"/>
  <c r="E57"/>
  <c r="F57"/>
  <c r="G57"/>
  <c r="H57"/>
  <c r="C58"/>
  <c r="D58"/>
  <c r="E58"/>
  <c r="F58"/>
  <c r="G58"/>
  <c r="H58"/>
  <c r="C59"/>
  <c r="D59"/>
  <c r="E59"/>
  <c r="F59"/>
  <c r="G59"/>
  <c r="H59"/>
  <c r="C60"/>
  <c r="D60"/>
  <c r="E60"/>
  <c r="F60"/>
  <c r="G60"/>
  <c r="H60"/>
  <c r="C61"/>
  <c r="D61"/>
  <c r="E61"/>
  <c r="F61"/>
  <c r="G61"/>
  <c r="H61"/>
  <c r="C62"/>
  <c r="D62"/>
  <c r="E62"/>
  <c r="F62"/>
  <c r="G62"/>
  <c r="H62"/>
  <c r="C63"/>
  <c r="D63"/>
  <c r="E63"/>
  <c r="F63"/>
  <c r="G63"/>
  <c r="H63"/>
  <c r="C64"/>
  <c r="D64"/>
  <c r="E64"/>
  <c r="F64"/>
  <c r="G64"/>
  <c r="H64"/>
  <c r="C65"/>
  <c r="D65"/>
  <c r="E65"/>
  <c r="F65"/>
  <c r="G65"/>
  <c r="H65"/>
  <c r="C66"/>
  <c r="D66"/>
  <c r="E66"/>
  <c r="F66"/>
  <c r="G66"/>
  <c r="H66"/>
  <c r="C67"/>
  <c r="D67"/>
  <c r="E67"/>
  <c r="F67"/>
  <c r="G67"/>
  <c r="H67"/>
  <c r="C68"/>
  <c r="D68"/>
  <c r="E68"/>
  <c r="F68"/>
  <c r="G68"/>
  <c r="H68"/>
  <c r="C69"/>
  <c r="D69"/>
  <c r="E69"/>
  <c r="F69"/>
  <c r="G69"/>
  <c r="H69"/>
  <c r="C70"/>
  <c r="D70"/>
  <c r="E70"/>
  <c r="F70"/>
  <c r="G70"/>
  <c r="H70"/>
  <c r="C71"/>
  <c r="D71"/>
  <c r="E71"/>
  <c r="F71"/>
  <c r="G71"/>
  <c r="H71"/>
  <c r="C72"/>
  <c r="D72"/>
  <c r="E72"/>
  <c r="F72"/>
  <c r="G72"/>
  <c r="H72"/>
  <c r="C73"/>
  <c r="D73"/>
  <c r="E73"/>
  <c r="F73"/>
  <c r="G73"/>
  <c r="H73"/>
  <c r="C74"/>
  <c r="D74"/>
  <c r="E74"/>
  <c r="F74"/>
  <c r="G74"/>
  <c r="H74"/>
  <c r="C75"/>
  <c r="D75"/>
  <c r="E75"/>
  <c r="F75"/>
  <c r="G75"/>
  <c r="H75"/>
  <c r="C76"/>
  <c r="D76"/>
  <c r="E76"/>
  <c r="F76"/>
  <c r="G76"/>
  <c r="H76"/>
  <c r="C77"/>
  <c r="D77"/>
  <c r="E77"/>
  <c r="F77"/>
  <c r="G77"/>
  <c r="H77"/>
  <c r="C78"/>
  <c r="D78"/>
  <c r="E78"/>
  <c r="F78"/>
  <c r="G78"/>
  <c r="H78"/>
  <c r="C79"/>
  <c r="D79"/>
  <c r="E79"/>
  <c r="F79"/>
  <c r="G79"/>
  <c r="H79"/>
  <c r="C80"/>
  <c r="D80"/>
  <c r="E80"/>
  <c r="F80"/>
  <c r="G80"/>
  <c r="H80"/>
  <c r="C81"/>
  <c r="D81"/>
  <c r="E81"/>
  <c r="F81"/>
  <c r="G81"/>
  <c r="H81"/>
  <c r="C82"/>
  <c r="D82"/>
  <c r="E82"/>
  <c r="F82"/>
  <c r="G82"/>
  <c r="H82"/>
  <c r="C83"/>
  <c r="D83"/>
  <c r="E83"/>
  <c r="F83"/>
  <c r="G83"/>
  <c r="H83"/>
  <c r="C84"/>
  <c r="D84"/>
  <c r="E84"/>
  <c r="F84"/>
  <c r="G84"/>
  <c r="H84"/>
  <c r="C85"/>
  <c r="D85"/>
  <c r="E85"/>
  <c r="F85"/>
  <c r="G85"/>
  <c r="H85"/>
  <c r="C86"/>
  <c r="D86"/>
  <c r="E86"/>
  <c r="F86"/>
  <c r="G86"/>
  <c r="H86"/>
  <c r="C87"/>
  <c r="D87"/>
  <c r="E87"/>
  <c r="F87"/>
  <c r="G87"/>
  <c r="H87"/>
  <c r="C88"/>
  <c r="D88"/>
  <c r="E88"/>
  <c r="F88"/>
  <c r="G88"/>
  <c r="H88"/>
  <c r="C89"/>
  <c r="D89"/>
  <c r="E89"/>
  <c r="F89"/>
  <c r="G89"/>
  <c r="H89"/>
  <c r="C90"/>
  <c r="D90"/>
  <c r="E90"/>
  <c r="F90"/>
  <c r="G90"/>
  <c r="H90"/>
  <c r="C91"/>
  <c r="D91"/>
  <c r="E91"/>
  <c r="F91"/>
  <c r="G91"/>
  <c r="H91"/>
  <c r="C92"/>
  <c r="D92"/>
  <c r="E92"/>
  <c r="F92"/>
  <c r="G92"/>
  <c r="H92"/>
  <c r="C93"/>
  <c r="D93"/>
  <c r="E93"/>
  <c r="F93"/>
  <c r="G93"/>
  <c r="H93"/>
  <c r="C94"/>
  <c r="D94"/>
  <c r="E94"/>
  <c r="F94"/>
  <c r="G94"/>
  <c r="H94"/>
  <c r="C95"/>
  <c r="D95"/>
  <c r="E95"/>
  <c r="F95"/>
  <c r="G95"/>
  <c r="H95"/>
  <c r="C96"/>
  <c r="D96"/>
  <c r="E96"/>
  <c r="F96"/>
  <c r="G96"/>
  <c r="H96"/>
  <c r="C97"/>
  <c r="D97"/>
  <c r="E97"/>
  <c r="F97"/>
  <c r="G97"/>
  <c r="H97"/>
  <c r="C98"/>
  <c r="D98"/>
  <c r="E98"/>
  <c r="F98"/>
  <c r="G98"/>
  <c r="H98"/>
  <c r="C99"/>
  <c r="D99"/>
  <c r="E99"/>
  <c r="F99"/>
  <c r="G99"/>
  <c r="H99"/>
  <c r="C100"/>
  <c r="D100"/>
  <c r="E100"/>
  <c r="F100"/>
  <c r="G100"/>
  <c r="H100"/>
  <c r="C101"/>
  <c r="D101"/>
  <c r="E101"/>
  <c r="F101"/>
  <c r="G101"/>
  <c r="H101"/>
  <c r="C102"/>
  <c r="D102"/>
  <c r="E102"/>
  <c r="F102"/>
  <c r="G102"/>
  <c r="H102"/>
  <c r="C103"/>
  <c r="D103"/>
  <c r="E103"/>
  <c r="F103"/>
  <c r="G103"/>
  <c r="H103"/>
  <c r="C104"/>
  <c r="D104"/>
  <c r="E104"/>
  <c r="F104"/>
  <c r="G104"/>
  <c r="H104"/>
  <c r="C105"/>
  <c r="D105"/>
  <c r="E105"/>
  <c r="F105"/>
  <c r="G105"/>
  <c r="H105"/>
  <c r="C106"/>
  <c r="D106"/>
  <c r="E106"/>
  <c r="F106"/>
  <c r="G106"/>
  <c r="H106"/>
  <c r="C107"/>
  <c r="D107"/>
  <c r="E107"/>
  <c r="F107"/>
  <c r="G107"/>
  <c r="H107"/>
  <c r="C108"/>
  <c r="D108"/>
  <c r="E108"/>
  <c r="F108"/>
  <c r="G108"/>
  <c r="H108"/>
  <c r="C109"/>
  <c r="D109"/>
  <c r="E109"/>
  <c r="F109"/>
  <c r="G109"/>
  <c r="H109"/>
  <c r="C110"/>
  <c r="D110"/>
  <c r="E110"/>
  <c r="F110"/>
  <c r="G110"/>
  <c r="H110"/>
  <c r="C111"/>
  <c r="D111"/>
  <c r="E111"/>
  <c r="F111"/>
  <c r="G111"/>
  <c r="H111"/>
  <c r="C112"/>
  <c r="D112"/>
  <c r="E112"/>
  <c r="F112"/>
  <c r="G112"/>
  <c r="H112"/>
  <c r="C113"/>
  <c r="D113"/>
  <c r="E113"/>
  <c r="F113"/>
  <c r="G113"/>
  <c r="H113"/>
  <c r="C114"/>
  <c r="D114"/>
  <c r="E114"/>
  <c r="F114"/>
  <c r="G114"/>
  <c r="H114"/>
  <c r="C115"/>
  <c r="D115"/>
  <c r="E115"/>
  <c r="F115"/>
  <c r="G115"/>
  <c r="H115"/>
  <c r="C116"/>
  <c r="D116"/>
  <c r="E116"/>
  <c r="F116"/>
  <c r="G116"/>
  <c r="H116"/>
  <c r="C117"/>
  <c r="D117"/>
  <c r="E117"/>
  <c r="F117"/>
  <c r="G117"/>
  <c r="H117"/>
  <c r="C118"/>
  <c r="D118"/>
  <c r="E118"/>
  <c r="F118"/>
  <c r="G118"/>
  <c r="H118"/>
  <c r="C119"/>
  <c r="D119"/>
  <c r="E119"/>
  <c r="F119"/>
  <c r="G119"/>
  <c r="H119"/>
  <c r="C120"/>
  <c r="D120"/>
  <c r="E120"/>
  <c r="F120"/>
  <c r="G120"/>
  <c r="H120"/>
  <c r="C121"/>
  <c r="D121"/>
  <c r="E121"/>
  <c r="F121"/>
  <c r="G121"/>
  <c r="H121"/>
  <c r="C122"/>
  <c r="D122"/>
  <c r="E122"/>
  <c r="F122"/>
  <c r="G122"/>
  <c r="H122"/>
  <c r="C123"/>
  <c r="D123"/>
  <c r="E123"/>
  <c r="F123"/>
  <c r="G123"/>
  <c r="H123"/>
  <c r="C124"/>
  <c r="D124"/>
  <c r="E124"/>
  <c r="F124"/>
  <c r="G124"/>
  <c r="H124"/>
  <c r="C125"/>
  <c r="D125"/>
  <c r="E125"/>
  <c r="F125"/>
  <c r="G125"/>
  <c r="H125"/>
  <c r="C126"/>
  <c r="D126"/>
  <c r="E126"/>
  <c r="F126"/>
  <c r="G126"/>
  <c r="H126"/>
  <c r="C127"/>
  <c r="D127"/>
  <c r="E127"/>
  <c r="F127"/>
  <c r="G127"/>
  <c r="H127"/>
  <c r="C128"/>
  <c r="D128"/>
  <c r="E128"/>
  <c r="F128"/>
  <c r="G128"/>
  <c r="H128"/>
  <c r="C129"/>
  <c r="D129"/>
  <c r="E129"/>
  <c r="F129"/>
  <c r="G129"/>
  <c r="H129"/>
  <c r="C130"/>
  <c r="D130"/>
  <c r="E130"/>
  <c r="F130"/>
  <c r="G130"/>
  <c r="H130"/>
  <c r="C131"/>
  <c r="D131"/>
  <c r="E131"/>
  <c r="F131"/>
  <c r="G131"/>
  <c r="H131"/>
  <c r="C132"/>
  <c r="D132"/>
  <c r="E132"/>
  <c r="F132"/>
  <c r="G132"/>
  <c r="H132"/>
  <c r="C133"/>
  <c r="D133"/>
  <c r="E133"/>
  <c r="F133"/>
  <c r="G133"/>
  <c r="H133"/>
  <c r="C134"/>
  <c r="D134"/>
  <c r="E134"/>
  <c r="F134"/>
  <c r="G134"/>
  <c r="H134"/>
  <c r="C135"/>
  <c r="D135"/>
  <c r="E135"/>
  <c r="F135"/>
  <c r="G135"/>
  <c r="H135"/>
  <c r="C136"/>
  <c r="D136"/>
  <c r="E136"/>
  <c r="F136"/>
  <c r="G136"/>
  <c r="H136"/>
  <c r="C137"/>
  <c r="D137"/>
  <c r="E137"/>
  <c r="F137"/>
  <c r="G137"/>
  <c r="H137"/>
  <c r="C138"/>
  <c r="D138"/>
  <c r="E138"/>
  <c r="F138"/>
  <c r="G138"/>
  <c r="H138"/>
  <c r="C139"/>
  <c r="D139"/>
  <c r="E139"/>
  <c r="F139"/>
  <c r="G139"/>
  <c r="H139"/>
  <c r="C140"/>
  <c r="D140"/>
  <c r="E140"/>
  <c r="F140"/>
  <c r="G140"/>
  <c r="H140"/>
  <c r="C141"/>
  <c r="D141"/>
  <c r="E141"/>
  <c r="F141"/>
  <c r="G141"/>
  <c r="H141"/>
  <c r="C142"/>
  <c r="D142"/>
  <c r="E142"/>
  <c r="F142"/>
  <c r="G142"/>
  <c r="H142"/>
  <c r="C143"/>
  <c r="D143"/>
  <c r="E143"/>
  <c r="F143"/>
  <c r="G143"/>
  <c r="H143"/>
  <c r="C144"/>
  <c r="D144"/>
  <c r="E144"/>
  <c r="F144"/>
  <c r="G144"/>
  <c r="H144"/>
  <c r="C145"/>
  <c r="D145"/>
  <c r="E145"/>
  <c r="F145"/>
  <c r="G145"/>
  <c r="H145"/>
  <c r="C146"/>
  <c r="D146"/>
  <c r="E146"/>
  <c r="F146"/>
  <c r="G146"/>
  <c r="H146"/>
  <c r="C147"/>
  <c r="D147"/>
  <c r="E147"/>
  <c r="F147"/>
  <c r="G147"/>
  <c r="H147"/>
  <c r="C148"/>
  <c r="D148"/>
  <c r="E148"/>
  <c r="F148"/>
  <c r="G148"/>
  <c r="H148"/>
  <c r="C149"/>
  <c r="D149"/>
  <c r="E149"/>
  <c r="F149"/>
  <c r="G149"/>
  <c r="H149"/>
  <c r="C150"/>
  <c r="D150"/>
  <c r="E150"/>
  <c r="F150"/>
  <c r="G150"/>
  <c r="H150"/>
  <c r="C151"/>
  <c r="D151"/>
  <c r="E151"/>
  <c r="F151"/>
  <c r="G151"/>
  <c r="H151"/>
  <c r="C152"/>
  <c r="D152"/>
  <c r="E152"/>
  <c r="F152"/>
  <c r="G152"/>
  <c r="H152"/>
  <c r="C153"/>
  <c r="D153"/>
  <c r="E153"/>
  <c r="F153"/>
  <c r="G153"/>
  <c r="H153"/>
  <c r="C154"/>
  <c r="D154"/>
  <c r="E154"/>
  <c r="F154"/>
  <c r="G154"/>
  <c r="H154"/>
  <c r="C155"/>
  <c r="D155"/>
  <c r="E155"/>
  <c r="F155"/>
  <c r="G155"/>
  <c r="H155"/>
  <c r="C156"/>
  <c r="D156"/>
  <c r="E156"/>
  <c r="F156"/>
  <c r="G156"/>
  <c r="H156"/>
  <c r="C157"/>
  <c r="D157"/>
  <c r="E157"/>
  <c r="F157"/>
  <c r="G157"/>
  <c r="H157"/>
  <c r="C158"/>
  <c r="D158"/>
  <c r="E158"/>
  <c r="F158"/>
  <c r="G158"/>
  <c r="H158"/>
  <c r="C159"/>
  <c r="D159"/>
  <c r="E159"/>
  <c r="F159"/>
  <c r="G159"/>
  <c r="H159"/>
  <c r="C160"/>
  <c r="D160"/>
  <c r="E160"/>
  <c r="F160"/>
  <c r="G160"/>
  <c r="H160"/>
  <c r="C161"/>
  <c r="D161"/>
  <c r="E161"/>
  <c r="F161"/>
  <c r="G161"/>
  <c r="H161"/>
  <c r="C162"/>
  <c r="D162"/>
  <c r="E162"/>
  <c r="F162"/>
  <c r="G162"/>
  <c r="H162"/>
  <c r="C163"/>
  <c r="D163"/>
  <c r="E163"/>
  <c r="F163"/>
  <c r="G163"/>
  <c r="H163"/>
  <c r="C164"/>
  <c r="D164"/>
  <c r="E164"/>
  <c r="F164"/>
  <c r="G164"/>
  <c r="H164"/>
  <c r="C165"/>
  <c r="D165"/>
  <c r="E165"/>
  <c r="F165"/>
  <c r="G165"/>
  <c r="H165"/>
  <c r="C166"/>
  <c r="D166"/>
  <c r="E166"/>
  <c r="F166"/>
  <c r="G166"/>
  <c r="H166"/>
  <c r="C167"/>
  <c r="D167"/>
  <c r="E167"/>
  <c r="F167"/>
  <c r="G167"/>
  <c r="H167"/>
  <c r="C168"/>
  <c r="D168"/>
  <c r="E168"/>
  <c r="F168"/>
  <c r="G168"/>
  <c r="H168"/>
  <c r="C169"/>
  <c r="D169"/>
  <c r="E169"/>
  <c r="F169"/>
  <c r="G169"/>
  <c r="H169"/>
  <c r="C170"/>
  <c r="D170"/>
  <c r="E170"/>
  <c r="F170"/>
  <c r="G170"/>
  <c r="H170"/>
  <c r="C171"/>
  <c r="D171"/>
  <c r="E171"/>
  <c r="F171"/>
  <c r="G171"/>
  <c r="H171"/>
  <c r="C172"/>
  <c r="D172"/>
  <c r="E172"/>
  <c r="F172"/>
  <c r="G172"/>
  <c r="H172"/>
  <c r="C173"/>
  <c r="D173"/>
  <c r="E173"/>
  <c r="F173"/>
  <c r="G173"/>
  <c r="H173"/>
  <c r="C174"/>
  <c r="D174"/>
  <c r="E174"/>
  <c r="F174"/>
  <c r="G174"/>
  <c r="H174"/>
  <c r="C175"/>
  <c r="D175"/>
  <c r="E175"/>
  <c r="F175"/>
  <c r="G175"/>
  <c r="H175"/>
  <c r="C176"/>
  <c r="D176"/>
  <c r="E176"/>
  <c r="F176"/>
  <c r="G176"/>
  <c r="H176"/>
  <c r="C177"/>
  <c r="D177"/>
  <c r="E177"/>
  <c r="F177"/>
  <c r="G177"/>
  <c r="H177"/>
  <c r="C178"/>
  <c r="D178"/>
  <c r="E178"/>
  <c r="F178"/>
  <c r="G178"/>
  <c r="H178"/>
  <c r="C179"/>
  <c r="D179"/>
  <c r="E179"/>
  <c r="F179"/>
  <c r="G179"/>
  <c r="H179"/>
  <c r="C180"/>
  <c r="D180"/>
  <c r="E180"/>
  <c r="F180"/>
  <c r="G180"/>
  <c r="H180"/>
  <c r="C181"/>
  <c r="D181"/>
  <c r="E181"/>
  <c r="F181"/>
  <c r="G181"/>
  <c r="H181"/>
  <c r="C182"/>
  <c r="D182"/>
  <c r="E182"/>
  <c r="F182"/>
  <c r="G182"/>
  <c r="H182"/>
  <c r="C183"/>
  <c r="D183"/>
  <c r="E183"/>
  <c r="F183"/>
  <c r="G183"/>
  <c r="H183"/>
  <c r="C184"/>
  <c r="D184"/>
  <c r="E184"/>
  <c r="F184"/>
  <c r="G184"/>
  <c r="H184"/>
  <c r="C185"/>
  <c r="D185"/>
  <c r="E185"/>
  <c r="F185"/>
  <c r="G185"/>
  <c r="H185"/>
  <c r="C186"/>
  <c r="D186"/>
  <c r="E186"/>
  <c r="F186"/>
  <c r="G186"/>
  <c r="H186"/>
  <c r="C187"/>
  <c r="D187"/>
  <c r="E187"/>
  <c r="F187"/>
  <c r="G187"/>
  <c r="H187"/>
  <c r="C188"/>
  <c r="D188"/>
  <c r="E188"/>
  <c r="F188"/>
  <c r="G188"/>
  <c r="H188"/>
  <c r="C189"/>
  <c r="D189"/>
  <c r="E189"/>
  <c r="F189"/>
  <c r="G189"/>
  <c r="H189"/>
  <c r="C190"/>
  <c r="D190"/>
  <c r="E190"/>
  <c r="F190"/>
  <c r="G190"/>
  <c r="H190"/>
  <c r="C191"/>
  <c r="D191"/>
  <c r="E191"/>
  <c r="F191"/>
  <c r="G191"/>
  <c r="H191"/>
  <c r="C192"/>
  <c r="D192"/>
  <c r="E192"/>
  <c r="F192"/>
  <c r="G192"/>
  <c r="H192"/>
  <c r="C193"/>
  <c r="D193"/>
  <c r="E193"/>
  <c r="F193"/>
  <c r="G193"/>
  <c r="H193"/>
  <c r="C194"/>
  <c r="D194"/>
  <c r="E194"/>
  <c r="F194"/>
  <c r="G194"/>
  <c r="H194"/>
  <c r="C195"/>
  <c r="D195"/>
  <c r="E195"/>
  <c r="F195"/>
  <c r="G195"/>
  <c r="H195"/>
  <c r="C196"/>
  <c r="D196"/>
  <c r="E196"/>
  <c r="F196"/>
  <c r="G196"/>
  <c r="H196"/>
  <c r="C197"/>
  <c r="D197"/>
  <c r="E197"/>
  <c r="F197"/>
  <c r="G197"/>
  <c r="H197"/>
  <c r="C198"/>
  <c r="D198"/>
  <c r="E198"/>
  <c r="F198"/>
  <c r="G198"/>
  <c r="H198"/>
  <c r="C199"/>
  <c r="D199"/>
  <c r="E199"/>
  <c r="F199"/>
  <c r="G199"/>
  <c r="H199"/>
  <c r="C200"/>
  <c r="D200"/>
  <c r="E200"/>
  <c r="F200"/>
  <c r="G200"/>
  <c r="H200"/>
  <c r="C201"/>
  <c r="D201"/>
  <c r="E201"/>
  <c r="F201"/>
  <c r="G201"/>
  <c r="H201"/>
  <c r="C202"/>
  <c r="D202"/>
  <c r="E202"/>
  <c r="F202"/>
  <c r="G202"/>
  <c r="H202"/>
  <c r="C203"/>
  <c r="D203"/>
  <c r="E203"/>
  <c r="F203"/>
  <c r="G203"/>
  <c r="H203"/>
  <c r="C204"/>
  <c r="D204"/>
  <c r="E204"/>
  <c r="F204"/>
  <c r="G204"/>
  <c r="H204"/>
  <c r="C205"/>
  <c r="D205"/>
  <c r="E205"/>
  <c r="F205"/>
  <c r="G205"/>
  <c r="H205"/>
  <c r="C206"/>
  <c r="D206"/>
  <c r="E206"/>
  <c r="F206"/>
  <c r="G206"/>
  <c r="H206"/>
  <c r="C207"/>
  <c r="D207"/>
  <c r="E207"/>
  <c r="F207"/>
  <c r="G207"/>
  <c r="H207"/>
  <c r="C208"/>
  <c r="D208"/>
  <c r="E208"/>
  <c r="F208"/>
  <c r="G208"/>
  <c r="H208"/>
  <c r="C209"/>
  <c r="D209"/>
  <c r="E209"/>
  <c r="F209"/>
  <c r="G209"/>
  <c r="H209"/>
  <c r="C210"/>
  <c r="D210"/>
  <c r="E210"/>
  <c r="F210"/>
  <c r="G210"/>
  <c r="H210"/>
  <c r="C211"/>
  <c r="D211"/>
  <c r="E211"/>
  <c r="F211"/>
  <c r="G211"/>
  <c r="H211"/>
  <c r="C212"/>
  <c r="D212"/>
  <c r="E212"/>
  <c r="F212"/>
  <c r="G212"/>
  <c r="H212"/>
  <c r="C213"/>
  <c r="D213"/>
  <c r="E213"/>
  <c r="F213"/>
  <c r="G213"/>
  <c r="H213"/>
  <c r="C214"/>
  <c r="D214"/>
  <c r="E214"/>
  <c r="F214"/>
  <c r="G214"/>
  <c r="H214"/>
  <c r="C215"/>
  <c r="D215"/>
  <c r="E215"/>
  <c r="F215"/>
  <c r="G215"/>
  <c r="H215"/>
  <c r="C216"/>
  <c r="D216"/>
  <c r="E216"/>
  <c r="F216"/>
  <c r="G216"/>
  <c r="H216"/>
  <c r="C217"/>
  <c r="D217"/>
  <c r="E217"/>
  <c r="F217"/>
  <c r="G217"/>
  <c r="H217"/>
  <c r="C218"/>
  <c r="D218"/>
  <c r="E218"/>
  <c r="F218"/>
  <c r="G218"/>
  <c r="H218"/>
  <c r="C219"/>
  <c r="D219"/>
  <c r="E219"/>
  <c r="F219"/>
  <c r="G219"/>
  <c r="H219"/>
  <c r="C220"/>
  <c r="D220"/>
  <c r="E220"/>
  <c r="F220"/>
  <c r="G220"/>
  <c r="H220"/>
  <c r="C221"/>
  <c r="D221"/>
  <c r="E221"/>
  <c r="F221"/>
  <c r="G221"/>
  <c r="H221"/>
  <c r="C222"/>
  <c r="D222"/>
  <c r="E222"/>
  <c r="F222"/>
  <c r="G222"/>
  <c r="H222"/>
  <c r="C223"/>
  <c r="D223"/>
  <c r="E223"/>
  <c r="F223"/>
  <c r="G223"/>
  <c r="H223"/>
  <c r="C224"/>
  <c r="D224"/>
  <c r="E224"/>
  <c r="F224"/>
  <c r="G224"/>
  <c r="H224"/>
  <c r="C225"/>
  <c r="D225"/>
  <c r="E225"/>
  <c r="F225"/>
  <c r="G225"/>
  <c r="H225"/>
  <c r="C226"/>
  <c r="D226"/>
  <c r="E226"/>
  <c r="F226"/>
  <c r="G226"/>
  <c r="H226"/>
  <c r="C227"/>
  <c r="D227"/>
  <c r="E227"/>
  <c r="F227"/>
  <c r="G227"/>
  <c r="H227"/>
  <c r="C228"/>
  <c r="D228"/>
  <c r="E228"/>
  <c r="F228"/>
  <c r="G228"/>
  <c r="H228"/>
  <c r="C229"/>
  <c r="D229"/>
  <c r="E229"/>
  <c r="F229"/>
  <c r="G229"/>
  <c r="H229"/>
  <c r="C230"/>
  <c r="D230"/>
  <c r="E230"/>
  <c r="F230"/>
  <c r="G230"/>
  <c r="H230"/>
  <c r="C231"/>
  <c r="D231"/>
  <c r="E231"/>
  <c r="F231"/>
  <c r="G231"/>
  <c r="H231"/>
  <c r="C232"/>
  <c r="D232"/>
  <c r="E232"/>
  <c r="F232"/>
  <c r="G232"/>
  <c r="H232"/>
  <c r="C233"/>
  <c r="D233"/>
  <c r="E233"/>
  <c r="F233"/>
  <c r="G233"/>
  <c r="H233"/>
  <c r="C234"/>
  <c r="D234"/>
  <c r="E234"/>
  <c r="F234"/>
  <c r="G234"/>
  <c r="H234"/>
  <c r="C235"/>
  <c r="D235"/>
  <c r="E235"/>
  <c r="F235"/>
  <c r="G235"/>
  <c r="H235"/>
  <c r="C236"/>
  <c r="D236"/>
  <c r="E236"/>
  <c r="F236"/>
  <c r="G236"/>
  <c r="H236"/>
  <c r="C237"/>
  <c r="D237"/>
  <c r="E237"/>
  <c r="F237"/>
  <c r="G237"/>
  <c r="H237"/>
  <c r="C238"/>
  <c r="D238"/>
  <c r="E238"/>
  <c r="F238"/>
  <c r="G238"/>
  <c r="H238"/>
  <c r="C239"/>
  <c r="D239"/>
  <c r="E239"/>
  <c r="F239"/>
  <c r="G239"/>
  <c r="H239"/>
  <c r="C240"/>
  <c r="D240"/>
  <c r="E240"/>
  <c r="F240"/>
  <c r="G240"/>
  <c r="H240"/>
  <c r="C241"/>
  <c r="D241"/>
  <c r="E241"/>
  <c r="F241"/>
  <c r="G241"/>
  <c r="H241"/>
  <c r="C242"/>
  <c r="D242"/>
  <c r="E242"/>
  <c r="F242"/>
  <c r="G242"/>
  <c r="H242"/>
  <c r="C243"/>
  <c r="D243"/>
  <c r="E243"/>
  <c r="F243"/>
  <c r="G243"/>
  <c r="H243"/>
  <c r="C244"/>
  <c r="D244"/>
  <c r="E244"/>
  <c r="F244"/>
  <c r="G244"/>
  <c r="H244"/>
  <c r="C245"/>
  <c r="D245"/>
  <c r="E245"/>
  <c r="F245"/>
  <c r="G245"/>
  <c r="H245"/>
  <c r="C246"/>
  <c r="D246"/>
  <c r="E246"/>
  <c r="F246"/>
  <c r="G246"/>
  <c r="H246"/>
  <c r="C247"/>
  <c r="D247"/>
  <c r="E247"/>
  <c r="F247"/>
  <c r="G247"/>
  <c r="H247"/>
  <c r="C248"/>
  <c r="D248"/>
  <c r="E248"/>
  <c r="F248"/>
  <c r="G248"/>
  <c r="H248"/>
  <c r="C249"/>
  <c r="D249"/>
  <c r="E249"/>
  <c r="F249"/>
  <c r="G249"/>
  <c r="H249"/>
  <c r="C250"/>
  <c r="D250"/>
  <c r="E250"/>
  <c r="F250"/>
  <c r="G250"/>
  <c r="H250"/>
  <c r="C251"/>
  <c r="D251"/>
  <c r="E251"/>
  <c r="F251"/>
  <c r="G251"/>
  <c r="H251"/>
  <c r="C252"/>
  <c r="D252"/>
  <c r="E252"/>
  <c r="F252"/>
  <c r="G252"/>
  <c r="H252"/>
  <c r="C253"/>
  <c r="D253"/>
  <c r="E253"/>
  <c r="F253"/>
  <c r="G253"/>
  <c r="H253"/>
  <c r="C254"/>
  <c r="D254"/>
  <c r="E254"/>
  <c r="F254"/>
  <c r="G254"/>
  <c r="H254"/>
  <c r="C255"/>
  <c r="D255"/>
  <c r="E255"/>
  <c r="F255"/>
  <c r="G255"/>
  <c r="H255"/>
  <c r="C256"/>
  <c r="D256"/>
  <c r="E256"/>
  <c r="F256"/>
  <c r="G256"/>
  <c r="H256"/>
  <c r="C257"/>
  <c r="D257"/>
  <c r="E257"/>
  <c r="F257"/>
  <c r="G257"/>
  <c r="H257"/>
  <c r="C258"/>
  <c r="D258"/>
  <c r="E258"/>
  <c r="F258"/>
  <c r="G258"/>
  <c r="H258"/>
  <c r="C259"/>
  <c r="D259"/>
  <c r="E259"/>
  <c r="F259"/>
  <c r="G259"/>
  <c r="H259"/>
  <c r="C260"/>
  <c r="D260"/>
  <c r="E260"/>
  <c r="F260"/>
  <c r="G260"/>
  <c r="H260"/>
  <c r="C261"/>
  <c r="D261"/>
  <c r="E261"/>
  <c r="F261"/>
  <c r="G261"/>
  <c r="H261"/>
  <c r="C262"/>
  <c r="D262"/>
  <c r="E262"/>
  <c r="F262"/>
  <c r="G262"/>
  <c r="H262"/>
  <c r="C263"/>
  <c r="D263"/>
  <c r="E263"/>
  <c r="F263"/>
  <c r="G263"/>
  <c r="H263"/>
  <c r="C264"/>
  <c r="D264"/>
  <c r="E264"/>
  <c r="F264"/>
  <c r="G264"/>
  <c r="H264"/>
  <c r="C265"/>
  <c r="D265"/>
  <c r="E265"/>
  <c r="F265"/>
  <c r="G265"/>
  <c r="H265"/>
  <c r="C266"/>
  <c r="D266"/>
  <c r="E266"/>
  <c r="F266"/>
  <c r="G266"/>
  <c r="H266"/>
  <c r="C267"/>
  <c r="D267"/>
  <c r="E267"/>
  <c r="F267"/>
  <c r="G267"/>
  <c r="H267"/>
  <c r="C268"/>
  <c r="D268"/>
  <c r="E268"/>
  <c r="F268"/>
  <c r="G268"/>
  <c r="H268"/>
  <c r="D31" i="18"/>
  <c r="X30" i="1" s="1"/>
  <c r="G31" i="18"/>
  <c r="J31"/>
  <c r="M31"/>
  <c r="O31" s="1"/>
  <c r="AC30" i="1" s="1"/>
  <c r="N31" i="18"/>
  <c r="AB30" i="1" s="1"/>
  <c r="D32" i="18"/>
  <c r="G32"/>
  <c r="J32"/>
  <c r="N32" s="1"/>
  <c r="AB31" i="1" s="1"/>
  <c r="M32" i="18"/>
  <c r="O32" s="1"/>
  <c r="D33"/>
  <c r="X32" i="1" s="1"/>
  <c r="G33" i="18"/>
  <c r="J33"/>
  <c r="N33" s="1"/>
  <c r="AB32" i="1" s="1"/>
  <c r="M33" i="18"/>
  <c r="D34"/>
  <c r="G34"/>
  <c r="J34"/>
  <c r="M34"/>
  <c r="O34"/>
  <c r="D35"/>
  <c r="X34" i="1" s="1"/>
  <c r="G35" i="18"/>
  <c r="J35"/>
  <c r="M35"/>
  <c r="O35" s="1"/>
  <c r="AC34" i="1" s="1"/>
  <c r="N35" i="18"/>
  <c r="AB34" i="1" s="1"/>
  <c r="D36" i="18"/>
  <c r="G36"/>
  <c r="J36"/>
  <c r="M36"/>
  <c r="O36" s="1"/>
  <c r="D37"/>
  <c r="X36" i="1" s="1"/>
  <c r="G37" i="18"/>
  <c r="J37"/>
  <c r="N37" s="1"/>
  <c r="AB36" i="1" s="1"/>
  <c r="M37" i="18"/>
  <c r="D38"/>
  <c r="G38"/>
  <c r="J38"/>
  <c r="M38"/>
  <c r="O38" s="1"/>
  <c r="D39"/>
  <c r="X38" i="1" s="1"/>
  <c r="G39" i="18"/>
  <c r="J39"/>
  <c r="M39"/>
  <c r="O39" s="1"/>
  <c r="AC38" i="1" s="1"/>
  <c r="N39" i="18"/>
  <c r="AB38" i="1" s="1"/>
  <c r="D40" i="18"/>
  <c r="G40"/>
  <c r="J40"/>
  <c r="M40"/>
  <c r="O40" s="1"/>
  <c r="D41"/>
  <c r="X40" i="1" s="1"/>
  <c r="G41" i="18"/>
  <c r="J41"/>
  <c r="M41"/>
  <c r="N41"/>
  <c r="AB40" i="1" s="1"/>
  <c r="D42" i="18"/>
  <c r="G42"/>
  <c r="J42"/>
  <c r="M42"/>
  <c r="O42" s="1"/>
  <c r="D43"/>
  <c r="X42" i="1" s="1"/>
  <c r="G43" i="18"/>
  <c r="J43"/>
  <c r="N43" s="1"/>
  <c r="AB42" i="1" s="1"/>
  <c r="M43" i="18"/>
  <c r="O43" s="1"/>
  <c r="AC42" i="1" s="1"/>
  <c r="D44" i="18"/>
  <c r="G44"/>
  <c r="J44"/>
  <c r="N44" s="1"/>
  <c r="AB43" i="1" s="1"/>
  <c r="M44" i="18"/>
  <c r="D45"/>
  <c r="X44" i="1" s="1"/>
  <c r="G45" i="18"/>
  <c r="J45"/>
  <c r="M45"/>
  <c r="N45"/>
  <c r="AB44" i="1" s="1"/>
  <c r="D46" i="18"/>
  <c r="G46"/>
  <c r="J46"/>
  <c r="M46"/>
  <c r="O46" s="1"/>
  <c r="D47"/>
  <c r="G47"/>
  <c r="J47"/>
  <c r="N47" s="1"/>
  <c r="M47"/>
  <c r="O47" s="1"/>
  <c r="AC46" i="1" s="1"/>
  <c r="D48" i="18"/>
  <c r="G48"/>
  <c r="J48"/>
  <c r="M48"/>
  <c r="D49"/>
  <c r="G49"/>
  <c r="J49"/>
  <c r="N49" s="1"/>
  <c r="M49"/>
  <c r="D50"/>
  <c r="G50"/>
  <c r="J50"/>
  <c r="M50"/>
  <c r="O50"/>
  <c r="D51"/>
  <c r="X50" i="1" s="1"/>
  <c r="G51" i="18"/>
  <c r="J51"/>
  <c r="M51"/>
  <c r="O51" s="1"/>
  <c r="AC50" i="1" s="1"/>
  <c r="N51" i="18"/>
  <c r="AB50" i="1" s="1"/>
  <c r="D52" i="18"/>
  <c r="G52"/>
  <c r="J52"/>
  <c r="M52"/>
  <c r="O52" s="1"/>
  <c r="D53"/>
  <c r="X52" i="1" s="1"/>
  <c r="G53" i="18"/>
  <c r="J53"/>
  <c r="N53" s="1"/>
  <c r="AB52" i="1" s="1"/>
  <c r="M53" i="18"/>
  <c r="D54"/>
  <c r="G54"/>
  <c r="J54"/>
  <c r="M54"/>
  <c r="O54" s="1"/>
  <c r="D55"/>
  <c r="X54" i="1" s="1"/>
  <c r="G55" i="18"/>
  <c r="J55"/>
  <c r="M55"/>
  <c r="O55" s="1"/>
  <c r="AC54" i="1" s="1"/>
  <c r="N55" i="18"/>
  <c r="AB54" i="1" s="1"/>
  <c r="D56" i="18"/>
  <c r="G56"/>
  <c r="J56"/>
  <c r="N56" s="1"/>
  <c r="AB55" i="1" s="1"/>
  <c r="M56" i="18"/>
  <c r="O56" s="1"/>
  <c r="D57"/>
  <c r="X56" i="1" s="1"/>
  <c r="G57" i="18"/>
  <c r="J57"/>
  <c r="M57"/>
  <c r="N57"/>
  <c r="AB56" i="1" s="1"/>
  <c r="D58" i="18"/>
  <c r="G58"/>
  <c r="J58"/>
  <c r="M58"/>
  <c r="O58" s="1"/>
  <c r="D59"/>
  <c r="X58" i="1" s="1"/>
  <c r="G59" i="18"/>
  <c r="J59"/>
  <c r="N59" s="1"/>
  <c r="AB58" i="1" s="1"/>
  <c r="M59" i="18"/>
  <c r="O59" s="1"/>
  <c r="D60"/>
  <c r="G60"/>
  <c r="J60"/>
  <c r="M60"/>
  <c r="D61"/>
  <c r="X60" i="1" s="1"/>
  <c r="G61" i="18"/>
  <c r="J61"/>
  <c r="M61"/>
  <c r="N61"/>
  <c r="AB60" i="1" s="1"/>
  <c r="D62" i="18"/>
  <c r="G62"/>
  <c r="J62"/>
  <c r="M62"/>
  <c r="O62" s="1"/>
  <c r="D63"/>
  <c r="G63"/>
  <c r="J63"/>
  <c r="N63" s="1"/>
  <c r="M63"/>
  <c r="O63" s="1"/>
  <c r="AC62" i="1" s="1"/>
  <c r="D64" i="18"/>
  <c r="G64"/>
  <c r="J64"/>
  <c r="M64"/>
  <c r="D65"/>
  <c r="G65"/>
  <c r="J65"/>
  <c r="N65" s="1"/>
  <c r="M65"/>
  <c r="D66"/>
  <c r="G66"/>
  <c r="J66"/>
  <c r="M66"/>
  <c r="O66"/>
  <c r="D67"/>
  <c r="X66" i="1" s="1"/>
  <c r="G67" i="18"/>
  <c r="J67"/>
  <c r="M67"/>
  <c r="O67" s="1"/>
  <c r="AC66" i="1" s="1"/>
  <c r="N67" i="18"/>
  <c r="AB66" i="1" s="1"/>
  <c r="D68" i="18"/>
  <c r="G68"/>
  <c r="J68"/>
  <c r="M68"/>
  <c r="O68" s="1"/>
  <c r="D69"/>
  <c r="X68" i="1" s="1"/>
  <c r="G69" i="18"/>
  <c r="J69"/>
  <c r="N69" s="1"/>
  <c r="AB68" i="1" s="1"/>
  <c r="M69" i="18"/>
  <c r="D70"/>
  <c r="G70"/>
  <c r="J70"/>
  <c r="M70"/>
  <c r="D71"/>
  <c r="X70" i="1" s="1"/>
  <c r="G71" i="18"/>
  <c r="J71"/>
  <c r="M71"/>
  <c r="O71" s="1"/>
  <c r="AC70" i="1" s="1"/>
  <c r="N71" i="18"/>
  <c r="AB70" i="1" s="1"/>
  <c r="D72" i="18"/>
  <c r="G72"/>
  <c r="J72"/>
  <c r="N72" s="1"/>
  <c r="AB71" i="1" s="1"/>
  <c r="M72" i="18"/>
  <c r="O72" s="1"/>
  <c r="D73"/>
  <c r="X72" i="1" s="1"/>
  <c r="G73" i="18"/>
  <c r="J73"/>
  <c r="M73"/>
  <c r="N73"/>
  <c r="AB72" i="1" s="1"/>
  <c r="D74" i="18"/>
  <c r="G74"/>
  <c r="J74"/>
  <c r="M74"/>
  <c r="O74" s="1"/>
  <c r="D75"/>
  <c r="X74" i="1" s="1"/>
  <c r="G75" i="18"/>
  <c r="J75"/>
  <c r="N75" s="1"/>
  <c r="AB74" i="1" s="1"/>
  <c r="M75" i="18"/>
  <c r="O75" s="1"/>
  <c r="D76"/>
  <c r="G76"/>
  <c r="J76"/>
  <c r="M76"/>
  <c r="D77"/>
  <c r="X76" i="1" s="1"/>
  <c r="G77" i="18"/>
  <c r="J77"/>
  <c r="M77"/>
  <c r="N77"/>
  <c r="AB76" i="1" s="1"/>
  <c r="D78" i="18"/>
  <c r="G78"/>
  <c r="J78"/>
  <c r="M78"/>
  <c r="O78" s="1"/>
  <c r="D79"/>
  <c r="G79"/>
  <c r="J79"/>
  <c r="N79" s="1"/>
  <c r="M79"/>
  <c r="O79" s="1"/>
  <c r="AC78" i="1" s="1"/>
  <c r="D80" i="18"/>
  <c r="G80"/>
  <c r="J80"/>
  <c r="M80"/>
  <c r="D81"/>
  <c r="G81"/>
  <c r="J81"/>
  <c r="N81" s="1"/>
  <c r="M81"/>
  <c r="D82"/>
  <c r="G82"/>
  <c r="J82"/>
  <c r="M82"/>
  <c r="O82"/>
  <c r="D83"/>
  <c r="X82" i="1" s="1"/>
  <c r="G83" i="18"/>
  <c r="J83"/>
  <c r="M83"/>
  <c r="O83" s="1"/>
  <c r="AC82" i="1" s="1"/>
  <c r="N83" i="18"/>
  <c r="AB82" i="1" s="1"/>
  <c r="D84" i="18"/>
  <c r="G84"/>
  <c r="J84"/>
  <c r="M84"/>
  <c r="O84" s="1"/>
  <c r="D85"/>
  <c r="X84" i="1" s="1"/>
  <c r="G85" i="18"/>
  <c r="J85"/>
  <c r="N85" s="1"/>
  <c r="AB84" i="1" s="1"/>
  <c r="M85" i="18"/>
  <c r="D86"/>
  <c r="G86"/>
  <c r="J86"/>
  <c r="M86"/>
  <c r="D87"/>
  <c r="X86" i="1" s="1"/>
  <c r="G87" i="18"/>
  <c r="J87"/>
  <c r="M87"/>
  <c r="O87" s="1"/>
  <c r="AC86" i="1" s="1"/>
  <c r="N87" i="18"/>
  <c r="AB86" i="1" s="1"/>
  <c r="D88" i="18"/>
  <c r="G88"/>
  <c r="J88"/>
  <c r="N88" s="1"/>
  <c r="AB87" i="1" s="1"/>
  <c r="M88" i="18"/>
  <c r="O88" s="1"/>
  <c r="D89"/>
  <c r="X88" i="1" s="1"/>
  <c r="G89" i="18"/>
  <c r="J89"/>
  <c r="M89"/>
  <c r="N89"/>
  <c r="AB88" i="1" s="1"/>
  <c r="D90" i="18"/>
  <c r="G90"/>
  <c r="J90"/>
  <c r="M90"/>
  <c r="O90" s="1"/>
  <c r="D91"/>
  <c r="X90" i="1" s="1"/>
  <c r="G91" i="18"/>
  <c r="J91"/>
  <c r="N91" s="1"/>
  <c r="AB90" i="1" s="1"/>
  <c r="M91" i="18"/>
  <c r="O91" s="1"/>
  <c r="D92"/>
  <c r="G92"/>
  <c r="J92"/>
  <c r="M92"/>
  <c r="D93"/>
  <c r="X92" i="1" s="1"/>
  <c r="G93" i="18"/>
  <c r="J93"/>
  <c r="M93"/>
  <c r="N93"/>
  <c r="AB92" i="1" s="1"/>
  <c r="D94" i="18"/>
  <c r="G94"/>
  <c r="J94"/>
  <c r="M94"/>
  <c r="O94" s="1"/>
  <c r="D95"/>
  <c r="G95"/>
  <c r="J95"/>
  <c r="N95" s="1"/>
  <c r="M95"/>
  <c r="O95" s="1"/>
  <c r="AC94" i="1" s="1"/>
  <c r="D96" i="18"/>
  <c r="G96"/>
  <c r="J96"/>
  <c r="M96"/>
  <c r="D97"/>
  <c r="G97"/>
  <c r="J97"/>
  <c r="N97" s="1"/>
  <c r="M97"/>
  <c r="D98"/>
  <c r="G98"/>
  <c r="J98"/>
  <c r="M98"/>
  <c r="O98"/>
  <c r="D99"/>
  <c r="X98" i="1" s="1"/>
  <c r="G99" i="18"/>
  <c r="J99"/>
  <c r="M99"/>
  <c r="O99" s="1"/>
  <c r="AC98" i="1" s="1"/>
  <c r="N99" i="18"/>
  <c r="AB98" i="1" s="1"/>
  <c r="D100" i="18"/>
  <c r="G100"/>
  <c r="J100"/>
  <c r="M100"/>
  <c r="O100" s="1"/>
  <c r="D101"/>
  <c r="X100" i="1" s="1"/>
  <c r="G101" i="18"/>
  <c r="J101"/>
  <c r="N101" s="1"/>
  <c r="AB100" i="1" s="1"/>
  <c r="M101" i="18"/>
  <c r="D102"/>
  <c r="G102"/>
  <c r="O102" s="1"/>
  <c r="J102"/>
  <c r="M102"/>
  <c r="D103"/>
  <c r="X102" i="1" s="1"/>
  <c r="G103" i="18"/>
  <c r="J103"/>
  <c r="M103"/>
  <c r="O103" s="1"/>
  <c r="AC102" i="1" s="1"/>
  <c r="N103" i="18"/>
  <c r="AB102" i="1" s="1"/>
  <c r="D104" i="18"/>
  <c r="G104"/>
  <c r="J104"/>
  <c r="N104" s="1"/>
  <c r="AB103" i="1" s="1"/>
  <c r="M104" i="18"/>
  <c r="O104" s="1"/>
  <c r="D105"/>
  <c r="X104" i="1" s="1"/>
  <c r="G105" i="18"/>
  <c r="J105"/>
  <c r="M105"/>
  <c r="N105"/>
  <c r="AB104" i="1" s="1"/>
  <c r="D106" i="18"/>
  <c r="G106"/>
  <c r="J106"/>
  <c r="M106"/>
  <c r="O106" s="1"/>
  <c r="D107"/>
  <c r="X106" i="1" s="1"/>
  <c r="G107" i="18"/>
  <c r="J107"/>
  <c r="N107" s="1"/>
  <c r="AB106" i="1" s="1"/>
  <c r="M107" i="18"/>
  <c r="O107" s="1"/>
  <c r="D108"/>
  <c r="G108"/>
  <c r="J108"/>
  <c r="M108"/>
  <c r="D109"/>
  <c r="X108" i="1" s="1"/>
  <c r="G109" i="18"/>
  <c r="J109"/>
  <c r="M109"/>
  <c r="N109"/>
  <c r="AB108" i="1" s="1"/>
  <c r="D110" i="18"/>
  <c r="G110"/>
  <c r="J110"/>
  <c r="M110"/>
  <c r="O110" s="1"/>
  <c r="D111"/>
  <c r="G111"/>
  <c r="J111"/>
  <c r="N111" s="1"/>
  <c r="M111"/>
  <c r="O111" s="1"/>
  <c r="AC110" i="1" s="1"/>
  <c r="D112" i="18"/>
  <c r="G112"/>
  <c r="J112"/>
  <c r="M112"/>
  <c r="D113"/>
  <c r="G113"/>
  <c r="J113"/>
  <c r="N113" s="1"/>
  <c r="M113"/>
  <c r="D114"/>
  <c r="G114"/>
  <c r="J114"/>
  <c r="M114"/>
  <c r="O114"/>
  <c r="D115"/>
  <c r="X114" i="1" s="1"/>
  <c r="G115" i="18"/>
  <c r="J115"/>
  <c r="M115"/>
  <c r="O115" s="1"/>
  <c r="AC114" i="1" s="1"/>
  <c r="N115" i="18"/>
  <c r="AB114" i="1" s="1"/>
  <c r="D116" i="18"/>
  <c r="G116"/>
  <c r="J116"/>
  <c r="M116"/>
  <c r="O116" s="1"/>
  <c r="D117"/>
  <c r="X116" i="1" s="1"/>
  <c r="G117" i="18"/>
  <c r="J117"/>
  <c r="N117" s="1"/>
  <c r="AB116" i="1" s="1"/>
  <c r="M117" i="18"/>
  <c r="D118"/>
  <c r="G118"/>
  <c r="O118" s="1"/>
  <c r="J118"/>
  <c r="M118"/>
  <c r="D119"/>
  <c r="X118" i="1" s="1"/>
  <c r="G119" i="18"/>
  <c r="J119"/>
  <c r="M119"/>
  <c r="O119" s="1"/>
  <c r="AC118" i="1" s="1"/>
  <c r="N119" i="18"/>
  <c r="AB118" i="1" s="1"/>
  <c r="D120" i="18"/>
  <c r="G120"/>
  <c r="J120"/>
  <c r="N120" s="1"/>
  <c r="AB119" i="1" s="1"/>
  <c r="M120" i="18"/>
  <c r="O120" s="1"/>
  <c r="D121"/>
  <c r="X120" i="1" s="1"/>
  <c r="G121" i="18"/>
  <c r="J121"/>
  <c r="M121"/>
  <c r="N121"/>
  <c r="AB120" i="1" s="1"/>
  <c r="D122" i="18"/>
  <c r="G122"/>
  <c r="J122"/>
  <c r="M122"/>
  <c r="O122" s="1"/>
  <c r="D123"/>
  <c r="X122" i="1" s="1"/>
  <c r="G123" i="18"/>
  <c r="J123"/>
  <c r="N123" s="1"/>
  <c r="AB122" i="1" s="1"/>
  <c r="M123" i="18"/>
  <c r="O123" s="1"/>
  <c r="D124"/>
  <c r="G124"/>
  <c r="J124"/>
  <c r="M124"/>
  <c r="D125"/>
  <c r="X124" i="1" s="1"/>
  <c r="G125" i="18"/>
  <c r="J125"/>
  <c r="M125"/>
  <c r="N125"/>
  <c r="AB124" i="1" s="1"/>
  <c r="D126" i="18"/>
  <c r="G126"/>
  <c r="J126"/>
  <c r="M126"/>
  <c r="O126" s="1"/>
  <c r="D127"/>
  <c r="G127"/>
  <c r="J127"/>
  <c r="N127" s="1"/>
  <c r="M127"/>
  <c r="O127" s="1"/>
  <c r="AC126" i="1" s="1"/>
  <c r="D128" i="18"/>
  <c r="G128"/>
  <c r="J128"/>
  <c r="M128"/>
  <c r="D129"/>
  <c r="G129"/>
  <c r="J129"/>
  <c r="N129" s="1"/>
  <c r="M129"/>
  <c r="D130"/>
  <c r="G130"/>
  <c r="J130"/>
  <c r="M130"/>
  <c r="O130"/>
  <c r="D131"/>
  <c r="X130" i="1" s="1"/>
  <c r="G131" i="18"/>
  <c r="J131"/>
  <c r="M131"/>
  <c r="O131" s="1"/>
  <c r="AC130" i="1" s="1"/>
  <c r="N131" i="18"/>
  <c r="AB130" i="1" s="1"/>
  <c r="D132" i="18"/>
  <c r="G132"/>
  <c r="J132"/>
  <c r="M132"/>
  <c r="O132" s="1"/>
  <c r="D133"/>
  <c r="X132" i="1" s="1"/>
  <c r="G133" i="18"/>
  <c r="J133"/>
  <c r="N133" s="1"/>
  <c r="AB132" i="1" s="1"/>
  <c r="M133" i="18"/>
  <c r="D134"/>
  <c r="G134"/>
  <c r="O134" s="1"/>
  <c r="J134"/>
  <c r="M134"/>
  <c r="D135"/>
  <c r="X134" i="1" s="1"/>
  <c r="G135" i="18"/>
  <c r="J135"/>
  <c r="M135"/>
  <c r="O135" s="1"/>
  <c r="AC134" i="1" s="1"/>
  <c r="N135" i="18"/>
  <c r="AB134" i="1" s="1"/>
  <c r="D136" i="18"/>
  <c r="G136"/>
  <c r="J136"/>
  <c r="N136" s="1"/>
  <c r="AB135" i="1" s="1"/>
  <c r="M136" i="18"/>
  <c r="O136" s="1"/>
  <c r="D137"/>
  <c r="X136" i="1" s="1"/>
  <c r="G137" i="18"/>
  <c r="J137"/>
  <c r="M137"/>
  <c r="N137"/>
  <c r="AB136" i="1" s="1"/>
  <c r="D138" i="18"/>
  <c r="G138"/>
  <c r="J138"/>
  <c r="M138"/>
  <c r="O138" s="1"/>
  <c r="D139"/>
  <c r="X138" i="1" s="1"/>
  <c r="G139" i="18"/>
  <c r="J139"/>
  <c r="N139" s="1"/>
  <c r="AB138" i="1" s="1"/>
  <c r="M139" i="18"/>
  <c r="O139" s="1"/>
  <c r="D140"/>
  <c r="G140"/>
  <c r="J140"/>
  <c r="M140"/>
  <c r="D141"/>
  <c r="X140" i="1" s="1"/>
  <c r="G141" i="18"/>
  <c r="J141"/>
  <c r="M141"/>
  <c r="N141"/>
  <c r="AB140" i="1" s="1"/>
  <c r="D142" i="18"/>
  <c r="G142"/>
  <c r="J142"/>
  <c r="M142"/>
  <c r="O142" s="1"/>
  <c r="D143"/>
  <c r="G143"/>
  <c r="J143"/>
  <c r="N143" s="1"/>
  <c r="M143"/>
  <c r="O143" s="1"/>
  <c r="AC142" i="1" s="1"/>
  <c r="D144" i="18"/>
  <c r="G144"/>
  <c r="J144"/>
  <c r="M144"/>
  <c r="D145"/>
  <c r="G145"/>
  <c r="J145"/>
  <c r="N145" s="1"/>
  <c r="M145"/>
  <c r="D146"/>
  <c r="G146"/>
  <c r="J146"/>
  <c r="M146"/>
  <c r="O146"/>
  <c r="D147"/>
  <c r="X146" i="1" s="1"/>
  <c r="G147" i="18"/>
  <c r="J147"/>
  <c r="M147"/>
  <c r="O147" s="1"/>
  <c r="AC146" i="1" s="1"/>
  <c r="N147" i="18"/>
  <c r="AB146" i="1" s="1"/>
  <c r="D148" i="18"/>
  <c r="G148"/>
  <c r="J148"/>
  <c r="M148"/>
  <c r="O148" s="1"/>
  <c r="D149"/>
  <c r="X148" i="1" s="1"/>
  <c r="G149" i="18"/>
  <c r="J149"/>
  <c r="N149" s="1"/>
  <c r="AB148" i="1" s="1"/>
  <c r="M149" i="18"/>
  <c r="D150"/>
  <c r="G150"/>
  <c r="O150" s="1"/>
  <c r="J150"/>
  <c r="M150"/>
  <c r="D151"/>
  <c r="X150" i="1" s="1"/>
  <c r="G151" i="18"/>
  <c r="J151"/>
  <c r="M151"/>
  <c r="O151" s="1"/>
  <c r="AC150" i="1" s="1"/>
  <c r="N151" i="18"/>
  <c r="AB150" i="1" s="1"/>
  <c r="D152" i="18"/>
  <c r="G152"/>
  <c r="J152"/>
  <c r="N152" s="1"/>
  <c r="AB151" i="1" s="1"/>
  <c r="M152" i="18"/>
  <c r="O152" s="1"/>
  <c r="D153"/>
  <c r="X152" i="1" s="1"/>
  <c r="G153" i="18"/>
  <c r="J153"/>
  <c r="M153"/>
  <c r="N153"/>
  <c r="AB152" i="1" s="1"/>
  <c r="D154" i="18"/>
  <c r="G154"/>
  <c r="J154"/>
  <c r="M154"/>
  <c r="O154" s="1"/>
  <c r="D155"/>
  <c r="X154" i="1" s="1"/>
  <c r="G155" i="18"/>
  <c r="J155"/>
  <c r="N155" s="1"/>
  <c r="AB154" i="1" s="1"/>
  <c r="M155" i="18"/>
  <c r="O155" s="1"/>
  <c r="D156"/>
  <c r="G156"/>
  <c r="J156"/>
  <c r="M156"/>
  <c r="D157"/>
  <c r="X156" i="1" s="1"/>
  <c r="G157" i="18"/>
  <c r="J157"/>
  <c r="M157"/>
  <c r="N157"/>
  <c r="AB156" i="1" s="1"/>
  <c r="D158" i="18"/>
  <c r="G158"/>
  <c r="J158"/>
  <c r="M158"/>
  <c r="O158" s="1"/>
  <c r="D159"/>
  <c r="G159"/>
  <c r="J159"/>
  <c r="N159" s="1"/>
  <c r="M159"/>
  <c r="O159" s="1"/>
  <c r="AC158" i="1" s="1"/>
  <c r="D160" i="18"/>
  <c r="G160"/>
  <c r="J160"/>
  <c r="M160"/>
  <c r="D161"/>
  <c r="G161"/>
  <c r="J161"/>
  <c r="N161" s="1"/>
  <c r="M161"/>
  <c r="D162"/>
  <c r="G162"/>
  <c r="J162"/>
  <c r="M162"/>
  <c r="O162"/>
  <c r="D163"/>
  <c r="X162" i="1" s="1"/>
  <c r="G163" i="18"/>
  <c r="J163"/>
  <c r="M163"/>
  <c r="O163" s="1"/>
  <c r="AC162" i="1" s="1"/>
  <c r="N163" i="18"/>
  <c r="AB162" i="1" s="1"/>
  <c r="D164" i="18"/>
  <c r="G164"/>
  <c r="J164"/>
  <c r="M164"/>
  <c r="O164" s="1"/>
  <c r="D165"/>
  <c r="X164" i="1" s="1"/>
  <c r="G165" i="18"/>
  <c r="J165"/>
  <c r="N165" s="1"/>
  <c r="AB164" i="1" s="1"/>
  <c r="M165" i="18"/>
  <c r="D166"/>
  <c r="G166"/>
  <c r="O166" s="1"/>
  <c r="J166"/>
  <c r="M166"/>
  <c r="D167"/>
  <c r="X166" i="1" s="1"/>
  <c r="G167" i="18"/>
  <c r="J167"/>
  <c r="M167"/>
  <c r="O167" s="1"/>
  <c r="AC166" i="1" s="1"/>
  <c r="N167" i="18"/>
  <c r="AB166" i="1" s="1"/>
  <c r="D168" i="18"/>
  <c r="G168"/>
  <c r="J168"/>
  <c r="N168" s="1"/>
  <c r="AB167" i="1" s="1"/>
  <c r="M168" i="18"/>
  <c r="O168" s="1"/>
  <c r="D169"/>
  <c r="X168" i="1" s="1"/>
  <c r="G169" i="18"/>
  <c r="J169"/>
  <c r="M169"/>
  <c r="N169"/>
  <c r="AB168" i="1" s="1"/>
  <c r="D170" i="18"/>
  <c r="G170"/>
  <c r="J170"/>
  <c r="M170"/>
  <c r="O170" s="1"/>
  <c r="D171"/>
  <c r="X170" i="1" s="1"/>
  <c r="G171" i="18"/>
  <c r="J171"/>
  <c r="N171" s="1"/>
  <c r="AB170" i="1" s="1"/>
  <c r="M171" i="18"/>
  <c r="O171" s="1"/>
  <c r="D172"/>
  <c r="G172"/>
  <c r="J172"/>
  <c r="M172"/>
  <c r="D173"/>
  <c r="X172" i="1" s="1"/>
  <c r="G173" i="18"/>
  <c r="J173"/>
  <c r="M173"/>
  <c r="N173"/>
  <c r="AB172" i="1" s="1"/>
  <c r="D174" i="18"/>
  <c r="G174"/>
  <c r="J174"/>
  <c r="M174"/>
  <c r="O174" s="1"/>
  <c r="D175"/>
  <c r="G175"/>
  <c r="J175"/>
  <c r="N175" s="1"/>
  <c r="M175"/>
  <c r="O175" s="1"/>
  <c r="AC174" i="1" s="1"/>
  <c r="D176" i="18"/>
  <c r="G176"/>
  <c r="J176"/>
  <c r="M176"/>
  <c r="D177"/>
  <c r="G177"/>
  <c r="J177"/>
  <c r="N177" s="1"/>
  <c r="M177"/>
  <c r="D178"/>
  <c r="G178"/>
  <c r="J178"/>
  <c r="M178"/>
  <c r="O178"/>
  <c r="D179"/>
  <c r="X178" i="1" s="1"/>
  <c r="G179" i="18"/>
  <c r="J179"/>
  <c r="M179"/>
  <c r="O179" s="1"/>
  <c r="AC178" i="1" s="1"/>
  <c r="N179" i="18"/>
  <c r="AB178" i="1" s="1"/>
  <c r="D180" i="18"/>
  <c r="G180"/>
  <c r="J180"/>
  <c r="M180"/>
  <c r="O180" s="1"/>
  <c r="D181"/>
  <c r="X180" i="1" s="1"/>
  <c r="G181" i="18"/>
  <c r="J181"/>
  <c r="N181" s="1"/>
  <c r="AB180" i="1" s="1"/>
  <c r="M181" i="18"/>
  <c r="D182"/>
  <c r="G182"/>
  <c r="O182" s="1"/>
  <c r="J182"/>
  <c r="N182" s="1"/>
  <c r="AB181" i="1" s="1"/>
  <c r="M182" i="18"/>
  <c r="D183"/>
  <c r="X182" i="1" s="1"/>
  <c r="G183" i="18"/>
  <c r="J183"/>
  <c r="M183"/>
  <c r="N183"/>
  <c r="AB182" i="1" s="1"/>
  <c r="D184" i="18"/>
  <c r="G184"/>
  <c r="J184"/>
  <c r="M184"/>
  <c r="O184" s="1"/>
  <c r="D185"/>
  <c r="X184" i="1" s="1"/>
  <c r="G185" i="18"/>
  <c r="J185"/>
  <c r="N185" s="1"/>
  <c r="AB184" i="1" s="1"/>
  <c r="M185" i="18"/>
  <c r="O185" s="1"/>
  <c r="AC184" i="1" s="1"/>
  <c r="D186" i="18"/>
  <c r="G186"/>
  <c r="O186" s="1"/>
  <c r="J186"/>
  <c r="M186"/>
  <c r="D187"/>
  <c r="X186" i="1" s="1"/>
  <c r="G187" i="18"/>
  <c r="J187"/>
  <c r="M187"/>
  <c r="N187"/>
  <c r="AB186" i="1" s="1"/>
  <c r="D188" i="18"/>
  <c r="G188"/>
  <c r="J188"/>
  <c r="M188"/>
  <c r="O188" s="1"/>
  <c r="D189"/>
  <c r="X188" i="1" s="1"/>
  <c r="G189" i="18"/>
  <c r="J189"/>
  <c r="N189" s="1"/>
  <c r="AB188" i="1" s="1"/>
  <c r="M189" i="18"/>
  <c r="O189" s="1"/>
  <c r="D190"/>
  <c r="G190"/>
  <c r="O190" s="1"/>
  <c r="J190"/>
  <c r="M190"/>
  <c r="D191"/>
  <c r="G191"/>
  <c r="J191"/>
  <c r="M191"/>
  <c r="N191"/>
  <c r="D192"/>
  <c r="G192"/>
  <c r="J192"/>
  <c r="M192"/>
  <c r="O192" s="1"/>
  <c r="D193"/>
  <c r="G193"/>
  <c r="J193"/>
  <c r="N193" s="1"/>
  <c r="M193"/>
  <c r="O193" s="1"/>
  <c r="AC192" i="1" s="1"/>
  <c r="D194" i="18"/>
  <c r="G194"/>
  <c r="O194" s="1"/>
  <c r="J194"/>
  <c r="M194"/>
  <c r="D195"/>
  <c r="X194" i="1" s="1"/>
  <c r="G195" i="18"/>
  <c r="J195"/>
  <c r="M195"/>
  <c r="N195"/>
  <c r="AB194" i="1" s="1"/>
  <c r="D196" i="18"/>
  <c r="G196"/>
  <c r="J196"/>
  <c r="M196"/>
  <c r="O196" s="1"/>
  <c r="D197"/>
  <c r="X196" i="1" s="1"/>
  <c r="G197" i="18"/>
  <c r="J197"/>
  <c r="N197" s="1"/>
  <c r="AB196" i="1" s="1"/>
  <c r="M197" i="18"/>
  <c r="O197" s="1"/>
  <c r="AC196" i="1" s="1"/>
  <c r="D198" i="18"/>
  <c r="G198"/>
  <c r="O198" s="1"/>
  <c r="J198"/>
  <c r="N198" s="1"/>
  <c r="AB197" i="1" s="1"/>
  <c r="M198" i="18"/>
  <c r="D199"/>
  <c r="X198" i="1" s="1"/>
  <c r="G199" i="18"/>
  <c r="J199"/>
  <c r="M199"/>
  <c r="N199"/>
  <c r="AB198" i="1" s="1"/>
  <c r="D200" i="18"/>
  <c r="G200"/>
  <c r="J200"/>
  <c r="M200"/>
  <c r="O200" s="1"/>
  <c r="D201"/>
  <c r="X200" i="1" s="1"/>
  <c r="G201" i="18"/>
  <c r="J201"/>
  <c r="N201" s="1"/>
  <c r="AB200" i="1" s="1"/>
  <c r="M201" i="18"/>
  <c r="O201" s="1"/>
  <c r="AC200" i="1" s="1"/>
  <c r="D202" i="18"/>
  <c r="G202"/>
  <c r="O202" s="1"/>
  <c r="J202"/>
  <c r="M202"/>
  <c r="D203"/>
  <c r="X202" i="1" s="1"/>
  <c r="G203" i="18"/>
  <c r="J203"/>
  <c r="M203"/>
  <c r="N203"/>
  <c r="AB202" i="1" s="1"/>
  <c r="D204" i="18"/>
  <c r="G204"/>
  <c r="J204"/>
  <c r="M204"/>
  <c r="O204" s="1"/>
  <c r="D205"/>
  <c r="X204" i="1" s="1"/>
  <c r="G205" i="18"/>
  <c r="J205"/>
  <c r="N205" s="1"/>
  <c r="AB204" i="1" s="1"/>
  <c r="M205" i="18"/>
  <c r="O205" s="1"/>
  <c r="AC204" i="1" s="1"/>
  <c r="D206" i="18"/>
  <c r="G206"/>
  <c r="O206" s="1"/>
  <c r="J206"/>
  <c r="M206"/>
  <c r="D207"/>
  <c r="G207"/>
  <c r="J207"/>
  <c r="M207"/>
  <c r="N207"/>
  <c r="D208"/>
  <c r="G208"/>
  <c r="J208"/>
  <c r="M208"/>
  <c r="O208" s="1"/>
  <c r="D209"/>
  <c r="G209"/>
  <c r="J209"/>
  <c r="N209" s="1"/>
  <c r="M209"/>
  <c r="O209" s="1"/>
  <c r="AC208" i="1" s="1"/>
  <c r="D210" i="18"/>
  <c r="G210"/>
  <c r="O210" s="1"/>
  <c r="J210"/>
  <c r="M210"/>
  <c r="D211"/>
  <c r="X210" i="1" s="1"/>
  <c r="G211" i="18"/>
  <c r="J211"/>
  <c r="M211"/>
  <c r="N211"/>
  <c r="AB210" i="1" s="1"/>
  <c r="D212" i="18"/>
  <c r="G212"/>
  <c r="J212"/>
  <c r="M212"/>
  <c r="O212" s="1"/>
  <c r="D213"/>
  <c r="X212" i="1" s="1"/>
  <c r="G213" i="18"/>
  <c r="J213"/>
  <c r="N213" s="1"/>
  <c r="AB212" i="1" s="1"/>
  <c r="M213" i="18"/>
  <c r="O213" s="1"/>
  <c r="AC212" i="1" s="1"/>
  <c r="D214" i="18"/>
  <c r="G214"/>
  <c r="O214" s="1"/>
  <c r="J214"/>
  <c r="N214" s="1"/>
  <c r="AB213" i="1" s="1"/>
  <c r="M214" i="18"/>
  <c r="D215"/>
  <c r="X214" i="1" s="1"/>
  <c r="G215" i="18"/>
  <c r="J215"/>
  <c r="M215"/>
  <c r="N215"/>
  <c r="AB214" i="1" s="1"/>
  <c r="D216" i="18"/>
  <c r="G216"/>
  <c r="J216"/>
  <c r="M216"/>
  <c r="O216" s="1"/>
  <c r="D217"/>
  <c r="X216" i="1" s="1"/>
  <c r="G217" i="18"/>
  <c r="J217"/>
  <c r="N217" s="1"/>
  <c r="AB216" i="1" s="1"/>
  <c r="M217" i="18"/>
  <c r="O217" s="1"/>
  <c r="AC216" i="1" s="1"/>
  <c r="D218" i="18"/>
  <c r="G218"/>
  <c r="O218" s="1"/>
  <c r="J218"/>
  <c r="M218"/>
  <c r="D219"/>
  <c r="X218" i="1" s="1"/>
  <c r="G219" i="18"/>
  <c r="J219"/>
  <c r="M219"/>
  <c r="N219"/>
  <c r="AB218" i="1" s="1"/>
  <c r="D220" i="18"/>
  <c r="G220"/>
  <c r="J220"/>
  <c r="M220"/>
  <c r="O220" s="1"/>
  <c r="D221"/>
  <c r="X220" i="1" s="1"/>
  <c r="G221" i="18"/>
  <c r="J221"/>
  <c r="N221" s="1"/>
  <c r="AB220" i="1" s="1"/>
  <c r="M221" i="18"/>
  <c r="O221" s="1"/>
  <c r="D222"/>
  <c r="G222"/>
  <c r="O222" s="1"/>
  <c r="J222"/>
  <c r="M222"/>
  <c r="D223"/>
  <c r="G223"/>
  <c r="J223"/>
  <c r="M223"/>
  <c r="N223"/>
  <c r="D224"/>
  <c r="G224"/>
  <c r="J224"/>
  <c r="M224"/>
  <c r="O224" s="1"/>
  <c r="D225"/>
  <c r="G225"/>
  <c r="J225"/>
  <c r="N225" s="1"/>
  <c r="M225"/>
  <c r="O225" s="1"/>
  <c r="AC224" i="1" s="1"/>
  <c r="D226" i="18"/>
  <c r="G226"/>
  <c r="O226" s="1"/>
  <c r="J226"/>
  <c r="M226"/>
  <c r="D227"/>
  <c r="X226" i="1" s="1"/>
  <c r="G227" i="18"/>
  <c r="J227"/>
  <c r="M227"/>
  <c r="N227"/>
  <c r="AB226" i="1" s="1"/>
  <c r="D228" i="18"/>
  <c r="G228"/>
  <c r="J228"/>
  <c r="M228"/>
  <c r="O228" s="1"/>
  <c r="D229"/>
  <c r="X228" i="1" s="1"/>
  <c r="G229" i="18"/>
  <c r="J229"/>
  <c r="N229" s="1"/>
  <c r="AB228" i="1" s="1"/>
  <c r="M229" i="18"/>
  <c r="O229" s="1"/>
  <c r="AC228" i="1" s="1"/>
  <c r="D230" i="18"/>
  <c r="G230"/>
  <c r="J230"/>
  <c r="N230" s="1"/>
  <c r="AB229" i="1" s="1"/>
  <c r="M230" i="18"/>
  <c r="O230" s="1"/>
  <c r="D231"/>
  <c r="X230" i="1" s="1"/>
  <c r="G231" i="18"/>
  <c r="J231"/>
  <c r="M231"/>
  <c r="N231"/>
  <c r="AB230" i="1" s="1"/>
  <c r="D232" i="18"/>
  <c r="G232"/>
  <c r="J232"/>
  <c r="M232"/>
  <c r="O232" s="1"/>
  <c r="D233"/>
  <c r="X232" i="1" s="1"/>
  <c r="G233" i="18"/>
  <c r="J233"/>
  <c r="N233" s="1"/>
  <c r="AB232" i="1" s="1"/>
  <c r="M233" i="18"/>
  <c r="O233" s="1"/>
  <c r="AC232" i="1" s="1"/>
  <c r="D234" i="18"/>
  <c r="G234"/>
  <c r="J234"/>
  <c r="M234"/>
  <c r="D235"/>
  <c r="X234" i="1" s="1"/>
  <c r="G235" i="18"/>
  <c r="J235"/>
  <c r="M235"/>
  <c r="N235"/>
  <c r="AB234" i="1" s="1"/>
  <c r="D236" i="18"/>
  <c r="G236"/>
  <c r="J236"/>
  <c r="M236"/>
  <c r="O236" s="1"/>
  <c r="D237"/>
  <c r="X236" i="1" s="1"/>
  <c r="G237" i="18"/>
  <c r="J237"/>
  <c r="N237" s="1"/>
  <c r="AB236" i="1" s="1"/>
  <c r="M237" i="18"/>
  <c r="O237" s="1"/>
  <c r="AC236" i="1" s="1"/>
  <c r="D238" i="18"/>
  <c r="G238"/>
  <c r="J238"/>
  <c r="M238"/>
  <c r="D239"/>
  <c r="G239"/>
  <c r="J239"/>
  <c r="M239"/>
  <c r="N239"/>
  <c r="D240"/>
  <c r="G240"/>
  <c r="J240"/>
  <c r="M240"/>
  <c r="O240" s="1"/>
  <c r="D241"/>
  <c r="G241"/>
  <c r="J241"/>
  <c r="N241" s="1"/>
  <c r="M241"/>
  <c r="O241" s="1"/>
  <c r="AC240" i="1" s="1"/>
  <c r="D242" i="18"/>
  <c r="G242"/>
  <c r="J242"/>
  <c r="M242"/>
  <c r="O242" s="1"/>
  <c r="D243"/>
  <c r="G243"/>
  <c r="J243"/>
  <c r="M243"/>
  <c r="N243"/>
  <c r="D244"/>
  <c r="G244"/>
  <c r="J244"/>
  <c r="M244"/>
  <c r="O244" s="1"/>
  <c r="D245"/>
  <c r="G245"/>
  <c r="J245"/>
  <c r="N245" s="1"/>
  <c r="M245"/>
  <c r="O245" s="1"/>
  <c r="AC244" i="1" s="1"/>
  <c r="D246" i="18"/>
  <c r="G246"/>
  <c r="J246"/>
  <c r="N246" s="1"/>
  <c r="AB245" i="1" s="1"/>
  <c r="M246" i="18"/>
  <c r="O246" s="1"/>
  <c r="D247"/>
  <c r="G247"/>
  <c r="J247"/>
  <c r="M247"/>
  <c r="N247"/>
  <c r="D248"/>
  <c r="G248"/>
  <c r="J248"/>
  <c r="M248"/>
  <c r="O248" s="1"/>
  <c r="D249"/>
  <c r="G249"/>
  <c r="J249"/>
  <c r="N249" s="1"/>
  <c r="M249"/>
  <c r="O249" s="1"/>
  <c r="AC248" i="1" s="1"/>
  <c r="D250" i="18"/>
  <c r="G250"/>
  <c r="J250"/>
  <c r="N250" s="1"/>
  <c r="AB249" i="1" s="1"/>
  <c r="M250" i="18"/>
  <c r="D251"/>
  <c r="G251"/>
  <c r="J251"/>
  <c r="M251"/>
  <c r="N251"/>
  <c r="D252"/>
  <c r="G252"/>
  <c r="J252"/>
  <c r="M252"/>
  <c r="O252" s="1"/>
  <c r="D253"/>
  <c r="G253"/>
  <c r="J253"/>
  <c r="N253" s="1"/>
  <c r="M253"/>
  <c r="O253" s="1"/>
  <c r="AC252" i="1" s="1"/>
  <c r="D254" i="18"/>
  <c r="G254"/>
  <c r="J254"/>
  <c r="N254" s="1"/>
  <c r="AB253" i="1" s="1"/>
  <c r="M254" i="18"/>
  <c r="D255"/>
  <c r="G255"/>
  <c r="J255"/>
  <c r="M255"/>
  <c r="N255"/>
  <c r="D256"/>
  <c r="G256"/>
  <c r="J256"/>
  <c r="M256"/>
  <c r="O256" s="1"/>
  <c r="D257"/>
  <c r="G257"/>
  <c r="J257"/>
  <c r="N257" s="1"/>
  <c r="M257"/>
  <c r="O257" s="1"/>
  <c r="D258"/>
  <c r="G258"/>
  <c r="J258"/>
  <c r="N258" s="1"/>
  <c r="M258"/>
  <c r="O258" s="1"/>
  <c r="D259"/>
  <c r="G259"/>
  <c r="J259"/>
  <c r="M259"/>
  <c r="N259"/>
  <c r="D260"/>
  <c r="G260"/>
  <c r="J260"/>
  <c r="M260"/>
  <c r="O260" s="1"/>
  <c r="D261"/>
  <c r="G261"/>
  <c r="J261"/>
  <c r="N261" s="1"/>
  <c r="M261"/>
  <c r="O261" s="1"/>
  <c r="AC260" i="1" s="1"/>
  <c r="D262" i="18"/>
  <c r="G262"/>
  <c r="J262"/>
  <c r="N262" s="1"/>
  <c r="AB261" i="1" s="1"/>
  <c r="M262" i="18"/>
  <c r="O262" s="1"/>
  <c r="D263"/>
  <c r="G263"/>
  <c r="J263"/>
  <c r="M263"/>
  <c r="N263"/>
  <c r="D264"/>
  <c r="G264"/>
  <c r="J264"/>
  <c r="M264"/>
  <c r="O264" s="1"/>
  <c r="AC263" i="1" s="1"/>
  <c r="D265" i="18"/>
  <c r="G265"/>
  <c r="J265"/>
  <c r="N265" s="1"/>
  <c r="M265"/>
  <c r="O265" s="1"/>
  <c r="AC264" i="1" s="1"/>
  <c r="D266" i="18"/>
  <c r="G266"/>
  <c r="J266"/>
  <c r="N266" s="1"/>
  <c r="AB265" i="1" s="1"/>
  <c r="M266" i="18"/>
  <c r="D267"/>
  <c r="G267"/>
  <c r="J267"/>
  <c r="M267"/>
  <c r="N267"/>
  <c r="D268"/>
  <c r="G268"/>
  <c r="J268"/>
  <c r="M268"/>
  <c r="O268" s="1"/>
  <c r="AC267" i="1" s="1"/>
  <c r="D269" i="18"/>
  <c r="G269"/>
  <c r="J269"/>
  <c r="N269" s="1"/>
  <c r="AB268" i="1" s="1"/>
  <c r="M269" i="18"/>
  <c r="D30"/>
  <c r="G30"/>
  <c r="Y29" i="1" s="1"/>
  <c r="J30" i="18"/>
  <c r="N30" s="1"/>
  <c r="AB29" i="1" s="1"/>
  <c r="M30" i="18"/>
  <c r="C31" i="17"/>
  <c r="C32"/>
  <c r="V31" i="1" s="1"/>
  <c r="C33" i="17"/>
  <c r="C34"/>
  <c r="C35"/>
  <c r="C36"/>
  <c r="V35" i="1" s="1"/>
  <c r="C37" i="17"/>
  <c r="C38"/>
  <c r="C39"/>
  <c r="C40"/>
  <c r="C41"/>
  <c r="C42"/>
  <c r="C43"/>
  <c r="C44"/>
  <c r="V43" i="1" s="1"/>
  <c r="C45" i="17"/>
  <c r="C46"/>
  <c r="C47"/>
  <c r="C48"/>
  <c r="V47" i="1" s="1"/>
  <c r="C49" i="17"/>
  <c r="C50"/>
  <c r="C51"/>
  <c r="C52"/>
  <c r="V51" i="1" s="1"/>
  <c r="C53" i="17"/>
  <c r="C54"/>
  <c r="C55"/>
  <c r="C56"/>
  <c r="V55" i="1" s="1"/>
  <c r="C57" i="17"/>
  <c r="C58"/>
  <c r="C59"/>
  <c r="C60"/>
  <c r="V59" i="1" s="1"/>
  <c r="C61" i="17"/>
  <c r="C62"/>
  <c r="C63"/>
  <c r="C64"/>
  <c r="V63" i="1" s="1"/>
  <c r="C65" i="17"/>
  <c r="C66"/>
  <c r="C67"/>
  <c r="C68"/>
  <c r="V67" i="1" s="1"/>
  <c r="C69" i="17"/>
  <c r="C70"/>
  <c r="C71"/>
  <c r="C72"/>
  <c r="V71" i="1" s="1"/>
  <c r="C73" i="17"/>
  <c r="C74"/>
  <c r="C75"/>
  <c r="C76"/>
  <c r="V75" i="1" s="1"/>
  <c r="C77" i="17"/>
  <c r="C78"/>
  <c r="C79"/>
  <c r="C80"/>
  <c r="V79" i="1" s="1"/>
  <c r="C81" i="17"/>
  <c r="C82"/>
  <c r="C83"/>
  <c r="C84"/>
  <c r="V83" i="1" s="1"/>
  <c r="C85" i="17"/>
  <c r="C86"/>
  <c r="C87"/>
  <c r="C88"/>
  <c r="V87" i="1" s="1"/>
  <c r="C89" i="17"/>
  <c r="C90"/>
  <c r="C91"/>
  <c r="C92"/>
  <c r="V91" i="1" s="1"/>
  <c r="C93" i="17"/>
  <c r="C94"/>
  <c r="C95"/>
  <c r="C96"/>
  <c r="V95" i="1" s="1"/>
  <c r="C97" i="17"/>
  <c r="C98"/>
  <c r="C99"/>
  <c r="C100"/>
  <c r="V99" i="1" s="1"/>
  <c r="C101" i="17"/>
  <c r="C102"/>
  <c r="C103"/>
  <c r="C104"/>
  <c r="V103" i="1" s="1"/>
  <c r="C105" i="17"/>
  <c r="C106"/>
  <c r="C107"/>
  <c r="C108"/>
  <c r="V107" i="1" s="1"/>
  <c r="C109" i="17"/>
  <c r="C110"/>
  <c r="C111"/>
  <c r="C112"/>
  <c r="V111" i="1" s="1"/>
  <c r="C113" i="17"/>
  <c r="C114"/>
  <c r="C115"/>
  <c r="C116"/>
  <c r="V115" i="1" s="1"/>
  <c r="C117" i="17"/>
  <c r="C118"/>
  <c r="C119"/>
  <c r="C120"/>
  <c r="V119" i="1" s="1"/>
  <c r="C121" i="17"/>
  <c r="C122"/>
  <c r="C123"/>
  <c r="C124"/>
  <c r="V123" i="1" s="1"/>
  <c r="C125" i="17"/>
  <c r="C126"/>
  <c r="C127"/>
  <c r="C128"/>
  <c r="V127" i="1" s="1"/>
  <c r="C129" i="17"/>
  <c r="C130"/>
  <c r="C131"/>
  <c r="C132"/>
  <c r="V131" i="1" s="1"/>
  <c r="C133" i="17"/>
  <c r="C134"/>
  <c r="C135"/>
  <c r="C136"/>
  <c r="V135" i="1" s="1"/>
  <c r="C137" i="17"/>
  <c r="C138"/>
  <c r="C139"/>
  <c r="C140"/>
  <c r="V139" i="1" s="1"/>
  <c r="C141" i="17"/>
  <c r="C142"/>
  <c r="C143"/>
  <c r="C144"/>
  <c r="V143" i="1" s="1"/>
  <c r="C145" i="17"/>
  <c r="C146"/>
  <c r="C147"/>
  <c r="C148"/>
  <c r="V147" i="1" s="1"/>
  <c r="C149" i="17"/>
  <c r="C150"/>
  <c r="C151"/>
  <c r="C152"/>
  <c r="V151" i="1" s="1"/>
  <c r="C153" i="17"/>
  <c r="C154"/>
  <c r="C155"/>
  <c r="C156"/>
  <c r="V155" i="1" s="1"/>
  <c r="C157" i="17"/>
  <c r="C158"/>
  <c r="C159"/>
  <c r="C160"/>
  <c r="V159" i="1" s="1"/>
  <c r="C161" i="17"/>
  <c r="C162"/>
  <c r="C163"/>
  <c r="C164"/>
  <c r="V163" i="1" s="1"/>
  <c r="C165" i="17"/>
  <c r="C166"/>
  <c r="C167"/>
  <c r="C168"/>
  <c r="V167" i="1" s="1"/>
  <c r="C169" i="17"/>
  <c r="C170"/>
  <c r="C171"/>
  <c r="C172"/>
  <c r="V171" i="1" s="1"/>
  <c r="C173" i="17"/>
  <c r="C174"/>
  <c r="C175"/>
  <c r="C176"/>
  <c r="V175" i="1" s="1"/>
  <c r="C177" i="17"/>
  <c r="C178"/>
  <c r="C179"/>
  <c r="C180"/>
  <c r="V179" i="1" s="1"/>
  <c r="C181" i="17"/>
  <c r="C182"/>
  <c r="C183"/>
  <c r="C184"/>
  <c r="V183" i="1" s="1"/>
  <c r="C185" i="17"/>
  <c r="C186"/>
  <c r="C187"/>
  <c r="C188"/>
  <c r="V187" i="1" s="1"/>
  <c r="C189" i="17"/>
  <c r="C190"/>
  <c r="C191"/>
  <c r="C192"/>
  <c r="V191" i="1" s="1"/>
  <c r="C193" i="17"/>
  <c r="C194"/>
  <c r="C195"/>
  <c r="C196"/>
  <c r="V195" i="1" s="1"/>
  <c r="C197" i="17"/>
  <c r="C198"/>
  <c r="C199"/>
  <c r="C200"/>
  <c r="V199" i="1" s="1"/>
  <c r="C201" i="17"/>
  <c r="C202"/>
  <c r="C203"/>
  <c r="C204"/>
  <c r="V203" i="1" s="1"/>
  <c r="C205" i="17"/>
  <c r="C206"/>
  <c r="C207"/>
  <c r="C208"/>
  <c r="V207" i="1" s="1"/>
  <c r="C209" i="17"/>
  <c r="C210"/>
  <c r="C211"/>
  <c r="C212"/>
  <c r="V211" i="1" s="1"/>
  <c r="C213" i="17"/>
  <c r="C214"/>
  <c r="C215"/>
  <c r="C216"/>
  <c r="V215" i="1" s="1"/>
  <c r="C217" i="17"/>
  <c r="C218"/>
  <c r="C219"/>
  <c r="C220"/>
  <c r="V219" i="1" s="1"/>
  <c r="C221" i="17"/>
  <c r="C222"/>
  <c r="C223"/>
  <c r="C224"/>
  <c r="V223" i="1" s="1"/>
  <c r="C225" i="17"/>
  <c r="C226"/>
  <c r="C227"/>
  <c r="C228"/>
  <c r="V227" i="1" s="1"/>
  <c r="C229" i="17"/>
  <c r="C230"/>
  <c r="C231"/>
  <c r="C232"/>
  <c r="V231" i="1" s="1"/>
  <c r="C233" i="17"/>
  <c r="C234"/>
  <c r="C235"/>
  <c r="C236"/>
  <c r="V235" i="1" s="1"/>
  <c r="C237" i="17"/>
  <c r="C238"/>
  <c r="C239"/>
  <c r="C240"/>
  <c r="V239" i="1" s="1"/>
  <c r="C241" i="17"/>
  <c r="C242"/>
  <c r="C243"/>
  <c r="C244"/>
  <c r="V243" i="1" s="1"/>
  <c r="C245" i="17"/>
  <c r="C246"/>
  <c r="C247"/>
  <c r="C248"/>
  <c r="V247" i="1" s="1"/>
  <c r="C249" i="17"/>
  <c r="C250"/>
  <c r="C251"/>
  <c r="C252"/>
  <c r="V251" i="1" s="1"/>
  <c r="C253" i="17"/>
  <c r="C254"/>
  <c r="C255"/>
  <c r="C256"/>
  <c r="V255" i="1" s="1"/>
  <c r="C257" i="17"/>
  <c r="C258"/>
  <c r="C259"/>
  <c r="C260"/>
  <c r="V259" i="1" s="1"/>
  <c r="C261" i="17"/>
  <c r="C262"/>
  <c r="C263"/>
  <c r="C264"/>
  <c r="V263" i="1" s="1"/>
  <c r="C265" i="17"/>
  <c r="C266"/>
  <c r="C267"/>
  <c r="C268"/>
  <c r="V267" i="1" s="1"/>
  <c r="C269" i="17"/>
  <c r="V268" i="1" s="1"/>
  <c r="C30" i="17"/>
  <c r="F33" i="15"/>
  <c r="K33"/>
  <c r="L33" s="1"/>
  <c r="W30" i="1" s="1"/>
  <c r="F34" i="15"/>
  <c r="L34" s="1"/>
  <c r="W31" i="1" s="1"/>
  <c r="K34" i="15"/>
  <c r="F35"/>
  <c r="K35"/>
  <c r="F36"/>
  <c r="L36" s="1"/>
  <c r="W33" i="1" s="1"/>
  <c r="K36" i="15"/>
  <c r="F37"/>
  <c r="K37"/>
  <c r="L37" s="1"/>
  <c r="W34" i="1" s="1"/>
  <c r="F38" i="15"/>
  <c r="K38"/>
  <c r="L38"/>
  <c r="W35" i="1" s="1"/>
  <c r="F39" i="15"/>
  <c r="L39" s="1"/>
  <c r="W36" i="1" s="1"/>
  <c r="K39" i="15"/>
  <c r="F40"/>
  <c r="K40"/>
  <c r="F41"/>
  <c r="K41"/>
  <c r="F42"/>
  <c r="K42"/>
  <c r="L42"/>
  <c r="W39" i="1" s="1"/>
  <c r="F43" i="15"/>
  <c r="L43" s="1"/>
  <c r="W40" i="1" s="1"/>
  <c r="K43" i="15"/>
  <c r="F44"/>
  <c r="K44"/>
  <c r="F45"/>
  <c r="K45"/>
  <c r="F46"/>
  <c r="K46"/>
  <c r="F47"/>
  <c r="K47"/>
  <c r="F48"/>
  <c r="L48" s="1"/>
  <c r="W45" i="1" s="1"/>
  <c r="K48" i="15"/>
  <c r="F49"/>
  <c r="K49"/>
  <c r="L49" s="1"/>
  <c r="W46" i="1" s="1"/>
  <c r="F50" i="15"/>
  <c r="L50" s="1"/>
  <c r="W47" i="1" s="1"/>
  <c r="K50" i="15"/>
  <c r="F51"/>
  <c r="L51" s="1"/>
  <c r="W48" i="1" s="1"/>
  <c r="K51" i="15"/>
  <c r="F52"/>
  <c r="L52" s="1"/>
  <c r="W49" i="1" s="1"/>
  <c r="K52" i="15"/>
  <c r="F53"/>
  <c r="K53"/>
  <c r="F54"/>
  <c r="K54"/>
  <c r="L54"/>
  <c r="W51" i="1" s="1"/>
  <c r="F55" i="15"/>
  <c r="L55" s="1"/>
  <c r="W52" i="1" s="1"/>
  <c r="K55" i="15"/>
  <c r="F56"/>
  <c r="K56"/>
  <c r="F57"/>
  <c r="K57"/>
  <c r="F58"/>
  <c r="K58"/>
  <c r="L58" s="1"/>
  <c r="W55" i="1" s="1"/>
  <c r="F59" i="15"/>
  <c r="L59" s="1"/>
  <c r="W56" i="1" s="1"/>
  <c r="K59" i="15"/>
  <c r="F60"/>
  <c r="L60" s="1"/>
  <c r="W57" i="1" s="1"/>
  <c r="K60" i="15"/>
  <c r="F61"/>
  <c r="K61"/>
  <c r="F62"/>
  <c r="L62" s="1"/>
  <c r="W59" i="1" s="1"/>
  <c r="K62" i="15"/>
  <c r="F63"/>
  <c r="K63"/>
  <c r="F64"/>
  <c r="L64" s="1"/>
  <c r="W61" i="1" s="1"/>
  <c r="K64" i="15"/>
  <c r="F65"/>
  <c r="K65"/>
  <c r="L65" s="1"/>
  <c r="W62" i="1" s="1"/>
  <c r="F66" i="15"/>
  <c r="L66" s="1"/>
  <c r="W63" i="1" s="1"/>
  <c r="K66" i="15"/>
  <c r="F67"/>
  <c r="K67"/>
  <c r="F68"/>
  <c r="L68" s="1"/>
  <c r="W65" i="1" s="1"/>
  <c r="K68" i="15"/>
  <c r="F69"/>
  <c r="K69"/>
  <c r="L69" s="1"/>
  <c r="W66" i="1" s="1"/>
  <c r="F70" i="15"/>
  <c r="K70"/>
  <c r="L70"/>
  <c r="W67" i="1" s="1"/>
  <c r="F71" i="15"/>
  <c r="L71" s="1"/>
  <c r="W68" i="1" s="1"/>
  <c r="K71" i="15"/>
  <c r="F72"/>
  <c r="K72"/>
  <c r="F73"/>
  <c r="K73"/>
  <c r="F74"/>
  <c r="K74"/>
  <c r="L74"/>
  <c r="W71" i="1" s="1"/>
  <c r="F75" i="15"/>
  <c r="L75" s="1"/>
  <c r="W72" i="1" s="1"/>
  <c r="K75" i="15"/>
  <c r="F76"/>
  <c r="K76"/>
  <c r="F77"/>
  <c r="K77"/>
  <c r="F78"/>
  <c r="K78"/>
  <c r="F79"/>
  <c r="K79"/>
  <c r="F80"/>
  <c r="L80" s="1"/>
  <c r="W77" i="1" s="1"/>
  <c r="K80" i="15"/>
  <c r="F81"/>
  <c r="K81"/>
  <c r="L81" s="1"/>
  <c r="W78" i="1" s="1"/>
  <c r="F82" i="15"/>
  <c r="L82" s="1"/>
  <c r="W79" i="1" s="1"/>
  <c r="K82" i="15"/>
  <c r="F83"/>
  <c r="L83" s="1"/>
  <c r="W80" i="1" s="1"/>
  <c r="K83" i="15"/>
  <c r="F84"/>
  <c r="L84" s="1"/>
  <c r="W81" i="1" s="1"/>
  <c r="K84" i="15"/>
  <c r="F85"/>
  <c r="K85"/>
  <c r="F86"/>
  <c r="K86"/>
  <c r="L86"/>
  <c r="W83" i="1" s="1"/>
  <c r="F87" i="15"/>
  <c r="L87" s="1"/>
  <c r="W84" i="1" s="1"/>
  <c r="K87" i="15"/>
  <c r="F88"/>
  <c r="K88"/>
  <c r="F89"/>
  <c r="K89"/>
  <c r="F90"/>
  <c r="K90"/>
  <c r="L90" s="1"/>
  <c r="W87" i="1" s="1"/>
  <c r="F91" i="15"/>
  <c r="L91" s="1"/>
  <c r="W88" i="1" s="1"/>
  <c r="K91" i="15"/>
  <c r="F92"/>
  <c r="L92" s="1"/>
  <c r="W89" i="1" s="1"/>
  <c r="K92" i="15"/>
  <c r="F93"/>
  <c r="K93"/>
  <c r="F94"/>
  <c r="L94" s="1"/>
  <c r="W91" i="1" s="1"/>
  <c r="K94" i="15"/>
  <c r="F95"/>
  <c r="K95"/>
  <c r="F96"/>
  <c r="L96" s="1"/>
  <c r="W93" i="1" s="1"/>
  <c r="K96" i="15"/>
  <c r="F97"/>
  <c r="K97"/>
  <c r="L97" s="1"/>
  <c r="W94" i="1" s="1"/>
  <c r="F98" i="15"/>
  <c r="L98" s="1"/>
  <c r="W95" i="1" s="1"/>
  <c r="K98" i="15"/>
  <c r="F99"/>
  <c r="K99"/>
  <c r="F100"/>
  <c r="L100" s="1"/>
  <c r="W97" i="1" s="1"/>
  <c r="K100" i="15"/>
  <c r="F101"/>
  <c r="K101"/>
  <c r="L101" s="1"/>
  <c r="W98" i="1" s="1"/>
  <c r="F102" i="15"/>
  <c r="K102"/>
  <c r="L102"/>
  <c r="W99" i="1" s="1"/>
  <c r="F103" i="15"/>
  <c r="L103" s="1"/>
  <c r="W100" i="1" s="1"/>
  <c r="K103" i="15"/>
  <c r="F104"/>
  <c r="K104"/>
  <c r="F105"/>
  <c r="K105"/>
  <c r="F106"/>
  <c r="K106"/>
  <c r="L106"/>
  <c r="W103" i="1" s="1"/>
  <c r="F107" i="15"/>
  <c r="L107" s="1"/>
  <c r="W104" i="1" s="1"/>
  <c r="K107" i="15"/>
  <c r="F108"/>
  <c r="K108"/>
  <c r="F109"/>
  <c r="K109"/>
  <c r="F110"/>
  <c r="K110"/>
  <c r="F111"/>
  <c r="K111"/>
  <c r="F112"/>
  <c r="L112" s="1"/>
  <c r="W109" i="1" s="1"/>
  <c r="K112" i="15"/>
  <c r="F113"/>
  <c r="K113"/>
  <c r="L113" s="1"/>
  <c r="W110" i="1" s="1"/>
  <c r="F114" i="15"/>
  <c r="L114" s="1"/>
  <c r="W111" i="1" s="1"/>
  <c r="K114" i="15"/>
  <c r="F115"/>
  <c r="L115" s="1"/>
  <c r="W112" i="1" s="1"/>
  <c r="K115" i="15"/>
  <c r="F116"/>
  <c r="L116" s="1"/>
  <c r="W113" i="1" s="1"/>
  <c r="K116" i="15"/>
  <c r="F117"/>
  <c r="K117"/>
  <c r="F118"/>
  <c r="K118"/>
  <c r="L118"/>
  <c r="W115" i="1" s="1"/>
  <c r="F119" i="15"/>
  <c r="L119" s="1"/>
  <c r="W116" i="1" s="1"/>
  <c r="K119" i="15"/>
  <c r="F120"/>
  <c r="K120"/>
  <c r="F121"/>
  <c r="K121"/>
  <c r="F122"/>
  <c r="K122"/>
  <c r="L122" s="1"/>
  <c r="W119" i="1" s="1"/>
  <c r="F123" i="15"/>
  <c r="L123" s="1"/>
  <c r="W120" i="1" s="1"/>
  <c r="K123" i="15"/>
  <c r="F124"/>
  <c r="L124" s="1"/>
  <c r="W121" i="1" s="1"/>
  <c r="K124" i="15"/>
  <c r="F125"/>
  <c r="K125"/>
  <c r="F126"/>
  <c r="L126" s="1"/>
  <c r="W123" i="1" s="1"/>
  <c r="K126" i="15"/>
  <c r="F127"/>
  <c r="K127"/>
  <c r="F128"/>
  <c r="L128" s="1"/>
  <c r="W125" i="1" s="1"/>
  <c r="K128" i="15"/>
  <c r="F129"/>
  <c r="K129"/>
  <c r="L129" s="1"/>
  <c r="W126" i="1" s="1"/>
  <c r="F130" i="15"/>
  <c r="L130" s="1"/>
  <c r="W127" i="1" s="1"/>
  <c r="K130" i="15"/>
  <c r="F131"/>
  <c r="K131"/>
  <c r="F132"/>
  <c r="L132" s="1"/>
  <c r="W129" i="1" s="1"/>
  <c r="K132" i="15"/>
  <c r="F133"/>
  <c r="K133"/>
  <c r="L133" s="1"/>
  <c r="W130" i="1" s="1"/>
  <c r="F134" i="15"/>
  <c r="K134"/>
  <c r="L134"/>
  <c r="W131" i="1" s="1"/>
  <c r="F135" i="15"/>
  <c r="L135" s="1"/>
  <c r="W132" i="1" s="1"/>
  <c r="K135" i="15"/>
  <c r="F136"/>
  <c r="K136"/>
  <c r="F137"/>
  <c r="K137"/>
  <c r="F138"/>
  <c r="K138"/>
  <c r="L138"/>
  <c r="W135" i="1" s="1"/>
  <c r="F139" i="15"/>
  <c r="L139" s="1"/>
  <c r="W136" i="1" s="1"/>
  <c r="K139" i="15"/>
  <c r="F140"/>
  <c r="K140"/>
  <c r="F141"/>
  <c r="K141"/>
  <c r="F142"/>
  <c r="K142"/>
  <c r="F143"/>
  <c r="K143"/>
  <c r="F144"/>
  <c r="L144" s="1"/>
  <c r="W141" i="1" s="1"/>
  <c r="K144" i="15"/>
  <c r="F145"/>
  <c r="K145"/>
  <c r="L145" s="1"/>
  <c r="W142" i="1" s="1"/>
  <c r="F146" i="15"/>
  <c r="L146" s="1"/>
  <c r="W143" i="1" s="1"/>
  <c r="K146" i="15"/>
  <c r="F147"/>
  <c r="L147" s="1"/>
  <c r="W144" i="1" s="1"/>
  <c r="K147" i="15"/>
  <c r="F148"/>
  <c r="L148" s="1"/>
  <c r="W145" i="1" s="1"/>
  <c r="K148" i="15"/>
  <c r="F149"/>
  <c r="K149"/>
  <c r="F150"/>
  <c r="K150"/>
  <c r="L150"/>
  <c r="W147" i="1" s="1"/>
  <c r="F151" i="15"/>
  <c r="L151" s="1"/>
  <c r="W148" i="1" s="1"/>
  <c r="K151" i="15"/>
  <c r="F152"/>
  <c r="K152"/>
  <c r="F153"/>
  <c r="K153"/>
  <c r="F154"/>
  <c r="K154"/>
  <c r="L154" s="1"/>
  <c r="W151" i="1" s="1"/>
  <c r="F155" i="15"/>
  <c r="L155" s="1"/>
  <c r="W152" i="1" s="1"/>
  <c r="K155" i="15"/>
  <c r="F156"/>
  <c r="L156" s="1"/>
  <c r="W153" i="1" s="1"/>
  <c r="K156" i="15"/>
  <c r="F157"/>
  <c r="K157"/>
  <c r="F158"/>
  <c r="L158" s="1"/>
  <c r="W155" i="1" s="1"/>
  <c r="K158" i="15"/>
  <c r="F159"/>
  <c r="K159"/>
  <c r="F160"/>
  <c r="L160" s="1"/>
  <c r="W157" i="1" s="1"/>
  <c r="K160" i="15"/>
  <c r="F161"/>
  <c r="K161"/>
  <c r="L161" s="1"/>
  <c r="W158" i="1" s="1"/>
  <c r="F162" i="15"/>
  <c r="L162" s="1"/>
  <c r="W159" i="1" s="1"/>
  <c r="K162" i="15"/>
  <c r="F163"/>
  <c r="K163"/>
  <c r="F164"/>
  <c r="L164" s="1"/>
  <c r="W161" i="1" s="1"/>
  <c r="K164" i="15"/>
  <c r="F165"/>
  <c r="K165"/>
  <c r="L165" s="1"/>
  <c r="W162" i="1" s="1"/>
  <c r="F166" i="15"/>
  <c r="K166"/>
  <c r="L166"/>
  <c r="W163" i="1" s="1"/>
  <c r="F167" i="15"/>
  <c r="L167" s="1"/>
  <c r="W164" i="1" s="1"/>
  <c r="K167" i="15"/>
  <c r="F168"/>
  <c r="K168"/>
  <c r="F169"/>
  <c r="K169"/>
  <c r="F170"/>
  <c r="K170"/>
  <c r="L170"/>
  <c r="W167" i="1" s="1"/>
  <c r="F171" i="15"/>
  <c r="L171" s="1"/>
  <c r="W168" i="1" s="1"/>
  <c r="K171" i="15"/>
  <c r="F172"/>
  <c r="K172"/>
  <c r="F173"/>
  <c r="K173"/>
  <c r="F174"/>
  <c r="K174"/>
  <c r="F175"/>
  <c r="K175"/>
  <c r="F176"/>
  <c r="L176" s="1"/>
  <c r="W173" i="1" s="1"/>
  <c r="K176" i="15"/>
  <c r="F177"/>
  <c r="K177"/>
  <c r="L177" s="1"/>
  <c r="W174" i="1" s="1"/>
  <c r="F178" i="15"/>
  <c r="L178" s="1"/>
  <c r="W175" i="1" s="1"/>
  <c r="K178" i="15"/>
  <c r="F179"/>
  <c r="L179" s="1"/>
  <c r="W176" i="1" s="1"/>
  <c r="K179" i="15"/>
  <c r="F180"/>
  <c r="L180" s="1"/>
  <c r="W177" i="1" s="1"/>
  <c r="K180" i="15"/>
  <c r="F181"/>
  <c r="K181"/>
  <c r="F182"/>
  <c r="K182"/>
  <c r="L182"/>
  <c r="W179" i="1" s="1"/>
  <c r="F183" i="15"/>
  <c r="L183" s="1"/>
  <c r="W180" i="1" s="1"/>
  <c r="K183" i="15"/>
  <c r="F184"/>
  <c r="K184"/>
  <c r="F185"/>
  <c r="K185"/>
  <c r="F186"/>
  <c r="K186"/>
  <c r="L186" s="1"/>
  <c r="W183" i="1" s="1"/>
  <c r="F187" i="15"/>
  <c r="L187" s="1"/>
  <c r="W184" i="1" s="1"/>
  <c r="K187" i="15"/>
  <c r="F188"/>
  <c r="L188" s="1"/>
  <c r="W185" i="1" s="1"/>
  <c r="K188" i="15"/>
  <c r="F189"/>
  <c r="K189"/>
  <c r="F190"/>
  <c r="L190" s="1"/>
  <c r="W187" i="1" s="1"/>
  <c r="K190" i="15"/>
  <c r="F191"/>
  <c r="K191"/>
  <c r="F192"/>
  <c r="L192" s="1"/>
  <c r="W189" i="1" s="1"/>
  <c r="K192" i="15"/>
  <c r="F193"/>
  <c r="K193"/>
  <c r="L193" s="1"/>
  <c r="W190" i="1" s="1"/>
  <c r="F194" i="15"/>
  <c r="L194" s="1"/>
  <c r="W191" i="1" s="1"/>
  <c r="K194" i="15"/>
  <c r="F195"/>
  <c r="K195"/>
  <c r="F196"/>
  <c r="L196" s="1"/>
  <c r="W193" i="1" s="1"/>
  <c r="K196" i="15"/>
  <c r="F197"/>
  <c r="K197"/>
  <c r="L197" s="1"/>
  <c r="W194" i="1" s="1"/>
  <c r="F198" i="15"/>
  <c r="K198"/>
  <c r="L198"/>
  <c r="W195" i="1" s="1"/>
  <c r="F199" i="15"/>
  <c r="L199" s="1"/>
  <c r="W196" i="1" s="1"/>
  <c r="K199" i="15"/>
  <c r="F200"/>
  <c r="K200"/>
  <c r="F201"/>
  <c r="K201"/>
  <c r="F202"/>
  <c r="K202"/>
  <c r="L202"/>
  <c r="W199" i="1" s="1"/>
  <c r="F203" i="15"/>
  <c r="L203" s="1"/>
  <c r="W200" i="1" s="1"/>
  <c r="K203" i="15"/>
  <c r="F204"/>
  <c r="K204"/>
  <c r="F205"/>
  <c r="K205"/>
  <c r="F206"/>
  <c r="K206"/>
  <c r="F207"/>
  <c r="K207"/>
  <c r="F208"/>
  <c r="L208" s="1"/>
  <c r="W205" i="1" s="1"/>
  <c r="K208" i="15"/>
  <c r="F209"/>
  <c r="K209"/>
  <c r="L209" s="1"/>
  <c r="W206" i="1" s="1"/>
  <c r="F210" i="15"/>
  <c r="L210" s="1"/>
  <c r="W207" i="1" s="1"/>
  <c r="K210" i="15"/>
  <c r="F211"/>
  <c r="L211" s="1"/>
  <c r="W208" i="1" s="1"/>
  <c r="K211" i="15"/>
  <c r="F212"/>
  <c r="L212" s="1"/>
  <c r="W209" i="1" s="1"/>
  <c r="K212" i="15"/>
  <c r="F213"/>
  <c r="K213"/>
  <c r="F214"/>
  <c r="K214"/>
  <c r="L214"/>
  <c r="W211" i="1" s="1"/>
  <c r="F215" i="15"/>
  <c r="L215" s="1"/>
  <c r="W212" i="1" s="1"/>
  <c r="K215" i="15"/>
  <c r="F216"/>
  <c r="K216"/>
  <c r="F217"/>
  <c r="K217"/>
  <c r="F218"/>
  <c r="K218"/>
  <c r="L218" s="1"/>
  <c r="W215" i="1" s="1"/>
  <c r="F219" i="15"/>
  <c r="L219" s="1"/>
  <c r="W216" i="1" s="1"/>
  <c r="K219" i="15"/>
  <c r="F220"/>
  <c r="L220" s="1"/>
  <c r="W217" i="1" s="1"/>
  <c r="K220" i="15"/>
  <c r="F221"/>
  <c r="K221"/>
  <c r="F222"/>
  <c r="L222" s="1"/>
  <c r="W219" i="1" s="1"/>
  <c r="K222" i="15"/>
  <c r="F223"/>
  <c r="K223"/>
  <c r="F224"/>
  <c r="L224" s="1"/>
  <c r="W221" i="1" s="1"/>
  <c r="K224" i="15"/>
  <c r="F225"/>
  <c r="K225"/>
  <c r="L225" s="1"/>
  <c r="W222" i="1" s="1"/>
  <c r="F226" i="15"/>
  <c r="L226" s="1"/>
  <c r="W223" i="1" s="1"/>
  <c r="K226" i="15"/>
  <c r="F227"/>
  <c r="K227"/>
  <c r="F228"/>
  <c r="L228" s="1"/>
  <c r="W225" i="1" s="1"/>
  <c r="K228" i="15"/>
  <c r="F229"/>
  <c r="K229"/>
  <c r="L229" s="1"/>
  <c r="W226" i="1" s="1"/>
  <c r="F230" i="15"/>
  <c r="K230"/>
  <c r="L230"/>
  <c r="W227" i="1" s="1"/>
  <c r="F231" i="15"/>
  <c r="L231" s="1"/>
  <c r="W228" i="1" s="1"/>
  <c r="K231" i="15"/>
  <c r="F232"/>
  <c r="K232"/>
  <c r="F233"/>
  <c r="K233"/>
  <c r="F234"/>
  <c r="K234"/>
  <c r="L234"/>
  <c r="W231" i="1" s="1"/>
  <c r="F235" i="15"/>
  <c r="L235" s="1"/>
  <c r="W232" i="1" s="1"/>
  <c r="K235" i="15"/>
  <c r="F236"/>
  <c r="K236"/>
  <c r="F237"/>
  <c r="K237"/>
  <c r="F238"/>
  <c r="K238"/>
  <c r="F239"/>
  <c r="K239"/>
  <c r="F240"/>
  <c r="K240"/>
  <c r="F241"/>
  <c r="K241"/>
  <c r="L241" s="1"/>
  <c r="W238" i="1" s="1"/>
  <c r="F242" i="15"/>
  <c r="K242"/>
  <c r="F243"/>
  <c r="L243" s="1"/>
  <c r="W240" i="1" s="1"/>
  <c r="K243" i="15"/>
  <c r="F244"/>
  <c r="L244" s="1"/>
  <c r="W241" i="1" s="1"/>
  <c r="K244" i="15"/>
  <c r="F245"/>
  <c r="K245"/>
  <c r="F246"/>
  <c r="K246"/>
  <c r="L246"/>
  <c r="W243" i="1" s="1"/>
  <c r="F247" i="15"/>
  <c r="K247"/>
  <c r="F248"/>
  <c r="K248"/>
  <c r="F249"/>
  <c r="K249"/>
  <c r="L249" s="1"/>
  <c r="W246" i="1" s="1"/>
  <c r="F250" i="15"/>
  <c r="K250"/>
  <c r="L250" s="1"/>
  <c r="W247" i="1" s="1"/>
  <c r="F251" i="15"/>
  <c r="L251" s="1"/>
  <c r="W248" i="1" s="1"/>
  <c r="K251" i="15"/>
  <c r="F252"/>
  <c r="L252" s="1"/>
  <c r="W249" i="1" s="1"/>
  <c r="K252" i="15"/>
  <c r="F253"/>
  <c r="K253"/>
  <c r="F254"/>
  <c r="L254" s="1"/>
  <c r="W251" i="1" s="1"/>
  <c r="K254" i="15"/>
  <c r="F255"/>
  <c r="K255"/>
  <c r="F256"/>
  <c r="K256"/>
  <c r="F257"/>
  <c r="K257"/>
  <c r="L257" s="1"/>
  <c r="W254" i="1" s="1"/>
  <c r="F258" i="15"/>
  <c r="K258"/>
  <c r="F259"/>
  <c r="K259"/>
  <c r="F260"/>
  <c r="L260" s="1"/>
  <c r="W257" i="1" s="1"/>
  <c r="K260" i="15"/>
  <c r="F261"/>
  <c r="K261"/>
  <c r="L261" s="1"/>
  <c r="W258" i="1" s="1"/>
  <c r="F262" i="15"/>
  <c r="K262"/>
  <c r="L262"/>
  <c r="W259" i="1" s="1"/>
  <c r="F263" i="15"/>
  <c r="L263" s="1"/>
  <c r="W260" i="1" s="1"/>
  <c r="K263" i="15"/>
  <c r="F264"/>
  <c r="K264"/>
  <c r="F265"/>
  <c r="K265"/>
  <c r="F266"/>
  <c r="K266"/>
  <c r="L266"/>
  <c r="W263" i="1" s="1"/>
  <c r="F267" i="15"/>
  <c r="L267" s="1"/>
  <c r="W264" i="1" s="1"/>
  <c r="K267" i="15"/>
  <c r="F268"/>
  <c r="K268"/>
  <c r="F269"/>
  <c r="K269"/>
  <c r="F270"/>
  <c r="L270" s="1"/>
  <c r="W267" i="1" s="1"/>
  <c r="K270" i="15"/>
  <c r="F271"/>
  <c r="K271"/>
  <c r="F32"/>
  <c r="K32"/>
  <c r="I269" i="16"/>
  <c r="H269"/>
  <c r="G269"/>
  <c r="S268" i="1" s="1"/>
  <c r="F269" i="16"/>
  <c r="I268"/>
  <c r="H268"/>
  <c r="G268"/>
  <c r="F268"/>
  <c r="I267"/>
  <c r="H267"/>
  <c r="G267"/>
  <c r="S266" i="1" s="1"/>
  <c r="F267" i="16"/>
  <c r="I266"/>
  <c r="H266"/>
  <c r="G266"/>
  <c r="F266"/>
  <c r="I265"/>
  <c r="H265"/>
  <c r="G265"/>
  <c r="F265"/>
  <c r="I264"/>
  <c r="H264"/>
  <c r="G264"/>
  <c r="F264"/>
  <c r="I263"/>
  <c r="H263"/>
  <c r="G263"/>
  <c r="S262" i="1" s="1"/>
  <c r="F263" i="16"/>
  <c r="I262"/>
  <c r="H262"/>
  <c r="G262"/>
  <c r="F262"/>
  <c r="I261"/>
  <c r="H261"/>
  <c r="G261"/>
  <c r="S260" i="1" s="1"/>
  <c r="F261" i="16"/>
  <c r="I260"/>
  <c r="H260"/>
  <c r="G260"/>
  <c r="F260"/>
  <c r="I259"/>
  <c r="H259"/>
  <c r="G259"/>
  <c r="S258" i="1" s="1"/>
  <c r="F259" i="16"/>
  <c r="I258"/>
  <c r="H258"/>
  <c r="G258"/>
  <c r="F258"/>
  <c r="I257"/>
  <c r="H257"/>
  <c r="G257"/>
  <c r="F257"/>
  <c r="I256"/>
  <c r="H256"/>
  <c r="G256"/>
  <c r="F256"/>
  <c r="I255"/>
  <c r="H255"/>
  <c r="G255"/>
  <c r="S254" i="1" s="1"/>
  <c r="F255" i="16"/>
  <c r="I254"/>
  <c r="H254"/>
  <c r="G254"/>
  <c r="F254"/>
  <c r="I253"/>
  <c r="H253"/>
  <c r="G253"/>
  <c r="S252" i="1" s="1"/>
  <c r="F253" i="16"/>
  <c r="I252"/>
  <c r="H252"/>
  <c r="G252"/>
  <c r="F252"/>
  <c r="I251"/>
  <c r="H251"/>
  <c r="G251"/>
  <c r="S250" i="1" s="1"/>
  <c r="F251" i="16"/>
  <c r="I250"/>
  <c r="H250"/>
  <c r="G250"/>
  <c r="F250"/>
  <c r="I249"/>
  <c r="H249"/>
  <c r="G249"/>
  <c r="F249"/>
  <c r="I248"/>
  <c r="H248"/>
  <c r="G248"/>
  <c r="F248"/>
  <c r="I247"/>
  <c r="H247"/>
  <c r="G247"/>
  <c r="S246" i="1" s="1"/>
  <c r="F247" i="16"/>
  <c r="I246"/>
  <c r="H246"/>
  <c r="G246"/>
  <c r="F246"/>
  <c r="I245"/>
  <c r="H245"/>
  <c r="G245"/>
  <c r="S244" i="1" s="1"/>
  <c r="F245" i="16"/>
  <c r="I244"/>
  <c r="H244"/>
  <c r="G244"/>
  <c r="F244"/>
  <c r="I243"/>
  <c r="H243"/>
  <c r="G243"/>
  <c r="S242" i="1" s="1"/>
  <c r="F243" i="16"/>
  <c r="I242"/>
  <c r="H242"/>
  <c r="G242"/>
  <c r="F242"/>
  <c r="I241"/>
  <c r="H241"/>
  <c r="G241"/>
  <c r="F241"/>
  <c r="I240"/>
  <c r="H240"/>
  <c r="G240"/>
  <c r="F240"/>
  <c r="I239"/>
  <c r="H239"/>
  <c r="G239"/>
  <c r="S238" i="1" s="1"/>
  <c r="F239" i="16"/>
  <c r="I238"/>
  <c r="H238"/>
  <c r="G238"/>
  <c r="F238"/>
  <c r="I237"/>
  <c r="H237"/>
  <c r="G237"/>
  <c r="S236" i="1" s="1"/>
  <c r="F237" i="16"/>
  <c r="I236"/>
  <c r="H236"/>
  <c r="G236"/>
  <c r="F236"/>
  <c r="I235"/>
  <c r="H235"/>
  <c r="G235"/>
  <c r="S234" i="1" s="1"/>
  <c r="F235" i="16"/>
  <c r="I234"/>
  <c r="H234"/>
  <c r="G234"/>
  <c r="F234"/>
  <c r="I233"/>
  <c r="H233"/>
  <c r="G233"/>
  <c r="F233"/>
  <c r="I232"/>
  <c r="H232"/>
  <c r="G232"/>
  <c r="F232"/>
  <c r="I231"/>
  <c r="H231"/>
  <c r="G231"/>
  <c r="S230" i="1" s="1"/>
  <c r="F231" i="16"/>
  <c r="I230"/>
  <c r="H230"/>
  <c r="G230"/>
  <c r="F230"/>
  <c r="I229"/>
  <c r="H229"/>
  <c r="G229"/>
  <c r="S228" i="1" s="1"/>
  <c r="F229" i="16"/>
  <c r="I228"/>
  <c r="H228"/>
  <c r="G228"/>
  <c r="F228"/>
  <c r="I227"/>
  <c r="H227"/>
  <c r="G227"/>
  <c r="S226" i="1" s="1"/>
  <c r="F227" i="16"/>
  <c r="I226"/>
  <c r="H226"/>
  <c r="G226"/>
  <c r="F226"/>
  <c r="I225"/>
  <c r="H225"/>
  <c r="G225"/>
  <c r="F225"/>
  <c r="I224"/>
  <c r="H224"/>
  <c r="G224"/>
  <c r="F224"/>
  <c r="I223"/>
  <c r="H223"/>
  <c r="G223"/>
  <c r="S222" i="1" s="1"/>
  <c r="F223" i="16"/>
  <c r="I222"/>
  <c r="H222"/>
  <c r="G222"/>
  <c r="F222"/>
  <c r="I221"/>
  <c r="H221"/>
  <c r="G221"/>
  <c r="S220" i="1" s="1"/>
  <c r="F221" i="16"/>
  <c r="I220"/>
  <c r="H220"/>
  <c r="G220"/>
  <c r="F220"/>
  <c r="I219"/>
  <c r="H219"/>
  <c r="G219"/>
  <c r="S218" i="1" s="1"/>
  <c r="F219" i="16"/>
  <c r="I218"/>
  <c r="H218"/>
  <c r="G218"/>
  <c r="F218"/>
  <c r="I217"/>
  <c r="H217"/>
  <c r="G217"/>
  <c r="F217"/>
  <c r="I216"/>
  <c r="H216"/>
  <c r="G216"/>
  <c r="F216"/>
  <c r="I215"/>
  <c r="H215"/>
  <c r="G215"/>
  <c r="S214" i="1" s="1"/>
  <c r="F215" i="16"/>
  <c r="I214"/>
  <c r="H214"/>
  <c r="G214"/>
  <c r="F214"/>
  <c r="I213"/>
  <c r="H213"/>
  <c r="G213"/>
  <c r="S212" i="1" s="1"/>
  <c r="F213" i="16"/>
  <c r="I212"/>
  <c r="H212"/>
  <c r="G212"/>
  <c r="F212"/>
  <c r="I211"/>
  <c r="H211"/>
  <c r="G211"/>
  <c r="S210" i="1" s="1"/>
  <c r="F211" i="16"/>
  <c r="I210"/>
  <c r="H210"/>
  <c r="G210"/>
  <c r="F210"/>
  <c r="I209"/>
  <c r="H209"/>
  <c r="G209"/>
  <c r="F209"/>
  <c r="I208"/>
  <c r="H208"/>
  <c r="G208"/>
  <c r="F208"/>
  <c r="I207"/>
  <c r="H207"/>
  <c r="G207"/>
  <c r="S206" i="1" s="1"/>
  <c r="F207" i="16"/>
  <c r="I206"/>
  <c r="H206"/>
  <c r="G206"/>
  <c r="F206"/>
  <c r="I205"/>
  <c r="H205"/>
  <c r="G205"/>
  <c r="S204" i="1" s="1"/>
  <c r="F205" i="16"/>
  <c r="I204"/>
  <c r="H204"/>
  <c r="G204"/>
  <c r="F204"/>
  <c r="I203"/>
  <c r="H203"/>
  <c r="G203"/>
  <c r="S202" i="1" s="1"/>
  <c r="F203" i="16"/>
  <c r="I202"/>
  <c r="H202"/>
  <c r="G202"/>
  <c r="F202"/>
  <c r="I201"/>
  <c r="H201"/>
  <c r="G201"/>
  <c r="F201"/>
  <c r="I200"/>
  <c r="H200"/>
  <c r="G200"/>
  <c r="F200"/>
  <c r="I199"/>
  <c r="H199"/>
  <c r="G199"/>
  <c r="S198" i="1" s="1"/>
  <c r="F199" i="16"/>
  <c r="I198"/>
  <c r="H198"/>
  <c r="G198"/>
  <c r="F198"/>
  <c r="I197"/>
  <c r="H197"/>
  <c r="G197"/>
  <c r="S196" i="1" s="1"/>
  <c r="F197" i="16"/>
  <c r="I196"/>
  <c r="H196"/>
  <c r="G196"/>
  <c r="F196"/>
  <c r="I195"/>
  <c r="H195"/>
  <c r="G195"/>
  <c r="S194" i="1" s="1"/>
  <c r="F195" i="16"/>
  <c r="I194"/>
  <c r="H194"/>
  <c r="G194"/>
  <c r="F194"/>
  <c r="I193"/>
  <c r="H193"/>
  <c r="G193"/>
  <c r="F193"/>
  <c r="I192"/>
  <c r="H192"/>
  <c r="G192"/>
  <c r="F192"/>
  <c r="I191"/>
  <c r="H191"/>
  <c r="G191"/>
  <c r="S190" i="1" s="1"/>
  <c r="F191" i="16"/>
  <c r="I190"/>
  <c r="H190"/>
  <c r="G190"/>
  <c r="F190"/>
  <c r="I189"/>
  <c r="H189"/>
  <c r="G189"/>
  <c r="S188" i="1" s="1"/>
  <c r="F189" i="16"/>
  <c r="I188"/>
  <c r="H188"/>
  <c r="G188"/>
  <c r="F188"/>
  <c r="I187"/>
  <c r="H187"/>
  <c r="G187"/>
  <c r="S186" i="1" s="1"/>
  <c r="F187" i="16"/>
  <c r="I186"/>
  <c r="H186"/>
  <c r="G186"/>
  <c r="F186"/>
  <c r="I185"/>
  <c r="H185"/>
  <c r="G185"/>
  <c r="F185"/>
  <c r="I184"/>
  <c r="H184"/>
  <c r="G184"/>
  <c r="F184"/>
  <c r="I183"/>
  <c r="H183"/>
  <c r="G183"/>
  <c r="S182" i="1" s="1"/>
  <c r="F183" i="16"/>
  <c r="I182"/>
  <c r="H182"/>
  <c r="G182"/>
  <c r="F182"/>
  <c r="I181"/>
  <c r="H181"/>
  <c r="G181"/>
  <c r="S180" i="1" s="1"/>
  <c r="F181" i="16"/>
  <c r="I180"/>
  <c r="H180"/>
  <c r="G180"/>
  <c r="F180"/>
  <c r="I179"/>
  <c r="H179"/>
  <c r="G179"/>
  <c r="S178" i="1" s="1"/>
  <c r="F179" i="16"/>
  <c r="I178"/>
  <c r="H178"/>
  <c r="G178"/>
  <c r="F178"/>
  <c r="I177"/>
  <c r="H177"/>
  <c r="G177"/>
  <c r="F177"/>
  <c r="I176"/>
  <c r="H176"/>
  <c r="G176"/>
  <c r="F176"/>
  <c r="I175"/>
  <c r="H175"/>
  <c r="G175"/>
  <c r="S174" i="1" s="1"/>
  <c r="F175" i="16"/>
  <c r="I174"/>
  <c r="H174"/>
  <c r="G174"/>
  <c r="F174"/>
  <c r="I173"/>
  <c r="H173"/>
  <c r="G173"/>
  <c r="S172" i="1" s="1"/>
  <c r="F173" i="16"/>
  <c r="I172"/>
  <c r="H172"/>
  <c r="G172"/>
  <c r="F172"/>
  <c r="I171"/>
  <c r="H171"/>
  <c r="G171"/>
  <c r="S170" i="1" s="1"/>
  <c r="F171" i="16"/>
  <c r="I170"/>
  <c r="H170"/>
  <c r="G170"/>
  <c r="F170"/>
  <c r="I169"/>
  <c r="H169"/>
  <c r="G169"/>
  <c r="F169"/>
  <c r="I168"/>
  <c r="H168"/>
  <c r="G168"/>
  <c r="F168"/>
  <c r="I167"/>
  <c r="H167"/>
  <c r="G167"/>
  <c r="S166" i="1" s="1"/>
  <c r="F167" i="16"/>
  <c r="I166"/>
  <c r="H166"/>
  <c r="G166"/>
  <c r="F166"/>
  <c r="I165"/>
  <c r="H165"/>
  <c r="G165"/>
  <c r="S164" i="1" s="1"/>
  <c r="F165" i="16"/>
  <c r="I164"/>
  <c r="H164"/>
  <c r="G164"/>
  <c r="F164"/>
  <c r="I163"/>
  <c r="H163"/>
  <c r="G163"/>
  <c r="S162" i="1" s="1"/>
  <c r="F163" i="16"/>
  <c r="I162"/>
  <c r="H162"/>
  <c r="G162"/>
  <c r="F162"/>
  <c r="I161"/>
  <c r="H161"/>
  <c r="G161"/>
  <c r="F161"/>
  <c r="I160"/>
  <c r="H160"/>
  <c r="G160"/>
  <c r="F160"/>
  <c r="I159"/>
  <c r="H159"/>
  <c r="G159"/>
  <c r="S158" i="1" s="1"/>
  <c r="F159" i="16"/>
  <c r="I158"/>
  <c r="H158"/>
  <c r="G158"/>
  <c r="F158"/>
  <c r="I157"/>
  <c r="H157"/>
  <c r="G157"/>
  <c r="S156" i="1" s="1"/>
  <c r="F157" i="16"/>
  <c r="I156"/>
  <c r="H156"/>
  <c r="G156"/>
  <c r="F156"/>
  <c r="I155"/>
  <c r="H155"/>
  <c r="G155"/>
  <c r="S154" i="1" s="1"/>
  <c r="F155" i="16"/>
  <c r="I154"/>
  <c r="H154"/>
  <c r="G154"/>
  <c r="F154"/>
  <c r="I153"/>
  <c r="H153"/>
  <c r="G153"/>
  <c r="F153"/>
  <c r="I152"/>
  <c r="H152"/>
  <c r="G152"/>
  <c r="F152"/>
  <c r="I151"/>
  <c r="H151"/>
  <c r="G151"/>
  <c r="S150" i="1" s="1"/>
  <c r="F151" i="16"/>
  <c r="I150"/>
  <c r="H150"/>
  <c r="G150"/>
  <c r="F150"/>
  <c r="I149"/>
  <c r="H149"/>
  <c r="G149"/>
  <c r="S148" i="1" s="1"/>
  <c r="F149" i="16"/>
  <c r="I148"/>
  <c r="H148"/>
  <c r="G148"/>
  <c r="F148"/>
  <c r="I147"/>
  <c r="H147"/>
  <c r="G147"/>
  <c r="S146" i="1" s="1"/>
  <c r="F147" i="16"/>
  <c r="I146"/>
  <c r="H146"/>
  <c r="G146"/>
  <c r="F146"/>
  <c r="I145"/>
  <c r="H145"/>
  <c r="G145"/>
  <c r="F145"/>
  <c r="I144"/>
  <c r="H144"/>
  <c r="G144"/>
  <c r="F144"/>
  <c r="I143"/>
  <c r="H143"/>
  <c r="G143"/>
  <c r="S142" i="1" s="1"/>
  <c r="F143" i="16"/>
  <c r="I142"/>
  <c r="H142"/>
  <c r="G142"/>
  <c r="F142"/>
  <c r="I141"/>
  <c r="H141"/>
  <c r="G141"/>
  <c r="S140" i="1" s="1"/>
  <c r="F141" i="16"/>
  <c r="I140"/>
  <c r="H140"/>
  <c r="G140"/>
  <c r="F140"/>
  <c r="I139"/>
  <c r="H139"/>
  <c r="G139"/>
  <c r="S138" i="1" s="1"/>
  <c r="F139" i="16"/>
  <c r="I138"/>
  <c r="H138"/>
  <c r="G138"/>
  <c r="F138"/>
  <c r="I137"/>
  <c r="H137"/>
  <c r="G137"/>
  <c r="F137"/>
  <c r="I136"/>
  <c r="H136"/>
  <c r="G136"/>
  <c r="F136"/>
  <c r="I135"/>
  <c r="H135"/>
  <c r="G135"/>
  <c r="S134" i="1" s="1"/>
  <c r="F135" i="16"/>
  <c r="I134"/>
  <c r="H134"/>
  <c r="G134"/>
  <c r="F134"/>
  <c r="I133"/>
  <c r="H133"/>
  <c r="G133"/>
  <c r="S132" i="1" s="1"/>
  <c r="F133" i="16"/>
  <c r="I132"/>
  <c r="H132"/>
  <c r="G132"/>
  <c r="F132"/>
  <c r="I131"/>
  <c r="H131"/>
  <c r="G131"/>
  <c r="S130" i="1" s="1"/>
  <c r="F131" i="16"/>
  <c r="I130"/>
  <c r="H130"/>
  <c r="G130"/>
  <c r="F130"/>
  <c r="I129"/>
  <c r="H129"/>
  <c r="G129"/>
  <c r="F129"/>
  <c r="I128"/>
  <c r="H128"/>
  <c r="G128"/>
  <c r="F128"/>
  <c r="I127"/>
  <c r="H127"/>
  <c r="G127"/>
  <c r="S126" i="1" s="1"/>
  <c r="F127" i="16"/>
  <c r="I126"/>
  <c r="H126"/>
  <c r="G126"/>
  <c r="F126"/>
  <c r="I125"/>
  <c r="H125"/>
  <c r="G125"/>
  <c r="S124" i="1" s="1"/>
  <c r="F125" i="16"/>
  <c r="I124"/>
  <c r="H124"/>
  <c r="G124"/>
  <c r="F124"/>
  <c r="I123"/>
  <c r="H123"/>
  <c r="G123"/>
  <c r="S122" i="1" s="1"/>
  <c r="F123" i="16"/>
  <c r="I122"/>
  <c r="H122"/>
  <c r="G122"/>
  <c r="F122"/>
  <c r="I121"/>
  <c r="H121"/>
  <c r="G121"/>
  <c r="F121"/>
  <c r="I120"/>
  <c r="H120"/>
  <c r="G120"/>
  <c r="F120"/>
  <c r="I119"/>
  <c r="H119"/>
  <c r="G119"/>
  <c r="S118" i="1" s="1"/>
  <c r="F119" i="16"/>
  <c r="I118"/>
  <c r="H118"/>
  <c r="G118"/>
  <c r="F118"/>
  <c r="I117"/>
  <c r="H117"/>
  <c r="G117"/>
  <c r="S116" i="1" s="1"/>
  <c r="F117" i="16"/>
  <c r="I116"/>
  <c r="H116"/>
  <c r="G116"/>
  <c r="F116"/>
  <c r="I115"/>
  <c r="H115"/>
  <c r="G115"/>
  <c r="S114" i="1" s="1"/>
  <c r="F115" i="16"/>
  <c r="I114"/>
  <c r="H114"/>
  <c r="G114"/>
  <c r="F114"/>
  <c r="I113"/>
  <c r="H113"/>
  <c r="G113"/>
  <c r="F113"/>
  <c r="I112"/>
  <c r="H112"/>
  <c r="G112"/>
  <c r="F112"/>
  <c r="I111"/>
  <c r="H111"/>
  <c r="G111"/>
  <c r="S110" i="1" s="1"/>
  <c r="F111" i="16"/>
  <c r="I110"/>
  <c r="H110"/>
  <c r="G110"/>
  <c r="F110"/>
  <c r="I109"/>
  <c r="H109"/>
  <c r="G109"/>
  <c r="S108" i="1" s="1"/>
  <c r="F109" i="16"/>
  <c r="I108"/>
  <c r="H108"/>
  <c r="G108"/>
  <c r="F108"/>
  <c r="I107"/>
  <c r="H107"/>
  <c r="G107"/>
  <c r="S106" i="1" s="1"/>
  <c r="F107" i="16"/>
  <c r="I106"/>
  <c r="H106"/>
  <c r="G106"/>
  <c r="F106"/>
  <c r="I105"/>
  <c r="H105"/>
  <c r="G105"/>
  <c r="F105"/>
  <c r="I104"/>
  <c r="H104"/>
  <c r="G104"/>
  <c r="F104"/>
  <c r="I103"/>
  <c r="H103"/>
  <c r="G103"/>
  <c r="S102" i="1" s="1"/>
  <c r="F103" i="16"/>
  <c r="I102"/>
  <c r="H102"/>
  <c r="G102"/>
  <c r="F102"/>
  <c r="I101"/>
  <c r="H101"/>
  <c r="G101"/>
  <c r="S100" i="1" s="1"/>
  <c r="F101" i="16"/>
  <c r="I100"/>
  <c r="H100"/>
  <c r="G100"/>
  <c r="F100"/>
  <c r="I99"/>
  <c r="H99"/>
  <c r="G99"/>
  <c r="S98" i="1" s="1"/>
  <c r="F99" i="16"/>
  <c r="I98"/>
  <c r="H98"/>
  <c r="G98"/>
  <c r="F98"/>
  <c r="I97"/>
  <c r="H97"/>
  <c r="G97"/>
  <c r="F97"/>
  <c r="I96"/>
  <c r="H96"/>
  <c r="G96"/>
  <c r="F96"/>
  <c r="I95"/>
  <c r="H95"/>
  <c r="G95"/>
  <c r="S94" i="1" s="1"/>
  <c r="F95" i="16"/>
  <c r="I94"/>
  <c r="H94"/>
  <c r="G94"/>
  <c r="F94"/>
  <c r="I93"/>
  <c r="H93"/>
  <c r="G93"/>
  <c r="S92" i="1" s="1"/>
  <c r="F93" i="16"/>
  <c r="I92"/>
  <c r="H92"/>
  <c r="G92"/>
  <c r="F92"/>
  <c r="I91"/>
  <c r="H91"/>
  <c r="G91"/>
  <c r="S90" i="1" s="1"/>
  <c r="F91" i="16"/>
  <c r="I90"/>
  <c r="H90"/>
  <c r="G90"/>
  <c r="F90"/>
  <c r="I89"/>
  <c r="H89"/>
  <c r="G89"/>
  <c r="F89"/>
  <c r="I88"/>
  <c r="H88"/>
  <c r="G88"/>
  <c r="F88"/>
  <c r="I87"/>
  <c r="H87"/>
  <c r="G87"/>
  <c r="S86" i="1" s="1"/>
  <c r="F87" i="16"/>
  <c r="I86"/>
  <c r="H86"/>
  <c r="G86"/>
  <c r="F86"/>
  <c r="I85"/>
  <c r="H85"/>
  <c r="G85"/>
  <c r="S84" i="1" s="1"/>
  <c r="F85" i="16"/>
  <c r="I84"/>
  <c r="H84"/>
  <c r="G84"/>
  <c r="F84"/>
  <c r="I83"/>
  <c r="H83"/>
  <c r="G83"/>
  <c r="S82" i="1" s="1"/>
  <c r="F83" i="16"/>
  <c r="I82"/>
  <c r="H82"/>
  <c r="G82"/>
  <c r="F82"/>
  <c r="I81"/>
  <c r="H81"/>
  <c r="G81"/>
  <c r="F81"/>
  <c r="I80"/>
  <c r="H80"/>
  <c r="G80"/>
  <c r="F80"/>
  <c r="I79"/>
  <c r="H79"/>
  <c r="G79"/>
  <c r="S78" i="1" s="1"/>
  <c r="F79" i="16"/>
  <c r="I78"/>
  <c r="H78"/>
  <c r="G78"/>
  <c r="F78"/>
  <c r="I77"/>
  <c r="H77"/>
  <c r="G77"/>
  <c r="S76" i="1" s="1"/>
  <c r="F77" i="16"/>
  <c r="I76"/>
  <c r="H76"/>
  <c r="G76"/>
  <c r="F76"/>
  <c r="I75"/>
  <c r="H75"/>
  <c r="G75"/>
  <c r="S74" i="1" s="1"/>
  <c r="F75" i="16"/>
  <c r="I74"/>
  <c r="H74"/>
  <c r="G74"/>
  <c r="F74"/>
  <c r="I73"/>
  <c r="H73"/>
  <c r="G73"/>
  <c r="F73"/>
  <c r="I72"/>
  <c r="H72"/>
  <c r="G72"/>
  <c r="F72"/>
  <c r="I71"/>
  <c r="H71"/>
  <c r="G71"/>
  <c r="S70" i="1" s="1"/>
  <c r="F71" i="16"/>
  <c r="I70"/>
  <c r="H70"/>
  <c r="G70"/>
  <c r="F70"/>
  <c r="I69"/>
  <c r="H69"/>
  <c r="G69"/>
  <c r="S68" i="1" s="1"/>
  <c r="F69" i="16"/>
  <c r="I68"/>
  <c r="H68"/>
  <c r="G68"/>
  <c r="F68"/>
  <c r="I67"/>
  <c r="H67"/>
  <c r="G67"/>
  <c r="S66" i="1" s="1"/>
  <c r="F67" i="16"/>
  <c r="I66"/>
  <c r="H66"/>
  <c r="G66"/>
  <c r="F66"/>
  <c r="I65"/>
  <c r="H65"/>
  <c r="G65"/>
  <c r="F65"/>
  <c r="I64"/>
  <c r="H64"/>
  <c r="G64"/>
  <c r="F64"/>
  <c r="I63"/>
  <c r="H63"/>
  <c r="G63"/>
  <c r="S62" i="1" s="1"/>
  <c r="F63" i="16"/>
  <c r="I62"/>
  <c r="H62"/>
  <c r="G62"/>
  <c r="F62"/>
  <c r="I61"/>
  <c r="H61"/>
  <c r="G61"/>
  <c r="S60" i="1" s="1"/>
  <c r="F61" i="16"/>
  <c r="I60"/>
  <c r="H60"/>
  <c r="G60"/>
  <c r="F60"/>
  <c r="I59"/>
  <c r="H59"/>
  <c r="G59"/>
  <c r="S58" i="1" s="1"/>
  <c r="F59" i="16"/>
  <c r="I58"/>
  <c r="H58"/>
  <c r="G58"/>
  <c r="F58"/>
  <c r="I57"/>
  <c r="H57"/>
  <c r="G57"/>
  <c r="F57"/>
  <c r="I56"/>
  <c r="H56"/>
  <c r="G56"/>
  <c r="F56"/>
  <c r="I55"/>
  <c r="H55"/>
  <c r="G55"/>
  <c r="S54" i="1" s="1"/>
  <c r="F55" i="16"/>
  <c r="I54"/>
  <c r="H54"/>
  <c r="G54"/>
  <c r="F54"/>
  <c r="I53"/>
  <c r="H53"/>
  <c r="G53"/>
  <c r="S52" i="1" s="1"/>
  <c r="F53" i="16"/>
  <c r="I52"/>
  <c r="H52"/>
  <c r="G52"/>
  <c r="F52"/>
  <c r="I51"/>
  <c r="H51"/>
  <c r="G51"/>
  <c r="S50" i="1" s="1"/>
  <c r="F51" i="16"/>
  <c r="I50"/>
  <c r="H50"/>
  <c r="G50"/>
  <c r="F50"/>
  <c r="I49"/>
  <c r="H49"/>
  <c r="G49"/>
  <c r="F49"/>
  <c r="I48"/>
  <c r="H48"/>
  <c r="G48"/>
  <c r="F48"/>
  <c r="I47"/>
  <c r="H47"/>
  <c r="G47"/>
  <c r="S46" i="1" s="1"/>
  <c r="F47" i="16"/>
  <c r="I46"/>
  <c r="H46"/>
  <c r="G46"/>
  <c r="S45" i="1" s="1"/>
  <c r="F46" i="16"/>
  <c r="I45"/>
  <c r="H45"/>
  <c r="G45"/>
  <c r="S44" i="1" s="1"/>
  <c r="F45" i="16"/>
  <c r="I44"/>
  <c r="H44"/>
  <c r="G44"/>
  <c r="F44"/>
  <c r="I43"/>
  <c r="H43"/>
  <c r="G43"/>
  <c r="F43"/>
  <c r="I42"/>
  <c r="H42"/>
  <c r="G42"/>
  <c r="S41" i="1" s="1"/>
  <c r="F42" i="16"/>
  <c r="I41"/>
  <c r="H41"/>
  <c r="G41"/>
  <c r="S40" i="1" s="1"/>
  <c r="F41" i="16"/>
  <c r="I40"/>
  <c r="H40"/>
  <c r="G40"/>
  <c r="F40"/>
  <c r="I39"/>
  <c r="H39"/>
  <c r="G39"/>
  <c r="S38" i="1" s="1"/>
  <c r="F39" i="16"/>
  <c r="I38"/>
  <c r="H38"/>
  <c r="G38"/>
  <c r="F38"/>
  <c r="I37"/>
  <c r="H37"/>
  <c r="G37"/>
  <c r="S36" i="1" s="1"/>
  <c r="F37" i="16"/>
  <c r="I36"/>
  <c r="H36"/>
  <c r="G36"/>
  <c r="S35" i="1" s="1"/>
  <c r="F36" i="16"/>
  <c r="I35"/>
  <c r="H35"/>
  <c r="G35"/>
  <c r="F35"/>
  <c r="I34"/>
  <c r="H34"/>
  <c r="G34"/>
  <c r="S33" i="1" s="1"/>
  <c r="F34" i="16"/>
  <c r="I33"/>
  <c r="H33"/>
  <c r="G33"/>
  <c r="S32" i="1" s="1"/>
  <c r="F33" i="16"/>
  <c r="I32"/>
  <c r="H32"/>
  <c r="G32"/>
  <c r="F32"/>
  <c r="I31"/>
  <c r="H31"/>
  <c r="G31"/>
  <c r="S30" i="1" s="1"/>
  <c r="F31" i="16"/>
  <c r="S37" i="1"/>
  <c r="S43"/>
  <c r="S48"/>
  <c r="S56"/>
  <c r="S64"/>
  <c r="S72"/>
  <c r="S80"/>
  <c r="S88"/>
  <c r="S96"/>
  <c r="S104"/>
  <c r="S112"/>
  <c r="S120"/>
  <c r="S128"/>
  <c r="S136"/>
  <c r="S144"/>
  <c r="S152"/>
  <c r="S160"/>
  <c r="S168"/>
  <c r="S176"/>
  <c r="S184"/>
  <c r="S192"/>
  <c r="S200"/>
  <c r="S208"/>
  <c r="S216"/>
  <c r="S224"/>
  <c r="S232"/>
  <c r="S240"/>
  <c r="S248"/>
  <c r="S256"/>
  <c r="S264"/>
  <c r="F30" i="16"/>
  <c r="G30"/>
  <c r="S29" i="1" s="1"/>
  <c r="H30" i="16"/>
  <c r="I30"/>
  <c r="D32" i="14"/>
  <c r="I32"/>
  <c r="D33"/>
  <c r="I33"/>
  <c r="D34"/>
  <c r="I34"/>
  <c r="D35"/>
  <c r="I35"/>
  <c r="D36"/>
  <c r="I36"/>
  <c r="D37"/>
  <c r="I37"/>
  <c r="D38"/>
  <c r="I38"/>
  <c r="D39"/>
  <c r="I39"/>
  <c r="D40"/>
  <c r="I40"/>
  <c r="D41"/>
  <c r="I41"/>
  <c r="D42"/>
  <c r="I42"/>
  <c r="D43"/>
  <c r="I43"/>
  <c r="D44"/>
  <c r="I44"/>
  <c r="D45"/>
  <c r="I45"/>
  <c r="D46"/>
  <c r="I46"/>
  <c r="D47"/>
  <c r="I47"/>
  <c r="D48"/>
  <c r="I48"/>
  <c r="D49"/>
  <c r="I49"/>
  <c r="D50"/>
  <c r="I50"/>
  <c r="D51"/>
  <c r="I51"/>
  <c r="D52"/>
  <c r="I52"/>
  <c r="D53"/>
  <c r="I53"/>
  <c r="D54"/>
  <c r="I54"/>
  <c r="D55"/>
  <c r="I55"/>
  <c r="D56"/>
  <c r="I56"/>
  <c r="D57"/>
  <c r="I57"/>
  <c r="D58"/>
  <c r="I58"/>
  <c r="D59"/>
  <c r="I59"/>
  <c r="D60"/>
  <c r="I60"/>
  <c r="D61"/>
  <c r="I61"/>
  <c r="D62"/>
  <c r="I62"/>
  <c r="D63"/>
  <c r="I63"/>
  <c r="D64"/>
  <c r="I64"/>
  <c r="D65"/>
  <c r="I65"/>
  <c r="D66"/>
  <c r="I66"/>
  <c r="D67"/>
  <c r="I67"/>
  <c r="D68"/>
  <c r="I68"/>
  <c r="D69"/>
  <c r="I69"/>
  <c r="D70"/>
  <c r="I70"/>
  <c r="D71"/>
  <c r="I71"/>
  <c r="D72"/>
  <c r="I72"/>
  <c r="D73"/>
  <c r="I73"/>
  <c r="D74"/>
  <c r="I74"/>
  <c r="D75"/>
  <c r="I75"/>
  <c r="D76"/>
  <c r="I76"/>
  <c r="D77"/>
  <c r="I77"/>
  <c r="D78"/>
  <c r="I78"/>
  <c r="D79"/>
  <c r="I79"/>
  <c r="D80"/>
  <c r="I80"/>
  <c r="D81"/>
  <c r="I81"/>
  <c r="D82"/>
  <c r="I82"/>
  <c r="D83"/>
  <c r="I83"/>
  <c r="D84"/>
  <c r="I84"/>
  <c r="D85"/>
  <c r="I85"/>
  <c r="D86"/>
  <c r="I86"/>
  <c r="D87"/>
  <c r="I87"/>
  <c r="D88"/>
  <c r="I88"/>
  <c r="D89"/>
  <c r="I89"/>
  <c r="D90"/>
  <c r="I90"/>
  <c r="D91"/>
  <c r="I91"/>
  <c r="D92"/>
  <c r="I92"/>
  <c r="D93"/>
  <c r="I93"/>
  <c r="D94"/>
  <c r="I94"/>
  <c r="D95"/>
  <c r="I95"/>
  <c r="D96"/>
  <c r="I96"/>
  <c r="D97"/>
  <c r="I97"/>
  <c r="D98"/>
  <c r="I98"/>
  <c r="D99"/>
  <c r="I99"/>
  <c r="D100"/>
  <c r="I100"/>
  <c r="D101"/>
  <c r="I101"/>
  <c r="D102"/>
  <c r="I102"/>
  <c r="D103"/>
  <c r="I103"/>
  <c r="D104"/>
  <c r="I104"/>
  <c r="D105"/>
  <c r="I105"/>
  <c r="D106"/>
  <c r="I106"/>
  <c r="D107"/>
  <c r="I107"/>
  <c r="D108"/>
  <c r="I108"/>
  <c r="D109"/>
  <c r="I109"/>
  <c r="D110"/>
  <c r="I110"/>
  <c r="D111"/>
  <c r="I111"/>
  <c r="D112"/>
  <c r="I112"/>
  <c r="D113"/>
  <c r="I113"/>
  <c r="D114"/>
  <c r="I114"/>
  <c r="D115"/>
  <c r="I115"/>
  <c r="D116"/>
  <c r="I116"/>
  <c r="D117"/>
  <c r="I117"/>
  <c r="D118"/>
  <c r="I118"/>
  <c r="D119"/>
  <c r="I119"/>
  <c r="D120"/>
  <c r="I120"/>
  <c r="D121"/>
  <c r="I121"/>
  <c r="D122"/>
  <c r="I122"/>
  <c r="D123"/>
  <c r="I123"/>
  <c r="D124"/>
  <c r="I124"/>
  <c r="D125"/>
  <c r="I125"/>
  <c r="D126"/>
  <c r="I126"/>
  <c r="D127"/>
  <c r="I127"/>
  <c r="D128"/>
  <c r="I128"/>
  <c r="D129"/>
  <c r="I129"/>
  <c r="D130"/>
  <c r="I130"/>
  <c r="D131"/>
  <c r="I131"/>
  <c r="D132"/>
  <c r="I132"/>
  <c r="D133"/>
  <c r="I133"/>
  <c r="D134"/>
  <c r="I134"/>
  <c r="D135"/>
  <c r="I135"/>
  <c r="D136"/>
  <c r="I136"/>
  <c r="D137"/>
  <c r="I137"/>
  <c r="D138"/>
  <c r="I138"/>
  <c r="D139"/>
  <c r="I139"/>
  <c r="D140"/>
  <c r="I140"/>
  <c r="D141"/>
  <c r="I141"/>
  <c r="D142"/>
  <c r="I142"/>
  <c r="D143"/>
  <c r="I143"/>
  <c r="D144"/>
  <c r="I144"/>
  <c r="D145"/>
  <c r="I145"/>
  <c r="D146"/>
  <c r="I146"/>
  <c r="D147"/>
  <c r="I147"/>
  <c r="D148"/>
  <c r="I148"/>
  <c r="D149"/>
  <c r="I149"/>
  <c r="D150"/>
  <c r="I150"/>
  <c r="D151"/>
  <c r="I151"/>
  <c r="D152"/>
  <c r="I152"/>
  <c r="D153"/>
  <c r="I153"/>
  <c r="D154"/>
  <c r="I154"/>
  <c r="D155"/>
  <c r="I155"/>
  <c r="D156"/>
  <c r="I156"/>
  <c r="D157"/>
  <c r="I157"/>
  <c r="D158"/>
  <c r="I158"/>
  <c r="D159"/>
  <c r="I159"/>
  <c r="D160"/>
  <c r="I160"/>
  <c r="D161"/>
  <c r="I161"/>
  <c r="D162"/>
  <c r="I162"/>
  <c r="D163"/>
  <c r="I163"/>
  <c r="D164"/>
  <c r="I164"/>
  <c r="D165"/>
  <c r="I165"/>
  <c r="D166"/>
  <c r="I166"/>
  <c r="D167"/>
  <c r="I167"/>
  <c r="D168"/>
  <c r="I168"/>
  <c r="D169"/>
  <c r="I169"/>
  <c r="D170"/>
  <c r="I170"/>
  <c r="D171"/>
  <c r="I171"/>
  <c r="D172"/>
  <c r="I172"/>
  <c r="D173"/>
  <c r="I173"/>
  <c r="D174"/>
  <c r="I174"/>
  <c r="D175"/>
  <c r="I175"/>
  <c r="D176"/>
  <c r="I176"/>
  <c r="D177"/>
  <c r="I177"/>
  <c r="D178"/>
  <c r="I178"/>
  <c r="D179"/>
  <c r="I179"/>
  <c r="D180"/>
  <c r="I180"/>
  <c r="D181"/>
  <c r="I181"/>
  <c r="D182"/>
  <c r="I182"/>
  <c r="D183"/>
  <c r="I183"/>
  <c r="D184"/>
  <c r="I184"/>
  <c r="D185"/>
  <c r="I185"/>
  <c r="D186"/>
  <c r="I186"/>
  <c r="D187"/>
  <c r="I187"/>
  <c r="D188"/>
  <c r="I188"/>
  <c r="D189"/>
  <c r="I189"/>
  <c r="D190"/>
  <c r="I190"/>
  <c r="D191"/>
  <c r="I191"/>
  <c r="D192"/>
  <c r="I192"/>
  <c r="D193"/>
  <c r="I193"/>
  <c r="D194"/>
  <c r="I194"/>
  <c r="D195"/>
  <c r="I195"/>
  <c r="D196"/>
  <c r="I196"/>
  <c r="D197"/>
  <c r="I197"/>
  <c r="D198"/>
  <c r="I198"/>
  <c r="D199"/>
  <c r="I199"/>
  <c r="D200"/>
  <c r="I200"/>
  <c r="D201"/>
  <c r="I201"/>
  <c r="D202"/>
  <c r="I202"/>
  <c r="D203"/>
  <c r="I203"/>
  <c r="D204"/>
  <c r="I204"/>
  <c r="D205"/>
  <c r="I205"/>
  <c r="D206"/>
  <c r="I206"/>
  <c r="D207"/>
  <c r="I207"/>
  <c r="D208"/>
  <c r="I208"/>
  <c r="D209"/>
  <c r="I209"/>
  <c r="D210"/>
  <c r="I210"/>
  <c r="D211"/>
  <c r="I211"/>
  <c r="D212"/>
  <c r="I212"/>
  <c r="D213"/>
  <c r="I213"/>
  <c r="D214"/>
  <c r="I214"/>
  <c r="D215"/>
  <c r="I215"/>
  <c r="D216"/>
  <c r="I216"/>
  <c r="D217"/>
  <c r="I217"/>
  <c r="D218"/>
  <c r="I218"/>
  <c r="D219"/>
  <c r="I219"/>
  <c r="D220"/>
  <c r="I220"/>
  <c r="D221"/>
  <c r="I221"/>
  <c r="D222"/>
  <c r="I222"/>
  <c r="D223"/>
  <c r="I223"/>
  <c r="D224"/>
  <c r="I224"/>
  <c r="D225"/>
  <c r="I225"/>
  <c r="D226"/>
  <c r="I226"/>
  <c r="D227"/>
  <c r="I227"/>
  <c r="D228"/>
  <c r="I228"/>
  <c r="D229"/>
  <c r="I229"/>
  <c r="D230"/>
  <c r="I230"/>
  <c r="D231"/>
  <c r="I231"/>
  <c r="D232"/>
  <c r="I232"/>
  <c r="D233"/>
  <c r="I233"/>
  <c r="D234"/>
  <c r="I234"/>
  <c r="D235"/>
  <c r="I235"/>
  <c r="D236"/>
  <c r="I236"/>
  <c r="D237"/>
  <c r="I237"/>
  <c r="D238"/>
  <c r="I238"/>
  <c r="D239"/>
  <c r="I239"/>
  <c r="D240"/>
  <c r="I240"/>
  <c r="D241"/>
  <c r="I241"/>
  <c r="D242"/>
  <c r="I242"/>
  <c r="D243"/>
  <c r="I243"/>
  <c r="D244"/>
  <c r="I244"/>
  <c r="D245"/>
  <c r="I245"/>
  <c r="D246"/>
  <c r="I246"/>
  <c r="D247"/>
  <c r="I247"/>
  <c r="D248"/>
  <c r="I248"/>
  <c r="D249"/>
  <c r="I249"/>
  <c r="D250"/>
  <c r="I250"/>
  <c r="D251"/>
  <c r="I251"/>
  <c r="D252"/>
  <c r="I252"/>
  <c r="D253"/>
  <c r="I253"/>
  <c r="D254"/>
  <c r="I254"/>
  <c r="D255"/>
  <c r="I255"/>
  <c r="D256"/>
  <c r="I256"/>
  <c r="D257"/>
  <c r="I257"/>
  <c r="D258"/>
  <c r="I258"/>
  <c r="D259"/>
  <c r="I259"/>
  <c r="D260"/>
  <c r="I260"/>
  <c r="D261"/>
  <c r="I261"/>
  <c r="D262"/>
  <c r="I262"/>
  <c r="D263"/>
  <c r="I263"/>
  <c r="D264"/>
  <c r="I264"/>
  <c r="D265"/>
  <c r="I265"/>
  <c r="D266"/>
  <c r="I266"/>
  <c r="D267"/>
  <c r="I267"/>
  <c r="D268"/>
  <c r="I268"/>
  <c r="D269"/>
  <c r="I269"/>
  <c r="D270"/>
  <c r="I270"/>
  <c r="D31"/>
  <c r="I31"/>
  <c r="C31" i="12"/>
  <c r="E31"/>
  <c r="G31"/>
  <c r="I31"/>
  <c r="C32"/>
  <c r="E32"/>
  <c r="G32"/>
  <c r="I32"/>
  <c r="C33"/>
  <c r="E33"/>
  <c r="G33"/>
  <c r="I33"/>
  <c r="C34"/>
  <c r="E34"/>
  <c r="G34"/>
  <c r="I34"/>
  <c r="C35"/>
  <c r="E35"/>
  <c r="G35"/>
  <c r="I35"/>
  <c r="C36"/>
  <c r="E36"/>
  <c r="G36"/>
  <c r="I36"/>
  <c r="C37"/>
  <c r="E37"/>
  <c r="G37"/>
  <c r="I37"/>
  <c r="C38"/>
  <c r="E38"/>
  <c r="G38"/>
  <c r="I38"/>
  <c r="C39"/>
  <c r="E39"/>
  <c r="G39"/>
  <c r="I39"/>
  <c r="C40"/>
  <c r="E40"/>
  <c r="G40"/>
  <c r="I40"/>
  <c r="C41"/>
  <c r="E41"/>
  <c r="G41"/>
  <c r="I41"/>
  <c r="C42"/>
  <c r="E42"/>
  <c r="G42"/>
  <c r="I42"/>
  <c r="C43"/>
  <c r="E43"/>
  <c r="G43"/>
  <c r="I43"/>
  <c r="C44"/>
  <c r="E44"/>
  <c r="G44"/>
  <c r="I44"/>
  <c r="C45"/>
  <c r="E45"/>
  <c r="G45"/>
  <c r="I45"/>
  <c r="C46"/>
  <c r="E46"/>
  <c r="G46"/>
  <c r="I46"/>
  <c r="C47"/>
  <c r="E47"/>
  <c r="G47"/>
  <c r="I47"/>
  <c r="C48"/>
  <c r="E48"/>
  <c r="G48"/>
  <c r="I48"/>
  <c r="C49"/>
  <c r="E49"/>
  <c r="G49"/>
  <c r="I49"/>
  <c r="C50"/>
  <c r="E50"/>
  <c r="G50"/>
  <c r="I50"/>
  <c r="C51"/>
  <c r="E51"/>
  <c r="G51"/>
  <c r="I51"/>
  <c r="C52"/>
  <c r="E52"/>
  <c r="G52"/>
  <c r="I52"/>
  <c r="C53"/>
  <c r="E53"/>
  <c r="G53"/>
  <c r="I53"/>
  <c r="C54"/>
  <c r="E54"/>
  <c r="G54"/>
  <c r="I54"/>
  <c r="C55"/>
  <c r="E55"/>
  <c r="G55"/>
  <c r="I55"/>
  <c r="C56"/>
  <c r="E56"/>
  <c r="G56"/>
  <c r="I56"/>
  <c r="C57"/>
  <c r="E57"/>
  <c r="G57"/>
  <c r="I57"/>
  <c r="C58"/>
  <c r="E58"/>
  <c r="G58"/>
  <c r="I58"/>
  <c r="C59"/>
  <c r="E59"/>
  <c r="G59"/>
  <c r="I59"/>
  <c r="C60"/>
  <c r="E60"/>
  <c r="G60"/>
  <c r="I60"/>
  <c r="C61"/>
  <c r="E61"/>
  <c r="G61"/>
  <c r="I61"/>
  <c r="C62"/>
  <c r="E62"/>
  <c r="G62"/>
  <c r="I62"/>
  <c r="C63"/>
  <c r="E63"/>
  <c r="G63"/>
  <c r="I63"/>
  <c r="C64"/>
  <c r="E64"/>
  <c r="G64"/>
  <c r="I64"/>
  <c r="C65"/>
  <c r="E65"/>
  <c r="G65"/>
  <c r="I65"/>
  <c r="C66"/>
  <c r="E66"/>
  <c r="G66"/>
  <c r="I66"/>
  <c r="C67"/>
  <c r="E67"/>
  <c r="G67"/>
  <c r="I67"/>
  <c r="C68"/>
  <c r="E68"/>
  <c r="G68"/>
  <c r="I68"/>
  <c r="C69"/>
  <c r="E69"/>
  <c r="G69"/>
  <c r="I69"/>
  <c r="C70"/>
  <c r="E70"/>
  <c r="G70"/>
  <c r="I70"/>
  <c r="C71"/>
  <c r="E71"/>
  <c r="G71"/>
  <c r="I71"/>
  <c r="C72"/>
  <c r="E72"/>
  <c r="G72"/>
  <c r="I72"/>
  <c r="C73"/>
  <c r="E73"/>
  <c r="G73"/>
  <c r="I73"/>
  <c r="C74"/>
  <c r="E74"/>
  <c r="G74"/>
  <c r="I74"/>
  <c r="C75"/>
  <c r="E75"/>
  <c r="G75"/>
  <c r="I75"/>
  <c r="C76"/>
  <c r="E76"/>
  <c r="G76"/>
  <c r="I76"/>
  <c r="C77"/>
  <c r="E77"/>
  <c r="G77"/>
  <c r="I77"/>
  <c r="C78"/>
  <c r="E78"/>
  <c r="G78"/>
  <c r="I78"/>
  <c r="C79"/>
  <c r="E79"/>
  <c r="G79"/>
  <c r="I79"/>
  <c r="C80"/>
  <c r="E80"/>
  <c r="G80"/>
  <c r="I80"/>
  <c r="C81"/>
  <c r="E81"/>
  <c r="G81"/>
  <c r="I81"/>
  <c r="C82"/>
  <c r="E82"/>
  <c r="G82"/>
  <c r="I82"/>
  <c r="C83"/>
  <c r="E83"/>
  <c r="G83"/>
  <c r="I83"/>
  <c r="C84"/>
  <c r="E84"/>
  <c r="G84"/>
  <c r="I84"/>
  <c r="C85"/>
  <c r="E85"/>
  <c r="G85"/>
  <c r="I85"/>
  <c r="C86"/>
  <c r="E86"/>
  <c r="G86"/>
  <c r="I86"/>
  <c r="C87"/>
  <c r="E87"/>
  <c r="G87"/>
  <c r="I87"/>
  <c r="C88"/>
  <c r="E88"/>
  <c r="G88"/>
  <c r="I88"/>
  <c r="C89"/>
  <c r="E89"/>
  <c r="G89"/>
  <c r="I89"/>
  <c r="C90"/>
  <c r="E90"/>
  <c r="G90"/>
  <c r="I90"/>
  <c r="C91"/>
  <c r="E91"/>
  <c r="G91"/>
  <c r="I91"/>
  <c r="C92"/>
  <c r="E92"/>
  <c r="G92"/>
  <c r="I92"/>
  <c r="C93"/>
  <c r="E93"/>
  <c r="G93"/>
  <c r="I93"/>
  <c r="C94"/>
  <c r="E94"/>
  <c r="G94"/>
  <c r="I94"/>
  <c r="C95"/>
  <c r="E95"/>
  <c r="G95"/>
  <c r="I95"/>
  <c r="C96"/>
  <c r="E96"/>
  <c r="G96"/>
  <c r="I96"/>
  <c r="C97"/>
  <c r="E97"/>
  <c r="G97"/>
  <c r="I97"/>
  <c r="C98"/>
  <c r="E98"/>
  <c r="G98"/>
  <c r="I98"/>
  <c r="C99"/>
  <c r="E99"/>
  <c r="G99"/>
  <c r="I99"/>
  <c r="C100"/>
  <c r="E100"/>
  <c r="G100"/>
  <c r="I100"/>
  <c r="C101"/>
  <c r="E101"/>
  <c r="G101"/>
  <c r="I101"/>
  <c r="C102"/>
  <c r="E102"/>
  <c r="G102"/>
  <c r="I102"/>
  <c r="C103"/>
  <c r="E103"/>
  <c r="G103"/>
  <c r="I103"/>
  <c r="C104"/>
  <c r="E104"/>
  <c r="G104"/>
  <c r="I104"/>
  <c r="C105"/>
  <c r="E105"/>
  <c r="G105"/>
  <c r="I105"/>
  <c r="C106"/>
  <c r="E106"/>
  <c r="G106"/>
  <c r="I106"/>
  <c r="C107"/>
  <c r="E107"/>
  <c r="G107"/>
  <c r="I107"/>
  <c r="C108"/>
  <c r="E108"/>
  <c r="G108"/>
  <c r="I108"/>
  <c r="C109"/>
  <c r="E109"/>
  <c r="G109"/>
  <c r="I109"/>
  <c r="C110"/>
  <c r="E110"/>
  <c r="G110"/>
  <c r="I110"/>
  <c r="C111"/>
  <c r="E111"/>
  <c r="G111"/>
  <c r="I111"/>
  <c r="C112"/>
  <c r="E112"/>
  <c r="G112"/>
  <c r="I112"/>
  <c r="C113"/>
  <c r="E113"/>
  <c r="G113"/>
  <c r="I113"/>
  <c r="C114"/>
  <c r="E114"/>
  <c r="G114"/>
  <c r="I114"/>
  <c r="C115"/>
  <c r="E115"/>
  <c r="G115"/>
  <c r="I115"/>
  <c r="C116"/>
  <c r="E116"/>
  <c r="G116"/>
  <c r="I116"/>
  <c r="C117"/>
  <c r="E117"/>
  <c r="G117"/>
  <c r="I117"/>
  <c r="C118"/>
  <c r="E118"/>
  <c r="G118"/>
  <c r="I118"/>
  <c r="C119"/>
  <c r="E119"/>
  <c r="G119"/>
  <c r="I119"/>
  <c r="C120"/>
  <c r="E120"/>
  <c r="G120"/>
  <c r="I120"/>
  <c r="C121"/>
  <c r="E121"/>
  <c r="G121"/>
  <c r="I121"/>
  <c r="C122"/>
  <c r="E122"/>
  <c r="G122"/>
  <c r="I122"/>
  <c r="C123"/>
  <c r="E123"/>
  <c r="G123"/>
  <c r="I123"/>
  <c r="C124"/>
  <c r="E124"/>
  <c r="G124"/>
  <c r="I124"/>
  <c r="C125"/>
  <c r="E125"/>
  <c r="G125"/>
  <c r="I125"/>
  <c r="C126"/>
  <c r="E126"/>
  <c r="G126"/>
  <c r="I126"/>
  <c r="C127"/>
  <c r="E127"/>
  <c r="G127"/>
  <c r="I127"/>
  <c r="C128"/>
  <c r="E128"/>
  <c r="G128"/>
  <c r="I128"/>
  <c r="C129"/>
  <c r="E129"/>
  <c r="G129"/>
  <c r="I129"/>
  <c r="C130"/>
  <c r="E130"/>
  <c r="G130"/>
  <c r="I130"/>
  <c r="C131"/>
  <c r="E131"/>
  <c r="G131"/>
  <c r="I131"/>
  <c r="C132"/>
  <c r="E132"/>
  <c r="G132"/>
  <c r="I132"/>
  <c r="C133"/>
  <c r="E133"/>
  <c r="G133"/>
  <c r="I133"/>
  <c r="C134"/>
  <c r="E134"/>
  <c r="G134"/>
  <c r="I134"/>
  <c r="C135"/>
  <c r="E135"/>
  <c r="G135"/>
  <c r="I135"/>
  <c r="C136"/>
  <c r="E136"/>
  <c r="G136"/>
  <c r="I136"/>
  <c r="C137"/>
  <c r="E137"/>
  <c r="G137"/>
  <c r="I137"/>
  <c r="C138"/>
  <c r="E138"/>
  <c r="G138"/>
  <c r="I138"/>
  <c r="C139"/>
  <c r="E139"/>
  <c r="G139"/>
  <c r="I139"/>
  <c r="C140"/>
  <c r="E140"/>
  <c r="G140"/>
  <c r="I140"/>
  <c r="C141"/>
  <c r="E141"/>
  <c r="G141"/>
  <c r="I141"/>
  <c r="C142"/>
  <c r="E142"/>
  <c r="G142"/>
  <c r="I142"/>
  <c r="C143"/>
  <c r="E143"/>
  <c r="G143"/>
  <c r="I143"/>
  <c r="C144"/>
  <c r="E144"/>
  <c r="G144"/>
  <c r="I144"/>
  <c r="C145"/>
  <c r="E145"/>
  <c r="G145"/>
  <c r="I145"/>
  <c r="C146"/>
  <c r="E146"/>
  <c r="G146"/>
  <c r="I146"/>
  <c r="C147"/>
  <c r="E147"/>
  <c r="G147"/>
  <c r="I147"/>
  <c r="C148"/>
  <c r="E148"/>
  <c r="G148"/>
  <c r="I148"/>
  <c r="C149"/>
  <c r="E149"/>
  <c r="G149"/>
  <c r="I149"/>
  <c r="C150"/>
  <c r="E150"/>
  <c r="G150"/>
  <c r="I150"/>
  <c r="C151"/>
  <c r="E151"/>
  <c r="G151"/>
  <c r="I151"/>
  <c r="C152"/>
  <c r="E152"/>
  <c r="G152"/>
  <c r="I152"/>
  <c r="C153"/>
  <c r="E153"/>
  <c r="G153"/>
  <c r="I153"/>
  <c r="C154"/>
  <c r="E154"/>
  <c r="G154"/>
  <c r="I154"/>
  <c r="C155"/>
  <c r="E155"/>
  <c r="G155"/>
  <c r="I155"/>
  <c r="C156"/>
  <c r="E156"/>
  <c r="G156"/>
  <c r="I156"/>
  <c r="C157"/>
  <c r="E157"/>
  <c r="G157"/>
  <c r="I157"/>
  <c r="C158"/>
  <c r="E158"/>
  <c r="G158"/>
  <c r="I158"/>
  <c r="C159"/>
  <c r="E159"/>
  <c r="G159"/>
  <c r="I159"/>
  <c r="C160"/>
  <c r="E160"/>
  <c r="G160"/>
  <c r="I160"/>
  <c r="C161"/>
  <c r="E161"/>
  <c r="G161"/>
  <c r="I161"/>
  <c r="C162"/>
  <c r="E162"/>
  <c r="G162"/>
  <c r="I162"/>
  <c r="C163"/>
  <c r="E163"/>
  <c r="G163"/>
  <c r="I163"/>
  <c r="C164"/>
  <c r="E164"/>
  <c r="G164"/>
  <c r="I164"/>
  <c r="C165"/>
  <c r="E165"/>
  <c r="G165"/>
  <c r="I165"/>
  <c r="C166"/>
  <c r="E166"/>
  <c r="G166"/>
  <c r="I166"/>
  <c r="C167"/>
  <c r="E167"/>
  <c r="G167"/>
  <c r="I167"/>
  <c r="C168"/>
  <c r="E168"/>
  <c r="G168"/>
  <c r="I168"/>
  <c r="C169"/>
  <c r="E169"/>
  <c r="G169"/>
  <c r="I169"/>
  <c r="C170"/>
  <c r="E170"/>
  <c r="G170"/>
  <c r="I170"/>
  <c r="C171"/>
  <c r="E171"/>
  <c r="G171"/>
  <c r="I171"/>
  <c r="C172"/>
  <c r="E172"/>
  <c r="G172"/>
  <c r="I172"/>
  <c r="C173"/>
  <c r="E173"/>
  <c r="G173"/>
  <c r="I173"/>
  <c r="C174"/>
  <c r="E174"/>
  <c r="G174"/>
  <c r="I174"/>
  <c r="C175"/>
  <c r="E175"/>
  <c r="G175"/>
  <c r="I175"/>
  <c r="C176"/>
  <c r="E176"/>
  <c r="G176"/>
  <c r="I176"/>
  <c r="C177"/>
  <c r="E177"/>
  <c r="G177"/>
  <c r="I177"/>
  <c r="C178"/>
  <c r="E178"/>
  <c r="G178"/>
  <c r="I178"/>
  <c r="C179"/>
  <c r="E179"/>
  <c r="G179"/>
  <c r="I179"/>
  <c r="C180"/>
  <c r="E180"/>
  <c r="G180"/>
  <c r="I180"/>
  <c r="C181"/>
  <c r="E181"/>
  <c r="G181"/>
  <c r="I181"/>
  <c r="C182"/>
  <c r="E182"/>
  <c r="G182"/>
  <c r="I182"/>
  <c r="C183"/>
  <c r="E183"/>
  <c r="G183"/>
  <c r="I183"/>
  <c r="C184"/>
  <c r="E184"/>
  <c r="G184"/>
  <c r="I184"/>
  <c r="C185"/>
  <c r="E185"/>
  <c r="G185"/>
  <c r="I185"/>
  <c r="C186"/>
  <c r="E186"/>
  <c r="G186"/>
  <c r="I186"/>
  <c r="C187"/>
  <c r="E187"/>
  <c r="G187"/>
  <c r="I187"/>
  <c r="C188"/>
  <c r="E188"/>
  <c r="G188"/>
  <c r="I188"/>
  <c r="C189"/>
  <c r="E189"/>
  <c r="G189"/>
  <c r="I189"/>
  <c r="C190"/>
  <c r="E190"/>
  <c r="G190"/>
  <c r="I190"/>
  <c r="C191"/>
  <c r="E191"/>
  <c r="G191"/>
  <c r="I191"/>
  <c r="C192"/>
  <c r="E192"/>
  <c r="G192"/>
  <c r="I192"/>
  <c r="C193"/>
  <c r="E193"/>
  <c r="G193"/>
  <c r="I193"/>
  <c r="C194"/>
  <c r="E194"/>
  <c r="G194"/>
  <c r="I194"/>
  <c r="C195"/>
  <c r="E195"/>
  <c r="G195"/>
  <c r="I195"/>
  <c r="C196"/>
  <c r="E196"/>
  <c r="G196"/>
  <c r="I196"/>
  <c r="C197"/>
  <c r="E197"/>
  <c r="G197"/>
  <c r="I197"/>
  <c r="C198"/>
  <c r="E198"/>
  <c r="G198"/>
  <c r="I198"/>
  <c r="C199"/>
  <c r="E199"/>
  <c r="G199"/>
  <c r="I199"/>
  <c r="C200"/>
  <c r="E200"/>
  <c r="G200"/>
  <c r="I200"/>
  <c r="C201"/>
  <c r="E201"/>
  <c r="G201"/>
  <c r="I201"/>
  <c r="C202"/>
  <c r="E202"/>
  <c r="G202"/>
  <c r="I202"/>
  <c r="C203"/>
  <c r="E203"/>
  <c r="G203"/>
  <c r="I203"/>
  <c r="C204"/>
  <c r="E204"/>
  <c r="G204"/>
  <c r="I204"/>
  <c r="C205"/>
  <c r="E205"/>
  <c r="G205"/>
  <c r="I205"/>
  <c r="C206"/>
  <c r="E206"/>
  <c r="G206"/>
  <c r="I206"/>
  <c r="C207"/>
  <c r="E207"/>
  <c r="G207"/>
  <c r="I207"/>
  <c r="C208"/>
  <c r="E208"/>
  <c r="G208"/>
  <c r="I208"/>
  <c r="C209"/>
  <c r="E209"/>
  <c r="G209"/>
  <c r="I209"/>
  <c r="C210"/>
  <c r="E210"/>
  <c r="G210"/>
  <c r="I210"/>
  <c r="C211"/>
  <c r="E211"/>
  <c r="G211"/>
  <c r="I211"/>
  <c r="C212"/>
  <c r="E212"/>
  <c r="G212"/>
  <c r="I212"/>
  <c r="C213"/>
  <c r="E213"/>
  <c r="G213"/>
  <c r="I213"/>
  <c r="C214"/>
  <c r="E214"/>
  <c r="G214"/>
  <c r="I214"/>
  <c r="C215"/>
  <c r="E215"/>
  <c r="G215"/>
  <c r="I215"/>
  <c r="C216"/>
  <c r="E216"/>
  <c r="G216"/>
  <c r="I216"/>
  <c r="C217"/>
  <c r="E217"/>
  <c r="G217"/>
  <c r="I217"/>
  <c r="C218"/>
  <c r="E218"/>
  <c r="G218"/>
  <c r="I218"/>
  <c r="C219"/>
  <c r="E219"/>
  <c r="G219"/>
  <c r="I219"/>
  <c r="C220"/>
  <c r="E220"/>
  <c r="G220"/>
  <c r="I220"/>
  <c r="C221"/>
  <c r="E221"/>
  <c r="G221"/>
  <c r="I221"/>
  <c r="C222"/>
  <c r="E222"/>
  <c r="G222"/>
  <c r="I222"/>
  <c r="C223"/>
  <c r="E223"/>
  <c r="G223"/>
  <c r="I223"/>
  <c r="C224"/>
  <c r="E224"/>
  <c r="G224"/>
  <c r="I224"/>
  <c r="C225"/>
  <c r="E225"/>
  <c r="G225"/>
  <c r="I225"/>
  <c r="C226"/>
  <c r="E226"/>
  <c r="G226"/>
  <c r="I226"/>
  <c r="C227"/>
  <c r="E227"/>
  <c r="G227"/>
  <c r="I227"/>
  <c r="C228"/>
  <c r="E228"/>
  <c r="G228"/>
  <c r="I228"/>
  <c r="C229"/>
  <c r="E229"/>
  <c r="G229"/>
  <c r="I229"/>
  <c r="C230"/>
  <c r="E230"/>
  <c r="G230"/>
  <c r="I230"/>
  <c r="C231"/>
  <c r="E231"/>
  <c r="G231"/>
  <c r="I231"/>
  <c r="C232"/>
  <c r="E232"/>
  <c r="G232"/>
  <c r="I232"/>
  <c r="C233"/>
  <c r="E233"/>
  <c r="G233"/>
  <c r="I233"/>
  <c r="C234"/>
  <c r="E234"/>
  <c r="G234"/>
  <c r="I234"/>
  <c r="C235"/>
  <c r="E235"/>
  <c r="G235"/>
  <c r="I235"/>
  <c r="C236"/>
  <c r="E236"/>
  <c r="G236"/>
  <c r="I236"/>
  <c r="C237"/>
  <c r="E237"/>
  <c r="G237"/>
  <c r="I237"/>
  <c r="C238"/>
  <c r="E238"/>
  <c r="G238"/>
  <c r="I238"/>
  <c r="C239"/>
  <c r="E239"/>
  <c r="G239"/>
  <c r="I239"/>
  <c r="C240"/>
  <c r="E240"/>
  <c r="G240"/>
  <c r="I240"/>
  <c r="C241"/>
  <c r="E241"/>
  <c r="G241"/>
  <c r="I241"/>
  <c r="C242"/>
  <c r="E242"/>
  <c r="G242"/>
  <c r="I242"/>
  <c r="C243"/>
  <c r="E243"/>
  <c r="G243"/>
  <c r="I243"/>
  <c r="C244"/>
  <c r="E244"/>
  <c r="G244"/>
  <c r="I244"/>
  <c r="C245"/>
  <c r="E245"/>
  <c r="G245"/>
  <c r="I245"/>
  <c r="C246"/>
  <c r="E246"/>
  <c r="G246"/>
  <c r="I246"/>
  <c r="C247"/>
  <c r="E247"/>
  <c r="G247"/>
  <c r="I247"/>
  <c r="C248"/>
  <c r="E248"/>
  <c r="G248"/>
  <c r="I248"/>
  <c r="C249"/>
  <c r="E249"/>
  <c r="G249"/>
  <c r="I249"/>
  <c r="C250"/>
  <c r="E250"/>
  <c r="G250"/>
  <c r="I250"/>
  <c r="C251"/>
  <c r="E251"/>
  <c r="G251"/>
  <c r="I251"/>
  <c r="C252"/>
  <c r="E252"/>
  <c r="G252"/>
  <c r="I252"/>
  <c r="C253"/>
  <c r="E253"/>
  <c r="G253"/>
  <c r="I253"/>
  <c r="C254"/>
  <c r="E254"/>
  <c r="G254"/>
  <c r="I254"/>
  <c r="C255"/>
  <c r="E255"/>
  <c r="G255"/>
  <c r="I255"/>
  <c r="C256"/>
  <c r="E256"/>
  <c r="G256"/>
  <c r="I256"/>
  <c r="C257"/>
  <c r="E257"/>
  <c r="G257"/>
  <c r="I257"/>
  <c r="C258"/>
  <c r="E258"/>
  <c r="G258"/>
  <c r="I258"/>
  <c r="C259"/>
  <c r="E259"/>
  <c r="G259"/>
  <c r="I259"/>
  <c r="C260"/>
  <c r="E260"/>
  <c r="G260"/>
  <c r="I260"/>
  <c r="C261"/>
  <c r="E261"/>
  <c r="G261"/>
  <c r="I261"/>
  <c r="C262"/>
  <c r="E262"/>
  <c r="G262"/>
  <c r="I262"/>
  <c r="C263"/>
  <c r="E263"/>
  <c r="G263"/>
  <c r="I263"/>
  <c r="C264"/>
  <c r="E264"/>
  <c r="G264"/>
  <c r="I264"/>
  <c r="C265"/>
  <c r="E265"/>
  <c r="G265"/>
  <c r="I265"/>
  <c r="C266"/>
  <c r="E266"/>
  <c r="G266"/>
  <c r="I266"/>
  <c r="C267"/>
  <c r="E267"/>
  <c r="G267"/>
  <c r="I267"/>
  <c r="C268"/>
  <c r="E268"/>
  <c r="G268"/>
  <c r="I268"/>
  <c r="C269"/>
  <c r="E269"/>
  <c r="G269"/>
  <c r="I269"/>
  <c r="J268" i="1" s="1"/>
  <c r="C30" i="12"/>
  <c r="E30"/>
  <c r="G30"/>
  <c r="I29" i="1" s="1"/>
  <c r="I30" i="12"/>
  <c r="J29" i="1"/>
  <c r="K29"/>
  <c r="L29"/>
  <c r="M29"/>
  <c r="N29"/>
  <c r="R29"/>
  <c r="T29"/>
  <c r="U29"/>
  <c r="V29"/>
  <c r="X29"/>
  <c r="Z29"/>
  <c r="AA29"/>
  <c r="AD29"/>
  <c r="AE29"/>
  <c r="AF29"/>
  <c r="I30"/>
  <c r="J30"/>
  <c r="K30"/>
  <c r="L30"/>
  <c r="M30"/>
  <c r="N30"/>
  <c r="R30"/>
  <c r="T30"/>
  <c r="U30"/>
  <c r="V30"/>
  <c r="Y30"/>
  <c r="Z30"/>
  <c r="AA30"/>
  <c r="AD30"/>
  <c r="AE30"/>
  <c r="AF30"/>
  <c r="I31"/>
  <c r="J31"/>
  <c r="K31"/>
  <c r="L31"/>
  <c r="M31"/>
  <c r="N31"/>
  <c r="O31"/>
  <c r="R31"/>
  <c r="S31"/>
  <c r="T31"/>
  <c r="U31"/>
  <c r="X31"/>
  <c r="Y31"/>
  <c r="Z31"/>
  <c r="AA31"/>
  <c r="AC31"/>
  <c r="AD31"/>
  <c r="AE31"/>
  <c r="AF31"/>
  <c r="I32"/>
  <c r="J32"/>
  <c r="K32"/>
  <c r="L32"/>
  <c r="M32"/>
  <c r="N32"/>
  <c r="R32"/>
  <c r="T32"/>
  <c r="U32"/>
  <c r="V32"/>
  <c r="Y32"/>
  <c r="Z32"/>
  <c r="AA32"/>
  <c r="AD32"/>
  <c r="AE32"/>
  <c r="AF32"/>
  <c r="I33"/>
  <c r="J33"/>
  <c r="K33"/>
  <c r="L33"/>
  <c r="M33"/>
  <c r="N33"/>
  <c r="O33"/>
  <c r="R33"/>
  <c r="T33"/>
  <c r="U33"/>
  <c r="V33"/>
  <c r="X33"/>
  <c r="Y33"/>
  <c r="AA33"/>
  <c r="AC33"/>
  <c r="AD33"/>
  <c r="AE33"/>
  <c r="AF33"/>
  <c r="I34"/>
  <c r="J34"/>
  <c r="K34"/>
  <c r="L34"/>
  <c r="M34"/>
  <c r="N34"/>
  <c r="R34"/>
  <c r="S34"/>
  <c r="T34"/>
  <c r="U34"/>
  <c r="V34"/>
  <c r="Y34"/>
  <c r="Z34"/>
  <c r="AA34"/>
  <c r="AD34"/>
  <c r="AE34"/>
  <c r="AF34"/>
  <c r="I35"/>
  <c r="J35"/>
  <c r="K35"/>
  <c r="L35"/>
  <c r="M35"/>
  <c r="N35"/>
  <c r="O35"/>
  <c r="R35"/>
  <c r="T35"/>
  <c r="U35"/>
  <c r="X35"/>
  <c r="Y35"/>
  <c r="AA35"/>
  <c r="AC35"/>
  <c r="AD35"/>
  <c r="AE35"/>
  <c r="AF35"/>
  <c r="I36"/>
  <c r="J36"/>
  <c r="K36"/>
  <c r="L36"/>
  <c r="M36"/>
  <c r="N36"/>
  <c r="R36"/>
  <c r="T36"/>
  <c r="U36"/>
  <c r="V36"/>
  <c r="Y36"/>
  <c r="Z36"/>
  <c r="AA36"/>
  <c r="AD36"/>
  <c r="AE36"/>
  <c r="AF36"/>
  <c r="I37"/>
  <c r="J37"/>
  <c r="K37"/>
  <c r="L37"/>
  <c r="M37"/>
  <c r="N37"/>
  <c r="O37"/>
  <c r="R37"/>
  <c r="T37"/>
  <c r="U37"/>
  <c r="V37"/>
  <c r="X37"/>
  <c r="Y37"/>
  <c r="AA37"/>
  <c r="AC37"/>
  <c r="AD37"/>
  <c r="AE37"/>
  <c r="AF37"/>
  <c r="I38"/>
  <c r="J38"/>
  <c r="K38"/>
  <c r="L38"/>
  <c r="M38"/>
  <c r="N38"/>
  <c r="R38"/>
  <c r="T38"/>
  <c r="U38"/>
  <c r="V38"/>
  <c r="Y38"/>
  <c r="Z38"/>
  <c r="AA38"/>
  <c r="AD38"/>
  <c r="AE38"/>
  <c r="AF38"/>
  <c r="I39"/>
  <c r="J39"/>
  <c r="K39"/>
  <c r="L39"/>
  <c r="M39"/>
  <c r="N39"/>
  <c r="O39"/>
  <c r="R39"/>
  <c r="S39"/>
  <c r="T39"/>
  <c r="U39"/>
  <c r="V39"/>
  <c r="X39"/>
  <c r="Y39"/>
  <c r="AA39"/>
  <c r="AC39"/>
  <c r="AD39"/>
  <c r="AE39"/>
  <c r="AF39"/>
  <c r="I40"/>
  <c r="J40"/>
  <c r="K40"/>
  <c r="L40"/>
  <c r="M40"/>
  <c r="N40"/>
  <c r="R40"/>
  <c r="T40"/>
  <c r="U40"/>
  <c r="V40"/>
  <c r="Y40"/>
  <c r="Z40"/>
  <c r="AA40"/>
  <c r="AD40"/>
  <c r="AE40"/>
  <c r="AF40"/>
  <c r="I41"/>
  <c r="J41"/>
  <c r="K41"/>
  <c r="L41"/>
  <c r="M41"/>
  <c r="N41"/>
  <c r="O41"/>
  <c r="R41"/>
  <c r="T41"/>
  <c r="U41"/>
  <c r="V41"/>
  <c r="X41"/>
  <c r="Y41"/>
  <c r="AA41"/>
  <c r="AC41"/>
  <c r="AD41"/>
  <c r="AE41"/>
  <c r="AF41"/>
  <c r="I42"/>
  <c r="J42"/>
  <c r="K42"/>
  <c r="L42"/>
  <c r="M42"/>
  <c r="N42"/>
  <c r="R42"/>
  <c r="S42"/>
  <c r="T42"/>
  <c r="U42"/>
  <c r="V42"/>
  <c r="Y42"/>
  <c r="Z42"/>
  <c r="AA42"/>
  <c r="AD42"/>
  <c r="AE42"/>
  <c r="AF42"/>
  <c r="I43"/>
  <c r="J43"/>
  <c r="K43"/>
  <c r="L43"/>
  <c r="M43"/>
  <c r="N43"/>
  <c r="O43"/>
  <c r="R43"/>
  <c r="T43"/>
  <c r="U43"/>
  <c r="X43"/>
  <c r="Y43"/>
  <c r="Z43"/>
  <c r="AA43"/>
  <c r="AD43"/>
  <c r="AE43"/>
  <c r="AF43"/>
  <c r="I44"/>
  <c r="J44"/>
  <c r="K44"/>
  <c r="L44"/>
  <c r="M44"/>
  <c r="N44"/>
  <c r="R44"/>
  <c r="T44"/>
  <c r="U44"/>
  <c r="V44"/>
  <c r="Y44"/>
  <c r="Z44"/>
  <c r="AA44"/>
  <c r="AD44"/>
  <c r="AE44"/>
  <c r="AF44"/>
  <c r="I45"/>
  <c r="J45"/>
  <c r="K45"/>
  <c r="L45"/>
  <c r="M45"/>
  <c r="N45"/>
  <c r="O45"/>
  <c r="R45"/>
  <c r="T45"/>
  <c r="U45"/>
  <c r="V45"/>
  <c r="X45"/>
  <c r="Y45"/>
  <c r="AA45"/>
  <c r="AC45"/>
  <c r="AD45"/>
  <c r="AE45"/>
  <c r="AF45"/>
  <c r="I46"/>
  <c r="J46"/>
  <c r="K46"/>
  <c r="L46"/>
  <c r="M46"/>
  <c r="N46"/>
  <c r="R46"/>
  <c r="T46"/>
  <c r="U46"/>
  <c r="V46"/>
  <c r="X46"/>
  <c r="Y46"/>
  <c r="Z46"/>
  <c r="AA46"/>
  <c r="AB46"/>
  <c r="AD46"/>
  <c r="AE46"/>
  <c r="AF46"/>
  <c r="I47"/>
  <c r="J47"/>
  <c r="K47"/>
  <c r="L47"/>
  <c r="M47"/>
  <c r="N47"/>
  <c r="O47"/>
  <c r="R47"/>
  <c r="S47"/>
  <c r="T47"/>
  <c r="U47"/>
  <c r="X47"/>
  <c r="Y47"/>
  <c r="AA47"/>
  <c r="AD47"/>
  <c r="AE47"/>
  <c r="AF47"/>
  <c r="I48"/>
  <c r="J48"/>
  <c r="K48"/>
  <c r="L48"/>
  <c r="M48"/>
  <c r="N48"/>
  <c r="O48"/>
  <c r="R48"/>
  <c r="T48"/>
  <c r="U48"/>
  <c r="V48"/>
  <c r="X48"/>
  <c r="Y48"/>
  <c r="Z48"/>
  <c r="AA48"/>
  <c r="AB48"/>
  <c r="AD48"/>
  <c r="AE48"/>
  <c r="AF48"/>
  <c r="I49"/>
  <c r="J49"/>
  <c r="K49"/>
  <c r="L49"/>
  <c r="M49"/>
  <c r="N49"/>
  <c r="O49"/>
  <c r="R49"/>
  <c r="S49"/>
  <c r="T49"/>
  <c r="U49"/>
  <c r="V49"/>
  <c r="X49"/>
  <c r="Y49"/>
  <c r="AA49"/>
  <c r="AC49"/>
  <c r="AD49"/>
  <c r="AE49"/>
  <c r="AF49"/>
  <c r="I50"/>
  <c r="J50"/>
  <c r="K50"/>
  <c r="L50"/>
  <c r="M50"/>
  <c r="N50"/>
  <c r="O50"/>
  <c r="R50"/>
  <c r="T50"/>
  <c r="U50"/>
  <c r="V50"/>
  <c r="Y50"/>
  <c r="Z50"/>
  <c r="AA50"/>
  <c r="AD50"/>
  <c r="AE50"/>
  <c r="AF50"/>
  <c r="I51"/>
  <c r="J51"/>
  <c r="K51"/>
  <c r="L51"/>
  <c r="M51"/>
  <c r="N51"/>
  <c r="O51"/>
  <c r="R51"/>
  <c r="S51"/>
  <c r="T51"/>
  <c r="U51"/>
  <c r="X51"/>
  <c r="Y51"/>
  <c r="AA51"/>
  <c r="AC51"/>
  <c r="AD51"/>
  <c r="AE51"/>
  <c r="AF51"/>
  <c r="I52"/>
  <c r="J52"/>
  <c r="K52"/>
  <c r="L52"/>
  <c r="M52"/>
  <c r="N52"/>
  <c r="O52"/>
  <c r="R52"/>
  <c r="T52"/>
  <c r="U52"/>
  <c r="V52"/>
  <c r="Y52"/>
  <c r="Z52"/>
  <c r="AA52"/>
  <c r="AD52"/>
  <c r="AE52"/>
  <c r="AF52"/>
  <c r="I53"/>
  <c r="J53"/>
  <c r="K53"/>
  <c r="L53"/>
  <c r="M53"/>
  <c r="N53"/>
  <c r="O53"/>
  <c r="R53"/>
  <c r="S53"/>
  <c r="T53"/>
  <c r="U53"/>
  <c r="V53"/>
  <c r="X53"/>
  <c r="Y53"/>
  <c r="Z53"/>
  <c r="AA53"/>
  <c r="AC53"/>
  <c r="AD53"/>
  <c r="AE53"/>
  <c r="AF53"/>
  <c r="I54"/>
  <c r="J54"/>
  <c r="K54"/>
  <c r="L54"/>
  <c r="M54"/>
  <c r="N54"/>
  <c r="O54"/>
  <c r="R54"/>
  <c r="T54"/>
  <c r="U54"/>
  <c r="V54"/>
  <c r="Y54"/>
  <c r="Z54"/>
  <c r="AA54"/>
  <c r="AD54"/>
  <c r="AE54"/>
  <c r="AF54"/>
  <c r="I55"/>
  <c r="J55"/>
  <c r="K55"/>
  <c r="L55"/>
  <c r="M55"/>
  <c r="N55"/>
  <c r="O55"/>
  <c r="R55"/>
  <c r="S55"/>
  <c r="T55"/>
  <c r="U55"/>
  <c r="X55"/>
  <c r="Y55"/>
  <c r="Z55"/>
  <c r="AA55"/>
  <c r="AC55"/>
  <c r="AD55"/>
  <c r="AE55"/>
  <c r="AF55"/>
  <c r="I56"/>
  <c r="J56"/>
  <c r="K56"/>
  <c r="L56"/>
  <c r="M56"/>
  <c r="N56"/>
  <c r="O56"/>
  <c r="R56"/>
  <c r="T56"/>
  <c r="U56"/>
  <c r="V56"/>
  <c r="Y56"/>
  <c r="Z56"/>
  <c r="AA56"/>
  <c r="AD56"/>
  <c r="AE56"/>
  <c r="AF56"/>
  <c r="I57"/>
  <c r="J57"/>
  <c r="K57"/>
  <c r="L57"/>
  <c r="M57"/>
  <c r="N57"/>
  <c r="O57"/>
  <c r="R57"/>
  <c r="S57"/>
  <c r="T57"/>
  <c r="U57"/>
  <c r="V57"/>
  <c r="X57"/>
  <c r="Y57"/>
  <c r="AA57"/>
  <c r="AC57"/>
  <c r="AD57"/>
  <c r="AE57"/>
  <c r="AF57"/>
  <c r="I58"/>
  <c r="J58"/>
  <c r="K58"/>
  <c r="L58"/>
  <c r="M58"/>
  <c r="N58"/>
  <c r="O58"/>
  <c r="R58"/>
  <c r="T58"/>
  <c r="U58"/>
  <c r="V58"/>
  <c r="Y58"/>
  <c r="Z58"/>
  <c r="AA58"/>
  <c r="AC58"/>
  <c r="AD58"/>
  <c r="AE58"/>
  <c r="AF58"/>
  <c r="I59"/>
  <c r="J59"/>
  <c r="K59"/>
  <c r="L59"/>
  <c r="M59"/>
  <c r="N59"/>
  <c r="O59"/>
  <c r="R59"/>
  <c r="S59"/>
  <c r="T59"/>
  <c r="U59"/>
  <c r="X59"/>
  <c r="Y59"/>
  <c r="AA59"/>
  <c r="AD59"/>
  <c r="AE59"/>
  <c r="AF59"/>
  <c r="I60"/>
  <c r="J60"/>
  <c r="K60"/>
  <c r="L60"/>
  <c r="M60"/>
  <c r="N60"/>
  <c r="O60"/>
  <c r="R60"/>
  <c r="T60"/>
  <c r="U60"/>
  <c r="V60"/>
  <c r="Y60"/>
  <c r="Z60"/>
  <c r="AA60"/>
  <c r="AD60"/>
  <c r="AE60"/>
  <c r="AF60"/>
  <c r="I61"/>
  <c r="J61"/>
  <c r="K61"/>
  <c r="L61"/>
  <c r="M61"/>
  <c r="N61"/>
  <c r="O61"/>
  <c r="R61"/>
  <c r="S61"/>
  <c r="T61"/>
  <c r="U61"/>
  <c r="V61"/>
  <c r="X61"/>
  <c r="Y61"/>
  <c r="AA61"/>
  <c r="AC61"/>
  <c r="AD61"/>
  <c r="AE61"/>
  <c r="AF61"/>
  <c r="I62"/>
  <c r="J62"/>
  <c r="K62"/>
  <c r="L62"/>
  <c r="M62"/>
  <c r="N62"/>
  <c r="O62"/>
  <c r="R62"/>
  <c r="T62"/>
  <c r="U62"/>
  <c r="V62"/>
  <c r="X62"/>
  <c r="Y62"/>
  <c r="Z62"/>
  <c r="AA62"/>
  <c r="AB62"/>
  <c r="AD62"/>
  <c r="AE62"/>
  <c r="AF62"/>
  <c r="I63"/>
  <c r="J63"/>
  <c r="K63"/>
  <c r="L63"/>
  <c r="M63"/>
  <c r="N63"/>
  <c r="O63"/>
  <c r="R63"/>
  <c r="S63"/>
  <c r="T63"/>
  <c r="U63"/>
  <c r="X63"/>
  <c r="Y63"/>
  <c r="AA63"/>
  <c r="AD63"/>
  <c r="AE63"/>
  <c r="AF63"/>
  <c r="I64"/>
  <c r="J64"/>
  <c r="K64"/>
  <c r="L64"/>
  <c r="M64"/>
  <c r="N64"/>
  <c r="O64"/>
  <c r="R64"/>
  <c r="T64"/>
  <c r="U64"/>
  <c r="V64"/>
  <c r="X64"/>
  <c r="Y64"/>
  <c r="Z64"/>
  <c r="AA64"/>
  <c r="AB64"/>
  <c r="AD64"/>
  <c r="AE64"/>
  <c r="AF64"/>
  <c r="I65"/>
  <c r="J65"/>
  <c r="K65"/>
  <c r="L65"/>
  <c r="M65"/>
  <c r="N65"/>
  <c r="O65"/>
  <c r="R65"/>
  <c r="S65"/>
  <c r="T65"/>
  <c r="U65"/>
  <c r="V65"/>
  <c r="X65"/>
  <c r="Y65"/>
  <c r="AA65"/>
  <c r="AC65"/>
  <c r="AD65"/>
  <c r="AE65"/>
  <c r="AF65"/>
  <c r="I66"/>
  <c r="J66"/>
  <c r="K66"/>
  <c r="L66"/>
  <c r="M66"/>
  <c r="N66"/>
  <c r="O66"/>
  <c r="R66"/>
  <c r="T66"/>
  <c r="U66"/>
  <c r="V66"/>
  <c r="Y66"/>
  <c r="Z66"/>
  <c r="AA66"/>
  <c r="AD66"/>
  <c r="AE66"/>
  <c r="AF66"/>
  <c r="I67"/>
  <c r="J67"/>
  <c r="K67"/>
  <c r="L67"/>
  <c r="M67"/>
  <c r="N67"/>
  <c r="O67"/>
  <c r="R67"/>
  <c r="S67"/>
  <c r="T67"/>
  <c r="U67"/>
  <c r="X67"/>
  <c r="Y67"/>
  <c r="AA67"/>
  <c r="AC67"/>
  <c r="AD67"/>
  <c r="AE67"/>
  <c r="AF67"/>
  <c r="I68"/>
  <c r="J68"/>
  <c r="K68"/>
  <c r="L68"/>
  <c r="M68"/>
  <c r="N68"/>
  <c r="O68"/>
  <c r="R68"/>
  <c r="T68"/>
  <c r="U68"/>
  <c r="V68"/>
  <c r="Y68"/>
  <c r="Z68"/>
  <c r="AA68"/>
  <c r="AD68"/>
  <c r="AE68"/>
  <c r="AF68"/>
  <c r="I69"/>
  <c r="J69"/>
  <c r="K69"/>
  <c r="L69"/>
  <c r="M69"/>
  <c r="N69"/>
  <c r="O69"/>
  <c r="R69"/>
  <c r="S69"/>
  <c r="T69"/>
  <c r="U69"/>
  <c r="V69"/>
  <c r="X69"/>
  <c r="Y69"/>
  <c r="AA69"/>
  <c r="AD69"/>
  <c r="AE69"/>
  <c r="AF69"/>
  <c r="I70"/>
  <c r="J70"/>
  <c r="K70"/>
  <c r="L70"/>
  <c r="M70"/>
  <c r="N70"/>
  <c r="O70"/>
  <c r="R70"/>
  <c r="T70"/>
  <c r="U70"/>
  <c r="V70"/>
  <c r="Y70"/>
  <c r="Z70"/>
  <c r="AA70"/>
  <c r="AD70"/>
  <c r="AE70"/>
  <c r="AF70"/>
  <c r="I71"/>
  <c r="J71"/>
  <c r="K71"/>
  <c r="L71"/>
  <c r="M71"/>
  <c r="N71"/>
  <c r="O71"/>
  <c r="R71"/>
  <c r="S71"/>
  <c r="T71"/>
  <c r="U71"/>
  <c r="X71"/>
  <c r="Y71"/>
  <c r="Z71"/>
  <c r="AA71"/>
  <c r="AC71"/>
  <c r="AD71"/>
  <c r="AE71"/>
  <c r="AF71"/>
  <c r="I72"/>
  <c r="J72"/>
  <c r="K72"/>
  <c r="L72"/>
  <c r="M72"/>
  <c r="N72"/>
  <c r="O72"/>
  <c r="R72"/>
  <c r="T72"/>
  <c r="U72"/>
  <c r="V72"/>
  <c r="Y72"/>
  <c r="Z72"/>
  <c r="AA72"/>
  <c r="AD72"/>
  <c r="AE72"/>
  <c r="AF72"/>
  <c r="I73"/>
  <c r="J73"/>
  <c r="K73"/>
  <c r="L73"/>
  <c r="M73"/>
  <c r="N73"/>
  <c r="O73"/>
  <c r="R73"/>
  <c r="S73"/>
  <c r="T73"/>
  <c r="U73"/>
  <c r="V73"/>
  <c r="X73"/>
  <c r="Y73"/>
  <c r="AA73"/>
  <c r="AC73"/>
  <c r="AD73"/>
  <c r="AE73"/>
  <c r="AF73"/>
  <c r="I74"/>
  <c r="J74"/>
  <c r="K74"/>
  <c r="L74"/>
  <c r="M74"/>
  <c r="N74"/>
  <c r="O74"/>
  <c r="R74"/>
  <c r="T74"/>
  <c r="U74"/>
  <c r="V74"/>
  <c r="Y74"/>
  <c r="Z74"/>
  <c r="AA74"/>
  <c r="AC74"/>
  <c r="AD74"/>
  <c r="AE74"/>
  <c r="AF74"/>
  <c r="I75"/>
  <c r="J75"/>
  <c r="K75"/>
  <c r="L75"/>
  <c r="M75"/>
  <c r="N75"/>
  <c r="O75"/>
  <c r="R75"/>
  <c r="S75"/>
  <c r="T75"/>
  <c r="U75"/>
  <c r="X75"/>
  <c r="Y75"/>
  <c r="AA75"/>
  <c r="AD75"/>
  <c r="AE75"/>
  <c r="AF75"/>
  <c r="I76"/>
  <c r="J76"/>
  <c r="K76"/>
  <c r="L76"/>
  <c r="M76"/>
  <c r="N76"/>
  <c r="O76"/>
  <c r="R76"/>
  <c r="T76"/>
  <c r="U76"/>
  <c r="V76"/>
  <c r="Y76"/>
  <c r="Z76"/>
  <c r="AA76"/>
  <c r="AD76"/>
  <c r="AE76"/>
  <c r="AF76"/>
  <c r="I77"/>
  <c r="J77"/>
  <c r="K77"/>
  <c r="L77"/>
  <c r="M77"/>
  <c r="N77"/>
  <c r="O77"/>
  <c r="R77"/>
  <c r="S77"/>
  <c r="T77"/>
  <c r="U77"/>
  <c r="V77"/>
  <c r="X77"/>
  <c r="Y77"/>
  <c r="AA77"/>
  <c r="AC77"/>
  <c r="AD77"/>
  <c r="AE77"/>
  <c r="AF77"/>
  <c r="I78"/>
  <c r="J78"/>
  <c r="K78"/>
  <c r="L78"/>
  <c r="M78"/>
  <c r="N78"/>
  <c r="O78"/>
  <c r="R78"/>
  <c r="T78"/>
  <c r="U78"/>
  <c r="V78"/>
  <c r="X78"/>
  <c r="Y78"/>
  <c r="Z78"/>
  <c r="AA78"/>
  <c r="AB78"/>
  <c r="AD78"/>
  <c r="AE78"/>
  <c r="AF78"/>
  <c r="I79"/>
  <c r="J79"/>
  <c r="K79"/>
  <c r="L79"/>
  <c r="M79"/>
  <c r="N79"/>
  <c r="O79"/>
  <c r="R79"/>
  <c r="S79"/>
  <c r="T79"/>
  <c r="U79"/>
  <c r="X79"/>
  <c r="Y79"/>
  <c r="AA79"/>
  <c r="AD79"/>
  <c r="AE79"/>
  <c r="AF79"/>
  <c r="I80"/>
  <c r="J80"/>
  <c r="K80"/>
  <c r="L80"/>
  <c r="M80"/>
  <c r="N80"/>
  <c r="O80"/>
  <c r="R80"/>
  <c r="T80"/>
  <c r="U80"/>
  <c r="V80"/>
  <c r="X80"/>
  <c r="Y80"/>
  <c r="Z80"/>
  <c r="AA80"/>
  <c r="AB80"/>
  <c r="AD80"/>
  <c r="AE80"/>
  <c r="AF80"/>
  <c r="I81"/>
  <c r="J81"/>
  <c r="K81"/>
  <c r="L81"/>
  <c r="M81"/>
  <c r="N81"/>
  <c r="O81"/>
  <c r="R81"/>
  <c r="S81"/>
  <c r="T81"/>
  <c r="U81"/>
  <c r="V81"/>
  <c r="X81"/>
  <c r="Y81"/>
  <c r="AA81"/>
  <c r="AC81"/>
  <c r="AD81"/>
  <c r="AE81"/>
  <c r="AF81"/>
  <c r="I82"/>
  <c r="J82"/>
  <c r="K82"/>
  <c r="L82"/>
  <c r="M82"/>
  <c r="N82"/>
  <c r="O82"/>
  <c r="R82"/>
  <c r="T82"/>
  <c r="U82"/>
  <c r="V82"/>
  <c r="Y82"/>
  <c r="Z82"/>
  <c r="AA82"/>
  <c r="AD82"/>
  <c r="AE82"/>
  <c r="AF82"/>
  <c r="I83"/>
  <c r="J83"/>
  <c r="K83"/>
  <c r="L83"/>
  <c r="M83"/>
  <c r="N83"/>
  <c r="O83"/>
  <c r="R83"/>
  <c r="S83"/>
  <c r="T83"/>
  <c r="U83"/>
  <c r="X83"/>
  <c r="Y83"/>
  <c r="AA83"/>
  <c r="AC83"/>
  <c r="AD83"/>
  <c r="AE83"/>
  <c r="AF83"/>
  <c r="I84"/>
  <c r="J84"/>
  <c r="K84"/>
  <c r="L84"/>
  <c r="M84"/>
  <c r="N84"/>
  <c r="O84"/>
  <c r="R84"/>
  <c r="T84"/>
  <c r="U84"/>
  <c r="V84"/>
  <c r="Y84"/>
  <c r="Z84"/>
  <c r="AA84"/>
  <c r="AD84"/>
  <c r="AE84"/>
  <c r="AF84"/>
  <c r="I85"/>
  <c r="J85"/>
  <c r="K85"/>
  <c r="L85"/>
  <c r="M85"/>
  <c r="N85"/>
  <c r="O85"/>
  <c r="R85"/>
  <c r="S85"/>
  <c r="T85"/>
  <c r="U85"/>
  <c r="V85"/>
  <c r="X85"/>
  <c r="Y85"/>
  <c r="Z85"/>
  <c r="AA85"/>
  <c r="AD85"/>
  <c r="AE85"/>
  <c r="AF85"/>
  <c r="I86"/>
  <c r="J86"/>
  <c r="K86"/>
  <c r="L86"/>
  <c r="M86"/>
  <c r="N86"/>
  <c r="O86"/>
  <c r="R86"/>
  <c r="T86"/>
  <c r="U86"/>
  <c r="V86"/>
  <c r="Y86"/>
  <c r="Z86"/>
  <c r="AA86"/>
  <c r="AD86"/>
  <c r="AE86"/>
  <c r="AF86"/>
  <c r="I87"/>
  <c r="J87"/>
  <c r="K87"/>
  <c r="L87"/>
  <c r="M87"/>
  <c r="N87"/>
  <c r="O87"/>
  <c r="R87"/>
  <c r="S87"/>
  <c r="T87"/>
  <c r="U87"/>
  <c r="X87"/>
  <c r="Y87"/>
  <c r="Z87"/>
  <c r="AA87"/>
  <c r="AC87"/>
  <c r="AD87"/>
  <c r="AE87"/>
  <c r="AF87"/>
  <c r="I88"/>
  <c r="J88"/>
  <c r="K88"/>
  <c r="L88"/>
  <c r="M88"/>
  <c r="N88"/>
  <c r="O88"/>
  <c r="R88"/>
  <c r="T88"/>
  <c r="U88"/>
  <c r="V88"/>
  <c r="Y88"/>
  <c r="Z88"/>
  <c r="AA88"/>
  <c r="AD88"/>
  <c r="AE88"/>
  <c r="AF88"/>
  <c r="I89"/>
  <c r="J89"/>
  <c r="K89"/>
  <c r="L89"/>
  <c r="M89"/>
  <c r="N89"/>
  <c r="O89"/>
  <c r="R89"/>
  <c r="S89"/>
  <c r="T89"/>
  <c r="U89"/>
  <c r="V89"/>
  <c r="X89"/>
  <c r="Y89"/>
  <c r="AA89"/>
  <c r="AC89"/>
  <c r="AD89"/>
  <c r="AE89"/>
  <c r="AF89"/>
  <c r="I90"/>
  <c r="J90"/>
  <c r="K90"/>
  <c r="L90"/>
  <c r="M90"/>
  <c r="N90"/>
  <c r="O90"/>
  <c r="R90"/>
  <c r="T90"/>
  <c r="U90"/>
  <c r="V90"/>
  <c r="Y90"/>
  <c r="Z90"/>
  <c r="AA90"/>
  <c r="AC90"/>
  <c r="AD90"/>
  <c r="AE90"/>
  <c r="AF90"/>
  <c r="I91"/>
  <c r="J91"/>
  <c r="K91"/>
  <c r="L91"/>
  <c r="M91"/>
  <c r="N91"/>
  <c r="O91"/>
  <c r="R91"/>
  <c r="S91"/>
  <c r="T91"/>
  <c r="U91"/>
  <c r="X91"/>
  <c r="Y91"/>
  <c r="AA91"/>
  <c r="AD91"/>
  <c r="AE91"/>
  <c r="AF91"/>
  <c r="I92"/>
  <c r="J92"/>
  <c r="K92"/>
  <c r="L92"/>
  <c r="M92"/>
  <c r="N92"/>
  <c r="O92"/>
  <c r="R92"/>
  <c r="T92"/>
  <c r="U92"/>
  <c r="V92"/>
  <c r="Y92"/>
  <c r="Z92"/>
  <c r="AA92"/>
  <c r="AD92"/>
  <c r="AE92"/>
  <c r="AF92"/>
  <c r="I93"/>
  <c r="J93"/>
  <c r="K93"/>
  <c r="L93"/>
  <c r="M93"/>
  <c r="N93"/>
  <c r="O93"/>
  <c r="R93"/>
  <c r="S93"/>
  <c r="T93"/>
  <c r="U93"/>
  <c r="V93"/>
  <c r="X93"/>
  <c r="Y93"/>
  <c r="AA93"/>
  <c r="AC93"/>
  <c r="AD93"/>
  <c r="AE93"/>
  <c r="AF93"/>
  <c r="I94"/>
  <c r="J94"/>
  <c r="K94"/>
  <c r="L94"/>
  <c r="M94"/>
  <c r="N94"/>
  <c r="O94"/>
  <c r="R94"/>
  <c r="T94"/>
  <c r="U94"/>
  <c r="V94"/>
  <c r="X94"/>
  <c r="Y94"/>
  <c r="Z94"/>
  <c r="AA94"/>
  <c r="AB94"/>
  <c r="AD94"/>
  <c r="AE94"/>
  <c r="AF94"/>
  <c r="I95"/>
  <c r="J95"/>
  <c r="K95"/>
  <c r="L95"/>
  <c r="M95"/>
  <c r="N95"/>
  <c r="O95"/>
  <c r="R95"/>
  <c r="S95"/>
  <c r="T95"/>
  <c r="U95"/>
  <c r="X95"/>
  <c r="Y95"/>
  <c r="AA95"/>
  <c r="AD95"/>
  <c r="AE95"/>
  <c r="AF95"/>
  <c r="I96"/>
  <c r="J96"/>
  <c r="K96"/>
  <c r="L96"/>
  <c r="M96"/>
  <c r="N96"/>
  <c r="O96"/>
  <c r="R96"/>
  <c r="T96"/>
  <c r="U96"/>
  <c r="V96"/>
  <c r="X96"/>
  <c r="Y96"/>
  <c r="Z96"/>
  <c r="AA96"/>
  <c r="AB96"/>
  <c r="AD96"/>
  <c r="AE96"/>
  <c r="AF96"/>
  <c r="I97"/>
  <c r="J97"/>
  <c r="K97"/>
  <c r="L97"/>
  <c r="M97"/>
  <c r="N97"/>
  <c r="O97"/>
  <c r="R97"/>
  <c r="S97"/>
  <c r="T97"/>
  <c r="U97"/>
  <c r="V97"/>
  <c r="X97"/>
  <c r="Y97"/>
  <c r="AA97"/>
  <c r="AC97"/>
  <c r="AD97"/>
  <c r="AE97"/>
  <c r="AF97"/>
  <c r="I98"/>
  <c r="J98"/>
  <c r="K98"/>
  <c r="L98"/>
  <c r="M98"/>
  <c r="N98"/>
  <c r="O98"/>
  <c r="R98"/>
  <c r="T98"/>
  <c r="U98"/>
  <c r="V98"/>
  <c r="Y98"/>
  <c r="Z98"/>
  <c r="AA98"/>
  <c r="AD98"/>
  <c r="AE98"/>
  <c r="AF98"/>
  <c r="I99"/>
  <c r="J99"/>
  <c r="K99"/>
  <c r="L99"/>
  <c r="M99"/>
  <c r="N99"/>
  <c r="O99"/>
  <c r="R99"/>
  <c r="S99"/>
  <c r="T99"/>
  <c r="U99"/>
  <c r="X99"/>
  <c r="Y99"/>
  <c r="AA99"/>
  <c r="AC99"/>
  <c r="AD99"/>
  <c r="AE99"/>
  <c r="AF99"/>
  <c r="I100"/>
  <c r="J100"/>
  <c r="K100"/>
  <c r="L100"/>
  <c r="M100"/>
  <c r="N100"/>
  <c r="O100"/>
  <c r="R100"/>
  <c r="T100"/>
  <c r="U100"/>
  <c r="V100"/>
  <c r="Y100"/>
  <c r="Z100"/>
  <c r="AA100"/>
  <c r="AD100"/>
  <c r="AE100"/>
  <c r="AF100"/>
  <c r="I101"/>
  <c r="J101"/>
  <c r="K101"/>
  <c r="L101"/>
  <c r="M101"/>
  <c r="N101"/>
  <c r="O101"/>
  <c r="R101"/>
  <c r="S101"/>
  <c r="T101"/>
  <c r="U101"/>
  <c r="V101"/>
  <c r="X101"/>
  <c r="Y101"/>
  <c r="AA101"/>
  <c r="AC101"/>
  <c r="AD101"/>
  <c r="AE101"/>
  <c r="AF101"/>
  <c r="I102"/>
  <c r="J102"/>
  <c r="K102"/>
  <c r="L102"/>
  <c r="M102"/>
  <c r="N102"/>
  <c r="O102"/>
  <c r="R102"/>
  <c r="T102"/>
  <c r="U102"/>
  <c r="V102"/>
  <c r="Y102"/>
  <c r="Z102"/>
  <c r="AA102"/>
  <c r="AD102"/>
  <c r="AE102"/>
  <c r="AF102"/>
  <c r="I103"/>
  <c r="J103"/>
  <c r="K103"/>
  <c r="L103"/>
  <c r="M103"/>
  <c r="N103"/>
  <c r="O103"/>
  <c r="R103"/>
  <c r="S103"/>
  <c r="T103"/>
  <c r="U103"/>
  <c r="X103"/>
  <c r="Y103"/>
  <c r="Z103"/>
  <c r="AA103"/>
  <c r="AC103"/>
  <c r="AD103"/>
  <c r="AE103"/>
  <c r="AF103"/>
  <c r="I104"/>
  <c r="J104"/>
  <c r="K104"/>
  <c r="L104"/>
  <c r="M104"/>
  <c r="N104"/>
  <c r="O104"/>
  <c r="R104"/>
  <c r="T104"/>
  <c r="U104"/>
  <c r="V104"/>
  <c r="Y104"/>
  <c r="Z104"/>
  <c r="AA104"/>
  <c r="AD104"/>
  <c r="AE104"/>
  <c r="AF104"/>
  <c r="I105"/>
  <c r="J105"/>
  <c r="K105"/>
  <c r="L105"/>
  <c r="M105"/>
  <c r="N105"/>
  <c r="O105"/>
  <c r="R105"/>
  <c r="S105"/>
  <c r="T105"/>
  <c r="U105"/>
  <c r="V105"/>
  <c r="X105"/>
  <c r="Y105"/>
  <c r="AA105"/>
  <c r="AC105"/>
  <c r="AD105"/>
  <c r="AE105"/>
  <c r="AF105"/>
  <c r="I106"/>
  <c r="J106"/>
  <c r="K106"/>
  <c r="L106"/>
  <c r="M106"/>
  <c r="N106"/>
  <c r="O106"/>
  <c r="R106"/>
  <c r="T106"/>
  <c r="U106"/>
  <c r="V106"/>
  <c r="Y106"/>
  <c r="Z106"/>
  <c r="AA106"/>
  <c r="AC106"/>
  <c r="AD106"/>
  <c r="AE106"/>
  <c r="AF106"/>
  <c r="I107"/>
  <c r="J107"/>
  <c r="K107"/>
  <c r="L107"/>
  <c r="M107"/>
  <c r="N107"/>
  <c r="O107"/>
  <c r="R107"/>
  <c r="S107"/>
  <c r="T107"/>
  <c r="U107"/>
  <c r="X107"/>
  <c r="Y107"/>
  <c r="AA107"/>
  <c r="AD107"/>
  <c r="AE107"/>
  <c r="AF107"/>
  <c r="I108"/>
  <c r="J108"/>
  <c r="K108"/>
  <c r="L108"/>
  <c r="M108"/>
  <c r="N108"/>
  <c r="O108"/>
  <c r="R108"/>
  <c r="T108"/>
  <c r="U108"/>
  <c r="V108"/>
  <c r="Y108"/>
  <c r="Z108"/>
  <c r="AA108"/>
  <c r="AD108"/>
  <c r="AE108"/>
  <c r="AF108"/>
  <c r="I109"/>
  <c r="J109"/>
  <c r="K109"/>
  <c r="L109"/>
  <c r="M109"/>
  <c r="N109"/>
  <c r="O109"/>
  <c r="R109"/>
  <c r="S109"/>
  <c r="T109"/>
  <c r="U109"/>
  <c r="V109"/>
  <c r="X109"/>
  <c r="Y109"/>
  <c r="AA109"/>
  <c r="AC109"/>
  <c r="AD109"/>
  <c r="AE109"/>
  <c r="AF109"/>
  <c r="I110"/>
  <c r="J110"/>
  <c r="K110"/>
  <c r="L110"/>
  <c r="M110"/>
  <c r="N110"/>
  <c r="O110"/>
  <c r="R110"/>
  <c r="T110"/>
  <c r="U110"/>
  <c r="V110"/>
  <c r="X110"/>
  <c r="Y110"/>
  <c r="Z110"/>
  <c r="AA110"/>
  <c r="AB110"/>
  <c r="AD110"/>
  <c r="AE110"/>
  <c r="AF110"/>
  <c r="I111"/>
  <c r="J111"/>
  <c r="K111"/>
  <c r="L111"/>
  <c r="M111"/>
  <c r="N111"/>
  <c r="O111"/>
  <c r="R111"/>
  <c r="S111"/>
  <c r="T111"/>
  <c r="U111"/>
  <c r="X111"/>
  <c r="Y111"/>
  <c r="AA111"/>
  <c r="AD111"/>
  <c r="AE111"/>
  <c r="AF111"/>
  <c r="I112"/>
  <c r="J112"/>
  <c r="K112"/>
  <c r="L112"/>
  <c r="M112"/>
  <c r="N112"/>
  <c r="O112"/>
  <c r="R112"/>
  <c r="T112"/>
  <c r="U112"/>
  <c r="V112"/>
  <c r="X112"/>
  <c r="Y112"/>
  <c r="Z112"/>
  <c r="AA112"/>
  <c r="AB112"/>
  <c r="AD112"/>
  <c r="AE112"/>
  <c r="AF112"/>
  <c r="I113"/>
  <c r="J113"/>
  <c r="K113"/>
  <c r="L113"/>
  <c r="M113"/>
  <c r="N113"/>
  <c r="O113"/>
  <c r="R113"/>
  <c r="S113"/>
  <c r="T113"/>
  <c r="U113"/>
  <c r="V113"/>
  <c r="X113"/>
  <c r="Y113"/>
  <c r="AA113"/>
  <c r="AC113"/>
  <c r="AD113"/>
  <c r="AE113"/>
  <c r="AF113"/>
  <c r="I114"/>
  <c r="J114"/>
  <c r="K114"/>
  <c r="L114"/>
  <c r="M114"/>
  <c r="N114"/>
  <c r="O114"/>
  <c r="R114"/>
  <c r="T114"/>
  <c r="U114"/>
  <c r="V114"/>
  <c r="Y114"/>
  <c r="Z114"/>
  <c r="AA114"/>
  <c r="AD114"/>
  <c r="AE114"/>
  <c r="AF114"/>
  <c r="I115"/>
  <c r="J115"/>
  <c r="K115"/>
  <c r="L115"/>
  <c r="M115"/>
  <c r="N115"/>
  <c r="O115"/>
  <c r="R115"/>
  <c r="S115"/>
  <c r="T115"/>
  <c r="U115"/>
  <c r="X115"/>
  <c r="Y115"/>
  <c r="AA115"/>
  <c r="AC115"/>
  <c r="AD115"/>
  <c r="AE115"/>
  <c r="AF115"/>
  <c r="I116"/>
  <c r="J116"/>
  <c r="K116"/>
  <c r="L116"/>
  <c r="M116"/>
  <c r="N116"/>
  <c r="O116"/>
  <c r="R116"/>
  <c r="T116"/>
  <c r="U116"/>
  <c r="V116"/>
  <c r="Y116"/>
  <c r="Z116"/>
  <c r="AA116"/>
  <c r="AD116"/>
  <c r="AE116"/>
  <c r="AF116"/>
  <c r="I117"/>
  <c r="J117"/>
  <c r="K117"/>
  <c r="L117"/>
  <c r="M117"/>
  <c r="N117"/>
  <c r="O117"/>
  <c r="R117"/>
  <c r="S117"/>
  <c r="T117"/>
  <c r="U117"/>
  <c r="V117"/>
  <c r="X117"/>
  <c r="Y117"/>
  <c r="Z117"/>
  <c r="AA117"/>
  <c r="AC117"/>
  <c r="AD117"/>
  <c r="AE117"/>
  <c r="AF117"/>
  <c r="I118"/>
  <c r="J118"/>
  <c r="K118"/>
  <c r="L118"/>
  <c r="M118"/>
  <c r="N118"/>
  <c r="O118"/>
  <c r="R118"/>
  <c r="T118"/>
  <c r="U118"/>
  <c r="V118"/>
  <c r="Y118"/>
  <c r="Z118"/>
  <c r="AA118"/>
  <c r="AD118"/>
  <c r="AE118"/>
  <c r="AF118"/>
  <c r="I119"/>
  <c r="J119"/>
  <c r="K119"/>
  <c r="L119"/>
  <c r="M119"/>
  <c r="N119"/>
  <c r="O119"/>
  <c r="R119"/>
  <c r="S119"/>
  <c r="T119"/>
  <c r="U119"/>
  <c r="X119"/>
  <c r="Y119"/>
  <c r="Z119"/>
  <c r="AA119"/>
  <c r="AC119"/>
  <c r="AD119"/>
  <c r="AE119"/>
  <c r="AF119"/>
  <c r="I120"/>
  <c r="J120"/>
  <c r="K120"/>
  <c r="L120"/>
  <c r="M120"/>
  <c r="N120"/>
  <c r="O120"/>
  <c r="R120"/>
  <c r="T120"/>
  <c r="U120"/>
  <c r="V120"/>
  <c r="Y120"/>
  <c r="Z120"/>
  <c r="AA120"/>
  <c r="AD120"/>
  <c r="AE120"/>
  <c r="AF120"/>
  <c r="I121"/>
  <c r="J121"/>
  <c r="K121"/>
  <c r="L121"/>
  <c r="M121"/>
  <c r="N121"/>
  <c r="O121"/>
  <c r="R121"/>
  <c r="S121"/>
  <c r="T121"/>
  <c r="U121"/>
  <c r="V121"/>
  <c r="X121"/>
  <c r="Y121"/>
  <c r="AA121"/>
  <c r="AC121"/>
  <c r="AD121"/>
  <c r="AE121"/>
  <c r="AF121"/>
  <c r="I122"/>
  <c r="J122"/>
  <c r="K122"/>
  <c r="L122"/>
  <c r="M122"/>
  <c r="N122"/>
  <c r="O122"/>
  <c r="R122"/>
  <c r="T122"/>
  <c r="U122"/>
  <c r="V122"/>
  <c r="Y122"/>
  <c r="Z122"/>
  <c r="AA122"/>
  <c r="AC122"/>
  <c r="AD122"/>
  <c r="AE122"/>
  <c r="AF122"/>
  <c r="I123"/>
  <c r="J123"/>
  <c r="K123"/>
  <c r="L123"/>
  <c r="M123"/>
  <c r="N123"/>
  <c r="O123"/>
  <c r="R123"/>
  <c r="S123"/>
  <c r="T123"/>
  <c r="U123"/>
  <c r="X123"/>
  <c r="Y123"/>
  <c r="AA123"/>
  <c r="AD123"/>
  <c r="AE123"/>
  <c r="AF123"/>
  <c r="I124"/>
  <c r="J124"/>
  <c r="K124"/>
  <c r="L124"/>
  <c r="M124"/>
  <c r="N124"/>
  <c r="O124"/>
  <c r="R124"/>
  <c r="T124"/>
  <c r="U124"/>
  <c r="V124"/>
  <c r="Y124"/>
  <c r="Z124"/>
  <c r="AA124"/>
  <c r="AD124"/>
  <c r="AE124"/>
  <c r="AF124"/>
  <c r="I125"/>
  <c r="J125"/>
  <c r="K125"/>
  <c r="L125"/>
  <c r="M125"/>
  <c r="N125"/>
  <c r="O125"/>
  <c r="R125"/>
  <c r="S125"/>
  <c r="T125"/>
  <c r="U125"/>
  <c r="V125"/>
  <c r="X125"/>
  <c r="Y125"/>
  <c r="AA125"/>
  <c r="AC125"/>
  <c r="AD125"/>
  <c r="AE125"/>
  <c r="AF125"/>
  <c r="I126"/>
  <c r="J126"/>
  <c r="K126"/>
  <c r="L126"/>
  <c r="M126"/>
  <c r="N126"/>
  <c r="O126"/>
  <c r="R126"/>
  <c r="T126"/>
  <c r="U126"/>
  <c r="V126"/>
  <c r="X126"/>
  <c r="Y126"/>
  <c r="Z126"/>
  <c r="AA126"/>
  <c r="AB126"/>
  <c r="AD126"/>
  <c r="AE126"/>
  <c r="AF126"/>
  <c r="I127"/>
  <c r="J127"/>
  <c r="K127"/>
  <c r="L127"/>
  <c r="M127"/>
  <c r="N127"/>
  <c r="O127"/>
  <c r="R127"/>
  <c r="S127"/>
  <c r="T127"/>
  <c r="U127"/>
  <c r="X127"/>
  <c r="Y127"/>
  <c r="AA127"/>
  <c r="AD127"/>
  <c r="AE127"/>
  <c r="AF127"/>
  <c r="I128"/>
  <c r="J128"/>
  <c r="K128"/>
  <c r="L128"/>
  <c r="M128"/>
  <c r="N128"/>
  <c r="O128"/>
  <c r="R128"/>
  <c r="T128"/>
  <c r="U128"/>
  <c r="V128"/>
  <c r="X128"/>
  <c r="Y128"/>
  <c r="Z128"/>
  <c r="AA128"/>
  <c r="AB128"/>
  <c r="AD128"/>
  <c r="AE128"/>
  <c r="AF128"/>
  <c r="I129"/>
  <c r="J129"/>
  <c r="K129"/>
  <c r="L129"/>
  <c r="M129"/>
  <c r="N129"/>
  <c r="O129"/>
  <c r="R129"/>
  <c r="S129"/>
  <c r="T129"/>
  <c r="U129"/>
  <c r="V129"/>
  <c r="X129"/>
  <c r="Y129"/>
  <c r="AA129"/>
  <c r="AC129"/>
  <c r="AD129"/>
  <c r="AE129"/>
  <c r="AF129"/>
  <c r="I130"/>
  <c r="J130"/>
  <c r="K130"/>
  <c r="L130"/>
  <c r="M130"/>
  <c r="N130"/>
  <c r="O130"/>
  <c r="R130"/>
  <c r="T130"/>
  <c r="U130"/>
  <c r="V130"/>
  <c r="Y130"/>
  <c r="Z130"/>
  <c r="AA130"/>
  <c r="AD130"/>
  <c r="AE130"/>
  <c r="AF130"/>
  <c r="I131"/>
  <c r="J131"/>
  <c r="K131"/>
  <c r="L131"/>
  <c r="M131"/>
  <c r="N131"/>
  <c r="O131"/>
  <c r="R131"/>
  <c r="S131"/>
  <c r="T131"/>
  <c r="U131"/>
  <c r="X131"/>
  <c r="Y131"/>
  <c r="AA131"/>
  <c r="AC131"/>
  <c r="AD131"/>
  <c r="AE131"/>
  <c r="AF131"/>
  <c r="I132"/>
  <c r="J132"/>
  <c r="K132"/>
  <c r="L132"/>
  <c r="M132"/>
  <c r="N132"/>
  <c r="O132"/>
  <c r="R132"/>
  <c r="T132"/>
  <c r="U132"/>
  <c r="V132"/>
  <c r="Y132"/>
  <c r="Z132"/>
  <c r="AA132"/>
  <c r="AD132"/>
  <c r="AE132"/>
  <c r="AF132"/>
  <c r="I133"/>
  <c r="J133"/>
  <c r="K133"/>
  <c r="L133"/>
  <c r="M133"/>
  <c r="N133"/>
  <c r="O133"/>
  <c r="R133"/>
  <c r="S133"/>
  <c r="T133"/>
  <c r="U133"/>
  <c r="V133"/>
  <c r="X133"/>
  <c r="Y133"/>
  <c r="AA133"/>
  <c r="AC133"/>
  <c r="AD133"/>
  <c r="AE133"/>
  <c r="AF133"/>
  <c r="I134"/>
  <c r="J134"/>
  <c r="K134"/>
  <c r="L134"/>
  <c r="M134"/>
  <c r="N134"/>
  <c r="O134"/>
  <c r="R134"/>
  <c r="T134"/>
  <c r="U134"/>
  <c r="V134"/>
  <c r="Y134"/>
  <c r="Z134"/>
  <c r="AA134"/>
  <c r="AD134"/>
  <c r="AE134"/>
  <c r="AF134"/>
  <c r="I135"/>
  <c r="J135"/>
  <c r="K135"/>
  <c r="L135"/>
  <c r="M135"/>
  <c r="N135"/>
  <c r="O135"/>
  <c r="R135"/>
  <c r="S135"/>
  <c r="T135"/>
  <c r="U135"/>
  <c r="X135"/>
  <c r="Y135"/>
  <c r="Z135"/>
  <c r="AA135"/>
  <c r="AC135"/>
  <c r="AD135"/>
  <c r="AE135"/>
  <c r="AF135"/>
  <c r="I136"/>
  <c r="J136"/>
  <c r="K136"/>
  <c r="L136"/>
  <c r="M136"/>
  <c r="N136"/>
  <c r="O136"/>
  <c r="R136"/>
  <c r="T136"/>
  <c r="U136"/>
  <c r="V136"/>
  <c r="Y136"/>
  <c r="Z136"/>
  <c r="AA136"/>
  <c r="AD136"/>
  <c r="AE136"/>
  <c r="AF136"/>
  <c r="I137"/>
  <c r="J137"/>
  <c r="K137"/>
  <c r="L137"/>
  <c r="M137"/>
  <c r="N137"/>
  <c r="O137"/>
  <c r="R137"/>
  <c r="S137"/>
  <c r="T137"/>
  <c r="U137"/>
  <c r="V137"/>
  <c r="X137"/>
  <c r="Y137"/>
  <c r="AA137"/>
  <c r="AC137"/>
  <c r="AD137"/>
  <c r="AE137"/>
  <c r="AF137"/>
  <c r="I138"/>
  <c r="J138"/>
  <c r="K138"/>
  <c r="L138"/>
  <c r="M138"/>
  <c r="N138"/>
  <c r="O138"/>
  <c r="R138"/>
  <c r="T138"/>
  <c r="U138"/>
  <c r="V138"/>
  <c r="Y138"/>
  <c r="Z138"/>
  <c r="AA138"/>
  <c r="AC138"/>
  <c r="AD138"/>
  <c r="AE138"/>
  <c r="AF138"/>
  <c r="I139"/>
  <c r="J139"/>
  <c r="K139"/>
  <c r="L139"/>
  <c r="M139"/>
  <c r="N139"/>
  <c r="O139"/>
  <c r="R139"/>
  <c r="S139"/>
  <c r="T139"/>
  <c r="U139"/>
  <c r="X139"/>
  <c r="Y139"/>
  <c r="AA139"/>
  <c r="AD139"/>
  <c r="AE139"/>
  <c r="AF139"/>
  <c r="I140"/>
  <c r="J140"/>
  <c r="K140"/>
  <c r="L140"/>
  <c r="M140"/>
  <c r="N140"/>
  <c r="O140"/>
  <c r="R140"/>
  <c r="T140"/>
  <c r="U140"/>
  <c r="V140"/>
  <c r="Y140"/>
  <c r="Z140"/>
  <c r="AA140"/>
  <c r="AD140"/>
  <c r="AE140"/>
  <c r="AF140"/>
  <c r="I141"/>
  <c r="J141"/>
  <c r="K141"/>
  <c r="L141"/>
  <c r="M141"/>
  <c r="N141"/>
  <c r="O141"/>
  <c r="R141"/>
  <c r="S141"/>
  <c r="T141"/>
  <c r="U141"/>
  <c r="V141"/>
  <c r="X141"/>
  <c r="Y141"/>
  <c r="AA141"/>
  <c r="AC141"/>
  <c r="AD141"/>
  <c r="AE141"/>
  <c r="AF141"/>
  <c r="I142"/>
  <c r="J142"/>
  <c r="K142"/>
  <c r="L142"/>
  <c r="M142"/>
  <c r="N142"/>
  <c r="O142"/>
  <c r="R142"/>
  <c r="T142"/>
  <c r="U142"/>
  <c r="V142"/>
  <c r="X142"/>
  <c r="Y142"/>
  <c r="Z142"/>
  <c r="AA142"/>
  <c r="AB142"/>
  <c r="AD142"/>
  <c r="AE142"/>
  <c r="AF142"/>
  <c r="I143"/>
  <c r="J143"/>
  <c r="K143"/>
  <c r="L143"/>
  <c r="M143"/>
  <c r="N143"/>
  <c r="O143"/>
  <c r="R143"/>
  <c r="S143"/>
  <c r="T143"/>
  <c r="U143"/>
  <c r="X143"/>
  <c r="Y143"/>
  <c r="AA143"/>
  <c r="AD143"/>
  <c r="AE143"/>
  <c r="AF143"/>
  <c r="I144"/>
  <c r="J144"/>
  <c r="K144"/>
  <c r="L144"/>
  <c r="M144"/>
  <c r="N144"/>
  <c r="O144"/>
  <c r="R144"/>
  <c r="T144"/>
  <c r="U144"/>
  <c r="V144"/>
  <c r="X144"/>
  <c r="Y144"/>
  <c r="Z144"/>
  <c r="AA144"/>
  <c r="AB144"/>
  <c r="AD144"/>
  <c r="AE144"/>
  <c r="AF144"/>
  <c r="I145"/>
  <c r="J145"/>
  <c r="K145"/>
  <c r="L145"/>
  <c r="M145"/>
  <c r="N145"/>
  <c r="O145"/>
  <c r="R145"/>
  <c r="S145"/>
  <c r="T145"/>
  <c r="U145"/>
  <c r="V145"/>
  <c r="X145"/>
  <c r="Y145"/>
  <c r="AA145"/>
  <c r="AC145"/>
  <c r="AD145"/>
  <c r="AE145"/>
  <c r="AF145"/>
  <c r="I146"/>
  <c r="J146"/>
  <c r="K146"/>
  <c r="L146"/>
  <c r="M146"/>
  <c r="N146"/>
  <c r="O146"/>
  <c r="R146"/>
  <c r="T146"/>
  <c r="U146"/>
  <c r="V146"/>
  <c r="Y146"/>
  <c r="Z146"/>
  <c r="AA146"/>
  <c r="AD146"/>
  <c r="AE146"/>
  <c r="AF146"/>
  <c r="I147"/>
  <c r="J147"/>
  <c r="K147"/>
  <c r="L147"/>
  <c r="M147"/>
  <c r="N147"/>
  <c r="O147"/>
  <c r="R147"/>
  <c r="S147"/>
  <c r="T147"/>
  <c r="U147"/>
  <c r="X147"/>
  <c r="Y147"/>
  <c r="AA147"/>
  <c r="AC147"/>
  <c r="AD147"/>
  <c r="AE147"/>
  <c r="AF147"/>
  <c r="I148"/>
  <c r="J148"/>
  <c r="K148"/>
  <c r="L148"/>
  <c r="M148"/>
  <c r="N148"/>
  <c r="O148"/>
  <c r="R148"/>
  <c r="T148"/>
  <c r="U148"/>
  <c r="V148"/>
  <c r="Y148"/>
  <c r="Z148"/>
  <c r="AA148"/>
  <c r="AD148"/>
  <c r="AE148"/>
  <c r="AF148"/>
  <c r="I149"/>
  <c r="J149"/>
  <c r="K149"/>
  <c r="L149"/>
  <c r="M149"/>
  <c r="N149"/>
  <c r="O149"/>
  <c r="R149"/>
  <c r="S149"/>
  <c r="T149"/>
  <c r="U149"/>
  <c r="V149"/>
  <c r="X149"/>
  <c r="Y149"/>
  <c r="Z149"/>
  <c r="AA149"/>
  <c r="AC149"/>
  <c r="AD149"/>
  <c r="AE149"/>
  <c r="AF149"/>
  <c r="I150"/>
  <c r="J150"/>
  <c r="K150"/>
  <c r="L150"/>
  <c r="M150"/>
  <c r="N150"/>
  <c r="O150"/>
  <c r="R150"/>
  <c r="T150"/>
  <c r="U150"/>
  <c r="V150"/>
  <c r="Y150"/>
  <c r="Z150"/>
  <c r="AA150"/>
  <c r="AD150"/>
  <c r="AE150"/>
  <c r="AF150"/>
  <c r="I151"/>
  <c r="J151"/>
  <c r="K151"/>
  <c r="L151"/>
  <c r="M151"/>
  <c r="N151"/>
  <c r="O151"/>
  <c r="R151"/>
  <c r="S151"/>
  <c r="T151"/>
  <c r="U151"/>
  <c r="X151"/>
  <c r="Y151"/>
  <c r="Z151"/>
  <c r="AA151"/>
  <c r="AC151"/>
  <c r="AD151"/>
  <c r="AE151"/>
  <c r="AF151"/>
  <c r="I152"/>
  <c r="J152"/>
  <c r="K152"/>
  <c r="L152"/>
  <c r="M152"/>
  <c r="N152"/>
  <c r="O152"/>
  <c r="R152"/>
  <c r="T152"/>
  <c r="U152"/>
  <c r="V152"/>
  <c r="Y152"/>
  <c r="Z152"/>
  <c r="AA152"/>
  <c r="AD152"/>
  <c r="AE152"/>
  <c r="AF152"/>
  <c r="I153"/>
  <c r="J153"/>
  <c r="K153"/>
  <c r="L153"/>
  <c r="M153"/>
  <c r="N153"/>
  <c r="O153"/>
  <c r="R153"/>
  <c r="S153"/>
  <c r="T153"/>
  <c r="U153"/>
  <c r="V153"/>
  <c r="X153"/>
  <c r="Y153"/>
  <c r="AA153"/>
  <c r="AC153"/>
  <c r="AD153"/>
  <c r="AE153"/>
  <c r="AF153"/>
  <c r="I154"/>
  <c r="J154"/>
  <c r="K154"/>
  <c r="L154"/>
  <c r="M154"/>
  <c r="N154"/>
  <c r="O154"/>
  <c r="R154"/>
  <c r="T154"/>
  <c r="U154"/>
  <c r="V154"/>
  <c r="Y154"/>
  <c r="Z154"/>
  <c r="AA154"/>
  <c r="AC154"/>
  <c r="AD154"/>
  <c r="AE154"/>
  <c r="AF154"/>
  <c r="I155"/>
  <c r="J155"/>
  <c r="K155"/>
  <c r="L155"/>
  <c r="M155"/>
  <c r="N155"/>
  <c r="O155"/>
  <c r="R155"/>
  <c r="S155"/>
  <c r="T155"/>
  <c r="U155"/>
  <c r="X155"/>
  <c r="Y155"/>
  <c r="AA155"/>
  <c r="AD155"/>
  <c r="AE155"/>
  <c r="AF155"/>
  <c r="I156"/>
  <c r="J156"/>
  <c r="K156"/>
  <c r="L156"/>
  <c r="M156"/>
  <c r="N156"/>
  <c r="O156"/>
  <c r="R156"/>
  <c r="T156"/>
  <c r="U156"/>
  <c r="V156"/>
  <c r="Y156"/>
  <c r="Z156"/>
  <c r="AA156"/>
  <c r="AD156"/>
  <c r="AE156"/>
  <c r="AF156"/>
  <c r="I157"/>
  <c r="J157"/>
  <c r="K157"/>
  <c r="L157"/>
  <c r="M157"/>
  <c r="N157"/>
  <c r="O157"/>
  <c r="R157"/>
  <c r="S157"/>
  <c r="T157"/>
  <c r="U157"/>
  <c r="V157"/>
  <c r="X157"/>
  <c r="Y157"/>
  <c r="AA157"/>
  <c r="AC157"/>
  <c r="AD157"/>
  <c r="AE157"/>
  <c r="AF157"/>
  <c r="I158"/>
  <c r="J158"/>
  <c r="K158"/>
  <c r="L158"/>
  <c r="M158"/>
  <c r="N158"/>
  <c r="O158"/>
  <c r="R158"/>
  <c r="T158"/>
  <c r="U158"/>
  <c r="V158"/>
  <c r="X158"/>
  <c r="Y158"/>
  <c r="Z158"/>
  <c r="AA158"/>
  <c r="AB158"/>
  <c r="AD158"/>
  <c r="AE158"/>
  <c r="AF158"/>
  <c r="I159"/>
  <c r="J159"/>
  <c r="K159"/>
  <c r="L159"/>
  <c r="M159"/>
  <c r="N159"/>
  <c r="O159"/>
  <c r="R159"/>
  <c r="S159"/>
  <c r="T159"/>
  <c r="U159"/>
  <c r="X159"/>
  <c r="Y159"/>
  <c r="AA159"/>
  <c r="AD159"/>
  <c r="AE159"/>
  <c r="AF159"/>
  <c r="I160"/>
  <c r="J160"/>
  <c r="K160"/>
  <c r="L160"/>
  <c r="M160"/>
  <c r="N160"/>
  <c r="O160"/>
  <c r="R160"/>
  <c r="T160"/>
  <c r="U160"/>
  <c r="V160"/>
  <c r="X160"/>
  <c r="Y160"/>
  <c r="Z160"/>
  <c r="AA160"/>
  <c r="AB160"/>
  <c r="AD160"/>
  <c r="AE160"/>
  <c r="AF160"/>
  <c r="I161"/>
  <c r="J161"/>
  <c r="K161"/>
  <c r="L161"/>
  <c r="M161"/>
  <c r="N161"/>
  <c r="O161"/>
  <c r="R161"/>
  <c r="S161"/>
  <c r="T161"/>
  <c r="U161"/>
  <c r="V161"/>
  <c r="X161"/>
  <c r="Y161"/>
  <c r="AA161"/>
  <c r="AC161"/>
  <c r="AD161"/>
  <c r="AE161"/>
  <c r="AF161"/>
  <c r="I162"/>
  <c r="J162"/>
  <c r="K162"/>
  <c r="L162"/>
  <c r="M162"/>
  <c r="N162"/>
  <c r="O162"/>
  <c r="R162"/>
  <c r="T162"/>
  <c r="U162"/>
  <c r="V162"/>
  <c r="Y162"/>
  <c r="Z162"/>
  <c r="AA162"/>
  <c r="AD162"/>
  <c r="AE162"/>
  <c r="AF162"/>
  <c r="I163"/>
  <c r="J163"/>
  <c r="K163"/>
  <c r="L163"/>
  <c r="M163"/>
  <c r="N163"/>
  <c r="O163"/>
  <c r="R163"/>
  <c r="S163"/>
  <c r="T163"/>
  <c r="U163"/>
  <c r="X163"/>
  <c r="Y163"/>
  <c r="AA163"/>
  <c r="AC163"/>
  <c r="AD163"/>
  <c r="AE163"/>
  <c r="AF163"/>
  <c r="I164"/>
  <c r="J164"/>
  <c r="K164"/>
  <c r="L164"/>
  <c r="M164"/>
  <c r="N164"/>
  <c r="O164"/>
  <c r="R164"/>
  <c r="T164"/>
  <c r="U164"/>
  <c r="V164"/>
  <c r="Y164"/>
  <c r="Z164"/>
  <c r="AA164"/>
  <c r="AD164"/>
  <c r="AE164"/>
  <c r="AF164"/>
  <c r="I165"/>
  <c r="J165"/>
  <c r="K165"/>
  <c r="L165"/>
  <c r="M165"/>
  <c r="N165"/>
  <c r="O165"/>
  <c r="R165"/>
  <c r="S165"/>
  <c r="T165"/>
  <c r="U165"/>
  <c r="V165"/>
  <c r="X165"/>
  <c r="Y165"/>
  <c r="AA165"/>
  <c r="AC165"/>
  <c r="AD165"/>
  <c r="AE165"/>
  <c r="AF165"/>
  <c r="I166"/>
  <c r="J166"/>
  <c r="K166"/>
  <c r="L166"/>
  <c r="M166"/>
  <c r="N166"/>
  <c r="O166"/>
  <c r="R166"/>
  <c r="T166"/>
  <c r="U166"/>
  <c r="V166"/>
  <c r="Y166"/>
  <c r="Z166"/>
  <c r="AA166"/>
  <c r="AD166"/>
  <c r="AE166"/>
  <c r="AF166"/>
  <c r="I167"/>
  <c r="J167"/>
  <c r="K167"/>
  <c r="L167"/>
  <c r="M167"/>
  <c r="N167"/>
  <c r="O167"/>
  <c r="R167"/>
  <c r="S167"/>
  <c r="T167"/>
  <c r="U167"/>
  <c r="X167"/>
  <c r="Y167"/>
  <c r="Z167"/>
  <c r="AA167"/>
  <c r="AC167"/>
  <c r="AD167"/>
  <c r="AE167"/>
  <c r="AF167"/>
  <c r="I168"/>
  <c r="J168"/>
  <c r="K168"/>
  <c r="L168"/>
  <c r="M168"/>
  <c r="N168"/>
  <c r="O168"/>
  <c r="R168"/>
  <c r="T168"/>
  <c r="U168"/>
  <c r="V168"/>
  <c r="Y168"/>
  <c r="Z168"/>
  <c r="AA168"/>
  <c r="AD168"/>
  <c r="AE168"/>
  <c r="AF168"/>
  <c r="I169"/>
  <c r="J169"/>
  <c r="K169"/>
  <c r="L169"/>
  <c r="M169"/>
  <c r="N169"/>
  <c r="O169"/>
  <c r="R169"/>
  <c r="S169"/>
  <c r="T169"/>
  <c r="U169"/>
  <c r="V169"/>
  <c r="X169"/>
  <c r="Y169"/>
  <c r="AA169"/>
  <c r="AC169"/>
  <c r="AD169"/>
  <c r="AE169"/>
  <c r="AF169"/>
  <c r="I170"/>
  <c r="J170"/>
  <c r="K170"/>
  <c r="L170"/>
  <c r="M170"/>
  <c r="N170"/>
  <c r="O170"/>
  <c r="R170"/>
  <c r="T170"/>
  <c r="U170"/>
  <c r="V170"/>
  <c r="Y170"/>
  <c r="Z170"/>
  <c r="AA170"/>
  <c r="AC170"/>
  <c r="AD170"/>
  <c r="AE170"/>
  <c r="AF170"/>
  <c r="I171"/>
  <c r="J171"/>
  <c r="K171"/>
  <c r="L171"/>
  <c r="M171"/>
  <c r="N171"/>
  <c r="O171"/>
  <c r="R171"/>
  <c r="S171"/>
  <c r="T171"/>
  <c r="U171"/>
  <c r="X171"/>
  <c r="Y171"/>
  <c r="AA171"/>
  <c r="AD171"/>
  <c r="AE171"/>
  <c r="AF171"/>
  <c r="I172"/>
  <c r="J172"/>
  <c r="K172"/>
  <c r="L172"/>
  <c r="M172"/>
  <c r="N172"/>
  <c r="O172"/>
  <c r="R172"/>
  <c r="T172"/>
  <c r="U172"/>
  <c r="V172"/>
  <c r="Y172"/>
  <c r="Z172"/>
  <c r="AA172"/>
  <c r="AD172"/>
  <c r="AE172"/>
  <c r="AF172"/>
  <c r="I173"/>
  <c r="J173"/>
  <c r="K173"/>
  <c r="L173"/>
  <c r="M173"/>
  <c r="N173"/>
  <c r="O173"/>
  <c r="R173"/>
  <c r="S173"/>
  <c r="T173"/>
  <c r="U173"/>
  <c r="V173"/>
  <c r="X173"/>
  <c r="Y173"/>
  <c r="AA173"/>
  <c r="AC173"/>
  <c r="AD173"/>
  <c r="AE173"/>
  <c r="AF173"/>
  <c r="I174"/>
  <c r="J174"/>
  <c r="K174"/>
  <c r="L174"/>
  <c r="M174"/>
  <c r="N174"/>
  <c r="O174"/>
  <c r="R174"/>
  <c r="T174"/>
  <c r="U174"/>
  <c r="V174"/>
  <c r="X174"/>
  <c r="Y174"/>
  <c r="Z174"/>
  <c r="AA174"/>
  <c r="AB174"/>
  <c r="AD174"/>
  <c r="AE174"/>
  <c r="AF174"/>
  <c r="I175"/>
  <c r="J175"/>
  <c r="K175"/>
  <c r="L175"/>
  <c r="M175"/>
  <c r="N175"/>
  <c r="O175"/>
  <c r="R175"/>
  <c r="S175"/>
  <c r="T175"/>
  <c r="U175"/>
  <c r="X175"/>
  <c r="Y175"/>
  <c r="AA175"/>
  <c r="AD175"/>
  <c r="AE175"/>
  <c r="AF175"/>
  <c r="I176"/>
  <c r="J176"/>
  <c r="K176"/>
  <c r="L176"/>
  <c r="M176"/>
  <c r="N176"/>
  <c r="O176"/>
  <c r="R176"/>
  <c r="T176"/>
  <c r="U176"/>
  <c r="V176"/>
  <c r="X176"/>
  <c r="Y176"/>
  <c r="Z176"/>
  <c r="AA176"/>
  <c r="AB176"/>
  <c r="AD176"/>
  <c r="AE176"/>
  <c r="AF176"/>
  <c r="I177"/>
  <c r="J177"/>
  <c r="K177"/>
  <c r="L177"/>
  <c r="M177"/>
  <c r="N177"/>
  <c r="O177"/>
  <c r="R177"/>
  <c r="S177"/>
  <c r="T177"/>
  <c r="U177"/>
  <c r="V177"/>
  <c r="X177"/>
  <c r="Y177"/>
  <c r="AA177"/>
  <c r="AC177"/>
  <c r="AD177"/>
  <c r="AE177"/>
  <c r="AF177"/>
  <c r="I178"/>
  <c r="J178"/>
  <c r="K178"/>
  <c r="L178"/>
  <c r="M178"/>
  <c r="N178"/>
  <c r="O178"/>
  <c r="R178"/>
  <c r="T178"/>
  <c r="U178"/>
  <c r="V178"/>
  <c r="Y178"/>
  <c r="Z178"/>
  <c r="AA178"/>
  <c r="AD178"/>
  <c r="AE178"/>
  <c r="AF178"/>
  <c r="I179"/>
  <c r="J179"/>
  <c r="K179"/>
  <c r="L179"/>
  <c r="M179"/>
  <c r="N179"/>
  <c r="O179"/>
  <c r="R179"/>
  <c r="S179"/>
  <c r="T179"/>
  <c r="U179"/>
  <c r="X179"/>
  <c r="Y179"/>
  <c r="AA179"/>
  <c r="AC179"/>
  <c r="AD179"/>
  <c r="AE179"/>
  <c r="AF179"/>
  <c r="I180"/>
  <c r="J180"/>
  <c r="K180"/>
  <c r="L180"/>
  <c r="M180"/>
  <c r="N180"/>
  <c r="O180"/>
  <c r="R180"/>
  <c r="T180"/>
  <c r="U180"/>
  <c r="V180"/>
  <c r="Y180"/>
  <c r="Z180"/>
  <c r="AA180"/>
  <c r="AD180"/>
  <c r="AE180"/>
  <c r="AF180"/>
  <c r="I181"/>
  <c r="J181"/>
  <c r="K181"/>
  <c r="L181"/>
  <c r="M181"/>
  <c r="N181"/>
  <c r="O181"/>
  <c r="R181"/>
  <c r="S181"/>
  <c r="T181"/>
  <c r="U181"/>
  <c r="V181"/>
  <c r="X181"/>
  <c r="Y181"/>
  <c r="Z181"/>
  <c r="AA181"/>
  <c r="AC181"/>
  <c r="AD181"/>
  <c r="AE181"/>
  <c r="AF181"/>
  <c r="I182"/>
  <c r="J182"/>
  <c r="K182"/>
  <c r="L182"/>
  <c r="M182"/>
  <c r="N182"/>
  <c r="O182"/>
  <c r="R182"/>
  <c r="T182"/>
  <c r="U182"/>
  <c r="V182"/>
  <c r="Y182"/>
  <c r="Z182"/>
  <c r="AA182"/>
  <c r="AD182"/>
  <c r="AE182"/>
  <c r="AF182"/>
  <c r="I183"/>
  <c r="J183"/>
  <c r="K183"/>
  <c r="L183"/>
  <c r="M183"/>
  <c r="N183"/>
  <c r="O183"/>
  <c r="R183"/>
  <c r="S183"/>
  <c r="T183"/>
  <c r="U183"/>
  <c r="X183"/>
  <c r="Y183"/>
  <c r="Z183"/>
  <c r="AA183"/>
  <c r="AC183"/>
  <c r="AD183"/>
  <c r="AE183"/>
  <c r="AF183"/>
  <c r="I184"/>
  <c r="J184"/>
  <c r="K184"/>
  <c r="L184"/>
  <c r="M184"/>
  <c r="N184"/>
  <c r="O184"/>
  <c r="R184"/>
  <c r="T184"/>
  <c r="U184"/>
  <c r="V184"/>
  <c r="Y184"/>
  <c r="Z184"/>
  <c r="AA184"/>
  <c r="AD184"/>
  <c r="AE184"/>
  <c r="AF184"/>
  <c r="I185"/>
  <c r="J185"/>
  <c r="K185"/>
  <c r="L185"/>
  <c r="M185"/>
  <c r="N185"/>
  <c r="O185"/>
  <c r="R185"/>
  <c r="S185"/>
  <c r="T185"/>
  <c r="U185"/>
  <c r="V185"/>
  <c r="X185"/>
  <c r="Y185"/>
  <c r="AA185"/>
  <c r="AC185"/>
  <c r="AD185"/>
  <c r="AE185"/>
  <c r="AF185"/>
  <c r="I186"/>
  <c r="J186"/>
  <c r="K186"/>
  <c r="L186"/>
  <c r="M186"/>
  <c r="N186"/>
  <c r="O186"/>
  <c r="R186"/>
  <c r="T186"/>
  <c r="U186"/>
  <c r="V186"/>
  <c r="Y186"/>
  <c r="Z186"/>
  <c r="AA186"/>
  <c r="AD186"/>
  <c r="AE186"/>
  <c r="AF186"/>
  <c r="I187"/>
  <c r="J187"/>
  <c r="K187"/>
  <c r="L187"/>
  <c r="M187"/>
  <c r="N187"/>
  <c r="O187"/>
  <c r="R187"/>
  <c r="S187"/>
  <c r="T187"/>
  <c r="U187"/>
  <c r="X187"/>
  <c r="Y187"/>
  <c r="AA187"/>
  <c r="AC187"/>
  <c r="AD187"/>
  <c r="AE187"/>
  <c r="AF187"/>
  <c r="I188"/>
  <c r="J188"/>
  <c r="K188"/>
  <c r="L188"/>
  <c r="M188"/>
  <c r="N188"/>
  <c r="O188"/>
  <c r="R188"/>
  <c r="T188"/>
  <c r="U188"/>
  <c r="V188"/>
  <c r="Y188"/>
  <c r="Z188"/>
  <c r="AA188"/>
  <c r="AC188"/>
  <c r="AD188"/>
  <c r="AE188"/>
  <c r="AF188"/>
  <c r="I189"/>
  <c r="J189"/>
  <c r="K189"/>
  <c r="L189"/>
  <c r="M189"/>
  <c r="N189"/>
  <c r="O189"/>
  <c r="R189"/>
  <c r="S189"/>
  <c r="T189"/>
  <c r="U189"/>
  <c r="V189"/>
  <c r="X189"/>
  <c r="Y189"/>
  <c r="AA189"/>
  <c r="AC189"/>
  <c r="AD189"/>
  <c r="AE189"/>
  <c r="AF189"/>
  <c r="I190"/>
  <c r="J190"/>
  <c r="K190"/>
  <c r="L190"/>
  <c r="M190"/>
  <c r="N190"/>
  <c r="O190"/>
  <c r="R190"/>
  <c r="T190"/>
  <c r="U190"/>
  <c r="V190"/>
  <c r="X190"/>
  <c r="Y190"/>
  <c r="Z190"/>
  <c r="AA190"/>
  <c r="AB190"/>
  <c r="AD190"/>
  <c r="AE190"/>
  <c r="AF190"/>
  <c r="I191"/>
  <c r="J191"/>
  <c r="K191"/>
  <c r="L191"/>
  <c r="M191"/>
  <c r="N191"/>
  <c r="O191"/>
  <c r="R191"/>
  <c r="S191"/>
  <c r="T191"/>
  <c r="U191"/>
  <c r="X191"/>
  <c r="Y191"/>
  <c r="AA191"/>
  <c r="AC191"/>
  <c r="AD191"/>
  <c r="AE191"/>
  <c r="AF191"/>
  <c r="I192"/>
  <c r="J192"/>
  <c r="K192"/>
  <c r="L192"/>
  <c r="M192"/>
  <c r="N192"/>
  <c r="O192"/>
  <c r="R192"/>
  <c r="T192"/>
  <c r="U192"/>
  <c r="V192"/>
  <c r="X192"/>
  <c r="Y192"/>
  <c r="Z192"/>
  <c r="AA192"/>
  <c r="AB192"/>
  <c r="AD192"/>
  <c r="AE192"/>
  <c r="AF192"/>
  <c r="I193"/>
  <c r="J193"/>
  <c r="K193"/>
  <c r="L193"/>
  <c r="M193"/>
  <c r="N193"/>
  <c r="O193"/>
  <c r="R193"/>
  <c r="S193"/>
  <c r="T193"/>
  <c r="U193"/>
  <c r="V193"/>
  <c r="X193"/>
  <c r="Y193"/>
  <c r="AA193"/>
  <c r="AC193"/>
  <c r="AD193"/>
  <c r="AE193"/>
  <c r="AF193"/>
  <c r="I194"/>
  <c r="J194"/>
  <c r="K194"/>
  <c r="L194"/>
  <c r="M194"/>
  <c r="N194"/>
  <c r="O194"/>
  <c r="R194"/>
  <c r="T194"/>
  <c r="U194"/>
  <c r="V194"/>
  <c r="Y194"/>
  <c r="Z194"/>
  <c r="AA194"/>
  <c r="AD194"/>
  <c r="AE194"/>
  <c r="AF194"/>
  <c r="I195"/>
  <c r="J195"/>
  <c r="K195"/>
  <c r="L195"/>
  <c r="M195"/>
  <c r="N195"/>
  <c r="O195"/>
  <c r="R195"/>
  <c r="S195"/>
  <c r="T195"/>
  <c r="U195"/>
  <c r="X195"/>
  <c r="Y195"/>
  <c r="AA195"/>
  <c r="AC195"/>
  <c r="AD195"/>
  <c r="AE195"/>
  <c r="AF195"/>
  <c r="I196"/>
  <c r="J196"/>
  <c r="K196"/>
  <c r="L196"/>
  <c r="M196"/>
  <c r="N196"/>
  <c r="O196"/>
  <c r="R196"/>
  <c r="T196"/>
  <c r="U196"/>
  <c r="V196"/>
  <c r="Y196"/>
  <c r="Z196"/>
  <c r="AA196"/>
  <c r="AD196"/>
  <c r="AE196"/>
  <c r="AF196"/>
  <c r="I197"/>
  <c r="J197"/>
  <c r="K197"/>
  <c r="L197"/>
  <c r="M197"/>
  <c r="N197"/>
  <c r="O197"/>
  <c r="R197"/>
  <c r="S197"/>
  <c r="T197"/>
  <c r="U197"/>
  <c r="V197"/>
  <c r="X197"/>
  <c r="Y197"/>
  <c r="AA197"/>
  <c r="AC197"/>
  <c r="AD197"/>
  <c r="AE197"/>
  <c r="AF197"/>
  <c r="I198"/>
  <c r="J198"/>
  <c r="K198"/>
  <c r="L198"/>
  <c r="M198"/>
  <c r="N198"/>
  <c r="O198"/>
  <c r="R198"/>
  <c r="T198"/>
  <c r="U198"/>
  <c r="V198"/>
  <c r="Y198"/>
  <c r="Z198"/>
  <c r="AA198"/>
  <c r="AD198"/>
  <c r="AE198"/>
  <c r="AF198"/>
  <c r="I199"/>
  <c r="J199"/>
  <c r="K199"/>
  <c r="L199"/>
  <c r="M199"/>
  <c r="N199"/>
  <c r="O199"/>
  <c r="R199"/>
  <c r="S199"/>
  <c r="T199"/>
  <c r="U199"/>
  <c r="X199"/>
  <c r="Y199"/>
  <c r="Z199"/>
  <c r="AA199"/>
  <c r="AC199"/>
  <c r="AD199"/>
  <c r="AE199"/>
  <c r="AF199"/>
  <c r="I200"/>
  <c r="J200"/>
  <c r="K200"/>
  <c r="L200"/>
  <c r="M200"/>
  <c r="N200"/>
  <c r="O200"/>
  <c r="R200"/>
  <c r="T200"/>
  <c r="U200"/>
  <c r="V200"/>
  <c r="Y200"/>
  <c r="Z200"/>
  <c r="AA200"/>
  <c r="AD200"/>
  <c r="AE200"/>
  <c r="AF200"/>
  <c r="I201"/>
  <c r="J201"/>
  <c r="K201"/>
  <c r="L201"/>
  <c r="M201"/>
  <c r="N201"/>
  <c r="O201"/>
  <c r="R201"/>
  <c r="S201"/>
  <c r="T201"/>
  <c r="U201"/>
  <c r="V201"/>
  <c r="X201"/>
  <c r="Y201"/>
  <c r="AA201"/>
  <c r="AC201"/>
  <c r="AD201"/>
  <c r="AE201"/>
  <c r="AF201"/>
  <c r="I202"/>
  <c r="J202"/>
  <c r="K202"/>
  <c r="L202"/>
  <c r="M202"/>
  <c r="N202"/>
  <c r="O202"/>
  <c r="R202"/>
  <c r="T202"/>
  <c r="U202"/>
  <c r="V202"/>
  <c r="Y202"/>
  <c r="Z202"/>
  <c r="AA202"/>
  <c r="AD202"/>
  <c r="AE202"/>
  <c r="AF202"/>
  <c r="I203"/>
  <c r="J203"/>
  <c r="K203"/>
  <c r="L203"/>
  <c r="M203"/>
  <c r="N203"/>
  <c r="O203"/>
  <c r="R203"/>
  <c r="S203"/>
  <c r="T203"/>
  <c r="U203"/>
  <c r="X203"/>
  <c r="Y203"/>
  <c r="AA203"/>
  <c r="AC203"/>
  <c r="AD203"/>
  <c r="AE203"/>
  <c r="AF203"/>
  <c r="I204"/>
  <c r="J204"/>
  <c r="K204"/>
  <c r="L204"/>
  <c r="M204"/>
  <c r="N204"/>
  <c r="O204"/>
  <c r="R204"/>
  <c r="T204"/>
  <c r="U204"/>
  <c r="V204"/>
  <c r="Y204"/>
  <c r="Z204"/>
  <c r="AA204"/>
  <c r="AD204"/>
  <c r="AE204"/>
  <c r="AF204"/>
  <c r="I205"/>
  <c r="J205"/>
  <c r="K205"/>
  <c r="L205"/>
  <c r="M205"/>
  <c r="N205"/>
  <c r="O205"/>
  <c r="R205"/>
  <c r="S205"/>
  <c r="T205"/>
  <c r="U205"/>
  <c r="V205"/>
  <c r="X205"/>
  <c r="Y205"/>
  <c r="AA205"/>
  <c r="AC205"/>
  <c r="AD205"/>
  <c r="AE205"/>
  <c r="AF205"/>
  <c r="I206"/>
  <c r="J206"/>
  <c r="K206"/>
  <c r="L206"/>
  <c r="M206"/>
  <c r="N206"/>
  <c r="O206"/>
  <c r="R206"/>
  <c r="T206"/>
  <c r="U206"/>
  <c r="V206"/>
  <c r="X206"/>
  <c r="Y206"/>
  <c r="Z206"/>
  <c r="AA206"/>
  <c r="AB206"/>
  <c r="AD206"/>
  <c r="AE206"/>
  <c r="AF206"/>
  <c r="I207"/>
  <c r="J207"/>
  <c r="K207"/>
  <c r="L207"/>
  <c r="M207"/>
  <c r="N207"/>
  <c r="O207"/>
  <c r="R207"/>
  <c r="S207"/>
  <c r="T207"/>
  <c r="U207"/>
  <c r="X207"/>
  <c r="Y207"/>
  <c r="AA207"/>
  <c r="AC207"/>
  <c r="AD207"/>
  <c r="AE207"/>
  <c r="AF207"/>
  <c r="I208"/>
  <c r="J208"/>
  <c r="K208"/>
  <c r="L208"/>
  <c r="M208"/>
  <c r="N208"/>
  <c r="O208"/>
  <c r="R208"/>
  <c r="T208"/>
  <c r="U208"/>
  <c r="V208"/>
  <c r="X208"/>
  <c r="Y208"/>
  <c r="Z208"/>
  <c r="AA208"/>
  <c r="AB208"/>
  <c r="AD208"/>
  <c r="AE208"/>
  <c r="AF208"/>
  <c r="I209"/>
  <c r="J209"/>
  <c r="K209"/>
  <c r="L209"/>
  <c r="M209"/>
  <c r="N209"/>
  <c r="O209"/>
  <c r="R209"/>
  <c r="S209"/>
  <c r="T209"/>
  <c r="U209"/>
  <c r="V209"/>
  <c r="X209"/>
  <c r="Y209"/>
  <c r="AA209"/>
  <c r="AC209"/>
  <c r="AD209"/>
  <c r="AE209"/>
  <c r="AF209"/>
  <c r="I210"/>
  <c r="J210"/>
  <c r="K210"/>
  <c r="L210"/>
  <c r="M210"/>
  <c r="N210"/>
  <c r="O210"/>
  <c r="R210"/>
  <c r="T210"/>
  <c r="U210"/>
  <c r="V210"/>
  <c r="Y210"/>
  <c r="Z210"/>
  <c r="AA210"/>
  <c r="AD210"/>
  <c r="AE210"/>
  <c r="AF210"/>
  <c r="I211"/>
  <c r="J211"/>
  <c r="K211"/>
  <c r="L211"/>
  <c r="M211"/>
  <c r="N211"/>
  <c r="O211"/>
  <c r="R211"/>
  <c r="S211"/>
  <c r="T211"/>
  <c r="U211"/>
  <c r="X211"/>
  <c r="Y211"/>
  <c r="AA211"/>
  <c r="AC211"/>
  <c r="AD211"/>
  <c r="AE211"/>
  <c r="AF211"/>
  <c r="I212"/>
  <c r="J212"/>
  <c r="K212"/>
  <c r="L212"/>
  <c r="M212"/>
  <c r="N212"/>
  <c r="O212"/>
  <c r="R212"/>
  <c r="T212"/>
  <c r="U212"/>
  <c r="V212"/>
  <c r="Y212"/>
  <c r="Z212"/>
  <c r="AA212"/>
  <c r="AD212"/>
  <c r="AE212"/>
  <c r="AF212"/>
  <c r="I213"/>
  <c r="J213"/>
  <c r="K213"/>
  <c r="L213"/>
  <c r="M213"/>
  <c r="N213"/>
  <c r="O213"/>
  <c r="R213"/>
  <c r="S213"/>
  <c r="T213"/>
  <c r="U213"/>
  <c r="V213"/>
  <c r="X213"/>
  <c r="Y213"/>
  <c r="Z213"/>
  <c r="AA213"/>
  <c r="AC213"/>
  <c r="AD213"/>
  <c r="AE213"/>
  <c r="AF213"/>
  <c r="I214"/>
  <c r="J214"/>
  <c r="K214"/>
  <c r="L214"/>
  <c r="M214"/>
  <c r="N214"/>
  <c r="O214"/>
  <c r="R214"/>
  <c r="T214"/>
  <c r="U214"/>
  <c r="V214"/>
  <c r="Y214"/>
  <c r="Z214"/>
  <c r="AA214"/>
  <c r="AD214"/>
  <c r="AE214"/>
  <c r="AF214"/>
  <c r="I215"/>
  <c r="J215"/>
  <c r="K215"/>
  <c r="L215"/>
  <c r="M215"/>
  <c r="N215"/>
  <c r="O215"/>
  <c r="R215"/>
  <c r="S215"/>
  <c r="T215"/>
  <c r="U215"/>
  <c r="X215"/>
  <c r="Y215"/>
  <c r="Z215"/>
  <c r="AA215"/>
  <c r="AC215"/>
  <c r="AD215"/>
  <c r="AE215"/>
  <c r="AF215"/>
  <c r="I216"/>
  <c r="J216"/>
  <c r="K216"/>
  <c r="L216"/>
  <c r="M216"/>
  <c r="N216"/>
  <c r="O216"/>
  <c r="R216"/>
  <c r="T216"/>
  <c r="U216"/>
  <c r="V216"/>
  <c r="Y216"/>
  <c r="Z216"/>
  <c r="AA216"/>
  <c r="AD216"/>
  <c r="AE216"/>
  <c r="AF216"/>
  <c r="I217"/>
  <c r="J217"/>
  <c r="K217"/>
  <c r="L217"/>
  <c r="M217"/>
  <c r="N217"/>
  <c r="O217"/>
  <c r="R217"/>
  <c r="S217"/>
  <c r="T217"/>
  <c r="U217"/>
  <c r="V217"/>
  <c r="X217"/>
  <c r="Y217"/>
  <c r="AA217"/>
  <c r="AC217"/>
  <c r="AD217"/>
  <c r="AE217"/>
  <c r="AF217"/>
  <c r="I218"/>
  <c r="J218"/>
  <c r="K218"/>
  <c r="L218"/>
  <c r="M218"/>
  <c r="N218"/>
  <c r="O218"/>
  <c r="R218"/>
  <c r="T218"/>
  <c r="U218"/>
  <c r="V218"/>
  <c r="Y218"/>
  <c r="Z218"/>
  <c r="AA218"/>
  <c r="AD218"/>
  <c r="AE218"/>
  <c r="AF218"/>
  <c r="I219"/>
  <c r="J219"/>
  <c r="K219"/>
  <c r="L219"/>
  <c r="M219"/>
  <c r="N219"/>
  <c r="O219"/>
  <c r="R219"/>
  <c r="S219"/>
  <c r="T219"/>
  <c r="U219"/>
  <c r="X219"/>
  <c r="Y219"/>
  <c r="AA219"/>
  <c r="AC219"/>
  <c r="AD219"/>
  <c r="AE219"/>
  <c r="AF219"/>
  <c r="I220"/>
  <c r="J220"/>
  <c r="K220"/>
  <c r="L220"/>
  <c r="M220"/>
  <c r="N220"/>
  <c r="O220"/>
  <c r="R220"/>
  <c r="T220"/>
  <c r="U220"/>
  <c r="V220"/>
  <c r="Y220"/>
  <c r="Z220"/>
  <c r="AA220"/>
  <c r="AC220"/>
  <c r="AD220"/>
  <c r="AE220"/>
  <c r="AF220"/>
  <c r="I221"/>
  <c r="J221"/>
  <c r="K221"/>
  <c r="L221"/>
  <c r="M221"/>
  <c r="N221"/>
  <c r="O221"/>
  <c r="R221"/>
  <c r="S221"/>
  <c r="T221"/>
  <c r="U221"/>
  <c r="V221"/>
  <c r="X221"/>
  <c r="Y221"/>
  <c r="AA221"/>
  <c r="AC221"/>
  <c r="AD221"/>
  <c r="AE221"/>
  <c r="AF221"/>
  <c r="I222"/>
  <c r="J222"/>
  <c r="K222"/>
  <c r="L222"/>
  <c r="M222"/>
  <c r="N222"/>
  <c r="O222"/>
  <c r="R222"/>
  <c r="T222"/>
  <c r="U222"/>
  <c r="V222"/>
  <c r="X222"/>
  <c r="Y222"/>
  <c r="Z222"/>
  <c r="AA222"/>
  <c r="AB222"/>
  <c r="AD222"/>
  <c r="AE222"/>
  <c r="AF222"/>
  <c r="I223"/>
  <c r="J223"/>
  <c r="K223"/>
  <c r="L223"/>
  <c r="M223"/>
  <c r="N223"/>
  <c r="O223"/>
  <c r="R223"/>
  <c r="S223"/>
  <c r="T223"/>
  <c r="U223"/>
  <c r="X223"/>
  <c r="Y223"/>
  <c r="AA223"/>
  <c r="AC223"/>
  <c r="AD223"/>
  <c r="AE223"/>
  <c r="AF223"/>
  <c r="I224"/>
  <c r="J224"/>
  <c r="K224"/>
  <c r="L224"/>
  <c r="M224"/>
  <c r="N224"/>
  <c r="O224"/>
  <c r="R224"/>
  <c r="T224"/>
  <c r="U224"/>
  <c r="V224"/>
  <c r="X224"/>
  <c r="Y224"/>
  <c r="Z224"/>
  <c r="AA224"/>
  <c r="AB224"/>
  <c r="AD224"/>
  <c r="AE224"/>
  <c r="AF224"/>
  <c r="I225"/>
  <c r="J225"/>
  <c r="K225"/>
  <c r="L225"/>
  <c r="M225"/>
  <c r="N225"/>
  <c r="O225"/>
  <c r="R225"/>
  <c r="S225"/>
  <c r="T225"/>
  <c r="U225"/>
  <c r="V225"/>
  <c r="X225"/>
  <c r="Y225"/>
  <c r="AA225"/>
  <c r="AC225"/>
  <c r="AD225"/>
  <c r="AE225"/>
  <c r="AF225"/>
  <c r="I226"/>
  <c r="J226"/>
  <c r="K226"/>
  <c r="L226"/>
  <c r="M226"/>
  <c r="N226"/>
  <c r="O226"/>
  <c r="R226"/>
  <c r="T226"/>
  <c r="U226"/>
  <c r="V226"/>
  <c r="Y226"/>
  <c r="Z226"/>
  <c r="AA226"/>
  <c r="AD226"/>
  <c r="AE226"/>
  <c r="AF226"/>
  <c r="I227"/>
  <c r="J227"/>
  <c r="K227"/>
  <c r="L227"/>
  <c r="M227"/>
  <c r="N227"/>
  <c r="O227"/>
  <c r="R227"/>
  <c r="S227"/>
  <c r="T227"/>
  <c r="U227"/>
  <c r="X227"/>
  <c r="Y227"/>
  <c r="AA227"/>
  <c r="AC227"/>
  <c r="AD227"/>
  <c r="AE227"/>
  <c r="AF227"/>
  <c r="I228"/>
  <c r="J228"/>
  <c r="K228"/>
  <c r="L228"/>
  <c r="M228"/>
  <c r="N228"/>
  <c r="O228"/>
  <c r="R228"/>
  <c r="T228"/>
  <c r="U228"/>
  <c r="V228"/>
  <c r="Y228"/>
  <c r="Z228"/>
  <c r="AA228"/>
  <c r="AD228"/>
  <c r="AE228"/>
  <c r="AF228"/>
  <c r="I229"/>
  <c r="J229"/>
  <c r="K229"/>
  <c r="L229"/>
  <c r="M229"/>
  <c r="N229"/>
  <c r="O229"/>
  <c r="R229"/>
  <c r="S229"/>
  <c r="T229"/>
  <c r="U229"/>
  <c r="V229"/>
  <c r="X229"/>
  <c r="Y229"/>
  <c r="AA229"/>
  <c r="AC229"/>
  <c r="AD229"/>
  <c r="AE229"/>
  <c r="AF229"/>
  <c r="I230"/>
  <c r="J230"/>
  <c r="K230"/>
  <c r="L230"/>
  <c r="M230"/>
  <c r="N230"/>
  <c r="O230"/>
  <c r="R230"/>
  <c r="T230"/>
  <c r="U230"/>
  <c r="V230"/>
  <c r="Y230"/>
  <c r="Z230"/>
  <c r="AA230"/>
  <c r="AD230"/>
  <c r="AE230"/>
  <c r="AF230"/>
  <c r="I231"/>
  <c r="J231"/>
  <c r="K231"/>
  <c r="L231"/>
  <c r="M231"/>
  <c r="N231"/>
  <c r="O231"/>
  <c r="R231"/>
  <c r="S231"/>
  <c r="T231"/>
  <c r="U231"/>
  <c r="X231"/>
  <c r="Y231"/>
  <c r="Z231"/>
  <c r="AA231"/>
  <c r="AC231"/>
  <c r="AD231"/>
  <c r="AE231"/>
  <c r="AF231"/>
  <c r="I232"/>
  <c r="J232"/>
  <c r="K232"/>
  <c r="L232"/>
  <c r="M232"/>
  <c r="N232"/>
  <c r="O232"/>
  <c r="R232"/>
  <c r="T232"/>
  <c r="U232"/>
  <c r="V232"/>
  <c r="Y232"/>
  <c r="Z232"/>
  <c r="AA232"/>
  <c r="AD232"/>
  <c r="AE232"/>
  <c r="AF232"/>
  <c r="I233"/>
  <c r="J233"/>
  <c r="K233"/>
  <c r="L233"/>
  <c r="M233"/>
  <c r="N233"/>
  <c r="O233"/>
  <c r="R233"/>
  <c r="S233"/>
  <c r="T233"/>
  <c r="U233"/>
  <c r="V233"/>
  <c r="X233"/>
  <c r="Y233"/>
  <c r="AA233"/>
  <c r="AD233"/>
  <c r="AE233"/>
  <c r="AF233"/>
  <c r="I234"/>
  <c r="J234"/>
  <c r="K234"/>
  <c r="L234"/>
  <c r="M234"/>
  <c r="N234"/>
  <c r="O234"/>
  <c r="R234"/>
  <c r="T234"/>
  <c r="U234"/>
  <c r="V234"/>
  <c r="Y234"/>
  <c r="Z234"/>
  <c r="AA234"/>
  <c r="AD234"/>
  <c r="AE234"/>
  <c r="AF234"/>
  <c r="I235"/>
  <c r="J235"/>
  <c r="K235"/>
  <c r="L235"/>
  <c r="M235"/>
  <c r="N235"/>
  <c r="O235"/>
  <c r="R235"/>
  <c r="S235"/>
  <c r="T235"/>
  <c r="U235"/>
  <c r="X235"/>
  <c r="Y235"/>
  <c r="AA235"/>
  <c r="AC235"/>
  <c r="AD235"/>
  <c r="AE235"/>
  <c r="AF235"/>
  <c r="I236"/>
  <c r="J236"/>
  <c r="K236"/>
  <c r="L236"/>
  <c r="M236"/>
  <c r="N236"/>
  <c r="O236"/>
  <c r="R236"/>
  <c r="T236"/>
  <c r="U236"/>
  <c r="V236"/>
  <c r="Y236"/>
  <c r="Z236"/>
  <c r="AA236"/>
  <c r="AD236"/>
  <c r="AE236"/>
  <c r="AF236"/>
  <c r="I237"/>
  <c r="J237"/>
  <c r="K237"/>
  <c r="L237"/>
  <c r="M237"/>
  <c r="N237"/>
  <c r="O237"/>
  <c r="R237"/>
  <c r="S237"/>
  <c r="T237"/>
  <c r="U237"/>
  <c r="V237"/>
  <c r="X237"/>
  <c r="Y237"/>
  <c r="AA237"/>
  <c r="AD237"/>
  <c r="AE237"/>
  <c r="AF237"/>
  <c r="I238"/>
  <c r="J238"/>
  <c r="K238"/>
  <c r="L238"/>
  <c r="M238"/>
  <c r="N238"/>
  <c r="O238"/>
  <c r="R238"/>
  <c r="T238"/>
  <c r="U238"/>
  <c r="V238"/>
  <c r="X238"/>
  <c r="Y238"/>
  <c r="Z238"/>
  <c r="AA238"/>
  <c r="AB238"/>
  <c r="AD238"/>
  <c r="AE238"/>
  <c r="AF238"/>
  <c r="I239"/>
  <c r="J239"/>
  <c r="K239"/>
  <c r="L239"/>
  <c r="M239"/>
  <c r="N239"/>
  <c r="O239"/>
  <c r="R239"/>
  <c r="S239"/>
  <c r="T239"/>
  <c r="U239"/>
  <c r="X239"/>
  <c r="Y239"/>
  <c r="AA239"/>
  <c r="AC239"/>
  <c r="AD239"/>
  <c r="AE239"/>
  <c r="AF239"/>
  <c r="I240"/>
  <c r="J240"/>
  <c r="K240"/>
  <c r="L240"/>
  <c r="M240"/>
  <c r="N240"/>
  <c r="O240"/>
  <c r="R240"/>
  <c r="T240"/>
  <c r="U240"/>
  <c r="V240"/>
  <c r="X240"/>
  <c r="Y240"/>
  <c r="Z240"/>
  <c r="AA240"/>
  <c r="AB240"/>
  <c r="AD240"/>
  <c r="AE240"/>
  <c r="AF240"/>
  <c r="I241"/>
  <c r="J241"/>
  <c r="K241"/>
  <c r="L241"/>
  <c r="M241"/>
  <c r="N241"/>
  <c r="O241"/>
  <c r="R241"/>
  <c r="S241"/>
  <c r="T241"/>
  <c r="U241"/>
  <c r="V241"/>
  <c r="X241"/>
  <c r="Y241"/>
  <c r="AA241"/>
  <c r="AC241"/>
  <c r="AD241"/>
  <c r="AE241"/>
  <c r="AF241"/>
  <c r="I242"/>
  <c r="J242"/>
  <c r="K242"/>
  <c r="L242"/>
  <c r="M242"/>
  <c r="N242"/>
  <c r="O242"/>
  <c r="R242"/>
  <c r="T242"/>
  <c r="U242"/>
  <c r="V242"/>
  <c r="X242"/>
  <c r="Y242"/>
  <c r="Z242"/>
  <c r="AA242"/>
  <c r="AB242"/>
  <c r="AD242"/>
  <c r="AE242"/>
  <c r="AF242"/>
  <c r="I243"/>
  <c r="J243"/>
  <c r="K243"/>
  <c r="L243"/>
  <c r="M243"/>
  <c r="N243"/>
  <c r="O243"/>
  <c r="R243"/>
  <c r="S243"/>
  <c r="T243"/>
  <c r="U243"/>
  <c r="X243"/>
  <c r="Y243"/>
  <c r="Z243"/>
  <c r="AA243"/>
  <c r="AC243"/>
  <c r="AD243"/>
  <c r="AE243"/>
  <c r="AF243"/>
  <c r="I244"/>
  <c r="J244"/>
  <c r="K244"/>
  <c r="L244"/>
  <c r="M244"/>
  <c r="N244"/>
  <c r="O244"/>
  <c r="R244"/>
  <c r="T244"/>
  <c r="U244"/>
  <c r="V244"/>
  <c r="X244"/>
  <c r="Y244"/>
  <c r="Z244"/>
  <c r="AA244"/>
  <c r="AB244"/>
  <c r="AD244"/>
  <c r="AE244"/>
  <c r="AF244"/>
  <c r="I245"/>
  <c r="J245"/>
  <c r="K245"/>
  <c r="L245"/>
  <c r="M245"/>
  <c r="N245"/>
  <c r="O245"/>
  <c r="R245"/>
  <c r="S245"/>
  <c r="T245"/>
  <c r="U245"/>
  <c r="V245"/>
  <c r="X245"/>
  <c r="Y245"/>
  <c r="AA245"/>
  <c r="AC245"/>
  <c r="AD245"/>
  <c r="AE245"/>
  <c r="AF245"/>
  <c r="I246"/>
  <c r="J246"/>
  <c r="K246"/>
  <c r="L246"/>
  <c r="M246"/>
  <c r="N246"/>
  <c r="O246"/>
  <c r="R246"/>
  <c r="T246"/>
  <c r="U246"/>
  <c r="V246"/>
  <c r="X246"/>
  <c r="Y246"/>
  <c r="Z246"/>
  <c r="AA246"/>
  <c r="AB246"/>
  <c r="AD246"/>
  <c r="AE246"/>
  <c r="AF246"/>
  <c r="I247"/>
  <c r="J247"/>
  <c r="K247"/>
  <c r="L247"/>
  <c r="M247"/>
  <c r="N247"/>
  <c r="O247"/>
  <c r="R247"/>
  <c r="S247"/>
  <c r="T247"/>
  <c r="U247"/>
  <c r="X247"/>
  <c r="Y247"/>
  <c r="Z247"/>
  <c r="AA247"/>
  <c r="AC247"/>
  <c r="AD247"/>
  <c r="AE247"/>
  <c r="AF247"/>
  <c r="I248"/>
  <c r="J248"/>
  <c r="K248"/>
  <c r="L248"/>
  <c r="M248"/>
  <c r="N248"/>
  <c r="O248"/>
  <c r="R248"/>
  <c r="T248"/>
  <c r="U248"/>
  <c r="V248"/>
  <c r="X248"/>
  <c r="Y248"/>
  <c r="Z248"/>
  <c r="AA248"/>
  <c r="AB248"/>
  <c r="AD248"/>
  <c r="AE248"/>
  <c r="AF248"/>
  <c r="I249"/>
  <c r="J249"/>
  <c r="K249"/>
  <c r="L249"/>
  <c r="M249"/>
  <c r="N249"/>
  <c r="O249"/>
  <c r="R249"/>
  <c r="S249"/>
  <c r="T249"/>
  <c r="U249"/>
  <c r="V249"/>
  <c r="X249"/>
  <c r="Y249"/>
  <c r="Z249"/>
  <c r="AA249"/>
  <c r="AD249"/>
  <c r="AE249"/>
  <c r="AF249"/>
  <c r="I250"/>
  <c r="J250"/>
  <c r="K250"/>
  <c r="L250"/>
  <c r="M250"/>
  <c r="N250"/>
  <c r="O250"/>
  <c r="R250"/>
  <c r="T250"/>
  <c r="U250"/>
  <c r="V250"/>
  <c r="X250"/>
  <c r="Y250"/>
  <c r="Z250"/>
  <c r="AA250"/>
  <c r="AB250"/>
  <c r="AD250"/>
  <c r="AE250"/>
  <c r="AF250"/>
  <c r="I251"/>
  <c r="J251"/>
  <c r="K251"/>
  <c r="L251"/>
  <c r="M251"/>
  <c r="N251"/>
  <c r="O251"/>
  <c r="R251"/>
  <c r="S251"/>
  <c r="T251"/>
  <c r="U251"/>
  <c r="X251"/>
  <c r="Y251"/>
  <c r="Z251"/>
  <c r="AA251"/>
  <c r="AC251"/>
  <c r="AD251"/>
  <c r="AE251"/>
  <c r="AF251"/>
  <c r="I252"/>
  <c r="J252"/>
  <c r="K252"/>
  <c r="L252"/>
  <c r="M252"/>
  <c r="N252"/>
  <c r="O252"/>
  <c r="R252"/>
  <c r="T252"/>
  <c r="U252"/>
  <c r="V252"/>
  <c r="X252"/>
  <c r="Y252"/>
  <c r="Z252"/>
  <c r="AA252"/>
  <c r="AB252"/>
  <c r="AD252"/>
  <c r="AE252"/>
  <c r="AF252"/>
  <c r="I253"/>
  <c r="J253"/>
  <c r="K253"/>
  <c r="L253"/>
  <c r="M253"/>
  <c r="N253"/>
  <c r="O253"/>
  <c r="R253"/>
  <c r="S253"/>
  <c r="T253"/>
  <c r="U253"/>
  <c r="V253"/>
  <c r="X253"/>
  <c r="Y253"/>
  <c r="AA253"/>
  <c r="AD253"/>
  <c r="AE253"/>
  <c r="AF253"/>
  <c r="I254"/>
  <c r="J254"/>
  <c r="K254"/>
  <c r="L254"/>
  <c r="M254"/>
  <c r="N254"/>
  <c r="O254"/>
  <c r="R254"/>
  <c r="T254"/>
  <c r="U254"/>
  <c r="V254"/>
  <c r="X254"/>
  <c r="Y254"/>
  <c r="Z254"/>
  <c r="AA254"/>
  <c r="AB254"/>
  <c r="AD254"/>
  <c r="AE254"/>
  <c r="AF254"/>
  <c r="I255"/>
  <c r="J255"/>
  <c r="K255"/>
  <c r="L255"/>
  <c r="M255"/>
  <c r="N255"/>
  <c r="O255"/>
  <c r="R255"/>
  <c r="S255"/>
  <c r="T255"/>
  <c r="U255"/>
  <c r="X255"/>
  <c r="Y255"/>
  <c r="Z255"/>
  <c r="AA255"/>
  <c r="AC255"/>
  <c r="AD255"/>
  <c r="AE255"/>
  <c r="AF255"/>
  <c r="I256"/>
  <c r="J256"/>
  <c r="K256"/>
  <c r="L256"/>
  <c r="M256"/>
  <c r="N256"/>
  <c r="O256"/>
  <c r="R256"/>
  <c r="T256"/>
  <c r="U256"/>
  <c r="V256"/>
  <c r="X256"/>
  <c r="Y256"/>
  <c r="Z256"/>
  <c r="AA256"/>
  <c r="AB256"/>
  <c r="AC256"/>
  <c r="AD256"/>
  <c r="AE256"/>
  <c r="AF256"/>
  <c r="I257"/>
  <c r="J257"/>
  <c r="K257"/>
  <c r="L257"/>
  <c r="M257"/>
  <c r="N257"/>
  <c r="O257"/>
  <c r="R257"/>
  <c r="S257"/>
  <c r="T257"/>
  <c r="U257"/>
  <c r="V257"/>
  <c r="X257"/>
  <c r="Y257"/>
  <c r="AA257"/>
  <c r="AB257"/>
  <c r="AC257"/>
  <c r="AD257"/>
  <c r="AE257"/>
  <c r="AF257"/>
  <c r="I258"/>
  <c r="J258"/>
  <c r="K258"/>
  <c r="L258"/>
  <c r="M258"/>
  <c r="N258"/>
  <c r="O258"/>
  <c r="R258"/>
  <c r="T258"/>
  <c r="U258"/>
  <c r="V258"/>
  <c r="X258"/>
  <c r="Y258"/>
  <c r="Z258"/>
  <c r="AA258"/>
  <c r="AB258"/>
  <c r="AD258"/>
  <c r="AE258"/>
  <c r="AF258"/>
  <c r="I259"/>
  <c r="J259"/>
  <c r="K259"/>
  <c r="L259"/>
  <c r="M259"/>
  <c r="N259"/>
  <c r="O259"/>
  <c r="R259"/>
  <c r="S259"/>
  <c r="T259"/>
  <c r="U259"/>
  <c r="X259"/>
  <c r="Y259"/>
  <c r="Z259"/>
  <c r="AA259"/>
  <c r="AC259"/>
  <c r="AD259"/>
  <c r="AE259"/>
  <c r="AF259"/>
  <c r="I260"/>
  <c r="J260"/>
  <c r="K260"/>
  <c r="L260"/>
  <c r="M260"/>
  <c r="N260"/>
  <c r="O260"/>
  <c r="R260"/>
  <c r="T260"/>
  <c r="U260"/>
  <c r="V260"/>
  <c r="X260"/>
  <c r="Y260"/>
  <c r="Z260"/>
  <c r="AA260"/>
  <c r="AB260"/>
  <c r="AD260"/>
  <c r="AE260"/>
  <c r="AF260"/>
  <c r="I261"/>
  <c r="J261"/>
  <c r="K261"/>
  <c r="L261"/>
  <c r="M261"/>
  <c r="N261"/>
  <c r="O261"/>
  <c r="R261"/>
  <c r="S261"/>
  <c r="T261"/>
  <c r="U261"/>
  <c r="V261"/>
  <c r="X261"/>
  <c r="Y261"/>
  <c r="AA261"/>
  <c r="AC261"/>
  <c r="AD261"/>
  <c r="AE261"/>
  <c r="AF261"/>
  <c r="I262"/>
  <c r="J262"/>
  <c r="K262"/>
  <c r="L262"/>
  <c r="M262"/>
  <c r="N262"/>
  <c r="O262"/>
  <c r="R262"/>
  <c r="T262"/>
  <c r="U262"/>
  <c r="V262"/>
  <c r="X262"/>
  <c r="Y262"/>
  <c r="Z262"/>
  <c r="AA262"/>
  <c r="AB262"/>
  <c r="AD262"/>
  <c r="AE262"/>
  <c r="AF262"/>
  <c r="I263"/>
  <c r="J263"/>
  <c r="K263"/>
  <c r="L263"/>
  <c r="M263"/>
  <c r="N263"/>
  <c r="O263"/>
  <c r="R263"/>
  <c r="S263"/>
  <c r="T263"/>
  <c r="U263"/>
  <c r="X263"/>
  <c r="Y263"/>
  <c r="Z263"/>
  <c r="AA263"/>
  <c r="AD263"/>
  <c r="AE263"/>
  <c r="AF263"/>
  <c r="I264"/>
  <c r="J264"/>
  <c r="K264"/>
  <c r="L264"/>
  <c r="M264"/>
  <c r="N264"/>
  <c r="O264"/>
  <c r="R264"/>
  <c r="T264"/>
  <c r="U264"/>
  <c r="V264"/>
  <c r="X264"/>
  <c r="Y264"/>
  <c r="Z264"/>
  <c r="AA264"/>
  <c r="AB264"/>
  <c r="AD264"/>
  <c r="AE264"/>
  <c r="AF264"/>
  <c r="I265"/>
  <c r="J265"/>
  <c r="K265"/>
  <c r="L265"/>
  <c r="M265"/>
  <c r="N265"/>
  <c r="O265"/>
  <c r="R265"/>
  <c r="S265"/>
  <c r="T265"/>
  <c r="U265"/>
  <c r="V265"/>
  <c r="X265"/>
  <c r="Y265"/>
  <c r="Z265"/>
  <c r="AA265"/>
  <c r="AD265"/>
  <c r="AE265"/>
  <c r="AF265"/>
  <c r="I266"/>
  <c r="J266"/>
  <c r="K266"/>
  <c r="L266"/>
  <c r="M266"/>
  <c r="N266"/>
  <c r="O266"/>
  <c r="R266"/>
  <c r="T266"/>
  <c r="U266"/>
  <c r="V266"/>
  <c r="X266"/>
  <c r="Y266"/>
  <c r="Z266"/>
  <c r="AA266"/>
  <c r="AB266"/>
  <c r="AD266"/>
  <c r="AE266"/>
  <c r="AF266"/>
  <c r="I267"/>
  <c r="J267"/>
  <c r="K267"/>
  <c r="L267"/>
  <c r="M267"/>
  <c r="N267"/>
  <c r="O267"/>
  <c r="R267"/>
  <c r="S267"/>
  <c r="T267"/>
  <c r="U267"/>
  <c r="X267"/>
  <c r="Y267"/>
  <c r="Z267"/>
  <c r="AA267"/>
  <c r="AD267"/>
  <c r="AE267"/>
  <c r="AF267"/>
  <c r="I268"/>
  <c r="K268"/>
  <c r="L268"/>
  <c r="M268"/>
  <c r="N268"/>
  <c r="C11" i="11" s="1"/>
  <c r="O268" i="1"/>
  <c r="R268"/>
  <c r="T268"/>
  <c r="U268"/>
  <c r="X268"/>
  <c r="Y268"/>
  <c r="AA268"/>
  <c r="AD268"/>
  <c r="AE268"/>
  <c r="AF268"/>
  <c r="Z268" l="1"/>
  <c r="O269" i="18"/>
  <c r="AC268" i="1" s="1"/>
  <c r="L268" i="15"/>
  <c r="W265" i="1" s="1"/>
  <c r="L259" i="15"/>
  <c r="W256" i="1" s="1"/>
  <c r="O266" i="18"/>
  <c r="AC265" i="1" s="1"/>
  <c r="O254" i="18"/>
  <c r="AC253" i="1" s="1"/>
  <c r="O238" i="18"/>
  <c r="AC237" i="1" s="1"/>
  <c r="O86" i="18"/>
  <c r="AC85" i="1" s="1"/>
  <c r="L242" i="15"/>
  <c r="W239" i="1" s="1"/>
  <c r="L240" i="15"/>
  <c r="W237" i="1" s="1"/>
  <c r="L238" i="15"/>
  <c r="W235" i="1" s="1"/>
  <c r="L236" i="15"/>
  <c r="W233" i="1" s="1"/>
  <c r="L227" i="15"/>
  <c r="W224" i="1" s="1"/>
  <c r="L206" i="15"/>
  <c r="W203" i="1" s="1"/>
  <c r="L204" i="15"/>
  <c r="W201" i="1" s="1"/>
  <c r="L195" i="15"/>
  <c r="W192" i="1" s="1"/>
  <c r="L174" i="15"/>
  <c r="W171" i="1" s="1"/>
  <c r="L172" i="15"/>
  <c r="W169" i="1" s="1"/>
  <c r="L163" i="15"/>
  <c r="W160" i="1" s="1"/>
  <c r="L142" i="15"/>
  <c r="W139" i="1" s="1"/>
  <c r="L140" i="15"/>
  <c r="W137" i="1" s="1"/>
  <c r="L131" i="15"/>
  <c r="W128" i="1" s="1"/>
  <c r="L110" i="15"/>
  <c r="W107" i="1" s="1"/>
  <c r="L108" i="15"/>
  <c r="W105" i="1" s="1"/>
  <c r="L99" i="15"/>
  <c r="W96" i="1" s="1"/>
  <c r="L78" i="15"/>
  <c r="W75" i="1" s="1"/>
  <c r="L76" i="15"/>
  <c r="W73" i="1" s="1"/>
  <c r="L67" i="15"/>
  <c r="W64" i="1" s="1"/>
  <c r="L46" i="15"/>
  <c r="W43" i="1" s="1"/>
  <c r="L44" i="15"/>
  <c r="W41" i="1" s="1"/>
  <c r="L35" i="15"/>
  <c r="W32" i="1" s="1"/>
  <c r="O250" i="18"/>
  <c r="AC249" i="1" s="1"/>
  <c r="O234" i="18"/>
  <c r="AC233" i="1" s="1"/>
  <c r="O70" i="18"/>
  <c r="AC69" i="1" s="1"/>
  <c r="L32" i="15"/>
  <c r="W29" i="1" s="1"/>
  <c r="L265" i="15"/>
  <c r="W262" i="1" s="1"/>
  <c r="L258" i="15"/>
  <c r="W255" i="1" s="1"/>
  <c r="L256" i="15"/>
  <c r="W253" i="1" s="1"/>
  <c r="L247" i="15"/>
  <c r="W244" i="1" s="1"/>
  <c r="L245" i="15"/>
  <c r="W242" i="1" s="1"/>
  <c r="L213" i="15"/>
  <c r="W210" i="1" s="1"/>
  <c r="L181" i="15"/>
  <c r="W178" i="1" s="1"/>
  <c r="L149" i="15"/>
  <c r="W146" i="1" s="1"/>
  <c r="L117" i="15"/>
  <c r="W114" i="1" s="1"/>
  <c r="L85" i="15"/>
  <c r="W82" i="1" s="1"/>
  <c r="L53" i="15"/>
  <c r="W50" i="1" s="1"/>
  <c r="L271" i="15"/>
  <c r="W268" i="1" s="1"/>
  <c r="L269" i="15"/>
  <c r="W266" i="1" s="1"/>
  <c r="L264" i="15"/>
  <c r="W261" i="1" s="1"/>
  <c r="L255" i="15"/>
  <c r="W252" i="1" s="1"/>
  <c r="L253" i="15"/>
  <c r="W250" i="1" s="1"/>
  <c r="L248" i="15"/>
  <c r="W245" i="1" s="1"/>
  <c r="L239" i="15"/>
  <c r="W236" i="1" s="1"/>
  <c r="L237" i="15"/>
  <c r="W234" i="1" s="1"/>
  <c r="L232" i="15"/>
  <c r="W229" i="1" s="1"/>
  <c r="L223" i="15"/>
  <c r="W220" i="1" s="1"/>
  <c r="L221" i="15"/>
  <c r="W218" i="1" s="1"/>
  <c r="L216" i="15"/>
  <c r="W213" i="1" s="1"/>
  <c r="L207" i="15"/>
  <c r="W204" i="1" s="1"/>
  <c r="L205" i="15"/>
  <c r="W202" i="1" s="1"/>
  <c r="L200" i="15"/>
  <c r="W197" i="1" s="1"/>
  <c r="L191" i="15"/>
  <c r="W188" i="1" s="1"/>
  <c r="L189" i="15"/>
  <c r="W186" i="1" s="1"/>
  <c r="L184" i="15"/>
  <c r="W181" i="1" s="1"/>
  <c r="L175" i="15"/>
  <c r="W172" i="1" s="1"/>
  <c r="L173" i="15"/>
  <c r="W170" i="1" s="1"/>
  <c r="L168" i="15"/>
  <c r="W165" i="1" s="1"/>
  <c r="L159" i="15"/>
  <c r="W156" i="1" s="1"/>
  <c r="L157" i="15"/>
  <c r="W154" i="1" s="1"/>
  <c r="L152" i="15"/>
  <c r="W149" i="1" s="1"/>
  <c r="L143" i="15"/>
  <c r="W140" i="1" s="1"/>
  <c r="L141" i="15"/>
  <c r="W138" i="1" s="1"/>
  <c r="L136" i="15"/>
  <c r="W133" i="1" s="1"/>
  <c r="L127" i="15"/>
  <c r="W124" i="1" s="1"/>
  <c r="L125" i="15"/>
  <c r="W122" i="1" s="1"/>
  <c r="L120" i="15"/>
  <c r="W117" i="1" s="1"/>
  <c r="L111" i="15"/>
  <c r="W108" i="1" s="1"/>
  <c r="L109" i="15"/>
  <c r="W106" i="1" s="1"/>
  <c r="L104" i="15"/>
  <c r="W101" i="1" s="1"/>
  <c r="L95" i="15"/>
  <c r="W92" i="1" s="1"/>
  <c r="L93" i="15"/>
  <c r="W90" i="1" s="1"/>
  <c r="L88" i="15"/>
  <c r="W85" i="1" s="1"/>
  <c r="L79" i="15"/>
  <c r="W76" i="1" s="1"/>
  <c r="L77" i="15"/>
  <c r="W74" i="1" s="1"/>
  <c r="L72" i="15"/>
  <c r="W69" i="1" s="1"/>
  <c r="L63" i="15"/>
  <c r="W60" i="1" s="1"/>
  <c r="L61" i="15"/>
  <c r="W58" i="1" s="1"/>
  <c r="L56" i="15"/>
  <c r="W53" i="1" s="1"/>
  <c r="L47" i="15"/>
  <c r="W44" i="1" s="1"/>
  <c r="L45" i="15"/>
  <c r="W42" i="1" s="1"/>
  <c r="L40" i="15"/>
  <c r="W37" i="1" s="1"/>
  <c r="N268" i="18"/>
  <c r="AB267" i="1" s="1"/>
  <c r="O267" i="18"/>
  <c r="AC266" i="1" s="1"/>
  <c r="N264" i="18"/>
  <c r="AB263" i="1" s="1"/>
  <c r="O263" i="18"/>
  <c r="AC262" i="1" s="1"/>
  <c r="N260" i="18"/>
  <c r="AB259" i="1" s="1"/>
  <c r="O259" i="18"/>
  <c r="AC258" i="1" s="1"/>
  <c r="N256" i="18"/>
  <c r="AB255" i="1" s="1"/>
  <c r="O255" i="18"/>
  <c r="AC254" i="1" s="1"/>
  <c r="N252" i="18"/>
  <c r="AB251" i="1" s="1"/>
  <c r="O251" i="18"/>
  <c r="AC250" i="1" s="1"/>
  <c r="N248" i="18"/>
  <c r="AB247" i="1" s="1"/>
  <c r="O247" i="18"/>
  <c r="AC246" i="1" s="1"/>
  <c r="N244" i="18"/>
  <c r="AB243" i="1" s="1"/>
  <c r="O243" i="18"/>
  <c r="AC242" i="1" s="1"/>
  <c r="O239" i="18"/>
  <c r="AC238" i="1" s="1"/>
  <c r="O235" i="18"/>
  <c r="AC234" i="1" s="1"/>
  <c r="N232" i="18"/>
  <c r="AB231" i="1" s="1"/>
  <c r="O231" i="18"/>
  <c r="AC230" i="1" s="1"/>
  <c r="O227" i="18"/>
  <c r="AC226" i="1" s="1"/>
  <c r="O223" i="18"/>
  <c r="AC222" i="1" s="1"/>
  <c r="O219" i="18"/>
  <c r="AC218" i="1" s="1"/>
  <c r="N216" i="18"/>
  <c r="AB215" i="1" s="1"/>
  <c r="O215" i="18"/>
  <c r="AC214" i="1" s="1"/>
  <c r="O211" i="18"/>
  <c r="AC210" i="1" s="1"/>
  <c r="O207" i="18"/>
  <c r="AC206" i="1" s="1"/>
  <c r="O203" i="18"/>
  <c r="AC202" i="1" s="1"/>
  <c r="N200" i="18"/>
  <c r="AB199" i="1" s="1"/>
  <c r="O199" i="18"/>
  <c r="AC198" i="1" s="1"/>
  <c r="O195" i="18"/>
  <c r="AC194" i="1" s="1"/>
  <c r="O191" i="18"/>
  <c r="AC190" i="1" s="1"/>
  <c r="O187" i="18"/>
  <c r="AC186" i="1" s="1"/>
  <c r="N184" i="18"/>
  <c r="AB183" i="1" s="1"/>
  <c r="O183" i="18"/>
  <c r="AC182" i="1" s="1"/>
  <c r="O172" i="18"/>
  <c r="AC171" i="1" s="1"/>
  <c r="O156" i="18"/>
  <c r="AC155" i="1" s="1"/>
  <c r="O140" i="18"/>
  <c r="AC139" i="1" s="1"/>
  <c r="O124" i="18"/>
  <c r="AC123" i="1" s="1"/>
  <c r="O108" i="18"/>
  <c r="AC107" i="1" s="1"/>
  <c r="O92" i="18"/>
  <c r="AC91" i="1" s="1"/>
  <c r="O76" i="18"/>
  <c r="AC75" i="1" s="1"/>
  <c r="O60" i="18"/>
  <c r="AC59" i="1" s="1"/>
  <c r="O44" i="18"/>
  <c r="AC43" i="1" s="1"/>
  <c r="L233" i="15"/>
  <c r="W230" i="1" s="1"/>
  <c r="L217" i="15"/>
  <c r="W214" i="1" s="1"/>
  <c r="L201" i="15"/>
  <c r="W198" i="1" s="1"/>
  <c r="L185" i="15"/>
  <c r="W182" i="1" s="1"/>
  <c r="L169" i="15"/>
  <c r="W166" i="1" s="1"/>
  <c r="L153" i="15"/>
  <c r="W150" i="1" s="1"/>
  <c r="L137" i="15"/>
  <c r="W134" i="1" s="1"/>
  <c r="L121" i="15"/>
  <c r="W118" i="1" s="1"/>
  <c r="L105" i="15"/>
  <c r="W102" i="1" s="1"/>
  <c r="L89" i="15"/>
  <c r="W86" i="1" s="1"/>
  <c r="L73" i="15"/>
  <c r="W70" i="1" s="1"/>
  <c r="L57" i="15"/>
  <c r="W54" i="1" s="1"/>
  <c r="L41" i="15"/>
  <c r="W38" i="1" s="1"/>
  <c r="O176" i="18"/>
  <c r="AC175" i="1" s="1"/>
  <c r="O160" i="18"/>
  <c r="AC159" i="1" s="1"/>
  <c r="O144" i="18"/>
  <c r="AC143" i="1" s="1"/>
  <c r="O128" i="18"/>
  <c r="AC127" i="1" s="1"/>
  <c r="O112" i="18"/>
  <c r="AC111" i="1" s="1"/>
  <c r="O96" i="18"/>
  <c r="AC95" i="1" s="1"/>
  <c r="O80" i="18"/>
  <c r="AC79" i="1" s="1"/>
  <c r="O64" i="18"/>
  <c r="AC63" i="1" s="1"/>
  <c r="O48" i="18"/>
  <c r="AC47" i="1" s="1"/>
  <c r="O181" i="18"/>
  <c r="AC180" i="1" s="1"/>
  <c r="O177" i="18"/>
  <c r="AC176" i="1" s="1"/>
  <c r="O173" i="18"/>
  <c r="AC172" i="1" s="1"/>
  <c r="O169" i="18"/>
  <c r="AC168" i="1" s="1"/>
  <c r="N166" i="18"/>
  <c r="AB165" i="1" s="1"/>
  <c r="O165" i="18"/>
  <c r="AC164" i="1" s="1"/>
  <c r="O161" i="18"/>
  <c r="AC160" i="1" s="1"/>
  <c r="O157" i="18"/>
  <c r="AC156" i="1" s="1"/>
  <c r="O153" i="18"/>
  <c r="AC152" i="1" s="1"/>
  <c r="N150" i="18"/>
  <c r="AB149" i="1" s="1"/>
  <c r="O149" i="18"/>
  <c r="AC148" i="1" s="1"/>
  <c r="O145" i="18"/>
  <c r="AC144" i="1" s="1"/>
  <c r="O141" i="18"/>
  <c r="AC140" i="1" s="1"/>
  <c r="O137" i="18"/>
  <c r="AC136" i="1" s="1"/>
  <c r="N134" i="18"/>
  <c r="AB133" i="1" s="1"/>
  <c r="O133" i="18"/>
  <c r="AC132" i="1" s="1"/>
  <c r="O129" i="18"/>
  <c r="AC128" i="1" s="1"/>
  <c r="O125" i="18"/>
  <c r="AC124" i="1" s="1"/>
  <c r="O121" i="18"/>
  <c r="AC120" i="1" s="1"/>
  <c r="N118" i="18"/>
  <c r="AB117" i="1" s="1"/>
  <c r="O117" i="18"/>
  <c r="AC116" i="1" s="1"/>
  <c r="O113" i="18"/>
  <c r="AC112" i="1" s="1"/>
  <c r="O109" i="18"/>
  <c r="AC108" i="1" s="1"/>
  <c r="O105" i="18"/>
  <c r="AC104" i="1" s="1"/>
  <c r="N102" i="18"/>
  <c r="AB101" i="1" s="1"/>
  <c r="O101" i="18"/>
  <c r="AC100" i="1" s="1"/>
  <c r="O97" i="18"/>
  <c r="AC96" i="1" s="1"/>
  <c r="O93" i="18"/>
  <c r="AC92" i="1" s="1"/>
  <c r="O89" i="18"/>
  <c r="AC88" i="1" s="1"/>
  <c r="N86" i="18"/>
  <c r="AB85" i="1" s="1"/>
  <c r="O85" i="18"/>
  <c r="AC84" i="1" s="1"/>
  <c r="O81" i="18"/>
  <c r="AC80" i="1" s="1"/>
  <c r="O77" i="18"/>
  <c r="AC76" i="1" s="1"/>
  <c r="O73" i="18"/>
  <c r="AC72" i="1" s="1"/>
  <c r="N70" i="18"/>
  <c r="AB69" i="1" s="1"/>
  <c r="O69" i="18"/>
  <c r="AC68" i="1" s="1"/>
  <c r="O65" i="18"/>
  <c r="AC64" i="1" s="1"/>
  <c r="O61" i="18"/>
  <c r="AC60" i="1" s="1"/>
  <c r="O57" i="18"/>
  <c r="AC56" i="1" s="1"/>
  <c r="N54" i="18"/>
  <c r="AB53" i="1" s="1"/>
  <c r="O53" i="18"/>
  <c r="AC52" i="1" s="1"/>
  <c r="O49" i="18"/>
  <c r="AC48" i="1" s="1"/>
  <c r="O45" i="18"/>
  <c r="AC44" i="1" s="1"/>
  <c r="N42" i="18"/>
  <c r="AB41" i="1" s="1"/>
  <c r="O41" i="18"/>
  <c r="AC40" i="1" s="1"/>
  <c r="O37" i="18"/>
  <c r="AC36" i="1" s="1"/>
  <c r="O33" i="18"/>
  <c r="AC32" i="1" s="1"/>
  <c r="N222" i="18"/>
  <c r="AB221" i="1" s="1"/>
  <c r="Z221"/>
  <c r="N218" i="18"/>
  <c r="AB217" i="1" s="1"/>
  <c r="Z217"/>
  <c r="Z209"/>
  <c r="N210" i="18"/>
  <c r="AB209" i="1" s="1"/>
  <c r="N174" i="18"/>
  <c r="AB173" i="1" s="1"/>
  <c r="Z173"/>
  <c r="N170" i="18"/>
  <c r="AB169" i="1" s="1"/>
  <c r="Z169"/>
  <c r="Z161"/>
  <c r="N162" i="18"/>
  <c r="AB161" i="1" s="1"/>
  <c r="N126" i="18"/>
  <c r="AB125" i="1" s="1"/>
  <c r="Z125"/>
  <c r="N122" i="18"/>
  <c r="AB121" i="1" s="1"/>
  <c r="Z121"/>
  <c r="Z113"/>
  <c r="N114" i="18"/>
  <c r="AB113" i="1" s="1"/>
  <c r="N74" i="18"/>
  <c r="AB73" i="1" s="1"/>
  <c r="Z73"/>
  <c r="Z65"/>
  <c r="N66" i="18"/>
  <c r="AB65" i="1" s="1"/>
  <c r="N62" i="18"/>
  <c r="AB61" i="1" s="1"/>
  <c r="Z61"/>
  <c r="N58" i="18"/>
  <c r="AB57" i="1" s="1"/>
  <c r="Z57"/>
  <c r="Z261"/>
  <c r="Z245"/>
  <c r="Z41"/>
  <c r="Z241"/>
  <c r="N242" i="18"/>
  <c r="AB241" i="1" s="1"/>
  <c r="N206" i="18"/>
  <c r="AB205" i="1" s="1"/>
  <c r="Z205"/>
  <c r="N202" i="18"/>
  <c r="AB201" i="1" s="1"/>
  <c r="Z201"/>
  <c r="Z193"/>
  <c r="N194" i="18"/>
  <c r="AB193" i="1" s="1"/>
  <c r="N158" i="18"/>
  <c r="AB157" i="1" s="1"/>
  <c r="Z157"/>
  <c r="N154" i="18"/>
  <c r="AB153" i="1" s="1"/>
  <c r="Z153"/>
  <c r="Z145"/>
  <c r="N146" i="18"/>
  <c r="AB145" i="1" s="1"/>
  <c r="N110" i="18"/>
  <c r="AB109" i="1" s="1"/>
  <c r="Z109"/>
  <c r="N106" i="18"/>
  <c r="AB105" i="1" s="1"/>
  <c r="Z105"/>
  <c r="Z97"/>
  <c r="N98" i="18"/>
  <c r="AB97" i="1" s="1"/>
  <c r="Z49"/>
  <c r="N50" i="18"/>
  <c r="AB49" i="1" s="1"/>
  <c r="Z253"/>
  <c r="N238" i="18"/>
  <c r="AB237" i="1" s="1"/>
  <c r="Z237"/>
  <c r="N234" i="18"/>
  <c r="AB233" i="1" s="1"/>
  <c r="Z233"/>
  <c r="Z225"/>
  <c r="N226" i="18"/>
  <c r="AB225" i="1" s="1"/>
  <c r="N190" i="18"/>
  <c r="AB189" i="1" s="1"/>
  <c r="Z189"/>
  <c r="N186" i="18"/>
  <c r="AB185" i="1" s="1"/>
  <c r="Z185"/>
  <c r="Z177"/>
  <c r="N178" i="18"/>
  <c r="AB177" i="1" s="1"/>
  <c r="N142" i="18"/>
  <c r="AB141" i="1" s="1"/>
  <c r="Z141"/>
  <c r="N138" i="18"/>
  <c r="AB137" i="1" s="1"/>
  <c r="Z137"/>
  <c r="Z129"/>
  <c r="N130" i="18"/>
  <c r="AB129" i="1" s="1"/>
  <c r="N94" i="18"/>
  <c r="AB93" i="1" s="1"/>
  <c r="Z93"/>
  <c r="N90" i="18"/>
  <c r="AB89" i="1" s="1"/>
  <c r="Z89"/>
  <c r="Z81"/>
  <c r="N82" i="18"/>
  <c r="AB81" i="1" s="1"/>
  <c r="N78" i="18"/>
  <c r="AB77" i="1" s="1"/>
  <c r="Z77"/>
  <c r="Z45"/>
  <c r="N46" i="18"/>
  <c r="AB45" i="1" s="1"/>
  <c r="N38" i="18"/>
  <c r="AB37" i="1" s="1"/>
  <c r="Z37"/>
  <c r="Z33"/>
  <c r="N34" i="18"/>
  <c r="AB33" i="1" s="1"/>
  <c r="N240" i="18"/>
  <c r="AB239" i="1" s="1"/>
  <c r="Z239"/>
  <c r="N236" i="18"/>
  <c r="AB235" i="1" s="1"/>
  <c r="Z235"/>
  <c r="Z227"/>
  <c r="N228" i="18"/>
  <c r="AB227" i="1" s="1"/>
  <c r="N224" i="18"/>
  <c r="AB223" i="1" s="1"/>
  <c r="Z223"/>
  <c r="N220" i="18"/>
  <c r="AB219" i="1" s="1"/>
  <c r="Z219"/>
  <c r="Z211"/>
  <c r="N212" i="18"/>
  <c r="AB211" i="1" s="1"/>
  <c r="N208" i="18"/>
  <c r="AB207" i="1" s="1"/>
  <c r="Z207"/>
  <c r="N204" i="18"/>
  <c r="AB203" i="1" s="1"/>
  <c r="Z203"/>
  <c r="Z195"/>
  <c r="N196" i="18"/>
  <c r="AB195" i="1" s="1"/>
  <c r="N192" i="18"/>
  <c r="AB191" i="1" s="1"/>
  <c r="Z191"/>
  <c r="N188" i="18"/>
  <c r="AB187" i="1" s="1"/>
  <c r="Z187"/>
  <c r="Z179"/>
  <c r="N180" i="18"/>
  <c r="AB179" i="1" s="1"/>
  <c r="N176" i="18"/>
  <c r="AB175" i="1" s="1"/>
  <c r="Z175"/>
  <c r="N172" i="18"/>
  <c r="AB171" i="1" s="1"/>
  <c r="Z171"/>
  <c r="Z163"/>
  <c r="N164" i="18"/>
  <c r="AB163" i="1" s="1"/>
  <c r="N160" i="18"/>
  <c r="AB159" i="1" s="1"/>
  <c r="Z159"/>
  <c r="N156" i="18"/>
  <c r="AB155" i="1" s="1"/>
  <c r="Z155"/>
  <c r="Z147"/>
  <c r="N148" i="18"/>
  <c r="AB147" i="1" s="1"/>
  <c r="N144" i="18"/>
  <c r="AB143" i="1" s="1"/>
  <c r="Z143"/>
  <c r="N140" i="18"/>
  <c r="AB139" i="1" s="1"/>
  <c r="Z139"/>
  <c r="Z131"/>
  <c r="N132" i="18"/>
  <c r="AB131" i="1" s="1"/>
  <c r="N128" i="18"/>
  <c r="AB127" i="1" s="1"/>
  <c r="Z127"/>
  <c r="N124" i="18"/>
  <c r="AB123" i="1" s="1"/>
  <c r="Z123"/>
  <c r="Z115"/>
  <c r="N116" i="18"/>
  <c r="AB115" i="1" s="1"/>
  <c r="N112" i="18"/>
  <c r="AB111" i="1" s="1"/>
  <c r="Z111"/>
  <c r="N108" i="18"/>
  <c r="AB107" i="1" s="1"/>
  <c r="Z107"/>
  <c r="Z99"/>
  <c r="N100" i="18"/>
  <c r="AB99" i="1" s="1"/>
  <c r="N96" i="18"/>
  <c r="AB95" i="1" s="1"/>
  <c r="Z95"/>
  <c r="N92" i="18"/>
  <c r="AB91" i="1" s="1"/>
  <c r="Z91"/>
  <c r="Z83"/>
  <c r="N84" i="18"/>
  <c r="AB83" i="1" s="1"/>
  <c r="N80" i="18"/>
  <c r="AB79" i="1" s="1"/>
  <c r="Z79"/>
  <c r="N76" i="18"/>
  <c r="AB75" i="1" s="1"/>
  <c r="Z75"/>
  <c r="Z67"/>
  <c r="N68" i="18"/>
  <c r="AB67" i="1" s="1"/>
  <c r="N64" i="18"/>
  <c r="AB63" i="1" s="1"/>
  <c r="Z63"/>
  <c r="N60" i="18"/>
  <c r="AB59" i="1" s="1"/>
  <c r="Z59"/>
  <c r="Z51"/>
  <c r="N52" i="18"/>
  <c r="AB51" i="1" s="1"/>
  <c r="N48" i="18"/>
  <c r="AB47" i="1" s="1"/>
  <c r="Z47"/>
  <c r="N40" i="18"/>
  <c r="AB39" i="1" s="1"/>
  <c r="Z39"/>
  <c r="N36" i="18"/>
  <c r="AB35" i="1" s="1"/>
  <c r="Z35"/>
  <c r="Z257"/>
  <c r="Z229"/>
  <c r="Z197"/>
  <c r="Z165"/>
  <c r="Z133"/>
  <c r="Z101"/>
  <c r="Z69"/>
  <c r="O30" i="18"/>
  <c r="AC29" i="1" s="1"/>
  <c r="K266" i="14"/>
  <c r="Q264" i="1" s="1"/>
  <c r="K260" i="14"/>
  <c r="Q258" i="1" s="1"/>
  <c r="K256" i="14"/>
  <c r="Q254" i="1" s="1"/>
  <c r="K250" i="14"/>
  <c r="Q248" i="1" s="1"/>
  <c r="K248" i="14"/>
  <c r="Q246" i="1" s="1"/>
  <c r="K242" i="14"/>
  <c r="Q240" i="1" s="1"/>
  <c r="K240" i="14"/>
  <c r="Q238" i="1" s="1"/>
  <c r="K234" i="14"/>
  <c r="Q232" i="1" s="1"/>
  <c r="K232" i="14"/>
  <c r="Q230" i="1" s="1"/>
  <c r="K222" i="14"/>
  <c r="Q220" i="1" s="1"/>
  <c r="K216" i="14"/>
  <c r="Q214" i="1" s="1"/>
  <c r="K208" i="14"/>
  <c r="Q206" i="1" s="1"/>
  <c r="K204" i="14"/>
  <c r="Q202" i="1" s="1"/>
  <c r="K198" i="14"/>
  <c r="Q196" i="1" s="1"/>
  <c r="K192" i="14"/>
  <c r="Q190" i="1" s="1"/>
  <c r="K188" i="14"/>
  <c r="Q186" i="1" s="1"/>
  <c r="K186" i="14"/>
  <c r="Q184" i="1" s="1"/>
  <c r="K180" i="14"/>
  <c r="Q178" i="1" s="1"/>
  <c r="K176" i="14"/>
  <c r="Q174" i="1" s="1"/>
  <c r="K172" i="14"/>
  <c r="Q170" i="1" s="1"/>
  <c r="K168" i="14"/>
  <c r="Q166" i="1" s="1"/>
  <c r="K164" i="14"/>
  <c r="Q162" i="1" s="1"/>
  <c r="K158" i="14"/>
  <c r="Q156" i="1" s="1"/>
  <c r="K138" i="14"/>
  <c r="Q136" i="1" s="1"/>
  <c r="K34" i="14"/>
  <c r="Q32" i="1" s="1"/>
  <c r="K268" i="14"/>
  <c r="Q266" i="1" s="1"/>
  <c r="K262" i="14"/>
  <c r="Q260" i="1" s="1"/>
  <c r="K254" i="14"/>
  <c r="Q252" i="1" s="1"/>
  <c r="K246" i="14"/>
  <c r="Q244" i="1" s="1"/>
  <c r="K236" i="14"/>
  <c r="Q234" i="1" s="1"/>
  <c r="K228" i="14"/>
  <c r="Q226" i="1" s="1"/>
  <c r="K224" i="14"/>
  <c r="Q222" i="1" s="1"/>
  <c r="K218" i="14"/>
  <c r="Q216" i="1" s="1"/>
  <c r="K212" i="14"/>
  <c r="Q210" i="1" s="1"/>
  <c r="K202" i="14"/>
  <c r="Q200" i="1" s="1"/>
  <c r="K196" i="14"/>
  <c r="Q194" i="1" s="1"/>
  <c r="K182" i="14"/>
  <c r="Q180" i="1" s="1"/>
  <c r="K160" i="14"/>
  <c r="Q158" i="1" s="1"/>
  <c r="K36" i="14"/>
  <c r="Q34" i="1" s="1"/>
  <c r="K270" i="14"/>
  <c r="Q268" i="1" s="1"/>
  <c r="K264" i="14"/>
  <c r="Q262" i="1" s="1"/>
  <c r="K258" i="14"/>
  <c r="Q256" i="1" s="1"/>
  <c r="K252" i="14"/>
  <c r="Q250" i="1" s="1"/>
  <c r="K244" i="14"/>
  <c r="Q242" i="1" s="1"/>
  <c r="K238" i="14"/>
  <c r="Q236" i="1" s="1"/>
  <c r="K230" i="14"/>
  <c r="Q228" i="1" s="1"/>
  <c r="K226" i="14"/>
  <c r="Q224" i="1" s="1"/>
  <c r="K220" i="14"/>
  <c r="Q218" i="1" s="1"/>
  <c r="K214" i="14"/>
  <c r="Q212" i="1" s="1"/>
  <c r="K210" i="14"/>
  <c r="Q208" i="1" s="1"/>
  <c r="K206" i="14"/>
  <c r="Q204" i="1" s="1"/>
  <c r="K200" i="14"/>
  <c r="Q198" i="1" s="1"/>
  <c r="K194" i="14"/>
  <c r="Q192" i="1" s="1"/>
  <c r="K190" i="14"/>
  <c r="Q188" i="1" s="1"/>
  <c r="K184" i="14"/>
  <c r="Q182" i="1" s="1"/>
  <c r="K178" i="14"/>
  <c r="Q176" i="1" s="1"/>
  <c r="K174" i="14"/>
  <c r="Q172" i="1" s="1"/>
  <c r="K170" i="14"/>
  <c r="Q168" i="1" s="1"/>
  <c r="K166" i="14"/>
  <c r="Q164" i="1" s="1"/>
  <c r="K162" i="14"/>
  <c r="Q160" i="1" s="1"/>
  <c r="K156" i="14"/>
  <c r="Q154" i="1" s="1"/>
  <c r="K154" i="14"/>
  <c r="Q152" i="1" s="1"/>
  <c r="K152" i="14"/>
  <c r="Q150" i="1" s="1"/>
  <c r="K150" i="14"/>
  <c r="Q148" i="1" s="1"/>
  <c r="K148" i="14"/>
  <c r="Q146" i="1" s="1"/>
  <c r="K146" i="14"/>
  <c r="Q144" i="1" s="1"/>
  <c r="K144" i="14"/>
  <c r="Q142" i="1" s="1"/>
  <c r="K142" i="14"/>
  <c r="Q140" i="1" s="1"/>
  <c r="K140" i="14"/>
  <c r="Q138" i="1" s="1"/>
  <c r="K136" i="14"/>
  <c r="Q134" i="1" s="1"/>
  <c r="K134" i="14"/>
  <c r="Q132" i="1" s="1"/>
  <c r="K132" i="14"/>
  <c r="Q130" i="1" s="1"/>
  <c r="K130" i="14"/>
  <c r="Q128" i="1" s="1"/>
  <c r="K128" i="14"/>
  <c r="Q126" i="1" s="1"/>
  <c r="K126" i="14"/>
  <c r="Q124" i="1" s="1"/>
  <c r="K124" i="14"/>
  <c r="Q122" i="1" s="1"/>
  <c r="K122" i="14"/>
  <c r="Q120" i="1" s="1"/>
  <c r="K120" i="14"/>
  <c r="Q118" i="1" s="1"/>
  <c r="K118" i="14"/>
  <c r="Q116" i="1" s="1"/>
  <c r="K116" i="14"/>
  <c r="Q114" i="1" s="1"/>
  <c r="K114" i="14"/>
  <c r="Q112" i="1" s="1"/>
  <c r="K112" i="14"/>
  <c r="Q110" i="1" s="1"/>
  <c r="K110" i="14"/>
  <c r="Q108" i="1" s="1"/>
  <c r="K108" i="14"/>
  <c r="Q106" i="1" s="1"/>
  <c r="K106" i="14"/>
  <c r="Q104" i="1" s="1"/>
  <c r="K104" i="14"/>
  <c r="Q102" i="1" s="1"/>
  <c r="K102" i="14"/>
  <c r="Q100" i="1" s="1"/>
  <c r="K100" i="14"/>
  <c r="Q98" i="1" s="1"/>
  <c r="K98" i="14"/>
  <c r="Q96" i="1" s="1"/>
  <c r="K96" i="14"/>
  <c r="Q94" i="1" s="1"/>
  <c r="K94" i="14"/>
  <c r="Q92" i="1" s="1"/>
  <c r="K92" i="14"/>
  <c r="Q90" i="1" s="1"/>
  <c r="K90" i="14"/>
  <c r="Q88" i="1" s="1"/>
  <c r="K88" i="14"/>
  <c r="Q86" i="1" s="1"/>
  <c r="K86" i="14"/>
  <c r="Q84" i="1" s="1"/>
  <c r="K84" i="14"/>
  <c r="Q82" i="1" s="1"/>
  <c r="K82" i="14"/>
  <c r="Q80" i="1" s="1"/>
  <c r="K80" i="14"/>
  <c r="Q78" i="1" s="1"/>
  <c r="K78" i="14"/>
  <c r="Q76" i="1" s="1"/>
  <c r="K76" i="14"/>
  <c r="Q74" i="1" s="1"/>
  <c r="K74" i="14"/>
  <c r="Q72" i="1" s="1"/>
  <c r="K72" i="14"/>
  <c r="Q70" i="1" s="1"/>
  <c r="K70" i="14"/>
  <c r="Q68" i="1" s="1"/>
  <c r="K68" i="14"/>
  <c r="Q66" i="1" s="1"/>
  <c r="K66" i="14"/>
  <c r="Q64" i="1" s="1"/>
  <c r="K64" i="14"/>
  <c r="Q62" i="1" s="1"/>
  <c r="K62" i="14"/>
  <c r="Q60" i="1" s="1"/>
  <c r="K60" i="14"/>
  <c r="Q58" i="1" s="1"/>
  <c r="K58" i="14"/>
  <c r="Q56" i="1" s="1"/>
  <c r="K56" i="14"/>
  <c r="Q54" i="1" s="1"/>
  <c r="K54" i="14"/>
  <c r="Q52" i="1" s="1"/>
  <c r="K52" i="14"/>
  <c r="Q50" i="1" s="1"/>
  <c r="K50" i="14"/>
  <c r="Q48" i="1" s="1"/>
  <c r="K48" i="14"/>
  <c r="Q46" i="1" s="1"/>
  <c r="K46" i="14"/>
  <c r="Q44" i="1" s="1"/>
  <c r="K44" i="14"/>
  <c r="Q42" i="1" s="1"/>
  <c r="K42" i="14"/>
  <c r="Q40" i="1" s="1"/>
  <c r="K40" i="14"/>
  <c r="Q38" i="1" s="1"/>
  <c r="K38" i="14"/>
  <c r="Q36" i="1" s="1"/>
  <c r="K32" i="14"/>
  <c r="Q30" i="1" s="1"/>
  <c r="K269" i="14"/>
  <c r="Q267" i="1" s="1"/>
  <c r="K267" i="14"/>
  <c r="Q265" i="1" s="1"/>
  <c r="K265" i="14"/>
  <c r="Q263" i="1" s="1"/>
  <c r="K263" i="14"/>
  <c r="Q261" i="1" s="1"/>
  <c r="K261" i="14"/>
  <c r="Q259" i="1" s="1"/>
  <c r="K259" i="14"/>
  <c r="Q257" i="1" s="1"/>
  <c r="K257" i="14"/>
  <c r="Q255" i="1" s="1"/>
  <c r="K255" i="14"/>
  <c r="Q253" i="1" s="1"/>
  <c r="K253" i="14"/>
  <c r="Q251" i="1" s="1"/>
  <c r="K251" i="14"/>
  <c r="Q249" i="1" s="1"/>
  <c r="K249" i="14"/>
  <c r="Q247" i="1" s="1"/>
  <c r="K247" i="14"/>
  <c r="Q245" i="1" s="1"/>
  <c r="K245" i="14"/>
  <c r="Q243" i="1" s="1"/>
  <c r="K243" i="14"/>
  <c r="Q241" i="1" s="1"/>
  <c r="K241" i="14"/>
  <c r="Q239" i="1" s="1"/>
  <c r="K239" i="14"/>
  <c r="Q237" i="1" s="1"/>
  <c r="K237" i="14"/>
  <c r="Q235" i="1" s="1"/>
  <c r="K235" i="14"/>
  <c r="Q233" i="1" s="1"/>
  <c r="K233" i="14"/>
  <c r="Q231" i="1" s="1"/>
  <c r="K231" i="14"/>
  <c r="Q229" i="1" s="1"/>
  <c r="K229" i="14"/>
  <c r="Q227" i="1" s="1"/>
  <c r="K227" i="14"/>
  <c r="Q225" i="1" s="1"/>
  <c r="K225" i="14"/>
  <c r="Q223" i="1" s="1"/>
  <c r="K223" i="14"/>
  <c r="Q221" i="1" s="1"/>
  <c r="K221" i="14"/>
  <c r="Q219" i="1" s="1"/>
  <c r="K219" i="14"/>
  <c r="Q217" i="1" s="1"/>
  <c r="K217" i="14"/>
  <c r="Q215" i="1" s="1"/>
  <c r="K215" i="14"/>
  <c r="Q213" i="1" s="1"/>
  <c r="K213" i="14"/>
  <c r="Q211" i="1" s="1"/>
  <c r="K211" i="14"/>
  <c r="Q209" i="1" s="1"/>
  <c r="K209" i="14"/>
  <c r="Q207" i="1" s="1"/>
  <c r="K207" i="14"/>
  <c r="Q205" i="1" s="1"/>
  <c r="K205" i="14"/>
  <c r="Q203" i="1" s="1"/>
  <c r="K203" i="14"/>
  <c r="Q201" i="1" s="1"/>
  <c r="K201" i="14"/>
  <c r="Q199" i="1" s="1"/>
  <c r="K199" i="14"/>
  <c r="Q197" i="1" s="1"/>
  <c r="K197" i="14"/>
  <c r="Q195" i="1" s="1"/>
  <c r="K195" i="14"/>
  <c r="Q193" i="1" s="1"/>
  <c r="K193" i="14"/>
  <c r="Q191" i="1" s="1"/>
  <c r="K191" i="14"/>
  <c r="Q189" i="1" s="1"/>
  <c r="K189" i="14"/>
  <c r="Q187" i="1" s="1"/>
  <c r="K187" i="14"/>
  <c r="Q185" i="1" s="1"/>
  <c r="K185" i="14"/>
  <c r="Q183" i="1" s="1"/>
  <c r="K183" i="14"/>
  <c r="Q181" i="1" s="1"/>
  <c r="K181" i="14"/>
  <c r="Q179" i="1" s="1"/>
  <c r="K179" i="14"/>
  <c r="Q177" i="1" s="1"/>
  <c r="K177" i="14"/>
  <c r="Q175" i="1" s="1"/>
  <c r="K175" i="14"/>
  <c r="Q173" i="1" s="1"/>
  <c r="K173" i="14"/>
  <c r="Q171" i="1" s="1"/>
  <c r="K171" i="14"/>
  <c r="Q169" i="1" s="1"/>
  <c r="K169" i="14"/>
  <c r="Q167" i="1" s="1"/>
  <c r="K167" i="14"/>
  <c r="Q165" i="1" s="1"/>
  <c r="K165" i="14"/>
  <c r="Q163" i="1" s="1"/>
  <c r="K163" i="14"/>
  <c r="Q161" i="1" s="1"/>
  <c r="K161" i="14"/>
  <c r="Q159" i="1" s="1"/>
  <c r="K159" i="14"/>
  <c r="Q157" i="1" s="1"/>
  <c r="K157" i="14"/>
  <c r="Q155" i="1" s="1"/>
  <c r="K155" i="14"/>
  <c r="Q153" i="1" s="1"/>
  <c r="K153" i="14"/>
  <c r="Q151" i="1" s="1"/>
  <c r="K151" i="14"/>
  <c r="Q149" i="1" s="1"/>
  <c r="K149" i="14"/>
  <c r="Q147" i="1" s="1"/>
  <c r="K147" i="14"/>
  <c r="Q145" i="1" s="1"/>
  <c r="K145" i="14"/>
  <c r="Q143" i="1" s="1"/>
  <c r="K143" i="14"/>
  <c r="Q141" i="1" s="1"/>
  <c r="K141" i="14"/>
  <c r="Q139" i="1" s="1"/>
  <c r="K139" i="14"/>
  <c r="Q137" i="1" s="1"/>
  <c r="K137" i="14"/>
  <c r="Q135" i="1" s="1"/>
  <c r="K135" i="14"/>
  <c r="Q133" i="1" s="1"/>
  <c r="K133" i="14"/>
  <c r="Q131" i="1" s="1"/>
  <c r="K131" i="14"/>
  <c r="Q129" i="1" s="1"/>
  <c r="K129" i="14"/>
  <c r="Q127" i="1" s="1"/>
  <c r="K127" i="14"/>
  <c r="Q125" i="1" s="1"/>
  <c r="K125" i="14"/>
  <c r="Q123" i="1" s="1"/>
  <c r="K123" i="14"/>
  <c r="Q121" i="1" s="1"/>
  <c r="K121" i="14"/>
  <c r="Q119" i="1" s="1"/>
  <c r="K119" i="14"/>
  <c r="Q117" i="1" s="1"/>
  <c r="K117" i="14"/>
  <c r="Q115" i="1" s="1"/>
  <c r="K115" i="14"/>
  <c r="Q113" i="1" s="1"/>
  <c r="K113" i="14"/>
  <c r="Q111" i="1" s="1"/>
  <c r="K111" i="14"/>
  <c r="Q109" i="1" s="1"/>
  <c r="K109" i="14"/>
  <c r="Q107" i="1" s="1"/>
  <c r="K107" i="14"/>
  <c r="Q105" i="1" s="1"/>
  <c r="K105" i="14"/>
  <c r="Q103" i="1" s="1"/>
  <c r="K103" i="14"/>
  <c r="Q101" i="1" s="1"/>
  <c r="K101" i="14"/>
  <c r="Q99" i="1" s="1"/>
  <c r="K99" i="14"/>
  <c r="Q97" i="1" s="1"/>
  <c r="K97" i="14"/>
  <c r="Q95" i="1" s="1"/>
  <c r="K95" i="14"/>
  <c r="Q93" i="1" s="1"/>
  <c r="K93" i="14"/>
  <c r="Q91" i="1" s="1"/>
  <c r="K91" i="14"/>
  <c r="Q89" i="1" s="1"/>
  <c r="K89" i="14"/>
  <c r="Q87" i="1" s="1"/>
  <c r="K87" i="14"/>
  <c r="Q85" i="1" s="1"/>
  <c r="K85" i="14"/>
  <c r="Q83" i="1" s="1"/>
  <c r="K83" i="14"/>
  <c r="Q81" i="1" s="1"/>
  <c r="K81" i="14"/>
  <c r="Q79" i="1" s="1"/>
  <c r="K79" i="14"/>
  <c r="Q77" i="1" s="1"/>
  <c r="K77" i="14"/>
  <c r="Q75" i="1" s="1"/>
  <c r="K75" i="14"/>
  <c r="Q73" i="1" s="1"/>
  <c r="K73" i="14"/>
  <c r="Q71" i="1" s="1"/>
  <c r="K71" i="14"/>
  <c r="Q69" i="1" s="1"/>
  <c r="K69" i="14"/>
  <c r="Q67" i="1" s="1"/>
  <c r="K67" i="14"/>
  <c r="Q65" i="1" s="1"/>
  <c r="K65" i="14"/>
  <c r="Q63" i="1" s="1"/>
  <c r="K63" i="14"/>
  <c r="Q61" i="1" s="1"/>
  <c r="K61" i="14"/>
  <c r="Q59" i="1" s="1"/>
  <c r="K59" i="14"/>
  <c r="Q57" i="1" s="1"/>
  <c r="K57" i="14"/>
  <c r="Q55" i="1" s="1"/>
  <c r="K55" i="14"/>
  <c r="Q53" i="1" s="1"/>
  <c r="K53" i="14"/>
  <c r="Q51" i="1" s="1"/>
  <c r="K51" i="14"/>
  <c r="Q49" i="1" s="1"/>
  <c r="K49" i="14"/>
  <c r="Q47" i="1" s="1"/>
  <c r="K47" i="14"/>
  <c r="Q45" i="1" s="1"/>
  <c r="K45" i="14"/>
  <c r="Q43" i="1" s="1"/>
  <c r="K43" i="14"/>
  <c r="Q41" i="1" s="1"/>
  <c r="K41" i="14"/>
  <c r="Q39" i="1" s="1"/>
  <c r="K39" i="14"/>
  <c r="Q37" i="1" s="1"/>
  <c r="K37" i="14"/>
  <c r="Q35" i="1" s="1"/>
  <c r="K35" i="14"/>
  <c r="Q33" i="1" s="1"/>
  <c r="K33" i="14"/>
  <c r="Q31" i="1" s="1"/>
  <c r="O46"/>
  <c r="O44"/>
  <c r="O42"/>
  <c r="O40"/>
  <c r="O38"/>
  <c r="O36"/>
  <c r="O34"/>
  <c r="O32"/>
  <c r="O30"/>
  <c r="O29"/>
  <c r="AB26"/>
  <c r="AC26"/>
  <c r="Y27"/>
  <c r="AC27"/>
  <c r="D29" i="18"/>
  <c r="G29"/>
  <c r="J29"/>
  <c r="M29"/>
  <c r="O29" s="1"/>
  <c r="AC28" i="1" s="1"/>
  <c r="C29" i="17"/>
  <c r="W26" i="1"/>
  <c r="W27"/>
  <c r="F31" i="15"/>
  <c r="K31"/>
  <c r="F29" i="16"/>
  <c r="R28" i="1" s="1"/>
  <c r="G29" i="16"/>
  <c r="H29"/>
  <c r="T28" i="1" s="1"/>
  <c r="I29" i="16"/>
  <c r="U28" i="1" s="1"/>
  <c r="P26"/>
  <c r="Q26"/>
  <c r="P27"/>
  <c r="Q27"/>
  <c r="D30" i="14"/>
  <c r="N28" i="1" s="1"/>
  <c r="I30" i="14"/>
  <c r="C29" i="12"/>
  <c r="E29"/>
  <c r="H28" i="1" s="1"/>
  <c r="G29" i="12"/>
  <c r="I29"/>
  <c r="J28" i="1" s="1"/>
  <c r="C27"/>
  <c r="D27"/>
  <c r="E27"/>
  <c r="F27"/>
  <c r="G27"/>
  <c r="H27"/>
  <c r="I27"/>
  <c r="J27"/>
  <c r="K27"/>
  <c r="L27"/>
  <c r="M27"/>
  <c r="N27"/>
  <c r="O27"/>
  <c r="R27"/>
  <c r="S27"/>
  <c r="T27"/>
  <c r="U27"/>
  <c r="V27"/>
  <c r="X27"/>
  <c r="Z27"/>
  <c r="AA27"/>
  <c r="AB27"/>
  <c r="AD27"/>
  <c r="AE27"/>
  <c r="AF27"/>
  <c r="C28"/>
  <c r="D28"/>
  <c r="E28"/>
  <c r="F28"/>
  <c r="G28"/>
  <c r="I28"/>
  <c r="K28"/>
  <c r="L28"/>
  <c r="M28"/>
  <c r="O28"/>
  <c r="S28"/>
  <c r="V28"/>
  <c r="X28"/>
  <c r="Y28"/>
  <c r="Z28"/>
  <c r="AA28"/>
  <c r="AD28"/>
  <c r="AE28"/>
  <c r="AF28"/>
  <c r="C26"/>
  <c r="D26"/>
  <c r="E26"/>
  <c r="F26"/>
  <c r="G26"/>
  <c r="H26"/>
  <c r="I26"/>
  <c r="J26"/>
  <c r="K26"/>
  <c r="L26"/>
  <c r="M26"/>
  <c r="N26"/>
  <c r="O26"/>
  <c r="R26"/>
  <c r="S26"/>
  <c r="T26"/>
  <c r="U26"/>
  <c r="V26"/>
  <c r="X26"/>
  <c r="Y26"/>
  <c r="Z26"/>
  <c r="AD26"/>
  <c r="AE26"/>
  <c r="AF26"/>
  <c r="K31" i="14" l="1"/>
  <c r="Q29" i="1" s="1"/>
  <c r="N29" i="18"/>
  <c r="AB28" i="1" s="1"/>
  <c r="AA26"/>
  <c r="L31" i="15"/>
  <c r="W28" i="1" s="1"/>
  <c r="D26" i="18"/>
  <c r="G26"/>
  <c r="J26"/>
  <c r="N26" s="1"/>
  <c r="AB25" i="1" s="1"/>
  <c r="M26" i="18"/>
  <c r="O26" s="1"/>
  <c r="AC25" i="1" s="1"/>
  <c r="C26" i="17"/>
  <c r="F28" i="15"/>
  <c r="K28"/>
  <c r="F26" i="16"/>
  <c r="G26"/>
  <c r="H26"/>
  <c r="I26"/>
  <c r="U25" i="1" s="1"/>
  <c r="D27" i="14"/>
  <c r="I27"/>
  <c r="C26" i="12"/>
  <c r="E26"/>
  <c r="G26"/>
  <c r="I26"/>
  <c r="C25" i="1"/>
  <c r="D25"/>
  <c r="E25"/>
  <c r="F25"/>
  <c r="G25"/>
  <c r="H25"/>
  <c r="I25"/>
  <c r="J25"/>
  <c r="K25"/>
  <c r="L25"/>
  <c r="M25"/>
  <c r="N25"/>
  <c r="O25"/>
  <c r="R25"/>
  <c r="S25"/>
  <c r="T25"/>
  <c r="V25"/>
  <c r="X25"/>
  <c r="Y25"/>
  <c r="AD25"/>
  <c r="AE25"/>
  <c r="AF25"/>
  <c r="K30" i="14" l="1"/>
  <c r="Q28" i="1" s="1"/>
  <c r="AA25"/>
  <c r="Z25"/>
  <c r="L28" i="15"/>
  <c r="W25" i="1" s="1"/>
  <c r="D25" i="18"/>
  <c r="G25"/>
  <c r="J25"/>
  <c r="M25"/>
  <c r="O25" s="1"/>
  <c r="AC24" i="1" s="1"/>
  <c r="C25" i="17"/>
  <c r="F27" i="15"/>
  <c r="K27"/>
  <c r="F25" i="16"/>
  <c r="G25"/>
  <c r="H25"/>
  <c r="I25"/>
  <c r="U24" i="1" s="1"/>
  <c r="D26" i="14"/>
  <c r="I26"/>
  <c r="C25" i="12"/>
  <c r="E25"/>
  <c r="G25"/>
  <c r="I25"/>
  <c r="J24" i="1" s="1"/>
  <c r="C24"/>
  <c r="D24"/>
  <c r="E24"/>
  <c r="F24"/>
  <c r="G24"/>
  <c r="H24"/>
  <c r="I24"/>
  <c r="K24"/>
  <c r="L24"/>
  <c r="M24"/>
  <c r="N24"/>
  <c r="R24"/>
  <c r="S24"/>
  <c r="T24"/>
  <c r="V24"/>
  <c r="X24"/>
  <c r="Y24"/>
  <c r="Z24"/>
  <c r="AD24"/>
  <c r="AE24"/>
  <c r="AF24"/>
  <c r="K27" i="14" l="1"/>
  <c r="Q25" i="1" s="1"/>
  <c r="N25" i="18"/>
  <c r="AB24" i="1" s="1"/>
  <c r="AA24"/>
  <c r="L27" i="15"/>
  <c r="W24" i="1" s="1"/>
  <c r="O24"/>
  <c r="K26" i="14"/>
  <c r="Q24" i="1" s="1"/>
  <c r="C24" i="12"/>
  <c r="G23" i="1" s="1"/>
  <c r="E24" i="12"/>
  <c r="H23" i="1" s="1"/>
  <c r="G24" i="12"/>
  <c r="I24"/>
  <c r="J23" i="1" s="1"/>
  <c r="D24" i="18"/>
  <c r="G24"/>
  <c r="Y23" i="1" s="1"/>
  <c r="J24" i="18"/>
  <c r="M24"/>
  <c r="O24" s="1"/>
  <c r="AC23" i="1" s="1"/>
  <c r="C24" i="17"/>
  <c r="F26" i="15"/>
  <c r="K26"/>
  <c r="F24" i="16"/>
  <c r="G24"/>
  <c r="H24"/>
  <c r="I24"/>
  <c r="U23" i="1" s="1"/>
  <c r="D25" i="14"/>
  <c r="I25"/>
  <c r="C23" i="1"/>
  <c r="D23"/>
  <c r="E23"/>
  <c r="F23"/>
  <c r="I23"/>
  <c r="K23"/>
  <c r="L23"/>
  <c r="M23"/>
  <c r="N23"/>
  <c r="O23"/>
  <c r="R23"/>
  <c r="S23"/>
  <c r="T23"/>
  <c r="V23"/>
  <c r="X23"/>
  <c r="AD23"/>
  <c r="AE23"/>
  <c r="AF23"/>
  <c r="N24" i="18" l="1"/>
  <c r="AB23" i="1" s="1"/>
  <c r="AA23"/>
  <c r="Z23"/>
  <c r="L26" i="15"/>
  <c r="W23" i="1" s="1"/>
  <c r="D23" i="18"/>
  <c r="G23"/>
  <c r="J23"/>
  <c r="N23" s="1"/>
  <c r="AB22" i="1" s="1"/>
  <c r="M23" i="18"/>
  <c r="O23" s="1"/>
  <c r="AC22" i="1" s="1"/>
  <c r="C23" i="17"/>
  <c r="F25" i="15"/>
  <c r="K25"/>
  <c r="F23" i="16"/>
  <c r="R22" i="1" s="1"/>
  <c r="G23" i="16"/>
  <c r="H23"/>
  <c r="T22" i="1" s="1"/>
  <c r="I23" i="16"/>
  <c r="U22" i="1" s="1"/>
  <c r="D24" i="14"/>
  <c r="N22" i="1" s="1"/>
  <c r="I24" i="14"/>
  <c r="C23" i="12"/>
  <c r="E23"/>
  <c r="G23"/>
  <c r="I23"/>
  <c r="C22" i="1"/>
  <c r="D22"/>
  <c r="E22"/>
  <c r="F22"/>
  <c r="G22"/>
  <c r="H22"/>
  <c r="I22"/>
  <c r="J22"/>
  <c r="K22"/>
  <c r="L22"/>
  <c r="M22"/>
  <c r="S22"/>
  <c r="V22"/>
  <c r="X22"/>
  <c r="Y22"/>
  <c r="AD22"/>
  <c r="AE22"/>
  <c r="AF22"/>
  <c r="AA22" l="1"/>
  <c r="K25" i="14"/>
  <c r="Q23" i="1" s="1"/>
  <c r="Z22"/>
  <c r="L25" i="15"/>
  <c r="W22" i="1" s="1"/>
  <c r="O22"/>
  <c r="D19" i="18"/>
  <c r="X18" i="1" s="1"/>
  <c r="G19" i="18"/>
  <c r="J19"/>
  <c r="M19"/>
  <c r="O19" s="1"/>
  <c r="AC18" i="1" s="1"/>
  <c r="N19" i="18"/>
  <c r="AB18" i="1" s="1"/>
  <c r="AB19"/>
  <c r="AA19"/>
  <c r="AB20"/>
  <c r="AC20"/>
  <c r="D22" i="18"/>
  <c r="G22"/>
  <c r="Y21" i="1" s="1"/>
  <c r="J22" i="18"/>
  <c r="N22" s="1"/>
  <c r="AB21" i="1" s="1"/>
  <c r="M22" i="18"/>
  <c r="O22" s="1"/>
  <c r="AC21" i="1" s="1"/>
  <c r="C19" i="17"/>
  <c r="C22"/>
  <c r="V21" i="1"/>
  <c r="F21" i="15"/>
  <c r="K21"/>
  <c r="F24"/>
  <c r="K24"/>
  <c r="F19" i="16"/>
  <c r="G19"/>
  <c r="H19"/>
  <c r="I19"/>
  <c r="F20"/>
  <c r="G20"/>
  <c r="H20"/>
  <c r="I20"/>
  <c r="U19" i="1" s="1"/>
  <c r="F21" i="16"/>
  <c r="G21"/>
  <c r="H21"/>
  <c r="I21"/>
  <c r="U20" i="1" s="1"/>
  <c r="F22" i="16"/>
  <c r="G22"/>
  <c r="S21" i="1" s="1"/>
  <c r="H22" i="16"/>
  <c r="I22"/>
  <c r="D20" i="14"/>
  <c r="I20"/>
  <c r="D23"/>
  <c r="N21" i="1" s="1"/>
  <c r="I23" i="14"/>
  <c r="C19" i="12"/>
  <c r="E19"/>
  <c r="G19"/>
  <c r="I18" i="1" s="1"/>
  <c r="I19" i="12"/>
  <c r="J18" i="1" s="1"/>
  <c r="J20"/>
  <c r="C22" i="12"/>
  <c r="E22"/>
  <c r="G22"/>
  <c r="I21" i="1" s="1"/>
  <c r="I22" i="12"/>
  <c r="C19" i="1"/>
  <c r="D19"/>
  <c r="E19"/>
  <c r="F19"/>
  <c r="G19"/>
  <c r="H19"/>
  <c r="I19"/>
  <c r="J19"/>
  <c r="K19"/>
  <c r="L19"/>
  <c r="M19"/>
  <c r="N19"/>
  <c r="O19"/>
  <c r="Q19"/>
  <c r="R19"/>
  <c r="S19"/>
  <c r="T19"/>
  <c r="V19"/>
  <c r="X19"/>
  <c r="Y19"/>
  <c r="Z19"/>
  <c r="AD19"/>
  <c r="AE19"/>
  <c r="AF19"/>
  <c r="C20"/>
  <c r="D20"/>
  <c r="E20"/>
  <c r="F20"/>
  <c r="G20"/>
  <c r="H20"/>
  <c r="I20"/>
  <c r="K20"/>
  <c r="L20"/>
  <c r="M20"/>
  <c r="N20"/>
  <c r="R20"/>
  <c r="S20"/>
  <c r="T20"/>
  <c r="V20"/>
  <c r="X20"/>
  <c r="Y20"/>
  <c r="AD20"/>
  <c r="AE20"/>
  <c r="AF20"/>
  <c r="C21"/>
  <c r="D21"/>
  <c r="E21"/>
  <c r="F21"/>
  <c r="G21"/>
  <c r="H21"/>
  <c r="J21"/>
  <c r="K21"/>
  <c r="L21"/>
  <c r="M21"/>
  <c r="O21"/>
  <c r="R21"/>
  <c r="T21"/>
  <c r="U21"/>
  <c r="X21"/>
  <c r="AA21"/>
  <c r="AD21"/>
  <c r="AE21"/>
  <c r="AF21"/>
  <c r="C18"/>
  <c r="D18"/>
  <c r="E18"/>
  <c r="F18"/>
  <c r="G18"/>
  <c r="H18"/>
  <c r="K18"/>
  <c r="L18"/>
  <c r="M18"/>
  <c r="N18"/>
  <c r="O18"/>
  <c r="R18"/>
  <c r="S18"/>
  <c r="T18"/>
  <c r="U18"/>
  <c r="V18"/>
  <c r="Y18"/>
  <c r="Z18"/>
  <c r="AD18"/>
  <c r="AE18"/>
  <c r="AF18"/>
  <c r="K23" i="14" l="1"/>
  <c r="Q21" i="1" s="1"/>
  <c r="K24" i="14"/>
  <c r="Q22" i="1" s="1"/>
  <c r="L24" i="15"/>
  <c r="W21" i="1" s="1"/>
  <c r="AA18"/>
  <c r="Z21"/>
  <c r="Z20"/>
  <c r="AC19"/>
  <c r="AA20"/>
  <c r="W20"/>
  <c r="L21" i="15"/>
  <c r="W18" i="1" s="1"/>
  <c r="W19"/>
  <c r="P20"/>
  <c r="O20"/>
  <c r="Q20"/>
  <c r="P19"/>
  <c r="F18" i="16"/>
  <c r="G18"/>
  <c r="H18"/>
  <c r="I18"/>
  <c r="D18" i="18" l="1"/>
  <c r="G18"/>
  <c r="Y17" i="1" s="1"/>
  <c r="J18" i="18"/>
  <c r="N18" s="1"/>
  <c r="AB17" i="1" s="1"/>
  <c r="M18" i="18"/>
  <c r="O18" s="1"/>
  <c r="AC17" i="1" s="1"/>
  <c r="C18" i="17"/>
  <c r="V17" i="1" s="1"/>
  <c r="F20" i="15"/>
  <c r="K20"/>
  <c r="D19" i="14"/>
  <c r="I19"/>
  <c r="C18" i="12"/>
  <c r="E18"/>
  <c r="G18"/>
  <c r="I18"/>
  <c r="J17" i="1" s="1"/>
  <c r="C17"/>
  <c r="D17"/>
  <c r="E17"/>
  <c r="F17"/>
  <c r="G17"/>
  <c r="H17"/>
  <c r="I17"/>
  <c r="K17"/>
  <c r="L17"/>
  <c r="M17"/>
  <c r="N17"/>
  <c r="O17"/>
  <c r="R17"/>
  <c r="S17"/>
  <c r="T17"/>
  <c r="U17"/>
  <c r="X17"/>
  <c r="AD17"/>
  <c r="AE17"/>
  <c r="AF17"/>
  <c r="K20" i="14" l="1"/>
  <c r="Q18" i="1" s="1"/>
  <c r="Z17"/>
  <c r="L20" i="15"/>
  <c r="W17" i="1" s="1"/>
  <c r="AA17"/>
  <c r="AB12"/>
  <c r="AC12"/>
  <c r="X13"/>
  <c r="AC13"/>
  <c r="AB13"/>
  <c r="AB14"/>
  <c r="AA14"/>
  <c r="AC15"/>
  <c r="D17" i="18"/>
  <c r="G17"/>
  <c r="J17"/>
  <c r="M17"/>
  <c r="O17" s="1"/>
  <c r="AC16" i="1" s="1"/>
  <c r="C17" i="17"/>
  <c r="W12" i="1"/>
  <c r="W13"/>
  <c r="W14"/>
  <c r="F19" i="15"/>
  <c r="K19"/>
  <c r="U13" i="1"/>
  <c r="U14"/>
  <c r="U15"/>
  <c r="F17" i="16"/>
  <c r="G17"/>
  <c r="H17"/>
  <c r="T16" i="1" s="1"/>
  <c r="I17" i="16"/>
  <c r="U16" i="1" s="1"/>
  <c r="Q13"/>
  <c r="Q14"/>
  <c r="Q15"/>
  <c r="D18" i="14"/>
  <c r="I18"/>
  <c r="K19" s="1"/>
  <c r="Q17" i="1" s="1"/>
  <c r="N13"/>
  <c r="N15"/>
  <c r="N14"/>
  <c r="O16"/>
  <c r="J13"/>
  <c r="J15"/>
  <c r="C17" i="12"/>
  <c r="E17"/>
  <c r="G17"/>
  <c r="I17"/>
  <c r="J16" i="1" s="1"/>
  <c r="C12"/>
  <c r="D12"/>
  <c r="E12"/>
  <c r="F12"/>
  <c r="G12"/>
  <c r="H12"/>
  <c r="I12"/>
  <c r="J12"/>
  <c r="K12"/>
  <c r="L12"/>
  <c r="M12"/>
  <c r="N12"/>
  <c r="O12"/>
  <c r="R12"/>
  <c r="S12"/>
  <c r="T12"/>
  <c r="U12"/>
  <c r="V12"/>
  <c r="X12"/>
  <c r="Y12"/>
  <c r="Z12"/>
  <c r="AA12"/>
  <c r="AD12"/>
  <c r="AE12"/>
  <c r="AF12"/>
  <c r="C13"/>
  <c r="D13"/>
  <c r="E13"/>
  <c r="F13"/>
  <c r="G13"/>
  <c r="H13"/>
  <c r="I13"/>
  <c r="K13"/>
  <c r="L13"/>
  <c r="M13"/>
  <c r="O13"/>
  <c r="R13"/>
  <c r="S13"/>
  <c r="T13"/>
  <c r="V13"/>
  <c r="Z13"/>
  <c r="AA13"/>
  <c r="AD13"/>
  <c r="AE13"/>
  <c r="AF13"/>
  <c r="C14"/>
  <c r="D14"/>
  <c r="E14"/>
  <c r="F14"/>
  <c r="G14"/>
  <c r="H14"/>
  <c r="I14"/>
  <c r="J14"/>
  <c r="K14"/>
  <c r="L14"/>
  <c r="M14"/>
  <c r="O14"/>
  <c r="R14"/>
  <c r="S14"/>
  <c r="T14"/>
  <c r="V14"/>
  <c r="X14"/>
  <c r="Y14"/>
  <c r="Z14"/>
  <c r="AD14"/>
  <c r="AE14"/>
  <c r="AF14"/>
  <c r="C15"/>
  <c r="D15"/>
  <c r="E15"/>
  <c r="F15"/>
  <c r="G15"/>
  <c r="H15"/>
  <c r="I15"/>
  <c r="K15"/>
  <c r="L15"/>
  <c r="M15"/>
  <c r="O15"/>
  <c r="R15"/>
  <c r="S15"/>
  <c r="T15"/>
  <c r="V15"/>
  <c r="W15"/>
  <c r="X15"/>
  <c r="Y15"/>
  <c r="Z15"/>
  <c r="AA15"/>
  <c r="AB15"/>
  <c r="AD15"/>
  <c r="AE15"/>
  <c r="AF15"/>
  <c r="C16"/>
  <c r="D16"/>
  <c r="E16"/>
  <c r="F16"/>
  <c r="G16"/>
  <c r="H16"/>
  <c r="I16"/>
  <c r="K16"/>
  <c r="L16"/>
  <c r="M16"/>
  <c r="N16"/>
  <c r="R16"/>
  <c r="S16"/>
  <c r="V16"/>
  <c r="X16"/>
  <c r="Y16"/>
  <c r="AD16"/>
  <c r="AE16"/>
  <c r="AF16"/>
  <c r="N17" i="18" l="1"/>
  <c r="AB16" i="1" s="1"/>
  <c r="L19" i="15"/>
  <c r="W16" i="1" s="1"/>
  <c r="AA16"/>
  <c r="Z16"/>
  <c r="Y13"/>
  <c r="AC14"/>
  <c r="Q12"/>
  <c r="D12" i="18"/>
  <c r="X11" i="1" s="1"/>
  <c r="G12" i="18"/>
  <c r="Y11" i="1" s="1"/>
  <c r="J12" i="18"/>
  <c r="M12"/>
  <c r="O12" s="1"/>
  <c r="AC11" i="1" s="1"/>
  <c r="C12" i="17"/>
  <c r="F14" i="15"/>
  <c r="K14"/>
  <c r="F12" i="16"/>
  <c r="G12"/>
  <c r="S11" i="1" s="1"/>
  <c r="H12" i="16"/>
  <c r="T11" i="1" s="1"/>
  <c r="I12" i="16"/>
  <c r="U11" i="1" s="1"/>
  <c r="D13" i="14"/>
  <c r="N11" i="1" s="1"/>
  <c r="I13" i="14"/>
  <c r="K18" s="1"/>
  <c r="Q16" i="1" s="1"/>
  <c r="C12" i="12"/>
  <c r="G11" i="1" s="1"/>
  <c r="E12" i="12"/>
  <c r="H11" i="1" s="1"/>
  <c r="G12" i="12"/>
  <c r="I12"/>
  <c r="C11" i="1"/>
  <c r="D11"/>
  <c r="E11"/>
  <c r="F11"/>
  <c r="I11"/>
  <c r="J11"/>
  <c r="K11"/>
  <c r="L11"/>
  <c r="M11"/>
  <c r="O11"/>
  <c r="R11"/>
  <c r="V11"/>
  <c r="Z11"/>
  <c r="AD11"/>
  <c r="AE11"/>
  <c r="AF11"/>
  <c r="N12" i="18" l="1"/>
  <c r="AB11" i="1" s="1"/>
  <c r="L14" i="15"/>
  <c r="W11" i="1" s="1"/>
  <c r="AA11"/>
  <c r="D11" i="18"/>
  <c r="X10" i="1" s="1"/>
  <c r="G11" i="18"/>
  <c r="Y10" i="1" s="1"/>
  <c r="J11" i="18"/>
  <c r="M11"/>
  <c r="O11" s="1"/>
  <c r="AC10" i="1" s="1"/>
  <c r="C11" i="17"/>
  <c r="F13" i="15"/>
  <c r="K13"/>
  <c r="D12" i="14"/>
  <c r="N10" i="1" s="1"/>
  <c r="I12" i="14"/>
  <c r="K13" s="1"/>
  <c r="Q11" i="1" s="1"/>
  <c r="F11" i="16"/>
  <c r="G11"/>
  <c r="H11"/>
  <c r="I11"/>
  <c r="U10" i="1" s="1"/>
  <c r="C11" i="12"/>
  <c r="E11"/>
  <c r="G11"/>
  <c r="I11"/>
  <c r="C10" i="1"/>
  <c r="D10"/>
  <c r="E10"/>
  <c r="F10"/>
  <c r="G10"/>
  <c r="H10"/>
  <c r="I10"/>
  <c r="J10"/>
  <c r="K10"/>
  <c r="L10"/>
  <c r="M10"/>
  <c r="O10"/>
  <c r="R10"/>
  <c r="S10"/>
  <c r="T10"/>
  <c r="V10"/>
  <c r="Z10"/>
  <c r="AD10"/>
  <c r="AE10"/>
  <c r="AF10"/>
  <c r="N11" i="18" l="1"/>
  <c r="AB10" i="1" s="1"/>
  <c r="AA10"/>
  <c r="L13" i="15"/>
  <c r="W10" i="1" s="1"/>
  <c r="D10" i="18"/>
  <c r="X9" i="1" s="1"/>
  <c r="G10" i="18"/>
  <c r="J10"/>
  <c r="M10"/>
  <c r="AA9" i="1" s="1"/>
  <c r="C10" i="17"/>
  <c r="F12" i="15"/>
  <c r="K12"/>
  <c r="F10" i="16"/>
  <c r="G10"/>
  <c r="H10"/>
  <c r="I10"/>
  <c r="U9" i="1" s="1"/>
  <c r="D11" i="14"/>
  <c r="I11"/>
  <c r="C10" i="12"/>
  <c r="E10"/>
  <c r="G10"/>
  <c r="I10"/>
  <c r="C9" i="1"/>
  <c r="D9"/>
  <c r="E9"/>
  <c r="F9"/>
  <c r="G9"/>
  <c r="H9"/>
  <c r="I9"/>
  <c r="J9"/>
  <c r="K9"/>
  <c r="L9"/>
  <c r="M9"/>
  <c r="N9"/>
  <c r="R9"/>
  <c r="S9"/>
  <c r="T9"/>
  <c r="V9"/>
  <c r="Y9"/>
  <c r="AD9"/>
  <c r="AE9"/>
  <c r="AF9"/>
  <c r="N10" i="18" l="1"/>
  <c r="AB9" i="1" s="1"/>
  <c r="K12" i="14"/>
  <c r="Q10" i="1" s="1"/>
  <c r="O10" i="18"/>
  <c r="AC9" i="1" s="1"/>
  <c r="Z9"/>
  <c r="L12" i="15"/>
  <c r="W9" i="1" s="1"/>
  <c r="O9"/>
  <c r="D9" i="18"/>
  <c r="G9"/>
  <c r="J9"/>
  <c r="N9" s="1"/>
  <c r="AB8" i="1" s="1"/>
  <c r="M9" i="18"/>
  <c r="C9" i="17"/>
  <c r="F11" i="15"/>
  <c r="K11"/>
  <c r="F9" i="16"/>
  <c r="G9"/>
  <c r="H9"/>
  <c r="I9"/>
  <c r="D10" i="14"/>
  <c r="N8" i="1" s="1"/>
  <c r="I10" i="14"/>
  <c r="K11" s="1"/>
  <c r="Q9" i="1" s="1"/>
  <c r="C9" i="12"/>
  <c r="E9"/>
  <c r="H8" i="1" s="1"/>
  <c r="G9" i="12"/>
  <c r="I8" i="1" s="1"/>
  <c r="I9" i="12"/>
  <c r="C8" i="1"/>
  <c r="D8"/>
  <c r="E8"/>
  <c r="F8"/>
  <c r="G8"/>
  <c r="J8"/>
  <c r="K8"/>
  <c r="L8"/>
  <c r="M8"/>
  <c r="O8"/>
  <c r="R8"/>
  <c r="S8"/>
  <c r="T8"/>
  <c r="U8"/>
  <c r="V8"/>
  <c r="X8"/>
  <c r="Y8"/>
  <c r="Z8"/>
  <c r="AD8"/>
  <c r="AE8"/>
  <c r="AF8"/>
  <c r="O9" i="18" l="1"/>
  <c r="AC8" i="1" s="1"/>
  <c r="AA8"/>
  <c r="L11" i="15"/>
  <c r="W8" i="1" s="1"/>
  <c r="S7"/>
  <c r="AC6"/>
  <c r="D8" i="18"/>
  <c r="X7" i="1" s="1"/>
  <c r="G8" i="18"/>
  <c r="Y7" i="1" s="1"/>
  <c r="J8" i="18"/>
  <c r="M8"/>
  <c r="C8" i="17"/>
  <c r="F10" i="15"/>
  <c r="K10"/>
  <c r="U6" i="1"/>
  <c r="F8" i="16"/>
  <c r="R7" i="1" s="1"/>
  <c r="G8" i="16"/>
  <c r="H8"/>
  <c r="T7" i="1" s="1"/>
  <c r="I8" i="16"/>
  <c r="U7" i="1" s="1"/>
  <c r="P6"/>
  <c r="D9" i="14"/>
  <c r="I9"/>
  <c r="O7" i="1" s="1"/>
  <c r="J6"/>
  <c r="C8" i="12"/>
  <c r="G7" i="1" s="1"/>
  <c r="E8" i="12"/>
  <c r="G8"/>
  <c r="I8"/>
  <c r="J7" i="1" s="1"/>
  <c r="C6"/>
  <c r="D6"/>
  <c r="E6"/>
  <c r="F6"/>
  <c r="G6"/>
  <c r="H6"/>
  <c r="I6"/>
  <c r="K6"/>
  <c r="L6"/>
  <c r="M6"/>
  <c r="N6"/>
  <c r="O6"/>
  <c r="Q6"/>
  <c r="R6"/>
  <c r="S6"/>
  <c r="T6"/>
  <c r="V6"/>
  <c r="W6"/>
  <c r="X6"/>
  <c r="Y6"/>
  <c r="Z6"/>
  <c r="AA6"/>
  <c r="AB6"/>
  <c r="AD6"/>
  <c r="AE6"/>
  <c r="AF6"/>
  <c r="C7"/>
  <c r="D7"/>
  <c r="E7"/>
  <c r="F7"/>
  <c r="H7"/>
  <c r="I7"/>
  <c r="K7"/>
  <c r="L7"/>
  <c r="M7"/>
  <c r="N7"/>
  <c r="V7"/>
  <c r="AA7"/>
  <c r="AD7"/>
  <c r="AE7"/>
  <c r="AF7"/>
  <c r="N8" i="18" l="1"/>
  <c r="AB7" i="1" s="1"/>
  <c r="K10" i="14"/>
  <c r="Q8" i="1" s="1"/>
  <c r="Z7"/>
  <c r="O8" i="18"/>
  <c r="AC7" i="1" s="1"/>
  <c r="L10" i="15"/>
  <c r="W7" i="1" s="1"/>
  <c r="AD4"/>
  <c r="AE4"/>
  <c r="AF4"/>
  <c r="AD5"/>
  <c r="AE5"/>
  <c r="AF5"/>
  <c r="AF3"/>
  <c r="AE3"/>
  <c r="AD3"/>
  <c r="M3"/>
  <c r="L3"/>
  <c r="K3"/>
  <c r="C4"/>
  <c r="D4"/>
  <c r="E4"/>
  <c r="F4"/>
  <c r="C5"/>
  <c r="D5"/>
  <c r="E5"/>
  <c r="F5"/>
  <c r="F3"/>
  <c r="E3"/>
  <c r="D3"/>
  <c r="C3"/>
  <c r="D6" i="18"/>
  <c r="X5" i="1" s="1"/>
  <c r="G6" i="18"/>
  <c r="Y5" i="1" s="1"/>
  <c r="J6" i="18"/>
  <c r="M6"/>
  <c r="AA5" i="1" s="1"/>
  <c r="C5" i="17"/>
  <c r="V4" i="1" s="1"/>
  <c r="C6" i="17"/>
  <c r="V5" i="1" s="1"/>
  <c r="F7" i="15"/>
  <c r="K7"/>
  <c r="F8"/>
  <c r="K8"/>
  <c r="F6" i="16"/>
  <c r="R5" i="1" s="1"/>
  <c r="G6" i="16"/>
  <c r="S5" i="1" s="1"/>
  <c r="H6" i="16"/>
  <c r="T5" i="1" s="1"/>
  <c r="I6" i="16"/>
  <c r="U5" i="1" s="1"/>
  <c r="F5" i="16"/>
  <c r="R4" i="1" s="1"/>
  <c r="G5" i="16"/>
  <c r="S4" i="1" s="1"/>
  <c r="H5" i="16"/>
  <c r="T4" i="1" s="1"/>
  <c r="I5" i="16"/>
  <c r="U4" i="1" s="1"/>
  <c r="D7" i="14"/>
  <c r="N5" i="1" s="1"/>
  <c r="I7" i="14"/>
  <c r="K9" s="1"/>
  <c r="Q7" i="1" s="1"/>
  <c r="D6" i="14"/>
  <c r="N4" i="1" s="1"/>
  <c r="I6" i="14"/>
  <c r="C6" i="12"/>
  <c r="G5" i="1" s="1"/>
  <c r="E6" i="12"/>
  <c r="H5" i="1" s="1"/>
  <c r="G6" i="12"/>
  <c r="I5" i="1" s="1"/>
  <c r="I6" i="12"/>
  <c r="J5" i="1" s="1"/>
  <c r="N6" i="18" l="1"/>
  <c r="AB5" i="1" s="1"/>
  <c r="Z5"/>
  <c r="O5"/>
  <c r="O4"/>
  <c r="J7" i="11"/>
  <c r="M11"/>
  <c r="L11"/>
  <c r="K11"/>
  <c r="J11"/>
  <c r="I11"/>
  <c r="H11"/>
  <c r="G11"/>
  <c r="F11"/>
  <c r="E11"/>
  <c r="D11"/>
  <c r="M7"/>
  <c r="L7"/>
  <c r="K7"/>
  <c r="I7"/>
  <c r="H7"/>
  <c r="G7"/>
  <c r="F7"/>
  <c r="E7"/>
  <c r="D7"/>
  <c r="C7"/>
  <c r="O6" i="18"/>
  <c r="AC5" i="1" s="1"/>
  <c r="L8" i="15"/>
  <c r="W5" i="1" s="1"/>
  <c r="L7" i="15"/>
  <c r="W4" i="1" s="1"/>
  <c r="K7" i="14"/>
  <c r="Q5" i="1" s="1"/>
  <c r="K5"/>
  <c r="L5"/>
  <c r="M5"/>
  <c r="C5" i="12"/>
  <c r="G4" i="1" s="1"/>
  <c r="E5" i="12"/>
  <c r="H4" i="1" s="1"/>
  <c r="G5" i="12"/>
  <c r="I4" i="1" s="1"/>
  <c r="I5" i="12"/>
  <c r="J4" i="1" s="1"/>
  <c r="K4"/>
  <c r="L4"/>
  <c r="M4"/>
  <c r="G4" i="12"/>
  <c r="I3" i="1" s="1"/>
  <c r="I4" i="12"/>
  <c r="J3" i="1" s="1"/>
  <c r="D5" i="18"/>
  <c r="X4" i="1" s="1"/>
  <c r="G5" i="18"/>
  <c r="Y4" i="1" s="1"/>
  <c r="J5" i="18"/>
  <c r="Z4" i="1" s="1"/>
  <c r="M5" i="18"/>
  <c r="AA4" i="1" s="1"/>
  <c r="M4" i="18"/>
  <c r="AA3" i="1" s="1"/>
  <c r="J4" i="18"/>
  <c r="Z3" i="1" s="1"/>
  <c r="G4" i="18"/>
  <c r="Y3" i="1" s="1"/>
  <c r="D4" i="18"/>
  <c r="X3" i="1" s="1"/>
  <c r="C4" i="17"/>
  <c r="V3" i="1" s="1"/>
  <c r="G4" i="16"/>
  <c r="S3" i="1" s="1"/>
  <c r="H4" i="16"/>
  <c r="T3" i="1" s="1"/>
  <c r="I4" i="16"/>
  <c r="U3" i="1" s="1"/>
  <c r="F4" i="16"/>
  <c r="R3" i="1" s="1"/>
  <c r="N4" i="18" l="1"/>
  <c r="AB3" i="1" s="1"/>
  <c r="O4" i="18"/>
  <c r="AC3" i="1" s="1"/>
  <c r="O5" i="18"/>
  <c r="AC4" i="1" s="1"/>
  <c r="N5" i="18"/>
  <c r="AB4" i="1" s="1"/>
  <c r="K6" i="15"/>
  <c r="F6"/>
  <c r="L6" s="1"/>
  <c r="W3" i="1" s="1"/>
  <c r="I4" i="14" l="1"/>
  <c r="D4"/>
  <c r="D5"/>
  <c r="N3" i="1" s="1"/>
  <c r="I5" i="14"/>
  <c r="O3" i="1" s="1"/>
  <c r="E4" i="12"/>
  <c r="H3" i="1" s="1"/>
  <c r="C4" i="12"/>
  <c r="G3" i="1" s="1"/>
  <c r="J18" i="14" l="1"/>
  <c r="J266"/>
  <c r="P264" i="1" s="1"/>
  <c r="J256" i="14"/>
  <c r="P254" i="1" s="1"/>
  <c r="J248" i="14"/>
  <c r="P246" i="1" s="1"/>
  <c r="J240" i="14"/>
  <c r="P238" i="1" s="1"/>
  <c r="J232" i="14"/>
  <c r="P230" i="1" s="1"/>
  <c r="J216" i="14"/>
  <c r="P214" i="1" s="1"/>
  <c r="J204" i="14"/>
  <c r="P202" i="1" s="1"/>
  <c r="J192" i="14"/>
  <c r="P190" i="1" s="1"/>
  <c r="J186" i="14"/>
  <c r="P184" i="1" s="1"/>
  <c r="J176" i="14"/>
  <c r="P174" i="1" s="1"/>
  <c r="J168" i="14"/>
  <c r="P166" i="1" s="1"/>
  <c r="J158" i="14"/>
  <c r="P156" i="1" s="1"/>
  <c r="J34" i="14"/>
  <c r="P32" i="1" s="1"/>
  <c r="J262" i="14"/>
  <c r="P260" i="1" s="1"/>
  <c r="J246" i="14"/>
  <c r="P244" i="1" s="1"/>
  <c r="J228" i="14"/>
  <c r="P226" i="1" s="1"/>
  <c r="J218" i="14"/>
  <c r="P216" i="1" s="1"/>
  <c r="J202" i="14"/>
  <c r="P200" i="1" s="1"/>
  <c r="J182" i="14"/>
  <c r="P180" i="1" s="1"/>
  <c r="J36" i="14"/>
  <c r="P34" i="1" s="1"/>
  <c r="J264" i="14"/>
  <c r="P262" i="1" s="1"/>
  <c r="J252" i="14"/>
  <c r="P250" i="1" s="1"/>
  <c r="J238" i="14"/>
  <c r="P236" i="1" s="1"/>
  <c r="J226" i="14"/>
  <c r="P224" i="1" s="1"/>
  <c r="J214" i="14"/>
  <c r="P212" i="1" s="1"/>
  <c r="J206" i="14"/>
  <c r="P204" i="1" s="1"/>
  <c r="J194" i="14"/>
  <c r="P192" i="1" s="1"/>
  <c r="J184" i="14"/>
  <c r="P182" i="1" s="1"/>
  <c r="J174" i="14"/>
  <c r="P172" i="1" s="1"/>
  <c r="J166" i="14"/>
  <c r="P164" i="1" s="1"/>
  <c r="J156" i="14"/>
  <c r="P154" i="1" s="1"/>
  <c r="J152" i="14"/>
  <c r="P150" i="1" s="1"/>
  <c r="J148" i="14"/>
  <c r="P146" i="1" s="1"/>
  <c r="J144" i="14"/>
  <c r="P142" i="1" s="1"/>
  <c r="J140" i="14"/>
  <c r="P138" i="1" s="1"/>
  <c r="J134" i="14"/>
  <c r="P132" i="1" s="1"/>
  <c r="J130" i="14"/>
  <c r="P128" i="1" s="1"/>
  <c r="J126" i="14"/>
  <c r="P124" i="1" s="1"/>
  <c r="J122" i="14"/>
  <c r="P120" i="1" s="1"/>
  <c r="J118" i="14"/>
  <c r="P116" i="1" s="1"/>
  <c r="J114" i="14"/>
  <c r="P112" i="1" s="1"/>
  <c r="J110" i="14"/>
  <c r="P108" i="1" s="1"/>
  <c r="J106" i="14"/>
  <c r="P104" i="1" s="1"/>
  <c r="J102" i="14"/>
  <c r="P100" i="1" s="1"/>
  <c r="J98" i="14"/>
  <c r="P96" i="1" s="1"/>
  <c r="J94" i="14"/>
  <c r="P92" i="1" s="1"/>
  <c r="J90" i="14"/>
  <c r="P88" i="1" s="1"/>
  <c r="J86" i="14"/>
  <c r="P84" i="1" s="1"/>
  <c r="J82" i="14"/>
  <c r="P80" i="1" s="1"/>
  <c r="J78" i="14"/>
  <c r="P76" i="1" s="1"/>
  <c r="J74" i="14"/>
  <c r="P72" i="1" s="1"/>
  <c r="J70" i="14"/>
  <c r="P68" i="1" s="1"/>
  <c r="J66" i="14"/>
  <c r="P64" i="1" s="1"/>
  <c r="J62" i="14"/>
  <c r="P60" i="1" s="1"/>
  <c r="J58" i="14"/>
  <c r="P56" i="1" s="1"/>
  <c r="J54" i="14"/>
  <c r="P52" i="1" s="1"/>
  <c r="J50" i="14"/>
  <c r="P48" i="1" s="1"/>
  <c r="J46" i="14"/>
  <c r="P44" i="1" s="1"/>
  <c r="J42" i="14"/>
  <c r="P40" i="1" s="1"/>
  <c r="J38" i="14"/>
  <c r="P36" i="1" s="1"/>
  <c r="P267"/>
  <c r="J265" i="14"/>
  <c r="P263" i="1" s="1"/>
  <c r="J261" i="14"/>
  <c r="P259" i="1" s="1"/>
  <c r="J257" i="14"/>
  <c r="P255" i="1" s="1"/>
  <c r="J253" i="14"/>
  <c r="P251" i="1" s="1"/>
  <c r="J249" i="14"/>
  <c r="P247" i="1" s="1"/>
  <c r="J245" i="14"/>
  <c r="P243" i="1" s="1"/>
  <c r="J241" i="14"/>
  <c r="P239" i="1" s="1"/>
  <c r="J237" i="14"/>
  <c r="P235" i="1" s="1"/>
  <c r="J233" i="14"/>
  <c r="P231" i="1" s="1"/>
  <c r="J229" i="14"/>
  <c r="P227" i="1" s="1"/>
  <c r="J225" i="14"/>
  <c r="P223" i="1" s="1"/>
  <c r="J221" i="14"/>
  <c r="P219" i="1" s="1"/>
  <c r="J217" i="14"/>
  <c r="P215" i="1" s="1"/>
  <c r="J213" i="14"/>
  <c r="P211" i="1" s="1"/>
  <c r="J209" i="14"/>
  <c r="P207" i="1" s="1"/>
  <c r="J205" i="14"/>
  <c r="P203" i="1" s="1"/>
  <c r="J201" i="14"/>
  <c r="P199" i="1" s="1"/>
  <c r="J197" i="14"/>
  <c r="P195" i="1" s="1"/>
  <c r="J193" i="14"/>
  <c r="P191" i="1" s="1"/>
  <c r="J189" i="14"/>
  <c r="P187" i="1" s="1"/>
  <c r="J185" i="14"/>
  <c r="P183" i="1" s="1"/>
  <c r="J181" i="14"/>
  <c r="P179" i="1" s="1"/>
  <c r="J177" i="14"/>
  <c r="P175" i="1" s="1"/>
  <c r="J173" i="14"/>
  <c r="P171" i="1" s="1"/>
  <c r="J169" i="14"/>
  <c r="P167" i="1" s="1"/>
  <c r="J260" i="14"/>
  <c r="P258" i="1" s="1"/>
  <c r="J250" i="14"/>
  <c r="P248" i="1" s="1"/>
  <c r="J242" i="14"/>
  <c r="P240" i="1" s="1"/>
  <c r="J234" i="14"/>
  <c r="P232" i="1" s="1"/>
  <c r="J222" i="14"/>
  <c r="P220" i="1" s="1"/>
  <c r="J208" i="14"/>
  <c r="P206" i="1" s="1"/>
  <c r="J198" i="14"/>
  <c r="P196" i="1" s="1"/>
  <c r="J188" i="14"/>
  <c r="P186" i="1" s="1"/>
  <c r="J180" i="14"/>
  <c r="P178" i="1" s="1"/>
  <c r="J172" i="14"/>
  <c r="P170" i="1" s="1"/>
  <c r="J164" i="14"/>
  <c r="P162" i="1" s="1"/>
  <c r="J138" i="14"/>
  <c r="P136" i="1" s="1"/>
  <c r="J268" i="14"/>
  <c r="P266" i="1" s="1"/>
  <c r="J254" i="14"/>
  <c r="P252" i="1" s="1"/>
  <c r="J236" i="14"/>
  <c r="P234" i="1" s="1"/>
  <c r="J224" i="14"/>
  <c r="P222" i="1" s="1"/>
  <c r="J212" i="14"/>
  <c r="P210" i="1" s="1"/>
  <c r="J196" i="14"/>
  <c r="P194" i="1" s="1"/>
  <c r="J160" i="14"/>
  <c r="P158" i="1" s="1"/>
  <c r="P268"/>
  <c r="J258" i="14"/>
  <c r="P256" i="1" s="1"/>
  <c r="J244" i="14"/>
  <c r="P242" i="1" s="1"/>
  <c r="J230" i="14"/>
  <c r="P228" i="1" s="1"/>
  <c r="J220" i="14"/>
  <c r="P218" i="1" s="1"/>
  <c r="J210" i="14"/>
  <c r="P208" i="1" s="1"/>
  <c r="J200" i="14"/>
  <c r="P198" i="1" s="1"/>
  <c r="J190" i="14"/>
  <c r="P188" i="1" s="1"/>
  <c r="J178" i="14"/>
  <c r="P176" i="1" s="1"/>
  <c r="J170" i="14"/>
  <c r="P168" i="1" s="1"/>
  <c r="J162" i="14"/>
  <c r="P160" i="1" s="1"/>
  <c r="J154" i="14"/>
  <c r="P152" i="1" s="1"/>
  <c r="J150" i="14"/>
  <c r="P148" i="1" s="1"/>
  <c r="J146" i="14"/>
  <c r="P144" i="1" s="1"/>
  <c r="J142" i="14"/>
  <c r="P140" i="1" s="1"/>
  <c r="J136" i="14"/>
  <c r="P134" i="1" s="1"/>
  <c r="J132" i="14"/>
  <c r="P130" i="1" s="1"/>
  <c r="J128" i="14"/>
  <c r="P126" i="1" s="1"/>
  <c r="J124" i="14"/>
  <c r="P122" i="1" s="1"/>
  <c r="J120" i="14"/>
  <c r="P118" i="1" s="1"/>
  <c r="J116" i="14"/>
  <c r="P114" i="1" s="1"/>
  <c r="J112" i="14"/>
  <c r="P110" i="1" s="1"/>
  <c r="J108" i="14"/>
  <c r="P106" i="1" s="1"/>
  <c r="J104" i="14"/>
  <c r="P102" i="1" s="1"/>
  <c r="J100" i="14"/>
  <c r="P98" i="1" s="1"/>
  <c r="J96" i="14"/>
  <c r="P94" i="1" s="1"/>
  <c r="J92" i="14"/>
  <c r="P90" i="1" s="1"/>
  <c r="J88" i="14"/>
  <c r="P86" i="1" s="1"/>
  <c r="J84" i="14"/>
  <c r="P82" i="1" s="1"/>
  <c r="J80" i="14"/>
  <c r="P78" i="1" s="1"/>
  <c r="J76" i="14"/>
  <c r="P74" i="1" s="1"/>
  <c r="J72" i="14"/>
  <c r="P70" i="1" s="1"/>
  <c r="J68" i="14"/>
  <c r="P66" i="1" s="1"/>
  <c r="J64" i="14"/>
  <c r="P62" i="1" s="1"/>
  <c r="J60" i="14"/>
  <c r="P58" i="1" s="1"/>
  <c r="J56" i="14"/>
  <c r="P54" i="1" s="1"/>
  <c r="J52" i="14"/>
  <c r="P50" i="1" s="1"/>
  <c r="J48" i="14"/>
  <c r="P46" i="1" s="1"/>
  <c r="J44" i="14"/>
  <c r="P42" i="1" s="1"/>
  <c r="J40" i="14"/>
  <c r="P38" i="1" s="1"/>
  <c r="J32" i="14"/>
  <c r="P30" i="1" s="1"/>
  <c r="J267" i="14"/>
  <c r="P265" i="1" s="1"/>
  <c r="J263" i="14"/>
  <c r="P261" i="1" s="1"/>
  <c r="J259" i="14"/>
  <c r="P257" i="1" s="1"/>
  <c r="J255" i="14"/>
  <c r="P253" i="1" s="1"/>
  <c r="J251" i="14"/>
  <c r="P249" i="1" s="1"/>
  <c r="J247" i="14"/>
  <c r="P245" i="1" s="1"/>
  <c r="J243" i="14"/>
  <c r="P241" i="1" s="1"/>
  <c r="J239" i="14"/>
  <c r="P237" i="1" s="1"/>
  <c r="J235" i="14"/>
  <c r="P233" i="1" s="1"/>
  <c r="J231" i="14"/>
  <c r="P229" i="1" s="1"/>
  <c r="J227" i="14"/>
  <c r="P225" i="1" s="1"/>
  <c r="J223" i="14"/>
  <c r="P221" i="1" s="1"/>
  <c r="J219" i="14"/>
  <c r="P217" i="1" s="1"/>
  <c r="J215" i="14"/>
  <c r="P213" i="1" s="1"/>
  <c r="J211" i="14"/>
  <c r="P209" i="1" s="1"/>
  <c r="J207" i="14"/>
  <c r="P205" i="1" s="1"/>
  <c r="J203" i="14"/>
  <c r="P201" i="1" s="1"/>
  <c r="J199" i="14"/>
  <c r="P197" i="1" s="1"/>
  <c r="J195" i="14"/>
  <c r="P193" i="1" s="1"/>
  <c r="J191" i="14"/>
  <c r="P189" i="1" s="1"/>
  <c r="J187" i="14"/>
  <c r="P185" i="1" s="1"/>
  <c r="J183" i="14"/>
  <c r="P181" i="1" s="1"/>
  <c r="J179" i="14"/>
  <c r="P177" i="1" s="1"/>
  <c r="J175" i="14"/>
  <c r="P173" i="1" s="1"/>
  <c r="J171" i="14"/>
  <c r="P169" i="1" s="1"/>
  <c r="J165" i="14"/>
  <c r="P163" i="1" s="1"/>
  <c r="J161" i="14"/>
  <c r="P159" i="1" s="1"/>
  <c r="J157" i="14"/>
  <c r="P155" i="1" s="1"/>
  <c r="J153" i="14"/>
  <c r="P151" i="1" s="1"/>
  <c r="J149" i="14"/>
  <c r="P147" i="1" s="1"/>
  <c r="J145" i="14"/>
  <c r="P143" i="1" s="1"/>
  <c r="J141" i="14"/>
  <c r="P139" i="1" s="1"/>
  <c r="J137" i="14"/>
  <c r="P135" i="1" s="1"/>
  <c r="J133" i="14"/>
  <c r="P131" i="1" s="1"/>
  <c r="J129" i="14"/>
  <c r="P127" i="1" s="1"/>
  <c r="J125" i="14"/>
  <c r="P123" i="1" s="1"/>
  <c r="J121" i="14"/>
  <c r="P119" i="1" s="1"/>
  <c r="J117" i="14"/>
  <c r="P115" i="1" s="1"/>
  <c r="J113" i="14"/>
  <c r="P111" i="1" s="1"/>
  <c r="J109" i="14"/>
  <c r="P107" i="1" s="1"/>
  <c r="J105" i="14"/>
  <c r="P103" i="1" s="1"/>
  <c r="J101" i="14"/>
  <c r="P99" i="1" s="1"/>
  <c r="J97" i="14"/>
  <c r="P95" i="1" s="1"/>
  <c r="J93" i="14"/>
  <c r="P91" i="1" s="1"/>
  <c r="J89" i="14"/>
  <c r="P87" i="1" s="1"/>
  <c r="J85" i="14"/>
  <c r="P83" i="1" s="1"/>
  <c r="J81" i="14"/>
  <c r="P79" i="1" s="1"/>
  <c r="J77" i="14"/>
  <c r="P75" i="1" s="1"/>
  <c r="J73" i="14"/>
  <c r="P71" i="1" s="1"/>
  <c r="J69" i="14"/>
  <c r="P67" i="1" s="1"/>
  <c r="J65" i="14"/>
  <c r="P63" i="1" s="1"/>
  <c r="J61" i="14"/>
  <c r="P59" i="1" s="1"/>
  <c r="J57" i="14"/>
  <c r="P55" i="1" s="1"/>
  <c r="J53" i="14"/>
  <c r="P51" i="1" s="1"/>
  <c r="J49" i="14"/>
  <c r="P47" i="1" s="1"/>
  <c r="J45" i="14"/>
  <c r="P43" i="1" s="1"/>
  <c r="J41" i="14"/>
  <c r="P39" i="1" s="1"/>
  <c r="J37" i="14"/>
  <c r="P35" i="1" s="1"/>
  <c r="J33" i="14"/>
  <c r="P31" i="1" s="1"/>
  <c r="J167" i="14"/>
  <c r="P165" i="1" s="1"/>
  <c r="J163" i="14"/>
  <c r="P161" i="1" s="1"/>
  <c r="J159" i="14"/>
  <c r="P157" i="1" s="1"/>
  <c r="J155" i="14"/>
  <c r="P153" i="1" s="1"/>
  <c r="J151" i="14"/>
  <c r="P149" i="1" s="1"/>
  <c r="J147" i="14"/>
  <c r="P145" i="1" s="1"/>
  <c r="J143" i="14"/>
  <c r="P141" i="1" s="1"/>
  <c r="J139" i="14"/>
  <c r="P137" i="1" s="1"/>
  <c r="J135" i="14"/>
  <c r="P133" i="1" s="1"/>
  <c r="J131" i="14"/>
  <c r="P129" i="1" s="1"/>
  <c r="J127" i="14"/>
  <c r="P125" i="1" s="1"/>
  <c r="J123" i="14"/>
  <c r="P121" i="1" s="1"/>
  <c r="J119" i="14"/>
  <c r="P117" i="1" s="1"/>
  <c r="J115" i="14"/>
  <c r="P113" i="1" s="1"/>
  <c r="J111" i="14"/>
  <c r="P109" i="1" s="1"/>
  <c r="J107" i="14"/>
  <c r="P105" i="1" s="1"/>
  <c r="J103" i="14"/>
  <c r="P101" i="1" s="1"/>
  <c r="J99" i="14"/>
  <c r="P97" i="1" s="1"/>
  <c r="J95" i="14"/>
  <c r="P93" i="1" s="1"/>
  <c r="J91" i="14"/>
  <c r="P89" i="1" s="1"/>
  <c r="J87" i="14"/>
  <c r="P85" i="1" s="1"/>
  <c r="J83" i="14"/>
  <c r="P81" i="1" s="1"/>
  <c r="J79" i="14"/>
  <c r="P77" i="1" s="1"/>
  <c r="J75" i="14"/>
  <c r="P73" i="1" s="1"/>
  <c r="J71" i="14"/>
  <c r="P69" i="1" s="1"/>
  <c r="J67" i="14"/>
  <c r="P65" i="1" s="1"/>
  <c r="J63" i="14"/>
  <c r="P61" i="1" s="1"/>
  <c r="J59" i="14"/>
  <c r="P57" i="1" s="1"/>
  <c r="J55" i="14"/>
  <c r="P53" i="1" s="1"/>
  <c r="J51" i="14"/>
  <c r="P49" i="1" s="1"/>
  <c r="J47" i="14"/>
  <c r="P45" i="1" s="1"/>
  <c r="J43" i="14"/>
  <c r="P41" i="1" s="1"/>
  <c r="J39" i="14"/>
  <c r="P37" i="1" s="1"/>
  <c r="J35" i="14"/>
  <c r="P33" i="1" s="1"/>
  <c r="J31" i="14"/>
  <c r="P29" i="1" s="1"/>
  <c r="J30" i="14"/>
  <c r="P28" i="1" s="1"/>
  <c r="J27" i="14"/>
  <c r="P25" i="1" s="1"/>
  <c r="J26" i="14"/>
  <c r="P24" i="1" s="1"/>
  <c r="J25" i="14"/>
  <c r="P23" i="1" s="1"/>
  <c r="J24" i="14"/>
  <c r="P22" i="1" s="1"/>
  <c r="J23" i="14"/>
  <c r="P21" i="1" s="1"/>
  <c r="J20" i="14"/>
  <c r="P18" i="1" s="1"/>
  <c r="J19" i="14"/>
  <c r="P17" i="1" s="1"/>
  <c r="P12"/>
  <c r="P13"/>
  <c r="P14"/>
  <c r="P15"/>
  <c r="P16"/>
  <c r="J13" i="14"/>
  <c r="P11" i="1" s="1"/>
  <c r="J12" i="14"/>
  <c r="P10" i="1" s="1"/>
  <c r="J11" i="14"/>
  <c r="P9" i="1" s="1"/>
  <c r="J10" i="14"/>
  <c r="P8" i="1" s="1"/>
  <c r="J9" i="14"/>
  <c r="P7" i="1" s="1"/>
  <c r="J6" i="14"/>
  <c r="P4" i="1" s="1"/>
  <c r="J7" i="14"/>
  <c r="P5" i="1" s="1"/>
  <c r="J5" i="14"/>
  <c r="P3" i="1" s="1"/>
  <c r="K6" i="14"/>
  <c r="Q4" i="1" s="1"/>
  <c r="K5" i="14"/>
  <c r="Q3" i="1" s="1"/>
</calcChain>
</file>

<file path=xl/sharedStrings.xml><?xml version="1.0" encoding="utf-8"?>
<sst xmlns="http://schemas.openxmlformats.org/spreadsheetml/2006/main" count="220" uniqueCount="141">
  <si>
    <t>備註</t>
    <phoneticPr fontId="3" type="noConversion"/>
  </si>
  <si>
    <t>日期</t>
    <phoneticPr fontId="3" type="noConversion"/>
  </si>
  <si>
    <t>大盤指數</t>
    <phoneticPr fontId="3" type="noConversion"/>
  </si>
  <si>
    <t>張跌幅度</t>
    <phoneticPr fontId="3" type="noConversion"/>
  </si>
  <si>
    <t>成交量</t>
    <phoneticPr fontId="3" type="noConversion"/>
  </si>
  <si>
    <t>漲跌</t>
    <phoneticPr fontId="3" type="noConversion"/>
  </si>
  <si>
    <t>自營(避險)</t>
    <phoneticPr fontId="3" type="noConversion"/>
  </si>
  <si>
    <t>投信</t>
    <phoneticPr fontId="3" type="noConversion"/>
  </si>
  <si>
    <t>外資</t>
    <phoneticPr fontId="3" type="noConversion"/>
  </si>
  <si>
    <t>新台幣匯率美元指數</t>
    <phoneticPr fontId="3" type="noConversion"/>
  </si>
  <si>
    <t>美元/新台幣</t>
    <phoneticPr fontId="3" type="noConversion"/>
  </si>
  <si>
    <t>升貶幅度</t>
    <phoneticPr fontId="3" type="noConversion"/>
  </si>
  <si>
    <t>美元指數</t>
    <phoneticPr fontId="3" type="noConversion"/>
  </si>
  <si>
    <t>外資
(大小台)</t>
    <phoneticPr fontId="3" type="noConversion"/>
  </si>
  <si>
    <t>與上一結算
日差額</t>
    <phoneticPr fontId="3" type="noConversion"/>
  </si>
  <si>
    <t>與上一日
差額</t>
    <phoneticPr fontId="3" type="noConversion"/>
  </si>
  <si>
    <t>自營商
(大小台)</t>
    <phoneticPr fontId="3" type="noConversion"/>
  </si>
  <si>
    <t>自營商
(買權,漲)</t>
    <phoneticPr fontId="3" type="noConversion"/>
  </si>
  <si>
    <t>外資
(賣權,跌)</t>
    <phoneticPr fontId="3" type="noConversion"/>
  </si>
  <si>
    <t>外資
(買權,漲)</t>
    <phoneticPr fontId="3" type="noConversion"/>
  </si>
  <si>
    <t>臺指選擇權</t>
    <phoneticPr fontId="3" type="noConversion"/>
  </si>
  <si>
    <t>Put/Call
Ratios</t>
    <phoneticPr fontId="3" type="noConversion"/>
  </si>
  <si>
    <t>散戶多空比</t>
    <phoneticPr fontId="3" type="noConversion"/>
  </si>
  <si>
    <t>五大
(當月)</t>
    <phoneticPr fontId="3" type="noConversion"/>
  </si>
  <si>
    <t>十大
(當月)</t>
    <phoneticPr fontId="3" type="noConversion"/>
  </si>
  <si>
    <t>五大
(所有)</t>
    <phoneticPr fontId="3" type="noConversion"/>
  </si>
  <si>
    <t>十大
(所有)</t>
    <phoneticPr fontId="3" type="noConversion"/>
  </si>
  <si>
    <t>五大
未來多空</t>
    <phoneticPr fontId="3" type="noConversion"/>
  </si>
  <si>
    <t>十大
未來多空</t>
    <phoneticPr fontId="3" type="noConversion"/>
  </si>
  <si>
    <t>期貨大額交易人未沖銷部位</t>
    <phoneticPr fontId="3" type="noConversion"/>
  </si>
  <si>
    <t>道瓊
(漲跌幅)</t>
    <phoneticPr fontId="3" type="noConversion"/>
  </si>
  <si>
    <t>那斯達克
(漲跌幅)</t>
    <phoneticPr fontId="3" type="noConversion"/>
  </si>
  <si>
    <t>費城半導體
(漲跌幅)</t>
    <phoneticPr fontId="3" type="noConversion"/>
  </si>
  <si>
    <t>三大美股走勢</t>
    <phoneticPr fontId="3" type="noConversion"/>
  </si>
  <si>
    <t>三大法人買賣超</t>
    <phoneticPr fontId="3" type="noConversion"/>
  </si>
  <si>
    <t>期貨未平倉口數</t>
    <phoneticPr fontId="3" type="noConversion"/>
  </si>
  <si>
    <t>漲跌</t>
    <phoneticPr fontId="3" type="noConversion"/>
  </si>
  <si>
    <t>漲跌幅度</t>
    <phoneticPr fontId="3" type="noConversion"/>
  </si>
  <si>
    <t>近月台指</t>
    <phoneticPr fontId="3" type="noConversion"/>
  </si>
  <si>
    <t>成交口數</t>
    <phoneticPr fontId="3" type="noConversion"/>
  </si>
  <si>
    <t>資料來源</t>
    <phoneticPr fontId="3" type="noConversion"/>
  </si>
  <si>
    <t>https://tw.stock.yahoo.com/</t>
    <phoneticPr fontId="3" type="noConversion"/>
  </si>
  <si>
    <t>選擇權未平倉餘額</t>
    <phoneticPr fontId="3" type="noConversion"/>
  </si>
  <si>
    <t>自營商
(賣權,跌)</t>
    <phoneticPr fontId="3" type="noConversion"/>
  </si>
  <si>
    <t>http://www.twse.com.tw/ch/trading/exchange/MI_INDEX/MI_INDEX.php</t>
    <phoneticPr fontId="3" type="noConversion"/>
  </si>
  <si>
    <t>自營(自行買賣)</t>
    <phoneticPr fontId="3" type="noConversion"/>
  </si>
  <si>
    <t>臺股期貨</t>
    <phoneticPr fontId="3" type="noConversion"/>
  </si>
  <si>
    <t>小型臺股期貨</t>
    <phoneticPr fontId="3" type="noConversion"/>
  </si>
  <si>
    <t>合計</t>
    <phoneticPr fontId="3" type="noConversion"/>
  </si>
  <si>
    <t>自營商(電)</t>
    <phoneticPr fontId="3" type="noConversion"/>
  </si>
  <si>
    <t>自營商(金)</t>
    <phoneticPr fontId="3" type="noConversion"/>
  </si>
  <si>
    <t>自營商(大小台)</t>
    <phoneticPr fontId="3" type="noConversion"/>
  </si>
  <si>
    <t>外資(大小台)</t>
    <phoneticPr fontId="3" type="noConversion"/>
  </si>
  <si>
    <t>外資(電)</t>
    <phoneticPr fontId="3" type="noConversion"/>
  </si>
  <si>
    <t>外資(金)</t>
    <phoneticPr fontId="3" type="noConversion"/>
  </si>
  <si>
    <t>合計</t>
    <phoneticPr fontId="3" type="noConversion"/>
  </si>
  <si>
    <t>與上一日差額</t>
    <phoneticPr fontId="3" type="noConversion"/>
  </si>
  <si>
    <t>http://www.taifex.com.tw/chinese/3/7_12_3.asp</t>
    <phoneticPr fontId="3" type="noConversion"/>
  </si>
  <si>
    <t>結算日</t>
    <phoneticPr fontId="3" type="noConversion"/>
  </si>
  <si>
    <t>小型臺指
未沖銷契約量</t>
    <phoneticPr fontId="3" type="noConversion"/>
  </si>
  <si>
    <t>小台多方</t>
    <phoneticPr fontId="3" type="noConversion"/>
  </si>
  <si>
    <t>自營</t>
    <phoneticPr fontId="3" type="noConversion"/>
  </si>
  <si>
    <t>散戶看多</t>
    <phoneticPr fontId="3" type="noConversion"/>
  </si>
  <si>
    <t>小台空方</t>
    <phoneticPr fontId="3" type="noConversion"/>
  </si>
  <si>
    <t>散戶看空</t>
    <phoneticPr fontId="3" type="noConversion"/>
  </si>
  <si>
    <t>散戶多空比</t>
    <phoneticPr fontId="3" type="noConversion"/>
  </si>
  <si>
    <t>&lt;先行指標2&gt;選擇權未平倉餘額</t>
    <phoneticPr fontId="3" type="noConversion"/>
  </si>
  <si>
    <t>自營商
(買權)</t>
    <phoneticPr fontId="3" type="noConversion"/>
  </si>
  <si>
    <t>自營商
(賣權)</t>
    <phoneticPr fontId="3" type="noConversion"/>
  </si>
  <si>
    <t>外資
(買權)</t>
    <phoneticPr fontId="3" type="noConversion"/>
  </si>
  <si>
    <t>外資
(賣權)</t>
    <phoneticPr fontId="3" type="noConversion"/>
  </si>
  <si>
    <t>http://www.taifex.com.tw/chinese/3/7_12_5.asp</t>
    <phoneticPr fontId="3" type="noConversion"/>
  </si>
  <si>
    <t>臺指選擇權(TXO)Put/Call Ratios統計</t>
    <phoneticPr fontId="3" type="noConversion"/>
  </si>
  <si>
    <t>買賣權未平倉量比率%</t>
    <phoneticPr fontId="3" type="noConversion"/>
  </si>
  <si>
    <t>http://www.taifex.com.tw/chinese/3/PCRatio.asp</t>
    <phoneticPr fontId="3" type="noConversion"/>
  </si>
  <si>
    <t>前五大交易留倉部位(當月)</t>
    <phoneticPr fontId="3" type="noConversion"/>
  </si>
  <si>
    <t>多空合計</t>
    <phoneticPr fontId="3" type="noConversion"/>
  </si>
  <si>
    <t>買方</t>
    <phoneticPr fontId="3" type="noConversion"/>
  </si>
  <si>
    <t>賣方</t>
    <phoneticPr fontId="3" type="noConversion"/>
  </si>
  <si>
    <t>前十大交易留倉部位(當月)</t>
    <phoneticPr fontId="3" type="noConversion"/>
  </si>
  <si>
    <t>前五大交易留倉部位(所有)</t>
    <phoneticPr fontId="3" type="noConversion"/>
  </si>
  <si>
    <t>前十大交易留倉部位(所有)</t>
    <phoneticPr fontId="3" type="noConversion"/>
  </si>
  <si>
    <t>前五大交易</t>
    <phoneticPr fontId="3" type="noConversion"/>
  </si>
  <si>
    <t>未來多空</t>
    <phoneticPr fontId="3" type="noConversion"/>
  </si>
  <si>
    <t>前十大交易</t>
    <phoneticPr fontId="3" type="noConversion"/>
  </si>
  <si>
    <t>未來多空</t>
    <phoneticPr fontId="3" type="noConversion"/>
  </si>
  <si>
    <t>http://www.taifex.com.tw/chinese/3/7_8.asp</t>
    <phoneticPr fontId="3" type="noConversion"/>
  </si>
  <si>
    <t>道瓊</t>
    <phoneticPr fontId="3" type="noConversion"/>
  </si>
  <si>
    <t>那斯達克</t>
    <phoneticPr fontId="3" type="noConversion"/>
  </si>
  <si>
    <t>費城半導體</t>
    <phoneticPr fontId="3" type="noConversion"/>
  </si>
  <si>
    <t>指數</t>
    <phoneticPr fontId="3" type="noConversion"/>
  </si>
  <si>
    <t>漲跌幅度</t>
    <phoneticPr fontId="3" type="noConversion"/>
  </si>
  <si>
    <t>http://www.stockq.org/stock/history/</t>
    <phoneticPr fontId="3" type="noConversion"/>
  </si>
  <si>
    <r>
      <rPr>
        <b/>
        <sz val="12"/>
        <color rgb="FFFF0000"/>
        <rFont val="微軟正黑體"/>
        <family val="2"/>
        <charset val="136"/>
      </rPr>
      <t>此記錄以契約金額</t>
    </r>
    <r>
      <rPr>
        <sz val="12"/>
        <color theme="1"/>
        <rFont val="微軟正黑體"/>
        <family val="2"/>
        <charset val="136"/>
      </rPr>
      <t xml:space="preserve">，而非期貨用的契約口數，主要是因為選擇權每一價位的口數價值不等。
</t>
    </r>
    <r>
      <rPr>
        <b/>
        <sz val="12"/>
        <color rgb="FFFF0000"/>
        <rFont val="微軟正黑體"/>
        <family val="2"/>
        <charset val="136"/>
      </rPr>
      <t>數字前面為正值代表買入，為負值代表賣出</t>
    </r>
    <phoneticPr fontId="3" type="noConversion"/>
  </si>
  <si>
    <t>自營
(自行買賣)</t>
    <phoneticPr fontId="3" type="noConversion"/>
  </si>
  <si>
    <t>1083.03億</t>
    <phoneticPr fontId="3" type="noConversion"/>
  </si>
  <si>
    <t>951.78億</t>
    <phoneticPr fontId="3" type="noConversion"/>
  </si>
  <si>
    <t>77496口</t>
    <phoneticPr fontId="3" type="noConversion"/>
  </si>
  <si>
    <t>23312口</t>
    <phoneticPr fontId="3" type="noConversion"/>
  </si>
  <si>
    <t>136500口</t>
    <phoneticPr fontId="3" type="noConversion"/>
  </si>
  <si>
    <t>618.38億</t>
    <phoneticPr fontId="3" type="noConversion"/>
  </si>
  <si>
    <t>三大法人買賣超</t>
    <phoneticPr fontId="3" type="noConversion"/>
  </si>
  <si>
    <t>http://www.cnyes.com/forex/html5chart.aspx?fccode=DX&amp;rate=exchange</t>
    <phoneticPr fontId="3" type="noConversion"/>
  </si>
  <si>
    <t>與上一結算日差額</t>
    <phoneticPr fontId="3" type="noConversion"/>
  </si>
  <si>
    <t>http://www.taifex.com.tw/chinese/3/3_1_1.asp</t>
    <phoneticPr fontId="3" type="noConversion"/>
  </si>
  <si>
    <t>自營商</t>
    <phoneticPr fontId="3" type="noConversion"/>
  </si>
  <si>
    <t>外資</t>
    <phoneticPr fontId="3" type="noConversion"/>
  </si>
  <si>
    <t>道瓊
(漲跌幅)</t>
    <phoneticPr fontId="3" type="noConversion"/>
  </si>
  <si>
    <t>日期</t>
    <phoneticPr fontId="3" type="noConversion"/>
  </si>
  <si>
    <t>968.48億</t>
  </si>
  <si>
    <t>101190口</t>
  </si>
  <si>
    <t>892.7億</t>
  </si>
  <si>
    <t>99758口</t>
  </si>
  <si>
    <t>994.87億</t>
  </si>
  <si>
    <t>121402口</t>
  </si>
  <si>
    <t>991.65億</t>
  </si>
  <si>
    <t>115155口</t>
  </si>
  <si>
    <t>899.04億</t>
  </si>
  <si>
    <t>99500口</t>
  </si>
  <si>
    <t>982.8億</t>
  </si>
  <si>
    <t>137742口</t>
  </si>
  <si>
    <t>1018.15億</t>
  </si>
  <si>
    <t>158761口</t>
  </si>
  <si>
    <t>843.47億</t>
  </si>
  <si>
    <t>121760口</t>
  </si>
  <si>
    <t>681.89億</t>
  </si>
  <si>
    <t>98122口</t>
  </si>
  <si>
    <t>699.12億</t>
  </si>
  <si>
    <t>94350口</t>
  </si>
  <si>
    <t>798.28億</t>
  </si>
  <si>
    <t>115305口</t>
  </si>
  <si>
    <t>887.35億</t>
  </si>
  <si>
    <t>140633口</t>
  </si>
  <si>
    <t>879.18億</t>
  </si>
  <si>
    <t>155828口</t>
  </si>
  <si>
    <t>1205.54億</t>
  </si>
  <si>
    <t>2090口</t>
  </si>
  <si>
    <t>http://www.twse.com.tw/zh/page/trading/fund/BFI82U.html</t>
    <phoneticPr fontId="3" type="noConversion"/>
  </si>
  <si>
    <t>1449.53億</t>
  </si>
  <si>
    <t>18346口</t>
  </si>
  <si>
    <t>1196.54億</t>
    <phoneticPr fontId="3" type="noConversion"/>
  </si>
</sst>
</file>

<file path=xl/styles.xml><?xml version="1.0" encoding="utf-8"?>
<styleSheet xmlns="http://schemas.openxmlformats.org/spreadsheetml/2006/main">
  <numFmts count="7">
    <numFmt numFmtId="176" formatCode="yyyy/m/d;@"/>
    <numFmt numFmtId="177" formatCode="0.00_ "/>
    <numFmt numFmtId="178" formatCode="0.00_);[Red]\(0.00\)"/>
    <numFmt numFmtId="179" formatCode="0.000_);[Red]\(0.000\)"/>
    <numFmt numFmtId="180" formatCode="#,##0.00_);[Red]\(#,##0.00\)"/>
    <numFmt numFmtId="181" formatCode="#,##0.00_ "/>
    <numFmt numFmtId="182" formatCode="0.00_ &quot;仟&quot;&quot;萬&quot;"/>
  </numFmts>
  <fonts count="19">
    <font>
      <sz val="12"/>
      <color theme="1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  <font>
      <sz val="12"/>
      <color rgb="FFFF0000"/>
      <name val="微軟正黑體"/>
      <family val="2"/>
      <charset val="136"/>
    </font>
    <font>
      <sz val="12"/>
      <name val="微軟正黑體"/>
      <family val="2"/>
      <charset val="136"/>
    </font>
    <font>
      <b/>
      <sz val="12"/>
      <color theme="0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b/>
      <sz val="12"/>
      <name val="微軟正黑體"/>
      <family val="2"/>
      <charset val="136"/>
    </font>
    <font>
      <b/>
      <sz val="12"/>
      <name val="新細明體"/>
      <family val="2"/>
      <charset val="136"/>
      <scheme val="minor"/>
    </font>
    <font>
      <b/>
      <sz val="12"/>
      <color rgb="FF0070C0"/>
      <name val="微軟正黑體"/>
      <family val="2"/>
      <charset val="136"/>
    </font>
    <font>
      <b/>
      <sz val="12"/>
      <color rgb="FF0070C0"/>
      <name val="新細明體"/>
      <family val="2"/>
      <charset val="136"/>
      <scheme val="minor"/>
    </font>
    <font>
      <b/>
      <sz val="12"/>
      <color rgb="FFFF0000"/>
      <name val="微軟正黑體"/>
      <family val="2"/>
      <charset val="136"/>
    </font>
    <font>
      <b/>
      <sz val="12"/>
      <color rgb="FFFF0000"/>
      <name val="新細明體"/>
      <family val="2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u/>
      <sz val="12"/>
      <color theme="10"/>
      <name val="微軟正黑體"/>
      <family val="2"/>
      <charset val="136"/>
    </font>
    <font>
      <sz val="12"/>
      <color theme="0"/>
      <name val="微軟正黑體"/>
      <family val="2"/>
      <charset val="136"/>
    </font>
    <font>
      <i/>
      <sz val="12"/>
      <color theme="1"/>
      <name val="新細明體"/>
      <family val="1"/>
      <charset val="136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7030A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5" fillId="0" borderId="0" applyNumberFormat="0" applyFill="0" applyBorder="0" applyAlignment="0" applyProtection="0">
      <alignment vertical="center"/>
    </xf>
  </cellStyleXfs>
  <cellXfs count="153">
    <xf numFmtId="0" fontId="0" fillId="0" borderId="0" xfId="0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13" fillId="2" borderId="1" xfId="0" applyFont="1" applyFill="1" applyBorder="1" applyAlignment="1">
      <alignment horizontal="center" vertical="center" wrapText="1"/>
    </xf>
    <xf numFmtId="0" fontId="9" fillId="8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center" vertical="center" wrapText="1"/>
    </xf>
    <xf numFmtId="0" fontId="8" fillId="10" borderId="1" xfId="0" applyFont="1" applyFill="1" applyBorder="1" applyAlignment="1">
      <alignment horizontal="center" vertical="center" wrapText="1"/>
    </xf>
    <xf numFmtId="0" fontId="4" fillId="0" borderId="0" xfId="0" applyNumberFormat="1" applyFont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178" fontId="6" fillId="0" borderId="1" xfId="0" applyNumberFormat="1" applyFont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/>
    </xf>
    <xf numFmtId="0" fontId="13" fillId="6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16" fillId="0" borderId="1" xfId="1" applyFont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 wrapText="1"/>
    </xf>
    <xf numFmtId="0" fontId="9" fillId="6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178" fontId="6" fillId="6" borderId="1" xfId="0" applyNumberFormat="1" applyFont="1" applyFill="1" applyBorder="1" applyAlignment="1">
      <alignment horizontal="center" vertical="center"/>
    </xf>
    <xf numFmtId="10" fontId="9" fillId="5" borderId="1" xfId="0" applyNumberFormat="1" applyFont="1" applyFill="1" applyBorder="1" applyAlignment="1">
      <alignment horizontal="center" vertical="center"/>
    </xf>
    <xf numFmtId="177" fontId="4" fillId="0" borderId="1" xfId="0" applyNumberFormat="1" applyFont="1" applyBorder="1" applyAlignment="1">
      <alignment horizontal="center" vertical="center"/>
    </xf>
    <xf numFmtId="177" fontId="4" fillId="0" borderId="0" xfId="0" applyNumberFormat="1" applyFont="1" applyBorder="1" applyAlignment="1">
      <alignment horizontal="center" vertical="center"/>
    </xf>
    <xf numFmtId="177" fontId="6" fillId="0" borderId="1" xfId="0" applyNumberFormat="1" applyFont="1" applyBorder="1" applyAlignment="1">
      <alignment horizontal="center" vertical="center"/>
    </xf>
    <xf numFmtId="0" fontId="7" fillId="11" borderId="1" xfId="0" applyFont="1" applyFill="1" applyBorder="1" applyAlignment="1">
      <alignment horizontal="center" vertical="center"/>
    </xf>
    <xf numFmtId="178" fontId="6" fillId="3" borderId="1" xfId="0" applyNumberFormat="1" applyFont="1" applyFill="1" applyBorder="1" applyAlignment="1">
      <alignment horizontal="center" vertical="center"/>
    </xf>
    <xf numFmtId="178" fontId="17" fillId="11" borderId="1" xfId="0" applyNumberFormat="1" applyFont="1" applyFill="1" applyBorder="1" applyAlignment="1">
      <alignment horizontal="center" vertical="center"/>
    </xf>
    <xf numFmtId="178" fontId="6" fillId="0" borderId="1" xfId="0" applyNumberFormat="1" applyFont="1" applyFill="1" applyBorder="1" applyAlignment="1">
      <alignment horizontal="center" vertical="center"/>
    </xf>
    <xf numFmtId="0" fontId="6" fillId="0" borderId="0" xfId="0" applyFont="1" applyFill="1">
      <alignment vertical="center"/>
    </xf>
    <xf numFmtId="0" fontId="4" fillId="0" borderId="0" xfId="0" applyFont="1" applyBorder="1">
      <alignment vertical="center"/>
    </xf>
    <xf numFmtId="0" fontId="4" fillId="6" borderId="1" xfId="0" applyFont="1" applyFill="1" applyBorder="1" applyAlignment="1">
      <alignment horizontal="center" vertical="center"/>
    </xf>
    <xf numFmtId="0" fontId="6" fillId="0" borderId="0" xfId="0" applyFont="1">
      <alignment vertical="center"/>
    </xf>
    <xf numFmtId="0" fontId="4" fillId="0" borderId="0" xfId="0" applyFont="1" applyFill="1" applyBorder="1" applyAlignment="1">
      <alignment horizontal="center" vertical="center"/>
    </xf>
    <xf numFmtId="176" fontId="4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178" fontId="4" fillId="0" borderId="1" xfId="0" applyNumberFormat="1" applyFont="1" applyFill="1" applyBorder="1" applyAlignment="1">
      <alignment horizontal="center" vertical="center"/>
    </xf>
    <xf numFmtId="10" fontId="4" fillId="0" borderId="1" xfId="0" applyNumberFormat="1" applyFont="1" applyFill="1" applyBorder="1" applyAlignment="1">
      <alignment horizontal="center" vertical="center"/>
    </xf>
    <xf numFmtId="180" fontId="4" fillId="0" borderId="1" xfId="0" applyNumberFormat="1" applyFont="1" applyFill="1" applyBorder="1" applyAlignment="1">
      <alignment horizontal="center" vertical="center"/>
    </xf>
    <xf numFmtId="0" fontId="6" fillId="0" borderId="1" xfId="0" applyNumberFormat="1" applyFont="1" applyFill="1" applyBorder="1" applyAlignment="1">
      <alignment horizontal="center" vertical="center"/>
    </xf>
    <xf numFmtId="179" fontId="6" fillId="0" borderId="1" xfId="0" applyNumberFormat="1" applyFont="1" applyFill="1" applyBorder="1" applyAlignment="1">
      <alignment horizontal="center" vertical="center"/>
    </xf>
    <xf numFmtId="177" fontId="6" fillId="0" borderId="1" xfId="0" applyNumberFormat="1" applyFont="1" applyFill="1" applyBorder="1" applyAlignment="1">
      <alignment horizontal="center" vertical="center"/>
    </xf>
    <xf numFmtId="177" fontId="4" fillId="0" borderId="1" xfId="0" applyNumberFormat="1" applyFont="1" applyFill="1" applyBorder="1" applyAlignment="1">
      <alignment horizontal="center" vertical="center"/>
    </xf>
    <xf numFmtId="10" fontId="6" fillId="0" borderId="1" xfId="0" applyNumberFormat="1" applyFont="1" applyFill="1" applyBorder="1" applyAlignment="1">
      <alignment horizontal="center" vertical="center"/>
    </xf>
    <xf numFmtId="0" fontId="6" fillId="0" borderId="1" xfId="0" applyNumberFormat="1" applyFont="1" applyBorder="1" applyAlignment="1">
      <alignment horizontal="center" vertical="center"/>
    </xf>
    <xf numFmtId="10" fontId="6" fillId="0" borderId="1" xfId="0" applyNumberFormat="1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4" fontId="6" fillId="0" borderId="1" xfId="0" applyNumberFormat="1" applyFont="1" applyBorder="1" applyAlignment="1">
      <alignment horizontal="center" vertical="center"/>
    </xf>
    <xf numFmtId="3" fontId="6" fillId="0" borderId="1" xfId="0" applyNumberFormat="1" applyFont="1" applyBorder="1" applyAlignment="1">
      <alignment horizontal="center" vertical="center"/>
    </xf>
    <xf numFmtId="176" fontId="4" fillId="0" borderId="5" xfId="0" applyNumberFormat="1" applyFont="1" applyBorder="1" applyAlignment="1">
      <alignment horizontal="center" vertical="center"/>
    </xf>
    <xf numFmtId="3" fontId="6" fillId="0" borderId="5" xfId="0" applyNumberFormat="1" applyFont="1" applyBorder="1" applyAlignment="1">
      <alignment horizontal="center" vertical="center"/>
    </xf>
    <xf numFmtId="178" fontId="6" fillId="0" borderId="5" xfId="0" applyNumberFormat="1" applyFont="1" applyBorder="1" applyAlignment="1">
      <alignment horizontal="center" vertical="center"/>
    </xf>
    <xf numFmtId="179" fontId="6" fillId="0" borderId="1" xfId="0" applyNumberFormat="1" applyFont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3" fillId="6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181" fontId="6" fillId="0" borderId="1" xfId="0" applyNumberFormat="1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18" fillId="0" borderId="0" xfId="0" applyFont="1">
      <alignment vertical="center"/>
    </xf>
    <xf numFmtId="182" fontId="4" fillId="0" borderId="1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9" fillId="0" borderId="21" xfId="0" applyFont="1" applyFill="1" applyBorder="1" applyAlignment="1">
      <alignment horizontal="center" vertical="center"/>
    </xf>
    <xf numFmtId="0" fontId="9" fillId="0" borderId="22" xfId="0" applyFont="1" applyFill="1" applyBorder="1" applyAlignment="1">
      <alignment horizontal="center" vertical="center"/>
    </xf>
    <xf numFmtId="0" fontId="9" fillId="0" borderId="23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6" fillId="0" borderId="2" xfId="0" applyNumberFormat="1" applyFont="1" applyBorder="1" applyAlignment="1">
      <alignment horizontal="center" vertical="center"/>
    </xf>
    <xf numFmtId="0" fontId="4" fillId="0" borderId="25" xfId="0" applyNumberFormat="1" applyFont="1" applyBorder="1" applyAlignment="1">
      <alignment horizontal="center" vertical="center"/>
    </xf>
    <xf numFmtId="0" fontId="6" fillId="0" borderId="25" xfId="0" applyNumberFormat="1" applyFont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24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/>
    </xf>
    <xf numFmtId="0" fontId="9" fillId="6" borderId="3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178" fontId="6" fillId="0" borderId="0" xfId="0" applyNumberFormat="1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178" fontId="6" fillId="0" borderId="26" xfId="0" applyNumberFormat="1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178" fontId="7" fillId="4" borderId="27" xfId="0" applyNumberFormat="1" applyFont="1" applyFill="1" applyBorder="1" applyAlignment="1">
      <alignment horizontal="center" vertical="center"/>
    </xf>
    <xf numFmtId="178" fontId="6" fillId="0" borderId="27" xfId="0" applyNumberFormat="1" applyFont="1" applyBorder="1" applyAlignment="1">
      <alignment horizontal="center" vertical="center"/>
    </xf>
    <xf numFmtId="10" fontId="6" fillId="0" borderId="0" xfId="0" applyNumberFormat="1" applyFont="1" applyFill="1">
      <alignment vertical="center"/>
    </xf>
    <xf numFmtId="0" fontId="8" fillId="10" borderId="1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13" fillId="6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0" fontId="9" fillId="8" borderId="1" xfId="0" applyFont="1" applyFill="1" applyBorder="1" applyAlignment="1">
      <alignment horizontal="center" vertical="center"/>
    </xf>
    <xf numFmtId="0" fontId="10" fillId="8" borderId="1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14" fillId="6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vertical="center"/>
    </xf>
    <xf numFmtId="0" fontId="8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16" fillId="0" borderId="5" xfId="1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16" fillId="0" borderId="1" xfId="1" applyFont="1" applyBorder="1" applyAlignment="1">
      <alignment horizontal="center" vertical="center"/>
    </xf>
    <xf numFmtId="0" fontId="15" fillId="0" borderId="7" xfId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7" fillId="4" borderId="13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4" borderId="14" xfId="0" applyFont="1" applyFill="1" applyBorder="1" applyAlignment="1">
      <alignment horizontal="center" vertical="center"/>
    </xf>
    <xf numFmtId="0" fontId="7" fillId="4" borderId="8" xfId="0" applyFont="1" applyFill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7" fillId="4" borderId="8" xfId="0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15" fillId="0" borderId="1" xfId="1" applyBorder="1" applyAlignment="1">
      <alignment horizontal="center" vertical="center"/>
    </xf>
    <xf numFmtId="0" fontId="13" fillId="6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vertical="center"/>
    </xf>
    <xf numFmtId="0" fontId="4" fillId="0" borderId="0" xfId="0" applyFont="1" applyBorder="1" applyAlignment="1">
      <alignment vertical="center" wrapText="1"/>
    </xf>
    <xf numFmtId="0" fontId="4" fillId="0" borderId="0" xfId="0" applyFont="1" applyBorder="1" applyAlignment="1">
      <alignment vertical="center"/>
    </xf>
    <xf numFmtId="0" fontId="7" fillId="4" borderId="1" xfId="0" applyFont="1" applyFill="1" applyBorder="1" applyAlignment="1">
      <alignment horizontal="center" vertical="center" wrapText="1"/>
    </xf>
    <xf numFmtId="0" fontId="9" fillId="6" borderId="1" xfId="0" applyFont="1" applyFill="1" applyBorder="1" applyAlignment="1">
      <alignment horizontal="center" vertical="center" wrapText="1"/>
    </xf>
    <xf numFmtId="0" fontId="9" fillId="6" borderId="1" xfId="0" applyFont="1" applyFill="1" applyBorder="1" applyAlignment="1">
      <alignment horizontal="center" vertical="center"/>
    </xf>
    <xf numFmtId="0" fontId="13" fillId="0" borderId="4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/>
    </xf>
    <xf numFmtId="0" fontId="9" fillId="5" borderId="4" xfId="0" applyFont="1" applyFill="1" applyBorder="1" applyAlignment="1">
      <alignment horizontal="center" vertical="center" wrapText="1"/>
    </xf>
    <xf numFmtId="0" fontId="6" fillId="5" borderId="5" xfId="0" applyFont="1" applyFill="1" applyBorder="1" applyAlignment="1">
      <alignment horizontal="center" vertical="center"/>
    </xf>
    <xf numFmtId="0" fontId="16" fillId="0" borderId="2" xfId="1" applyFont="1" applyBorder="1" applyAlignment="1">
      <alignment horizontal="center" vertical="center"/>
    </xf>
    <xf numFmtId="0" fontId="4" fillId="0" borderId="6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9" fillId="8" borderId="2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 wrapText="1"/>
    </xf>
    <xf numFmtId="0" fontId="7" fillId="11" borderId="1" xfId="0" applyFont="1" applyFill="1" applyBorder="1" applyAlignment="1">
      <alignment horizontal="center" vertical="center" wrapText="1"/>
    </xf>
    <xf numFmtId="0" fontId="7" fillId="11" borderId="1" xfId="0" applyFont="1" applyFill="1" applyBorder="1" applyAlignment="1">
      <alignment horizontal="center" vertical="center"/>
    </xf>
    <xf numFmtId="0" fontId="15" fillId="0" borderId="2" xfId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9" fillId="0" borderId="18" xfId="0" applyFont="1" applyFill="1" applyBorder="1" applyAlignment="1">
      <alignment horizontal="center" vertical="center" wrapText="1"/>
    </xf>
    <xf numFmtId="0" fontId="9" fillId="0" borderId="19" xfId="0" applyFont="1" applyFill="1" applyBorder="1" applyAlignment="1">
      <alignment horizontal="center" vertical="center"/>
    </xf>
    <xf numFmtId="0" fontId="9" fillId="0" borderId="20" xfId="0" applyFont="1" applyFill="1" applyBorder="1" applyAlignment="1">
      <alignment horizontal="center" vertical="center"/>
    </xf>
    <xf numFmtId="0" fontId="16" fillId="0" borderId="16" xfId="1" applyFont="1" applyFill="1" applyBorder="1" applyAlignment="1">
      <alignment horizontal="center" vertical="center"/>
    </xf>
    <xf numFmtId="0" fontId="6" fillId="0" borderId="17" xfId="0" applyFont="1" applyFill="1" applyBorder="1" applyAlignment="1">
      <alignment horizontal="center" vertical="center"/>
    </xf>
  </cellXfs>
  <cellStyles count="2">
    <cellStyle name="一般" xfId="0" builtinId="0"/>
    <cellStyle name="超連結" xfId="1" builtinId="8"/>
  </cellStyles>
  <dxfs count="0"/>
  <tableStyles count="0" defaultTableStyle="TableStyleMedium2" defaultPivotStyle="PivotStyleLight16"/>
  <colors>
    <mruColors>
      <color rgb="FFFF99FF"/>
      <color rgb="FF6600FF"/>
      <color rgb="FFC15FB5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activeX/activeX1.xml><?xml version="1.0" encoding="utf-8"?>
<ax:ocx xmlns:ax="http://schemas.microsoft.com/office/2006/activeX" xmlns:r="http://schemas.openxmlformats.org/officeDocument/2006/relationships" ax:classid="{20DD1B9E-87C4-11D1-8BE3-0000F8754DA1}" ax:license="651A8940-87C5-11d1-8BE3-0000F8754DA1" ax:persistence="persistPropertyBag">
  <ax:ocxPr ax:name="_ExtentX" ax:value="1524"/>
  <ax:ocxPr ax:name="_ExtentY" ax:value="1524"/>
  <ax:ocxPr ax:name="_Version" ax:value="393216"/>
  <ax:ocxPr ax:name="Font">
    <ax:font ax:persistence="persistPropertyBag">
      <ax:ocxPr ax:name="Name" ax:value="微軟正黑體"/>
      <ax:ocxPr ax:name="Size" ax:value="12"/>
      <ax:ocxPr ax:name="Charset" ax:value="136"/>
      <ax:ocxPr ax:name="Weight" ax:value="400"/>
      <ax:ocxPr ax:name="Underline" ax:value="0"/>
      <ax:ocxPr ax:name="Italic" ax:value="0"/>
      <ax:ocxPr ax:name="Strikethrough" ax:value="0"/>
    </ax:font>
  </ax:ocxPr>
  <ax:ocxPr ax:name="Format" ax:value="662831105"/>
  <ax:ocxPr ax:name="CurrentDate" ax:value="43048"/>
</ax:ocx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www.taifex.com.tw/chinese/3/7_8.asp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www.stockq.org/stock/history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://www.twse.com.tw/ch/trading/exchange/MI_INDEX/MI_INDEX.php" TargetMode="External"/><Relationship Id="rId1" Type="http://schemas.openxmlformats.org/officeDocument/2006/relationships/hyperlink" Target="https://tw.stock.yahoo.com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twse.com.tw/zh/page/trading/fund/BFI82U.html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cnyes.com/forex/html5chart.aspx?fccode=DX&amp;rate=exchange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taifex.com.tw/chinese/3/7_12_3.asp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www.taifex.com.tw/chinese/3/7_12_5.asp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hyperlink" Target="http://www.taifex.com.tw/chinese/3/7_12_3.asp" TargetMode="External"/><Relationship Id="rId1" Type="http://schemas.openxmlformats.org/officeDocument/2006/relationships/hyperlink" Target="http://www.taifex.com.tw/chinese/3/3_1_1.asp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www.taifex.com.tw/chinese/3/PCRatio.as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工作表1"/>
  <dimension ref="B5:M14"/>
  <sheetViews>
    <sheetView zoomScale="110" zoomScaleNormal="110" workbookViewId="0">
      <selection activeCell="D17" sqref="D17"/>
    </sheetView>
  </sheetViews>
  <sheetFormatPr defaultRowHeight="16.2"/>
  <cols>
    <col min="1" max="1" width="6" bestFit="1" customWidth="1"/>
    <col min="2" max="2" width="12.88671875" bestFit="1" customWidth="1"/>
    <col min="3" max="3" width="10.88671875" customWidth="1"/>
    <col min="4" max="4" width="12.33203125" bestFit="1" customWidth="1"/>
    <col min="5" max="6" width="13.77734375" bestFit="1" customWidth="1"/>
    <col min="7" max="8" width="12" customWidth="1"/>
    <col min="9" max="10" width="12.21875" customWidth="1"/>
    <col min="11" max="11" width="16.33203125" bestFit="1" customWidth="1"/>
    <col min="12" max="13" width="14.21875" customWidth="1"/>
    <col min="15" max="16" width="9.21875" customWidth="1"/>
    <col min="17" max="20" width="9.77734375" customWidth="1"/>
    <col min="21" max="22" width="12.88671875" bestFit="1" customWidth="1"/>
    <col min="23" max="25" width="13.109375" customWidth="1"/>
  </cols>
  <sheetData>
    <row r="5" spans="2:13">
      <c r="B5" s="57" t="s">
        <v>108</v>
      </c>
      <c r="C5" s="100" t="s">
        <v>2</v>
      </c>
      <c r="D5" s="100"/>
      <c r="E5" s="100"/>
      <c r="F5" s="100"/>
      <c r="G5" s="101" t="s">
        <v>34</v>
      </c>
      <c r="H5" s="102"/>
      <c r="I5" s="102"/>
      <c r="J5" s="102"/>
      <c r="K5" s="103" t="s">
        <v>9</v>
      </c>
      <c r="L5" s="104"/>
      <c r="M5" s="104"/>
    </row>
    <row r="6" spans="2:13" ht="31.2">
      <c r="B6" s="99">
        <v>43048</v>
      </c>
      <c r="C6" s="54" t="s">
        <v>2</v>
      </c>
      <c r="D6" s="54" t="s">
        <v>5</v>
      </c>
      <c r="E6" s="54" t="s">
        <v>3</v>
      </c>
      <c r="F6" s="54" t="s">
        <v>4</v>
      </c>
      <c r="G6" s="59" t="s">
        <v>94</v>
      </c>
      <c r="H6" s="55" t="s">
        <v>6</v>
      </c>
      <c r="I6" s="55" t="s">
        <v>7</v>
      </c>
      <c r="J6" s="55" t="s">
        <v>8</v>
      </c>
      <c r="K6" s="56" t="s">
        <v>10</v>
      </c>
      <c r="L6" s="56" t="s">
        <v>11</v>
      </c>
      <c r="M6" s="56" t="s">
        <v>12</v>
      </c>
    </row>
    <row r="7" spans="2:13" ht="33" customHeight="1">
      <c r="B7" s="96"/>
      <c r="C7" s="36">
        <f>VLOOKUP($B$6,資料整合一覽!$B$3:$AF$500,2,FALSE)</f>
        <v>10743.27</v>
      </c>
      <c r="D7" s="37">
        <f>VLOOKUP($B$6,資料整合一覽!$B$3:$AF$500,3,FALSE)</f>
        <v>-75.72</v>
      </c>
      <c r="E7" s="38">
        <f>VLOOKUP($B$6,資料整合一覽!$B$3:$AF$500,4,FALSE)</f>
        <v>-7.0000000000000001E-3</v>
      </c>
      <c r="F7" s="36" t="str">
        <f>VLOOKUP($B$6,資料整合一覽!$B$3:$AF$500,5,FALSE)</f>
        <v>1449.53億</v>
      </c>
      <c r="G7" s="39">
        <f>VLOOKUP($B$6,資料整合一覽!$B$3:$AF$500,6,FALSE)</f>
        <v>-5.9021958999999997</v>
      </c>
      <c r="H7" s="37">
        <f>VLOOKUP($B$6,資料整合一覽!$B$3:$AF$500,7,FALSE)</f>
        <v>-27.730246229999999</v>
      </c>
      <c r="I7" s="37">
        <f>VLOOKUP($B$6,資料整合一覽!$B$3:$AF$500,8,FALSE)</f>
        <v>-5.9798200699999997</v>
      </c>
      <c r="J7" s="37">
        <f>VLOOKUP($B$6,資料整合一覽!$B$3:$AF$500,9,FALSE)</f>
        <v>-31.413334989999999</v>
      </c>
      <c r="K7" s="40">
        <f>VLOOKUP($B$6,資料整合一覽!$B$3:$AF$500,10,FALSE)</f>
        <v>30.18</v>
      </c>
      <c r="L7" s="41">
        <f>VLOOKUP($B$6,資料整合一覽!$B$3:$AF$500,11,FALSE)</f>
        <v>-7.0000000000000001E-3</v>
      </c>
      <c r="M7" s="42">
        <f>VLOOKUP($B$6,資料整合一覽!$B$3:$AF$500,12,FALSE)</f>
        <v>0</v>
      </c>
    </row>
    <row r="8" spans="2:13" ht="3" customHeight="1">
      <c r="B8" s="96"/>
      <c r="C8" s="65"/>
      <c r="D8" s="65"/>
      <c r="E8" s="65"/>
      <c r="F8" s="65"/>
      <c r="G8" s="65"/>
      <c r="H8" s="65"/>
      <c r="I8" s="65"/>
      <c r="J8" s="65"/>
      <c r="K8" s="65"/>
      <c r="L8" s="65"/>
      <c r="M8" s="65"/>
    </row>
    <row r="9" spans="2:13">
      <c r="B9" s="96"/>
      <c r="C9" s="97" t="s">
        <v>35</v>
      </c>
      <c r="D9" s="98"/>
      <c r="E9" s="105" t="s">
        <v>42</v>
      </c>
      <c r="F9" s="106"/>
      <c r="G9" s="106"/>
      <c r="H9" s="106"/>
      <c r="I9" s="5" t="s">
        <v>20</v>
      </c>
      <c r="J9" s="95" t="s">
        <v>22</v>
      </c>
      <c r="K9" s="93" t="s">
        <v>33</v>
      </c>
      <c r="L9" s="94"/>
      <c r="M9" s="94"/>
    </row>
    <row r="10" spans="2:13" ht="31.2">
      <c r="B10" s="96"/>
      <c r="C10" s="58" t="s">
        <v>105</v>
      </c>
      <c r="D10" s="58" t="s">
        <v>106</v>
      </c>
      <c r="E10" s="4" t="s">
        <v>17</v>
      </c>
      <c r="F10" s="4" t="s">
        <v>43</v>
      </c>
      <c r="G10" s="4" t="s">
        <v>19</v>
      </c>
      <c r="H10" s="4" t="s">
        <v>18</v>
      </c>
      <c r="I10" s="3" t="s">
        <v>21</v>
      </c>
      <c r="J10" s="96"/>
      <c r="K10" s="7" t="s">
        <v>107</v>
      </c>
      <c r="L10" s="7" t="s">
        <v>31</v>
      </c>
      <c r="M10" s="7" t="s">
        <v>32</v>
      </c>
    </row>
    <row r="11" spans="2:13" ht="32.4" customHeight="1">
      <c r="B11" s="96"/>
      <c r="C11" s="29">
        <f>VLOOKUP($B$6,資料整合一覽!$B$3:$AF$500,13,FALSE)</f>
        <v>1689.75</v>
      </c>
      <c r="D11" s="29">
        <f>VLOOKUP($B$6,資料整合一覽!$B$3:$AF$500,14,FALSE)</f>
        <v>44118</v>
      </c>
      <c r="E11" s="67">
        <f>VLOOKUP($B$6,資料整合一覽!$B$3:$AF$500,17,FALSE)</f>
        <v>-14.507400000000001</v>
      </c>
      <c r="F11" s="67">
        <f>VLOOKUP($B$6,資料整合一覽!$B$3:$AF$500,18,FALSE)</f>
        <v>-1.4329000000000001</v>
      </c>
      <c r="G11" s="67">
        <f>VLOOKUP($B$6,資料整合一覽!$B$3:$AF$500,19,FALSE)</f>
        <v>45.205100000000002</v>
      </c>
      <c r="H11" s="67">
        <f>VLOOKUP($B$6,資料整合一覽!$B$3:$AF$500,20,FALSE)</f>
        <v>23.059699999999999</v>
      </c>
      <c r="I11" s="42">
        <f>VLOOKUP($B$6,資料整合一覽!$B$3:$AF$500,21,FALSE)</f>
        <v>1.6684999999999999</v>
      </c>
      <c r="J11" s="44">
        <f>VLOOKUP($B$6,資料整合一覽!$B$3:$AF$500,22,FALSE)</f>
        <v>-1.059446733372572E-3</v>
      </c>
      <c r="K11" s="36" t="e">
        <f>VLOOKUP($B$6,資料整合一覽!$B$3:$AF$500,29,FALSE)</f>
        <v>#N/A</v>
      </c>
      <c r="L11" s="36" t="e">
        <f>VLOOKUP($B$6,資料整合一覽!$B$3:$AF$500,30,FALSE)</f>
        <v>#N/A</v>
      </c>
      <c r="M11" s="36" t="e">
        <f>VLOOKUP($B$6,資料整合一覽!$B$3:$AF$500,31,FALSE)</f>
        <v>#N/A</v>
      </c>
    </row>
    <row r="14" spans="2:13">
      <c r="B14" s="66"/>
    </row>
  </sheetData>
  <sheetProtection selectLockedCells="1" selectUnlockedCells="1"/>
  <mergeCells count="8">
    <mergeCell ref="K9:M9"/>
    <mergeCell ref="J9:J10"/>
    <mergeCell ref="C9:D9"/>
    <mergeCell ref="B6:B11"/>
    <mergeCell ref="C5:F5"/>
    <mergeCell ref="G5:J5"/>
    <mergeCell ref="K5:M5"/>
    <mergeCell ref="E9:H9"/>
  </mergeCells>
  <phoneticPr fontId="3" type="noConversion"/>
  <pageMargins left="0.7" right="0.7" top="0.75" bottom="0.75" header="0.3" footer="0.3"/>
  <pageSetup paperSize="9" orientation="portrait" horizontalDpi="1200" verticalDpi="1200" r:id="rId1"/>
  <legacyDrawing r:id="rId2"/>
  <controls>
    <control shapeId="22529" r:id="rId3" name="DTPicker1"/>
  </controls>
</worksheet>
</file>

<file path=xl/worksheets/sheet10.xml><?xml version="1.0" encoding="utf-8"?>
<worksheet xmlns="http://schemas.openxmlformats.org/spreadsheetml/2006/main" xmlns:r="http://schemas.openxmlformats.org/officeDocument/2006/relationships">
  <sheetPr codeName="工作表10"/>
  <dimension ref="A1:O270"/>
  <sheetViews>
    <sheetView zoomScale="80" zoomScaleNormal="80" workbookViewId="0">
      <pane ySplit="3" topLeftCell="A269" activePane="bottomLeft" state="frozen"/>
      <selection pane="bottomLeft" activeCell="L270" sqref="L270"/>
    </sheetView>
  </sheetViews>
  <sheetFormatPr defaultRowHeight="15.6"/>
  <cols>
    <col min="1" max="1" width="14.5546875" style="1" bestFit="1" customWidth="1"/>
    <col min="2" max="2" width="13.77734375" style="2" bestFit="1" customWidth="1"/>
    <col min="3" max="3" width="15.44140625" style="2" bestFit="1" customWidth="1"/>
    <col min="4" max="4" width="16.33203125" style="2" bestFit="1" customWidth="1"/>
    <col min="5" max="5" width="13.77734375" style="2" bestFit="1" customWidth="1"/>
    <col min="6" max="6" width="15.44140625" style="2" bestFit="1" customWidth="1"/>
    <col min="7" max="7" width="16.33203125" style="2" bestFit="1" customWidth="1"/>
    <col min="8" max="8" width="13.77734375" style="2" bestFit="1" customWidth="1"/>
    <col min="9" max="9" width="15.44140625" style="2" bestFit="1" customWidth="1"/>
    <col min="10" max="10" width="16.33203125" style="2" bestFit="1" customWidth="1"/>
    <col min="11" max="11" width="13.77734375" style="2" bestFit="1" customWidth="1"/>
    <col min="12" max="12" width="15.44140625" style="2" bestFit="1" customWidth="1"/>
    <col min="13" max="13" width="16.33203125" style="2" bestFit="1" customWidth="1"/>
    <col min="14" max="15" width="15.33203125" style="2" customWidth="1"/>
    <col min="16" max="16384" width="8.88671875" style="2"/>
  </cols>
  <sheetData>
    <row r="1" spans="1:15" ht="16.2" customHeight="1">
      <c r="A1" s="16"/>
      <c r="B1" s="143" t="s">
        <v>75</v>
      </c>
      <c r="C1" s="100"/>
      <c r="D1" s="100"/>
      <c r="E1" s="144" t="s">
        <v>79</v>
      </c>
      <c r="F1" s="145"/>
      <c r="G1" s="145"/>
      <c r="H1" s="143" t="s">
        <v>80</v>
      </c>
      <c r="I1" s="100"/>
      <c r="J1" s="100"/>
      <c r="K1" s="144" t="s">
        <v>81</v>
      </c>
      <c r="L1" s="145"/>
      <c r="M1" s="145"/>
      <c r="N1" s="12" t="s">
        <v>82</v>
      </c>
      <c r="O1" s="26" t="s">
        <v>84</v>
      </c>
    </row>
    <row r="2" spans="1:15" s="1" customFormat="1">
      <c r="A2" s="16" t="s">
        <v>1</v>
      </c>
      <c r="B2" s="12" t="s">
        <v>77</v>
      </c>
      <c r="C2" s="12" t="s">
        <v>78</v>
      </c>
      <c r="D2" s="12" t="s">
        <v>76</v>
      </c>
      <c r="E2" s="26" t="s">
        <v>77</v>
      </c>
      <c r="F2" s="26" t="s">
        <v>78</v>
      </c>
      <c r="G2" s="26" t="s">
        <v>76</v>
      </c>
      <c r="H2" s="12" t="s">
        <v>77</v>
      </c>
      <c r="I2" s="12" t="s">
        <v>78</v>
      </c>
      <c r="J2" s="12" t="s">
        <v>76</v>
      </c>
      <c r="K2" s="26" t="s">
        <v>77</v>
      </c>
      <c r="L2" s="26" t="s">
        <v>78</v>
      </c>
      <c r="M2" s="26" t="s">
        <v>76</v>
      </c>
      <c r="N2" s="12" t="s">
        <v>83</v>
      </c>
      <c r="O2" s="26" t="s">
        <v>85</v>
      </c>
    </row>
    <row r="3" spans="1:15" ht="16.2">
      <c r="A3" s="16" t="s">
        <v>40</v>
      </c>
      <c r="B3" s="146" t="s">
        <v>86</v>
      </c>
      <c r="C3" s="147"/>
      <c r="D3" s="147"/>
      <c r="E3" s="147"/>
      <c r="F3" s="147"/>
      <c r="G3" s="147"/>
      <c r="H3" s="147"/>
      <c r="I3" s="147"/>
      <c r="J3" s="147"/>
      <c r="K3" s="147"/>
      <c r="L3" s="147"/>
      <c r="M3" s="142"/>
    </row>
    <row r="4" spans="1:15" s="8" customFormat="1" ht="15.6" customHeight="1">
      <c r="A4" s="9">
        <v>42782</v>
      </c>
      <c r="B4" s="10">
        <v>56942</v>
      </c>
      <c r="C4" s="10">
        <v>48493</v>
      </c>
      <c r="D4" s="27">
        <f>B4-C4</f>
        <v>8449</v>
      </c>
      <c r="E4" s="10">
        <v>74987</v>
      </c>
      <c r="F4" s="10">
        <v>54504</v>
      </c>
      <c r="G4" s="28">
        <f>E4-F4</f>
        <v>20483</v>
      </c>
      <c r="H4" s="10">
        <v>59035</v>
      </c>
      <c r="I4" s="10">
        <v>48755</v>
      </c>
      <c r="J4" s="27">
        <f>H4-I4</f>
        <v>10280</v>
      </c>
      <c r="K4" s="10">
        <v>78081</v>
      </c>
      <c r="L4" s="10">
        <v>56172</v>
      </c>
      <c r="M4" s="28">
        <f>K4-L4</f>
        <v>21909</v>
      </c>
      <c r="N4" s="27">
        <f>J4-D4</f>
        <v>1831</v>
      </c>
      <c r="O4" s="28">
        <f>M4-G4</f>
        <v>1426</v>
      </c>
    </row>
    <row r="5" spans="1:15">
      <c r="A5" s="9">
        <v>42783</v>
      </c>
      <c r="B5" s="10">
        <v>56477</v>
      </c>
      <c r="C5" s="10">
        <v>48469</v>
      </c>
      <c r="D5" s="27">
        <f>B5-C5</f>
        <v>8008</v>
      </c>
      <c r="E5" s="10">
        <v>75360</v>
      </c>
      <c r="F5" s="10">
        <v>54873</v>
      </c>
      <c r="G5" s="28">
        <f>E5-F5</f>
        <v>20487</v>
      </c>
      <c r="H5" s="10">
        <v>58521</v>
      </c>
      <c r="I5" s="10">
        <v>48963</v>
      </c>
      <c r="J5" s="27">
        <f>H5-I5</f>
        <v>9558</v>
      </c>
      <c r="K5" s="10">
        <v>78491</v>
      </c>
      <c r="L5" s="10">
        <v>56516</v>
      </c>
      <c r="M5" s="28">
        <f>K5-L5</f>
        <v>21975</v>
      </c>
      <c r="N5" s="27">
        <f>J5-D5</f>
        <v>1550</v>
      </c>
      <c r="O5" s="28">
        <f>M5-G5</f>
        <v>1488</v>
      </c>
    </row>
    <row r="6" spans="1:15">
      <c r="A6" s="9">
        <v>42784</v>
      </c>
      <c r="B6" s="10">
        <v>56490</v>
      </c>
      <c r="C6" s="10">
        <v>48265</v>
      </c>
      <c r="D6" s="27">
        <f>B6-C6</f>
        <v>8225</v>
      </c>
      <c r="E6" s="10">
        <v>75352</v>
      </c>
      <c r="F6" s="10">
        <v>48265</v>
      </c>
      <c r="G6" s="28">
        <f>E6-F6</f>
        <v>27087</v>
      </c>
      <c r="H6" s="10">
        <v>58534</v>
      </c>
      <c r="I6" s="10">
        <v>48746</v>
      </c>
      <c r="J6" s="27">
        <f>H6-I6</f>
        <v>9788</v>
      </c>
      <c r="K6" s="10">
        <v>78621</v>
      </c>
      <c r="L6" s="10">
        <v>56328</v>
      </c>
      <c r="M6" s="28">
        <f>K6-L6</f>
        <v>22293</v>
      </c>
      <c r="N6" s="27">
        <f>J6-D6</f>
        <v>1563</v>
      </c>
      <c r="O6" s="28">
        <f>M6-G6</f>
        <v>-4794</v>
      </c>
    </row>
    <row r="7" spans="1:15">
      <c r="A7" s="9">
        <v>42785</v>
      </c>
      <c r="B7" s="10"/>
      <c r="C7" s="10"/>
      <c r="D7" s="27"/>
      <c r="E7" s="10"/>
      <c r="F7" s="10"/>
      <c r="G7" s="28"/>
      <c r="H7" s="10"/>
      <c r="I7" s="10"/>
      <c r="J7" s="27"/>
      <c r="K7" s="10"/>
      <c r="L7" s="10"/>
      <c r="M7" s="28"/>
      <c r="N7" s="27"/>
      <c r="O7" s="28"/>
    </row>
    <row r="8" spans="1:15">
      <c r="A8" s="9">
        <v>42786</v>
      </c>
      <c r="B8" s="10">
        <v>56436</v>
      </c>
      <c r="C8" s="10">
        <v>49297</v>
      </c>
      <c r="D8" s="27">
        <f t="shared" ref="D8" si="0">B8-C8</f>
        <v>7139</v>
      </c>
      <c r="E8" s="10">
        <v>75569</v>
      </c>
      <c r="F8" s="10">
        <v>56579</v>
      </c>
      <c r="G8" s="28">
        <f t="shared" ref="G8" si="1">E8-F8</f>
        <v>18990</v>
      </c>
      <c r="H8" s="10">
        <v>58490</v>
      </c>
      <c r="I8" s="10">
        <v>49850</v>
      </c>
      <c r="J8" s="27">
        <f t="shared" ref="J8" si="2">H8-I8</f>
        <v>8640</v>
      </c>
      <c r="K8" s="10">
        <v>78935</v>
      </c>
      <c r="L8" s="10">
        <v>58356</v>
      </c>
      <c r="M8" s="28">
        <f t="shared" ref="M8" si="3">K8-L8</f>
        <v>20579</v>
      </c>
      <c r="N8" s="27">
        <f t="shared" ref="N8" si="4">J8-D8</f>
        <v>1501</v>
      </c>
      <c r="O8" s="28">
        <f t="shared" ref="O8" si="5">M8-G8</f>
        <v>1589</v>
      </c>
    </row>
    <row r="9" spans="1:15">
      <c r="A9" s="9">
        <v>42787</v>
      </c>
      <c r="B9" s="10">
        <v>55068</v>
      </c>
      <c r="C9" s="10">
        <v>49498</v>
      </c>
      <c r="D9" s="27">
        <f t="shared" ref="D9" si="6">B9-C9</f>
        <v>5570</v>
      </c>
      <c r="E9" s="10">
        <v>73847</v>
      </c>
      <c r="F9" s="10">
        <v>56287</v>
      </c>
      <c r="G9" s="28">
        <f t="shared" ref="G9" si="7">E9-F9</f>
        <v>17560</v>
      </c>
      <c r="H9" s="10">
        <v>57642</v>
      </c>
      <c r="I9" s="10">
        <v>49867</v>
      </c>
      <c r="J9" s="27">
        <f t="shared" ref="J9" si="8">H9-I9</f>
        <v>7775</v>
      </c>
      <c r="K9" s="10">
        <v>77244</v>
      </c>
      <c r="L9" s="10">
        <v>58235</v>
      </c>
      <c r="M9" s="28">
        <f t="shared" ref="M9" si="9">K9-L9</f>
        <v>19009</v>
      </c>
      <c r="N9" s="27">
        <f t="shared" ref="N9" si="10">J9-D9</f>
        <v>2205</v>
      </c>
      <c r="O9" s="28">
        <f t="shared" ref="O9" si="11">M9-G9</f>
        <v>1449</v>
      </c>
    </row>
    <row r="10" spans="1:15">
      <c r="A10" s="9">
        <v>42788</v>
      </c>
      <c r="B10" s="10">
        <v>54280</v>
      </c>
      <c r="C10" s="10">
        <v>48874</v>
      </c>
      <c r="D10" s="27">
        <f t="shared" ref="D10" si="12">B10-C10</f>
        <v>5406</v>
      </c>
      <c r="E10" s="10">
        <v>71449</v>
      </c>
      <c r="F10" s="10">
        <v>55907</v>
      </c>
      <c r="G10" s="28">
        <f t="shared" ref="G10" si="13">E10-F10</f>
        <v>15542</v>
      </c>
      <c r="H10" s="10">
        <v>56794</v>
      </c>
      <c r="I10" s="10">
        <v>49287</v>
      </c>
      <c r="J10" s="27">
        <f t="shared" ref="J10" si="14">H10-I10</f>
        <v>7507</v>
      </c>
      <c r="K10" s="10">
        <v>74588</v>
      </c>
      <c r="L10" s="10">
        <v>58145</v>
      </c>
      <c r="M10" s="28">
        <f t="shared" ref="M10" si="15">K10-L10</f>
        <v>16443</v>
      </c>
      <c r="N10" s="27">
        <f t="shared" ref="N10" si="16">J10-D10</f>
        <v>2101</v>
      </c>
      <c r="O10" s="28">
        <f t="shared" ref="O10" si="17">M10-G10</f>
        <v>901</v>
      </c>
    </row>
    <row r="11" spans="1:15">
      <c r="A11" s="9">
        <v>42789</v>
      </c>
      <c r="B11" s="10">
        <v>54689</v>
      </c>
      <c r="C11" s="10">
        <v>49390</v>
      </c>
      <c r="D11" s="27">
        <f t="shared" ref="D11" si="18">B11-C11</f>
        <v>5299</v>
      </c>
      <c r="E11" s="10">
        <v>72627</v>
      </c>
      <c r="F11" s="10">
        <v>56276</v>
      </c>
      <c r="G11" s="28">
        <f t="shared" ref="G11" si="19">E11-F11</f>
        <v>16351</v>
      </c>
      <c r="H11" s="10">
        <v>57179</v>
      </c>
      <c r="I11" s="10">
        <v>50214</v>
      </c>
      <c r="J11" s="27">
        <f t="shared" ref="J11" si="20">H11-I11</f>
        <v>6965</v>
      </c>
      <c r="K11" s="10">
        <v>75592</v>
      </c>
      <c r="L11" s="10">
        <v>58916</v>
      </c>
      <c r="M11" s="28">
        <f t="shared" ref="M11" si="21">K11-L11</f>
        <v>16676</v>
      </c>
      <c r="N11" s="27">
        <f t="shared" ref="N11" si="22">J11-D11</f>
        <v>1666</v>
      </c>
      <c r="O11" s="28">
        <f t="shared" ref="O11" si="23">M11-G11</f>
        <v>325</v>
      </c>
    </row>
    <row r="12" spans="1:15">
      <c r="A12" s="9">
        <v>42790</v>
      </c>
      <c r="B12" s="10">
        <v>55865</v>
      </c>
      <c r="C12" s="10">
        <v>49503</v>
      </c>
      <c r="D12" s="27">
        <f t="shared" ref="D12" si="24">B12-C12</f>
        <v>6362</v>
      </c>
      <c r="E12" s="10">
        <v>73669</v>
      </c>
      <c r="F12" s="10">
        <v>56437</v>
      </c>
      <c r="G12" s="28">
        <f t="shared" ref="G12" si="25">E12-F12</f>
        <v>17232</v>
      </c>
      <c r="H12" s="10">
        <v>57817</v>
      </c>
      <c r="I12" s="10">
        <v>50171</v>
      </c>
      <c r="J12" s="27">
        <f t="shared" ref="J12" si="26">H12-I12</f>
        <v>7646</v>
      </c>
      <c r="K12" s="10">
        <v>76123</v>
      </c>
      <c r="L12" s="10">
        <v>58982</v>
      </c>
      <c r="M12" s="28">
        <f t="shared" ref="M12" si="27">K12-L12</f>
        <v>17141</v>
      </c>
      <c r="N12" s="27">
        <f t="shared" ref="N12" si="28">J12-D12</f>
        <v>1284</v>
      </c>
      <c r="O12" s="28">
        <f t="shared" ref="O12" si="29">M12-G12</f>
        <v>-91</v>
      </c>
    </row>
    <row r="13" spans="1:15">
      <c r="A13" s="9">
        <v>42791</v>
      </c>
      <c r="B13" s="10"/>
      <c r="C13" s="10"/>
      <c r="D13" s="27"/>
      <c r="E13" s="10"/>
      <c r="F13" s="10"/>
      <c r="G13" s="28"/>
      <c r="H13" s="10"/>
      <c r="I13" s="10"/>
      <c r="J13" s="27"/>
      <c r="K13" s="10"/>
      <c r="L13" s="10"/>
      <c r="M13" s="28"/>
      <c r="N13" s="27"/>
      <c r="O13" s="28"/>
    </row>
    <row r="14" spans="1:15">
      <c r="A14" s="9">
        <v>42792</v>
      </c>
      <c r="B14" s="10"/>
      <c r="C14" s="10"/>
      <c r="D14" s="27"/>
      <c r="E14" s="10"/>
      <c r="F14" s="10"/>
      <c r="G14" s="28"/>
      <c r="H14" s="10"/>
      <c r="I14" s="10"/>
      <c r="J14" s="27"/>
      <c r="K14" s="10"/>
      <c r="L14" s="10"/>
      <c r="M14" s="28"/>
      <c r="N14" s="27"/>
      <c r="O14" s="28"/>
    </row>
    <row r="15" spans="1:15">
      <c r="A15" s="9">
        <v>42793</v>
      </c>
      <c r="B15" s="10"/>
      <c r="C15" s="10"/>
      <c r="D15" s="27"/>
      <c r="E15" s="10"/>
      <c r="F15" s="10"/>
      <c r="G15" s="28"/>
      <c r="H15" s="10"/>
      <c r="I15" s="10"/>
      <c r="J15" s="27"/>
      <c r="K15" s="10"/>
      <c r="L15" s="10"/>
      <c r="M15" s="28"/>
      <c r="N15" s="27"/>
      <c r="O15" s="28"/>
    </row>
    <row r="16" spans="1:15">
      <c r="A16" s="9">
        <v>42794</v>
      </c>
      <c r="B16" s="10"/>
      <c r="C16" s="10"/>
      <c r="D16" s="27"/>
      <c r="E16" s="10"/>
      <c r="F16" s="10"/>
      <c r="G16" s="28"/>
      <c r="H16" s="10"/>
      <c r="I16" s="10"/>
      <c r="J16" s="27"/>
      <c r="K16" s="10"/>
      <c r="L16" s="10"/>
      <c r="M16" s="28"/>
      <c r="N16" s="27"/>
      <c r="O16" s="28"/>
    </row>
    <row r="17" spans="1:15">
      <c r="A17" s="9">
        <v>42795</v>
      </c>
      <c r="B17" s="10">
        <v>57021</v>
      </c>
      <c r="C17" s="10">
        <v>49308</v>
      </c>
      <c r="D17" s="27">
        <f t="shared" ref="D17" si="30">B17-C17</f>
        <v>7713</v>
      </c>
      <c r="E17" s="10">
        <v>72571</v>
      </c>
      <c r="F17" s="10">
        <v>57600</v>
      </c>
      <c r="G17" s="28">
        <f t="shared" ref="G17" si="31">E17-F17</f>
        <v>14971</v>
      </c>
      <c r="H17" s="10">
        <v>58712</v>
      </c>
      <c r="I17" s="10">
        <v>49791</v>
      </c>
      <c r="J17" s="27">
        <f t="shared" ref="J17" si="32">H17-I17</f>
        <v>8921</v>
      </c>
      <c r="K17" s="10">
        <v>75026</v>
      </c>
      <c r="L17" s="10">
        <v>59552</v>
      </c>
      <c r="M17" s="28">
        <f t="shared" ref="M17" si="33">K17-L17</f>
        <v>15474</v>
      </c>
      <c r="N17" s="27">
        <f t="shared" ref="N17" si="34">J17-D17</f>
        <v>1208</v>
      </c>
      <c r="O17" s="28">
        <f t="shared" ref="O17" si="35">M17-G17</f>
        <v>503</v>
      </c>
    </row>
    <row r="18" spans="1:15">
      <c r="A18" s="9">
        <v>42796</v>
      </c>
      <c r="B18" s="10">
        <v>57098</v>
      </c>
      <c r="C18" s="10">
        <v>49619</v>
      </c>
      <c r="D18" s="27">
        <f t="shared" ref="D18" si="36">B18-C18</f>
        <v>7479</v>
      </c>
      <c r="E18" s="10">
        <v>71180</v>
      </c>
      <c r="F18" s="10">
        <v>57894</v>
      </c>
      <c r="G18" s="28">
        <f t="shared" ref="G18" si="37">E18-F18</f>
        <v>13286</v>
      </c>
      <c r="H18" s="10">
        <v>58822</v>
      </c>
      <c r="I18" s="10">
        <v>50317</v>
      </c>
      <c r="J18" s="27">
        <f t="shared" ref="J18" si="38">H18-I18</f>
        <v>8505</v>
      </c>
      <c r="K18" s="10">
        <v>74594</v>
      </c>
      <c r="L18" s="10">
        <v>60066</v>
      </c>
      <c r="M18" s="28">
        <f t="shared" ref="M18" si="39">K18-L18</f>
        <v>14528</v>
      </c>
      <c r="N18" s="27">
        <f t="shared" ref="N18" si="40">J18-D18</f>
        <v>1026</v>
      </c>
      <c r="O18" s="28">
        <f t="shared" ref="O18" si="41">M18-G18</f>
        <v>1242</v>
      </c>
    </row>
    <row r="19" spans="1:15">
      <c r="A19" s="9">
        <v>42797</v>
      </c>
      <c r="B19" s="10">
        <v>57162</v>
      </c>
      <c r="C19" s="10">
        <v>49616</v>
      </c>
      <c r="D19" s="27">
        <f t="shared" ref="D19:D22" si="42">B19-C19</f>
        <v>7546</v>
      </c>
      <c r="E19" s="10">
        <v>72392</v>
      </c>
      <c r="F19" s="10">
        <v>58653</v>
      </c>
      <c r="G19" s="28">
        <f t="shared" ref="G19:G22" si="43">E19-F19</f>
        <v>13739</v>
      </c>
      <c r="H19" s="10">
        <v>58888</v>
      </c>
      <c r="I19" s="10">
        <v>50908</v>
      </c>
      <c r="J19" s="27">
        <f t="shared" ref="J19:J22" si="44">H19-I19</f>
        <v>7980</v>
      </c>
      <c r="K19" s="10">
        <v>75649</v>
      </c>
      <c r="L19" s="10">
        <v>60767</v>
      </c>
      <c r="M19" s="28">
        <f t="shared" ref="M19:M22" si="45">K19-L19</f>
        <v>14882</v>
      </c>
      <c r="N19" s="27">
        <f t="shared" ref="N19:N22" si="46">J19-D19</f>
        <v>434</v>
      </c>
      <c r="O19" s="28">
        <f t="shared" ref="O19:O22" si="47">M19-G19</f>
        <v>1143</v>
      </c>
    </row>
    <row r="20" spans="1:15">
      <c r="A20" s="9">
        <v>42798</v>
      </c>
      <c r="B20" s="10"/>
      <c r="C20" s="10"/>
      <c r="D20" s="27"/>
      <c r="E20" s="10"/>
      <c r="F20" s="10"/>
      <c r="G20" s="28"/>
      <c r="H20" s="10"/>
      <c r="I20" s="10"/>
      <c r="J20" s="27"/>
      <c r="K20" s="10"/>
      <c r="L20" s="10"/>
      <c r="M20" s="28"/>
      <c r="N20" s="27"/>
      <c r="O20" s="28"/>
    </row>
    <row r="21" spans="1:15">
      <c r="A21" s="9">
        <v>42799</v>
      </c>
      <c r="B21" s="10"/>
      <c r="C21" s="10"/>
      <c r="D21" s="27"/>
      <c r="E21" s="10"/>
      <c r="F21" s="10"/>
      <c r="G21" s="28"/>
      <c r="H21" s="10"/>
      <c r="I21" s="10"/>
      <c r="J21" s="27"/>
      <c r="K21" s="10"/>
      <c r="L21" s="10"/>
      <c r="M21" s="28"/>
      <c r="N21" s="27"/>
      <c r="O21" s="28"/>
    </row>
    <row r="22" spans="1:15">
      <c r="A22" s="9">
        <v>42800</v>
      </c>
      <c r="B22" s="10">
        <v>55841</v>
      </c>
      <c r="C22" s="10">
        <v>48729</v>
      </c>
      <c r="D22" s="27">
        <f t="shared" si="42"/>
        <v>7112</v>
      </c>
      <c r="E22" s="10">
        <v>71387</v>
      </c>
      <c r="F22" s="10">
        <v>55983</v>
      </c>
      <c r="G22" s="28">
        <f t="shared" si="43"/>
        <v>15404</v>
      </c>
      <c r="H22" s="10">
        <v>58015</v>
      </c>
      <c r="I22" s="10">
        <v>50070</v>
      </c>
      <c r="J22" s="27">
        <f t="shared" si="44"/>
        <v>7945</v>
      </c>
      <c r="K22" s="10">
        <v>74909</v>
      </c>
      <c r="L22" s="10">
        <v>58852</v>
      </c>
      <c r="M22" s="28">
        <f t="shared" si="45"/>
        <v>16057</v>
      </c>
      <c r="N22" s="27">
        <f t="shared" si="46"/>
        <v>833</v>
      </c>
      <c r="O22" s="28">
        <f t="shared" si="47"/>
        <v>653</v>
      </c>
    </row>
    <row r="23" spans="1:15">
      <c r="A23" s="9">
        <v>42801</v>
      </c>
      <c r="B23" s="10">
        <v>53753</v>
      </c>
      <c r="C23" s="10">
        <v>48513</v>
      </c>
      <c r="D23" s="27">
        <f t="shared" ref="D23" si="48">B23-C23</f>
        <v>5240</v>
      </c>
      <c r="E23" s="10">
        <v>69531</v>
      </c>
      <c r="F23" s="10">
        <v>54716</v>
      </c>
      <c r="G23" s="28">
        <f t="shared" ref="G23" si="49">E23-F23</f>
        <v>14815</v>
      </c>
      <c r="H23" s="10">
        <v>56681</v>
      </c>
      <c r="I23" s="10">
        <v>50231</v>
      </c>
      <c r="J23" s="27">
        <f t="shared" ref="J23" si="50">H23-I23</f>
        <v>6450</v>
      </c>
      <c r="K23" s="10">
        <v>74856</v>
      </c>
      <c r="L23" s="10">
        <v>58417</v>
      </c>
      <c r="M23" s="28">
        <f t="shared" ref="M23" si="51">K23-L23</f>
        <v>16439</v>
      </c>
      <c r="N23" s="27">
        <f t="shared" ref="N23" si="52">J23-D23</f>
        <v>1210</v>
      </c>
      <c r="O23" s="28">
        <f t="shared" ref="O23" si="53">M23-G23</f>
        <v>1624</v>
      </c>
    </row>
    <row r="24" spans="1:15">
      <c r="A24" s="9">
        <v>42802</v>
      </c>
      <c r="B24" s="10">
        <v>51634</v>
      </c>
      <c r="C24" s="10">
        <v>43857</v>
      </c>
      <c r="D24" s="27">
        <f t="shared" ref="D24" si="54">B24-C24</f>
        <v>7777</v>
      </c>
      <c r="E24" s="10">
        <v>68092</v>
      </c>
      <c r="F24" s="10">
        <v>50256</v>
      </c>
      <c r="G24" s="28">
        <f t="shared" ref="G24" si="55">E24-F24</f>
        <v>17836</v>
      </c>
      <c r="H24" s="10">
        <v>56972</v>
      </c>
      <c r="I24" s="10">
        <v>47837</v>
      </c>
      <c r="J24" s="27">
        <f t="shared" ref="J24" si="56">H24-I24</f>
        <v>9135</v>
      </c>
      <c r="K24" s="10">
        <v>74276</v>
      </c>
      <c r="L24" s="10">
        <v>56391</v>
      </c>
      <c r="M24" s="28">
        <f t="shared" ref="M24" si="57">K24-L24</f>
        <v>17885</v>
      </c>
      <c r="N24" s="27">
        <f t="shared" ref="N24" si="58">J24-D24</f>
        <v>1358</v>
      </c>
      <c r="O24" s="28">
        <f t="shared" ref="O24" si="59">M24-G24</f>
        <v>49</v>
      </c>
    </row>
    <row r="25" spans="1:15">
      <c r="A25" s="9">
        <v>42803</v>
      </c>
      <c r="B25" s="10">
        <v>45778</v>
      </c>
      <c r="C25" s="10">
        <v>41026</v>
      </c>
      <c r="D25" s="27">
        <f t="shared" ref="D25" si="60">B25-C25</f>
        <v>4752</v>
      </c>
      <c r="E25" s="10">
        <v>62581</v>
      </c>
      <c r="F25" s="10">
        <v>48357</v>
      </c>
      <c r="G25" s="28">
        <f t="shared" ref="G25" si="61">E25-F25</f>
        <v>14224</v>
      </c>
      <c r="H25" s="10">
        <v>56308</v>
      </c>
      <c r="I25" s="10">
        <v>50247</v>
      </c>
      <c r="J25" s="27">
        <f t="shared" ref="J25" si="62">H25-I25</f>
        <v>6061</v>
      </c>
      <c r="K25" s="10">
        <v>74893</v>
      </c>
      <c r="L25" s="10">
        <v>60193</v>
      </c>
      <c r="M25" s="28">
        <f t="shared" ref="M25" si="63">K25-L25</f>
        <v>14700</v>
      </c>
      <c r="N25" s="27">
        <f t="shared" ref="N25" si="64">J25-D25</f>
        <v>1309</v>
      </c>
      <c r="O25" s="28">
        <f t="shared" ref="O25" si="65">M25-G25</f>
        <v>476</v>
      </c>
    </row>
    <row r="26" spans="1:15">
      <c r="A26" s="9">
        <v>42804</v>
      </c>
      <c r="B26" s="10">
        <v>32306</v>
      </c>
      <c r="C26" s="10">
        <v>32171</v>
      </c>
      <c r="D26" s="27">
        <f t="shared" ref="D26" si="66">B26-C26</f>
        <v>135</v>
      </c>
      <c r="E26" s="10">
        <v>47945</v>
      </c>
      <c r="F26" s="10">
        <v>39093</v>
      </c>
      <c r="G26" s="28">
        <f t="shared" ref="G26" si="67">E26-F26</f>
        <v>8852</v>
      </c>
      <c r="H26" s="10">
        <v>55378</v>
      </c>
      <c r="I26" s="10">
        <v>49397</v>
      </c>
      <c r="J26" s="27">
        <f t="shared" ref="J26" si="68">H26-I26</f>
        <v>5981</v>
      </c>
      <c r="K26" s="10">
        <v>72600</v>
      </c>
      <c r="L26" s="10">
        <v>60178</v>
      </c>
      <c r="M26" s="28">
        <f t="shared" ref="M26" si="69">K26-L26</f>
        <v>12422</v>
      </c>
      <c r="N26" s="27">
        <f t="shared" ref="N26" si="70">J26-D26</f>
        <v>5846</v>
      </c>
      <c r="O26" s="28">
        <f t="shared" ref="O26" si="71">M26-G26</f>
        <v>3570</v>
      </c>
    </row>
    <row r="27" spans="1:15">
      <c r="A27" s="9">
        <v>42805</v>
      </c>
      <c r="B27" s="10"/>
      <c r="C27" s="10"/>
      <c r="D27" s="27"/>
      <c r="E27" s="10"/>
      <c r="F27" s="10"/>
      <c r="G27" s="28"/>
      <c r="H27" s="10"/>
      <c r="I27" s="10"/>
      <c r="J27" s="27"/>
      <c r="K27" s="10"/>
      <c r="L27" s="10"/>
      <c r="M27" s="28"/>
      <c r="N27" s="27"/>
      <c r="O27" s="28"/>
    </row>
    <row r="28" spans="1:15">
      <c r="A28" s="9">
        <v>42806</v>
      </c>
      <c r="B28" s="10"/>
      <c r="C28" s="10"/>
      <c r="D28" s="27"/>
      <c r="E28" s="10"/>
      <c r="F28" s="10"/>
      <c r="G28" s="28"/>
      <c r="H28" s="10"/>
      <c r="I28" s="10"/>
      <c r="J28" s="27"/>
      <c r="K28" s="10"/>
      <c r="L28" s="10"/>
      <c r="M28" s="28"/>
      <c r="N28" s="27"/>
      <c r="O28" s="28"/>
    </row>
    <row r="29" spans="1:15">
      <c r="A29" s="9">
        <v>42807</v>
      </c>
      <c r="B29" s="10">
        <v>17022</v>
      </c>
      <c r="C29" s="10">
        <v>13455</v>
      </c>
      <c r="D29" s="27">
        <f t="shared" ref="D29" si="72">B29-C29</f>
        <v>3567</v>
      </c>
      <c r="E29" s="10">
        <v>27861</v>
      </c>
      <c r="F29" s="10">
        <v>18788</v>
      </c>
      <c r="G29" s="28">
        <f t="shared" ref="G29" si="73">E29-F29</f>
        <v>9073</v>
      </c>
      <c r="H29" s="10">
        <v>54860</v>
      </c>
      <c r="I29" s="10">
        <v>49198</v>
      </c>
      <c r="J29" s="27">
        <f t="shared" ref="J29" si="74">H29-I29</f>
        <v>5662</v>
      </c>
      <c r="K29" s="10">
        <v>74597</v>
      </c>
      <c r="L29" s="10">
        <v>59518</v>
      </c>
      <c r="M29" s="28">
        <f t="shared" ref="M29" si="75">K29-L29</f>
        <v>15079</v>
      </c>
      <c r="N29" s="27">
        <f t="shared" ref="N29" si="76">J29-D29</f>
        <v>2095</v>
      </c>
      <c r="O29" s="28">
        <f t="shared" ref="O29" si="77">M29-G29</f>
        <v>6006</v>
      </c>
    </row>
    <row r="30" spans="1:15">
      <c r="A30" s="9">
        <v>42808</v>
      </c>
      <c r="B30" s="10"/>
      <c r="C30" s="10"/>
      <c r="D30" s="27">
        <f t="shared" ref="D30" si="78">B30-C30</f>
        <v>0</v>
      </c>
      <c r="E30" s="10"/>
      <c r="F30" s="10"/>
      <c r="G30" s="28">
        <f t="shared" ref="G30" si="79">E30-F30</f>
        <v>0</v>
      </c>
      <c r="H30" s="10"/>
      <c r="I30" s="10"/>
      <c r="J30" s="27">
        <f t="shared" ref="J30" si="80">H30-I30</f>
        <v>0</v>
      </c>
      <c r="K30" s="10"/>
      <c r="L30" s="10"/>
      <c r="M30" s="28">
        <f t="shared" ref="M30" si="81">K30-L30</f>
        <v>0</v>
      </c>
      <c r="N30" s="27">
        <f t="shared" ref="N30" si="82">J30-D30</f>
        <v>0</v>
      </c>
      <c r="O30" s="28">
        <f t="shared" ref="O30" si="83">M30-G30</f>
        <v>0</v>
      </c>
    </row>
    <row r="31" spans="1:15">
      <c r="A31" s="9">
        <v>42809</v>
      </c>
      <c r="B31" s="10"/>
      <c r="C31" s="10"/>
      <c r="D31" s="27">
        <f t="shared" ref="D31:D94" si="84">B31-C31</f>
        <v>0</v>
      </c>
      <c r="E31" s="10"/>
      <c r="F31" s="10"/>
      <c r="G31" s="28">
        <f t="shared" ref="G31:G94" si="85">E31-F31</f>
        <v>0</v>
      </c>
      <c r="H31" s="10"/>
      <c r="I31" s="10"/>
      <c r="J31" s="27">
        <f t="shared" ref="J31:J94" si="86">H31-I31</f>
        <v>0</v>
      </c>
      <c r="K31" s="10"/>
      <c r="L31" s="10"/>
      <c r="M31" s="28">
        <f t="shared" ref="M31:M94" si="87">K31-L31</f>
        <v>0</v>
      </c>
      <c r="N31" s="27">
        <f t="shared" ref="N31:N94" si="88">J31-D31</f>
        <v>0</v>
      </c>
      <c r="O31" s="28">
        <f t="shared" ref="O31:O94" si="89">M31-G31</f>
        <v>0</v>
      </c>
    </row>
    <row r="32" spans="1:15">
      <c r="A32" s="9">
        <v>42810</v>
      </c>
      <c r="B32" s="10"/>
      <c r="C32" s="10"/>
      <c r="D32" s="27">
        <f t="shared" si="84"/>
        <v>0</v>
      </c>
      <c r="E32" s="10"/>
      <c r="F32" s="10"/>
      <c r="G32" s="28">
        <f t="shared" si="85"/>
        <v>0</v>
      </c>
      <c r="H32" s="10"/>
      <c r="I32" s="10"/>
      <c r="J32" s="27">
        <f t="shared" si="86"/>
        <v>0</v>
      </c>
      <c r="K32" s="10"/>
      <c r="L32" s="10"/>
      <c r="M32" s="28">
        <f t="shared" si="87"/>
        <v>0</v>
      </c>
      <c r="N32" s="27">
        <f t="shared" si="88"/>
        <v>0</v>
      </c>
      <c r="O32" s="28">
        <f t="shared" si="89"/>
        <v>0</v>
      </c>
    </row>
    <row r="33" spans="1:15">
      <c r="A33" s="9">
        <v>42811</v>
      </c>
      <c r="B33" s="10"/>
      <c r="C33" s="10"/>
      <c r="D33" s="27">
        <f t="shared" si="84"/>
        <v>0</v>
      </c>
      <c r="E33" s="10"/>
      <c r="F33" s="10"/>
      <c r="G33" s="28">
        <f t="shared" si="85"/>
        <v>0</v>
      </c>
      <c r="H33" s="10"/>
      <c r="I33" s="10"/>
      <c r="J33" s="27">
        <f t="shared" si="86"/>
        <v>0</v>
      </c>
      <c r="K33" s="10"/>
      <c r="L33" s="10"/>
      <c r="M33" s="28">
        <f t="shared" si="87"/>
        <v>0</v>
      </c>
      <c r="N33" s="27">
        <f t="shared" si="88"/>
        <v>0</v>
      </c>
      <c r="O33" s="28">
        <f t="shared" si="89"/>
        <v>0</v>
      </c>
    </row>
    <row r="34" spans="1:15">
      <c r="A34" s="9">
        <v>42812</v>
      </c>
      <c r="B34" s="10"/>
      <c r="C34" s="10"/>
      <c r="D34" s="27">
        <f t="shared" si="84"/>
        <v>0</v>
      </c>
      <c r="E34" s="10"/>
      <c r="F34" s="10"/>
      <c r="G34" s="28">
        <f t="shared" si="85"/>
        <v>0</v>
      </c>
      <c r="H34" s="10"/>
      <c r="I34" s="10"/>
      <c r="J34" s="27">
        <f t="shared" si="86"/>
        <v>0</v>
      </c>
      <c r="K34" s="10"/>
      <c r="L34" s="10"/>
      <c r="M34" s="28">
        <f t="shared" si="87"/>
        <v>0</v>
      </c>
      <c r="N34" s="27">
        <f t="shared" si="88"/>
        <v>0</v>
      </c>
      <c r="O34" s="28">
        <f t="shared" si="89"/>
        <v>0</v>
      </c>
    </row>
    <row r="35" spans="1:15">
      <c r="A35" s="9">
        <v>42813</v>
      </c>
      <c r="B35" s="10"/>
      <c r="C35" s="10"/>
      <c r="D35" s="27">
        <f t="shared" si="84"/>
        <v>0</v>
      </c>
      <c r="E35" s="10"/>
      <c r="F35" s="10"/>
      <c r="G35" s="28">
        <f t="shared" si="85"/>
        <v>0</v>
      </c>
      <c r="H35" s="10"/>
      <c r="I35" s="10"/>
      <c r="J35" s="27">
        <f t="shared" si="86"/>
        <v>0</v>
      </c>
      <c r="K35" s="10"/>
      <c r="L35" s="10"/>
      <c r="M35" s="28">
        <f t="shared" si="87"/>
        <v>0</v>
      </c>
      <c r="N35" s="27">
        <f t="shared" si="88"/>
        <v>0</v>
      </c>
      <c r="O35" s="28">
        <f t="shared" si="89"/>
        <v>0</v>
      </c>
    </row>
    <row r="36" spans="1:15">
      <c r="A36" s="9">
        <v>42814</v>
      </c>
      <c r="B36" s="10"/>
      <c r="C36" s="10"/>
      <c r="D36" s="27">
        <f t="shared" si="84"/>
        <v>0</v>
      </c>
      <c r="E36" s="10"/>
      <c r="F36" s="10"/>
      <c r="G36" s="28">
        <f t="shared" si="85"/>
        <v>0</v>
      </c>
      <c r="H36" s="10"/>
      <c r="I36" s="10"/>
      <c r="J36" s="27">
        <f t="shared" si="86"/>
        <v>0</v>
      </c>
      <c r="K36" s="10"/>
      <c r="L36" s="10"/>
      <c r="M36" s="28">
        <f t="shared" si="87"/>
        <v>0</v>
      </c>
      <c r="N36" s="27">
        <f t="shared" si="88"/>
        <v>0</v>
      </c>
      <c r="O36" s="28">
        <f t="shared" si="89"/>
        <v>0</v>
      </c>
    </row>
    <row r="37" spans="1:15">
      <c r="A37" s="9">
        <v>42815</v>
      </c>
      <c r="B37" s="10"/>
      <c r="C37" s="10"/>
      <c r="D37" s="27">
        <f t="shared" si="84"/>
        <v>0</v>
      </c>
      <c r="E37" s="10"/>
      <c r="F37" s="10"/>
      <c r="G37" s="28">
        <f t="shared" si="85"/>
        <v>0</v>
      </c>
      <c r="H37" s="10"/>
      <c r="I37" s="10"/>
      <c r="J37" s="27">
        <f t="shared" si="86"/>
        <v>0</v>
      </c>
      <c r="K37" s="10"/>
      <c r="L37" s="10"/>
      <c r="M37" s="28">
        <f t="shared" si="87"/>
        <v>0</v>
      </c>
      <c r="N37" s="27">
        <f t="shared" si="88"/>
        <v>0</v>
      </c>
      <c r="O37" s="28">
        <f t="shared" si="89"/>
        <v>0</v>
      </c>
    </row>
    <row r="38" spans="1:15">
      <c r="A38" s="9">
        <v>42816</v>
      </c>
      <c r="B38" s="10"/>
      <c r="C38" s="10"/>
      <c r="D38" s="27">
        <f t="shared" si="84"/>
        <v>0</v>
      </c>
      <c r="E38" s="10"/>
      <c r="F38" s="10"/>
      <c r="G38" s="28">
        <f t="shared" si="85"/>
        <v>0</v>
      </c>
      <c r="H38" s="10"/>
      <c r="I38" s="10"/>
      <c r="J38" s="27">
        <f t="shared" si="86"/>
        <v>0</v>
      </c>
      <c r="K38" s="10"/>
      <c r="L38" s="10"/>
      <c r="M38" s="28">
        <f t="shared" si="87"/>
        <v>0</v>
      </c>
      <c r="N38" s="27">
        <f t="shared" si="88"/>
        <v>0</v>
      </c>
      <c r="O38" s="28">
        <f t="shared" si="89"/>
        <v>0</v>
      </c>
    </row>
    <row r="39" spans="1:15">
      <c r="A39" s="9">
        <v>42817</v>
      </c>
      <c r="B39" s="10"/>
      <c r="C39" s="10"/>
      <c r="D39" s="27">
        <f t="shared" si="84"/>
        <v>0</v>
      </c>
      <c r="E39" s="10"/>
      <c r="F39" s="10"/>
      <c r="G39" s="28">
        <f t="shared" si="85"/>
        <v>0</v>
      </c>
      <c r="H39" s="10"/>
      <c r="I39" s="10"/>
      <c r="J39" s="27">
        <f t="shared" si="86"/>
        <v>0</v>
      </c>
      <c r="K39" s="10"/>
      <c r="L39" s="10"/>
      <c r="M39" s="28">
        <f t="shared" si="87"/>
        <v>0</v>
      </c>
      <c r="N39" s="27">
        <f t="shared" si="88"/>
        <v>0</v>
      </c>
      <c r="O39" s="28">
        <f t="shared" si="89"/>
        <v>0</v>
      </c>
    </row>
    <row r="40" spans="1:15">
      <c r="A40" s="9">
        <v>42818</v>
      </c>
      <c r="B40" s="10"/>
      <c r="C40" s="10"/>
      <c r="D40" s="27">
        <f t="shared" si="84"/>
        <v>0</v>
      </c>
      <c r="E40" s="10"/>
      <c r="F40" s="10"/>
      <c r="G40" s="28">
        <f t="shared" si="85"/>
        <v>0</v>
      </c>
      <c r="H40" s="10"/>
      <c r="I40" s="10"/>
      <c r="J40" s="27">
        <f t="shared" si="86"/>
        <v>0</v>
      </c>
      <c r="K40" s="10"/>
      <c r="L40" s="10"/>
      <c r="M40" s="28">
        <f t="shared" si="87"/>
        <v>0</v>
      </c>
      <c r="N40" s="27">
        <f t="shared" si="88"/>
        <v>0</v>
      </c>
      <c r="O40" s="28">
        <f t="shared" si="89"/>
        <v>0</v>
      </c>
    </row>
    <row r="41" spans="1:15">
      <c r="A41" s="9">
        <v>42819</v>
      </c>
      <c r="B41" s="10"/>
      <c r="C41" s="10"/>
      <c r="D41" s="27">
        <f t="shared" si="84"/>
        <v>0</v>
      </c>
      <c r="E41" s="10"/>
      <c r="F41" s="10"/>
      <c r="G41" s="28">
        <f t="shared" si="85"/>
        <v>0</v>
      </c>
      <c r="H41" s="10"/>
      <c r="I41" s="10"/>
      <c r="J41" s="27">
        <f t="shared" si="86"/>
        <v>0</v>
      </c>
      <c r="K41" s="10"/>
      <c r="L41" s="10"/>
      <c r="M41" s="28">
        <f t="shared" si="87"/>
        <v>0</v>
      </c>
      <c r="N41" s="27">
        <f t="shared" si="88"/>
        <v>0</v>
      </c>
      <c r="O41" s="28">
        <f t="shared" si="89"/>
        <v>0</v>
      </c>
    </row>
    <row r="42" spans="1:15">
      <c r="A42" s="9">
        <v>42820</v>
      </c>
      <c r="B42" s="10"/>
      <c r="C42" s="10"/>
      <c r="D42" s="27">
        <f t="shared" si="84"/>
        <v>0</v>
      </c>
      <c r="E42" s="10"/>
      <c r="F42" s="10"/>
      <c r="G42" s="28">
        <f t="shared" si="85"/>
        <v>0</v>
      </c>
      <c r="H42" s="10"/>
      <c r="I42" s="10"/>
      <c r="J42" s="27">
        <f t="shared" si="86"/>
        <v>0</v>
      </c>
      <c r="K42" s="10"/>
      <c r="L42" s="10"/>
      <c r="M42" s="28">
        <f t="shared" si="87"/>
        <v>0</v>
      </c>
      <c r="N42" s="27">
        <f t="shared" si="88"/>
        <v>0</v>
      </c>
      <c r="O42" s="28">
        <f t="shared" si="89"/>
        <v>0</v>
      </c>
    </row>
    <row r="43" spans="1:15">
      <c r="A43" s="9">
        <v>42821</v>
      </c>
      <c r="B43" s="10"/>
      <c r="C43" s="10"/>
      <c r="D43" s="27">
        <f t="shared" si="84"/>
        <v>0</v>
      </c>
      <c r="E43" s="10"/>
      <c r="F43" s="10"/>
      <c r="G43" s="28">
        <f t="shared" si="85"/>
        <v>0</v>
      </c>
      <c r="H43" s="10"/>
      <c r="I43" s="10"/>
      <c r="J43" s="27">
        <f t="shared" si="86"/>
        <v>0</v>
      </c>
      <c r="K43" s="10"/>
      <c r="L43" s="10"/>
      <c r="M43" s="28">
        <f t="shared" si="87"/>
        <v>0</v>
      </c>
      <c r="N43" s="27">
        <f t="shared" si="88"/>
        <v>0</v>
      </c>
      <c r="O43" s="28">
        <f t="shared" si="89"/>
        <v>0</v>
      </c>
    </row>
    <row r="44" spans="1:15">
      <c r="A44" s="9">
        <v>42822</v>
      </c>
      <c r="B44" s="10"/>
      <c r="C44" s="10"/>
      <c r="D44" s="27">
        <f t="shared" si="84"/>
        <v>0</v>
      </c>
      <c r="E44" s="10"/>
      <c r="F44" s="10"/>
      <c r="G44" s="28">
        <f t="shared" si="85"/>
        <v>0</v>
      </c>
      <c r="H44" s="10"/>
      <c r="I44" s="10"/>
      <c r="J44" s="27">
        <f t="shared" si="86"/>
        <v>0</v>
      </c>
      <c r="K44" s="10"/>
      <c r="L44" s="10"/>
      <c r="M44" s="28">
        <f t="shared" si="87"/>
        <v>0</v>
      </c>
      <c r="N44" s="27">
        <f t="shared" si="88"/>
        <v>0</v>
      </c>
      <c r="O44" s="28">
        <f t="shared" si="89"/>
        <v>0</v>
      </c>
    </row>
    <row r="45" spans="1:15">
      <c r="A45" s="9">
        <v>42823</v>
      </c>
      <c r="B45" s="10"/>
      <c r="C45" s="10"/>
      <c r="D45" s="27">
        <f t="shared" si="84"/>
        <v>0</v>
      </c>
      <c r="E45" s="10"/>
      <c r="F45" s="10"/>
      <c r="G45" s="28">
        <f t="shared" si="85"/>
        <v>0</v>
      </c>
      <c r="H45" s="10"/>
      <c r="I45" s="10"/>
      <c r="J45" s="27">
        <f t="shared" si="86"/>
        <v>0</v>
      </c>
      <c r="K45" s="10"/>
      <c r="L45" s="10"/>
      <c r="M45" s="28">
        <f t="shared" si="87"/>
        <v>0</v>
      </c>
      <c r="N45" s="27">
        <f t="shared" si="88"/>
        <v>0</v>
      </c>
      <c r="O45" s="28">
        <f t="shared" si="89"/>
        <v>0</v>
      </c>
    </row>
    <row r="46" spans="1:15">
      <c r="A46" s="9">
        <v>42824</v>
      </c>
      <c r="B46" s="10"/>
      <c r="C46" s="10"/>
      <c r="D46" s="27">
        <f t="shared" si="84"/>
        <v>0</v>
      </c>
      <c r="E46" s="10"/>
      <c r="F46" s="10"/>
      <c r="G46" s="28">
        <f t="shared" si="85"/>
        <v>0</v>
      </c>
      <c r="H46" s="10"/>
      <c r="I46" s="10"/>
      <c r="J46" s="27">
        <f t="shared" si="86"/>
        <v>0</v>
      </c>
      <c r="K46" s="10"/>
      <c r="L46" s="10"/>
      <c r="M46" s="28">
        <f t="shared" si="87"/>
        <v>0</v>
      </c>
      <c r="N46" s="27">
        <f t="shared" si="88"/>
        <v>0</v>
      </c>
      <c r="O46" s="28">
        <f t="shared" si="89"/>
        <v>0</v>
      </c>
    </row>
    <row r="47" spans="1:15">
      <c r="A47" s="9">
        <v>42825</v>
      </c>
      <c r="B47" s="10"/>
      <c r="C47" s="10"/>
      <c r="D47" s="27">
        <f t="shared" si="84"/>
        <v>0</v>
      </c>
      <c r="E47" s="10"/>
      <c r="F47" s="10"/>
      <c r="G47" s="28">
        <f t="shared" si="85"/>
        <v>0</v>
      </c>
      <c r="H47" s="10"/>
      <c r="I47" s="10"/>
      <c r="J47" s="27">
        <f t="shared" si="86"/>
        <v>0</v>
      </c>
      <c r="K47" s="10"/>
      <c r="L47" s="10"/>
      <c r="M47" s="28">
        <f t="shared" si="87"/>
        <v>0</v>
      </c>
      <c r="N47" s="27">
        <f t="shared" si="88"/>
        <v>0</v>
      </c>
      <c r="O47" s="28">
        <f t="shared" si="89"/>
        <v>0</v>
      </c>
    </row>
    <row r="48" spans="1:15">
      <c r="A48" s="9">
        <v>42826</v>
      </c>
      <c r="B48" s="10"/>
      <c r="C48" s="10"/>
      <c r="D48" s="27">
        <f t="shared" si="84"/>
        <v>0</v>
      </c>
      <c r="E48" s="10"/>
      <c r="F48" s="10"/>
      <c r="G48" s="28">
        <f t="shared" si="85"/>
        <v>0</v>
      </c>
      <c r="H48" s="10"/>
      <c r="I48" s="10"/>
      <c r="J48" s="27">
        <f t="shared" si="86"/>
        <v>0</v>
      </c>
      <c r="K48" s="10"/>
      <c r="L48" s="10"/>
      <c r="M48" s="28">
        <f t="shared" si="87"/>
        <v>0</v>
      </c>
      <c r="N48" s="27">
        <f t="shared" si="88"/>
        <v>0</v>
      </c>
      <c r="O48" s="28">
        <f t="shared" si="89"/>
        <v>0</v>
      </c>
    </row>
    <row r="49" spans="1:15">
      <c r="A49" s="9">
        <v>42827</v>
      </c>
      <c r="B49" s="10"/>
      <c r="C49" s="10"/>
      <c r="D49" s="27">
        <f t="shared" si="84"/>
        <v>0</v>
      </c>
      <c r="E49" s="10"/>
      <c r="F49" s="10"/>
      <c r="G49" s="28">
        <f t="shared" si="85"/>
        <v>0</v>
      </c>
      <c r="H49" s="10"/>
      <c r="I49" s="10"/>
      <c r="J49" s="27">
        <f t="shared" si="86"/>
        <v>0</v>
      </c>
      <c r="K49" s="10"/>
      <c r="L49" s="10"/>
      <c r="M49" s="28">
        <f t="shared" si="87"/>
        <v>0</v>
      </c>
      <c r="N49" s="27">
        <f t="shared" si="88"/>
        <v>0</v>
      </c>
      <c r="O49" s="28">
        <f t="shared" si="89"/>
        <v>0</v>
      </c>
    </row>
    <row r="50" spans="1:15">
      <c r="A50" s="9">
        <v>42828</v>
      </c>
      <c r="B50" s="10"/>
      <c r="C50" s="10"/>
      <c r="D50" s="27">
        <f t="shared" si="84"/>
        <v>0</v>
      </c>
      <c r="E50" s="10"/>
      <c r="F50" s="10"/>
      <c r="G50" s="28">
        <f t="shared" si="85"/>
        <v>0</v>
      </c>
      <c r="H50" s="10"/>
      <c r="I50" s="10"/>
      <c r="J50" s="27">
        <f t="shared" si="86"/>
        <v>0</v>
      </c>
      <c r="K50" s="10"/>
      <c r="L50" s="10"/>
      <c r="M50" s="28">
        <f t="shared" si="87"/>
        <v>0</v>
      </c>
      <c r="N50" s="27">
        <f t="shared" si="88"/>
        <v>0</v>
      </c>
      <c r="O50" s="28">
        <f t="shared" si="89"/>
        <v>0</v>
      </c>
    </row>
    <row r="51" spans="1:15">
      <c r="A51" s="9">
        <v>42829</v>
      </c>
      <c r="B51" s="10"/>
      <c r="C51" s="10"/>
      <c r="D51" s="27">
        <f t="shared" si="84"/>
        <v>0</v>
      </c>
      <c r="E51" s="10"/>
      <c r="F51" s="10"/>
      <c r="G51" s="28">
        <f t="shared" si="85"/>
        <v>0</v>
      </c>
      <c r="H51" s="10"/>
      <c r="I51" s="10"/>
      <c r="J51" s="27">
        <f t="shared" si="86"/>
        <v>0</v>
      </c>
      <c r="K51" s="10"/>
      <c r="L51" s="10"/>
      <c r="M51" s="28">
        <f t="shared" si="87"/>
        <v>0</v>
      </c>
      <c r="N51" s="27">
        <f t="shared" si="88"/>
        <v>0</v>
      </c>
      <c r="O51" s="28">
        <f t="shared" si="89"/>
        <v>0</v>
      </c>
    </row>
    <row r="52" spans="1:15">
      <c r="A52" s="9">
        <v>42830</v>
      </c>
      <c r="B52" s="10"/>
      <c r="C52" s="10"/>
      <c r="D52" s="27">
        <f t="shared" si="84"/>
        <v>0</v>
      </c>
      <c r="E52" s="10"/>
      <c r="F52" s="10"/>
      <c r="G52" s="28">
        <f t="shared" si="85"/>
        <v>0</v>
      </c>
      <c r="H52" s="10"/>
      <c r="I52" s="10"/>
      <c r="J52" s="27">
        <f t="shared" si="86"/>
        <v>0</v>
      </c>
      <c r="K52" s="10"/>
      <c r="L52" s="10"/>
      <c r="M52" s="28">
        <f t="shared" si="87"/>
        <v>0</v>
      </c>
      <c r="N52" s="27">
        <f t="shared" si="88"/>
        <v>0</v>
      </c>
      <c r="O52" s="28">
        <f t="shared" si="89"/>
        <v>0</v>
      </c>
    </row>
    <row r="53" spans="1:15">
      <c r="A53" s="9">
        <v>42831</v>
      </c>
      <c r="B53" s="10"/>
      <c r="C53" s="10"/>
      <c r="D53" s="27">
        <f t="shared" si="84"/>
        <v>0</v>
      </c>
      <c r="E53" s="10"/>
      <c r="F53" s="10"/>
      <c r="G53" s="28">
        <f t="shared" si="85"/>
        <v>0</v>
      </c>
      <c r="H53" s="10"/>
      <c r="I53" s="10"/>
      <c r="J53" s="27">
        <f t="shared" si="86"/>
        <v>0</v>
      </c>
      <c r="K53" s="10"/>
      <c r="L53" s="10"/>
      <c r="M53" s="28">
        <f t="shared" si="87"/>
        <v>0</v>
      </c>
      <c r="N53" s="27">
        <f t="shared" si="88"/>
        <v>0</v>
      </c>
      <c r="O53" s="28">
        <f t="shared" si="89"/>
        <v>0</v>
      </c>
    </row>
    <row r="54" spans="1:15">
      <c r="A54" s="9">
        <v>42832</v>
      </c>
      <c r="B54" s="10"/>
      <c r="C54" s="10"/>
      <c r="D54" s="27">
        <f t="shared" si="84"/>
        <v>0</v>
      </c>
      <c r="E54" s="10"/>
      <c r="F54" s="10"/>
      <c r="G54" s="28">
        <f t="shared" si="85"/>
        <v>0</v>
      </c>
      <c r="H54" s="10"/>
      <c r="I54" s="10"/>
      <c r="J54" s="27">
        <f t="shared" si="86"/>
        <v>0</v>
      </c>
      <c r="K54" s="10"/>
      <c r="L54" s="10"/>
      <c r="M54" s="28">
        <f t="shared" si="87"/>
        <v>0</v>
      </c>
      <c r="N54" s="27">
        <f t="shared" si="88"/>
        <v>0</v>
      </c>
      <c r="O54" s="28">
        <f t="shared" si="89"/>
        <v>0</v>
      </c>
    </row>
    <row r="55" spans="1:15">
      <c r="A55" s="9">
        <v>42833</v>
      </c>
      <c r="B55" s="10"/>
      <c r="C55" s="10"/>
      <c r="D55" s="27">
        <f t="shared" si="84"/>
        <v>0</v>
      </c>
      <c r="E55" s="10"/>
      <c r="F55" s="10"/>
      <c r="G55" s="28">
        <f t="shared" si="85"/>
        <v>0</v>
      </c>
      <c r="H55" s="10"/>
      <c r="I55" s="10"/>
      <c r="J55" s="27">
        <f t="shared" si="86"/>
        <v>0</v>
      </c>
      <c r="K55" s="10"/>
      <c r="L55" s="10"/>
      <c r="M55" s="28">
        <f t="shared" si="87"/>
        <v>0</v>
      </c>
      <c r="N55" s="27">
        <f t="shared" si="88"/>
        <v>0</v>
      </c>
      <c r="O55" s="28">
        <f t="shared" si="89"/>
        <v>0</v>
      </c>
    </row>
    <row r="56" spans="1:15">
      <c r="A56" s="9">
        <v>42834</v>
      </c>
      <c r="B56" s="10"/>
      <c r="C56" s="10"/>
      <c r="D56" s="27">
        <f t="shared" si="84"/>
        <v>0</v>
      </c>
      <c r="E56" s="10"/>
      <c r="F56" s="10"/>
      <c r="G56" s="28">
        <f t="shared" si="85"/>
        <v>0</v>
      </c>
      <c r="H56" s="10"/>
      <c r="I56" s="10"/>
      <c r="J56" s="27">
        <f t="shared" si="86"/>
        <v>0</v>
      </c>
      <c r="K56" s="10"/>
      <c r="L56" s="10"/>
      <c r="M56" s="28">
        <f t="shared" si="87"/>
        <v>0</v>
      </c>
      <c r="N56" s="27">
        <f t="shared" si="88"/>
        <v>0</v>
      </c>
      <c r="O56" s="28">
        <f t="shared" si="89"/>
        <v>0</v>
      </c>
    </row>
    <row r="57" spans="1:15">
      <c r="A57" s="9">
        <v>42835</v>
      </c>
      <c r="B57" s="10"/>
      <c r="C57" s="10"/>
      <c r="D57" s="27">
        <f t="shared" si="84"/>
        <v>0</v>
      </c>
      <c r="E57" s="10"/>
      <c r="F57" s="10"/>
      <c r="G57" s="28">
        <f t="shared" si="85"/>
        <v>0</v>
      </c>
      <c r="H57" s="10"/>
      <c r="I57" s="10"/>
      <c r="J57" s="27">
        <f t="shared" si="86"/>
        <v>0</v>
      </c>
      <c r="K57" s="10"/>
      <c r="L57" s="10"/>
      <c r="M57" s="28">
        <f t="shared" si="87"/>
        <v>0</v>
      </c>
      <c r="N57" s="27">
        <f t="shared" si="88"/>
        <v>0</v>
      </c>
      <c r="O57" s="28">
        <f t="shared" si="89"/>
        <v>0</v>
      </c>
    </row>
    <row r="58" spans="1:15">
      <c r="A58" s="9">
        <v>42836</v>
      </c>
      <c r="B58" s="10"/>
      <c r="C58" s="10"/>
      <c r="D58" s="27">
        <f t="shared" si="84"/>
        <v>0</v>
      </c>
      <c r="E58" s="10"/>
      <c r="F58" s="10"/>
      <c r="G58" s="28">
        <f t="shared" si="85"/>
        <v>0</v>
      </c>
      <c r="H58" s="10"/>
      <c r="I58" s="10"/>
      <c r="J58" s="27">
        <f t="shared" si="86"/>
        <v>0</v>
      </c>
      <c r="K58" s="10"/>
      <c r="L58" s="10"/>
      <c r="M58" s="28">
        <f t="shared" si="87"/>
        <v>0</v>
      </c>
      <c r="N58" s="27">
        <f t="shared" si="88"/>
        <v>0</v>
      </c>
      <c r="O58" s="28">
        <f t="shared" si="89"/>
        <v>0</v>
      </c>
    </row>
    <row r="59" spans="1:15">
      <c r="A59" s="9">
        <v>42837</v>
      </c>
      <c r="B59" s="10"/>
      <c r="C59" s="10"/>
      <c r="D59" s="27">
        <f t="shared" si="84"/>
        <v>0</v>
      </c>
      <c r="E59" s="10"/>
      <c r="F59" s="10"/>
      <c r="G59" s="28">
        <f t="shared" si="85"/>
        <v>0</v>
      </c>
      <c r="H59" s="10"/>
      <c r="I59" s="10"/>
      <c r="J59" s="27">
        <f t="shared" si="86"/>
        <v>0</v>
      </c>
      <c r="K59" s="10"/>
      <c r="L59" s="10"/>
      <c r="M59" s="28">
        <f t="shared" si="87"/>
        <v>0</v>
      </c>
      <c r="N59" s="27">
        <f t="shared" si="88"/>
        <v>0</v>
      </c>
      <c r="O59" s="28">
        <f t="shared" si="89"/>
        <v>0</v>
      </c>
    </row>
    <row r="60" spans="1:15">
      <c r="A60" s="9">
        <v>42838</v>
      </c>
      <c r="B60" s="10"/>
      <c r="C60" s="10"/>
      <c r="D60" s="27">
        <f t="shared" si="84"/>
        <v>0</v>
      </c>
      <c r="E60" s="10"/>
      <c r="F60" s="10"/>
      <c r="G60" s="28">
        <f t="shared" si="85"/>
        <v>0</v>
      </c>
      <c r="H60" s="10"/>
      <c r="I60" s="10"/>
      <c r="J60" s="27">
        <f t="shared" si="86"/>
        <v>0</v>
      </c>
      <c r="K60" s="10"/>
      <c r="L60" s="10"/>
      <c r="M60" s="28">
        <f t="shared" si="87"/>
        <v>0</v>
      </c>
      <c r="N60" s="27">
        <f t="shared" si="88"/>
        <v>0</v>
      </c>
      <c r="O60" s="28">
        <f t="shared" si="89"/>
        <v>0</v>
      </c>
    </row>
    <row r="61" spans="1:15">
      <c r="A61" s="9">
        <v>42839</v>
      </c>
      <c r="B61" s="10"/>
      <c r="C61" s="10"/>
      <c r="D61" s="27">
        <f t="shared" si="84"/>
        <v>0</v>
      </c>
      <c r="E61" s="10"/>
      <c r="F61" s="10"/>
      <c r="G61" s="28">
        <f t="shared" si="85"/>
        <v>0</v>
      </c>
      <c r="H61" s="10"/>
      <c r="I61" s="10"/>
      <c r="J61" s="27">
        <f t="shared" si="86"/>
        <v>0</v>
      </c>
      <c r="K61" s="10"/>
      <c r="L61" s="10"/>
      <c r="M61" s="28">
        <f t="shared" si="87"/>
        <v>0</v>
      </c>
      <c r="N61" s="27">
        <f t="shared" si="88"/>
        <v>0</v>
      </c>
      <c r="O61" s="28">
        <f t="shared" si="89"/>
        <v>0</v>
      </c>
    </row>
    <row r="62" spans="1:15">
      <c r="A62" s="9">
        <v>42840</v>
      </c>
      <c r="B62" s="10"/>
      <c r="C62" s="10"/>
      <c r="D62" s="27">
        <f t="shared" si="84"/>
        <v>0</v>
      </c>
      <c r="E62" s="10"/>
      <c r="F62" s="10"/>
      <c r="G62" s="28">
        <f t="shared" si="85"/>
        <v>0</v>
      </c>
      <c r="H62" s="10"/>
      <c r="I62" s="10"/>
      <c r="J62" s="27">
        <f t="shared" si="86"/>
        <v>0</v>
      </c>
      <c r="K62" s="10"/>
      <c r="L62" s="10"/>
      <c r="M62" s="28">
        <f t="shared" si="87"/>
        <v>0</v>
      </c>
      <c r="N62" s="27">
        <f t="shared" si="88"/>
        <v>0</v>
      </c>
      <c r="O62" s="28">
        <f t="shared" si="89"/>
        <v>0</v>
      </c>
    </row>
    <row r="63" spans="1:15">
      <c r="A63" s="9">
        <v>42841</v>
      </c>
      <c r="B63" s="10"/>
      <c r="C63" s="10"/>
      <c r="D63" s="27">
        <f t="shared" si="84"/>
        <v>0</v>
      </c>
      <c r="E63" s="10"/>
      <c r="F63" s="10"/>
      <c r="G63" s="28">
        <f t="shared" si="85"/>
        <v>0</v>
      </c>
      <c r="H63" s="10"/>
      <c r="I63" s="10"/>
      <c r="J63" s="27">
        <f t="shared" si="86"/>
        <v>0</v>
      </c>
      <c r="K63" s="10"/>
      <c r="L63" s="10"/>
      <c r="M63" s="28">
        <f t="shared" si="87"/>
        <v>0</v>
      </c>
      <c r="N63" s="27">
        <f t="shared" si="88"/>
        <v>0</v>
      </c>
      <c r="O63" s="28">
        <f t="shared" si="89"/>
        <v>0</v>
      </c>
    </row>
    <row r="64" spans="1:15">
      <c r="A64" s="9">
        <v>42842</v>
      </c>
      <c r="B64" s="10"/>
      <c r="C64" s="10"/>
      <c r="D64" s="27">
        <f t="shared" si="84"/>
        <v>0</v>
      </c>
      <c r="E64" s="10"/>
      <c r="F64" s="10"/>
      <c r="G64" s="28">
        <f t="shared" si="85"/>
        <v>0</v>
      </c>
      <c r="H64" s="10"/>
      <c r="I64" s="10"/>
      <c r="J64" s="27">
        <f t="shared" si="86"/>
        <v>0</v>
      </c>
      <c r="K64" s="10"/>
      <c r="L64" s="10"/>
      <c r="M64" s="28">
        <f t="shared" si="87"/>
        <v>0</v>
      </c>
      <c r="N64" s="27">
        <f t="shared" si="88"/>
        <v>0</v>
      </c>
      <c r="O64" s="28">
        <f t="shared" si="89"/>
        <v>0</v>
      </c>
    </row>
    <row r="65" spans="1:15">
      <c r="A65" s="9">
        <v>42843</v>
      </c>
      <c r="B65" s="10"/>
      <c r="C65" s="10"/>
      <c r="D65" s="27">
        <f t="shared" si="84"/>
        <v>0</v>
      </c>
      <c r="E65" s="10"/>
      <c r="F65" s="10"/>
      <c r="G65" s="28">
        <f t="shared" si="85"/>
        <v>0</v>
      </c>
      <c r="H65" s="10"/>
      <c r="I65" s="10"/>
      <c r="J65" s="27">
        <f t="shared" si="86"/>
        <v>0</v>
      </c>
      <c r="K65" s="10"/>
      <c r="L65" s="10"/>
      <c r="M65" s="28">
        <f t="shared" si="87"/>
        <v>0</v>
      </c>
      <c r="N65" s="27">
        <f t="shared" si="88"/>
        <v>0</v>
      </c>
      <c r="O65" s="28">
        <f t="shared" si="89"/>
        <v>0</v>
      </c>
    </row>
    <row r="66" spans="1:15">
      <c r="A66" s="9">
        <v>42844</v>
      </c>
      <c r="B66" s="10"/>
      <c r="C66" s="10"/>
      <c r="D66" s="27">
        <f t="shared" si="84"/>
        <v>0</v>
      </c>
      <c r="E66" s="10"/>
      <c r="F66" s="10"/>
      <c r="G66" s="28">
        <f t="shared" si="85"/>
        <v>0</v>
      </c>
      <c r="H66" s="10"/>
      <c r="I66" s="10"/>
      <c r="J66" s="27">
        <f t="shared" si="86"/>
        <v>0</v>
      </c>
      <c r="K66" s="10"/>
      <c r="L66" s="10"/>
      <c r="M66" s="28">
        <f t="shared" si="87"/>
        <v>0</v>
      </c>
      <c r="N66" s="27">
        <f t="shared" si="88"/>
        <v>0</v>
      </c>
      <c r="O66" s="28">
        <f t="shared" si="89"/>
        <v>0</v>
      </c>
    </row>
    <row r="67" spans="1:15">
      <c r="A67" s="9">
        <v>42845</v>
      </c>
      <c r="B67" s="10"/>
      <c r="C67" s="10"/>
      <c r="D67" s="27">
        <f t="shared" si="84"/>
        <v>0</v>
      </c>
      <c r="E67" s="10"/>
      <c r="F67" s="10"/>
      <c r="G67" s="28">
        <f t="shared" si="85"/>
        <v>0</v>
      </c>
      <c r="H67" s="10"/>
      <c r="I67" s="10"/>
      <c r="J67" s="27">
        <f t="shared" si="86"/>
        <v>0</v>
      </c>
      <c r="K67" s="10"/>
      <c r="L67" s="10"/>
      <c r="M67" s="28">
        <f t="shared" si="87"/>
        <v>0</v>
      </c>
      <c r="N67" s="27">
        <f t="shared" si="88"/>
        <v>0</v>
      </c>
      <c r="O67" s="28">
        <f t="shared" si="89"/>
        <v>0</v>
      </c>
    </row>
    <row r="68" spans="1:15">
      <c r="A68" s="9">
        <v>42846</v>
      </c>
      <c r="B68" s="10"/>
      <c r="C68" s="10"/>
      <c r="D68" s="27">
        <f t="shared" si="84"/>
        <v>0</v>
      </c>
      <c r="E68" s="10"/>
      <c r="F68" s="10"/>
      <c r="G68" s="28">
        <f t="shared" si="85"/>
        <v>0</v>
      </c>
      <c r="H68" s="10"/>
      <c r="I68" s="10"/>
      <c r="J68" s="27">
        <f t="shared" si="86"/>
        <v>0</v>
      </c>
      <c r="K68" s="10"/>
      <c r="L68" s="10"/>
      <c r="M68" s="28">
        <f t="shared" si="87"/>
        <v>0</v>
      </c>
      <c r="N68" s="27">
        <f t="shared" si="88"/>
        <v>0</v>
      </c>
      <c r="O68" s="28">
        <f t="shared" si="89"/>
        <v>0</v>
      </c>
    </row>
    <row r="69" spans="1:15">
      <c r="A69" s="9">
        <v>42847</v>
      </c>
      <c r="B69" s="10"/>
      <c r="C69" s="10"/>
      <c r="D69" s="27">
        <f t="shared" si="84"/>
        <v>0</v>
      </c>
      <c r="E69" s="10"/>
      <c r="F69" s="10"/>
      <c r="G69" s="28">
        <f t="shared" si="85"/>
        <v>0</v>
      </c>
      <c r="H69" s="10"/>
      <c r="I69" s="10"/>
      <c r="J69" s="27">
        <f t="shared" si="86"/>
        <v>0</v>
      </c>
      <c r="K69" s="10"/>
      <c r="L69" s="10"/>
      <c r="M69" s="28">
        <f t="shared" si="87"/>
        <v>0</v>
      </c>
      <c r="N69" s="27">
        <f t="shared" si="88"/>
        <v>0</v>
      </c>
      <c r="O69" s="28">
        <f t="shared" si="89"/>
        <v>0</v>
      </c>
    </row>
    <row r="70" spans="1:15">
      <c r="A70" s="9">
        <v>42848</v>
      </c>
      <c r="B70" s="10"/>
      <c r="C70" s="10"/>
      <c r="D70" s="27">
        <f t="shared" si="84"/>
        <v>0</v>
      </c>
      <c r="E70" s="10"/>
      <c r="F70" s="10"/>
      <c r="G70" s="28">
        <f t="shared" si="85"/>
        <v>0</v>
      </c>
      <c r="H70" s="10"/>
      <c r="I70" s="10"/>
      <c r="J70" s="27">
        <f t="shared" si="86"/>
        <v>0</v>
      </c>
      <c r="K70" s="10"/>
      <c r="L70" s="10"/>
      <c r="M70" s="28">
        <f t="shared" si="87"/>
        <v>0</v>
      </c>
      <c r="N70" s="27">
        <f t="shared" si="88"/>
        <v>0</v>
      </c>
      <c r="O70" s="28">
        <f t="shared" si="89"/>
        <v>0</v>
      </c>
    </row>
    <row r="71" spans="1:15">
      <c r="A71" s="9">
        <v>42849</v>
      </c>
      <c r="B71" s="10"/>
      <c r="C71" s="10"/>
      <c r="D71" s="27">
        <f t="shared" si="84"/>
        <v>0</v>
      </c>
      <c r="E71" s="10"/>
      <c r="F71" s="10"/>
      <c r="G71" s="28">
        <f t="shared" si="85"/>
        <v>0</v>
      </c>
      <c r="H71" s="10"/>
      <c r="I71" s="10"/>
      <c r="J71" s="27">
        <f t="shared" si="86"/>
        <v>0</v>
      </c>
      <c r="K71" s="10"/>
      <c r="L71" s="10"/>
      <c r="M71" s="28">
        <f t="shared" si="87"/>
        <v>0</v>
      </c>
      <c r="N71" s="27">
        <f t="shared" si="88"/>
        <v>0</v>
      </c>
      <c r="O71" s="28">
        <f t="shared" si="89"/>
        <v>0</v>
      </c>
    </row>
    <row r="72" spans="1:15">
      <c r="A72" s="9">
        <v>42850</v>
      </c>
      <c r="B72" s="10"/>
      <c r="C72" s="10"/>
      <c r="D72" s="27">
        <f t="shared" si="84"/>
        <v>0</v>
      </c>
      <c r="E72" s="10"/>
      <c r="F72" s="10"/>
      <c r="G72" s="28">
        <f t="shared" si="85"/>
        <v>0</v>
      </c>
      <c r="H72" s="10"/>
      <c r="I72" s="10"/>
      <c r="J72" s="27">
        <f t="shared" si="86"/>
        <v>0</v>
      </c>
      <c r="K72" s="10"/>
      <c r="L72" s="10"/>
      <c r="M72" s="28">
        <f t="shared" si="87"/>
        <v>0</v>
      </c>
      <c r="N72" s="27">
        <f t="shared" si="88"/>
        <v>0</v>
      </c>
      <c r="O72" s="28">
        <f t="shared" si="89"/>
        <v>0</v>
      </c>
    </row>
    <row r="73" spans="1:15">
      <c r="A73" s="9">
        <v>42851</v>
      </c>
      <c r="B73" s="10"/>
      <c r="C73" s="10"/>
      <c r="D73" s="27">
        <f t="shared" si="84"/>
        <v>0</v>
      </c>
      <c r="E73" s="10"/>
      <c r="F73" s="10"/>
      <c r="G73" s="28">
        <f t="shared" si="85"/>
        <v>0</v>
      </c>
      <c r="H73" s="10"/>
      <c r="I73" s="10"/>
      <c r="J73" s="27">
        <f t="shared" si="86"/>
        <v>0</v>
      </c>
      <c r="K73" s="10"/>
      <c r="L73" s="10"/>
      <c r="M73" s="28">
        <f t="shared" si="87"/>
        <v>0</v>
      </c>
      <c r="N73" s="27">
        <f t="shared" si="88"/>
        <v>0</v>
      </c>
      <c r="O73" s="28">
        <f t="shared" si="89"/>
        <v>0</v>
      </c>
    </row>
    <row r="74" spans="1:15">
      <c r="A74" s="9">
        <v>42852</v>
      </c>
      <c r="B74" s="10"/>
      <c r="C74" s="10"/>
      <c r="D74" s="27">
        <f t="shared" si="84"/>
        <v>0</v>
      </c>
      <c r="E74" s="10"/>
      <c r="F74" s="10"/>
      <c r="G74" s="28">
        <f t="shared" si="85"/>
        <v>0</v>
      </c>
      <c r="H74" s="10"/>
      <c r="I74" s="10"/>
      <c r="J74" s="27">
        <f t="shared" si="86"/>
        <v>0</v>
      </c>
      <c r="K74" s="10"/>
      <c r="L74" s="10"/>
      <c r="M74" s="28">
        <f t="shared" si="87"/>
        <v>0</v>
      </c>
      <c r="N74" s="27">
        <f t="shared" si="88"/>
        <v>0</v>
      </c>
      <c r="O74" s="28">
        <f t="shared" si="89"/>
        <v>0</v>
      </c>
    </row>
    <row r="75" spans="1:15">
      <c r="A75" s="9">
        <v>42853</v>
      </c>
      <c r="B75" s="10"/>
      <c r="C75" s="10"/>
      <c r="D75" s="27">
        <f t="shared" si="84"/>
        <v>0</v>
      </c>
      <c r="E75" s="10"/>
      <c r="F75" s="10"/>
      <c r="G75" s="28">
        <f t="shared" si="85"/>
        <v>0</v>
      </c>
      <c r="H75" s="10"/>
      <c r="I75" s="10"/>
      <c r="J75" s="27">
        <f t="shared" si="86"/>
        <v>0</v>
      </c>
      <c r="K75" s="10"/>
      <c r="L75" s="10"/>
      <c r="M75" s="28">
        <f t="shared" si="87"/>
        <v>0</v>
      </c>
      <c r="N75" s="27">
        <f t="shared" si="88"/>
        <v>0</v>
      </c>
      <c r="O75" s="28">
        <f t="shared" si="89"/>
        <v>0</v>
      </c>
    </row>
    <row r="76" spans="1:15">
      <c r="A76" s="9">
        <v>42854</v>
      </c>
      <c r="B76" s="10"/>
      <c r="C76" s="10"/>
      <c r="D76" s="27">
        <f t="shared" si="84"/>
        <v>0</v>
      </c>
      <c r="E76" s="10"/>
      <c r="F76" s="10"/>
      <c r="G76" s="28">
        <f t="shared" si="85"/>
        <v>0</v>
      </c>
      <c r="H76" s="10"/>
      <c r="I76" s="10"/>
      <c r="J76" s="27">
        <f t="shared" si="86"/>
        <v>0</v>
      </c>
      <c r="K76" s="10"/>
      <c r="L76" s="10"/>
      <c r="M76" s="28">
        <f t="shared" si="87"/>
        <v>0</v>
      </c>
      <c r="N76" s="27">
        <f t="shared" si="88"/>
        <v>0</v>
      </c>
      <c r="O76" s="28">
        <f t="shared" si="89"/>
        <v>0</v>
      </c>
    </row>
    <row r="77" spans="1:15">
      <c r="A77" s="9">
        <v>42855</v>
      </c>
      <c r="B77" s="10"/>
      <c r="C77" s="10"/>
      <c r="D77" s="27">
        <f t="shared" si="84"/>
        <v>0</v>
      </c>
      <c r="E77" s="10"/>
      <c r="F77" s="10"/>
      <c r="G77" s="28">
        <f t="shared" si="85"/>
        <v>0</v>
      </c>
      <c r="H77" s="10"/>
      <c r="I77" s="10"/>
      <c r="J77" s="27">
        <f t="shared" si="86"/>
        <v>0</v>
      </c>
      <c r="K77" s="10"/>
      <c r="L77" s="10"/>
      <c r="M77" s="28">
        <f t="shared" si="87"/>
        <v>0</v>
      </c>
      <c r="N77" s="27">
        <f t="shared" si="88"/>
        <v>0</v>
      </c>
      <c r="O77" s="28">
        <f t="shared" si="89"/>
        <v>0</v>
      </c>
    </row>
    <row r="78" spans="1:15">
      <c r="A78" s="9">
        <v>42856</v>
      </c>
      <c r="B78" s="10"/>
      <c r="C78" s="10"/>
      <c r="D78" s="27">
        <f t="shared" si="84"/>
        <v>0</v>
      </c>
      <c r="E78" s="10"/>
      <c r="F78" s="10"/>
      <c r="G78" s="28">
        <f t="shared" si="85"/>
        <v>0</v>
      </c>
      <c r="H78" s="10"/>
      <c r="I78" s="10"/>
      <c r="J78" s="27">
        <f t="shared" si="86"/>
        <v>0</v>
      </c>
      <c r="K78" s="10"/>
      <c r="L78" s="10"/>
      <c r="M78" s="28">
        <f t="shared" si="87"/>
        <v>0</v>
      </c>
      <c r="N78" s="27">
        <f t="shared" si="88"/>
        <v>0</v>
      </c>
      <c r="O78" s="28">
        <f t="shared" si="89"/>
        <v>0</v>
      </c>
    </row>
    <row r="79" spans="1:15">
      <c r="A79" s="9">
        <v>42857</v>
      </c>
      <c r="B79" s="10"/>
      <c r="C79" s="10"/>
      <c r="D79" s="27">
        <f t="shared" si="84"/>
        <v>0</v>
      </c>
      <c r="E79" s="10"/>
      <c r="F79" s="10"/>
      <c r="G79" s="28">
        <f t="shared" si="85"/>
        <v>0</v>
      </c>
      <c r="H79" s="10"/>
      <c r="I79" s="10"/>
      <c r="J79" s="27">
        <f t="shared" si="86"/>
        <v>0</v>
      </c>
      <c r="K79" s="10"/>
      <c r="L79" s="10"/>
      <c r="M79" s="28">
        <f t="shared" si="87"/>
        <v>0</v>
      </c>
      <c r="N79" s="27">
        <f t="shared" si="88"/>
        <v>0</v>
      </c>
      <c r="O79" s="28">
        <f t="shared" si="89"/>
        <v>0</v>
      </c>
    </row>
    <row r="80" spans="1:15">
      <c r="A80" s="9">
        <v>42858</v>
      </c>
      <c r="B80" s="10"/>
      <c r="C80" s="10"/>
      <c r="D80" s="27">
        <f t="shared" si="84"/>
        <v>0</v>
      </c>
      <c r="E80" s="10"/>
      <c r="F80" s="10"/>
      <c r="G80" s="28">
        <f t="shared" si="85"/>
        <v>0</v>
      </c>
      <c r="H80" s="10"/>
      <c r="I80" s="10"/>
      <c r="J80" s="27">
        <f t="shared" si="86"/>
        <v>0</v>
      </c>
      <c r="K80" s="10"/>
      <c r="L80" s="10"/>
      <c r="M80" s="28">
        <f t="shared" si="87"/>
        <v>0</v>
      </c>
      <c r="N80" s="27">
        <f t="shared" si="88"/>
        <v>0</v>
      </c>
      <c r="O80" s="28">
        <f t="shared" si="89"/>
        <v>0</v>
      </c>
    </row>
    <row r="81" spans="1:15">
      <c r="A81" s="9">
        <v>42859</v>
      </c>
      <c r="B81" s="10"/>
      <c r="C81" s="10"/>
      <c r="D81" s="27">
        <f t="shared" si="84"/>
        <v>0</v>
      </c>
      <c r="E81" s="10"/>
      <c r="F81" s="10"/>
      <c r="G81" s="28">
        <f t="shared" si="85"/>
        <v>0</v>
      </c>
      <c r="H81" s="10"/>
      <c r="I81" s="10"/>
      <c r="J81" s="27">
        <f t="shared" si="86"/>
        <v>0</v>
      </c>
      <c r="K81" s="10"/>
      <c r="L81" s="10"/>
      <c r="M81" s="28">
        <f t="shared" si="87"/>
        <v>0</v>
      </c>
      <c r="N81" s="27">
        <f t="shared" si="88"/>
        <v>0</v>
      </c>
      <c r="O81" s="28">
        <f t="shared" si="89"/>
        <v>0</v>
      </c>
    </row>
    <row r="82" spans="1:15">
      <c r="A82" s="9">
        <v>42860</v>
      </c>
      <c r="B82" s="10"/>
      <c r="C82" s="10"/>
      <c r="D82" s="27">
        <f t="shared" si="84"/>
        <v>0</v>
      </c>
      <c r="E82" s="10"/>
      <c r="F82" s="10"/>
      <c r="G82" s="28">
        <f t="shared" si="85"/>
        <v>0</v>
      </c>
      <c r="H82" s="10"/>
      <c r="I82" s="10"/>
      <c r="J82" s="27">
        <f t="shared" si="86"/>
        <v>0</v>
      </c>
      <c r="K82" s="10"/>
      <c r="L82" s="10"/>
      <c r="M82" s="28">
        <f t="shared" si="87"/>
        <v>0</v>
      </c>
      <c r="N82" s="27">
        <f t="shared" si="88"/>
        <v>0</v>
      </c>
      <c r="O82" s="28">
        <f t="shared" si="89"/>
        <v>0</v>
      </c>
    </row>
    <row r="83" spans="1:15">
      <c r="A83" s="9">
        <v>42861</v>
      </c>
      <c r="B83" s="10"/>
      <c r="C83" s="10"/>
      <c r="D83" s="27">
        <f t="shared" si="84"/>
        <v>0</v>
      </c>
      <c r="E83" s="10"/>
      <c r="F83" s="10"/>
      <c r="G83" s="28">
        <f t="shared" si="85"/>
        <v>0</v>
      </c>
      <c r="H83" s="10"/>
      <c r="I83" s="10"/>
      <c r="J83" s="27">
        <f t="shared" si="86"/>
        <v>0</v>
      </c>
      <c r="K83" s="10"/>
      <c r="L83" s="10"/>
      <c r="M83" s="28">
        <f t="shared" si="87"/>
        <v>0</v>
      </c>
      <c r="N83" s="27">
        <f t="shared" si="88"/>
        <v>0</v>
      </c>
      <c r="O83" s="28">
        <f t="shared" si="89"/>
        <v>0</v>
      </c>
    </row>
    <row r="84" spans="1:15">
      <c r="A84" s="9">
        <v>42862</v>
      </c>
      <c r="B84" s="10"/>
      <c r="C84" s="10"/>
      <c r="D84" s="27">
        <f t="shared" si="84"/>
        <v>0</v>
      </c>
      <c r="E84" s="10"/>
      <c r="F84" s="10"/>
      <c r="G84" s="28">
        <f t="shared" si="85"/>
        <v>0</v>
      </c>
      <c r="H84" s="10"/>
      <c r="I84" s="10"/>
      <c r="J84" s="27">
        <f t="shared" si="86"/>
        <v>0</v>
      </c>
      <c r="K84" s="10"/>
      <c r="L84" s="10"/>
      <c r="M84" s="28">
        <f t="shared" si="87"/>
        <v>0</v>
      </c>
      <c r="N84" s="27">
        <f t="shared" si="88"/>
        <v>0</v>
      </c>
      <c r="O84" s="28">
        <f t="shared" si="89"/>
        <v>0</v>
      </c>
    </row>
    <row r="85" spans="1:15">
      <c r="A85" s="9">
        <v>42863</v>
      </c>
      <c r="B85" s="10"/>
      <c r="C85" s="10"/>
      <c r="D85" s="27">
        <f t="shared" si="84"/>
        <v>0</v>
      </c>
      <c r="E85" s="10"/>
      <c r="F85" s="10"/>
      <c r="G85" s="28">
        <f t="shared" si="85"/>
        <v>0</v>
      </c>
      <c r="H85" s="10"/>
      <c r="I85" s="10"/>
      <c r="J85" s="27">
        <f t="shared" si="86"/>
        <v>0</v>
      </c>
      <c r="K85" s="10"/>
      <c r="L85" s="10"/>
      <c r="M85" s="28">
        <f t="shared" si="87"/>
        <v>0</v>
      </c>
      <c r="N85" s="27">
        <f t="shared" si="88"/>
        <v>0</v>
      </c>
      <c r="O85" s="28">
        <f t="shared" si="89"/>
        <v>0</v>
      </c>
    </row>
    <row r="86" spans="1:15">
      <c r="A86" s="9">
        <v>42864</v>
      </c>
      <c r="B86" s="10"/>
      <c r="C86" s="10"/>
      <c r="D86" s="27">
        <f t="shared" si="84"/>
        <v>0</v>
      </c>
      <c r="E86" s="10"/>
      <c r="F86" s="10"/>
      <c r="G86" s="28">
        <f t="shared" si="85"/>
        <v>0</v>
      </c>
      <c r="H86" s="10"/>
      <c r="I86" s="10"/>
      <c r="J86" s="27">
        <f t="shared" si="86"/>
        <v>0</v>
      </c>
      <c r="K86" s="10"/>
      <c r="L86" s="10"/>
      <c r="M86" s="28">
        <f t="shared" si="87"/>
        <v>0</v>
      </c>
      <c r="N86" s="27">
        <f t="shared" si="88"/>
        <v>0</v>
      </c>
      <c r="O86" s="28">
        <f t="shared" si="89"/>
        <v>0</v>
      </c>
    </row>
    <row r="87" spans="1:15">
      <c r="A87" s="9">
        <v>42865</v>
      </c>
      <c r="B87" s="10"/>
      <c r="C87" s="10"/>
      <c r="D87" s="27">
        <f t="shared" si="84"/>
        <v>0</v>
      </c>
      <c r="E87" s="10"/>
      <c r="F87" s="10"/>
      <c r="G87" s="28">
        <f t="shared" si="85"/>
        <v>0</v>
      </c>
      <c r="H87" s="10"/>
      <c r="I87" s="10"/>
      <c r="J87" s="27">
        <f t="shared" si="86"/>
        <v>0</v>
      </c>
      <c r="K87" s="10"/>
      <c r="L87" s="10"/>
      <c r="M87" s="28">
        <f t="shared" si="87"/>
        <v>0</v>
      </c>
      <c r="N87" s="27">
        <f t="shared" si="88"/>
        <v>0</v>
      </c>
      <c r="O87" s="28">
        <f t="shared" si="89"/>
        <v>0</v>
      </c>
    </row>
    <row r="88" spans="1:15">
      <c r="A88" s="9">
        <v>42866</v>
      </c>
      <c r="B88" s="10"/>
      <c r="C88" s="10"/>
      <c r="D88" s="27">
        <f t="shared" si="84"/>
        <v>0</v>
      </c>
      <c r="E88" s="10"/>
      <c r="F88" s="10"/>
      <c r="G88" s="28">
        <f t="shared" si="85"/>
        <v>0</v>
      </c>
      <c r="H88" s="10"/>
      <c r="I88" s="10"/>
      <c r="J88" s="27">
        <f t="shared" si="86"/>
        <v>0</v>
      </c>
      <c r="K88" s="10"/>
      <c r="L88" s="10"/>
      <c r="M88" s="28">
        <f t="shared" si="87"/>
        <v>0</v>
      </c>
      <c r="N88" s="27">
        <f t="shared" si="88"/>
        <v>0</v>
      </c>
      <c r="O88" s="28">
        <f t="shared" si="89"/>
        <v>0</v>
      </c>
    </row>
    <row r="89" spans="1:15">
      <c r="A89" s="9">
        <v>42867</v>
      </c>
      <c r="B89" s="10"/>
      <c r="C89" s="10"/>
      <c r="D89" s="27">
        <f t="shared" si="84"/>
        <v>0</v>
      </c>
      <c r="E89" s="10"/>
      <c r="F89" s="10"/>
      <c r="G89" s="28">
        <f t="shared" si="85"/>
        <v>0</v>
      </c>
      <c r="H89" s="10"/>
      <c r="I89" s="10"/>
      <c r="J89" s="27">
        <f t="shared" si="86"/>
        <v>0</v>
      </c>
      <c r="K89" s="10"/>
      <c r="L89" s="10"/>
      <c r="M89" s="28">
        <f t="shared" si="87"/>
        <v>0</v>
      </c>
      <c r="N89" s="27">
        <f t="shared" si="88"/>
        <v>0</v>
      </c>
      <c r="O89" s="28">
        <f t="shared" si="89"/>
        <v>0</v>
      </c>
    </row>
    <row r="90" spans="1:15">
      <c r="A90" s="9">
        <v>42868</v>
      </c>
      <c r="B90" s="10"/>
      <c r="C90" s="10"/>
      <c r="D90" s="27">
        <f t="shared" si="84"/>
        <v>0</v>
      </c>
      <c r="E90" s="10"/>
      <c r="F90" s="10"/>
      <c r="G90" s="28">
        <f t="shared" si="85"/>
        <v>0</v>
      </c>
      <c r="H90" s="10"/>
      <c r="I90" s="10"/>
      <c r="J90" s="27">
        <f t="shared" si="86"/>
        <v>0</v>
      </c>
      <c r="K90" s="10"/>
      <c r="L90" s="10"/>
      <c r="M90" s="28">
        <f t="shared" si="87"/>
        <v>0</v>
      </c>
      <c r="N90" s="27">
        <f t="shared" si="88"/>
        <v>0</v>
      </c>
      <c r="O90" s="28">
        <f t="shared" si="89"/>
        <v>0</v>
      </c>
    </row>
    <row r="91" spans="1:15">
      <c r="A91" s="9">
        <v>42869</v>
      </c>
      <c r="B91" s="10"/>
      <c r="C91" s="10"/>
      <c r="D91" s="27">
        <f t="shared" si="84"/>
        <v>0</v>
      </c>
      <c r="E91" s="10"/>
      <c r="F91" s="10"/>
      <c r="G91" s="28">
        <f t="shared" si="85"/>
        <v>0</v>
      </c>
      <c r="H91" s="10"/>
      <c r="I91" s="10"/>
      <c r="J91" s="27">
        <f t="shared" si="86"/>
        <v>0</v>
      </c>
      <c r="K91" s="10"/>
      <c r="L91" s="10"/>
      <c r="M91" s="28">
        <f t="shared" si="87"/>
        <v>0</v>
      </c>
      <c r="N91" s="27">
        <f t="shared" si="88"/>
        <v>0</v>
      </c>
      <c r="O91" s="28">
        <f t="shared" si="89"/>
        <v>0</v>
      </c>
    </row>
    <row r="92" spans="1:15">
      <c r="A92" s="9">
        <v>42870</v>
      </c>
      <c r="B92" s="10"/>
      <c r="C92" s="10"/>
      <c r="D92" s="27">
        <f t="shared" si="84"/>
        <v>0</v>
      </c>
      <c r="E92" s="10"/>
      <c r="F92" s="10"/>
      <c r="G92" s="28">
        <f t="shared" si="85"/>
        <v>0</v>
      </c>
      <c r="H92" s="10"/>
      <c r="I92" s="10"/>
      <c r="J92" s="27">
        <f t="shared" si="86"/>
        <v>0</v>
      </c>
      <c r="K92" s="10"/>
      <c r="L92" s="10"/>
      <c r="M92" s="28">
        <f t="shared" si="87"/>
        <v>0</v>
      </c>
      <c r="N92" s="27">
        <f t="shared" si="88"/>
        <v>0</v>
      </c>
      <c r="O92" s="28">
        <f t="shared" si="89"/>
        <v>0</v>
      </c>
    </row>
    <row r="93" spans="1:15">
      <c r="A93" s="9">
        <v>42871</v>
      </c>
      <c r="B93" s="10"/>
      <c r="C93" s="10"/>
      <c r="D93" s="27">
        <f t="shared" si="84"/>
        <v>0</v>
      </c>
      <c r="E93" s="10"/>
      <c r="F93" s="10"/>
      <c r="G93" s="28">
        <f t="shared" si="85"/>
        <v>0</v>
      </c>
      <c r="H93" s="10"/>
      <c r="I93" s="10"/>
      <c r="J93" s="27">
        <f t="shared" si="86"/>
        <v>0</v>
      </c>
      <c r="K93" s="10"/>
      <c r="L93" s="10"/>
      <c r="M93" s="28">
        <f t="shared" si="87"/>
        <v>0</v>
      </c>
      <c r="N93" s="27">
        <f t="shared" si="88"/>
        <v>0</v>
      </c>
      <c r="O93" s="28">
        <f t="shared" si="89"/>
        <v>0</v>
      </c>
    </row>
    <row r="94" spans="1:15">
      <c r="A94" s="9">
        <v>42872</v>
      </c>
      <c r="B94" s="10"/>
      <c r="C94" s="10"/>
      <c r="D94" s="27">
        <f t="shared" si="84"/>
        <v>0</v>
      </c>
      <c r="E94" s="10"/>
      <c r="F94" s="10"/>
      <c r="G94" s="28">
        <f t="shared" si="85"/>
        <v>0</v>
      </c>
      <c r="H94" s="10"/>
      <c r="I94" s="10"/>
      <c r="J94" s="27">
        <f t="shared" si="86"/>
        <v>0</v>
      </c>
      <c r="K94" s="10"/>
      <c r="L94" s="10"/>
      <c r="M94" s="28">
        <f t="shared" si="87"/>
        <v>0</v>
      </c>
      <c r="N94" s="27">
        <f t="shared" si="88"/>
        <v>0</v>
      </c>
      <c r="O94" s="28">
        <f t="shared" si="89"/>
        <v>0</v>
      </c>
    </row>
    <row r="95" spans="1:15">
      <c r="A95" s="9">
        <v>42873</v>
      </c>
      <c r="B95" s="10"/>
      <c r="C95" s="10"/>
      <c r="D95" s="27">
        <f t="shared" ref="D95:D158" si="90">B95-C95</f>
        <v>0</v>
      </c>
      <c r="E95" s="10"/>
      <c r="F95" s="10"/>
      <c r="G95" s="28">
        <f t="shared" ref="G95:G158" si="91">E95-F95</f>
        <v>0</v>
      </c>
      <c r="H95" s="10"/>
      <c r="I95" s="10"/>
      <c r="J95" s="27">
        <f t="shared" ref="J95:J158" si="92">H95-I95</f>
        <v>0</v>
      </c>
      <c r="K95" s="10"/>
      <c r="L95" s="10"/>
      <c r="M95" s="28">
        <f t="shared" ref="M95:M158" si="93">K95-L95</f>
        <v>0</v>
      </c>
      <c r="N95" s="27">
        <f t="shared" ref="N95:N158" si="94">J95-D95</f>
        <v>0</v>
      </c>
      <c r="O95" s="28">
        <f t="shared" ref="O95:O158" si="95">M95-G95</f>
        <v>0</v>
      </c>
    </row>
    <row r="96" spans="1:15">
      <c r="A96" s="9">
        <v>42874</v>
      </c>
      <c r="B96" s="10"/>
      <c r="C96" s="10"/>
      <c r="D96" s="27">
        <f t="shared" si="90"/>
        <v>0</v>
      </c>
      <c r="E96" s="10"/>
      <c r="F96" s="10"/>
      <c r="G96" s="28">
        <f t="shared" si="91"/>
        <v>0</v>
      </c>
      <c r="H96" s="10"/>
      <c r="I96" s="10"/>
      <c r="J96" s="27">
        <f t="shared" si="92"/>
        <v>0</v>
      </c>
      <c r="K96" s="10"/>
      <c r="L96" s="10"/>
      <c r="M96" s="28">
        <f t="shared" si="93"/>
        <v>0</v>
      </c>
      <c r="N96" s="27">
        <f t="shared" si="94"/>
        <v>0</v>
      </c>
      <c r="O96" s="28">
        <f t="shared" si="95"/>
        <v>0</v>
      </c>
    </row>
    <row r="97" spans="1:15">
      <c r="A97" s="9">
        <v>42875</v>
      </c>
      <c r="B97" s="10"/>
      <c r="C97" s="10"/>
      <c r="D97" s="27">
        <f t="shared" si="90"/>
        <v>0</v>
      </c>
      <c r="E97" s="10"/>
      <c r="F97" s="10"/>
      <c r="G97" s="28">
        <f t="shared" si="91"/>
        <v>0</v>
      </c>
      <c r="H97" s="10"/>
      <c r="I97" s="10"/>
      <c r="J97" s="27">
        <f t="shared" si="92"/>
        <v>0</v>
      </c>
      <c r="K97" s="10"/>
      <c r="L97" s="10"/>
      <c r="M97" s="28">
        <f t="shared" si="93"/>
        <v>0</v>
      </c>
      <c r="N97" s="27">
        <f t="shared" si="94"/>
        <v>0</v>
      </c>
      <c r="O97" s="28">
        <f t="shared" si="95"/>
        <v>0</v>
      </c>
    </row>
    <row r="98" spans="1:15">
      <c r="A98" s="9">
        <v>42876</v>
      </c>
      <c r="B98" s="10"/>
      <c r="C98" s="10"/>
      <c r="D98" s="27">
        <f t="shared" si="90"/>
        <v>0</v>
      </c>
      <c r="E98" s="10"/>
      <c r="F98" s="10"/>
      <c r="G98" s="28">
        <f t="shared" si="91"/>
        <v>0</v>
      </c>
      <c r="H98" s="10"/>
      <c r="I98" s="10"/>
      <c r="J98" s="27">
        <f t="shared" si="92"/>
        <v>0</v>
      </c>
      <c r="K98" s="10"/>
      <c r="L98" s="10"/>
      <c r="M98" s="28">
        <f t="shared" si="93"/>
        <v>0</v>
      </c>
      <c r="N98" s="27">
        <f t="shared" si="94"/>
        <v>0</v>
      </c>
      <c r="O98" s="28">
        <f t="shared" si="95"/>
        <v>0</v>
      </c>
    </row>
    <row r="99" spans="1:15">
      <c r="A99" s="9">
        <v>42877</v>
      </c>
      <c r="B99" s="10"/>
      <c r="C99" s="10"/>
      <c r="D99" s="27">
        <f t="shared" si="90"/>
        <v>0</v>
      </c>
      <c r="E99" s="10"/>
      <c r="F99" s="10"/>
      <c r="G99" s="28">
        <f t="shared" si="91"/>
        <v>0</v>
      </c>
      <c r="H99" s="10"/>
      <c r="I99" s="10"/>
      <c r="J99" s="27">
        <f t="shared" si="92"/>
        <v>0</v>
      </c>
      <c r="K99" s="10"/>
      <c r="L99" s="10"/>
      <c r="M99" s="28">
        <f t="shared" si="93"/>
        <v>0</v>
      </c>
      <c r="N99" s="27">
        <f t="shared" si="94"/>
        <v>0</v>
      </c>
      <c r="O99" s="28">
        <f t="shared" si="95"/>
        <v>0</v>
      </c>
    </row>
    <row r="100" spans="1:15">
      <c r="A100" s="9">
        <v>42878</v>
      </c>
      <c r="B100" s="10"/>
      <c r="C100" s="10"/>
      <c r="D100" s="27">
        <f t="shared" si="90"/>
        <v>0</v>
      </c>
      <c r="E100" s="10"/>
      <c r="F100" s="10"/>
      <c r="G100" s="28">
        <f t="shared" si="91"/>
        <v>0</v>
      </c>
      <c r="H100" s="10"/>
      <c r="I100" s="10"/>
      <c r="J100" s="27">
        <f t="shared" si="92"/>
        <v>0</v>
      </c>
      <c r="K100" s="10"/>
      <c r="L100" s="10"/>
      <c r="M100" s="28">
        <f t="shared" si="93"/>
        <v>0</v>
      </c>
      <c r="N100" s="27">
        <f t="shared" si="94"/>
        <v>0</v>
      </c>
      <c r="O100" s="28">
        <f t="shared" si="95"/>
        <v>0</v>
      </c>
    </row>
    <row r="101" spans="1:15">
      <c r="A101" s="9">
        <v>42879</v>
      </c>
      <c r="B101" s="10"/>
      <c r="C101" s="10"/>
      <c r="D101" s="27">
        <f t="shared" si="90"/>
        <v>0</v>
      </c>
      <c r="E101" s="10"/>
      <c r="F101" s="10"/>
      <c r="G101" s="28">
        <f t="shared" si="91"/>
        <v>0</v>
      </c>
      <c r="H101" s="10"/>
      <c r="I101" s="10"/>
      <c r="J101" s="27">
        <f t="shared" si="92"/>
        <v>0</v>
      </c>
      <c r="K101" s="10"/>
      <c r="L101" s="10"/>
      <c r="M101" s="28">
        <f t="shared" si="93"/>
        <v>0</v>
      </c>
      <c r="N101" s="27">
        <f t="shared" si="94"/>
        <v>0</v>
      </c>
      <c r="O101" s="28">
        <f t="shared" si="95"/>
        <v>0</v>
      </c>
    </row>
    <row r="102" spans="1:15">
      <c r="A102" s="9">
        <v>42880</v>
      </c>
      <c r="B102" s="10"/>
      <c r="C102" s="10"/>
      <c r="D102" s="27">
        <f t="shared" si="90"/>
        <v>0</v>
      </c>
      <c r="E102" s="10"/>
      <c r="F102" s="10"/>
      <c r="G102" s="28">
        <f t="shared" si="91"/>
        <v>0</v>
      </c>
      <c r="H102" s="10"/>
      <c r="I102" s="10"/>
      <c r="J102" s="27">
        <f t="shared" si="92"/>
        <v>0</v>
      </c>
      <c r="K102" s="10"/>
      <c r="L102" s="10"/>
      <c r="M102" s="28">
        <f t="shared" si="93"/>
        <v>0</v>
      </c>
      <c r="N102" s="27">
        <f t="shared" si="94"/>
        <v>0</v>
      </c>
      <c r="O102" s="28">
        <f t="shared" si="95"/>
        <v>0</v>
      </c>
    </row>
    <row r="103" spans="1:15">
      <c r="A103" s="9">
        <v>42881</v>
      </c>
      <c r="B103" s="10"/>
      <c r="C103" s="10"/>
      <c r="D103" s="27">
        <f t="shared" si="90"/>
        <v>0</v>
      </c>
      <c r="E103" s="10"/>
      <c r="F103" s="10"/>
      <c r="G103" s="28">
        <f t="shared" si="91"/>
        <v>0</v>
      </c>
      <c r="H103" s="10"/>
      <c r="I103" s="10"/>
      <c r="J103" s="27">
        <f t="shared" si="92"/>
        <v>0</v>
      </c>
      <c r="K103" s="10"/>
      <c r="L103" s="10"/>
      <c r="M103" s="28">
        <f t="shared" si="93"/>
        <v>0</v>
      </c>
      <c r="N103" s="27">
        <f t="shared" si="94"/>
        <v>0</v>
      </c>
      <c r="O103" s="28">
        <f t="shared" si="95"/>
        <v>0</v>
      </c>
    </row>
    <row r="104" spans="1:15">
      <c r="A104" s="9">
        <v>42882</v>
      </c>
      <c r="B104" s="10"/>
      <c r="C104" s="10"/>
      <c r="D104" s="27">
        <f t="shared" si="90"/>
        <v>0</v>
      </c>
      <c r="E104" s="10"/>
      <c r="F104" s="10"/>
      <c r="G104" s="28">
        <f t="shared" si="91"/>
        <v>0</v>
      </c>
      <c r="H104" s="10"/>
      <c r="I104" s="10"/>
      <c r="J104" s="27">
        <f t="shared" si="92"/>
        <v>0</v>
      </c>
      <c r="K104" s="10"/>
      <c r="L104" s="10"/>
      <c r="M104" s="28">
        <f t="shared" si="93"/>
        <v>0</v>
      </c>
      <c r="N104" s="27">
        <f t="shared" si="94"/>
        <v>0</v>
      </c>
      <c r="O104" s="28">
        <f t="shared" si="95"/>
        <v>0</v>
      </c>
    </row>
    <row r="105" spans="1:15">
      <c r="A105" s="9">
        <v>42883</v>
      </c>
      <c r="B105" s="10"/>
      <c r="C105" s="10"/>
      <c r="D105" s="27">
        <f t="shared" si="90"/>
        <v>0</v>
      </c>
      <c r="E105" s="10"/>
      <c r="F105" s="10"/>
      <c r="G105" s="28">
        <f t="shared" si="91"/>
        <v>0</v>
      </c>
      <c r="H105" s="10"/>
      <c r="I105" s="10"/>
      <c r="J105" s="27">
        <f t="shared" si="92"/>
        <v>0</v>
      </c>
      <c r="K105" s="10"/>
      <c r="L105" s="10"/>
      <c r="M105" s="28">
        <f t="shared" si="93"/>
        <v>0</v>
      </c>
      <c r="N105" s="27">
        <f t="shared" si="94"/>
        <v>0</v>
      </c>
      <c r="O105" s="28">
        <f t="shared" si="95"/>
        <v>0</v>
      </c>
    </row>
    <row r="106" spans="1:15">
      <c r="A106" s="9">
        <v>42884</v>
      </c>
      <c r="B106" s="10"/>
      <c r="C106" s="10"/>
      <c r="D106" s="27">
        <f t="shared" si="90"/>
        <v>0</v>
      </c>
      <c r="E106" s="10"/>
      <c r="F106" s="10"/>
      <c r="G106" s="28">
        <f t="shared" si="91"/>
        <v>0</v>
      </c>
      <c r="H106" s="10"/>
      <c r="I106" s="10"/>
      <c r="J106" s="27">
        <f t="shared" si="92"/>
        <v>0</v>
      </c>
      <c r="K106" s="10"/>
      <c r="L106" s="10"/>
      <c r="M106" s="28">
        <f t="shared" si="93"/>
        <v>0</v>
      </c>
      <c r="N106" s="27">
        <f t="shared" si="94"/>
        <v>0</v>
      </c>
      <c r="O106" s="28">
        <f t="shared" si="95"/>
        <v>0</v>
      </c>
    </row>
    <row r="107" spans="1:15">
      <c r="A107" s="9">
        <v>42885</v>
      </c>
      <c r="B107" s="10"/>
      <c r="C107" s="10"/>
      <c r="D107" s="27">
        <f t="shared" si="90"/>
        <v>0</v>
      </c>
      <c r="E107" s="10"/>
      <c r="F107" s="10"/>
      <c r="G107" s="28">
        <f t="shared" si="91"/>
        <v>0</v>
      </c>
      <c r="H107" s="10"/>
      <c r="I107" s="10"/>
      <c r="J107" s="27">
        <f t="shared" si="92"/>
        <v>0</v>
      </c>
      <c r="K107" s="10"/>
      <c r="L107" s="10"/>
      <c r="M107" s="28">
        <f t="shared" si="93"/>
        <v>0</v>
      </c>
      <c r="N107" s="27">
        <f t="shared" si="94"/>
        <v>0</v>
      </c>
      <c r="O107" s="28">
        <f t="shared" si="95"/>
        <v>0</v>
      </c>
    </row>
    <row r="108" spans="1:15">
      <c r="A108" s="9">
        <v>42886</v>
      </c>
      <c r="B108" s="10"/>
      <c r="C108" s="10"/>
      <c r="D108" s="27">
        <f t="shared" si="90"/>
        <v>0</v>
      </c>
      <c r="E108" s="10"/>
      <c r="F108" s="10"/>
      <c r="G108" s="28">
        <f t="shared" si="91"/>
        <v>0</v>
      </c>
      <c r="H108" s="10"/>
      <c r="I108" s="10"/>
      <c r="J108" s="27">
        <f t="shared" si="92"/>
        <v>0</v>
      </c>
      <c r="K108" s="10"/>
      <c r="L108" s="10"/>
      <c r="M108" s="28">
        <f t="shared" si="93"/>
        <v>0</v>
      </c>
      <c r="N108" s="27">
        <f t="shared" si="94"/>
        <v>0</v>
      </c>
      <c r="O108" s="28">
        <f t="shared" si="95"/>
        <v>0</v>
      </c>
    </row>
    <row r="109" spans="1:15">
      <c r="A109" s="9">
        <v>42887</v>
      </c>
      <c r="B109" s="10"/>
      <c r="C109" s="10"/>
      <c r="D109" s="27">
        <f t="shared" si="90"/>
        <v>0</v>
      </c>
      <c r="E109" s="10"/>
      <c r="F109" s="10"/>
      <c r="G109" s="28">
        <f t="shared" si="91"/>
        <v>0</v>
      </c>
      <c r="H109" s="10"/>
      <c r="I109" s="10"/>
      <c r="J109" s="27">
        <f t="shared" si="92"/>
        <v>0</v>
      </c>
      <c r="K109" s="10"/>
      <c r="L109" s="10"/>
      <c r="M109" s="28">
        <f t="shared" si="93"/>
        <v>0</v>
      </c>
      <c r="N109" s="27">
        <f t="shared" si="94"/>
        <v>0</v>
      </c>
      <c r="O109" s="28">
        <f t="shared" si="95"/>
        <v>0</v>
      </c>
    </row>
    <row r="110" spans="1:15">
      <c r="A110" s="9">
        <v>42888</v>
      </c>
      <c r="B110" s="10"/>
      <c r="C110" s="10"/>
      <c r="D110" s="27">
        <f t="shared" si="90"/>
        <v>0</v>
      </c>
      <c r="E110" s="10"/>
      <c r="F110" s="10"/>
      <c r="G110" s="28">
        <f t="shared" si="91"/>
        <v>0</v>
      </c>
      <c r="H110" s="10"/>
      <c r="I110" s="10"/>
      <c r="J110" s="27">
        <f t="shared" si="92"/>
        <v>0</v>
      </c>
      <c r="K110" s="10"/>
      <c r="L110" s="10"/>
      <c r="M110" s="28">
        <f t="shared" si="93"/>
        <v>0</v>
      </c>
      <c r="N110" s="27">
        <f t="shared" si="94"/>
        <v>0</v>
      </c>
      <c r="O110" s="28">
        <f t="shared" si="95"/>
        <v>0</v>
      </c>
    </row>
    <row r="111" spans="1:15">
      <c r="A111" s="9">
        <v>42889</v>
      </c>
      <c r="B111" s="10"/>
      <c r="C111" s="10"/>
      <c r="D111" s="27">
        <f t="shared" si="90"/>
        <v>0</v>
      </c>
      <c r="E111" s="10"/>
      <c r="F111" s="10"/>
      <c r="G111" s="28">
        <f t="shared" si="91"/>
        <v>0</v>
      </c>
      <c r="H111" s="10"/>
      <c r="I111" s="10"/>
      <c r="J111" s="27">
        <f t="shared" si="92"/>
        <v>0</v>
      </c>
      <c r="K111" s="10"/>
      <c r="L111" s="10"/>
      <c r="M111" s="28">
        <f t="shared" si="93"/>
        <v>0</v>
      </c>
      <c r="N111" s="27">
        <f t="shared" si="94"/>
        <v>0</v>
      </c>
      <c r="O111" s="28">
        <f t="shared" si="95"/>
        <v>0</v>
      </c>
    </row>
    <row r="112" spans="1:15">
      <c r="A112" s="9">
        <v>42890</v>
      </c>
      <c r="B112" s="10"/>
      <c r="C112" s="10"/>
      <c r="D112" s="27">
        <f t="shared" si="90"/>
        <v>0</v>
      </c>
      <c r="E112" s="10"/>
      <c r="F112" s="10"/>
      <c r="G112" s="28">
        <f t="shared" si="91"/>
        <v>0</v>
      </c>
      <c r="H112" s="10"/>
      <c r="I112" s="10"/>
      <c r="J112" s="27">
        <f t="shared" si="92"/>
        <v>0</v>
      </c>
      <c r="K112" s="10"/>
      <c r="L112" s="10"/>
      <c r="M112" s="28">
        <f t="shared" si="93"/>
        <v>0</v>
      </c>
      <c r="N112" s="27">
        <f t="shared" si="94"/>
        <v>0</v>
      </c>
      <c r="O112" s="28">
        <f t="shared" si="95"/>
        <v>0</v>
      </c>
    </row>
    <row r="113" spans="1:15">
      <c r="A113" s="9">
        <v>42891</v>
      </c>
      <c r="B113" s="10"/>
      <c r="C113" s="10"/>
      <c r="D113" s="27">
        <f t="shared" si="90"/>
        <v>0</v>
      </c>
      <c r="E113" s="10"/>
      <c r="F113" s="10"/>
      <c r="G113" s="28">
        <f t="shared" si="91"/>
        <v>0</v>
      </c>
      <c r="H113" s="10"/>
      <c r="I113" s="10"/>
      <c r="J113" s="27">
        <f t="shared" si="92"/>
        <v>0</v>
      </c>
      <c r="K113" s="10"/>
      <c r="L113" s="10"/>
      <c r="M113" s="28">
        <f t="shared" si="93"/>
        <v>0</v>
      </c>
      <c r="N113" s="27">
        <f t="shared" si="94"/>
        <v>0</v>
      </c>
      <c r="O113" s="28">
        <f t="shared" si="95"/>
        <v>0</v>
      </c>
    </row>
    <row r="114" spans="1:15">
      <c r="A114" s="9">
        <v>42892</v>
      </c>
      <c r="B114" s="10"/>
      <c r="C114" s="10"/>
      <c r="D114" s="27">
        <f t="shared" si="90"/>
        <v>0</v>
      </c>
      <c r="E114" s="10"/>
      <c r="F114" s="10"/>
      <c r="G114" s="28">
        <f t="shared" si="91"/>
        <v>0</v>
      </c>
      <c r="H114" s="10"/>
      <c r="I114" s="10"/>
      <c r="J114" s="27">
        <f t="shared" si="92"/>
        <v>0</v>
      </c>
      <c r="K114" s="10"/>
      <c r="L114" s="10"/>
      <c r="M114" s="28">
        <f t="shared" si="93"/>
        <v>0</v>
      </c>
      <c r="N114" s="27">
        <f t="shared" si="94"/>
        <v>0</v>
      </c>
      <c r="O114" s="28">
        <f t="shared" si="95"/>
        <v>0</v>
      </c>
    </row>
    <row r="115" spans="1:15">
      <c r="A115" s="9">
        <v>42893</v>
      </c>
      <c r="B115" s="10"/>
      <c r="C115" s="10"/>
      <c r="D115" s="27">
        <f t="shared" si="90"/>
        <v>0</v>
      </c>
      <c r="E115" s="10"/>
      <c r="F115" s="10"/>
      <c r="G115" s="28">
        <f t="shared" si="91"/>
        <v>0</v>
      </c>
      <c r="H115" s="10"/>
      <c r="I115" s="10"/>
      <c r="J115" s="27">
        <f t="shared" si="92"/>
        <v>0</v>
      </c>
      <c r="K115" s="10"/>
      <c r="L115" s="10"/>
      <c r="M115" s="28">
        <f t="shared" si="93"/>
        <v>0</v>
      </c>
      <c r="N115" s="27">
        <f t="shared" si="94"/>
        <v>0</v>
      </c>
      <c r="O115" s="28">
        <f t="shared" si="95"/>
        <v>0</v>
      </c>
    </row>
    <row r="116" spans="1:15">
      <c r="A116" s="9">
        <v>42894</v>
      </c>
      <c r="B116" s="10"/>
      <c r="C116" s="10"/>
      <c r="D116" s="27">
        <f t="shared" si="90"/>
        <v>0</v>
      </c>
      <c r="E116" s="10"/>
      <c r="F116" s="10"/>
      <c r="G116" s="28">
        <f t="shared" si="91"/>
        <v>0</v>
      </c>
      <c r="H116" s="10"/>
      <c r="I116" s="10"/>
      <c r="J116" s="27">
        <f t="shared" si="92"/>
        <v>0</v>
      </c>
      <c r="K116" s="10"/>
      <c r="L116" s="10"/>
      <c r="M116" s="28">
        <f t="shared" si="93"/>
        <v>0</v>
      </c>
      <c r="N116" s="27">
        <f t="shared" si="94"/>
        <v>0</v>
      </c>
      <c r="O116" s="28">
        <f t="shared" si="95"/>
        <v>0</v>
      </c>
    </row>
    <row r="117" spans="1:15">
      <c r="A117" s="9">
        <v>42895</v>
      </c>
      <c r="B117" s="10"/>
      <c r="C117" s="10"/>
      <c r="D117" s="27">
        <f t="shared" si="90"/>
        <v>0</v>
      </c>
      <c r="E117" s="10"/>
      <c r="F117" s="10"/>
      <c r="G117" s="28">
        <f t="shared" si="91"/>
        <v>0</v>
      </c>
      <c r="H117" s="10"/>
      <c r="I117" s="10"/>
      <c r="J117" s="27">
        <f t="shared" si="92"/>
        <v>0</v>
      </c>
      <c r="K117" s="10"/>
      <c r="L117" s="10"/>
      <c r="M117" s="28">
        <f t="shared" si="93"/>
        <v>0</v>
      </c>
      <c r="N117" s="27">
        <f t="shared" si="94"/>
        <v>0</v>
      </c>
      <c r="O117" s="28">
        <f t="shared" si="95"/>
        <v>0</v>
      </c>
    </row>
    <row r="118" spans="1:15">
      <c r="A118" s="9">
        <v>42896</v>
      </c>
      <c r="B118" s="10"/>
      <c r="C118" s="10"/>
      <c r="D118" s="27">
        <f t="shared" si="90"/>
        <v>0</v>
      </c>
      <c r="E118" s="10"/>
      <c r="F118" s="10"/>
      <c r="G118" s="28">
        <f t="shared" si="91"/>
        <v>0</v>
      </c>
      <c r="H118" s="10"/>
      <c r="I118" s="10"/>
      <c r="J118" s="27">
        <f t="shared" si="92"/>
        <v>0</v>
      </c>
      <c r="K118" s="10"/>
      <c r="L118" s="10"/>
      <c r="M118" s="28">
        <f t="shared" si="93"/>
        <v>0</v>
      </c>
      <c r="N118" s="27">
        <f t="shared" si="94"/>
        <v>0</v>
      </c>
      <c r="O118" s="28">
        <f t="shared" si="95"/>
        <v>0</v>
      </c>
    </row>
    <row r="119" spans="1:15">
      <c r="A119" s="9">
        <v>42897</v>
      </c>
      <c r="B119" s="10"/>
      <c r="C119" s="10"/>
      <c r="D119" s="27">
        <f t="shared" si="90"/>
        <v>0</v>
      </c>
      <c r="E119" s="10"/>
      <c r="F119" s="10"/>
      <c r="G119" s="28">
        <f t="shared" si="91"/>
        <v>0</v>
      </c>
      <c r="H119" s="10"/>
      <c r="I119" s="10"/>
      <c r="J119" s="27">
        <f t="shared" si="92"/>
        <v>0</v>
      </c>
      <c r="K119" s="10"/>
      <c r="L119" s="10"/>
      <c r="M119" s="28">
        <f t="shared" si="93"/>
        <v>0</v>
      </c>
      <c r="N119" s="27">
        <f t="shared" si="94"/>
        <v>0</v>
      </c>
      <c r="O119" s="28">
        <f t="shared" si="95"/>
        <v>0</v>
      </c>
    </row>
    <row r="120" spans="1:15">
      <c r="A120" s="9">
        <v>42898</v>
      </c>
      <c r="B120" s="10"/>
      <c r="C120" s="10"/>
      <c r="D120" s="27">
        <f t="shared" si="90"/>
        <v>0</v>
      </c>
      <c r="E120" s="10"/>
      <c r="F120" s="10"/>
      <c r="G120" s="28">
        <f t="shared" si="91"/>
        <v>0</v>
      </c>
      <c r="H120" s="10"/>
      <c r="I120" s="10"/>
      <c r="J120" s="27">
        <f t="shared" si="92"/>
        <v>0</v>
      </c>
      <c r="K120" s="10"/>
      <c r="L120" s="10"/>
      <c r="M120" s="28">
        <f t="shared" si="93"/>
        <v>0</v>
      </c>
      <c r="N120" s="27">
        <f t="shared" si="94"/>
        <v>0</v>
      </c>
      <c r="O120" s="28">
        <f t="shared" si="95"/>
        <v>0</v>
      </c>
    </row>
    <row r="121" spans="1:15">
      <c r="A121" s="9">
        <v>42899</v>
      </c>
      <c r="B121" s="10"/>
      <c r="C121" s="10"/>
      <c r="D121" s="27">
        <f t="shared" si="90"/>
        <v>0</v>
      </c>
      <c r="E121" s="10"/>
      <c r="F121" s="10"/>
      <c r="G121" s="28">
        <f t="shared" si="91"/>
        <v>0</v>
      </c>
      <c r="H121" s="10"/>
      <c r="I121" s="10"/>
      <c r="J121" s="27">
        <f t="shared" si="92"/>
        <v>0</v>
      </c>
      <c r="K121" s="10"/>
      <c r="L121" s="10"/>
      <c r="M121" s="28">
        <f t="shared" si="93"/>
        <v>0</v>
      </c>
      <c r="N121" s="27">
        <f t="shared" si="94"/>
        <v>0</v>
      </c>
      <c r="O121" s="28">
        <f t="shared" si="95"/>
        <v>0</v>
      </c>
    </row>
    <row r="122" spans="1:15">
      <c r="A122" s="9">
        <v>42900</v>
      </c>
      <c r="B122" s="10"/>
      <c r="C122" s="10"/>
      <c r="D122" s="27">
        <f t="shared" si="90"/>
        <v>0</v>
      </c>
      <c r="E122" s="10"/>
      <c r="F122" s="10"/>
      <c r="G122" s="28">
        <f t="shared" si="91"/>
        <v>0</v>
      </c>
      <c r="H122" s="10"/>
      <c r="I122" s="10"/>
      <c r="J122" s="27">
        <f t="shared" si="92"/>
        <v>0</v>
      </c>
      <c r="K122" s="10"/>
      <c r="L122" s="10"/>
      <c r="M122" s="28">
        <f t="shared" si="93"/>
        <v>0</v>
      </c>
      <c r="N122" s="27">
        <f t="shared" si="94"/>
        <v>0</v>
      </c>
      <c r="O122" s="28">
        <f t="shared" si="95"/>
        <v>0</v>
      </c>
    </row>
    <row r="123" spans="1:15">
      <c r="A123" s="9">
        <v>42901</v>
      </c>
      <c r="B123" s="10"/>
      <c r="C123" s="10"/>
      <c r="D123" s="27">
        <f t="shared" si="90"/>
        <v>0</v>
      </c>
      <c r="E123" s="10"/>
      <c r="F123" s="10"/>
      <c r="G123" s="28">
        <f t="shared" si="91"/>
        <v>0</v>
      </c>
      <c r="H123" s="10"/>
      <c r="I123" s="10"/>
      <c r="J123" s="27">
        <f t="shared" si="92"/>
        <v>0</v>
      </c>
      <c r="K123" s="10"/>
      <c r="L123" s="10"/>
      <c r="M123" s="28">
        <f t="shared" si="93"/>
        <v>0</v>
      </c>
      <c r="N123" s="27">
        <f t="shared" si="94"/>
        <v>0</v>
      </c>
      <c r="O123" s="28">
        <f t="shared" si="95"/>
        <v>0</v>
      </c>
    </row>
    <row r="124" spans="1:15">
      <c r="A124" s="9">
        <v>42902</v>
      </c>
      <c r="B124" s="10"/>
      <c r="C124" s="10"/>
      <c r="D124" s="27">
        <f t="shared" si="90"/>
        <v>0</v>
      </c>
      <c r="E124" s="10"/>
      <c r="F124" s="10"/>
      <c r="G124" s="28">
        <f t="shared" si="91"/>
        <v>0</v>
      </c>
      <c r="H124" s="10"/>
      <c r="I124" s="10"/>
      <c r="J124" s="27">
        <f t="shared" si="92"/>
        <v>0</v>
      </c>
      <c r="K124" s="10"/>
      <c r="L124" s="10"/>
      <c r="M124" s="28">
        <f t="shared" si="93"/>
        <v>0</v>
      </c>
      <c r="N124" s="27">
        <f t="shared" si="94"/>
        <v>0</v>
      </c>
      <c r="O124" s="28">
        <f t="shared" si="95"/>
        <v>0</v>
      </c>
    </row>
    <row r="125" spans="1:15">
      <c r="A125" s="9">
        <v>42903</v>
      </c>
      <c r="B125" s="10"/>
      <c r="C125" s="10"/>
      <c r="D125" s="27">
        <f t="shared" si="90"/>
        <v>0</v>
      </c>
      <c r="E125" s="10"/>
      <c r="F125" s="10"/>
      <c r="G125" s="28">
        <f t="shared" si="91"/>
        <v>0</v>
      </c>
      <c r="H125" s="10"/>
      <c r="I125" s="10"/>
      <c r="J125" s="27">
        <f t="shared" si="92"/>
        <v>0</v>
      </c>
      <c r="K125" s="10"/>
      <c r="L125" s="10"/>
      <c r="M125" s="28">
        <f t="shared" si="93"/>
        <v>0</v>
      </c>
      <c r="N125" s="27">
        <f t="shared" si="94"/>
        <v>0</v>
      </c>
      <c r="O125" s="28">
        <f t="shared" si="95"/>
        <v>0</v>
      </c>
    </row>
    <row r="126" spans="1:15">
      <c r="A126" s="9">
        <v>42904</v>
      </c>
      <c r="B126" s="10"/>
      <c r="C126" s="10"/>
      <c r="D126" s="27">
        <f t="shared" si="90"/>
        <v>0</v>
      </c>
      <c r="E126" s="10"/>
      <c r="F126" s="10"/>
      <c r="G126" s="28">
        <f t="shared" si="91"/>
        <v>0</v>
      </c>
      <c r="H126" s="10"/>
      <c r="I126" s="10"/>
      <c r="J126" s="27">
        <f t="shared" si="92"/>
        <v>0</v>
      </c>
      <c r="K126" s="10"/>
      <c r="L126" s="10"/>
      <c r="M126" s="28">
        <f t="shared" si="93"/>
        <v>0</v>
      </c>
      <c r="N126" s="27">
        <f t="shared" si="94"/>
        <v>0</v>
      </c>
      <c r="O126" s="28">
        <f t="shared" si="95"/>
        <v>0</v>
      </c>
    </row>
    <row r="127" spans="1:15">
      <c r="A127" s="9">
        <v>42905</v>
      </c>
      <c r="B127" s="10"/>
      <c r="C127" s="10"/>
      <c r="D127" s="27">
        <f t="shared" si="90"/>
        <v>0</v>
      </c>
      <c r="E127" s="10"/>
      <c r="F127" s="10"/>
      <c r="G127" s="28">
        <f t="shared" si="91"/>
        <v>0</v>
      </c>
      <c r="H127" s="10"/>
      <c r="I127" s="10"/>
      <c r="J127" s="27">
        <f t="shared" si="92"/>
        <v>0</v>
      </c>
      <c r="K127" s="10"/>
      <c r="L127" s="10"/>
      <c r="M127" s="28">
        <f t="shared" si="93"/>
        <v>0</v>
      </c>
      <c r="N127" s="27">
        <f t="shared" si="94"/>
        <v>0</v>
      </c>
      <c r="O127" s="28">
        <f t="shared" si="95"/>
        <v>0</v>
      </c>
    </row>
    <row r="128" spans="1:15">
      <c r="A128" s="9">
        <v>42906</v>
      </c>
      <c r="B128" s="10"/>
      <c r="C128" s="10"/>
      <c r="D128" s="27">
        <f t="shared" si="90"/>
        <v>0</v>
      </c>
      <c r="E128" s="10"/>
      <c r="F128" s="10"/>
      <c r="G128" s="28">
        <f t="shared" si="91"/>
        <v>0</v>
      </c>
      <c r="H128" s="10"/>
      <c r="I128" s="10"/>
      <c r="J128" s="27">
        <f t="shared" si="92"/>
        <v>0</v>
      </c>
      <c r="K128" s="10"/>
      <c r="L128" s="10"/>
      <c r="M128" s="28">
        <f t="shared" si="93"/>
        <v>0</v>
      </c>
      <c r="N128" s="27">
        <f t="shared" si="94"/>
        <v>0</v>
      </c>
      <c r="O128" s="28">
        <f t="shared" si="95"/>
        <v>0</v>
      </c>
    </row>
    <row r="129" spans="1:15">
      <c r="A129" s="9">
        <v>42907</v>
      </c>
      <c r="B129" s="10"/>
      <c r="C129" s="10"/>
      <c r="D129" s="27">
        <f t="shared" si="90"/>
        <v>0</v>
      </c>
      <c r="E129" s="10"/>
      <c r="F129" s="10"/>
      <c r="G129" s="28">
        <f t="shared" si="91"/>
        <v>0</v>
      </c>
      <c r="H129" s="10"/>
      <c r="I129" s="10"/>
      <c r="J129" s="27">
        <f t="shared" si="92"/>
        <v>0</v>
      </c>
      <c r="K129" s="10"/>
      <c r="L129" s="10"/>
      <c r="M129" s="28">
        <f t="shared" si="93"/>
        <v>0</v>
      </c>
      <c r="N129" s="27">
        <f t="shared" si="94"/>
        <v>0</v>
      </c>
      <c r="O129" s="28">
        <f t="shared" si="95"/>
        <v>0</v>
      </c>
    </row>
    <row r="130" spans="1:15">
      <c r="A130" s="9">
        <v>42908</v>
      </c>
      <c r="B130" s="10"/>
      <c r="C130" s="10"/>
      <c r="D130" s="27">
        <f t="shared" si="90"/>
        <v>0</v>
      </c>
      <c r="E130" s="10"/>
      <c r="F130" s="10"/>
      <c r="G130" s="28">
        <f t="shared" si="91"/>
        <v>0</v>
      </c>
      <c r="H130" s="10"/>
      <c r="I130" s="10"/>
      <c r="J130" s="27">
        <f t="shared" si="92"/>
        <v>0</v>
      </c>
      <c r="K130" s="10"/>
      <c r="L130" s="10"/>
      <c r="M130" s="28">
        <f t="shared" si="93"/>
        <v>0</v>
      </c>
      <c r="N130" s="27">
        <f t="shared" si="94"/>
        <v>0</v>
      </c>
      <c r="O130" s="28">
        <f t="shared" si="95"/>
        <v>0</v>
      </c>
    </row>
    <row r="131" spans="1:15">
      <c r="A131" s="9">
        <v>42909</v>
      </c>
      <c r="B131" s="10"/>
      <c r="C131" s="10"/>
      <c r="D131" s="27">
        <f t="shared" si="90"/>
        <v>0</v>
      </c>
      <c r="E131" s="10"/>
      <c r="F131" s="10"/>
      <c r="G131" s="28">
        <f t="shared" si="91"/>
        <v>0</v>
      </c>
      <c r="H131" s="10"/>
      <c r="I131" s="10"/>
      <c r="J131" s="27">
        <f t="shared" si="92"/>
        <v>0</v>
      </c>
      <c r="K131" s="10"/>
      <c r="L131" s="10"/>
      <c r="M131" s="28">
        <f t="shared" si="93"/>
        <v>0</v>
      </c>
      <c r="N131" s="27">
        <f t="shared" si="94"/>
        <v>0</v>
      </c>
      <c r="O131" s="28">
        <f t="shared" si="95"/>
        <v>0</v>
      </c>
    </row>
    <row r="132" spans="1:15">
      <c r="A132" s="9">
        <v>42910</v>
      </c>
      <c r="B132" s="10"/>
      <c r="C132" s="10"/>
      <c r="D132" s="27">
        <f t="shared" si="90"/>
        <v>0</v>
      </c>
      <c r="E132" s="10"/>
      <c r="F132" s="10"/>
      <c r="G132" s="28">
        <f t="shared" si="91"/>
        <v>0</v>
      </c>
      <c r="H132" s="10"/>
      <c r="I132" s="10"/>
      <c r="J132" s="27">
        <f t="shared" si="92"/>
        <v>0</v>
      </c>
      <c r="K132" s="10"/>
      <c r="L132" s="10"/>
      <c r="M132" s="28">
        <f t="shared" si="93"/>
        <v>0</v>
      </c>
      <c r="N132" s="27">
        <f t="shared" si="94"/>
        <v>0</v>
      </c>
      <c r="O132" s="28">
        <f t="shared" si="95"/>
        <v>0</v>
      </c>
    </row>
    <row r="133" spans="1:15">
      <c r="A133" s="9">
        <v>42911</v>
      </c>
      <c r="B133" s="10"/>
      <c r="C133" s="10"/>
      <c r="D133" s="27">
        <f t="shared" si="90"/>
        <v>0</v>
      </c>
      <c r="E133" s="10"/>
      <c r="F133" s="10"/>
      <c r="G133" s="28">
        <f t="shared" si="91"/>
        <v>0</v>
      </c>
      <c r="H133" s="10"/>
      <c r="I133" s="10"/>
      <c r="J133" s="27">
        <f t="shared" si="92"/>
        <v>0</v>
      </c>
      <c r="K133" s="10"/>
      <c r="L133" s="10"/>
      <c r="M133" s="28">
        <f t="shared" si="93"/>
        <v>0</v>
      </c>
      <c r="N133" s="27">
        <f t="shared" si="94"/>
        <v>0</v>
      </c>
      <c r="O133" s="28">
        <f t="shared" si="95"/>
        <v>0</v>
      </c>
    </row>
    <row r="134" spans="1:15">
      <c r="A134" s="9">
        <v>42912</v>
      </c>
      <c r="B134" s="10"/>
      <c r="C134" s="10"/>
      <c r="D134" s="27">
        <f t="shared" si="90"/>
        <v>0</v>
      </c>
      <c r="E134" s="10"/>
      <c r="F134" s="10"/>
      <c r="G134" s="28">
        <f t="shared" si="91"/>
        <v>0</v>
      </c>
      <c r="H134" s="10"/>
      <c r="I134" s="10"/>
      <c r="J134" s="27">
        <f t="shared" si="92"/>
        <v>0</v>
      </c>
      <c r="K134" s="10"/>
      <c r="L134" s="10"/>
      <c r="M134" s="28">
        <f t="shared" si="93"/>
        <v>0</v>
      </c>
      <c r="N134" s="27">
        <f t="shared" si="94"/>
        <v>0</v>
      </c>
      <c r="O134" s="28">
        <f t="shared" si="95"/>
        <v>0</v>
      </c>
    </row>
    <row r="135" spans="1:15">
      <c r="A135" s="9">
        <v>42913</v>
      </c>
      <c r="B135" s="10"/>
      <c r="C135" s="10"/>
      <c r="D135" s="27">
        <f t="shared" si="90"/>
        <v>0</v>
      </c>
      <c r="E135" s="10"/>
      <c r="F135" s="10"/>
      <c r="G135" s="28">
        <f t="shared" si="91"/>
        <v>0</v>
      </c>
      <c r="H135" s="10"/>
      <c r="I135" s="10"/>
      <c r="J135" s="27">
        <f t="shared" si="92"/>
        <v>0</v>
      </c>
      <c r="K135" s="10"/>
      <c r="L135" s="10"/>
      <c r="M135" s="28">
        <f t="shared" si="93"/>
        <v>0</v>
      </c>
      <c r="N135" s="27">
        <f t="shared" si="94"/>
        <v>0</v>
      </c>
      <c r="O135" s="28">
        <f t="shared" si="95"/>
        <v>0</v>
      </c>
    </row>
    <row r="136" spans="1:15">
      <c r="A136" s="9">
        <v>42914</v>
      </c>
      <c r="B136" s="10"/>
      <c r="C136" s="10"/>
      <c r="D136" s="27">
        <f t="shared" si="90"/>
        <v>0</v>
      </c>
      <c r="E136" s="10"/>
      <c r="F136" s="10"/>
      <c r="G136" s="28">
        <f t="shared" si="91"/>
        <v>0</v>
      </c>
      <c r="H136" s="10"/>
      <c r="I136" s="10"/>
      <c r="J136" s="27">
        <f t="shared" si="92"/>
        <v>0</v>
      </c>
      <c r="K136" s="10"/>
      <c r="L136" s="10"/>
      <c r="M136" s="28">
        <f t="shared" si="93"/>
        <v>0</v>
      </c>
      <c r="N136" s="27">
        <f t="shared" si="94"/>
        <v>0</v>
      </c>
      <c r="O136" s="28">
        <f t="shared" si="95"/>
        <v>0</v>
      </c>
    </row>
    <row r="137" spans="1:15">
      <c r="A137" s="9">
        <v>42915</v>
      </c>
      <c r="B137" s="10"/>
      <c r="C137" s="10"/>
      <c r="D137" s="27">
        <f t="shared" si="90"/>
        <v>0</v>
      </c>
      <c r="E137" s="10"/>
      <c r="F137" s="10"/>
      <c r="G137" s="28">
        <f t="shared" si="91"/>
        <v>0</v>
      </c>
      <c r="H137" s="10"/>
      <c r="I137" s="10"/>
      <c r="J137" s="27">
        <f t="shared" si="92"/>
        <v>0</v>
      </c>
      <c r="K137" s="10"/>
      <c r="L137" s="10"/>
      <c r="M137" s="28">
        <f t="shared" si="93"/>
        <v>0</v>
      </c>
      <c r="N137" s="27">
        <f t="shared" si="94"/>
        <v>0</v>
      </c>
      <c r="O137" s="28">
        <f t="shared" si="95"/>
        <v>0</v>
      </c>
    </row>
    <row r="138" spans="1:15">
      <c r="A138" s="9">
        <v>42916</v>
      </c>
      <c r="B138" s="10"/>
      <c r="C138" s="10"/>
      <c r="D138" s="27">
        <f t="shared" si="90"/>
        <v>0</v>
      </c>
      <c r="E138" s="10"/>
      <c r="F138" s="10"/>
      <c r="G138" s="28">
        <f t="shared" si="91"/>
        <v>0</v>
      </c>
      <c r="H138" s="10"/>
      <c r="I138" s="10"/>
      <c r="J138" s="27">
        <f t="shared" si="92"/>
        <v>0</v>
      </c>
      <c r="K138" s="10"/>
      <c r="L138" s="10"/>
      <c r="M138" s="28">
        <f t="shared" si="93"/>
        <v>0</v>
      </c>
      <c r="N138" s="27">
        <f t="shared" si="94"/>
        <v>0</v>
      </c>
      <c r="O138" s="28">
        <f t="shared" si="95"/>
        <v>0</v>
      </c>
    </row>
    <row r="139" spans="1:15">
      <c r="A139" s="9">
        <v>42917</v>
      </c>
      <c r="B139" s="10"/>
      <c r="C139" s="10"/>
      <c r="D139" s="27">
        <f t="shared" si="90"/>
        <v>0</v>
      </c>
      <c r="E139" s="10"/>
      <c r="F139" s="10"/>
      <c r="G139" s="28">
        <f t="shared" si="91"/>
        <v>0</v>
      </c>
      <c r="H139" s="10"/>
      <c r="I139" s="10"/>
      <c r="J139" s="27">
        <f t="shared" si="92"/>
        <v>0</v>
      </c>
      <c r="K139" s="10"/>
      <c r="L139" s="10"/>
      <c r="M139" s="28">
        <f t="shared" si="93"/>
        <v>0</v>
      </c>
      <c r="N139" s="27">
        <f t="shared" si="94"/>
        <v>0</v>
      </c>
      <c r="O139" s="28">
        <f t="shared" si="95"/>
        <v>0</v>
      </c>
    </row>
    <row r="140" spans="1:15">
      <c r="A140" s="9">
        <v>42918</v>
      </c>
      <c r="B140" s="10"/>
      <c r="C140" s="10"/>
      <c r="D140" s="27">
        <f t="shared" si="90"/>
        <v>0</v>
      </c>
      <c r="E140" s="10"/>
      <c r="F140" s="10"/>
      <c r="G140" s="28">
        <f t="shared" si="91"/>
        <v>0</v>
      </c>
      <c r="H140" s="10"/>
      <c r="I140" s="10"/>
      <c r="J140" s="27">
        <f t="shared" si="92"/>
        <v>0</v>
      </c>
      <c r="K140" s="10"/>
      <c r="L140" s="10"/>
      <c r="M140" s="28">
        <f t="shared" si="93"/>
        <v>0</v>
      </c>
      <c r="N140" s="27">
        <f t="shared" si="94"/>
        <v>0</v>
      </c>
      <c r="O140" s="28">
        <f t="shared" si="95"/>
        <v>0</v>
      </c>
    </row>
    <row r="141" spans="1:15">
      <c r="A141" s="9">
        <v>42919</v>
      </c>
      <c r="B141" s="10"/>
      <c r="C141" s="10"/>
      <c r="D141" s="27">
        <f t="shared" si="90"/>
        <v>0</v>
      </c>
      <c r="E141" s="10"/>
      <c r="F141" s="10"/>
      <c r="G141" s="28">
        <f t="shared" si="91"/>
        <v>0</v>
      </c>
      <c r="H141" s="10"/>
      <c r="I141" s="10"/>
      <c r="J141" s="27">
        <f t="shared" si="92"/>
        <v>0</v>
      </c>
      <c r="K141" s="10"/>
      <c r="L141" s="10"/>
      <c r="M141" s="28">
        <f t="shared" si="93"/>
        <v>0</v>
      </c>
      <c r="N141" s="27">
        <f t="shared" si="94"/>
        <v>0</v>
      </c>
      <c r="O141" s="28">
        <f t="shared" si="95"/>
        <v>0</v>
      </c>
    </row>
    <row r="142" spans="1:15">
      <c r="A142" s="9">
        <v>42920</v>
      </c>
      <c r="B142" s="10"/>
      <c r="C142" s="10"/>
      <c r="D142" s="27">
        <f t="shared" si="90"/>
        <v>0</v>
      </c>
      <c r="E142" s="10"/>
      <c r="F142" s="10"/>
      <c r="G142" s="28">
        <f t="shared" si="91"/>
        <v>0</v>
      </c>
      <c r="H142" s="10"/>
      <c r="I142" s="10"/>
      <c r="J142" s="27">
        <f t="shared" si="92"/>
        <v>0</v>
      </c>
      <c r="K142" s="10"/>
      <c r="L142" s="10"/>
      <c r="M142" s="28">
        <f t="shared" si="93"/>
        <v>0</v>
      </c>
      <c r="N142" s="27">
        <f t="shared" si="94"/>
        <v>0</v>
      </c>
      <c r="O142" s="28">
        <f t="shared" si="95"/>
        <v>0</v>
      </c>
    </row>
    <row r="143" spans="1:15">
      <c r="A143" s="9">
        <v>42921</v>
      </c>
      <c r="B143" s="10"/>
      <c r="C143" s="10"/>
      <c r="D143" s="27">
        <f t="shared" si="90"/>
        <v>0</v>
      </c>
      <c r="E143" s="10"/>
      <c r="F143" s="10"/>
      <c r="G143" s="28">
        <f t="shared" si="91"/>
        <v>0</v>
      </c>
      <c r="H143" s="10"/>
      <c r="I143" s="10"/>
      <c r="J143" s="27">
        <f t="shared" si="92"/>
        <v>0</v>
      </c>
      <c r="K143" s="10"/>
      <c r="L143" s="10"/>
      <c r="M143" s="28">
        <f t="shared" si="93"/>
        <v>0</v>
      </c>
      <c r="N143" s="27">
        <f t="shared" si="94"/>
        <v>0</v>
      </c>
      <c r="O143" s="28">
        <f t="shared" si="95"/>
        <v>0</v>
      </c>
    </row>
    <row r="144" spans="1:15">
      <c r="A144" s="9">
        <v>42922</v>
      </c>
      <c r="B144" s="10"/>
      <c r="C144" s="10"/>
      <c r="D144" s="27">
        <f t="shared" si="90"/>
        <v>0</v>
      </c>
      <c r="E144" s="10"/>
      <c r="F144" s="10"/>
      <c r="G144" s="28">
        <f t="shared" si="91"/>
        <v>0</v>
      </c>
      <c r="H144" s="10"/>
      <c r="I144" s="10"/>
      <c r="J144" s="27">
        <f t="shared" si="92"/>
        <v>0</v>
      </c>
      <c r="K144" s="10"/>
      <c r="L144" s="10"/>
      <c r="M144" s="28">
        <f t="shared" si="93"/>
        <v>0</v>
      </c>
      <c r="N144" s="27">
        <f t="shared" si="94"/>
        <v>0</v>
      </c>
      <c r="O144" s="28">
        <f t="shared" si="95"/>
        <v>0</v>
      </c>
    </row>
    <row r="145" spans="1:15">
      <c r="A145" s="9">
        <v>42923</v>
      </c>
      <c r="B145" s="10"/>
      <c r="C145" s="10"/>
      <c r="D145" s="27">
        <f t="shared" si="90"/>
        <v>0</v>
      </c>
      <c r="E145" s="10"/>
      <c r="F145" s="10"/>
      <c r="G145" s="28">
        <f t="shared" si="91"/>
        <v>0</v>
      </c>
      <c r="H145" s="10"/>
      <c r="I145" s="10"/>
      <c r="J145" s="27">
        <f t="shared" si="92"/>
        <v>0</v>
      </c>
      <c r="K145" s="10"/>
      <c r="L145" s="10"/>
      <c r="M145" s="28">
        <f t="shared" si="93"/>
        <v>0</v>
      </c>
      <c r="N145" s="27">
        <f t="shared" si="94"/>
        <v>0</v>
      </c>
      <c r="O145" s="28">
        <f t="shared" si="95"/>
        <v>0</v>
      </c>
    </row>
    <row r="146" spans="1:15">
      <c r="A146" s="9">
        <v>42924</v>
      </c>
      <c r="B146" s="10"/>
      <c r="C146" s="10"/>
      <c r="D146" s="27">
        <f t="shared" si="90"/>
        <v>0</v>
      </c>
      <c r="E146" s="10"/>
      <c r="F146" s="10"/>
      <c r="G146" s="28">
        <f t="shared" si="91"/>
        <v>0</v>
      </c>
      <c r="H146" s="10"/>
      <c r="I146" s="10"/>
      <c r="J146" s="27">
        <f t="shared" si="92"/>
        <v>0</v>
      </c>
      <c r="K146" s="10"/>
      <c r="L146" s="10"/>
      <c r="M146" s="28">
        <f t="shared" si="93"/>
        <v>0</v>
      </c>
      <c r="N146" s="27">
        <f t="shared" si="94"/>
        <v>0</v>
      </c>
      <c r="O146" s="28">
        <f t="shared" si="95"/>
        <v>0</v>
      </c>
    </row>
    <row r="147" spans="1:15">
      <c r="A147" s="9">
        <v>42925</v>
      </c>
      <c r="B147" s="10"/>
      <c r="C147" s="10"/>
      <c r="D147" s="27">
        <f t="shared" si="90"/>
        <v>0</v>
      </c>
      <c r="E147" s="10"/>
      <c r="F147" s="10"/>
      <c r="G147" s="28">
        <f t="shared" si="91"/>
        <v>0</v>
      </c>
      <c r="H147" s="10"/>
      <c r="I147" s="10"/>
      <c r="J147" s="27">
        <f t="shared" si="92"/>
        <v>0</v>
      </c>
      <c r="K147" s="10"/>
      <c r="L147" s="10"/>
      <c r="M147" s="28">
        <f t="shared" si="93"/>
        <v>0</v>
      </c>
      <c r="N147" s="27">
        <f t="shared" si="94"/>
        <v>0</v>
      </c>
      <c r="O147" s="28">
        <f t="shared" si="95"/>
        <v>0</v>
      </c>
    </row>
    <row r="148" spans="1:15">
      <c r="A148" s="9">
        <v>42926</v>
      </c>
      <c r="B148" s="10"/>
      <c r="C148" s="10"/>
      <c r="D148" s="27">
        <f t="shared" si="90"/>
        <v>0</v>
      </c>
      <c r="E148" s="10"/>
      <c r="F148" s="10"/>
      <c r="G148" s="28">
        <f t="shared" si="91"/>
        <v>0</v>
      </c>
      <c r="H148" s="10"/>
      <c r="I148" s="10"/>
      <c r="J148" s="27">
        <f t="shared" si="92"/>
        <v>0</v>
      </c>
      <c r="K148" s="10"/>
      <c r="L148" s="10"/>
      <c r="M148" s="28">
        <f t="shared" si="93"/>
        <v>0</v>
      </c>
      <c r="N148" s="27">
        <f t="shared" si="94"/>
        <v>0</v>
      </c>
      <c r="O148" s="28">
        <f t="shared" si="95"/>
        <v>0</v>
      </c>
    </row>
    <row r="149" spans="1:15">
      <c r="A149" s="9">
        <v>42927</v>
      </c>
      <c r="B149" s="10"/>
      <c r="C149" s="10"/>
      <c r="D149" s="27">
        <f t="shared" si="90"/>
        <v>0</v>
      </c>
      <c r="E149" s="10"/>
      <c r="F149" s="10"/>
      <c r="G149" s="28">
        <f t="shared" si="91"/>
        <v>0</v>
      </c>
      <c r="H149" s="10"/>
      <c r="I149" s="10"/>
      <c r="J149" s="27">
        <f t="shared" si="92"/>
        <v>0</v>
      </c>
      <c r="K149" s="10"/>
      <c r="L149" s="10"/>
      <c r="M149" s="28">
        <f t="shared" si="93"/>
        <v>0</v>
      </c>
      <c r="N149" s="27">
        <f t="shared" si="94"/>
        <v>0</v>
      </c>
      <c r="O149" s="28">
        <f t="shared" si="95"/>
        <v>0</v>
      </c>
    </row>
    <row r="150" spans="1:15">
      <c r="A150" s="9">
        <v>42928</v>
      </c>
      <c r="B150" s="10"/>
      <c r="C150" s="10"/>
      <c r="D150" s="27">
        <f t="shared" si="90"/>
        <v>0</v>
      </c>
      <c r="E150" s="10"/>
      <c r="F150" s="10"/>
      <c r="G150" s="28">
        <f t="shared" si="91"/>
        <v>0</v>
      </c>
      <c r="H150" s="10"/>
      <c r="I150" s="10"/>
      <c r="J150" s="27">
        <f t="shared" si="92"/>
        <v>0</v>
      </c>
      <c r="K150" s="10"/>
      <c r="L150" s="10"/>
      <c r="M150" s="28">
        <f t="shared" si="93"/>
        <v>0</v>
      </c>
      <c r="N150" s="27">
        <f t="shared" si="94"/>
        <v>0</v>
      </c>
      <c r="O150" s="28">
        <f t="shared" si="95"/>
        <v>0</v>
      </c>
    </row>
    <row r="151" spans="1:15">
      <c r="A151" s="9">
        <v>42929</v>
      </c>
      <c r="B151" s="10"/>
      <c r="C151" s="10"/>
      <c r="D151" s="27">
        <f t="shared" si="90"/>
        <v>0</v>
      </c>
      <c r="E151" s="10"/>
      <c r="F151" s="10"/>
      <c r="G151" s="28">
        <f t="shared" si="91"/>
        <v>0</v>
      </c>
      <c r="H151" s="10"/>
      <c r="I151" s="10"/>
      <c r="J151" s="27">
        <f t="shared" si="92"/>
        <v>0</v>
      </c>
      <c r="K151" s="10"/>
      <c r="L151" s="10"/>
      <c r="M151" s="28">
        <f t="shared" si="93"/>
        <v>0</v>
      </c>
      <c r="N151" s="27">
        <f t="shared" si="94"/>
        <v>0</v>
      </c>
      <c r="O151" s="28">
        <f t="shared" si="95"/>
        <v>0</v>
      </c>
    </row>
    <row r="152" spans="1:15">
      <c r="A152" s="9">
        <v>42930</v>
      </c>
      <c r="B152" s="10"/>
      <c r="C152" s="10"/>
      <c r="D152" s="27">
        <f t="shared" si="90"/>
        <v>0</v>
      </c>
      <c r="E152" s="10"/>
      <c r="F152" s="10"/>
      <c r="G152" s="28">
        <f t="shared" si="91"/>
        <v>0</v>
      </c>
      <c r="H152" s="10"/>
      <c r="I152" s="10"/>
      <c r="J152" s="27">
        <f t="shared" si="92"/>
        <v>0</v>
      </c>
      <c r="K152" s="10"/>
      <c r="L152" s="10"/>
      <c r="M152" s="28">
        <f t="shared" si="93"/>
        <v>0</v>
      </c>
      <c r="N152" s="27">
        <f t="shared" si="94"/>
        <v>0</v>
      </c>
      <c r="O152" s="28">
        <f t="shared" si="95"/>
        <v>0</v>
      </c>
    </row>
    <row r="153" spans="1:15">
      <c r="A153" s="9">
        <v>42931</v>
      </c>
      <c r="B153" s="10"/>
      <c r="C153" s="10"/>
      <c r="D153" s="27">
        <f t="shared" si="90"/>
        <v>0</v>
      </c>
      <c r="E153" s="10"/>
      <c r="F153" s="10"/>
      <c r="G153" s="28">
        <f t="shared" si="91"/>
        <v>0</v>
      </c>
      <c r="H153" s="10"/>
      <c r="I153" s="10"/>
      <c r="J153" s="27">
        <f t="shared" si="92"/>
        <v>0</v>
      </c>
      <c r="K153" s="10"/>
      <c r="L153" s="10"/>
      <c r="M153" s="28">
        <f t="shared" si="93"/>
        <v>0</v>
      </c>
      <c r="N153" s="27">
        <f t="shared" si="94"/>
        <v>0</v>
      </c>
      <c r="O153" s="28">
        <f t="shared" si="95"/>
        <v>0</v>
      </c>
    </row>
    <row r="154" spans="1:15">
      <c r="A154" s="9">
        <v>42932</v>
      </c>
      <c r="B154" s="10"/>
      <c r="C154" s="10"/>
      <c r="D154" s="27">
        <f t="shared" si="90"/>
        <v>0</v>
      </c>
      <c r="E154" s="10"/>
      <c r="F154" s="10"/>
      <c r="G154" s="28">
        <f t="shared" si="91"/>
        <v>0</v>
      </c>
      <c r="H154" s="10"/>
      <c r="I154" s="10"/>
      <c r="J154" s="27">
        <f t="shared" si="92"/>
        <v>0</v>
      </c>
      <c r="K154" s="10"/>
      <c r="L154" s="10"/>
      <c r="M154" s="28">
        <f t="shared" si="93"/>
        <v>0</v>
      </c>
      <c r="N154" s="27">
        <f t="shared" si="94"/>
        <v>0</v>
      </c>
      <c r="O154" s="28">
        <f t="shared" si="95"/>
        <v>0</v>
      </c>
    </row>
    <row r="155" spans="1:15">
      <c r="A155" s="9">
        <v>42933</v>
      </c>
      <c r="B155" s="10"/>
      <c r="C155" s="10"/>
      <c r="D155" s="27">
        <f t="shared" si="90"/>
        <v>0</v>
      </c>
      <c r="E155" s="10"/>
      <c r="F155" s="10"/>
      <c r="G155" s="28">
        <f t="shared" si="91"/>
        <v>0</v>
      </c>
      <c r="H155" s="10"/>
      <c r="I155" s="10"/>
      <c r="J155" s="27">
        <f t="shared" si="92"/>
        <v>0</v>
      </c>
      <c r="K155" s="10"/>
      <c r="L155" s="10"/>
      <c r="M155" s="28">
        <f t="shared" si="93"/>
        <v>0</v>
      </c>
      <c r="N155" s="27">
        <f t="shared" si="94"/>
        <v>0</v>
      </c>
      <c r="O155" s="28">
        <f t="shared" si="95"/>
        <v>0</v>
      </c>
    </row>
    <row r="156" spans="1:15">
      <c r="A156" s="9">
        <v>42934</v>
      </c>
      <c r="B156" s="10"/>
      <c r="C156" s="10"/>
      <c r="D156" s="27">
        <f t="shared" si="90"/>
        <v>0</v>
      </c>
      <c r="E156" s="10"/>
      <c r="F156" s="10"/>
      <c r="G156" s="28">
        <f t="shared" si="91"/>
        <v>0</v>
      </c>
      <c r="H156" s="10"/>
      <c r="I156" s="10"/>
      <c r="J156" s="27">
        <f t="shared" si="92"/>
        <v>0</v>
      </c>
      <c r="K156" s="10"/>
      <c r="L156" s="10"/>
      <c r="M156" s="28">
        <f t="shared" si="93"/>
        <v>0</v>
      </c>
      <c r="N156" s="27">
        <f t="shared" si="94"/>
        <v>0</v>
      </c>
      <c r="O156" s="28">
        <f t="shared" si="95"/>
        <v>0</v>
      </c>
    </row>
    <row r="157" spans="1:15">
      <c r="A157" s="9">
        <v>42935</v>
      </c>
      <c r="B157" s="10"/>
      <c r="C157" s="10"/>
      <c r="D157" s="27">
        <f t="shared" si="90"/>
        <v>0</v>
      </c>
      <c r="E157" s="10"/>
      <c r="F157" s="10"/>
      <c r="G157" s="28">
        <f t="shared" si="91"/>
        <v>0</v>
      </c>
      <c r="H157" s="10"/>
      <c r="I157" s="10"/>
      <c r="J157" s="27">
        <f t="shared" si="92"/>
        <v>0</v>
      </c>
      <c r="K157" s="10"/>
      <c r="L157" s="10"/>
      <c r="M157" s="28">
        <f t="shared" si="93"/>
        <v>0</v>
      </c>
      <c r="N157" s="27">
        <f t="shared" si="94"/>
        <v>0</v>
      </c>
      <c r="O157" s="28">
        <f t="shared" si="95"/>
        <v>0</v>
      </c>
    </row>
    <row r="158" spans="1:15">
      <c r="A158" s="9">
        <v>42936</v>
      </c>
      <c r="B158" s="10"/>
      <c r="C158" s="10"/>
      <c r="D158" s="27">
        <f t="shared" si="90"/>
        <v>0</v>
      </c>
      <c r="E158" s="10"/>
      <c r="F158" s="10"/>
      <c r="G158" s="28">
        <f t="shared" si="91"/>
        <v>0</v>
      </c>
      <c r="H158" s="10"/>
      <c r="I158" s="10"/>
      <c r="J158" s="27">
        <f t="shared" si="92"/>
        <v>0</v>
      </c>
      <c r="K158" s="10"/>
      <c r="L158" s="10"/>
      <c r="M158" s="28">
        <f t="shared" si="93"/>
        <v>0</v>
      </c>
      <c r="N158" s="27">
        <f t="shared" si="94"/>
        <v>0</v>
      </c>
      <c r="O158" s="28">
        <f t="shared" si="95"/>
        <v>0</v>
      </c>
    </row>
    <row r="159" spans="1:15">
      <c r="A159" s="9">
        <v>42937</v>
      </c>
      <c r="B159" s="10"/>
      <c r="C159" s="10"/>
      <c r="D159" s="27">
        <f t="shared" ref="D159:D222" si="96">B159-C159</f>
        <v>0</v>
      </c>
      <c r="E159" s="10"/>
      <c r="F159" s="10"/>
      <c r="G159" s="28">
        <f t="shared" ref="G159:G222" si="97">E159-F159</f>
        <v>0</v>
      </c>
      <c r="H159" s="10"/>
      <c r="I159" s="10"/>
      <c r="J159" s="27">
        <f t="shared" ref="J159:J222" si="98">H159-I159</f>
        <v>0</v>
      </c>
      <c r="K159" s="10"/>
      <c r="L159" s="10"/>
      <c r="M159" s="28">
        <f t="shared" ref="M159:M222" si="99">K159-L159</f>
        <v>0</v>
      </c>
      <c r="N159" s="27">
        <f t="shared" ref="N159:N222" si="100">J159-D159</f>
        <v>0</v>
      </c>
      <c r="O159" s="28">
        <f t="shared" ref="O159:O222" si="101">M159-G159</f>
        <v>0</v>
      </c>
    </row>
    <row r="160" spans="1:15">
      <c r="A160" s="9">
        <v>42938</v>
      </c>
      <c r="B160" s="10"/>
      <c r="C160" s="10"/>
      <c r="D160" s="27">
        <f t="shared" si="96"/>
        <v>0</v>
      </c>
      <c r="E160" s="10"/>
      <c r="F160" s="10"/>
      <c r="G160" s="28">
        <f t="shared" si="97"/>
        <v>0</v>
      </c>
      <c r="H160" s="10"/>
      <c r="I160" s="10"/>
      <c r="J160" s="27">
        <f t="shared" si="98"/>
        <v>0</v>
      </c>
      <c r="K160" s="10"/>
      <c r="L160" s="10"/>
      <c r="M160" s="28">
        <f t="shared" si="99"/>
        <v>0</v>
      </c>
      <c r="N160" s="27">
        <f t="shared" si="100"/>
        <v>0</v>
      </c>
      <c r="O160" s="28">
        <f t="shared" si="101"/>
        <v>0</v>
      </c>
    </row>
    <row r="161" spans="1:15">
      <c r="A161" s="9">
        <v>42939</v>
      </c>
      <c r="B161" s="10"/>
      <c r="C161" s="10"/>
      <c r="D161" s="27">
        <f t="shared" si="96"/>
        <v>0</v>
      </c>
      <c r="E161" s="10"/>
      <c r="F161" s="10"/>
      <c r="G161" s="28">
        <f t="shared" si="97"/>
        <v>0</v>
      </c>
      <c r="H161" s="10"/>
      <c r="I161" s="10"/>
      <c r="J161" s="27">
        <f t="shared" si="98"/>
        <v>0</v>
      </c>
      <c r="K161" s="10"/>
      <c r="L161" s="10"/>
      <c r="M161" s="28">
        <f t="shared" si="99"/>
        <v>0</v>
      </c>
      <c r="N161" s="27">
        <f t="shared" si="100"/>
        <v>0</v>
      </c>
      <c r="O161" s="28">
        <f t="shared" si="101"/>
        <v>0</v>
      </c>
    </row>
    <row r="162" spans="1:15">
      <c r="A162" s="9">
        <v>42940</v>
      </c>
      <c r="B162" s="10"/>
      <c r="C162" s="10"/>
      <c r="D162" s="27">
        <f t="shared" si="96"/>
        <v>0</v>
      </c>
      <c r="E162" s="10"/>
      <c r="F162" s="10"/>
      <c r="G162" s="28">
        <f t="shared" si="97"/>
        <v>0</v>
      </c>
      <c r="H162" s="10"/>
      <c r="I162" s="10"/>
      <c r="J162" s="27">
        <f t="shared" si="98"/>
        <v>0</v>
      </c>
      <c r="K162" s="10"/>
      <c r="L162" s="10"/>
      <c r="M162" s="28">
        <f t="shared" si="99"/>
        <v>0</v>
      </c>
      <c r="N162" s="27">
        <f t="shared" si="100"/>
        <v>0</v>
      </c>
      <c r="O162" s="28">
        <f t="shared" si="101"/>
        <v>0</v>
      </c>
    </row>
    <row r="163" spans="1:15">
      <c r="A163" s="9">
        <v>42941</v>
      </c>
      <c r="B163" s="10"/>
      <c r="C163" s="10"/>
      <c r="D163" s="27">
        <f t="shared" si="96"/>
        <v>0</v>
      </c>
      <c r="E163" s="10"/>
      <c r="F163" s="10"/>
      <c r="G163" s="28">
        <f t="shared" si="97"/>
        <v>0</v>
      </c>
      <c r="H163" s="10"/>
      <c r="I163" s="10"/>
      <c r="J163" s="27">
        <f t="shared" si="98"/>
        <v>0</v>
      </c>
      <c r="K163" s="10"/>
      <c r="L163" s="10"/>
      <c r="M163" s="28">
        <f t="shared" si="99"/>
        <v>0</v>
      </c>
      <c r="N163" s="27">
        <f t="shared" si="100"/>
        <v>0</v>
      </c>
      <c r="O163" s="28">
        <f t="shared" si="101"/>
        <v>0</v>
      </c>
    </row>
    <row r="164" spans="1:15">
      <c r="A164" s="9">
        <v>42942</v>
      </c>
      <c r="B164" s="10"/>
      <c r="C164" s="10"/>
      <c r="D164" s="27">
        <f t="shared" si="96"/>
        <v>0</v>
      </c>
      <c r="E164" s="10"/>
      <c r="F164" s="10"/>
      <c r="G164" s="28">
        <f t="shared" si="97"/>
        <v>0</v>
      </c>
      <c r="H164" s="10"/>
      <c r="I164" s="10"/>
      <c r="J164" s="27">
        <f t="shared" si="98"/>
        <v>0</v>
      </c>
      <c r="K164" s="10"/>
      <c r="L164" s="10"/>
      <c r="M164" s="28">
        <f t="shared" si="99"/>
        <v>0</v>
      </c>
      <c r="N164" s="27">
        <f t="shared" si="100"/>
        <v>0</v>
      </c>
      <c r="O164" s="28">
        <f t="shared" si="101"/>
        <v>0</v>
      </c>
    </row>
    <row r="165" spans="1:15">
      <c r="A165" s="9">
        <v>42943</v>
      </c>
      <c r="B165" s="10"/>
      <c r="C165" s="10"/>
      <c r="D165" s="27">
        <f t="shared" si="96"/>
        <v>0</v>
      </c>
      <c r="E165" s="10"/>
      <c r="F165" s="10"/>
      <c r="G165" s="28">
        <f t="shared" si="97"/>
        <v>0</v>
      </c>
      <c r="H165" s="10"/>
      <c r="I165" s="10"/>
      <c r="J165" s="27">
        <f t="shared" si="98"/>
        <v>0</v>
      </c>
      <c r="K165" s="10"/>
      <c r="L165" s="10"/>
      <c r="M165" s="28">
        <f t="shared" si="99"/>
        <v>0</v>
      </c>
      <c r="N165" s="27">
        <f t="shared" si="100"/>
        <v>0</v>
      </c>
      <c r="O165" s="28">
        <f t="shared" si="101"/>
        <v>0</v>
      </c>
    </row>
    <row r="166" spans="1:15">
      <c r="A166" s="9">
        <v>42944</v>
      </c>
      <c r="B166" s="10"/>
      <c r="C166" s="10"/>
      <c r="D166" s="27">
        <f t="shared" si="96"/>
        <v>0</v>
      </c>
      <c r="E166" s="10"/>
      <c r="F166" s="10"/>
      <c r="G166" s="28">
        <f t="shared" si="97"/>
        <v>0</v>
      </c>
      <c r="H166" s="10"/>
      <c r="I166" s="10"/>
      <c r="J166" s="27">
        <f t="shared" si="98"/>
        <v>0</v>
      </c>
      <c r="K166" s="10"/>
      <c r="L166" s="10"/>
      <c r="M166" s="28">
        <f t="shared" si="99"/>
        <v>0</v>
      </c>
      <c r="N166" s="27">
        <f t="shared" si="100"/>
        <v>0</v>
      </c>
      <c r="O166" s="28">
        <f t="shared" si="101"/>
        <v>0</v>
      </c>
    </row>
    <row r="167" spans="1:15">
      <c r="A167" s="9">
        <v>42945</v>
      </c>
      <c r="B167" s="10"/>
      <c r="C167" s="10"/>
      <c r="D167" s="27">
        <f t="shared" si="96"/>
        <v>0</v>
      </c>
      <c r="E167" s="10"/>
      <c r="F167" s="10"/>
      <c r="G167" s="28">
        <f t="shared" si="97"/>
        <v>0</v>
      </c>
      <c r="H167" s="10"/>
      <c r="I167" s="10"/>
      <c r="J167" s="27">
        <f t="shared" si="98"/>
        <v>0</v>
      </c>
      <c r="K167" s="10"/>
      <c r="L167" s="10"/>
      <c r="M167" s="28">
        <f t="shared" si="99"/>
        <v>0</v>
      </c>
      <c r="N167" s="27">
        <f t="shared" si="100"/>
        <v>0</v>
      </c>
      <c r="O167" s="28">
        <f t="shared" si="101"/>
        <v>0</v>
      </c>
    </row>
    <row r="168" spans="1:15">
      <c r="A168" s="9">
        <v>42946</v>
      </c>
      <c r="B168" s="10"/>
      <c r="C168" s="10"/>
      <c r="D168" s="27">
        <f t="shared" si="96"/>
        <v>0</v>
      </c>
      <c r="E168" s="10"/>
      <c r="F168" s="10"/>
      <c r="G168" s="28">
        <f t="shared" si="97"/>
        <v>0</v>
      </c>
      <c r="H168" s="10"/>
      <c r="I168" s="10"/>
      <c r="J168" s="27">
        <f t="shared" si="98"/>
        <v>0</v>
      </c>
      <c r="K168" s="10"/>
      <c r="L168" s="10"/>
      <c r="M168" s="28">
        <f t="shared" si="99"/>
        <v>0</v>
      </c>
      <c r="N168" s="27">
        <f t="shared" si="100"/>
        <v>0</v>
      </c>
      <c r="O168" s="28">
        <f t="shared" si="101"/>
        <v>0</v>
      </c>
    </row>
    <row r="169" spans="1:15">
      <c r="A169" s="9">
        <v>42947</v>
      </c>
      <c r="B169" s="10"/>
      <c r="C169" s="10"/>
      <c r="D169" s="27">
        <f t="shared" si="96"/>
        <v>0</v>
      </c>
      <c r="E169" s="10"/>
      <c r="F169" s="10"/>
      <c r="G169" s="28">
        <f t="shared" si="97"/>
        <v>0</v>
      </c>
      <c r="H169" s="10"/>
      <c r="I169" s="10"/>
      <c r="J169" s="27">
        <f t="shared" si="98"/>
        <v>0</v>
      </c>
      <c r="K169" s="10"/>
      <c r="L169" s="10"/>
      <c r="M169" s="28">
        <f t="shared" si="99"/>
        <v>0</v>
      </c>
      <c r="N169" s="27">
        <f t="shared" si="100"/>
        <v>0</v>
      </c>
      <c r="O169" s="28">
        <f t="shared" si="101"/>
        <v>0</v>
      </c>
    </row>
    <row r="170" spans="1:15">
      <c r="A170" s="9">
        <v>42948</v>
      </c>
      <c r="B170" s="10"/>
      <c r="C170" s="10"/>
      <c r="D170" s="27">
        <f t="shared" si="96"/>
        <v>0</v>
      </c>
      <c r="E170" s="10"/>
      <c r="F170" s="10"/>
      <c r="G170" s="28">
        <f t="shared" si="97"/>
        <v>0</v>
      </c>
      <c r="H170" s="10"/>
      <c r="I170" s="10"/>
      <c r="J170" s="27">
        <f t="shared" si="98"/>
        <v>0</v>
      </c>
      <c r="K170" s="10"/>
      <c r="L170" s="10"/>
      <c r="M170" s="28">
        <f t="shared" si="99"/>
        <v>0</v>
      </c>
      <c r="N170" s="27">
        <f t="shared" si="100"/>
        <v>0</v>
      </c>
      <c r="O170" s="28">
        <f t="shared" si="101"/>
        <v>0</v>
      </c>
    </row>
    <row r="171" spans="1:15">
      <c r="A171" s="9">
        <v>42949</v>
      </c>
      <c r="B171" s="10"/>
      <c r="C171" s="10"/>
      <c r="D171" s="27">
        <f t="shared" si="96"/>
        <v>0</v>
      </c>
      <c r="E171" s="10"/>
      <c r="F171" s="10"/>
      <c r="G171" s="28">
        <f t="shared" si="97"/>
        <v>0</v>
      </c>
      <c r="H171" s="10"/>
      <c r="I171" s="10"/>
      <c r="J171" s="27">
        <f t="shared" si="98"/>
        <v>0</v>
      </c>
      <c r="K171" s="10"/>
      <c r="L171" s="10"/>
      <c r="M171" s="28">
        <f t="shared" si="99"/>
        <v>0</v>
      </c>
      <c r="N171" s="27">
        <f t="shared" si="100"/>
        <v>0</v>
      </c>
      <c r="O171" s="28">
        <f t="shared" si="101"/>
        <v>0</v>
      </c>
    </row>
    <row r="172" spans="1:15">
      <c r="A172" s="9">
        <v>42950</v>
      </c>
      <c r="B172" s="10"/>
      <c r="C172" s="10"/>
      <c r="D172" s="27">
        <f t="shared" si="96"/>
        <v>0</v>
      </c>
      <c r="E172" s="10"/>
      <c r="F172" s="10"/>
      <c r="G172" s="28">
        <f t="shared" si="97"/>
        <v>0</v>
      </c>
      <c r="H172" s="10"/>
      <c r="I172" s="10"/>
      <c r="J172" s="27">
        <f t="shared" si="98"/>
        <v>0</v>
      </c>
      <c r="K172" s="10"/>
      <c r="L172" s="10"/>
      <c r="M172" s="28">
        <f t="shared" si="99"/>
        <v>0</v>
      </c>
      <c r="N172" s="27">
        <f t="shared" si="100"/>
        <v>0</v>
      </c>
      <c r="O172" s="28">
        <f t="shared" si="101"/>
        <v>0</v>
      </c>
    </row>
    <row r="173" spans="1:15">
      <c r="A173" s="9">
        <v>42951</v>
      </c>
      <c r="B173" s="10"/>
      <c r="C173" s="10"/>
      <c r="D173" s="27">
        <f t="shared" si="96"/>
        <v>0</v>
      </c>
      <c r="E173" s="10"/>
      <c r="F173" s="10"/>
      <c r="G173" s="28">
        <f t="shared" si="97"/>
        <v>0</v>
      </c>
      <c r="H173" s="10"/>
      <c r="I173" s="10"/>
      <c r="J173" s="27">
        <f t="shared" si="98"/>
        <v>0</v>
      </c>
      <c r="K173" s="10"/>
      <c r="L173" s="10"/>
      <c r="M173" s="28">
        <f t="shared" si="99"/>
        <v>0</v>
      </c>
      <c r="N173" s="27">
        <f t="shared" si="100"/>
        <v>0</v>
      </c>
      <c r="O173" s="28">
        <f t="shared" si="101"/>
        <v>0</v>
      </c>
    </row>
    <row r="174" spans="1:15">
      <c r="A174" s="9">
        <v>42952</v>
      </c>
      <c r="B174" s="10"/>
      <c r="C174" s="10"/>
      <c r="D174" s="27">
        <f t="shared" si="96"/>
        <v>0</v>
      </c>
      <c r="E174" s="10"/>
      <c r="F174" s="10"/>
      <c r="G174" s="28">
        <f t="shared" si="97"/>
        <v>0</v>
      </c>
      <c r="H174" s="10"/>
      <c r="I174" s="10"/>
      <c r="J174" s="27">
        <f t="shared" si="98"/>
        <v>0</v>
      </c>
      <c r="K174" s="10"/>
      <c r="L174" s="10"/>
      <c r="M174" s="28">
        <f t="shared" si="99"/>
        <v>0</v>
      </c>
      <c r="N174" s="27">
        <f t="shared" si="100"/>
        <v>0</v>
      </c>
      <c r="O174" s="28">
        <f t="shared" si="101"/>
        <v>0</v>
      </c>
    </row>
    <row r="175" spans="1:15">
      <c r="A175" s="9">
        <v>42953</v>
      </c>
      <c r="B175" s="10"/>
      <c r="C175" s="10"/>
      <c r="D175" s="27">
        <f t="shared" si="96"/>
        <v>0</v>
      </c>
      <c r="E175" s="10"/>
      <c r="F175" s="10"/>
      <c r="G175" s="28">
        <f t="shared" si="97"/>
        <v>0</v>
      </c>
      <c r="H175" s="10"/>
      <c r="I175" s="10"/>
      <c r="J175" s="27">
        <f t="shared" si="98"/>
        <v>0</v>
      </c>
      <c r="K175" s="10"/>
      <c r="L175" s="10"/>
      <c r="M175" s="28">
        <f t="shared" si="99"/>
        <v>0</v>
      </c>
      <c r="N175" s="27">
        <f t="shared" si="100"/>
        <v>0</v>
      </c>
      <c r="O175" s="28">
        <f t="shared" si="101"/>
        <v>0</v>
      </c>
    </row>
    <row r="176" spans="1:15">
      <c r="A176" s="9">
        <v>42954</v>
      </c>
      <c r="B176" s="10"/>
      <c r="C176" s="10"/>
      <c r="D176" s="27">
        <f t="shared" si="96"/>
        <v>0</v>
      </c>
      <c r="E176" s="10"/>
      <c r="F176" s="10"/>
      <c r="G176" s="28">
        <f t="shared" si="97"/>
        <v>0</v>
      </c>
      <c r="H176" s="10"/>
      <c r="I176" s="10"/>
      <c r="J176" s="27">
        <f t="shared" si="98"/>
        <v>0</v>
      </c>
      <c r="K176" s="10"/>
      <c r="L176" s="10"/>
      <c r="M176" s="28">
        <f t="shared" si="99"/>
        <v>0</v>
      </c>
      <c r="N176" s="27">
        <f t="shared" si="100"/>
        <v>0</v>
      </c>
      <c r="O176" s="28">
        <f t="shared" si="101"/>
        <v>0</v>
      </c>
    </row>
    <row r="177" spans="1:15">
      <c r="A177" s="9">
        <v>42955</v>
      </c>
      <c r="B177" s="10"/>
      <c r="C177" s="10"/>
      <c r="D177" s="27">
        <f t="shared" si="96"/>
        <v>0</v>
      </c>
      <c r="E177" s="10"/>
      <c r="F177" s="10"/>
      <c r="G177" s="28">
        <f t="shared" si="97"/>
        <v>0</v>
      </c>
      <c r="H177" s="10"/>
      <c r="I177" s="10"/>
      <c r="J177" s="27">
        <f t="shared" si="98"/>
        <v>0</v>
      </c>
      <c r="K177" s="10"/>
      <c r="L177" s="10"/>
      <c r="M177" s="28">
        <f t="shared" si="99"/>
        <v>0</v>
      </c>
      <c r="N177" s="27">
        <f t="shared" si="100"/>
        <v>0</v>
      </c>
      <c r="O177" s="28">
        <f t="shared" si="101"/>
        <v>0</v>
      </c>
    </row>
    <row r="178" spans="1:15">
      <c r="A178" s="9">
        <v>42956</v>
      </c>
      <c r="B178" s="10"/>
      <c r="C178" s="10"/>
      <c r="D178" s="27">
        <f t="shared" si="96"/>
        <v>0</v>
      </c>
      <c r="E178" s="10"/>
      <c r="F178" s="10"/>
      <c r="G178" s="28">
        <f t="shared" si="97"/>
        <v>0</v>
      </c>
      <c r="H178" s="10"/>
      <c r="I178" s="10"/>
      <c r="J178" s="27">
        <f t="shared" si="98"/>
        <v>0</v>
      </c>
      <c r="K178" s="10"/>
      <c r="L178" s="10"/>
      <c r="M178" s="28">
        <f t="shared" si="99"/>
        <v>0</v>
      </c>
      <c r="N178" s="27">
        <f t="shared" si="100"/>
        <v>0</v>
      </c>
      <c r="O178" s="28">
        <f t="shared" si="101"/>
        <v>0</v>
      </c>
    </row>
    <row r="179" spans="1:15">
      <c r="A179" s="9">
        <v>42957</v>
      </c>
      <c r="B179" s="10"/>
      <c r="C179" s="10"/>
      <c r="D179" s="27">
        <f t="shared" si="96"/>
        <v>0</v>
      </c>
      <c r="E179" s="10"/>
      <c r="F179" s="10"/>
      <c r="G179" s="28">
        <f t="shared" si="97"/>
        <v>0</v>
      </c>
      <c r="H179" s="10"/>
      <c r="I179" s="10"/>
      <c r="J179" s="27">
        <f t="shared" si="98"/>
        <v>0</v>
      </c>
      <c r="K179" s="10"/>
      <c r="L179" s="10"/>
      <c r="M179" s="28">
        <f t="shared" si="99"/>
        <v>0</v>
      </c>
      <c r="N179" s="27">
        <f t="shared" si="100"/>
        <v>0</v>
      </c>
      <c r="O179" s="28">
        <f t="shared" si="101"/>
        <v>0</v>
      </c>
    </row>
    <row r="180" spans="1:15">
      <c r="A180" s="9">
        <v>42958</v>
      </c>
      <c r="B180" s="10"/>
      <c r="C180" s="10"/>
      <c r="D180" s="27">
        <f t="shared" si="96"/>
        <v>0</v>
      </c>
      <c r="E180" s="10"/>
      <c r="F180" s="10"/>
      <c r="G180" s="28">
        <f t="shared" si="97"/>
        <v>0</v>
      </c>
      <c r="H180" s="10"/>
      <c r="I180" s="10"/>
      <c r="J180" s="27">
        <f t="shared" si="98"/>
        <v>0</v>
      </c>
      <c r="K180" s="10"/>
      <c r="L180" s="10"/>
      <c r="M180" s="28">
        <f t="shared" si="99"/>
        <v>0</v>
      </c>
      <c r="N180" s="27">
        <f t="shared" si="100"/>
        <v>0</v>
      </c>
      <c r="O180" s="28">
        <f t="shared" si="101"/>
        <v>0</v>
      </c>
    </row>
    <row r="181" spans="1:15">
      <c r="A181" s="9">
        <v>42959</v>
      </c>
      <c r="B181" s="10"/>
      <c r="C181" s="10"/>
      <c r="D181" s="27">
        <f t="shared" si="96"/>
        <v>0</v>
      </c>
      <c r="E181" s="10"/>
      <c r="F181" s="10"/>
      <c r="G181" s="28">
        <f t="shared" si="97"/>
        <v>0</v>
      </c>
      <c r="H181" s="10"/>
      <c r="I181" s="10"/>
      <c r="J181" s="27">
        <f t="shared" si="98"/>
        <v>0</v>
      </c>
      <c r="K181" s="10"/>
      <c r="L181" s="10"/>
      <c r="M181" s="28">
        <f t="shared" si="99"/>
        <v>0</v>
      </c>
      <c r="N181" s="27">
        <f t="shared" si="100"/>
        <v>0</v>
      </c>
      <c r="O181" s="28">
        <f t="shared" si="101"/>
        <v>0</v>
      </c>
    </row>
    <row r="182" spans="1:15">
      <c r="A182" s="9">
        <v>42960</v>
      </c>
      <c r="B182" s="10"/>
      <c r="C182" s="10"/>
      <c r="D182" s="27">
        <f t="shared" si="96"/>
        <v>0</v>
      </c>
      <c r="E182" s="10"/>
      <c r="F182" s="10"/>
      <c r="G182" s="28">
        <f t="shared" si="97"/>
        <v>0</v>
      </c>
      <c r="H182" s="10"/>
      <c r="I182" s="10"/>
      <c r="J182" s="27">
        <f t="shared" si="98"/>
        <v>0</v>
      </c>
      <c r="K182" s="10"/>
      <c r="L182" s="10"/>
      <c r="M182" s="28">
        <f t="shared" si="99"/>
        <v>0</v>
      </c>
      <c r="N182" s="27">
        <f t="shared" si="100"/>
        <v>0</v>
      </c>
      <c r="O182" s="28">
        <f t="shared" si="101"/>
        <v>0</v>
      </c>
    </row>
    <row r="183" spans="1:15">
      <c r="A183" s="9">
        <v>42961</v>
      </c>
      <c r="B183" s="10"/>
      <c r="C183" s="10"/>
      <c r="D183" s="27">
        <f t="shared" si="96"/>
        <v>0</v>
      </c>
      <c r="E183" s="10"/>
      <c r="F183" s="10"/>
      <c r="G183" s="28">
        <f t="shared" si="97"/>
        <v>0</v>
      </c>
      <c r="H183" s="10"/>
      <c r="I183" s="10"/>
      <c r="J183" s="27">
        <f t="shared" si="98"/>
        <v>0</v>
      </c>
      <c r="K183" s="10"/>
      <c r="L183" s="10"/>
      <c r="M183" s="28">
        <f t="shared" si="99"/>
        <v>0</v>
      </c>
      <c r="N183" s="27">
        <f t="shared" si="100"/>
        <v>0</v>
      </c>
      <c r="O183" s="28">
        <f t="shared" si="101"/>
        <v>0</v>
      </c>
    </row>
    <row r="184" spans="1:15">
      <c r="A184" s="9">
        <v>42962</v>
      </c>
      <c r="B184" s="10"/>
      <c r="C184" s="10"/>
      <c r="D184" s="27">
        <f t="shared" si="96"/>
        <v>0</v>
      </c>
      <c r="E184" s="10"/>
      <c r="F184" s="10"/>
      <c r="G184" s="28">
        <f t="shared" si="97"/>
        <v>0</v>
      </c>
      <c r="H184" s="10"/>
      <c r="I184" s="10"/>
      <c r="J184" s="27">
        <f t="shared" si="98"/>
        <v>0</v>
      </c>
      <c r="K184" s="10"/>
      <c r="L184" s="10"/>
      <c r="M184" s="28">
        <f t="shared" si="99"/>
        <v>0</v>
      </c>
      <c r="N184" s="27">
        <f t="shared" si="100"/>
        <v>0</v>
      </c>
      <c r="O184" s="28">
        <f t="shared" si="101"/>
        <v>0</v>
      </c>
    </row>
    <row r="185" spans="1:15">
      <c r="A185" s="9">
        <v>42963</v>
      </c>
      <c r="B185" s="10"/>
      <c r="C185" s="10"/>
      <c r="D185" s="27">
        <f t="shared" si="96"/>
        <v>0</v>
      </c>
      <c r="E185" s="10"/>
      <c r="F185" s="10"/>
      <c r="G185" s="28">
        <f t="shared" si="97"/>
        <v>0</v>
      </c>
      <c r="H185" s="10"/>
      <c r="I185" s="10"/>
      <c r="J185" s="27">
        <f t="shared" si="98"/>
        <v>0</v>
      </c>
      <c r="K185" s="10"/>
      <c r="L185" s="10"/>
      <c r="M185" s="28">
        <f t="shared" si="99"/>
        <v>0</v>
      </c>
      <c r="N185" s="27">
        <f t="shared" si="100"/>
        <v>0</v>
      </c>
      <c r="O185" s="28">
        <f t="shared" si="101"/>
        <v>0</v>
      </c>
    </row>
    <row r="186" spans="1:15">
      <c r="A186" s="9">
        <v>42964</v>
      </c>
      <c r="B186" s="10"/>
      <c r="C186" s="10"/>
      <c r="D186" s="27">
        <f t="shared" si="96"/>
        <v>0</v>
      </c>
      <c r="E186" s="10"/>
      <c r="F186" s="10"/>
      <c r="G186" s="28">
        <f t="shared" si="97"/>
        <v>0</v>
      </c>
      <c r="H186" s="10"/>
      <c r="I186" s="10"/>
      <c r="J186" s="27">
        <f t="shared" si="98"/>
        <v>0</v>
      </c>
      <c r="K186" s="10"/>
      <c r="L186" s="10"/>
      <c r="M186" s="28">
        <f t="shared" si="99"/>
        <v>0</v>
      </c>
      <c r="N186" s="27">
        <f t="shared" si="100"/>
        <v>0</v>
      </c>
      <c r="O186" s="28">
        <f t="shared" si="101"/>
        <v>0</v>
      </c>
    </row>
    <row r="187" spans="1:15">
      <c r="A187" s="9">
        <v>42965</v>
      </c>
      <c r="B187" s="10"/>
      <c r="C187" s="10"/>
      <c r="D187" s="27">
        <f t="shared" si="96"/>
        <v>0</v>
      </c>
      <c r="E187" s="10"/>
      <c r="F187" s="10"/>
      <c r="G187" s="28">
        <f t="shared" si="97"/>
        <v>0</v>
      </c>
      <c r="H187" s="10"/>
      <c r="I187" s="10"/>
      <c r="J187" s="27">
        <f t="shared" si="98"/>
        <v>0</v>
      </c>
      <c r="K187" s="10"/>
      <c r="L187" s="10"/>
      <c r="M187" s="28">
        <f t="shared" si="99"/>
        <v>0</v>
      </c>
      <c r="N187" s="27">
        <f t="shared" si="100"/>
        <v>0</v>
      </c>
      <c r="O187" s="28">
        <f t="shared" si="101"/>
        <v>0</v>
      </c>
    </row>
    <row r="188" spans="1:15">
      <c r="A188" s="9">
        <v>42966</v>
      </c>
      <c r="B188" s="10"/>
      <c r="C188" s="10"/>
      <c r="D188" s="27">
        <f t="shared" si="96"/>
        <v>0</v>
      </c>
      <c r="E188" s="10"/>
      <c r="F188" s="10"/>
      <c r="G188" s="28">
        <f t="shared" si="97"/>
        <v>0</v>
      </c>
      <c r="H188" s="10"/>
      <c r="I188" s="10"/>
      <c r="J188" s="27">
        <f t="shared" si="98"/>
        <v>0</v>
      </c>
      <c r="K188" s="10"/>
      <c r="L188" s="10"/>
      <c r="M188" s="28">
        <f t="shared" si="99"/>
        <v>0</v>
      </c>
      <c r="N188" s="27">
        <f t="shared" si="100"/>
        <v>0</v>
      </c>
      <c r="O188" s="28">
        <f t="shared" si="101"/>
        <v>0</v>
      </c>
    </row>
    <row r="189" spans="1:15">
      <c r="A189" s="9">
        <v>42967</v>
      </c>
      <c r="B189" s="10"/>
      <c r="C189" s="10"/>
      <c r="D189" s="27">
        <f t="shared" si="96"/>
        <v>0</v>
      </c>
      <c r="E189" s="10"/>
      <c r="F189" s="10"/>
      <c r="G189" s="28">
        <f t="shared" si="97"/>
        <v>0</v>
      </c>
      <c r="H189" s="10"/>
      <c r="I189" s="10"/>
      <c r="J189" s="27">
        <f t="shared" si="98"/>
        <v>0</v>
      </c>
      <c r="K189" s="10"/>
      <c r="L189" s="10"/>
      <c r="M189" s="28">
        <f t="shared" si="99"/>
        <v>0</v>
      </c>
      <c r="N189" s="27">
        <f t="shared" si="100"/>
        <v>0</v>
      </c>
      <c r="O189" s="28">
        <f t="shared" si="101"/>
        <v>0</v>
      </c>
    </row>
    <row r="190" spans="1:15">
      <c r="A190" s="9">
        <v>42968</v>
      </c>
      <c r="B190" s="10"/>
      <c r="C190" s="10"/>
      <c r="D190" s="27">
        <f t="shared" si="96"/>
        <v>0</v>
      </c>
      <c r="E190" s="10"/>
      <c r="F190" s="10"/>
      <c r="G190" s="28">
        <f t="shared" si="97"/>
        <v>0</v>
      </c>
      <c r="H190" s="10"/>
      <c r="I190" s="10"/>
      <c r="J190" s="27">
        <f t="shared" si="98"/>
        <v>0</v>
      </c>
      <c r="K190" s="10"/>
      <c r="L190" s="10"/>
      <c r="M190" s="28">
        <f t="shared" si="99"/>
        <v>0</v>
      </c>
      <c r="N190" s="27">
        <f t="shared" si="100"/>
        <v>0</v>
      </c>
      <c r="O190" s="28">
        <f t="shared" si="101"/>
        <v>0</v>
      </c>
    </row>
    <row r="191" spans="1:15">
      <c r="A191" s="9">
        <v>42969</v>
      </c>
      <c r="B191" s="10"/>
      <c r="C191" s="10"/>
      <c r="D191" s="27">
        <f t="shared" si="96"/>
        <v>0</v>
      </c>
      <c r="E191" s="10"/>
      <c r="F191" s="10"/>
      <c r="G191" s="28">
        <f t="shared" si="97"/>
        <v>0</v>
      </c>
      <c r="H191" s="10"/>
      <c r="I191" s="10"/>
      <c r="J191" s="27">
        <f t="shared" si="98"/>
        <v>0</v>
      </c>
      <c r="K191" s="10"/>
      <c r="L191" s="10"/>
      <c r="M191" s="28">
        <f t="shared" si="99"/>
        <v>0</v>
      </c>
      <c r="N191" s="27">
        <f t="shared" si="100"/>
        <v>0</v>
      </c>
      <c r="O191" s="28">
        <f t="shared" si="101"/>
        <v>0</v>
      </c>
    </row>
    <row r="192" spans="1:15">
      <c r="A192" s="9">
        <v>42970</v>
      </c>
      <c r="B192" s="10"/>
      <c r="C192" s="10"/>
      <c r="D192" s="27">
        <f t="shared" si="96"/>
        <v>0</v>
      </c>
      <c r="E192" s="10"/>
      <c r="F192" s="10"/>
      <c r="G192" s="28">
        <f t="shared" si="97"/>
        <v>0</v>
      </c>
      <c r="H192" s="10"/>
      <c r="I192" s="10"/>
      <c r="J192" s="27">
        <f t="shared" si="98"/>
        <v>0</v>
      </c>
      <c r="K192" s="10"/>
      <c r="L192" s="10"/>
      <c r="M192" s="28">
        <f t="shared" si="99"/>
        <v>0</v>
      </c>
      <c r="N192" s="27">
        <f t="shared" si="100"/>
        <v>0</v>
      </c>
      <c r="O192" s="28">
        <f t="shared" si="101"/>
        <v>0</v>
      </c>
    </row>
    <row r="193" spans="1:15">
      <c r="A193" s="9">
        <v>42971</v>
      </c>
      <c r="B193" s="10"/>
      <c r="C193" s="10"/>
      <c r="D193" s="27">
        <f t="shared" si="96"/>
        <v>0</v>
      </c>
      <c r="E193" s="10"/>
      <c r="F193" s="10"/>
      <c r="G193" s="28">
        <f t="shared" si="97"/>
        <v>0</v>
      </c>
      <c r="H193" s="10"/>
      <c r="I193" s="10"/>
      <c r="J193" s="27">
        <f t="shared" si="98"/>
        <v>0</v>
      </c>
      <c r="K193" s="10"/>
      <c r="L193" s="10"/>
      <c r="M193" s="28">
        <f t="shared" si="99"/>
        <v>0</v>
      </c>
      <c r="N193" s="27">
        <f t="shared" si="100"/>
        <v>0</v>
      </c>
      <c r="O193" s="28">
        <f t="shared" si="101"/>
        <v>0</v>
      </c>
    </row>
    <row r="194" spans="1:15">
      <c r="A194" s="9">
        <v>42972</v>
      </c>
      <c r="B194" s="10"/>
      <c r="C194" s="10"/>
      <c r="D194" s="27">
        <f t="shared" si="96"/>
        <v>0</v>
      </c>
      <c r="E194" s="10"/>
      <c r="F194" s="10"/>
      <c r="G194" s="28">
        <f t="shared" si="97"/>
        <v>0</v>
      </c>
      <c r="H194" s="10"/>
      <c r="I194" s="10"/>
      <c r="J194" s="27">
        <f t="shared" si="98"/>
        <v>0</v>
      </c>
      <c r="K194" s="10"/>
      <c r="L194" s="10"/>
      <c r="M194" s="28">
        <f t="shared" si="99"/>
        <v>0</v>
      </c>
      <c r="N194" s="27">
        <f t="shared" si="100"/>
        <v>0</v>
      </c>
      <c r="O194" s="28">
        <f t="shared" si="101"/>
        <v>0</v>
      </c>
    </row>
    <row r="195" spans="1:15">
      <c r="A195" s="9">
        <v>42973</v>
      </c>
      <c r="B195" s="10"/>
      <c r="C195" s="10"/>
      <c r="D195" s="27">
        <f t="shared" si="96"/>
        <v>0</v>
      </c>
      <c r="E195" s="10"/>
      <c r="F195" s="10"/>
      <c r="G195" s="28">
        <f t="shared" si="97"/>
        <v>0</v>
      </c>
      <c r="H195" s="10"/>
      <c r="I195" s="10"/>
      <c r="J195" s="27">
        <f t="shared" si="98"/>
        <v>0</v>
      </c>
      <c r="K195" s="10"/>
      <c r="L195" s="10"/>
      <c r="M195" s="28">
        <f t="shared" si="99"/>
        <v>0</v>
      </c>
      <c r="N195" s="27">
        <f t="shared" si="100"/>
        <v>0</v>
      </c>
      <c r="O195" s="28">
        <f t="shared" si="101"/>
        <v>0</v>
      </c>
    </row>
    <row r="196" spans="1:15">
      <c r="A196" s="9">
        <v>42974</v>
      </c>
      <c r="B196" s="10"/>
      <c r="C196" s="10"/>
      <c r="D196" s="27">
        <f t="shared" si="96"/>
        <v>0</v>
      </c>
      <c r="E196" s="10"/>
      <c r="F196" s="10"/>
      <c r="G196" s="28">
        <f t="shared" si="97"/>
        <v>0</v>
      </c>
      <c r="H196" s="10"/>
      <c r="I196" s="10"/>
      <c r="J196" s="27">
        <f t="shared" si="98"/>
        <v>0</v>
      </c>
      <c r="K196" s="10"/>
      <c r="L196" s="10"/>
      <c r="M196" s="28">
        <f t="shared" si="99"/>
        <v>0</v>
      </c>
      <c r="N196" s="27">
        <f t="shared" si="100"/>
        <v>0</v>
      </c>
      <c r="O196" s="28">
        <f t="shared" si="101"/>
        <v>0</v>
      </c>
    </row>
    <row r="197" spans="1:15">
      <c r="A197" s="9">
        <v>42975</v>
      </c>
      <c r="B197" s="10"/>
      <c r="C197" s="10"/>
      <c r="D197" s="27">
        <f t="shared" si="96"/>
        <v>0</v>
      </c>
      <c r="E197" s="10"/>
      <c r="F197" s="10"/>
      <c r="G197" s="28">
        <f t="shared" si="97"/>
        <v>0</v>
      </c>
      <c r="H197" s="10"/>
      <c r="I197" s="10"/>
      <c r="J197" s="27">
        <f t="shared" si="98"/>
        <v>0</v>
      </c>
      <c r="K197" s="10"/>
      <c r="L197" s="10"/>
      <c r="M197" s="28">
        <f t="shared" si="99"/>
        <v>0</v>
      </c>
      <c r="N197" s="27">
        <f t="shared" si="100"/>
        <v>0</v>
      </c>
      <c r="O197" s="28">
        <f t="shared" si="101"/>
        <v>0</v>
      </c>
    </row>
    <row r="198" spans="1:15">
      <c r="A198" s="9">
        <v>42976</v>
      </c>
      <c r="B198" s="10"/>
      <c r="C198" s="10"/>
      <c r="D198" s="27">
        <f t="shared" si="96"/>
        <v>0</v>
      </c>
      <c r="E198" s="10"/>
      <c r="F198" s="10"/>
      <c r="G198" s="28">
        <f t="shared" si="97"/>
        <v>0</v>
      </c>
      <c r="H198" s="10"/>
      <c r="I198" s="10"/>
      <c r="J198" s="27">
        <f t="shared" si="98"/>
        <v>0</v>
      </c>
      <c r="K198" s="10"/>
      <c r="L198" s="10"/>
      <c r="M198" s="28">
        <f t="shared" si="99"/>
        <v>0</v>
      </c>
      <c r="N198" s="27">
        <f t="shared" si="100"/>
        <v>0</v>
      </c>
      <c r="O198" s="28">
        <f t="shared" si="101"/>
        <v>0</v>
      </c>
    </row>
    <row r="199" spans="1:15">
      <c r="A199" s="9">
        <v>42977</v>
      </c>
      <c r="B199" s="10"/>
      <c r="C199" s="10"/>
      <c r="D199" s="27">
        <f t="shared" si="96"/>
        <v>0</v>
      </c>
      <c r="E199" s="10"/>
      <c r="F199" s="10"/>
      <c r="G199" s="28">
        <f t="shared" si="97"/>
        <v>0</v>
      </c>
      <c r="H199" s="10"/>
      <c r="I199" s="10"/>
      <c r="J199" s="27">
        <f t="shared" si="98"/>
        <v>0</v>
      </c>
      <c r="K199" s="10"/>
      <c r="L199" s="10"/>
      <c r="M199" s="28">
        <f t="shared" si="99"/>
        <v>0</v>
      </c>
      <c r="N199" s="27">
        <f t="shared" si="100"/>
        <v>0</v>
      </c>
      <c r="O199" s="28">
        <f t="shared" si="101"/>
        <v>0</v>
      </c>
    </row>
    <row r="200" spans="1:15">
      <c r="A200" s="9">
        <v>42978</v>
      </c>
      <c r="B200" s="10"/>
      <c r="C200" s="10"/>
      <c r="D200" s="27">
        <f t="shared" si="96"/>
        <v>0</v>
      </c>
      <c r="E200" s="10"/>
      <c r="F200" s="10"/>
      <c r="G200" s="28">
        <f t="shared" si="97"/>
        <v>0</v>
      </c>
      <c r="H200" s="10"/>
      <c r="I200" s="10"/>
      <c r="J200" s="27">
        <f t="shared" si="98"/>
        <v>0</v>
      </c>
      <c r="K200" s="10"/>
      <c r="L200" s="10"/>
      <c r="M200" s="28">
        <f t="shared" si="99"/>
        <v>0</v>
      </c>
      <c r="N200" s="27">
        <f t="shared" si="100"/>
        <v>0</v>
      </c>
      <c r="O200" s="28">
        <f t="shared" si="101"/>
        <v>0</v>
      </c>
    </row>
    <row r="201" spans="1:15">
      <c r="A201" s="9">
        <v>42979</v>
      </c>
      <c r="B201" s="10"/>
      <c r="C201" s="10"/>
      <c r="D201" s="27">
        <f t="shared" si="96"/>
        <v>0</v>
      </c>
      <c r="E201" s="10"/>
      <c r="F201" s="10"/>
      <c r="G201" s="28">
        <f t="shared" si="97"/>
        <v>0</v>
      </c>
      <c r="H201" s="10"/>
      <c r="I201" s="10"/>
      <c r="J201" s="27">
        <f t="shared" si="98"/>
        <v>0</v>
      </c>
      <c r="K201" s="10"/>
      <c r="L201" s="10"/>
      <c r="M201" s="28">
        <f t="shared" si="99"/>
        <v>0</v>
      </c>
      <c r="N201" s="27">
        <f t="shared" si="100"/>
        <v>0</v>
      </c>
      <c r="O201" s="28">
        <f t="shared" si="101"/>
        <v>0</v>
      </c>
    </row>
    <row r="202" spans="1:15">
      <c r="A202" s="9">
        <v>42980</v>
      </c>
      <c r="B202" s="10"/>
      <c r="C202" s="10"/>
      <c r="D202" s="27">
        <f t="shared" si="96"/>
        <v>0</v>
      </c>
      <c r="E202" s="10"/>
      <c r="F202" s="10"/>
      <c r="G202" s="28">
        <f t="shared" si="97"/>
        <v>0</v>
      </c>
      <c r="H202" s="10"/>
      <c r="I202" s="10"/>
      <c r="J202" s="27">
        <f t="shared" si="98"/>
        <v>0</v>
      </c>
      <c r="K202" s="10"/>
      <c r="L202" s="10"/>
      <c r="M202" s="28">
        <f t="shared" si="99"/>
        <v>0</v>
      </c>
      <c r="N202" s="27">
        <f t="shared" si="100"/>
        <v>0</v>
      </c>
      <c r="O202" s="28">
        <f t="shared" si="101"/>
        <v>0</v>
      </c>
    </row>
    <row r="203" spans="1:15">
      <c r="A203" s="9">
        <v>42981</v>
      </c>
      <c r="B203" s="10"/>
      <c r="C203" s="10"/>
      <c r="D203" s="27">
        <f t="shared" si="96"/>
        <v>0</v>
      </c>
      <c r="E203" s="10"/>
      <c r="F203" s="10"/>
      <c r="G203" s="28">
        <f t="shared" si="97"/>
        <v>0</v>
      </c>
      <c r="H203" s="10"/>
      <c r="I203" s="10"/>
      <c r="J203" s="27">
        <f t="shared" si="98"/>
        <v>0</v>
      </c>
      <c r="K203" s="10"/>
      <c r="L203" s="10"/>
      <c r="M203" s="28">
        <f t="shared" si="99"/>
        <v>0</v>
      </c>
      <c r="N203" s="27">
        <f t="shared" si="100"/>
        <v>0</v>
      </c>
      <c r="O203" s="28">
        <f t="shared" si="101"/>
        <v>0</v>
      </c>
    </row>
    <row r="204" spans="1:15">
      <c r="A204" s="9">
        <v>42982</v>
      </c>
      <c r="B204" s="10"/>
      <c r="C204" s="10"/>
      <c r="D204" s="27">
        <f t="shared" si="96"/>
        <v>0</v>
      </c>
      <c r="E204" s="10"/>
      <c r="F204" s="10"/>
      <c r="G204" s="28">
        <f t="shared" si="97"/>
        <v>0</v>
      </c>
      <c r="H204" s="10"/>
      <c r="I204" s="10"/>
      <c r="J204" s="27">
        <f t="shared" si="98"/>
        <v>0</v>
      </c>
      <c r="K204" s="10"/>
      <c r="L204" s="10"/>
      <c r="M204" s="28">
        <f t="shared" si="99"/>
        <v>0</v>
      </c>
      <c r="N204" s="27">
        <f t="shared" si="100"/>
        <v>0</v>
      </c>
      <c r="O204" s="28">
        <f t="shared" si="101"/>
        <v>0</v>
      </c>
    </row>
    <row r="205" spans="1:15">
      <c r="A205" s="9">
        <v>42983</v>
      </c>
      <c r="B205" s="10"/>
      <c r="C205" s="10"/>
      <c r="D205" s="27">
        <f t="shared" si="96"/>
        <v>0</v>
      </c>
      <c r="E205" s="10"/>
      <c r="F205" s="10"/>
      <c r="G205" s="28">
        <f t="shared" si="97"/>
        <v>0</v>
      </c>
      <c r="H205" s="10"/>
      <c r="I205" s="10"/>
      <c r="J205" s="27">
        <f t="shared" si="98"/>
        <v>0</v>
      </c>
      <c r="K205" s="10"/>
      <c r="L205" s="10"/>
      <c r="M205" s="28">
        <f t="shared" si="99"/>
        <v>0</v>
      </c>
      <c r="N205" s="27">
        <f t="shared" si="100"/>
        <v>0</v>
      </c>
      <c r="O205" s="28">
        <f t="shared" si="101"/>
        <v>0</v>
      </c>
    </row>
    <row r="206" spans="1:15">
      <c r="A206" s="9">
        <v>42984</v>
      </c>
      <c r="B206" s="10"/>
      <c r="C206" s="10"/>
      <c r="D206" s="27">
        <f t="shared" si="96"/>
        <v>0</v>
      </c>
      <c r="E206" s="10"/>
      <c r="F206" s="10"/>
      <c r="G206" s="28">
        <f t="shared" si="97"/>
        <v>0</v>
      </c>
      <c r="H206" s="10"/>
      <c r="I206" s="10"/>
      <c r="J206" s="27">
        <f t="shared" si="98"/>
        <v>0</v>
      </c>
      <c r="K206" s="10"/>
      <c r="L206" s="10"/>
      <c r="M206" s="28">
        <f t="shared" si="99"/>
        <v>0</v>
      </c>
      <c r="N206" s="27">
        <f t="shared" si="100"/>
        <v>0</v>
      </c>
      <c r="O206" s="28">
        <f t="shared" si="101"/>
        <v>0</v>
      </c>
    </row>
    <row r="207" spans="1:15">
      <c r="A207" s="9">
        <v>42985</v>
      </c>
      <c r="B207" s="10"/>
      <c r="C207" s="10"/>
      <c r="D207" s="27">
        <f t="shared" si="96"/>
        <v>0</v>
      </c>
      <c r="E207" s="10"/>
      <c r="F207" s="10"/>
      <c r="G207" s="28">
        <f t="shared" si="97"/>
        <v>0</v>
      </c>
      <c r="H207" s="10"/>
      <c r="I207" s="10"/>
      <c r="J207" s="27">
        <f t="shared" si="98"/>
        <v>0</v>
      </c>
      <c r="K207" s="10"/>
      <c r="L207" s="10"/>
      <c r="M207" s="28">
        <f t="shared" si="99"/>
        <v>0</v>
      </c>
      <c r="N207" s="27">
        <f t="shared" si="100"/>
        <v>0</v>
      </c>
      <c r="O207" s="28">
        <f t="shared" si="101"/>
        <v>0</v>
      </c>
    </row>
    <row r="208" spans="1:15">
      <c r="A208" s="9">
        <v>42986</v>
      </c>
      <c r="B208" s="10"/>
      <c r="C208" s="10"/>
      <c r="D208" s="27">
        <f t="shared" si="96"/>
        <v>0</v>
      </c>
      <c r="E208" s="10"/>
      <c r="F208" s="10"/>
      <c r="G208" s="28">
        <f t="shared" si="97"/>
        <v>0</v>
      </c>
      <c r="H208" s="10"/>
      <c r="I208" s="10"/>
      <c r="J208" s="27">
        <f t="shared" si="98"/>
        <v>0</v>
      </c>
      <c r="K208" s="10"/>
      <c r="L208" s="10"/>
      <c r="M208" s="28">
        <f t="shared" si="99"/>
        <v>0</v>
      </c>
      <c r="N208" s="27">
        <f t="shared" si="100"/>
        <v>0</v>
      </c>
      <c r="O208" s="28">
        <f t="shared" si="101"/>
        <v>0</v>
      </c>
    </row>
    <row r="209" spans="1:15">
      <c r="A209" s="9">
        <v>42987</v>
      </c>
      <c r="B209" s="10"/>
      <c r="C209" s="10"/>
      <c r="D209" s="27">
        <f t="shared" si="96"/>
        <v>0</v>
      </c>
      <c r="E209" s="10"/>
      <c r="F209" s="10"/>
      <c r="G209" s="28">
        <f t="shared" si="97"/>
        <v>0</v>
      </c>
      <c r="H209" s="10"/>
      <c r="I209" s="10"/>
      <c r="J209" s="27">
        <f t="shared" si="98"/>
        <v>0</v>
      </c>
      <c r="K209" s="10"/>
      <c r="L209" s="10"/>
      <c r="M209" s="28">
        <f t="shared" si="99"/>
        <v>0</v>
      </c>
      <c r="N209" s="27">
        <f t="shared" si="100"/>
        <v>0</v>
      </c>
      <c r="O209" s="28">
        <f t="shared" si="101"/>
        <v>0</v>
      </c>
    </row>
    <row r="210" spans="1:15">
      <c r="A210" s="9">
        <v>42988</v>
      </c>
      <c r="B210" s="10"/>
      <c r="C210" s="10"/>
      <c r="D210" s="27">
        <f t="shared" si="96"/>
        <v>0</v>
      </c>
      <c r="E210" s="10"/>
      <c r="F210" s="10"/>
      <c r="G210" s="28">
        <f t="shared" si="97"/>
        <v>0</v>
      </c>
      <c r="H210" s="10"/>
      <c r="I210" s="10"/>
      <c r="J210" s="27">
        <f t="shared" si="98"/>
        <v>0</v>
      </c>
      <c r="K210" s="10"/>
      <c r="L210" s="10"/>
      <c r="M210" s="28">
        <f t="shared" si="99"/>
        <v>0</v>
      </c>
      <c r="N210" s="27">
        <f t="shared" si="100"/>
        <v>0</v>
      </c>
      <c r="O210" s="28">
        <f t="shared" si="101"/>
        <v>0</v>
      </c>
    </row>
    <row r="211" spans="1:15">
      <c r="A211" s="9">
        <v>42989</v>
      </c>
      <c r="B211" s="10"/>
      <c r="C211" s="10"/>
      <c r="D211" s="27">
        <f t="shared" si="96"/>
        <v>0</v>
      </c>
      <c r="E211" s="10"/>
      <c r="F211" s="10"/>
      <c r="G211" s="28">
        <f t="shared" si="97"/>
        <v>0</v>
      </c>
      <c r="H211" s="10"/>
      <c r="I211" s="10"/>
      <c r="J211" s="27">
        <f t="shared" si="98"/>
        <v>0</v>
      </c>
      <c r="K211" s="10"/>
      <c r="L211" s="10"/>
      <c r="M211" s="28">
        <f t="shared" si="99"/>
        <v>0</v>
      </c>
      <c r="N211" s="27">
        <f t="shared" si="100"/>
        <v>0</v>
      </c>
      <c r="O211" s="28">
        <f t="shared" si="101"/>
        <v>0</v>
      </c>
    </row>
    <row r="212" spans="1:15">
      <c r="A212" s="9">
        <v>42990</v>
      </c>
      <c r="B212" s="10"/>
      <c r="C212" s="10"/>
      <c r="D212" s="27">
        <f t="shared" si="96"/>
        <v>0</v>
      </c>
      <c r="E212" s="10"/>
      <c r="F212" s="10"/>
      <c r="G212" s="28">
        <f t="shared" si="97"/>
        <v>0</v>
      </c>
      <c r="H212" s="10"/>
      <c r="I212" s="10"/>
      <c r="J212" s="27">
        <f t="shared" si="98"/>
        <v>0</v>
      </c>
      <c r="K212" s="10"/>
      <c r="L212" s="10"/>
      <c r="M212" s="28">
        <f t="shared" si="99"/>
        <v>0</v>
      </c>
      <c r="N212" s="27">
        <f t="shared" si="100"/>
        <v>0</v>
      </c>
      <c r="O212" s="28">
        <f t="shared" si="101"/>
        <v>0</v>
      </c>
    </row>
    <row r="213" spans="1:15">
      <c r="A213" s="9">
        <v>42991</v>
      </c>
      <c r="B213" s="10"/>
      <c r="C213" s="10"/>
      <c r="D213" s="27">
        <f t="shared" si="96"/>
        <v>0</v>
      </c>
      <c r="E213" s="10"/>
      <c r="F213" s="10"/>
      <c r="G213" s="28">
        <f t="shared" si="97"/>
        <v>0</v>
      </c>
      <c r="H213" s="10"/>
      <c r="I213" s="10"/>
      <c r="J213" s="27">
        <f t="shared" si="98"/>
        <v>0</v>
      </c>
      <c r="K213" s="10"/>
      <c r="L213" s="10"/>
      <c r="M213" s="28">
        <f t="shared" si="99"/>
        <v>0</v>
      </c>
      <c r="N213" s="27">
        <f t="shared" si="100"/>
        <v>0</v>
      </c>
      <c r="O213" s="28">
        <f t="shared" si="101"/>
        <v>0</v>
      </c>
    </row>
    <row r="214" spans="1:15">
      <c r="A214" s="9">
        <v>42992</v>
      </c>
      <c r="B214" s="10"/>
      <c r="C214" s="10"/>
      <c r="D214" s="27">
        <f t="shared" si="96"/>
        <v>0</v>
      </c>
      <c r="E214" s="10"/>
      <c r="F214" s="10"/>
      <c r="G214" s="28">
        <f t="shared" si="97"/>
        <v>0</v>
      </c>
      <c r="H214" s="10"/>
      <c r="I214" s="10"/>
      <c r="J214" s="27">
        <f t="shared" si="98"/>
        <v>0</v>
      </c>
      <c r="K214" s="10"/>
      <c r="L214" s="10"/>
      <c r="M214" s="28">
        <f t="shared" si="99"/>
        <v>0</v>
      </c>
      <c r="N214" s="27">
        <f t="shared" si="100"/>
        <v>0</v>
      </c>
      <c r="O214" s="28">
        <f t="shared" si="101"/>
        <v>0</v>
      </c>
    </row>
    <row r="215" spans="1:15">
      <c r="A215" s="9">
        <v>42993</v>
      </c>
      <c r="B215" s="10"/>
      <c r="C215" s="10"/>
      <c r="D215" s="27">
        <f t="shared" si="96"/>
        <v>0</v>
      </c>
      <c r="E215" s="10"/>
      <c r="F215" s="10"/>
      <c r="G215" s="28">
        <f t="shared" si="97"/>
        <v>0</v>
      </c>
      <c r="H215" s="10"/>
      <c r="I215" s="10"/>
      <c r="J215" s="27">
        <f t="shared" si="98"/>
        <v>0</v>
      </c>
      <c r="K215" s="10"/>
      <c r="L215" s="10"/>
      <c r="M215" s="28">
        <f t="shared" si="99"/>
        <v>0</v>
      </c>
      <c r="N215" s="27">
        <f t="shared" si="100"/>
        <v>0</v>
      </c>
      <c r="O215" s="28">
        <f t="shared" si="101"/>
        <v>0</v>
      </c>
    </row>
    <row r="216" spans="1:15">
      <c r="A216" s="9">
        <v>42994</v>
      </c>
      <c r="B216" s="10"/>
      <c r="C216" s="10"/>
      <c r="D216" s="27">
        <f t="shared" si="96"/>
        <v>0</v>
      </c>
      <c r="E216" s="10"/>
      <c r="F216" s="10"/>
      <c r="G216" s="28">
        <f t="shared" si="97"/>
        <v>0</v>
      </c>
      <c r="H216" s="10"/>
      <c r="I216" s="10"/>
      <c r="J216" s="27">
        <f t="shared" si="98"/>
        <v>0</v>
      </c>
      <c r="K216" s="10"/>
      <c r="L216" s="10"/>
      <c r="M216" s="28">
        <f t="shared" si="99"/>
        <v>0</v>
      </c>
      <c r="N216" s="27">
        <f t="shared" si="100"/>
        <v>0</v>
      </c>
      <c r="O216" s="28">
        <f t="shared" si="101"/>
        <v>0</v>
      </c>
    </row>
    <row r="217" spans="1:15">
      <c r="A217" s="9">
        <v>42995</v>
      </c>
      <c r="B217" s="10"/>
      <c r="C217" s="10"/>
      <c r="D217" s="27">
        <f t="shared" si="96"/>
        <v>0</v>
      </c>
      <c r="E217" s="10"/>
      <c r="F217" s="10"/>
      <c r="G217" s="28">
        <f t="shared" si="97"/>
        <v>0</v>
      </c>
      <c r="H217" s="10"/>
      <c r="I217" s="10"/>
      <c r="J217" s="27">
        <f t="shared" si="98"/>
        <v>0</v>
      </c>
      <c r="K217" s="10"/>
      <c r="L217" s="10"/>
      <c r="M217" s="28">
        <f t="shared" si="99"/>
        <v>0</v>
      </c>
      <c r="N217" s="27">
        <f t="shared" si="100"/>
        <v>0</v>
      </c>
      <c r="O217" s="28">
        <f t="shared" si="101"/>
        <v>0</v>
      </c>
    </row>
    <row r="218" spans="1:15">
      <c r="A218" s="9">
        <v>42996</v>
      </c>
      <c r="B218" s="10"/>
      <c r="C218" s="10"/>
      <c r="D218" s="27">
        <f t="shared" si="96"/>
        <v>0</v>
      </c>
      <c r="E218" s="10"/>
      <c r="F218" s="10"/>
      <c r="G218" s="28">
        <f t="shared" si="97"/>
        <v>0</v>
      </c>
      <c r="H218" s="10"/>
      <c r="I218" s="10"/>
      <c r="J218" s="27">
        <f t="shared" si="98"/>
        <v>0</v>
      </c>
      <c r="K218" s="10"/>
      <c r="L218" s="10"/>
      <c r="M218" s="28">
        <f t="shared" si="99"/>
        <v>0</v>
      </c>
      <c r="N218" s="27">
        <f t="shared" si="100"/>
        <v>0</v>
      </c>
      <c r="O218" s="28">
        <f t="shared" si="101"/>
        <v>0</v>
      </c>
    </row>
    <row r="219" spans="1:15">
      <c r="A219" s="9">
        <v>42997</v>
      </c>
      <c r="B219" s="10"/>
      <c r="C219" s="10"/>
      <c r="D219" s="27">
        <f t="shared" si="96"/>
        <v>0</v>
      </c>
      <c r="E219" s="10"/>
      <c r="F219" s="10"/>
      <c r="G219" s="28">
        <f t="shared" si="97"/>
        <v>0</v>
      </c>
      <c r="H219" s="10"/>
      <c r="I219" s="10"/>
      <c r="J219" s="27">
        <f t="shared" si="98"/>
        <v>0</v>
      </c>
      <c r="K219" s="10"/>
      <c r="L219" s="10"/>
      <c r="M219" s="28">
        <f t="shared" si="99"/>
        <v>0</v>
      </c>
      <c r="N219" s="27">
        <f t="shared" si="100"/>
        <v>0</v>
      </c>
      <c r="O219" s="28">
        <f t="shared" si="101"/>
        <v>0</v>
      </c>
    </row>
    <row r="220" spans="1:15">
      <c r="A220" s="9">
        <v>42998</v>
      </c>
      <c r="B220" s="10"/>
      <c r="C220" s="10"/>
      <c r="D220" s="27">
        <f t="shared" si="96"/>
        <v>0</v>
      </c>
      <c r="E220" s="10"/>
      <c r="F220" s="10"/>
      <c r="G220" s="28">
        <f t="shared" si="97"/>
        <v>0</v>
      </c>
      <c r="H220" s="10"/>
      <c r="I220" s="10"/>
      <c r="J220" s="27">
        <f t="shared" si="98"/>
        <v>0</v>
      </c>
      <c r="K220" s="10"/>
      <c r="L220" s="10"/>
      <c r="M220" s="28">
        <f t="shared" si="99"/>
        <v>0</v>
      </c>
      <c r="N220" s="27">
        <f t="shared" si="100"/>
        <v>0</v>
      </c>
      <c r="O220" s="28">
        <f t="shared" si="101"/>
        <v>0</v>
      </c>
    </row>
    <row r="221" spans="1:15">
      <c r="A221" s="9">
        <v>42999</v>
      </c>
      <c r="B221" s="10"/>
      <c r="C221" s="10"/>
      <c r="D221" s="27">
        <f t="shared" si="96"/>
        <v>0</v>
      </c>
      <c r="E221" s="10"/>
      <c r="F221" s="10"/>
      <c r="G221" s="28">
        <f t="shared" si="97"/>
        <v>0</v>
      </c>
      <c r="H221" s="10"/>
      <c r="I221" s="10"/>
      <c r="J221" s="27">
        <f t="shared" si="98"/>
        <v>0</v>
      </c>
      <c r="K221" s="10"/>
      <c r="L221" s="10"/>
      <c r="M221" s="28">
        <f t="shared" si="99"/>
        <v>0</v>
      </c>
      <c r="N221" s="27">
        <f t="shared" si="100"/>
        <v>0</v>
      </c>
      <c r="O221" s="28">
        <f t="shared" si="101"/>
        <v>0</v>
      </c>
    </row>
    <row r="222" spans="1:15">
      <c r="A222" s="9">
        <v>43000</v>
      </c>
      <c r="B222" s="10"/>
      <c r="C222" s="10"/>
      <c r="D222" s="27">
        <f t="shared" si="96"/>
        <v>0</v>
      </c>
      <c r="E222" s="10"/>
      <c r="F222" s="10"/>
      <c r="G222" s="28">
        <f t="shared" si="97"/>
        <v>0</v>
      </c>
      <c r="H222" s="10"/>
      <c r="I222" s="10"/>
      <c r="J222" s="27">
        <f t="shared" si="98"/>
        <v>0</v>
      </c>
      <c r="K222" s="10"/>
      <c r="L222" s="10"/>
      <c r="M222" s="28">
        <f t="shared" si="99"/>
        <v>0</v>
      </c>
      <c r="N222" s="27">
        <f t="shared" si="100"/>
        <v>0</v>
      </c>
      <c r="O222" s="28">
        <f t="shared" si="101"/>
        <v>0</v>
      </c>
    </row>
    <row r="223" spans="1:15">
      <c r="A223" s="9">
        <v>43001</v>
      </c>
      <c r="B223" s="10"/>
      <c r="C223" s="10"/>
      <c r="D223" s="27">
        <f t="shared" ref="D223:D269" si="102">B223-C223</f>
        <v>0</v>
      </c>
      <c r="E223" s="10"/>
      <c r="F223" s="10"/>
      <c r="G223" s="28">
        <f t="shared" ref="G223:G269" si="103">E223-F223</f>
        <v>0</v>
      </c>
      <c r="H223" s="10"/>
      <c r="I223" s="10"/>
      <c r="J223" s="27">
        <f t="shared" ref="J223:J269" si="104">H223-I223</f>
        <v>0</v>
      </c>
      <c r="K223" s="10"/>
      <c r="L223" s="10"/>
      <c r="M223" s="28">
        <f t="shared" ref="M223:M269" si="105">K223-L223</f>
        <v>0</v>
      </c>
      <c r="N223" s="27">
        <f t="shared" ref="N223:N269" si="106">J223-D223</f>
        <v>0</v>
      </c>
      <c r="O223" s="28">
        <f t="shared" ref="O223:O269" si="107">M223-G223</f>
        <v>0</v>
      </c>
    </row>
    <row r="224" spans="1:15">
      <c r="A224" s="9">
        <v>43002</v>
      </c>
      <c r="B224" s="10"/>
      <c r="C224" s="10"/>
      <c r="D224" s="27">
        <f t="shared" si="102"/>
        <v>0</v>
      </c>
      <c r="E224" s="10"/>
      <c r="F224" s="10"/>
      <c r="G224" s="28">
        <f t="shared" si="103"/>
        <v>0</v>
      </c>
      <c r="H224" s="10"/>
      <c r="I224" s="10"/>
      <c r="J224" s="27">
        <f t="shared" si="104"/>
        <v>0</v>
      </c>
      <c r="K224" s="10"/>
      <c r="L224" s="10"/>
      <c r="M224" s="28">
        <f t="shared" si="105"/>
        <v>0</v>
      </c>
      <c r="N224" s="27">
        <f t="shared" si="106"/>
        <v>0</v>
      </c>
      <c r="O224" s="28">
        <f t="shared" si="107"/>
        <v>0</v>
      </c>
    </row>
    <row r="225" spans="1:15">
      <c r="A225" s="9">
        <v>43003</v>
      </c>
      <c r="B225" s="10"/>
      <c r="C225" s="10"/>
      <c r="D225" s="27">
        <f t="shared" si="102"/>
        <v>0</v>
      </c>
      <c r="E225" s="10"/>
      <c r="F225" s="10"/>
      <c r="G225" s="28">
        <f t="shared" si="103"/>
        <v>0</v>
      </c>
      <c r="H225" s="10"/>
      <c r="I225" s="10"/>
      <c r="J225" s="27">
        <f t="shared" si="104"/>
        <v>0</v>
      </c>
      <c r="K225" s="10"/>
      <c r="L225" s="10"/>
      <c r="M225" s="28">
        <f t="shared" si="105"/>
        <v>0</v>
      </c>
      <c r="N225" s="27">
        <f t="shared" si="106"/>
        <v>0</v>
      </c>
      <c r="O225" s="28">
        <f t="shared" si="107"/>
        <v>0</v>
      </c>
    </row>
    <row r="226" spans="1:15">
      <c r="A226" s="9">
        <v>43004</v>
      </c>
      <c r="B226" s="10"/>
      <c r="C226" s="10"/>
      <c r="D226" s="27">
        <f t="shared" si="102"/>
        <v>0</v>
      </c>
      <c r="E226" s="10"/>
      <c r="F226" s="10"/>
      <c r="G226" s="28">
        <f t="shared" si="103"/>
        <v>0</v>
      </c>
      <c r="H226" s="10"/>
      <c r="I226" s="10"/>
      <c r="J226" s="27">
        <f t="shared" si="104"/>
        <v>0</v>
      </c>
      <c r="K226" s="10"/>
      <c r="L226" s="10"/>
      <c r="M226" s="28">
        <f t="shared" si="105"/>
        <v>0</v>
      </c>
      <c r="N226" s="27">
        <f t="shared" si="106"/>
        <v>0</v>
      </c>
      <c r="O226" s="28">
        <f t="shared" si="107"/>
        <v>0</v>
      </c>
    </row>
    <row r="227" spans="1:15">
      <c r="A227" s="9">
        <v>43005</v>
      </c>
      <c r="B227" s="10"/>
      <c r="C227" s="10"/>
      <c r="D227" s="27">
        <f t="shared" si="102"/>
        <v>0</v>
      </c>
      <c r="E227" s="10"/>
      <c r="F227" s="10"/>
      <c r="G227" s="28">
        <f t="shared" si="103"/>
        <v>0</v>
      </c>
      <c r="H227" s="10"/>
      <c r="I227" s="10"/>
      <c r="J227" s="27">
        <f t="shared" si="104"/>
        <v>0</v>
      </c>
      <c r="K227" s="10"/>
      <c r="L227" s="10"/>
      <c r="M227" s="28">
        <f t="shared" si="105"/>
        <v>0</v>
      </c>
      <c r="N227" s="27">
        <f t="shared" si="106"/>
        <v>0</v>
      </c>
      <c r="O227" s="28">
        <f t="shared" si="107"/>
        <v>0</v>
      </c>
    </row>
    <row r="228" spans="1:15">
      <c r="A228" s="9">
        <v>43006</v>
      </c>
      <c r="B228" s="10"/>
      <c r="C228" s="10"/>
      <c r="D228" s="27">
        <f t="shared" si="102"/>
        <v>0</v>
      </c>
      <c r="E228" s="10"/>
      <c r="F228" s="10"/>
      <c r="G228" s="28">
        <f t="shared" si="103"/>
        <v>0</v>
      </c>
      <c r="H228" s="10"/>
      <c r="I228" s="10"/>
      <c r="J228" s="27">
        <f t="shared" si="104"/>
        <v>0</v>
      </c>
      <c r="K228" s="10"/>
      <c r="L228" s="10"/>
      <c r="M228" s="28">
        <f t="shared" si="105"/>
        <v>0</v>
      </c>
      <c r="N228" s="27">
        <f t="shared" si="106"/>
        <v>0</v>
      </c>
      <c r="O228" s="28">
        <f t="shared" si="107"/>
        <v>0</v>
      </c>
    </row>
    <row r="229" spans="1:15">
      <c r="A229" s="9">
        <v>43007</v>
      </c>
      <c r="B229" s="10"/>
      <c r="C229" s="10"/>
      <c r="D229" s="27">
        <f t="shared" si="102"/>
        <v>0</v>
      </c>
      <c r="E229" s="10"/>
      <c r="F229" s="10"/>
      <c r="G229" s="28">
        <f t="shared" si="103"/>
        <v>0</v>
      </c>
      <c r="H229" s="10"/>
      <c r="I229" s="10"/>
      <c r="J229" s="27">
        <f t="shared" si="104"/>
        <v>0</v>
      </c>
      <c r="K229" s="10"/>
      <c r="L229" s="10"/>
      <c r="M229" s="28">
        <f t="shared" si="105"/>
        <v>0</v>
      </c>
      <c r="N229" s="27">
        <f t="shared" si="106"/>
        <v>0</v>
      </c>
      <c r="O229" s="28">
        <f t="shared" si="107"/>
        <v>0</v>
      </c>
    </row>
    <row r="230" spans="1:15">
      <c r="A230" s="9">
        <v>43008</v>
      </c>
      <c r="B230" s="10"/>
      <c r="C230" s="10"/>
      <c r="D230" s="27">
        <f t="shared" si="102"/>
        <v>0</v>
      </c>
      <c r="E230" s="10"/>
      <c r="F230" s="10"/>
      <c r="G230" s="28">
        <f t="shared" si="103"/>
        <v>0</v>
      </c>
      <c r="H230" s="10"/>
      <c r="I230" s="10"/>
      <c r="J230" s="27">
        <f t="shared" si="104"/>
        <v>0</v>
      </c>
      <c r="K230" s="10"/>
      <c r="L230" s="10"/>
      <c r="M230" s="28">
        <f t="shared" si="105"/>
        <v>0</v>
      </c>
      <c r="N230" s="27">
        <f t="shared" si="106"/>
        <v>0</v>
      </c>
      <c r="O230" s="28">
        <f t="shared" si="107"/>
        <v>0</v>
      </c>
    </row>
    <row r="231" spans="1:15">
      <c r="A231" s="9">
        <v>43009</v>
      </c>
      <c r="B231" s="10"/>
      <c r="C231" s="10"/>
      <c r="D231" s="27">
        <f t="shared" si="102"/>
        <v>0</v>
      </c>
      <c r="E231" s="10"/>
      <c r="F231" s="10"/>
      <c r="G231" s="28">
        <f t="shared" si="103"/>
        <v>0</v>
      </c>
      <c r="H231" s="10"/>
      <c r="I231" s="10"/>
      <c r="J231" s="27">
        <f t="shared" si="104"/>
        <v>0</v>
      </c>
      <c r="K231" s="10"/>
      <c r="L231" s="10"/>
      <c r="M231" s="28">
        <f t="shared" si="105"/>
        <v>0</v>
      </c>
      <c r="N231" s="27">
        <f t="shared" si="106"/>
        <v>0</v>
      </c>
      <c r="O231" s="28">
        <f t="shared" si="107"/>
        <v>0</v>
      </c>
    </row>
    <row r="232" spans="1:15">
      <c r="A232" s="9">
        <v>43010</v>
      </c>
      <c r="B232" s="10"/>
      <c r="C232" s="10"/>
      <c r="D232" s="27">
        <f t="shared" si="102"/>
        <v>0</v>
      </c>
      <c r="E232" s="10"/>
      <c r="F232" s="10"/>
      <c r="G232" s="28">
        <f t="shared" si="103"/>
        <v>0</v>
      </c>
      <c r="H232" s="10"/>
      <c r="I232" s="10"/>
      <c r="J232" s="27">
        <f t="shared" si="104"/>
        <v>0</v>
      </c>
      <c r="K232" s="10"/>
      <c r="L232" s="10"/>
      <c r="M232" s="28">
        <f t="shared" si="105"/>
        <v>0</v>
      </c>
      <c r="N232" s="27">
        <f t="shared" si="106"/>
        <v>0</v>
      </c>
      <c r="O232" s="28">
        <f t="shared" si="107"/>
        <v>0</v>
      </c>
    </row>
    <row r="233" spans="1:15">
      <c r="A233" s="9">
        <v>43011</v>
      </c>
      <c r="B233" s="10"/>
      <c r="C233" s="10"/>
      <c r="D233" s="27">
        <f t="shared" si="102"/>
        <v>0</v>
      </c>
      <c r="E233" s="10"/>
      <c r="F233" s="10"/>
      <c r="G233" s="28">
        <f t="shared" si="103"/>
        <v>0</v>
      </c>
      <c r="H233" s="10"/>
      <c r="I233" s="10"/>
      <c r="J233" s="27">
        <f t="shared" si="104"/>
        <v>0</v>
      </c>
      <c r="K233" s="10"/>
      <c r="L233" s="10"/>
      <c r="M233" s="28">
        <f t="shared" si="105"/>
        <v>0</v>
      </c>
      <c r="N233" s="27">
        <f t="shared" si="106"/>
        <v>0</v>
      </c>
      <c r="O233" s="28">
        <f t="shared" si="107"/>
        <v>0</v>
      </c>
    </row>
    <row r="234" spans="1:15">
      <c r="A234" s="9">
        <v>43012</v>
      </c>
      <c r="B234" s="10"/>
      <c r="C234" s="10"/>
      <c r="D234" s="27">
        <f t="shared" si="102"/>
        <v>0</v>
      </c>
      <c r="E234" s="10"/>
      <c r="F234" s="10"/>
      <c r="G234" s="28">
        <f t="shared" si="103"/>
        <v>0</v>
      </c>
      <c r="H234" s="10"/>
      <c r="I234" s="10"/>
      <c r="J234" s="27">
        <f t="shared" si="104"/>
        <v>0</v>
      </c>
      <c r="K234" s="10"/>
      <c r="L234" s="10"/>
      <c r="M234" s="28">
        <f t="shared" si="105"/>
        <v>0</v>
      </c>
      <c r="N234" s="27">
        <f t="shared" si="106"/>
        <v>0</v>
      </c>
      <c r="O234" s="28">
        <f t="shared" si="107"/>
        <v>0</v>
      </c>
    </row>
    <row r="235" spans="1:15">
      <c r="A235" s="9">
        <v>43013</v>
      </c>
      <c r="B235" s="10"/>
      <c r="C235" s="10"/>
      <c r="D235" s="27">
        <f t="shared" si="102"/>
        <v>0</v>
      </c>
      <c r="E235" s="10"/>
      <c r="F235" s="10"/>
      <c r="G235" s="28">
        <f t="shared" si="103"/>
        <v>0</v>
      </c>
      <c r="H235" s="10"/>
      <c r="I235" s="10"/>
      <c r="J235" s="27">
        <f t="shared" si="104"/>
        <v>0</v>
      </c>
      <c r="K235" s="10"/>
      <c r="L235" s="10"/>
      <c r="M235" s="28">
        <f t="shared" si="105"/>
        <v>0</v>
      </c>
      <c r="N235" s="27">
        <f t="shared" si="106"/>
        <v>0</v>
      </c>
      <c r="O235" s="28">
        <f t="shared" si="107"/>
        <v>0</v>
      </c>
    </row>
    <row r="236" spans="1:15">
      <c r="A236" s="9">
        <v>43014</v>
      </c>
      <c r="B236" s="10"/>
      <c r="C236" s="10"/>
      <c r="D236" s="27">
        <f t="shared" si="102"/>
        <v>0</v>
      </c>
      <c r="E236" s="10"/>
      <c r="F236" s="10"/>
      <c r="G236" s="28">
        <f t="shared" si="103"/>
        <v>0</v>
      </c>
      <c r="H236" s="10"/>
      <c r="I236" s="10"/>
      <c r="J236" s="27">
        <f t="shared" si="104"/>
        <v>0</v>
      </c>
      <c r="K236" s="10"/>
      <c r="L236" s="10"/>
      <c r="M236" s="28">
        <f t="shared" si="105"/>
        <v>0</v>
      </c>
      <c r="N236" s="27">
        <f t="shared" si="106"/>
        <v>0</v>
      </c>
      <c r="O236" s="28">
        <f t="shared" si="107"/>
        <v>0</v>
      </c>
    </row>
    <row r="237" spans="1:15">
      <c r="A237" s="9">
        <v>43015</v>
      </c>
      <c r="B237" s="10"/>
      <c r="C237" s="10"/>
      <c r="D237" s="27">
        <f t="shared" si="102"/>
        <v>0</v>
      </c>
      <c r="E237" s="10"/>
      <c r="F237" s="10"/>
      <c r="G237" s="28">
        <f t="shared" si="103"/>
        <v>0</v>
      </c>
      <c r="H237" s="10"/>
      <c r="I237" s="10"/>
      <c r="J237" s="27">
        <f t="shared" si="104"/>
        <v>0</v>
      </c>
      <c r="K237" s="10"/>
      <c r="L237" s="10"/>
      <c r="M237" s="28">
        <f t="shared" si="105"/>
        <v>0</v>
      </c>
      <c r="N237" s="27">
        <f t="shared" si="106"/>
        <v>0</v>
      </c>
      <c r="O237" s="28">
        <f t="shared" si="107"/>
        <v>0</v>
      </c>
    </row>
    <row r="238" spans="1:15">
      <c r="A238" s="9">
        <v>43016</v>
      </c>
      <c r="B238" s="10"/>
      <c r="C238" s="10"/>
      <c r="D238" s="27">
        <f t="shared" si="102"/>
        <v>0</v>
      </c>
      <c r="E238" s="10"/>
      <c r="F238" s="10"/>
      <c r="G238" s="28">
        <f t="shared" si="103"/>
        <v>0</v>
      </c>
      <c r="H238" s="10"/>
      <c r="I238" s="10"/>
      <c r="J238" s="27">
        <f t="shared" si="104"/>
        <v>0</v>
      </c>
      <c r="K238" s="10"/>
      <c r="L238" s="10"/>
      <c r="M238" s="28">
        <f t="shared" si="105"/>
        <v>0</v>
      </c>
      <c r="N238" s="27">
        <f t="shared" si="106"/>
        <v>0</v>
      </c>
      <c r="O238" s="28">
        <f t="shared" si="107"/>
        <v>0</v>
      </c>
    </row>
    <row r="239" spans="1:15">
      <c r="A239" s="9">
        <v>43017</v>
      </c>
      <c r="B239" s="10"/>
      <c r="C239" s="10"/>
      <c r="D239" s="27">
        <f t="shared" si="102"/>
        <v>0</v>
      </c>
      <c r="E239" s="10"/>
      <c r="F239" s="10"/>
      <c r="G239" s="28">
        <f t="shared" si="103"/>
        <v>0</v>
      </c>
      <c r="H239" s="10"/>
      <c r="I239" s="10"/>
      <c r="J239" s="27">
        <f t="shared" si="104"/>
        <v>0</v>
      </c>
      <c r="K239" s="10"/>
      <c r="L239" s="10"/>
      <c r="M239" s="28">
        <f t="shared" si="105"/>
        <v>0</v>
      </c>
      <c r="N239" s="27">
        <f t="shared" si="106"/>
        <v>0</v>
      </c>
      <c r="O239" s="28">
        <f t="shared" si="107"/>
        <v>0</v>
      </c>
    </row>
    <row r="240" spans="1:15">
      <c r="A240" s="9">
        <v>43018</v>
      </c>
      <c r="B240" s="10"/>
      <c r="C240" s="10"/>
      <c r="D240" s="27">
        <f t="shared" si="102"/>
        <v>0</v>
      </c>
      <c r="E240" s="10"/>
      <c r="F240" s="10"/>
      <c r="G240" s="28">
        <f t="shared" si="103"/>
        <v>0</v>
      </c>
      <c r="H240" s="10"/>
      <c r="I240" s="10"/>
      <c r="J240" s="27">
        <f t="shared" si="104"/>
        <v>0</v>
      </c>
      <c r="K240" s="10"/>
      <c r="L240" s="10"/>
      <c r="M240" s="28">
        <f t="shared" si="105"/>
        <v>0</v>
      </c>
      <c r="N240" s="27">
        <f t="shared" si="106"/>
        <v>0</v>
      </c>
      <c r="O240" s="28">
        <f t="shared" si="107"/>
        <v>0</v>
      </c>
    </row>
    <row r="241" spans="1:15">
      <c r="A241" s="9">
        <v>43019</v>
      </c>
      <c r="B241" s="10"/>
      <c r="C241" s="10"/>
      <c r="D241" s="27">
        <f t="shared" si="102"/>
        <v>0</v>
      </c>
      <c r="E241" s="10"/>
      <c r="F241" s="10"/>
      <c r="G241" s="28">
        <f t="shared" si="103"/>
        <v>0</v>
      </c>
      <c r="H241" s="10"/>
      <c r="I241" s="10"/>
      <c r="J241" s="27">
        <f t="shared" si="104"/>
        <v>0</v>
      </c>
      <c r="K241" s="10"/>
      <c r="L241" s="10"/>
      <c r="M241" s="28">
        <f t="shared" si="105"/>
        <v>0</v>
      </c>
      <c r="N241" s="27">
        <f t="shared" si="106"/>
        <v>0</v>
      </c>
      <c r="O241" s="28">
        <f t="shared" si="107"/>
        <v>0</v>
      </c>
    </row>
    <row r="242" spans="1:15">
      <c r="A242" s="9">
        <v>43020</v>
      </c>
      <c r="B242" s="10"/>
      <c r="C242" s="10"/>
      <c r="D242" s="27">
        <f t="shared" si="102"/>
        <v>0</v>
      </c>
      <c r="E242" s="10"/>
      <c r="F242" s="10"/>
      <c r="G242" s="28">
        <f t="shared" si="103"/>
        <v>0</v>
      </c>
      <c r="H242" s="10"/>
      <c r="I242" s="10"/>
      <c r="J242" s="27">
        <f t="shared" si="104"/>
        <v>0</v>
      </c>
      <c r="K242" s="10"/>
      <c r="L242" s="10"/>
      <c r="M242" s="28">
        <f t="shared" si="105"/>
        <v>0</v>
      </c>
      <c r="N242" s="27">
        <f t="shared" si="106"/>
        <v>0</v>
      </c>
      <c r="O242" s="28">
        <f t="shared" si="107"/>
        <v>0</v>
      </c>
    </row>
    <row r="243" spans="1:15">
      <c r="A243" s="9">
        <v>43021</v>
      </c>
      <c r="B243" s="10"/>
      <c r="C243" s="10"/>
      <c r="D243" s="27">
        <f t="shared" si="102"/>
        <v>0</v>
      </c>
      <c r="E243" s="10"/>
      <c r="F243" s="10"/>
      <c r="G243" s="28">
        <f t="shared" si="103"/>
        <v>0</v>
      </c>
      <c r="H243" s="10"/>
      <c r="I243" s="10"/>
      <c r="J243" s="27">
        <f t="shared" si="104"/>
        <v>0</v>
      </c>
      <c r="K243" s="10"/>
      <c r="L243" s="10"/>
      <c r="M243" s="28">
        <f t="shared" si="105"/>
        <v>0</v>
      </c>
      <c r="N243" s="27">
        <f t="shared" si="106"/>
        <v>0</v>
      </c>
      <c r="O243" s="28">
        <f t="shared" si="107"/>
        <v>0</v>
      </c>
    </row>
    <row r="244" spans="1:15">
      <c r="A244" s="9">
        <v>43022</v>
      </c>
      <c r="B244" s="10"/>
      <c r="C244" s="10"/>
      <c r="D244" s="27">
        <f t="shared" si="102"/>
        <v>0</v>
      </c>
      <c r="E244" s="10"/>
      <c r="F244" s="10"/>
      <c r="G244" s="28">
        <f t="shared" si="103"/>
        <v>0</v>
      </c>
      <c r="H244" s="10"/>
      <c r="I244" s="10"/>
      <c r="J244" s="27">
        <f t="shared" si="104"/>
        <v>0</v>
      </c>
      <c r="K244" s="10"/>
      <c r="L244" s="10"/>
      <c r="M244" s="28">
        <f t="shared" si="105"/>
        <v>0</v>
      </c>
      <c r="N244" s="27">
        <f t="shared" si="106"/>
        <v>0</v>
      </c>
      <c r="O244" s="28">
        <f t="shared" si="107"/>
        <v>0</v>
      </c>
    </row>
    <row r="245" spans="1:15">
      <c r="A245" s="9">
        <v>43023</v>
      </c>
      <c r="B245" s="10"/>
      <c r="C245" s="10"/>
      <c r="D245" s="27">
        <f t="shared" si="102"/>
        <v>0</v>
      </c>
      <c r="E245" s="10"/>
      <c r="F245" s="10"/>
      <c r="G245" s="28">
        <f t="shared" si="103"/>
        <v>0</v>
      </c>
      <c r="H245" s="10"/>
      <c r="I245" s="10"/>
      <c r="J245" s="27">
        <f t="shared" si="104"/>
        <v>0</v>
      </c>
      <c r="K245" s="10"/>
      <c r="L245" s="10"/>
      <c r="M245" s="28">
        <f t="shared" si="105"/>
        <v>0</v>
      </c>
      <c r="N245" s="27">
        <f t="shared" si="106"/>
        <v>0</v>
      </c>
      <c r="O245" s="28">
        <f t="shared" si="107"/>
        <v>0</v>
      </c>
    </row>
    <row r="246" spans="1:15">
      <c r="A246" s="9">
        <v>43024</v>
      </c>
      <c r="B246" s="10"/>
      <c r="C246" s="10"/>
      <c r="D246" s="27">
        <f t="shared" si="102"/>
        <v>0</v>
      </c>
      <c r="E246" s="10"/>
      <c r="F246" s="10"/>
      <c r="G246" s="28">
        <f t="shared" si="103"/>
        <v>0</v>
      </c>
      <c r="H246" s="10"/>
      <c r="I246" s="10"/>
      <c r="J246" s="27">
        <f t="shared" si="104"/>
        <v>0</v>
      </c>
      <c r="K246" s="10"/>
      <c r="L246" s="10"/>
      <c r="M246" s="28">
        <f t="shared" si="105"/>
        <v>0</v>
      </c>
      <c r="N246" s="27">
        <f t="shared" si="106"/>
        <v>0</v>
      </c>
      <c r="O246" s="28">
        <f t="shared" si="107"/>
        <v>0</v>
      </c>
    </row>
    <row r="247" spans="1:15">
      <c r="A247" s="9">
        <v>43025</v>
      </c>
      <c r="B247" s="10"/>
      <c r="C247" s="10"/>
      <c r="D247" s="27">
        <f t="shared" si="102"/>
        <v>0</v>
      </c>
      <c r="E247" s="10"/>
      <c r="F247" s="10"/>
      <c r="G247" s="28">
        <f t="shared" si="103"/>
        <v>0</v>
      </c>
      <c r="H247" s="10"/>
      <c r="I247" s="10"/>
      <c r="J247" s="27">
        <f t="shared" si="104"/>
        <v>0</v>
      </c>
      <c r="K247" s="10"/>
      <c r="L247" s="10"/>
      <c r="M247" s="28">
        <f t="shared" si="105"/>
        <v>0</v>
      </c>
      <c r="N247" s="27">
        <f t="shared" si="106"/>
        <v>0</v>
      </c>
      <c r="O247" s="28">
        <f t="shared" si="107"/>
        <v>0</v>
      </c>
    </row>
    <row r="248" spans="1:15">
      <c r="A248" s="9">
        <v>43026</v>
      </c>
      <c r="B248" s="10"/>
      <c r="C248" s="10"/>
      <c r="D248" s="27">
        <f t="shared" si="102"/>
        <v>0</v>
      </c>
      <c r="E248" s="10"/>
      <c r="F248" s="10"/>
      <c r="G248" s="28">
        <f t="shared" si="103"/>
        <v>0</v>
      </c>
      <c r="H248" s="10"/>
      <c r="I248" s="10"/>
      <c r="J248" s="27">
        <f t="shared" si="104"/>
        <v>0</v>
      </c>
      <c r="K248" s="10"/>
      <c r="L248" s="10"/>
      <c r="M248" s="28">
        <f t="shared" si="105"/>
        <v>0</v>
      </c>
      <c r="N248" s="27">
        <f t="shared" si="106"/>
        <v>0</v>
      </c>
      <c r="O248" s="28">
        <f t="shared" si="107"/>
        <v>0</v>
      </c>
    </row>
    <row r="249" spans="1:15">
      <c r="A249" s="9">
        <v>43027</v>
      </c>
      <c r="B249" s="10"/>
      <c r="C249" s="10"/>
      <c r="D249" s="27">
        <f t="shared" si="102"/>
        <v>0</v>
      </c>
      <c r="E249" s="10"/>
      <c r="F249" s="10"/>
      <c r="G249" s="28">
        <f t="shared" si="103"/>
        <v>0</v>
      </c>
      <c r="H249" s="10"/>
      <c r="I249" s="10"/>
      <c r="J249" s="27">
        <f t="shared" si="104"/>
        <v>0</v>
      </c>
      <c r="K249" s="10"/>
      <c r="L249" s="10"/>
      <c r="M249" s="28">
        <f t="shared" si="105"/>
        <v>0</v>
      </c>
      <c r="N249" s="27">
        <f t="shared" si="106"/>
        <v>0</v>
      </c>
      <c r="O249" s="28">
        <f t="shared" si="107"/>
        <v>0</v>
      </c>
    </row>
    <row r="250" spans="1:15">
      <c r="A250" s="9">
        <v>43028</v>
      </c>
      <c r="B250" s="10"/>
      <c r="C250" s="10"/>
      <c r="D250" s="27">
        <f t="shared" si="102"/>
        <v>0</v>
      </c>
      <c r="E250" s="10"/>
      <c r="F250" s="10"/>
      <c r="G250" s="28">
        <f t="shared" si="103"/>
        <v>0</v>
      </c>
      <c r="H250" s="10"/>
      <c r="I250" s="10"/>
      <c r="J250" s="27">
        <f t="shared" si="104"/>
        <v>0</v>
      </c>
      <c r="K250" s="10"/>
      <c r="L250" s="10"/>
      <c r="M250" s="28">
        <f t="shared" si="105"/>
        <v>0</v>
      </c>
      <c r="N250" s="27">
        <f t="shared" si="106"/>
        <v>0</v>
      </c>
      <c r="O250" s="28">
        <f t="shared" si="107"/>
        <v>0</v>
      </c>
    </row>
    <row r="251" spans="1:15">
      <c r="A251" s="9">
        <v>43029</v>
      </c>
      <c r="B251" s="10"/>
      <c r="C251" s="10"/>
      <c r="D251" s="27">
        <f t="shared" si="102"/>
        <v>0</v>
      </c>
      <c r="E251" s="10"/>
      <c r="F251" s="10"/>
      <c r="G251" s="28">
        <f t="shared" si="103"/>
        <v>0</v>
      </c>
      <c r="H251" s="10"/>
      <c r="I251" s="10"/>
      <c r="J251" s="27">
        <f t="shared" si="104"/>
        <v>0</v>
      </c>
      <c r="K251" s="10"/>
      <c r="L251" s="10"/>
      <c r="M251" s="28">
        <f t="shared" si="105"/>
        <v>0</v>
      </c>
      <c r="N251" s="27">
        <f t="shared" si="106"/>
        <v>0</v>
      </c>
      <c r="O251" s="28">
        <f t="shared" si="107"/>
        <v>0</v>
      </c>
    </row>
    <row r="252" spans="1:15">
      <c r="A252" s="9">
        <v>43030</v>
      </c>
      <c r="B252" s="10"/>
      <c r="C252" s="10"/>
      <c r="D252" s="27">
        <f t="shared" si="102"/>
        <v>0</v>
      </c>
      <c r="E252" s="10"/>
      <c r="F252" s="10"/>
      <c r="G252" s="28">
        <f t="shared" si="103"/>
        <v>0</v>
      </c>
      <c r="H252" s="10"/>
      <c r="I252" s="10"/>
      <c r="J252" s="27">
        <f t="shared" si="104"/>
        <v>0</v>
      </c>
      <c r="K252" s="10"/>
      <c r="L252" s="10"/>
      <c r="M252" s="28">
        <f t="shared" si="105"/>
        <v>0</v>
      </c>
      <c r="N252" s="27">
        <f t="shared" si="106"/>
        <v>0</v>
      </c>
      <c r="O252" s="28">
        <f t="shared" si="107"/>
        <v>0</v>
      </c>
    </row>
    <row r="253" spans="1:15">
      <c r="A253" s="9">
        <v>43031</v>
      </c>
      <c r="B253" s="10"/>
      <c r="C253" s="10"/>
      <c r="D253" s="27">
        <f t="shared" si="102"/>
        <v>0</v>
      </c>
      <c r="E253" s="10"/>
      <c r="F253" s="10"/>
      <c r="G253" s="28">
        <f t="shared" si="103"/>
        <v>0</v>
      </c>
      <c r="H253" s="10"/>
      <c r="I253" s="10"/>
      <c r="J253" s="27">
        <f t="shared" si="104"/>
        <v>0</v>
      </c>
      <c r="K253" s="10"/>
      <c r="L253" s="10"/>
      <c r="M253" s="28">
        <f t="shared" si="105"/>
        <v>0</v>
      </c>
      <c r="N253" s="27">
        <f t="shared" si="106"/>
        <v>0</v>
      </c>
      <c r="O253" s="28">
        <f t="shared" si="107"/>
        <v>0</v>
      </c>
    </row>
    <row r="254" spans="1:15">
      <c r="A254" s="9">
        <v>43032</v>
      </c>
      <c r="B254" s="10"/>
      <c r="C254" s="10"/>
      <c r="D254" s="27">
        <f t="shared" si="102"/>
        <v>0</v>
      </c>
      <c r="E254" s="10"/>
      <c r="F254" s="10"/>
      <c r="G254" s="28">
        <f t="shared" si="103"/>
        <v>0</v>
      </c>
      <c r="H254" s="10"/>
      <c r="I254" s="10"/>
      <c r="J254" s="27">
        <f t="shared" si="104"/>
        <v>0</v>
      </c>
      <c r="K254" s="10"/>
      <c r="L254" s="10"/>
      <c r="M254" s="28">
        <f t="shared" si="105"/>
        <v>0</v>
      </c>
      <c r="N254" s="27">
        <f t="shared" si="106"/>
        <v>0</v>
      </c>
      <c r="O254" s="28">
        <f t="shared" si="107"/>
        <v>0</v>
      </c>
    </row>
    <row r="255" spans="1:15">
      <c r="A255" s="9">
        <v>43033</v>
      </c>
      <c r="B255" s="10"/>
      <c r="C255" s="10"/>
      <c r="D255" s="27">
        <f t="shared" si="102"/>
        <v>0</v>
      </c>
      <c r="E255" s="10"/>
      <c r="F255" s="10"/>
      <c r="G255" s="28">
        <f t="shared" si="103"/>
        <v>0</v>
      </c>
      <c r="H255" s="10"/>
      <c r="I255" s="10"/>
      <c r="J255" s="27">
        <f t="shared" si="104"/>
        <v>0</v>
      </c>
      <c r="K255" s="10"/>
      <c r="L255" s="10"/>
      <c r="M255" s="28">
        <f t="shared" si="105"/>
        <v>0</v>
      </c>
      <c r="N255" s="27">
        <f t="shared" si="106"/>
        <v>0</v>
      </c>
      <c r="O255" s="28">
        <f t="shared" si="107"/>
        <v>0</v>
      </c>
    </row>
    <row r="256" spans="1:15">
      <c r="A256" s="9">
        <v>43034</v>
      </c>
      <c r="B256" s="10"/>
      <c r="C256" s="10"/>
      <c r="D256" s="27">
        <f t="shared" si="102"/>
        <v>0</v>
      </c>
      <c r="E256" s="10"/>
      <c r="F256" s="10"/>
      <c r="G256" s="28">
        <f t="shared" si="103"/>
        <v>0</v>
      </c>
      <c r="H256" s="10"/>
      <c r="I256" s="10"/>
      <c r="J256" s="27">
        <f t="shared" si="104"/>
        <v>0</v>
      </c>
      <c r="K256" s="10"/>
      <c r="L256" s="10"/>
      <c r="M256" s="28">
        <f t="shared" si="105"/>
        <v>0</v>
      </c>
      <c r="N256" s="27">
        <f t="shared" si="106"/>
        <v>0</v>
      </c>
      <c r="O256" s="28">
        <f t="shared" si="107"/>
        <v>0</v>
      </c>
    </row>
    <row r="257" spans="1:15">
      <c r="A257" s="9">
        <v>43035</v>
      </c>
      <c r="B257" s="10"/>
      <c r="C257" s="10"/>
      <c r="D257" s="27">
        <f t="shared" si="102"/>
        <v>0</v>
      </c>
      <c r="E257" s="10"/>
      <c r="F257" s="10"/>
      <c r="G257" s="28">
        <f t="shared" si="103"/>
        <v>0</v>
      </c>
      <c r="H257" s="10"/>
      <c r="I257" s="10"/>
      <c r="J257" s="27">
        <f t="shared" si="104"/>
        <v>0</v>
      </c>
      <c r="K257" s="10"/>
      <c r="L257" s="10"/>
      <c r="M257" s="28">
        <f t="shared" si="105"/>
        <v>0</v>
      </c>
      <c r="N257" s="27">
        <f t="shared" si="106"/>
        <v>0</v>
      </c>
      <c r="O257" s="28">
        <f t="shared" si="107"/>
        <v>0</v>
      </c>
    </row>
    <row r="258" spans="1:15">
      <c r="A258" s="9">
        <v>43036</v>
      </c>
      <c r="B258" s="10"/>
      <c r="C258" s="10"/>
      <c r="D258" s="27">
        <f t="shared" si="102"/>
        <v>0</v>
      </c>
      <c r="E258" s="10"/>
      <c r="F258" s="10"/>
      <c r="G258" s="28">
        <f t="shared" si="103"/>
        <v>0</v>
      </c>
      <c r="H258" s="10"/>
      <c r="I258" s="10"/>
      <c r="J258" s="27">
        <f t="shared" si="104"/>
        <v>0</v>
      </c>
      <c r="K258" s="10"/>
      <c r="L258" s="10"/>
      <c r="M258" s="28">
        <f t="shared" si="105"/>
        <v>0</v>
      </c>
      <c r="N258" s="27">
        <f t="shared" si="106"/>
        <v>0</v>
      </c>
      <c r="O258" s="28">
        <f t="shared" si="107"/>
        <v>0</v>
      </c>
    </row>
    <row r="259" spans="1:15">
      <c r="A259" s="9">
        <v>43037</v>
      </c>
      <c r="B259" s="10"/>
      <c r="C259" s="10"/>
      <c r="D259" s="27">
        <f t="shared" si="102"/>
        <v>0</v>
      </c>
      <c r="E259" s="10"/>
      <c r="F259" s="10"/>
      <c r="G259" s="28">
        <f t="shared" si="103"/>
        <v>0</v>
      </c>
      <c r="H259" s="10"/>
      <c r="I259" s="10"/>
      <c r="J259" s="27">
        <f t="shared" si="104"/>
        <v>0</v>
      </c>
      <c r="K259" s="10"/>
      <c r="L259" s="10"/>
      <c r="M259" s="28">
        <f t="shared" si="105"/>
        <v>0</v>
      </c>
      <c r="N259" s="27">
        <f t="shared" si="106"/>
        <v>0</v>
      </c>
      <c r="O259" s="28">
        <f t="shared" si="107"/>
        <v>0</v>
      </c>
    </row>
    <row r="260" spans="1:15">
      <c r="A260" s="9">
        <v>43038</v>
      </c>
      <c r="B260" s="10"/>
      <c r="C260" s="10"/>
      <c r="D260" s="27">
        <f t="shared" si="102"/>
        <v>0</v>
      </c>
      <c r="E260" s="10"/>
      <c r="F260" s="10"/>
      <c r="G260" s="28">
        <f t="shared" si="103"/>
        <v>0</v>
      </c>
      <c r="H260" s="10"/>
      <c r="I260" s="10"/>
      <c r="J260" s="27">
        <f t="shared" si="104"/>
        <v>0</v>
      </c>
      <c r="K260" s="10"/>
      <c r="L260" s="10"/>
      <c r="M260" s="28">
        <f t="shared" si="105"/>
        <v>0</v>
      </c>
      <c r="N260" s="27">
        <f t="shared" si="106"/>
        <v>0</v>
      </c>
      <c r="O260" s="28">
        <f t="shared" si="107"/>
        <v>0</v>
      </c>
    </row>
    <row r="261" spans="1:15">
      <c r="A261" s="9">
        <v>43039</v>
      </c>
      <c r="B261" s="10"/>
      <c r="C261" s="10"/>
      <c r="D261" s="27">
        <f t="shared" si="102"/>
        <v>0</v>
      </c>
      <c r="E261" s="10"/>
      <c r="F261" s="10"/>
      <c r="G261" s="28">
        <f t="shared" si="103"/>
        <v>0</v>
      </c>
      <c r="H261" s="10"/>
      <c r="I261" s="10"/>
      <c r="J261" s="27">
        <f t="shared" si="104"/>
        <v>0</v>
      </c>
      <c r="K261" s="10"/>
      <c r="L261" s="10"/>
      <c r="M261" s="28">
        <f t="shared" si="105"/>
        <v>0</v>
      </c>
      <c r="N261" s="27">
        <f t="shared" si="106"/>
        <v>0</v>
      </c>
      <c r="O261" s="28">
        <f t="shared" si="107"/>
        <v>0</v>
      </c>
    </row>
    <row r="262" spans="1:15">
      <c r="A262" s="9">
        <v>43040</v>
      </c>
      <c r="B262" s="10"/>
      <c r="C262" s="10"/>
      <c r="D262" s="27">
        <f t="shared" si="102"/>
        <v>0</v>
      </c>
      <c r="E262" s="10"/>
      <c r="F262" s="10"/>
      <c r="G262" s="28">
        <f t="shared" si="103"/>
        <v>0</v>
      </c>
      <c r="H262" s="10"/>
      <c r="I262" s="10"/>
      <c r="J262" s="27">
        <f t="shared" si="104"/>
        <v>0</v>
      </c>
      <c r="K262" s="10"/>
      <c r="L262" s="10"/>
      <c r="M262" s="28">
        <f t="shared" si="105"/>
        <v>0</v>
      </c>
      <c r="N262" s="27">
        <f t="shared" si="106"/>
        <v>0</v>
      </c>
      <c r="O262" s="28">
        <f t="shared" si="107"/>
        <v>0</v>
      </c>
    </row>
    <row r="263" spans="1:15">
      <c r="A263" s="9">
        <v>43041</v>
      </c>
      <c r="B263" s="10"/>
      <c r="C263" s="10"/>
      <c r="D263" s="27">
        <f t="shared" si="102"/>
        <v>0</v>
      </c>
      <c r="E263" s="10"/>
      <c r="F263" s="10"/>
      <c r="G263" s="28">
        <f t="shared" si="103"/>
        <v>0</v>
      </c>
      <c r="H263" s="10"/>
      <c r="I263" s="10"/>
      <c r="J263" s="27">
        <f t="shared" si="104"/>
        <v>0</v>
      </c>
      <c r="K263" s="10"/>
      <c r="L263" s="10"/>
      <c r="M263" s="28">
        <f t="shared" si="105"/>
        <v>0</v>
      </c>
      <c r="N263" s="27">
        <f t="shared" si="106"/>
        <v>0</v>
      </c>
      <c r="O263" s="28">
        <f t="shared" si="107"/>
        <v>0</v>
      </c>
    </row>
    <row r="264" spans="1:15">
      <c r="A264" s="9">
        <v>43042</v>
      </c>
      <c r="B264" s="10"/>
      <c r="C264" s="10"/>
      <c r="D264" s="27">
        <f t="shared" si="102"/>
        <v>0</v>
      </c>
      <c r="E264" s="10"/>
      <c r="F264" s="10"/>
      <c r="G264" s="28">
        <f t="shared" si="103"/>
        <v>0</v>
      </c>
      <c r="H264" s="10"/>
      <c r="I264" s="10"/>
      <c r="J264" s="27">
        <f t="shared" si="104"/>
        <v>0</v>
      </c>
      <c r="K264" s="10"/>
      <c r="L264" s="10"/>
      <c r="M264" s="28">
        <f t="shared" si="105"/>
        <v>0</v>
      </c>
      <c r="N264" s="27">
        <f t="shared" si="106"/>
        <v>0</v>
      </c>
      <c r="O264" s="28">
        <f t="shared" si="107"/>
        <v>0</v>
      </c>
    </row>
    <row r="265" spans="1:15">
      <c r="A265" s="9">
        <v>43043</v>
      </c>
      <c r="B265" s="10"/>
      <c r="C265" s="10"/>
      <c r="D265" s="27">
        <f t="shared" si="102"/>
        <v>0</v>
      </c>
      <c r="E265" s="10"/>
      <c r="F265" s="10"/>
      <c r="G265" s="28">
        <f t="shared" si="103"/>
        <v>0</v>
      </c>
      <c r="H265" s="10"/>
      <c r="I265" s="10"/>
      <c r="J265" s="27">
        <f t="shared" si="104"/>
        <v>0</v>
      </c>
      <c r="K265" s="10"/>
      <c r="L265" s="10"/>
      <c r="M265" s="28">
        <f t="shared" si="105"/>
        <v>0</v>
      </c>
      <c r="N265" s="27">
        <f t="shared" si="106"/>
        <v>0</v>
      </c>
      <c r="O265" s="28">
        <f t="shared" si="107"/>
        <v>0</v>
      </c>
    </row>
    <row r="266" spans="1:15">
      <c r="A266" s="9">
        <v>43044</v>
      </c>
      <c r="B266" s="10"/>
      <c r="C266" s="10"/>
      <c r="D266" s="27">
        <f t="shared" si="102"/>
        <v>0</v>
      </c>
      <c r="E266" s="10"/>
      <c r="F266" s="10"/>
      <c r="G266" s="28">
        <f t="shared" si="103"/>
        <v>0</v>
      </c>
      <c r="H266" s="10"/>
      <c r="I266" s="10"/>
      <c r="J266" s="27">
        <f t="shared" si="104"/>
        <v>0</v>
      </c>
      <c r="K266" s="10"/>
      <c r="L266" s="10"/>
      <c r="M266" s="28">
        <f t="shared" si="105"/>
        <v>0</v>
      </c>
      <c r="N266" s="27">
        <f t="shared" si="106"/>
        <v>0</v>
      </c>
      <c r="O266" s="28">
        <f t="shared" si="107"/>
        <v>0</v>
      </c>
    </row>
    <row r="267" spans="1:15">
      <c r="A267" s="9">
        <v>43045</v>
      </c>
      <c r="B267" s="10"/>
      <c r="C267" s="10"/>
      <c r="D267" s="27">
        <f t="shared" si="102"/>
        <v>0</v>
      </c>
      <c r="E267" s="10"/>
      <c r="F267" s="10"/>
      <c r="G267" s="28">
        <f t="shared" si="103"/>
        <v>0</v>
      </c>
      <c r="H267" s="10"/>
      <c r="I267" s="10"/>
      <c r="J267" s="27">
        <f t="shared" si="104"/>
        <v>0</v>
      </c>
      <c r="K267" s="10"/>
      <c r="L267" s="10"/>
      <c r="M267" s="28">
        <f t="shared" si="105"/>
        <v>0</v>
      </c>
      <c r="N267" s="27">
        <f t="shared" si="106"/>
        <v>0</v>
      </c>
      <c r="O267" s="28">
        <f t="shared" si="107"/>
        <v>0</v>
      </c>
    </row>
    <row r="268" spans="1:15">
      <c r="A268" s="9">
        <v>43046</v>
      </c>
      <c r="B268" s="10"/>
      <c r="C268" s="10"/>
      <c r="D268" s="27">
        <f t="shared" si="102"/>
        <v>0</v>
      </c>
      <c r="E268" s="10"/>
      <c r="F268" s="10"/>
      <c r="G268" s="28">
        <f t="shared" si="103"/>
        <v>0</v>
      </c>
      <c r="H268" s="10"/>
      <c r="I268" s="10"/>
      <c r="J268" s="27">
        <f t="shared" si="104"/>
        <v>0</v>
      </c>
      <c r="K268" s="10"/>
      <c r="L268" s="10"/>
      <c r="M268" s="28">
        <f t="shared" si="105"/>
        <v>0</v>
      </c>
      <c r="N268" s="27">
        <f t="shared" si="106"/>
        <v>0</v>
      </c>
      <c r="O268" s="28">
        <f t="shared" si="107"/>
        <v>0</v>
      </c>
    </row>
    <row r="269" spans="1:15">
      <c r="A269" s="9">
        <v>43047</v>
      </c>
      <c r="B269" s="10">
        <v>43682</v>
      </c>
      <c r="C269" s="10">
        <v>39840</v>
      </c>
      <c r="D269" s="27">
        <f t="shared" si="102"/>
        <v>3842</v>
      </c>
      <c r="E269" s="10">
        <v>60284</v>
      </c>
      <c r="F269" s="10">
        <v>49289</v>
      </c>
      <c r="G269" s="28">
        <f t="shared" si="103"/>
        <v>10995</v>
      </c>
      <c r="H269" s="10">
        <v>47871</v>
      </c>
      <c r="I269" s="10">
        <v>40189</v>
      </c>
      <c r="J269" s="27">
        <f t="shared" si="104"/>
        <v>7682</v>
      </c>
      <c r="K269" s="10">
        <v>69266</v>
      </c>
      <c r="L269" s="10">
        <v>52839</v>
      </c>
      <c r="M269" s="28">
        <f t="shared" si="105"/>
        <v>16427</v>
      </c>
      <c r="N269" s="27">
        <f t="shared" si="106"/>
        <v>3840</v>
      </c>
      <c r="O269" s="28">
        <f t="shared" si="107"/>
        <v>5432</v>
      </c>
    </row>
    <row r="270" spans="1:15">
      <c r="A270" s="9">
        <v>43048</v>
      </c>
      <c r="B270" s="10">
        <v>44299</v>
      </c>
      <c r="C270" s="10">
        <v>37141</v>
      </c>
      <c r="D270" s="27">
        <f t="shared" ref="D270" si="108">B270-C270</f>
        <v>7158</v>
      </c>
      <c r="E270" s="10">
        <v>60284</v>
      </c>
      <c r="F270" s="10">
        <v>49289</v>
      </c>
      <c r="G270" s="28">
        <f t="shared" ref="G270" si="109">E270-F270</f>
        <v>10995</v>
      </c>
      <c r="H270" s="10">
        <v>49072</v>
      </c>
      <c r="I270" s="10">
        <v>41051</v>
      </c>
      <c r="J270" s="27">
        <f t="shared" ref="J270" si="110">H270-I270</f>
        <v>8021</v>
      </c>
      <c r="K270" s="10">
        <v>68127</v>
      </c>
      <c r="L270" s="10">
        <v>53365</v>
      </c>
      <c r="M270" s="28">
        <f t="shared" ref="M270" si="111">K270-L270</f>
        <v>14762</v>
      </c>
      <c r="N270" s="27">
        <f t="shared" ref="N270" si="112">J270-D270</f>
        <v>863</v>
      </c>
      <c r="O270" s="28">
        <f t="shared" ref="O270" si="113">M270-G270</f>
        <v>3767</v>
      </c>
    </row>
  </sheetData>
  <mergeCells count="5">
    <mergeCell ref="H1:J1"/>
    <mergeCell ref="K1:M1"/>
    <mergeCell ref="B3:M3"/>
    <mergeCell ref="B1:D1"/>
    <mergeCell ref="E1:G1"/>
  </mergeCells>
  <phoneticPr fontId="3" type="noConversion"/>
  <hyperlinks>
    <hyperlink ref="B3" r:id="rId1"/>
  </hyperlinks>
  <pageMargins left="0.7" right="0.7" top="0.75" bottom="0.75" header="0.3" footer="0.3"/>
  <pageSetup paperSize="9" orientation="portrait" horizontalDpi="1200" verticalDpi="1200" r:id="rId2"/>
</worksheet>
</file>

<file path=xl/worksheets/sheet11.xml><?xml version="1.0" encoding="utf-8"?>
<worksheet xmlns="http://schemas.openxmlformats.org/spreadsheetml/2006/main" xmlns:r="http://schemas.openxmlformats.org/officeDocument/2006/relationships">
  <sheetPr codeName="工作表11"/>
  <dimension ref="A1:J271"/>
  <sheetViews>
    <sheetView zoomScaleNormal="100" workbookViewId="0">
      <pane ySplit="3" topLeftCell="A256" activePane="bottomLeft" state="frozen"/>
      <selection pane="bottomLeft" activeCell="B276" sqref="B276"/>
    </sheetView>
  </sheetViews>
  <sheetFormatPr defaultRowHeight="15.6"/>
  <cols>
    <col min="1" max="1" width="14.33203125" style="1" bestFit="1" customWidth="1"/>
    <col min="2" max="2" width="13.77734375" style="30" bestFit="1" customWidth="1"/>
    <col min="3" max="3" width="15.44140625" style="30" bestFit="1" customWidth="1"/>
    <col min="4" max="4" width="16.33203125" style="30" bestFit="1" customWidth="1"/>
    <col min="5" max="5" width="13.77734375" style="30" bestFit="1" customWidth="1"/>
    <col min="6" max="6" width="15.44140625" style="30" bestFit="1" customWidth="1"/>
    <col min="7" max="7" width="16.33203125" style="30" bestFit="1" customWidth="1"/>
    <col min="8" max="8" width="13.77734375" style="30" bestFit="1" customWidth="1"/>
    <col min="9" max="9" width="15.44140625" style="30" bestFit="1" customWidth="1"/>
    <col min="10" max="10" width="16.33203125" style="30" bestFit="1" customWidth="1"/>
    <col min="11" max="16384" width="8.88671875" style="2"/>
  </cols>
  <sheetData>
    <row r="1" spans="1:10" ht="16.2" customHeight="1">
      <c r="A1" s="68"/>
      <c r="B1" s="148" t="s">
        <v>87</v>
      </c>
      <c r="C1" s="149"/>
      <c r="D1" s="150"/>
      <c r="E1" s="148" t="s">
        <v>88</v>
      </c>
      <c r="F1" s="149"/>
      <c r="G1" s="150"/>
      <c r="H1" s="148" t="s">
        <v>89</v>
      </c>
      <c r="I1" s="149"/>
      <c r="J1" s="150"/>
    </row>
    <row r="2" spans="1:10" s="1" customFormat="1" ht="16.2" thickBot="1">
      <c r="A2" s="68" t="s">
        <v>1</v>
      </c>
      <c r="B2" s="69" t="s">
        <v>90</v>
      </c>
      <c r="C2" s="70" t="s">
        <v>5</v>
      </c>
      <c r="D2" s="71" t="s">
        <v>91</v>
      </c>
      <c r="E2" s="69" t="s">
        <v>90</v>
      </c>
      <c r="F2" s="70" t="s">
        <v>5</v>
      </c>
      <c r="G2" s="71" t="s">
        <v>91</v>
      </c>
      <c r="H2" s="69" t="s">
        <v>90</v>
      </c>
      <c r="I2" s="70" t="s">
        <v>5</v>
      </c>
      <c r="J2" s="71" t="s">
        <v>91</v>
      </c>
    </row>
    <row r="3" spans="1:10">
      <c r="A3" s="16" t="s">
        <v>40</v>
      </c>
      <c r="B3" s="151" t="s">
        <v>92</v>
      </c>
      <c r="C3" s="152"/>
      <c r="D3" s="152"/>
      <c r="E3" s="152"/>
      <c r="F3" s="152"/>
      <c r="G3" s="152"/>
      <c r="H3" s="152"/>
      <c r="I3" s="152"/>
      <c r="J3" s="152"/>
    </row>
    <row r="4" spans="1:10" s="8" customFormat="1" ht="15.6" customHeight="1">
      <c r="A4" s="9">
        <v>42782</v>
      </c>
      <c r="B4" s="29">
        <v>20611.86</v>
      </c>
      <c r="C4" s="29">
        <v>107.45</v>
      </c>
      <c r="D4" s="29">
        <v>0.52</v>
      </c>
      <c r="E4" s="29">
        <v>5819.4409999999998</v>
      </c>
      <c r="F4" s="29">
        <v>36.869999999999997</v>
      </c>
      <c r="G4" s="29">
        <v>0.64</v>
      </c>
      <c r="H4" s="29">
        <v>970.54</v>
      </c>
      <c r="I4" s="29">
        <v>7.91</v>
      </c>
      <c r="J4" s="29">
        <v>0.82</v>
      </c>
    </row>
    <row r="5" spans="1:10">
      <c r="A5" s="9">
        <v>42783</v>
      </c>
      <c r="B5" s="29">
        <v>20624.05</v>
      </c>
      <c r="C5" s="29">
        <v>4.28</v>
      </c>
      <c r="D5" s="29">
        <v>0.02</v>
      </c>
      <c r="E5" s="29">
        <v>5838.5780000000004</v>
      </c>
      <c r="F5" s="29">
        <v>23.68</v>
      </c>
      <c r="G5" s="29">
        <v>0.41</v>
      </c>
      <c r="H5" s="29">
        <v>976.8</v>
      </c>
      <c r="I5" s="29">
        <v>5.56</v>
      </c>
      <c r="J5" s="29">
        <v>0.56999999999999995</v>
      </c>
    </row>
    <row r="6" spans="1:10">
      <c r="A6" s="9">
        <v>42784</v>
      </c>
      <c r="B6" s="29"/>
      <c r="C6" s="29"/>
      <c r="D6" s="29"/>
      <c r="E6" s="29"/>
      <c r="F6" s="29"/>
      <c r="G6" s="29"/>
      <c r="H6" s="29"/>
      <c r="I6" s="29"/>
      <c r="J6" s="29"/>
    </row>
    <row r="7" spans="1:10">
      <c r="A7" s="9">
        <v>42785</v>
      </c>
      <c r="B7" s="29"/>
      <c r="C7" s="29"/>
      <c r="D7" s="29"/>
      <c r="E7" s="29"/>
      <c r="F7" s="29"/>
      <c r="G7" s="29"/>
      <c r="H7" s="29"/>
      <c r="I7" s="29"/>
      <c r="J7" s="29"/>
    </row>
    <row r="8" spans="1:10">
      <c r="A8" s="9">
        <v>42786</v>
      </c>
      <c r="B8" s="29">
        <v>20624.05</v>
      </c>
      <c r="C8" s="29">
        <v>4.28</v>
      </c>
      <c r="D8" s="29">
        <v>0.02</v>
      </c>
      <c r="E8" s="29">
        <v>5838.5780000000004</v>
      </c>
      <c r="F8" s="29">
        <v>23.68</v>
      </c>
      <c r="G8" s="29">
        <v>0.41</v>
      </c>
      <c r="H8" s="29">
        <v>976.8</v>
      </c>
      <c r="I8" s="29">
        <v>5.56</v>
      </c>
      <c r="J8" s="29">
        <v>0.56999999999999995</v>
      </c>
    </row>
    <row r="9" spans="1:10">
      <c r="A9" s="9">
        <v>42787</v>
      </c>
      <c r="B9" s="29">
        <v>20743</v>
      </c>
      <c r="C9" s="29">
        <v>118.95</v>
      </c>
      <c r="D9" s="29">
        <v>0.57999999999999996</v>
      </c>
      <c r="E9" s="29">
        <v>5865.9489999999996</v>
      </c>
      <c r="F9" s="29">
        <v>27.37</v>
      </c>
      <c r="G9" s="29">
        <v>0.47</v>
      </c>
      <c r="H9" s="29">
        <v>990.43</v>
      </c>
      <c r="I9" s="29">
        <v>13.64</v>
      </c>
      <c r="J9" s="29">
        <v>1.4</v>
      </c>
    </row>
    <row r="10" spans="1:10">
      <c r="A10" s="9">
        <v>42788</v>
      </c>
      <c r="B10" s="29">
        <v>20775.599999999999</v>
      </c>
      <c r="C10" s="29">
        <v>32.6</v>
      </c>
      <c r="D10" s="29">
        <v>0.16</v>
      </c>
      <c r="E10" s="29">
        <v>5860.625</v>
      </c>
      <c r="F10" s="29">
        <v>-5.32</v>
      </c>
      <c r="G10" s="29">
        <v>-0.09</v>
      </c>
      <c r="H10" s="29">
        <v>990.07</v>
      </c>
      <c r="I10" s="29">
        <v>-0.37</v>
      </c>
      <c r="J10" s="29">
        <v>-0.04</v>
      </c>
    </row>
    <row r="11" spans="1:10">
      <c r="A11" s="9">
        <v>42789</v>
      </c>
      <c r="B11" s="29">
        <v>20810.32</v>
      </c>
      <c r="C11" s="29">
        <v>34.72</v>
      </c>
      <c r="D11" s="29">
        <v>0.17</v>
      </c>
      <c r="E11" s="29">
        <v>5835.5079999999998</v>
      </c>
      <c r="F11" s="29">
        <v>-25.12</v>
      </c>
      <c r="G11" s="29">
        <v>-0.43</v>
      </c>
      <c r="H11" s="29">
        <v>973.87</v>
      </c>
      <c r="I11" s="29">
        <v>-16.2</v>
      </c>
      <c r="J11" s="29">
        <v>-1.64</v>
      </c>
    </row>
    <row r="12" spans="1:10">
      <c r="A12" s="9">
        <v>42790</v>
      </c>
      <c r="B12" s="29">
        <v>20821.759999999998</v>
      </c>
      <c r="C12" s="29">
        <v>11.44</v>
      </c>
      <c r="D12" s="29">
        <v>0.05</v>
      </c>
      <c r="E12" s="29">
        <v>5845.3050000000003</v>
      </c>
      <c r="F12" s="29">
        <v>9.8000000000000007</v>
      </c>
      <c r="G12" s="29">
        <v>0.17</v>
      </c>
      <c r="H12" s="29">
        <v>973.44</v>
      </c>
      <c r="I12" s="29">
        <v>-0.42</v>
      </c>
      <c r="J12" s="29">
        <v>-0.04</v>
      </c>
    </row>
    <row r="13" spans="1:10">
      <c r="A13" s="9">
        <v>42791</v>
      </c>
      <c r="B13" s="29"/>
      <c r="C13" s="29"/>
      <c r="D13" s="29"/>
      <c r="E13" s="29"/>
      <c r="F13" s="29"/>
      <c r="G13" s="29"/>
      <c r="H13" s="29"/>
      <c r="I13" s="29"/>
      <c r="J13" s="29"/>
    </row>
    <row r="14" spans="1:10">
      <c r="A14" s="9">
        <v>42792</v>
      </c>
      <c r="B14" s="29"/>
      <c r="C14" s="29"/>
      <c r="D14" s="29"/>
      <c r="E14" s="29"/>
      <c r="F14" s="29"/>
      <c r="G14" s="29"/>
      <c r="H14" s="29"/>
      <c r="I14" s="29"/>
      <c r="J14" s="29"/>
    </row>
    <row r="15" spans="1:10">
      <c r="A15" s="9">
        <v>42793</v>
      </c>
      <c r="B15" s="29">
        <v>20837.439999999999</v>
      </c>
      <c r="C15" s="29">
        <v>15.68</v>
      </c>
      <c r="D15" s="29">
        <v>0.08</v>
      </c>
      <c r="E15" s="29">
        <v>5861.8980000000001</v>
      </c>
      <c r="F15" s="29">
        <v>16.59</v>
      </c>
      <c r="G15" s="29">
        <v>0.28000000000000003</v>
      </c>
      <c r="H15" s="29">
        <v>982.4</v>
      </c>
      <c r="I15" s="29">
        <v>8.9600000000000009</v>
      </c>
      <c r="J15" s="29">
        <v>0.92</v>
      </c>
    </row>
    <row r="16" spans="1:10">
      <c r="A16" s="9">
        <v>42794</v>
      </c>
      <c r="B16" s="29">
        <v>20812.240000000002</v>
      </c>
      <c r="C16" s="29">
        <v>-25.2</v>
      </c>
      <c r="D16" s="29">
        <v>-0.12</v>
      </c>
      <c r="E16" s="29">
        <v>5825.4380000000001</v>
      </c>
      <c r="F16" s="29">
        <v>-36.46</v>
      </c>
      <c r="G16" s="29">
        <v>-0.62</v>
      </c>
      <c r="H16" s="29">
        <v>969.38</v>
      </c>
      <c r="I16" s="29">
        <v>-13.01</v>
      </c>
      <c r="J16" s="29">
        <v>-1.32</v>
      </c>
    </row>
    <row r="17" spans="1:10">
      <c r="A17" s="9">
        <v>42795</v>
      </c>
      <c r="B17" s="29">
        <v>21115.55</v>
      </c>
      <c r="C17" s="29">
        <v>303.31</v>
      </c>
      <c r="D17" s="29">
        <v>1.46</v>
      </c>
      <c r="E17" s="29">
        <v>5904.0309999999999</v>
      </c>
      <c r="F17" s="29">
        <v>78.59</v>
      </c>
      <c r="G17" s="29">
        <v>1.35</v>
      </c>
      <c r="H17" s="29">
        <v>985.26</v>
      </c>
      <c r="I17" s="29">
        <v>15.88</v>
      </c>
      <c r="J17" s="29">
        <v>1.64</v>
      </c>
    </row>
    <row r="18" spans="1:10">
      <c r="A18" s="9">
        <v>42796</v>
      </c>
      <c r="B18" s="29">
        <v>21002.97</v>
      </c>
      <c r="C18" s="29">
        <v>-112.58</v>
      </c>
      <c r="D18" s="29">
        <v>-0.53</v>
      </c>
      <c r="E18" s="29">
        <v>5861.223</v>
      </c>
      <c r="F18" s="29">
        <v>-42.81</v>
      </c>
      <c r="G18" s="29">
        <v>-0.73</v>
      </c>
      <c r="H18" s="29">
        <v>974.33</v>
      </c>
      <c r="I18" s="29">
        <v>-10.94</v>
      </c>
      <c r="J18" s="29">
        <v>-1.1100000000000001</v>
      </c>
    </row>
    <row r="19" spans="1:10">
      <c r="A19" s="9">
        <v>42797</v>
      </c>
      <c r="B19" s="29">
        <v>21005.71</v>
      </c>
      <c r="C19" s="29">
        <v>2.74</v>
      </c>
      <c r="D19" s="29">
        <v>0.01</v>
      </c>
      <c r="E19" s="29">
        <v>5870.7539999999999</v>
      </c>
      <c r="F19" s="29">
        <v>9.5299999999999994</v>
      </c>
      <c r="G19" s="29">
        <v>0.16</v>
      </c>
      <c r="H19" s="29">
        <v>973.97</v>
      </c>
      <c r="I19" s="29">
        <v>-0.36</v>
      </c>
      <c r="J19" s="29">
        <v>-0.04</v>
      </c>
    </row>
    <row r="20" spans="1:10">
      <c r="A20" s="9">
        <v>42798</v>
      </c>
      <c r="B20" s="29"/>
      <c r="C20" s="29"/>
      <c r="D20" s="29"/>
      <c r="E20" s="29"/>
      <c r="F20" s="29"/>
      <c r="G20" s="29"/>
      <c r="H20" s="29"/>
      <c r="I20" s="29"/>
      <c r="J20" s="29"/>
    </row>
    <row r="21" spans="1:10">
      <c r="A21" s="9">
        <v>42799</v>
      </c>
      <c r="B21" s="29"/>
      <c r="C21" s="29"/>
      <c r="D21" s="29"/>
      <c r="E21" s="29"/>
      <c r="F21" s="29"/>
      <c r="G21" s="29"/>
      <c r="H21" s="29"/>
      <c r="I21" s="29"/>
      <c r="J21" s="29"/>
    </row>
    <row r="22" spans="1:10">
      <c r="A22" s="9">
        <v>42800</v>
      </c>
      <c r="B22" s="29">
        <v>20954.34</v>
      </c>
      <c r="C22" s="29">
        <v>-51.37</v>
      </c>
      <c r="D22" s="29">
        <v>-0.24</v>
      </c>
      <c r="E22" s="29">
        <v>5849.1760000000004</v>
      </c>
      <c r="F22" s="29">
        <v>-21.58</v>
      </c>
      <c r="G22" s="29">
        <v>-0.37</v>
      </c>
      <c r="H22" s="29">
        <v>974.18</v>
      </c>
      <c r="I22" s="29">
        <v>0.22</v>
      </c>
      <c r="J22" s="29">
        <v>0.02</v>
      </c>
    </row>
    <row r="23" spans="1:10">
      <c r="A23" s="9">
        <v>42801</v>
      </c>
      <c r="B23" s="29">
        <v>20924.759999999998</v>
      </c>
      <c r="C23" s="29">
        <v>-29.58</v>
      </c>
      <c r="D23" s="29">
        <v>-0.14000000000000001</v>
      </c>
      <c r="E23" s="29">
        <v>5833.93</v>
      </c>
      <c r="F23" s="29">
        <v>-15.24</v>
      </c>
      <c r="G23" s="29">
        <v>-0.26</v>
      </c>
      <c r="H23" s="29">
        <v>976.85</v>
      </c>
      <c r="I23" s="29">
        <v>2.67</v>
      </c>
      <c r="J23" s="29">
        <v>0.27</v>
      </c>
    </row>
    <row r="24" spans="1:10">
      <c r="A24" s="9">
        <v>42802</v>
      </c>
      <c r="B24" s="29">
        <v>20855.73</v>
      </c>
      <c r="C24" s="29">
        <v>-69.03</v>
      </c>
      <c r="D24" s="29">
        <v>-0.33</v>
      </c>
      <c r="E24" s="29">
        <v>5837.5510000000004</v>
      </c>
      <c r="F24" s="29">
        <v>3.62</v>
      </c>
      <c r="G24" s="29">
        <v>0.06</v>
      </c>
      <c r="H24" s="29">
        <v>979</v>
      </c>
      <c r="I24" s="29">
        <v>2.15</v>
      </c>
      <c r="J24" s="29">
        <v>0.22</v>
      </c>
    </row>
    <row r="25" spans="1:10">
      <c r="A25" s="9">
        <v>42803</v>
      </c>
      <c r="B25" s="29">
        <v>20858.189999999999</v>
      </c>
      <c r="C25" s="29">
        <v>2.46</v>
      </c>
      <c r="D25" s="29">
        <v>0.01</v>
      </c>
      <c r="E25" s="29">
        <v>5838.8090000000002</v>
      </c>
      <c r="F25" s="29">
        <v>1.26</v>
      </c>
      <c r="G25" s="29">
        <v>0.02</v>
      </c>
      <c r="H25" s="29">
        <v>980.48</v>
      </c>
      <c r="I25" s="29">
        <v>1.48</v>
      </c>
      <c r="J25" s="29">
        <v>0.15</v>
      </c>
    </row>
    <row r="26" spans="1:10">
      <c r="A26" s="9">
        <v>42804</v>
      </c>
      <c r="B26" s="29">
        <v>20902.98</v>
      </c>
      <c r="C26" s="29">
        <v>44.79</v>
      </c>
      <c r="D26" s="29">
        <v>0.21</v>
      </c>
      <c r="E26" s="29">
        <v>5861.7269999999999</v>
      </c>
      <c r="F26" s="29">
        <v>22.92</v>
      </c>
      <c r="G26" s="29">
        <v>0.39</v>
      </c>
      <c r="H26" s="29">
        <v>991.93</v>
      </c>
      <c r="I26" s="29">
        <v>11.46</v>
      </c>
      <c r="J26" s="29">
        <v>1.17</v>
      </c>
    </row>
    <row r="27" spans="1:10">
      <c r="A27" s="9">
        <v>42805</v>
      </c>
      <c r="B27" s="29"/>
      <c r="C27" s="29"/>
      <c r="D27" s="29"/>
      <c r="E27" s="29"/>
      <c r="F27" s="29"/>
      <c r="G27" s="29"/>
      <c r="H27" s="29"/>
      <c r="I27" s="29"/>
      <c r="J27" s="29"/>
    </row>
    <row r="28" spans="1:10">
      <c r="A28" s="9">
        <v>42806</v>
      </c>
      <c r="B28" s="29"/>
      <c r="C28" s="29"/>
      <c r="D28" s="29"/>
      <c r="E28" s="29"/>
      <c r="F28" s="29"/>
      <c r="G28" s="29"/>
      <c r="H28" s="29"/>
      <c r="I28" s="29"/>
      <c r="J28" s="29"/>
    </row>
    <row r="29" spans="1:10">
      <c r="A29" s="9">
        <v>42807</v>
      </c>
      <c r="B29" s="29"/>
      <c r="C29" s="29"/>
      <c r="D29" s="29"/>
      <c r="E29" s="29"/>
      <c r="F29" s="29"/>
      <c r="G29" s="29"/>
      <c r="H29" s="29"/>
      <c r="I29" s="29"/>
      <c r="J29" s="29"/>
    </row>
    <row r="30" spans="1:10">
      <c r="A30" s="9">
        <v>42808</v>
      </c>
      <c r="B30" s="29"/>
      <c r="C30" s="29"/>
      <c r="D30" s="29"/>
      <c r="E30" s="29"/>
      <c r="F30" s="29"/>
      <c r="G30" s="29"/>
      <c r="H30" s="29"/>
      <c r="I30" s="29"/>
      <c r="J30" s="29"/>
    </row>
    <row r="31" spans="1:10">
      <c r="A31" s="9">
        <v>42809</v>
      </c>
      <c r="B31" s="29"/>
      <c r="C31" s="29"/>
      <c r="D31" s="29"/>
      <c r="E31" s="29"/>
      <c r="F31" s="29"/>
      <c r="G31" s="29"/>
      <c r="H31" s="29"/>
      <c r="I31" s="29"/>
      <c r="J31" s="29"/>
    </row>
    <row r="32" spans="1:10">
      <c r="A32" s="9">
        <v>42810</v>
      </c>
      <c r="B32" s="29"/>
      <c r="C32" s="29"/>
      <c r="D32" s="29"/>
      <c r="E32" s="29"/>
      <c r="F32" s="29"/>
      <c r="G32" s="29"/>
      <c r="H32" s="29"/>
      <c r="I32" s="29"/>
      <c r="J32" s="29"/>
    </row>
    <row r="33" spans="1:10">
      <c r="A33" s="9">
        <v>42811</v>
      </c>
      <c r="B33" s="29"/>
      <c r="C33" s="29"/>
      <c r="D33" s="29"/>
      <c r="E33" s="29"/>
      <c r="F33" s="29"/>
      <c r="G33" s="29"/>
      <c r="H33" s="29"/>
      <c r="I33" s="29"/>
      <c r="J33" s="29"/>
    </row>
    <row r="34" spans="1:10">
      <c r="A34" s="9">
        <v>42812</v>
      </c>
      <c r="B34" s="29"/>
      <c r="C34" s="29"/>
      <c r="D34" s="29"/>
      <c r="E34" s="29"/>
      <c r="F34" s="29"/>
      <c r="G34" s="29"/>
      <c r="H34" s="29"/>
      <c r="I34" s="29"/>
      <c r="J34" s="29"/>
    </row>
    <row r="35" spans="1:10">
      <c r="A35" s="9">
        <v>42813</v>
      </c>
      <c r="B35" s="29"/>
      <c r="C35" s="29"/>
      <c r="D35" s="29"/>
      <c r="E35" s="29"/>
      <c r="F35" s="29"/>
      <c r="G35" s="29"/>
      <c r="H35" s="29"/>
      <c r="I35" s="29"/>
      <c r="J35" s="29"/>
    </row>
    <row r="36" spans="1:10">
      <c r="A36" s="9">
        <v>42814</v>
      </c>
      <c r="B36" s="29"/>
      <c r="C36" s="29"/>
      <c r="D36" s="29"/>
      <c r="E36" s="29"/>
      <c r="F36" s="29"/>
      <c r="G36" s="29"/>
      <c r="H36" s="29"/>
      <c r="I36" s="29"/>
      <c r="J36" s="29"/>
    </row>
    <row r="37" spans="1:10">
      <c r="A37" s="9">
        <v>42815</v>
      </c>
      <c r="B37" s="29"/>
      <c r="C37" s="29"/>
      <c r="D37" s="29"/>
      <c r="E37" s="29"/>
      <c r="F37" s="29"/>
      <c r="G37" s="29"/>
      <c r="H37" s="29"/>
      <c r="I37" s="29"/>
      <c r="J37" s="29"/>
    </row>
    <row r="38" spans="1:10">
      <c r="A38" s="9">
        <v>42816</v>
      </c>
      <c r="B38" s="29"/>
      <c r="C38" s="29"/>
      <c r="D38" s="29"/>
      <c r="E38" s="29"/>
      <c r="F38" s="29"/>
      <c r="G38" s="29"/>
      <c r="H38" s="29"/>
      <c r="I38" s="29"/>
      <c r="J38" s="29"/>
    </row>
    <row r="39" spans="1:10">
      <c r="A39" s="9">
        <v>42817</v>
      </c>
      <c r="B39" s="29"/>
      <c r="C39" s="29"/>
      <c r="D39" s="29"/>
      <c r="E39" s="29"/>
      <c r="F39" s="29"/>
      <c r="G39" s="29"/>
      <c r="H39" s="29"/>
      <c r="I39" s="29"/>
      <c r="J39" s="29"/>
    </row>
    <row r="40" spans="1:10">
      <c r="A40" s="9">
        <v>42818</v>
      </c>
      <c r="B40" s="29"/>
      <c r="C40" s="29"/>
      <c r="D40" s="29"/>
      <c r="E40" s="29"/>
      <c r="F40" s="29"/>
      <c r="G40" s="29"/>
      <c r="H40" s="29"/>
      <c r="I40" s="29"/>
      <c r="J40" s="29"/>
    </row>
    <row r="41" spans="1:10">
      <c r="A41" s="9">
        <v>42819</v>
      </c>
      <c r="B41" s="29"/>
      <c r="C41" s="29"/>
      <c r="D41" s="29"/>
      <c r="E41" s="29"/>
      <c r="F41" s="29"/>
      <c r="G41" s="29"/>
      <c r="H41" s="29"/>
      <c r="I41" s="29"/>
      <c r="J41" s="29"/>
    </row>
    <row r="42" spans="1:10">
      <c r="A42" s="9">
        <v>42820</v>
      </c>
      <c r="B42" s="29"/>
      <c r="C42" s="29"/>
      <c r="D42" s="29"/>
      <c r="E42" s="29"/>
      <c r="F42" s="29"/>
      <c r="G42" s="29"/>
      <c r="H42" s="29"/>
      <c r="I42" s="29"/>
      <c r="J42" s="29"/>
    </row>
    <row r="43" spans="1:10">
      <c r="A43" s="9">
        <v>42821</v>
      </c>
      <c r="B43" s="29"/>
      <c r="C43" s="29"/>
      <c r="D43" s="29"/>
      <c r="E43" s="29"/>
      <c r="F43" s="29"/>
      <c r="G43" s="29"/>
      <c r="H43" s="29"/>
      <c r="I43" s="29"/>
      <c r="J43" s="29"/>
    </row>
    <row r="44" spans="1:10">
      <c r="A44" s="9">
        <v>42822</v>
      </c>
      <c r="B44" s="29"/>
      <c r="C44" s="29"/>
      <c r="D44" s="29"/>
      <c r="E44" s="29"/>
      <c r="F44" s="29"/>
      <c r="G44" s="29"/>
      <c r="H44" s="29"/>
      <c r="I44" s="29"/>
      <c r="J44" s="29"/>
    </row>
    <row r="45" spans="1:10">
      <c r="A45" s="9">
        <v>42823</v>
      </c>
      <c r="B45" s="29"/>
      <c r="C45" s="29"/>
      <c r="D45" s="29"/>
      <c r="E45" s="29"/>
      <c r="F45" s="29"/>
      <c r="G45" s="29"/>
      <c r="H45" s="29"/>
      <c r="I45" s="29"/>
      <c r="J45" s="29"/>
    </row>
    <row r="46" spans="1:10">
      <c r="A46" s="9">
        <v>42824</v>
      </c>
      <c r="B46" s="29"/>
      <c r="C46" s="29"/>
      <c r="D46" s="29"/>
      <c r="E46" s="29"/>
      <c r="F46" s="29"/>
      <c r="G46" s="29"/>
      <c r="H46" s="29"/>
      <c r="I46" s="29"/>
      <c r="J46" s="29"/>
    </row>
    <row r="47" spans="1:10">
      <c r="A47" s="9">
        <v>42825</v>
      </c>
      <c r="B47" s="29"/>
      <c r="C47" s="29"/>
      <c r="D47" s="29"/>
      <c r="E47" s="29"/>
      <c r="F47" s="29"/>
      <c r="G47" s="29"/>
      <c r="H47" s="29"/>
      <c r="I47" s="29"/>
      <c r="J47" s="29"/>
    </row>
    <row r="48" spans="1:10">
      <c r="A48" s="9">
        <v>42826</v>
      </c>
      <c r="B48" s="29"/>
      <c r="C48" s="29"/>
      <c r="D48" s="29"/>
      <c r="E48" s="29"/>
      <c r="F48" s="29"/>
      <c r="G48" s="29"/>
      <c r="H48" s="29"/>
      <c r="I48" s="29"/>
      <c r="J48" s="29"/>
    </row>
    <row r="49" spans="1:10">
      <c r="A49" s="9">
        <v>42827</v>
      </c>
      <c r="B49" s="29"/>
      <c r="C49" s="29"/>
      <c r="D49" s="29"/>
      <c r="E49" s="29"/>
      <c r="F49" s="29"/>
      <c r="G49" s="29"/>
      <c r="H49" s="29"/>
      <c r="I49" s="29"/>
      <c r="J49" s="29"/>
    </row>
    <row r="50" spans="1:10">
      <c r="A50" s="9">
        <v>42828</v>
      </c>
      <c r="B50" s="29"/>
      <c r="C50" s="29"/>
      <c r="D50" s="29"/>
      <c r="E50" s="29"/>
      <c r="F50" s="29"/>
      <c r="G50" s="29"/>
      <c r="H50" s="29"/>
      <c r="I50" s="29"/>
      <c r="J50" s="29"/>
    </row>
    <row r="51" spans="1:10">
      <c r="A51" s="9">
        <v>42829</v>
      </c>
      <c r="B51" s="29"/>
      <c r="C51" s="29"/>
      <c r="D51" s="29"/>
      <c r="E51" s="29"/>
      <c r="F51" s="29"/>
      <c r="G51" s="29"/>
      <c r="H51" s="29"/>
      <c r="I51" s="29"/>
      <c r="J51" s="29"/>
    </row>
    <row r="52" spans="1:10">
      <c r="A52" s="9">
        <v>42830</v>
      </c>
      <c r="B52" s="29"/>
      <c r="C52" s="29"/>
      <c r="D52" s="29"/>
      <c r="E52" s="29"/>
      <c r="F52" s="29"/>
      <c r="G52" s="29"/>
      <c r="H52" s="29"/>
      <c r="I52" s="29"/>
      <c r="J52" s="29"/>
    </row>
    <row r="53" spans="1:10">
      <c r="A53" s="9">
        <v>42831</v>
      </c>
      <c r="B53" s="29"/>
      <c r="C53" s="29"/>
      <c r="D53" s="29"/>
      <c r="E53" s="29"/>
      <c r="F53" s="29"/>
      <c r="G53" s="29"/>
      <c r="H53" s="29"/>
      <c r="I53" s="29"/>
      <c r="J53" s="29"/>
    </row>
    <row r="54" spans="1:10">
      <c r="A54" s="9">
        <v>42832</v>
      </c>
      <c r="B54" s="29"/>
      <c r="C54" s="29"/>
      <c r="D54" s="29"/>
      <c r="E54" s="29"/>
      <c r="F54" s="29"/>
      <c r="G54" s="29"/>
      <c r="H54" s="29"/>
      <c r="I54" s="29"/>
      <c r="J54" s="29"/>
    </row>
    <row r="55" spans="1:10">
      <c r="A55" s="9">
        <v>42833</v>
      </c>
      <c r="B55" s="29"/>
      <c r="C55" s="29"/>
      <c r="D55" s="29"/>
      <c r="E55" s="29"/>
      <c r="F55" s="29"/>
      <c r="G55" s="29"/>
      <c r="H55" s="29"/>
      <c r="I55" s="29"/>
      <c r="J55" s="29"/>
    </row>
    <row r="56" spans="1:10">
      <c r="A56" s="9">
        <v>42834</v>
      </c>
      <c r="B56" s="29"/>
      <c r="C56" s="29"/>
      <c r="D56" s="29"/>
      <c r="E56" s="29"/>
      <c r="F56" s="29"/>
      <c r="G56" s="29"/>
      <c r="H56" s="29"/>
      <c r="I56" s="29"/>
      <c r="J56" s="29"/>
    </row>
    <row r="57" spans="1:10">
      <c r="A57" s="9">
        <v>42835</v>
      </c>
      <c r="B57" s="29"/>
      <c r="C57" s="29"/>
      <c r="D57" s="29"/>
      <c r="E57" s="29"/>
      <c r="F57" s="29"/>
      <c r="G57" s="29"/>
      <c r="H57" s="29"/>
      <c r="I57" s="29"/>
      <c r="J57" s="29"/>
    </row>
    <row r="58" spans="1:10">
      <c r="A58" s="9">
        <v>42836</v>
      </c>
      <c r="B58" s="29"/>
      <c r="C58" s="29"/>
      <c r="D58" s="29"/>
      <c r="E58" s="29"/>
      <c r="F58" s="29"/>
      <c r="G58" s="29"/>
      <c r="H58" s="29"/>
      <c r="I58" s="29"/>
      <c r="J58" s="29"/>
    </row>
    <row r="59" spans="1:10">
      <c r="A59" s="9">
        <v>42837</v>
      </c>
      <c r="B59" s="29"/>
      <c r="C59" s="29"/>
      <c r="D59" s="29"/>
      <c r="E59" s="29"/>
      <c r="F59" s="29"/>
      <c r="G59" s="29"/>
      <c r="H59" s="29"/>
      <c r="I59" s="29"/>
      <c r="J59" s="29"/>
    </row>
    <row r="60" spans="1:10">
      <c r="A60" s="9">
        <v>42838</v>
      </c>
      <c r="B60" s="29"/>
      <c r="C60" s="29"/>
      <c r="D60" s="29"/>
      <c r="E60" s="29"/>
      <c r="F60" s="29"/>
      <c r="G60" s="29"/>
      <c r="H60" s="29"/>
      <c r="I60" s="29"/>
      <c r="J60" s="29"/>
    </row>
    <row r="61" spans="1:10">
      <c r="A61" s="9">
        <v>42839</v>
      </c>
      <c r="B61" s="29"/>
      <c r="C61" s="29"/>
      <c r="D61" s="29"/>
      <c r="E61" s="29"/>
      <c r="F61" s="29"/>
      <c r="G61" s="29"/>
      <c r="H61" s="29"/>
      <c r="I61" s="29"/>
      <c r="J61" s="29"/>
    </row>
    <row r="62" spans="1:10">
      <c r="A62" s="9">
        <v>42840</v>
      </c>
      <c r="B62" s="29"/>
      <c r="C62" s="29"/>
      <c r="D62" s="29"/>
      <c r="E62" s="29"/>
      <c r="F62" s="29"/>
      <c r="G62" s="29"/>
      <c r="H62" s="29"/>
      <c r="I62" s="29"/>
      <c r="J62" s="29"/>
    </row>
    <row r="63" spans="1:10">
      <c r="A63" s="9">
        <v>42841</v>
      </c>
      <c r="B63" s="29"/>
      <c r="C63" s="29"/>
      <c r="D63" s="29"/>
      <c r="E63" s="29"/>
      <c r="F63" s="29"/>
      <c r="G63" s="29"/>
      <c r="H63" s="29"/>
      <c r="I63" s="29"/>
      <c r="J63" s="29"/>
    </row>
    <row r="64" spans="1:10">
      <c r="A64" s="9">
        <v>42842</v>
      </c>
      <c r="B64" s="29"/>
      <c r="C64" s="29"/>
      <c r="D64" s="29"/>
      <c r="E64" s="29"/>
      <c r="F64" s="29"/>
      <c r="G64" s="29"/>
      <c r="H64" s="29"/>
      <c r="I64" s="29"/>
      <c r="J64" s="29"/>
    </row>
    <row r="65" spans="1:10">
      <c r="A65" s="9">
        <v>42843</v>
      </c>
      <c r="B65" s="29"/>
      <c r="C65" s="29"/>
      <c r="D65" s="29"/>
      <c r="E65" s="29"/>
      <c r="F65" s="29"/>
      <c r="G65" s="29"/>
      <c r="H65" s="29"/>
      <c r="I65" s="29"/>
      <c r="J65" s="29"/>
    </row>
    <row r="66" spans="1:10">
      <c r="A66" s="9">
        <v>42844</v>
      </c>
      <c r="B66" s="29"/>
      <c r="C66" s="29"/>
      <c r="D66" s="29"/>
      <c r="E66" s="29"/>
      <c r="F66" s="29"/>
      <c r="G66" s="29"/>
      <c r="H66" s="29"/>
      <c r="I66" s="29"/>
      <c r="J66" s="29"/>
    </row>
    <row r="67" spans="1:10">
      <c r="A67" s="9">
        <v>42845</v>
      </c>
      <c r="B67" s="29"/>
      <c r="C67" s="29"/>
      <c r="D67" s="29"/>
      <c r="E67" s="29"/>
      <c r="F67" s="29"/>
      <c r="G67" s="29"/>
      <c r="H67" s="29"/>
      <c r="I67" s="29"/>
      <c r="J67" s="29"/>
    </row>
    <row r="68" spans="1:10">
      <c r="A68" s="9">
        <v>42846</v>
      </c>
      <c r="B68" s="29"/>
      <c r="C68" s="29"/>
      <c r="D68" s="29"/>
      <c r="E68" s="29"/>
      <c r="F68" s="29"/>
      <c r="G68" s="29"/>
      <c r="H68" s="29"/>
      <c r="I68" s="29"/>
      <c r="J68" s="29"/>
    </row>
    <row r="69" spans="1:10">
      <c r="A69" s="9">
        <v>42847</v>
      </c>
      <c r="B69" s="29"/>
      <c r="C69" s="29"/>
      <c r="D69" s="29"/>
      <c r="E69" s="29"/>
      <c r="F69" s="29"/>
      <c r="G69" s="29"/>
      <c r="H69" s="29"/>
      <c r="I69" s="29"/>
      <c r="J69" s="29"/>
    </row>
    <row r="70" spans="1:10">
      <c r="A70" s="9">
        <v>42848</v>
      </c>
      <c r="B70" s="29"/>
      <c r="C70" s="29"/>
      <c r="D70" s="29"/>
      <c r="E70" s="29"/>
      <c r="F70" s="29"/>
      <c r="G70" s="29"/>
      <c r="H70" s="29"/>
      <c r="I70" s="29"/>
      <c r="J70" s="29"/>
    </row>
    <row r="71" spans="1:10">
      <c r="A71" s="9">
        <v>42849</v>
      </c>
      <c r="B71" s="29"/>
      <c r="C71" s="29"/>
      <c r="D71" s="29"/>
      <c r="E71" s="29"/>
      <c r="F71" s="29"/>
      <c r="G71" s="29"/>
      <c r="H71" s="29"/>
      <c r="I71" s="29"/>
      <c r="J71" s="29"/>
    </row>
    <row r="72" spans="1:10">
      <c r="A72" s="9">
        <v>42850</v>
      </c>
      <c r="B72" s="29"/>
      <c r="C72" s="29"/>
      <c r="D72" s="29"/>
      <c r="E72" s="29"/>
      <c r="F72" s="29"/>
      <c r="G72" s="29"/>
      <c r="H72" s="29"/>
      <c r="I72" s="29"/>
      <c r="J72" s="29"/>
    </row>
    <row r="73" spans="1:10">
      <c r="A73" s="9">
        <v>42851</v>
      </c>
      <c r="B73" s="29"/>
      <c r="C73" s="29"/>
      <c r="D73" s="29"/>
      <c r="E73" s="29"/>
      <c r="F73" s="29"/>
      <c r="G73" s="29"/>
      <c r="H73" s="29"/>
      <c r="I73" s="29"/>
      <c r="J73" s="29"/>
    </row>
    <row r="74" spans="1:10">
      <c r="A74" s="9">
        <v>42852</v>
      </c>
      <c r="B74" s="29"/>
      <c r="C74" s="29"/>
      <c r="D74" s="29"/>
      <c r="E74" s="29"/>
      <c r="F74" s="29"/>
      <c r="G74" s="29"/>
      <c r="H74" s="29"/>
      <c r="I74" s="29"/>
      <c r="J74" s="29"/>
    </row>
    <row r="75" spans="1:10">
      <c r="A75" s="9">
        <v>42853</v>
      </c>
      <c r="B75" s="29"/>
      <c r="C75" s="29"/>
      <c r="D75" s="29"/>
      <c r="E75" s="29"/>
      <c r="F75" s="29"/>
      <c r="G75" s="29"/>
      <c r="H75" s="29"/>
      <c r="I75" s="29"/>
      <c r="J75" s="29"/>
    </row>
    <row r="76" spans="1:10">
      <c r="A76" s="9">
        <v>42854</v>
      </c>
      <c r="B76" s="29"/>
      <c r="C76" s="29"/>
      <c r="D76" s="29"/>
      <c r="E76" s="29"/>
      <c r="F76" s="29"/>
      <c r="G76" s="29"/>
      <c r="H76" s="29"/>
      <c r="I76" s="29"/>
      <c r="J76" s="29"/>
    </row>
    <row r="77" spans="1:10">
      <c r="A77" s="9">
        <v>42855</v>
      </c>
      <c r="B77" s="29"/>
      <c r="C77" s="29"/>
      <c r="D77" s="29"/>
      <c r="E77" s="29"/>
      <c r="F77" s="29"/>
      <c r="G77" s="29"/>
      <c r="H77" s="29"/>
      <c r="I77" s="29"/>
      <c r="J77" s="29"/>
    </row>
    <row r="78" spans="1:10">
      <c r="A78" s="9">
        <v>42856</v>
      </c>
      <c r="B78" s="29"/>
      <c r="C78" s="29"/>
      <c r="D78" s="29"/>
      <c r="E78" s="29"/>
      <c r="F78" s="29"/>
      <c r="G78" s="29"/>
      <c r="H78" s="29"/>
      <c r="I78" s="29"/>
      <c r="J78" s="29"/>
    </row>
    <row r="79" spans="1:10">
      <c r="A79" s="9">
        <v>42857</v>
      </c>
      <c r="B79" s="29"/>
      <c r="C79" s="29"/>
      <c r="D79" s="29"/>
      <c r="E79" s="29"/>
      <c r="F79" s="29"/>
      <c r="G79" s="29"/>
      <c r="H79" s="29"/>
      <c r="I79" s="29"/>
      <c r="J79" s="29"/>
    </row>
    <row r="80" spans="1:10">
      <c r="A80" s="9">
        <v>42858</v>
      </c>
      <c r="B80" s="29"/>
      <c r="C80" s="29"/>
      <c r="D80" s="29"/>
      <c r="E80" s="29"/>
      <c r="F80" s="29"/>
      <c r="G80" s="29"/>
      <c r="H80" s="29"/>
      <c r="I80" s="29"/>
      <c r="J80" s="29"/>
    </row>
    <row r="81" spans="1:10">
      <c r="A81" s="9">
        <v>42859</v>
      </c>
      <c r="B81" s="29"/>
      <c r="C81" s="29"/>
      <c r="D81" s="29"/>
      <c r="E81" s="29"/>
      <c r="F81" s="29"/>
      <c r="G81" s="29"/>
      <c r="H81" s="29"/>
      <c r="I81" s="29"/>
      <c r="J81" s="29"/>
    </row>
    <row r="82" spans="1:10">
      <c r="A82" s="9">
        <v>42860</v>
      </c>
      <c r="B82" s="29"/>
      <c r="C82" s="29"/>
      <c r="D82" s="29"/>
      <c r="E82" s="29"/>
      <c r="F82" s="29"/>
      <c r="G82" s="29"/>
      <c r="H82" s="29"/>
      <c r="I82" s="29"/>
      <c r="J82" s="29"/>
    </row>
    <row r="83" spans="1:10">
      <c r="A83" s="9">
        <v>42861</v>
      </c>
      <c r="B83" s="29"/>
      <c r="C83" s="29"/>
      <c r="D83" s="29"/>
      <c r="E83" s="29"/>
      <c r="F83" s="29"/>
      <c r="G83" s="29"/>
      <c r="H83" s="29"/>
      <c r="I83" s="29"/>
      <c r="J83" s="29"/>
    </row>
    <row r="84" spans="1:10">
      <c r="A84" s="9">
        <v>42862</v>
      </c>
      <c r="B84" s="29"/>
      <c r="C84" s="29"/>
      <c r="D84" s="29"/>
      <c r="E84" s="29"/>
      <c r="F84" s="29"/>
      <c r="G84" s="29"/>
      <c r="H84" s="29"/>
      <c r="I84" s="29"/>
      <c r="J84" s="29"/>
    </row>
    <row r="85" spans="1:10">
      <c r="A85" s="9">
        <v>42863</v>
      </c>
      <c r="B85" s="29"/>
      <c r="C85" s="29"/>
      <c r="D85" s="29"/>
      <c r="E85" s="29"/>
      <c r="F85" s="29"/>
      <c r="G85" s="29"/>
      <c r="H85" s="29"/>
      <c r="I85" s="29"/>
      <c r="J85" s="29"/>
    </row>
    <row r="86" spans="1:10">
      <c r="A86" s="9">
        <v>42864</v>
      </c>
      <c r="B86" s="29"/>
      <c r="C86" s="29"/>
      <c r="D86" s="29"/>
      <c r="E86" s="29"/>
      <c r="F86" s="29"/>
      <c r="G86" s="29"/>
      <c r="H86" s="29"/>
      <c r="I86" s="29"/>
      <c r="J86" s="29"/>
    </row>
    <row r="87" spans="1:10">
      <c r="A87" s="9">
        <v>42865</v>
      </c>
      <c r="B87" s="29"/>
      <c r="C87" s="29"/>
      <c r="D87" s="29"/>
      <c r="E87" s="29"/>
      <c r="F87" s="29"/>
      <c r="G87" s="29"/>
      <c r="H87" s="29"/>
      <c r="I87" s="29"/>
      <c r="J87" s="29"/>
    </row>
    <row r="88" spans="1:10">
      <c r="A88" s="9">
        <v>42866</v>
      </c>
      <c r="B88" s="29"/>
      <c r="C88" s="29"/>
      <c r="D88" s="29"/>
      <c r="E88" s="29"/>
      <c r="F88" s="29"/>
      <c r="G88" s="29"/>
      <c r="H88" s="29"/>
      <c r="I88" s="29"/>
      <c r="J88" s="29"/>
    </row>
    <row r="89" spans="1:10">
      <c r="A89" s="9">
        <v>42867</v>
      </c>
      <c r="B89" s="29"/>
      <c r="C89" s="29"/>
      <c r="D89" s="29"/>
      <c r="E89" s="29"/>
      <c r="F89" s="29"/>
      <c r="G89" s="29"/>
      <c r="H89" s="29"/>
      <c r="I89" s="29"/>
      <c r="J89" s="29"/>
    </row>
    <row r="90" spans="1:10">
      <c r="A90" s="9">
        <v>42868</v>
      </c>
      <c r="B90" s="29"/>
      <c r="C90" s="29"/>
      <c r="D90" s="29"/>
      <c r="E90" s="29"/>
      <c r="F90" s="29"/>
      <c r="G90" s="29"/>
      <c r="H90" s="29"/>
      <c r="I90" s="29"/>
      <c r="J90" s="29"/>
    </row>
    <row r="91" spans="1:10">
      <c r="A91" s="9">
        <v>42869</v>
      </c>
      <c r="B91" s="29"/>
      <c r="C91" s="29"/>
      <c r="D91" s="29"/>
      <c r="E91" s="29"/>
      <c r="F91" s="29"/>
      <c r="G91" s="29"/>
      <c r="H91" s="29"/>
      <c r="I91" s="29"/>
      <c r="J91" s="29"/>
    </row>
    <row r="92" spans="1:10">
      <c r="A92" s="9">
        <v>42870</v>
      </c>
      <c r="B92" s="29"/>
      <c r="C92" s="29"/>
      <c r="D92" s="29"/>
      <c r="E92" s="29"/>
      <c r="F92" s="29"/>
      <c r="G92" s="29"/>
      <c r="H92" s="29"/>
      <c r="I92" s="29"/>
      <c r="J92" s="29"/>
    </row>
    <row r="93" spans="1:10">
      <c r="A93" s="9">
        <v>42871</v>
      </c>
      <c r="B93" s="29"/>
      <c r="C93" s="29"/>
      <c r="D93" s="29"/>
      <c r="E93" s="29"/>
      <c r="F93" s="29"/>
      <c r="G93" s="29"/>
      <c r="H93" s="29"/>
      <c r="I93" s="29"/>
      <c r="J93" s="29"/>
    </row>
    <row r="94" spans="1:10">
      <c r="A94" s="9">
        <v>42872</v>
      </c>
      <c r="B94" s="29"/>
      <c r="C94" s="29"/>
      <c r="D94" s="29"/>
      <c r="E94" s="29"/>
      <c r="F94" s="29"/>
      <c r="G94" s="29"/>
      <c r="H94" s="29"/>
      <c r="I94" s="29"/>
      <c r="J94" s="29"/>
    </row>
    <row r="95" spans="1:10">
      <c r="A95" s="9">
        <v>42873</v>
      </c>
      <c r="B95" s="29"/>
      <c r="C95" s="29"/>
      <c r="D95" s="29"/>
      <c r="E95" s="29"/>
      <c r="F95" s="29"/>
      <c r="G95" s="29"/>
      <c r="H95" s="29"/>
      <c r="I95" s="29"/>
      <c r="J95" s="29"/>
    </row>
    <row r="96" spans="1:10">
      <c r="A96" s="9">
        <v>42874</v>
      </c>
      <c r="B96" s="29"/>
      <c r="C96" s="29"/>
      <c r="D96" s="29"/>
      <c r="E96" s="29"/>
      <c r="F96" s="29"/>
      <c r="G96" s="29"/>
      <c r="H96" s="29"/>
      <c r="I96" s="29"/>
      <c r="J96" s="29"/>
    </row>
    <row r="97" spans="1:10">
      <c r="A97" s="9">
        <v>42875</v>
      </c>
      <c r="B97" s="29"/>
      <c r="C97" s="29"/>
      <c r="D97" s="29"/>
      <c r="E97" s="29"/>
      <c r="F97" s="29"/>
      <c r="G97" s="29"/>
      <c r="H97" s="29"/>
      <c r="I97" s="29"/>
      <c r="J97" s="29"/>
    </row>
    <row r="98" spans="1:10">
      <c r="A98" s="9">
        <v>42876</v>
      </c>
      <c r="B98" s="29"/>
      <c r="C98" s="29"/>
      <c r="D98" s="29"/>
      <c r="E98" s="29"/>
      <c r="F98" s="29"/>
      <c r="G98" s="29"/>
      <c r="H98" s="29"/>
      <c r="I98" s="29"/>
      <c r="J98" s="29"/>
    </row>
    <row r="99" spans="1:10">
      <c r="A99" s="9">
        <v>42877</v>
      </c>
      <c r="B99" s="29"/>
      <c r="C99" s="29"/>
      <c r="D99" s="29"/>
      <c r="E99" s="29"/>
      <c r="F99" s="29"/>
      <c r="G99" s="29"/>
      <c r="H99" s="29"/>
      <c r="I99" s="29"/>
      <c r="J99" s="29"/>
    </row>
    <row r="100" spans="1:10">
      <c r="A100" s="9">
        <v>42878</v>
      </c>
      <c r="B100" s="29"/>
      <c r="C100" s="29"/>
      <c r="D100" s="29"/>
      <c r="E100" s="29"/>
      <c r="F100" s="29"/>
      <c r="G100" s="29"/>
      <c r="H100" s="29"/>
      <c r="I100" s="29"/>
      <c r="J100" s="29"/>
    </row>
    <row r="101" spans="1:10">
      <c r="A101" s="9">
        <v>42879</v>
      </c>
      <c r="B101" s="29"/>
      <c r="C101" s="29"/>
      <c r="D101" s="29"/>
      <c r="E101" s="29"/>
      <c r="F101" s="29"/>
      <c r="G101" s="29"/>
      <c r="H101" s="29"/>
      <c r="I101" s="29"/>
      <c r="J101" s="29"/>
    </row>
    <row r="102" spans="1:10">
      <c r="A102" s="9">
        <v>42880</v>
      </c>
      <c r="B102" s="29"/>
      <c r="C102" s="29"/>
      <c r="D102" s="29"/>
      <c r="E102" s="29"/>
      <c r="F102" s="29"/>
      <c r="G102" s="29"/>
      <c r="H102" s="29"/>
      <c r="I102" s="29"/>
      <c r="J102" s="29"/>
    </row>
    <row r="103" spans="1:10">
      <c r="A103" s="9">
        <v>42881</v>
      </c>
      <c r="B103" s="29"/>
      <c r="C103" s="29"/>
      <c r="D103" s="29"/>
      <c r="E103" s="29"/>
      <c r="F103" s="29"/>
      <c r="G103" s="29"/>
      <c r="H103" s="29"/>
      <c r="I103" s="29"/>
      <c r="J103" s="29"/>
    </row>
    <row r="104" spans="1:10">
      <c r="A104" s="9">
        <v>42882</v>
      </c>
      <c r="B104" s="29"/>
      <c r="C104" s="29"/>
      <c r="D104" s="29"/>
      <c r="E104" s="29"/>
      <c r="F104" s="29"/>
      <c r="G104" s="29"/>
      <c r="H104" s="29"/>
      <c r="I104" s="29"/>
      <c r="J104" s="29"/>
    </row>
    <row r="105" spans="1:10">
      <c r="A105" s="9">
        <v>42883</v>
      </c>
      <c r="B105" s="29"/>
      <c r="C105" s="29"/>
      <c r="D105" s="29"/>
      <c r="E105" s="29"/>
      <c r="F105" s="29"/>
      <c r="G105" s="29"/>
      <c r="H105" s="29"/>
      <c r="I105" s="29"/>
      <c r="J105" s="29"/>
    </row>
    <row r="106" spans="1:10">
      <c r="A106" s="9">
        <v>42884</v>
      </c>
      <c r="B106" s="29"/>
      <c r="C106" s="29"/>
      <c r="D106" s="29"/>
      <c r="E106" s="29"/>
      <c r="F106" s="29"/>
      <c r="G106" s="29"/>
      <c r="H106" s="29"/>
      <c r="I106" s="29"/>
      <c r="J106" s="29"/>
    </row>
    <row r="107" spans="1:10">
      <c r="A107" s="9">
        <v>42885</v>
      </c>
      <c r="B107" s="29"/>
      <c r="C107" s="29"/>
      <c r="D107" s="29"/>
      <c r="E107" s="29"/>
      <c r="F107" s="29"/>
      <c r="G107" s="29"/>
      <c r="H107" s="29"/>
      <c r="I107" s="29"/>
      <c r="J107" s="29"/>
    </row>
    <row r="108" spans="1:10">
      <c r="A108" s="9">
        <v>42886</v>
      </c>
      <c r="B108" s="29"/>
      <c r="C108" s="29"/>
      <c r="D108" s="29"/>
      <c r="E108" s="29"/>
      <c r="F108" s="29"/>
      <c r="G108" s="29"/>
      <c r="H108" s="29"/>
      <c r="I108" s="29"/>
      <c r="J108" s="29"/>
    </row>
    <row r="109" spans="1:10">
      <c r="A109" s="9">
        <v>42887</v>
      </c>
      <c r="B109" s="29"/>
      <c r="C109" s="29"/>
      <c r="D109" s="29"/>
      <c r="E109" s="29"/>
      <c r="F109" s="29"/>
      <c r="G109" s="29"/>
      <c r="H109" s="29"/>
      <c r="I109" s="29"/>
      <c r="J109" s="29"/>
    </row>
    <row r="110" spans="1:10">
      <c r="A110" s="9">
        <v>42888</v>
      </c>
      <c r="B110" s="29"/>
      <c r="C110" s="29"/>
      <c r="D110" s="29"/>
      <c r="E110" s="29"/>
      <c r="F110" s="29"/>
      <c r="G110" s="29"/>
      <c r="H110" s="29"/>
      <c r="I110" s="29"/>
      <c r="J110" s="29"/>
    </row>
    <row r="111" spans="1:10">
      <c r="A111" s="9">
        <v>42889</v>
      </c>
      <c r="B111" s="29"/>
      <c r="C111" s="29"/>
      <c r="D111" s="29"/>
      <c r="E111" s="29"/>
      <c r="F111" s="29"/>
      <c r="G111" s="29"/>
      <c r="H111" s="29"/>
      <c r="I111" s="29"/>
      <c r="J111" s="29"/>
    </row>
    <row r="112" spans="1:10">
      <c r="A112" s="9">
        <v>42890</v>
      </c>
      <c r="B112" s="29"/>
      <c r="C112" s="29"/>
      <c r="D112" s="29"/>
      <c r="E112" s="29"/>
      <c r="F112" s="29"/>
      <c r="G112" s="29"/>
      <c r="H112" s="29"/>
      <c r="I112" s="29"/>
      <c r="J112" s="29"/>
    </row>
    <row r="113" spans="1:10">
      <c r="A113" s="9">
        <v>42891</v>
      </c>
      <c r="B113" s="29"/>
      <c r="C113" s="29"/>
      <c r="D113" s="29"/>
      <c r="E113" s="29"/>
      <c r="F113" s="29"/>
      <c r="G113" s="29"/>
      <c r="H113" s="29"/>
      <c r="I113" s="29"/>
      <c r="J113" s="29"/>
    </row>
    <row r="114" spans="1:10">
      <c r="A114" s="9">
        <v>42892</v>
      </c>
      <c r="B114" s="29"/>
      <c r="C114" s="29"/>
      <c r="D114" s="29"/>
      <c r="E114" s="29"/>
      <c r="F114" s="29"/>
      <c r="G114" s="29"/>
      <c r="H114" s="29"/>
      <c r="I114" s="29"/>
      <c r="J114" s="29"/>
    </row>
    <row r="115" spans="1:10">
      <c r="A115" s="9">
        <v>42893</v>
      </c>
      <c r="B115" s="29"/>
      <c r="C115" s="29"/>
      <c r="D115" s="29"/>
      <c r="E115" s="29"/>
      <c r="F115" s="29"/>
      <c r="G115" s="29"/>
      <c r="H115" s="29"/>
      <c r="I115" s="29"/>
      <c r="J115" s="29"/>
    </row>
    <row r="116" spans="1:10">
      <c r="A116" s="9">
        <v>42894</v>
      </c>
      <c r="B116" s="29"/>
      <c r="C116" s="29"/>
      <c r="D116" s="29"/>
      <c r="E116" s="29"/>
      <c r="F116" s="29"/>
      <c r="G116" s="29"/>
      <c r="H116" s="29"/>
      <c r="I116" s="29"/>
      <c r="J116" s="29"/>
    </row>
    <row r="117" spans="1:10">
      <c r="A117" s="9">
        <v>42895</v>
      </c>
      <c r="B117" s="29"/>
      <c r="C117" s="29"/>
      <c r="D117" s="29"/>
      <c r="E117" s="29"/>
      <c r="F117" s="29"/>
      <c r="G117" s="29"/>
      <c r="H117" s="29"/>
      <c r="I117" s="29"/>
      <c r="J117" s="29"/>
    </row>
    <row r="118" spans="1:10">
      <c r="A118" s="9">
        <v>42896</v>
      </c>
      <c r="B118" s="29"/>
      <c r="C118" s="29"/>
      <c r="D118" s="29"/>
      <c r="E118" s="29"/>
      <c r="F118" s="29"/>
      <c r="G118" s="29"/>
      <c r="H118" s="29"/>
      <c r="I118" s="29"/>
      <c r="J118" s="29"/>
    </row>
    <row r="119" spans="1:10">
      <c r="A119" s="9">
        <v>42897</v>
      </c>
      <c r="B119" s="29"/>
      <c r="C119" s="29"/>
      <c r="D119" s="29"/>
      <c r="E119" s="29"/>
      <c r="F119" s="29"/>
      <c r="G119" s="29"/>
      <c r="H119" s="29"/>
      <c r="I119" s="29"/>
      <c r="J119" s="29"/>
    </row>
    <row r="120" spans="1:10">
      <c r="A120" s="9">
        <v>42898</v>
      </c>
      <c r="B120" s="29"/>
      <c r="C120" s="29"/>
      <c r="D120" s="29"/>
      <c r="E120" s="29"/>
      <c r="F120" s="29"/>
      <c r="G120" s="29"/>
      <c r="H120" s="29"/>
      <c r="I120" s="29"/>
      <c r="J120" s="29"/>
    </row>
    <row r="121" spans="1:10">
      <c r="A121" s="9">
        <v>42899</v>
      </c>
      <c r="B121" s="29"/>
      <c r="C121" s="29"/>
      <c r="D121" s="29"/>
      <c r="E121" s="29"/>
      <c r="F121" s="29"/>
      <c r="G121" s="29"/>
      <c r="H121" s="29"/>
      <c r="I121" s="29"/>
      <c r="J121" s="29"/>
    </row>
    <row r="122" spans="1:10">
      <c r="A122" s="9">
        <v>42900</v>
      </c>
      <c r="B122" s="29"/>
      <c r="C122" s="29"/>
      <c r="D122" s="29"/>
      <c r="E122" s="29"/>
      <c r="F122" s="29"/>
      <c r="G122" s="29"/>
      <c r="H122" s="29"/>
      <c r="I122" s="29"/>
      <c r="J122" s="29"/>
    </row>
    <row r="123" spans="1:10">
      <c r="A123" s="9">
        <v>42901</v>
      </c>
      <c r="B123" s="29"/>
      <c r="C123" s="29"/>
      <c r="D123" s="29"/>
      <c r="E123" s="29"/>
      <c r="F123" s="29"/>
      <c r="G123" s="29"/>
      <c r="H123" s="29"/>
      <c r="I123" s="29"/>
      <c r="J123" s="29"/>
    </row>
    <row r="124" spans="1:10">
      <c r="A124" s="9">
        <v>42902</v>
      </c>
      <c r="B124" s="29"/>
      <c r="C124" s="29"/>
      <c r="D124" s="29"/>
      <c r="E124" s="29"/>
      <c r="F124" s="29"/>
      <c r="G124" s="29"/>
      <c r="H124" s="29"/>
      <c r="I124" s="29"/>
      <c r="J124" s="29"/>
    </row>
    <row r="125" spans="1:10">
      <c r="A125" s="9">
        <v>42903</v>
      </c>
      <c r="B125" s="29"/>
      <c r="C125" s="29"/>
      <c r="D125" s="29"/>
      <c r="E125" s="29"/>
      <c r="F125" s="29"/>
      <c r="G125" s="29"/>
      <c r="H125" s="29"/>
      <c r="I125" s="29"/>
      <c r="J125" s="29"/>
    </row>
    <row r="126" spans="1:10">
      <c r="A126" s="9">
        <v>42904</v>
      </c>
      <c r="B126" s="29"/>
      <c r="C126" s="29"/>
      <c r="D126" s="29"/>
      <c r="E126" s="29"/>
      <c r="F126" s="29"/>
      <c r="G126" s="29"/>
      <c r="H126" s="29"/>
      <c r="I126" s="29"/>
      <c r="J126" s="29"/>
    </row>
    <row r="127" spans="1:10">
      <c r="A127" s="9">
        <v>42905</v>
      </c>
      <c r="B127" s="29"/>
      <c r="C127" s="29"/>
      <c r="D127" s="29"/>
      <c r="E127" s="29"/>
      <c r="F127" s="29"/>
      <c r="G127" s="29"/>
      <c r="H127" s="29"/>
      <c r="I127" s="29"/>
      <c r="J127" s="29"/>
    </row>
    <row r="128" spans="1:10">
      <c r="A128" s="9">
        <v>42906</v>
      </c>
      <c r="B128" s="29"/>
      <c r="C128" s="29"/>
      <c r="D128" s="29"/>
      <c r="E128" s="29"/>
      <c r="F128" s="29"/>
      <c r="G128" s="29"/>
      <c r="H128" s="29"/>
      <c r="I128" s="29"/>
      <c r="J128" s="29"/>
    </row>
    <row r="129" spans="1:10">
      <c r="A129" s="9">
        <v>42907</v>
      </c>
      <c r="B129" s="29"/>
      <c r="C129" s="29"/>
      <c r="D129" s="29"/>
      <c r="E129" s="29"/>
      <c r="F129" s="29"/>
      <c r="G129" s="29"/>
      <c r="H129" s="29"/>
      <c r="I129" s="29"/>
      <c r="J129" s="29"/>
    </row>
    <row r="130" spans="1:10">
      <c r="A130" s="9">
        <v>42908</v>
      </c>
      <c r="B130" s="29"/>
      <c r="C130" s="29"/>
      <c r="D130" s="29"/>
      <c r="E130" s="29"/>
      <c r="F130" s="29"/>
      <c r="G130" s="29"/>
      <c r="H130" s="29"/>
      <c r="I130" s="29"/>
      <c r="J130" s="29"/>
    </row>
    <row r="131" spans="1:10">
      <c r="A131" s="9">
        <v>42909</v>
      </c>
      <c r="B131" s="29"/>
      <c r="C131" s="29"/>
      <c r="D131" s="29"/>
      <c r="E131" s="29"/>
      <c r="F131" s="29"/>
      <c r="G131" s="29"/>
      <c r="H131" s="29"/>
      <c r="I131" s="29"/>
      <c r="J131" s="29"/>
    </row>
    <row r="132" spans="1:10">
      <c r="A132" s="9">
        <v>42910</v>
      </c>
      <c r="B132" s="29"/>
      <c r="C132" s="29"/>
      <c r="D132" s="29"/>
      <c r="E132" s="29"/>
      <c r="F132" s="29"/>
      <c r="G132" s="29"/>
      <c r="H132" s="29"/>
      <c r="I132" s="29"/>
      <c r="J132" s="29"/>
    </row>
    <row r="133" spans="1:10">
      <c r="A133" s="9">
        <v>42911</v>
      </c>
      <c r="B133" s="29"/>
      <c r="C133" s="29"/>
      <c r="D133" s="29"/>
      <c r="E133" s="29"/>
      <c r="F133" s="29"/>
      <c r="G133" s="29"/>
      <c r="H133" s="29"/>
      <c r="I133" s="29"/>
      <c r="J133" s="29"/>
    </row>
    <row r="134" spans="1:10">
      <c r="A134" s="9">
        <v>42912</v>
      </c>
      <c r="B134" s="29"/>
      <c r="C134" s="29"/>
      <c r="D134" s="29"/>
      <c r="E134" s="29"/>
      <c r="F134" s="29"/>
      <c r="G134" s="29"/>
      <c r="H134" s="29"/>
      <c r="I134" s="29"/>
      <c r="J134" s="29"/>
    </row>
    <row r="135" spans="1:10">
      <c r="A135" s="9">
        <v>42913</v>
      </c>
      <c r="B135" s="29"/>
      <c r="C135" s="29"/>
      <c r="D135" s="29"/>
      <c r="E135" s="29"/>
      <c r="F135" s="29"/>
      <c r="G135" s="29"/>
      <c r="H135" s="29"/>
      <c r="I135" s="29"/>
      <c r="J135" s="29"/>
    </row>
    <row r="136" spans="1:10">
      <c r="A136" s="9">
        <v>42914</v>
      </c>
      <c r="B136" s="29"/>
      <c r="C136" s="29"/>
      <c r="D136" s="29"/>
      <c r="E136" s="29"/>
      <c r="F136" s="29"/>
      <c r="G136" s="29"/>
      <c r="H136" s="29"/>
      <c r="I136" s="29"/>
      <c r="J136" s="29"/>
    </row>
    <row r="137" spans="1:10">
      <c r="A137" s="9">
        <v>42915</v>
      </c>
      <c r="B137" s="29"/>
      <c r="C137" s="29"/>
      <c r="D137" s="29"/>
      <c r="E137" s="29"/>
      <c r="F137" s="29"/>
      <c r="G137" s="29"/>
      <c r="H137" s="29"/>
      <c r="I137" s="29"/>
      <c r="J137" s="29"/>
    </row>
    <row r="138" spans="1:10">
      <c r="A138" s="9">
        <v>42916</v>
      </c>
      <c r="B138" s="29"/>
      <c r="C138" s="29"/>
      <c r="D138" s="29"/>
      <c r="E138" s="29"/>
      <c r="F138" s="29"/>
      <c r="G138" s="29"/>
      <c r="H138" s="29"/>
      <c r="I138" s="29"/>
      <c r="J138" s="29"/>
    </row>
    <row r="139" spans="1:10">
      <c r="A139" s="9">
        <v>42917</v>
      </c>
      <c r="B139" s="29"/>
      <c r="C139" s="29"/>
      <c r="D139" s="29"/>
      <c r="E139" s="29"/>
      <c r="F139" s="29"/>
      <c r="G139" s="29"/>
      <c r="H139" s="29"/>
      <c r="I139" s="29"/>
      <c r="J139" s="29"/>
    </row>
    <row r="140" spans="1:10">
      <c r="A140" s="9">
        <v>42918</v>
      </c>
      <c r="B140" s="29"/>
      <c r="C140" s="29"/>
      <c r="D140" s="29"/>
      <c r="E140" s="29"/>
      <c r="F140" s="29"/>
      <c r="G140" s="29"/>
      <c r="H140" s="29"/>
      <c r="I140" s="29"/>
      <c r="J140" s="29"/>
    </row>
    <row r="141" spans="1:10">
      <c r="A141" s="9">
        <v>42919</v>
      </c>
      <c r="B141" s="29"/>
      <c r="C141" s="29"/>
      <c r="D141" s="29"/>
      <c r="E141" s="29"/>
      <c r="F141" s="29"/>
      <c r="G141" s="29"/>
      <c r="H141" s="29"/>
      <c r="I141" s="29"/>
      <c r="J141" s="29"/>
    </row>
    <row r="142" spans="1:10">
      <c r="A142" s="9">
        <v>42920</v>
      </c>
      <c r="B142" s="29"/>
      <c r="C142" s="29"/>
      <c r="D142" s="29"/>
      <c r="E142" s="29"/>
      <c r="F142" s="29"/>
      <c r="G142" s="29"/>
      <c r="H142" s="29"/>
      <c r="I142" s="29"/>
      <c r="J142" s="29"/>
    </row>
    <row r="143" spans="1:10">
      <c r="A143" s="9">
        <v>42921</v>
      </c>
      <c r="B143" s="29"/>
      <c r="C143" s="29"/>
      <c r="D143" s="29"/>
      <c r="E143" s="29"/>
      <c r="F143" s="29"/>
      <c r="G143" s="29"/>
      <c r="H143" s="29"/>
      <c r="I143" s="29"/>
      <c r="J143" s="29"/>
    </row>
    <row r="144" spans="1:10">
      <c r="A144" s="9">
        <v>42922</v>
      </c>
      <c r="B144" s="29"/>
      <c r="C144" s="29"/>
      <c r="D144" s="29"/>
      <c r="E144" s="29"/>
      <c r="F144" s="29"/>
      <c r="G144" s="29"/>
      <c r="H144" s="29"/>
      <c r="I144" s="29"/>
      <c r="J144" s="29"/>
    </row>
    <row r="145" spans="1:10">
      <c r="A145" s="9">
        <v>42923</v>
      </c>
      <c r="B145" s="29"/>
      <c r="C145" s="29"/>
      <c r="D145" s="29"/>
      <c r="E145" s="29"/>
      <c r="F145" s="29"/>
      <c r="G145" s="29"/>
      <c r="H145" s="29"/>
      <c r="I145" s="29"/>
      <c r="J145" s="29"/>
    </row>
    <row r="146" spans="1:10">
      <c r="A146" s="9">
        <v>42924</v>
      </c>
      <c r="B146" s="29"/>
      <c r="C146" s="29"/>
      <c r="D146" s="29"/>
      <c r="E146" s="29"/>
      <c r="F146" s="29"/>
      <c r="G146" s="29"/>
      <c r="H146" s="29"/>
      <c r="I146" s="29"/>
      <c r="J146" s="29"/>
    </row>
    <row r="147" spans="1:10">
      <c r="A147" s="9">
        <v>42925</v>
      </c>
      <c r="B147" s="29"/>
      <c r="C147" s="29"/>
      <c r="D147" s="29"/>
      <c r="E147" s="29"/>
      <c r="F147" s="29"/>
      <c r="G147" s="29"/>
      <c r="H147" s="29"/>
      <c r="I147" s="29"/>
      <c r="J147" s="29"/>
    </row>
    <row r="148" spans="1:10">
      <c r="A148" s="9">
        <v>42926</v>
      </c>
      <c r="B148" s="29"/>
      <c r="C148" s="29"/>
      <c r="D148" s="29"/>
      <c r="E148" s="29"/>
      <c r="F148" s="29"/>
      <c r="G148" s="29"/>
      <c r="H148" s="29"/>
      <c r="I148" s="29"/>
      <c r="J148" s="29"/>
    </row>
    <row r="149" spans="1:10">
      <c r="A149" s="9">
        <v>42927</v>
      </c>
      <c r="B149" s="29"/>
      <c r="C149" s="29"/>
      <c r="D149" s="29"/>
      <c r="E149" s="29"/>
      <c r="F149" s="29"/>
      <c r="G149" s="29"/>
      <c r="H149" s="29"/>
      <c r="I149" s="29"/>
      <c r="J149" s="29"/>
    </row>
    <row r="150" spans="1:10">
      <c r="A150" s="9">
        <v>42928</v>
      </c>
      <c r="B150" s="29"/>
      <c r="C150" s="29"/>
      <c r="D150" s="29"/>
      <c r="E150" s="29"/>
      <c r="F150" s="29"/>
      <c r="G150" s="29"/>
      <c r="H150" s="29"/>
      <c r="I150" s="29"/>
      <c r="J150" s="29"/>
    </row>
    <row r="151" spans="1:10">
      <c r="A151" s="9">
        <v>42929</v>
      </c>
      <c r="B151" s="29"/>
      <c r="C151" s="29"/>
      <c r="D151" s="29"/>
      <c r="E151" s="29"/>
      <c r="F151" s="29"/>
      <c r="G151" s="29"/>
      <c r="H151" s="29"/>
      <c r="I151" s="29"/>
      <c r="J151" s="29"/>
    </row>
    <row r="152" spans="1:10">
      <c r="A152" s="9">
        <v>42930</v>
      </c>
      <c r="B152" s="29"/>
      <c r="C152" s="29"/>
      <c r="D152" s="29"/>
      <c r="E152" s="29"/>
      <c r="F152" s="29"/>
      <c r="G152" s="29"/>
      <c r="H152" s="29"/>
      <c r="I152" s="29"/>
      <c r="J152" s="29"/>
    </row>
    <row r="153" spans="1:10">
      <c r="A153" s="9">
        <v>42931</v>
      </c>
      <c r="B153" s="29"/>
      <c r="C153" s="29"/>
      <c r="D153" s="29"/>
      <c r="E153" s="29"/>
      <c r="F153" s="29"/>
      <c r="G153" s="29"/>
      <c r="H153" s="29"/>
      <c r="I153" s="29"/>
      <c r="J153" s="29"/>
    </row>
    <row r="154" spans="1:10">
      <c r="A154" s="9">
        <v>42932</v>
      </c>
      <c r="B154" s="29"/>
      <c r="C154" s="29"/>
      <c r="D154" s="29"/>
      <c r="E154" s="29"/>
      <c r="F154" s="29"/>
      <c r="G154" s="29"/>
      <c r="H154" s="29"/>
      <c r="I154" s="29"/>
      <c r="J154" s="29"/>
    </row>
    <row r="155" spans="1:10">
      <c r="A155" s="9">
        <v>42933</v>
      </c>
      <c r="B155" s="29"/>
      <c r="C155" s="29"/>
      <c r="D155" s="29"/>
      <c r="E155" s="29"/>
      <c r="F155" s="29"/>
      <c r="G155" s="29"/>
      <c r="H155" s="29"/>
      <c r="I155" s="29"/>
      <c r="J155" s="29"/>
    </row>
    <row r="156" spans="1:10">
      <c r="A156" s="9">
        <v>42934</v>
      </c>
      <c r="B156" s="29"/>
      <c r="C156" s="29"/>
      <c r="D156" s="29"/>
      <c r="E156" s="29"/>
      <c r="F156" s="29"/>
      <c r="G156" s="29"/>
      <c r="H156" s="29"/>
      <c r="I156" s="29"/>
      <c r="J156" s="29"/>
    </row>
    <row r="157" spans="1:10">
      <c r="A157" s="9">
        <v>42935</v>
      </c>
      <c r="B157" s="29"/>
      <c r="C157" s="29"/>
      <c r="D157" s="29"/>
      <c r="E157" s="29"/>
      <c r="F157" s="29"/>
      <c r="G157" s="29"/>
      <c r="H157" s="29"/>
      <c r="I157" s="29"/>
      <c r="J157" s="29"/>
    </row>
    <row r="158" spans="1:10">
      <c r="A158" s="9">
        <v>42936</v>
      </c>
      <c r="B158" s="29"/>
      <c r="C158" s="29"/>
      <c r="D158" s="29"/>
      <c r="E158" s="29"/>
      <c r="F158" s="29"/>
      <c r="G158" s="29"/>
      <c r="H158" s="29"/>
      <c r="I158" s="29"/>
      <c r="J158" s="29"/>
    </row>
    <row r="159" spans="1:10">
      <c r="A159" s="9">
        <v>42937</v>
      </c>
      <c r="B159" s="29"/>
      <c r="C159" s="29"/>
      <c r="D159" s="29"/>
      <c r="E159" s="29"/>
      <c r="F159" s="29"/>
      <c r="G159" s="29"/>
      <c r="H159" s="29"/>
      <c r="I159" s="29"/>
      <c r="J159" s="29"/>
    </row>
    <row r="160" spans="1:10">
      <c r="A160" s="9">
        <v>42938</v>
      </c>
      <c r="B160" s="29"/>
      <c r="C160" s="29"/>
      <c r="D160" s="29"/>
      <c r="E160" s="29"/>
      <c r="F160" s="29"/>
      <c r="G160" s="29"/>
      <c r="H160" s="29"/>
      <c r="I160" s="29"/>
      <c r="J160" s="29"/>
    </row>
    <row r="161" spans="1:10">
      <c r="A161" s="9">
        <v>42939</v>
      </c>
      <c r="B161" s="29"/>
      <c r="C161" s="29"/>
      <c r="D161" s="29"/>
      <c r="E161" s="29"/>
      <c r="F161" s="29"/>
      <c r="G161" s="29"/>
      <c r="H161" s="29"/>
      <c r="I161" s="29"/>
      <c r="J161" s="29"/>
    </row>
    <row r="162" spans="1:10">
      <c r="A162" s="9">
        <v>42940</v>
      </c>
      <c r="B162" s="29"/>
      <c r="C162" s="29"/>
      <c r="D162" s="29"/>
      <c r="E162" s="29"/>
      <c r="F162" s="29"/>
      <c r="G162" s="29"/>
      <c r="H162" s="29"/>
      <c r="I162" s="29"/>
      <c r="J162" s="29"/>
    </row>
    <row r="163" spans="1:10">
      <c r="A163" s="9">
        <v>42941</v>
      </c>
      <c r="B163" s="29"/>
      <c r="C163" s="29"/>
      <c r="D163" s="29"/>
      <c r="E163" s="29"/>
      <c r="F163" s="29"/>
      <c r="G163" s="29"/>
      <c r="H163" s="29"/>
      <c r="I163" s="29"/>
      <c r="J163" s="29"/>
    </row>
    <row r="164" spans="1:10">
      <c r="A164" s="9">
        <v>42942</v>
      </c>
      <c r="B164" s="29"/>
      <c r="C164" s="29"/>
      <c r="D164" s="29"/>
      <c r="E164" s="29"/>
      <c r="F164" s="29"/>
      <c r="G164" s="29"/>
      <c r="H164" s="29"/>
      <c r="I164" s="29"/>
      <c r="J164" s="29"/>
    </row>
    <row r="165" spans="1:10">
      <c r="A165" s="9">
        <v>42943</v>
      </c>
      <c r="B165" s="29"/>
      <c r="C165" s="29"/>
      <c r="D165" s="29"/>
      <c r="E165" s="29"/>
      <c r="F165" s="29"/>
      <c r="G165" s="29"/>
      <c r="H165" s="29"/>
      <c r="I165" s="29"/>
      <c r="J165" s="29"/>
    </row>
    <row r="166" spans="1:10">
      <c r="A166" s="9">
        <v>42944</v>
      </c>
      <c r="B166" s="29"/>
      <c r="C166" s="29"/>
      <c r="D166" s="29"/>
      <c r="E166" s="29"/>
      <c r="F166" s="29"/>
      <c r="G166" s="29"/>
      <c r="H166" s="29"/>
      <c r="I166" s="29"/>
      <c r="J166" s="29"/>
    </row>
    <row r="167" spans="1:10">
      <c r="A167" s="9">
        <v>42945</v>
      </c>
      <c r="B167" s="29"/>
      <c r="C167" s="29"/>
      <c r="D167" s="29"/>
      <c r="E167" s="29"/>
      <c r="F167" s="29"/>
      <c r="G167" s="29"/>
      <c r="H167" s="29"/>
      <c r="I167" s="29"/>
      <c r="J167" s="29"/>
    </row>
    <row r="168" spans="1:10">
      <c r="A168" s="9">
        <v>42946</v>
      </c>
      <c r="B168" s="29"/>
      <c r="C168" s="29"/>
      <c r="D168" s="29"/>
      <c r="E168" s="29"/>
      <c r="F168" s="29"/>
      <c r="G168" s="29"/>
      <c r="H168" s="29"/>
      <c r="I168" s="29"/>
      <c r="J168" s="29"/>
    </row>
    <row r="169" spans="1:10">
      <c r="A169" s="9">
        <v>42947</v>
      </c>
      <c r="B169" s="29"/>
      <c r="C169" s="29"/>
      <c r="D169" s="29"/>
      <c r="E169" s="29"/>
      <c r="F169" s="29"/>
      <c r="G169" s="29"/>
      <c r="H169" s="29"/>
      <c r="I169" s="29"/>
      <c r="J169" s="29"/>
    </row>
    <row r="170" spans="1:10">
      <c r="A170" s="9">
        <v>42948</v>
      </c>
      <c r="B170" s="29"/>
      <c r="C170" s="29"/>
      <c r="D170" s="29"/>
      <c r="E170" s="29"/>
      <c r="F170" s="29"/>
      <c r="G170" s="29"/>
      <c r="H170" s="29"/>
      <c r="I170" s="29"/>
      <c r="J170" s="29"/>
    </row>
    <row r="171" spans="1:10">
      <c r="A171" s="9">
        <v>42949</v>
      </c>
      <c r="B171" s="29"/>
      <c r="C171" s="29"/>
      <c r="D171" s="29"/>
      <c r="E171" s="29"/>
      <c r="F171" s="29"/>
      <c r="G171" s="29"/>
      <c r="H171" s="29"/>
      <c r="I171" s="29"/>
      <c r="J171" s="29"/>
    </row>
    <row r="172" spans="1:10">
      <c r="A172" s="9">
        <v>42950</v>
      </c>
      <c r="B172" s="29"/>
      <c r="C172" s="29"/>
      <c r="D172" s="29"/>
      <c r="E172" s="29"/>
      <c r="F172" s="29"/>
      <c r="G172" s="29"/>
      <c r="H172" s="29"/>
      <c r="I172" s="29"/>
      <c r="J172" s="29"/>
    </row>
    <row r="173" spans="1:10">
      <c r="A173" s="9">
        <v>42951</v>
      </c>
      <c r="B173" s="29"/>
      <c r="C173" s="29"/>
      <c r="D173" s="29"/>
      <c r="E173" s="29"/>
      <c r="F173" s="29"/>
      <c r="G173" s="29"/>
      <c r="H173" s="29"/>
      <c r="I173" s="29"/>
      <c r="J173" s="29"/>
    </row>
    <row r="174" spans="1:10">
      <c r="A174" s="9">
        <v>42952</v>
      </c>
      <c r="B174" s="29"/>
      <c r="C174" s="29"/>
      <c r="D174" s="29"/>
      <c r="E174" s="29"/>
      <c r="F174" s="29"/>
      <c r="G174" s="29"/>
      <c r="H174" s="29"/>
      <c r="I174" s="29"/>
      <c r="J174" s="29"/>
    </row>
    <row r="175" spans="1:10">
      <c r="A175" s="9">
        <v>42953</v>
      </c>
      <c r="B175" s="29"/>
      <c r="C175" s="29"/>
      <c r="D175" s="29"/>
      <c r="E175" s="29"/>
      <c r="F175" s="29"/>
      <c r="G175" s="29"/>
      <c r="H175" s="29"/>
      <c r="I175" s="29"/>
      <c r="J175" s="29"/>
    </row>
    <row r="176" spans="1:10">
      <c r="A176" s="9">
        <v>42954</v>
      </c>
      <c r="B176" s="29"/>
      <c r="C176" s="29"/>
      <c r="D176" s="29"/>
      <c r="E176" s="29"/>
      <c r="F176" s="29"/>
      <c r="G176" s="29"/>
      <c r="H176" s="29"/>
      <c r="I176" s="29"/>
      <c r="J176" s="29"/>
    </row>
    <row r="177" spans="1:10">
      <c r="A177" s="9">
        <v>42955</v>
      </c>
      <c r="B177" s="29"/>
      <c r="C177" s="29"/>
      <c r="D177" s="29"/>
      <c r="E177" s="29"/>
      <c r="F177" s="29"/>
      <c r="G177" s="29"/>
      <c r="H177" s="29"/>
      <c r="I177" s="29"/>
      <c r="J177" s="29"/>
    </row>
    <row r="178" spans="1:10">
      <c r="A178" s="9">
        <v>42956</v>
      </c>
      <c r="B178" s="29"/>
      <c r="C178" s="29"/>
      <c r="D178" s="29"/>
      <c r="E178" s="29"/>
      <c r="F178" s="29"/>
      <c r="G178" s="29"/>
      <c r="H178" s="29"/>
      <c r="I178" s="29"/>
      <c r="J178" s="29"/>
    </row>
    <row r="179" spans="1:10">
      <c r="A179" s="9">
        <v>42957</v>
      </c>
      <c r="B179" s="29"/>
      <c r="C179" s="29"/>
      <c r="D179" s="29"/>
      <c r="E179" s="29"/>
      <c r="F179" s="29"/>
      <c r="G179" s="29"/>
      <c r="H179" s="29"/>
      <c r="I179" s="29"/>
      <c r="J179" s="29"/>
    </row>
    <row r="180" spans="1:10">
      <c r="A180" s="9">
        <v>42958</v>
      </c>
      <c r="B180" s="29"/>
      <c r="C180" s="29"/>
      <c r="D180" s="29"/>
      <c r="E180" s="29"/>
      <c r="F180" s="29"/>
      <c r="G180" s="29"/>
      <c r="H180" s="29"/>
      <c r="I180" s="29"/>
      <c r="J180" s="29"/>
    </row>
    <row r="181" spans="1:10">
      <c r="A181" s="9">
        <v>42959</v>
      </c>
      <c r="B181" s="29"/>
      <c r="C181" s="29"/>
      <c r="D181" s="29"/>
      <c r="E181" s="29"/>
      <c r="F181" s="29"/>
      <c r="G181" s="29"/>
      <c r="H181" s="29"/>
      <c r="I181" s="29"/>
      <c r="J181" s="29"/>
    </row>
    <row r="182" spans="1:10">
      <c r="A182" s="9">
        <v>42960</v>
      </c>
      <c r="B182" s="29"/>
      <c r="C182" s="29"/>
      <c r="D182" s="29"/>
      <c r="E182" s="29"/>
      <c r="F182" s="29"/>
      <c r="G182" s="29"/>
      <c r="H182" s="29"/>
      <c r="I182" s="29"/>
      <c r="J182" s="29"/>
    </row>
    <row r="183" spans="1:10">
      <c r="A183" s="9">
        <v>42961</v>
      </c>
      <c r="B183" s="29"/>
      <c r="C183" s="29"/>
      <c r="D183" s="29"/>
      <c r="E183" s="29"/>
      <c r="F183" s="29"/>
      <c r="G183" s="29"/>
      <c r="H183" s="29"/>
      <c r="I183" s="29"/>
      <c r="J183" s="29"/>
    </row>
    <row r="184" spans="1:10">
      <c r="A184" s="9">
        <v>42962</v>
      </c>
      <c r="B184" s="29"/>
      <c r="C184" s="29"/>
      <c r="D184" s="29"/>
      <c r="E184" s="29"/>
      <c r="F184" s="29"/>
      <c r="G184" s="29"/>
      <c r="H184" s="29"/>
      <c r="I184" s="29"/>
      <c r="J184" s="29"/>
    </row>
    <row r="185" spans="1:10">
      <c r="A185" s="9">
        <v>42963</v>
      </c>
      <c r="B185" s="29"/>
      <c r="C185" s="29"/>
      <c r="D185" s="29"/>
      <c r="E185" s="29"/>
      <c r="F185" s="29"/>
      <c r="G185" s="29"/>
      <c r="H185" s="29"/>
      <c r="I185" s="29"/>
      <c r="J185" s="29"/>
    </row>
    <row r="186" spans="1:10">
      <c r="A186" s="9">
        <v>42964</v>
      </c>
      <c r="B186" s="29"/>
      <c r="C186" s="29"/>
      <c r="D186" s="29"/>
      <c r="E186" s="29"/>
      <c r="F186" s="29"/>
      <c r="G186" s="29"/>
      <c r="H186" s="29"/>
      <c r="I186" s="29"/>
      <c r="J186" s="29"/>
    </row>
    <row r="187" spans="1:10">
      <c r="A187" s="9">
        <v>42965</v>
      </c>
      <c r="B187" s="29"/>
      <c r="C187" s="29"/>
      <c r="D187" s="29"/>
      <c r="E187" s="29"/>
      <c r="F187" s="29"/>
      <c r="G187" s="29"/>
      <c r="H187" s="29"/>
      <c r="I187" s="29"/>
      <c r="J187" s="29"/>
    </row>
    <row r="188" spans="1:10">
      <c r="A188" s="9">
        <v>42966</v>
      </c>
      <c r="B188" s="29"/>
      <c r="C188" s="29"/>
      <c r="D188" s="29"/>
      <c r="E188" s="29"/>
      <c r="F188" s="29"/>
      <c r="G188" s="29"/>
      <c r="H188" s="29"/>
      <c r="I188" s="29"/>
      <c r="J188" s="29"/>
    </row>
    <row r="189" spans="1:10">
      <c r="A189" s="9">
        <v>42967</v>
      </c>
      <c r="B189" s="29"/>
      <c r="C189" s="29"/>
      <c r="D189" s="29"/>
      <c r="E189" s="29"/>
      <c r="F189" s="29"/>
      <c r="G189" s="29"/>
      <c r="H189" s="29"/>
      <c r="I189" s="29"/>
      <c r="J189" s="29"/>
    </row>
    <row r="190" spans="1:10">
      <c r="A190" s="9">
        <v>42968</v>
      </c>
      <c r="B190" s="29"/>
      <c r="C190" s="29"/>
      <c r="D190" s="29"/>
      <c r="E190" s="29"/>
      <c r="F190" s="29"/>
      <c r="G190" s="29"/>
      <c r="H190" s="29"/>
      <c r="I190" s="29"/>
      <c r="J190" s="29"/>
    </row>
    <row r="191" spans="1:10">
      <c r="A191" s="9">
        <v>42969</v>
      </c>
      <c r="B191" s="29"/>
      <c r="C191" s="29"/>
      <c r="D191" s="29"/>
      <c r="E191" s="29"/>
      <c r="F191" s="29"/>
      <c r="G191" s="29"/>
      <c r="H191" s="29"/>
      <c r="I191" s="29"/>
      <c r="J191" s="29"/>
    </row>
    <row r="192" spans="1:10">
      <c r="A192" s="9">
        <v>42970</v>
      </c>
      <c r="B192" s="29"/>
      <c r="C192" s="29"/>
      <c r="D192" s="29"/>
      <c r="E192" s="29"/>
      <c r="F192" s="29"/>
      <c r="G192" s="29"/>
      <c r="H192" s="29"/>
      <c r="I192" s="29"/>
      <c r="J192" s="29"/>
    </row>
    <row r="193" spans="1:10">
      <c r="A193" s="9">
        <v>42971</v>
      </c>
      <c r="B193" s="29"/>
      <c r="C193" s="29"/>
      <c r="D193" s="29"/>
      <c r="E193" s="29"/>
      <c r="F193" s="29"/>
      <c r="G193" s="29"/>
      <c r="H193" s="29"/>
      <c r="I193" s="29"/>
      <c r="J193" s="29"/>
    </row>
    <row r="194" spans="1:10">
      <c r="A194" s="9">
        <v>42972</v>
      </c>
      <c r="B194" s="29"/>
      <c r="C194" s="29"/>
      <c r="D194" s="29"/>
      <c r="E194" s="29"/>
      <c r="F194" s="29"/>
      <c r="G194" s="29"/>
      <c r="H194" s="29"/>
      <c r="I194" s="29"/>
      <c r="J194" s="29"/>
    </row>
    <row r="195" spans="1:10">
      <c r="A195" s="9">
        <v>42973</v>
      </c>
      <c r="B195" s="29"/>
      <c r="C195" s="29"/>
      <c r="D195" s="29"/>
      <c r="E195" s="29"/>
      <c r="F195" s="29"/>
      <c r="G195" s="29"/>
      <c r="H195" s="29"/>
      <c r="I195" s="29"/>
      <c r="J195" s="29"/>
    </row>
    <row r="196" spans="1:10">
      <c r="A196" s="9">
        <v>42974</v>
      </c>
      <c r="B196" s="29"/>
      <c r="C196" s="29"/>
      <c r="D196" s="29"/>
      <c r="E196" s="29"/>
      <c r="F196" s="29"/>
      <c r="G196" s="29"/>
      <c r="H196" s="29"/>
      <c r="I196" s="29"/>
      <c r="J196" s="29"/>
    </row>
    <row r="197" spans="1:10">
      <c r="A197" s="9">
        <v>42975</v>
      </c>
      <c r="B197" s="29"/>
      <c r="C197" s="29"/>
      <c r="D197" s="29"/>
      <c r="E197" s="29"/>
      <c r="F197" s="29"/>
      <c r="G197" s="29"/>
      <c r="H197" s="29"/>
      <c r="I197" s="29"/>
      <c r="J197" s="29"/>
    </row>
    <row r="198" spans="1:10">
      <c r="A198" s="9">
        <v>42976</v>
      </c>
      <c r="B198" s="29"/>
      <c r="C198" s="29"/>
      <c r="D198" s="29"/>
      <c r="E198" s="29"/>
      <c r="F198" s="29"/>
      <c r="G198" s="29"/>
      <c r="H198" s="29"/>
      <c r="I198" s="29"/>
      <c r="J198" s="29"/>
    </row>
    <row r="199" spans="1:10">
      <c r="A199" s="9">
        <v>42977</v>
      </c>
      <c r="B199" s="29"/>
      <c r="C199" s="29"/>
      <c r="D199" s="29"/>
      <c r="E199" s="29"/>
      <c r="F199" s="29"/>
      <c r="G199" s="29"/>
      <c r="H199" s="29"/>
      <c r="I199" s="29"/>
      <c r="J199" s="29"/>
    </row>
    <row r="200" spans="1:10">
      <c r="A200" s="9">
        <v>42978</v>
      </c>
      <c r="B200" s="29"/>
      <c r="C200" s="29"/>
      <c r="D200" s="29"/>
      <c r="E200" s="29"/>
      <c r="F200" s="29"/>
      <c r="G200" s="29"/>
      <c r="H200" s="29"/>
      <c r="I200" s="29"/>
      <c r="J200" s="29"/>
    </row>
    <row r="201" spans="1:10">
      <c r="A201" s="9">
        <v>42979</v>
      </c>
      <c r="B201" s="29"/>
      <c r="C201" s="29"/>
      <c r="D201" s="29"/>
      <c r="E201" s="29"/>
      <c r="F201" s="29"/>
      <c r="G201" s="29"/>
      <c r="H201" s="29"/>
      <c r="I201" s="29"/>
      <c r="J201" s="29"/>
    </row>
    <row r="202" spans="1:10">
      <c r="A202" s="9">
        <v>42980</v>
      </c>
      <c r="B202" s="29"/>
      <c r="C202" s="29"/>
      <c r="D202" s="29"/>
      <c r="E202" s="29"/>
      <c r="F202" s="29"/>
      <c r="G202" s="29"/>
      <c r="H202" s="29"/>
      <c r="I202" s="29"/>
      <c r="J202" s="29"/>
    </row>
    <row r="203" spans="1:10">
      <c r="A203" s="9">
        <v>42981</v>
      </c>
      <c r="B203" s="29"/>
      <c r="C203" s="29"/>
      <c r="D203" s="29"/>
      <c r="E203" s="29"/>
      <c r="F203" s="29"/>
      <c r="G203" s="29"/>
      <c r="H203" s="29"/>
      <c r="I203" s="29"/>
      <c r="J203" s="29"/>
    </row>
    <row r="204" spans="1:10">
      <c r="A204" s="9">
        <v>42982</v>
      </c>
      <c r="B204" s="29"/>
      <c r="C204" s="29"/>
      <c r="D204" s="29"/>
      <c r="E204" s="29"/>
      <c r="F204" s="29"/>
      <c r="G204" s="29"/>
      <c r="H204" s="29"/>
      <c r="I204" s="29"/>
      <c r="J204" s="29"/>
    </row>
    <row r="205" spans="1:10">
      <c r="A205" s="9">
        <v>42983</v>
      </c>
      <c r="B205" s="29"/>
      <c r="C205" s="29"/>
      <c r="D205" s="29"/>
      <c r="E205" s="29"/>
      <c r="F205" s="29"/>
      <c r="G205" s="29"/>
      <c r="H205" s="29"/>
      <c r="I205" s="29"/>
      <c r="J205" s="29"/>
    </row>
    <row r="206" spans="1:10">
      <c r="A206" s="9">
        <v>42984</v>
      </c>
      <c r="B206" s="29"/>
      <c r="C206" s="29"/>
      <c r="D206" s="29"/>
      <c r="E206" s="29"/>
      <c r="F206" s="29"/>
      <c r="G206" s="29"/>
      <c r="H206" s="29"/>
      <c r="I206" s="29"/>
      <c r="J206" s="29"/>
    </row>
    <row r="207" spans="1:10">
      <c r="A207" s="9">
        <v>42985</v>
      </c>
      <c r="B207" s="29"/>
      <c r="C207" s="29"/>
      <c r="D207" s="29"/>
      <c r="E207" s="29"/>
      <c r="F207" s="29"/>
      <c r="G207" s="29"/>
      <c r="H207" s="29"/>
      <c r="I207" s="29"/>
      <c r="J207" s="29"/>
    </row>
    <row r="208" spans="1:10">
      <c r="A208" s="9">
        <v>42986</v>
      </c>
      <c r="B208" s="29"/>
      <c r="C208" s="29"/>
      <c r="D208" s="29"/>
      <c r="E208" s="29"/>
      <c r="F208" s="29"/>
      <c r="G208" s="29"/>
      <c r="H208" s="29"/>
      <c r="I208" s="29"/>
      <c r="J208" s="29"/>
    </row>
    <row r="209" spans="1:10">
      <c r="A209" s="9">
        <v>42987</v>
      </c>
      <c r="B209" s="29"/>
      <c r="C209" s="29"/>
      <c r="D209" s="29"/>
      <c r="E209" s="29"/>
      <c r="F209" s="29"/>
      <c r="G209" s="29"/>
      <c r="H209" s="29"/>
      <c r="I209" s="29"/>
      <c r="J209" s="29"/>
    </row>
    <row r="210" spans="1:10">
      <c r="A210" s="9">
        <v>42988</v>
      </c>
      <c r="B210" s="29"/>
      <c r="C210" s="29"/>
      <c r="D210" s="29"/>
      <c r="E210" s="29"/>
      <c r="F210" s="29"/>
      <c r="G210" s="29"/>
      <c r="H210" s="29"/>
      <c r="I210" s="29"/>
      <c r="J210" s="29"/>
    </row>
    <row r="211" spans="1:10">
      <c r="A211" s="9">
        <v>42989</v>
      </c>
      <c r="B211" s="29"/>
      <c r="C211" s="29"/>
      <c r="D211" s="29"/>
      <c r="E211" s="29"/>
      <c r="F211" s="29"/>
      <c r="G211" s="29"/>
      <c r="H211" s="29"/>
      <c r="I211" s="29"/>
      <c r="J211" s="29"/>
    </row>
    <row r="212" spans="1:10">
      <c r="A212" s="9">
        <v>42990</v>
      </c>
      <c r="B212" s="29"/>
      <c r="C212" s="29"/>
      <c r="D212" s="29"/>
      <c r="E212" s="29"/>
      <c r="F212" s="29"/>
      <c r="G212" s="29"/>
      <c r="H212" s="29"/>
      <c r="I212" s="29"/>
      <c r="J212" s="29"/>
    </row>
    <row r="213" spans="1:10">
      <c r="A213" s="9">
        <v>42991</v>
      </c>
      <c r="B213" s="29"/>
      <c r="C213" s="29"/>
      <c r="D213" s="29"/>
      <c r="E213" s="29"/>
      <c r="F213" s="29"/>
      <c r="G213" s="29"/>
      <c r="H213" s="29"/>
      <c r="I213" s="29"/>
      <c r="J213" s="29"/>
    </row>
    <row r="214" spans="1:10">
      <c r="A214" s="9">
        <v>42992</v>
      </c>
      <c r="B214" s="29"/>
      <c r="C214" s="29"/>
      <c r="D214" s="29"/>
      <c r="E214" s="29"/>
      <c r="F214" s="29"/>
      <c r="G214" s="29"/>
      <c r="H214" s="29"/>
      <c r="I214" s="29"/>
      <c r="J214" s="29"/>
    </row>
    <row r="215" spans="1:10">
      <c r="A215" s="9">
        <v>42993</v>
      </c>
      <c r="B215" s="29"/>
      <c r="C215" s="29"/>
      <c r="D215" s="29"/>
      <c r="E215" s="29"/>
      <c r="F215" s="29"/>
      <c r="G215" s="29"/>
      <c r="H215" s="29"/>
      <c r="I215" s="29"/>
      <c r="J215" s="29"/>
    </row>
    <row r="216" spans="1:10">
      <c r="A216" s="9">
        <v>42994</v>
      </c>
      <c r="B216" s="29"/>
      <c r="C216" s="29"/>
      <c r="D216" s="29"/>
      <c r="E216" s="29"/>
      <c r="F216" s="29"/>
      <c r="G216" s="29"/>
      <c r="H216" s="29"/>
      <c r="I216" s="29"/>
      <c r="J216" s="29"/>
    </row>
    <row r="217" spans="1:10">
      <c r="A217" s="9">
        <v>42995</v>
      </c>
      <c r="B217" s="29"/>
      <c r="C217" s="29"/>
      <c r="D217" s="29"/>
      <c r="E217" s="29"/>
      <c r="F217" s="29"/>
      <c r="G217" s="29"/>
      <c r="H217" s="29"/>
      <c r="I217" s="29"/>
      <c r="J217" s="29"/>
    </row>
    <row r="218" spans="1:10">
      <c r="A218" s="9">
        <v>42996</v>
      </c>
      <c r="B218" s="29"/>
      <c r="C218" s="29"/>
      <c r="D218" s="29"/>
      <c r="E218" s="29"/>
      <c r="F218" s="29"/>
      <c r="G218" s="29"/>
      <c r="H218" s="29"/>
      <c r="I218" s="29"/>
      <c r="J218" s="29"/>
    </row>
    <row r="219" spans="1:10">
      <c r="A219" s="9">
        <v>42997</v>
      </c>
      <c r="B219" s="29"/>
      <c r="C219" s="29"/>
      <c r="D219" s="29"/>
      <c r="E219" s="29"/>
      <c r="F219" s="29"/>
      <c r="G219" s="29"/>
      <c r="H219" s="29"/>
      <c r="I219" s="29"/>
      <c r="J219" s="29"/>
    </row>
    <row r="220" spans="1:10">
      <c r="A220" s="9">
        <v>42998</v>
      </c>
      <c r="B220" s="29"/>
      <c r="C220" s="29"/>
      <c r="D220" s="29"/>
      <c r="E220" s="29"/>
      <c r="F220" s="29"/>
      <c r="G220" s="29"/>
      <c r="H220" s="29"/>
      <c r="I220" s="29"/>
      <c r="J220" s="29"/>
    </row>
    <row r="221" spans="1:10">
      <c r="A221" s="9">
        <v>42999</v>
      </c>
      <c r="B221" s="29"/>
      <c r="C221" s="29"/>
      <c r="D221" s="29"/>
      <c r="E221" s="29"/>
      <c r="F221" s="29"/>
      <c r="G221" s="29"/>
      <c r="H221" s="29"/>
      <c r="I221" s="29"/>
      <c r="J221" s="29"/>
    </row>
    <row r="222" spans="1:10">
      <c r="A222" s="9">
        <v>43000</v>
      </c>
      <c r="B222" s="29"/>
      <c r="C222" s="29"/>
      <c r="D222" s="29"/>
      <c r="E222" s="29"/>
      <c r="F222" s="29"/>
      <c r="G222" s="29"/>
      <c r="H222" s="29"/>
      <c r="I222" s="29"/>
      <c r="J222" s="29"/>
    </row>
    <row r="223" spans="1:10">
      <c r="A223" s="9">
        <v>43001</v>
      </c>
      <c r="B223" s="29"/>
      <c r="C223" s="29"/>
      <c r="D223" s="29"/>
      <c r="E223" s="29"/>
      <c r="F223" s="29"/>
      <c r="G223" s="29"/>
      <c r="H223" s="29"/>
      <c r="I223" s="29"/>
      <c r="J223" s="29"/>
    </row>
    <row r="224" spans="1:10">
      <c r="A224" s="9">
        <v>43002</v>
      </c>
      <c r="B224" s="29"/>
      <c r="C224" s="29"/>
      <c r="D224" s="29"/>
      <c r="E224" s="29"/>
      <c r="F224" s="29"/>
      <c r="G224" s="29"/>
      <c r="H224" s="29"/>
      <c r="I224" s="29"/>
      <c r="J224" s="29"/>
    </row>
    <row r="225" spans="1:10">
      <c r="A225" s="9">
        <v>43003</v>
      </c>
      <c r="B225" s="29"/>
      <c r="C225" s="29"/>
      <c r="D225" s="29"/>
      <c r="E225" s="29"/>
      <c r="F225" s="29"/>
      <c r="G225" s="29"/>
      <c r="H225" s="29"/>
      <c r="I225" s="29"/>
      <c r="J225" s="29"/>
    </row>
    <row r="226" spans="1:10">
      <c r="A226" s="9">
        <v>43004</v>
      </c>
      <c r="B226" s="29"/>
      <c r="C226" s="29"/>
      <c r="D226" s="29"/>
      <c r="E226" s="29"/>
      <c r="F226" s="29"/>
      <c r="G226" s="29"/>
      <c r="H226" s="29"/>
      <c r="I226" s="29"/>
      <c r="J226" s="29"/>
    </row>
    <row r="227" spans="1:10">
      <c r="A227" s="9">
        <v>43005</v>
      </c>
      <c r="B227" s="29"/>
      <c r="C227" s="29"/>
      <c r="D227" s="29"/>
      <c r="E227" s="29"/>
      <c r="F227" s="29"/>
      <c r="G227" s="29"/>
      <c r="H227" s="29"/>
      <c r="I227" s="29"/>
      <c r="J227" s="29"/>
    </row>
    <row r="228" spans="1:10">
      <c r="A228" s="9">
        <v>43006</v>
      </c>
      <c r="B228" s="29"/>
      <c r="C228" s="29"/>
      <c r="D228" s="29"/>
      <c r="E228" s="29"/>
      <c r="F228" s="29"/>
      <c r="G228" s="29"/>
      <c r="H228" s="29"/>
      <c r="I228" s="29"/>
      <c r="J228" s="29"/>
    </row>
    <row r="229" spans="1:10">
      <c r="A229" s="9">
        <v>43007</v>
      </c>
      <c r="B229" s="29"/>
      <c r="C229" s="29"/>
      <c r="D229" s="29"/>
      <c r="E229" s="29"/>
      <c r="F229" s="29"/>
      <c r="G229" s="29"/>
      <c r="H229" s="29"/>
      <c r="I229" s="29"/>
      <c r="J229" s="29"/>
    </row>
    <row r="230" spans="1:10">
      <c r="A230" s="9">
        <v>43008</v>
      </c>
      <c r="B230" s="29"/>
      <c r="C230" s="29"/>
      <c r="D230" s="29"/>
      <c r="E230" s="29"/>
      <c r="F230" s="29"/>
      <c r="G230" s="29"/>
      <c r="H230" s="29"/>
      <c r="I230" s="29"/>
      <c r="J230" s="29"/>
    </row>
    <row r="231" spans="1:10">
      <c r="A231" s="9">
        <v>43009</v>
      </c>
      <c r="B231" s="29"/>
      <c r="C231" s="29"/>
      <c r="D231" s="29"/>
      <c r="E231" s="29"/>
      <c r="F231" s="29"/>
      <c r="G231" s="29"/>
      <c r="H231" s="29"/>
      <c r="I231" s="29"/>
      <c r="J231" s="29"/>
    </row>
    <row r="232" spans="1:10">
      <c r="A232" s="9">
        <v>43010</v>
      </c>
      <c r="B232" s="29"/>
      <c r="C232" s="29"/>
      <c r="D232" s="29"/>
      <c r="E232" s="29"/>
      <c r="F232" s="29"/>
      <c r="G232" s="29"/>
      <c r="H232" s="29"/>
      <c r="I232" s="29"/>
      <c r="J232" s="29"/>
    </row>
    <row r="233" spans="1:10">
      <c r="A233" s="9">
        <v>43011</v>
      </c>
      <c r="B233" s="29"/>
      <c r="C233" s="29"/>
      <c r="D233" s="29"/>
      <c r="E233" s="29"/>
      <c r="F233" s="29"/>
      <c r="G233" s="29"/>
      <c r="H233" s="29"/>
      <c r="I233" s="29"/>
      <c r="J233" s="29"/>
    </row>
    <row r="234" spans="1:10">
      <c r="A234" s="9">
        <v>43012</v>
      </c>
      <c r="B234" s="29"/>
      <c r="C234" s="29"/>
      <c r="D234" s="29"/>
      <c r="E234" s="29"/>
      <c r="F234" s="29"/>
      <c r="G234" s="29"/>
      <c r="H234" s="29"/>
      <c r="I234" s="29"/>
      <c r="J234" s="29"/>
    </row>
    <row r="235" spans="1:10">
      <c r="A235" s="9">
        <v>43013</v>
      </c>
      <c r="B235" s="29"/>
      <c r="C235" s="29"/>
      <c r="D235" s="29"/>
      <c r="E235" s="29"/>
      <c r="F235" s="29"/>
      <c r="G235" s="29"/>
      <c r="H235" s="29"/>
      <c r="I235" s="29"/>
      <c r="J235" s="29"/>
    </row>
    <row r="236" spans="1:10">
      <c r="A236" s="9">
        <v>43014</v>
      </c>
      <c r="B236" s="29"/>
      <c r="C236" s="29"/>
      <c r="D236" s="29"/>
      <c r="E236" s="29"/>
      <c r="F236" s="29"/>
      <c r="G236" s="29"/>
      <c r="H236" s="29"/>
      <c r="I236" s="29"/>
      <c r="J236" s="29"/>
    </row>
    <row r="237" spans="1:10">
      <c r="A237" s="9">
        <v>43015</v>
      </c>
      <c r="B237" s="29"/>
      <c r="C237" s="29"/>
      <c r="D237" s="29"/>
      <c r="E237" s="29"/>
      <c r="F237" s="29"/>
      <c r="G237" s="29"/>
      <c r="H237" s="29"/>
      <c r="I237" s="29"/>
      <c r="J237" s="29"/>
    </row>
    <row r="238" spans="1:10">
      <c r="A238" s="9">
        <v>43016</v>
      </c>
      <c r="B238" s="29"/>
      <c r="C238" s="29"/>
      <c r="D238" s="29"/>
      <c r="E238" s="29"/>
      <c r="F238" s="29"/>
      <c r="G238" s="29"/>
      <c r="H238" s="29"/>
      <c r="I238" s="29"/>
      <c r="J238" s="29"/>
    </row>
    <row r="239" spans="1:10">
      <c r="A239" s="9">
        <v>43017</v>
      </c>
      <c r="B239" s="29"/>
      <c r="C239" s="29"/>
      <c r="D239" s="29"/>
      <c r="E239" s="29"/>
      <c r="F239" s="29"/>
      <c r="G239" s="29"/>
      <c r="H239" s="29"/>
      <c r="I239" s="29"/>
      <c r="J239" s="29"/>
    </row>
    <row r="240" spans="1:10">
      <c r="A240" s="9">
        <v>43018</v>
      </c>
      <c r="B240" s="29"/>
      <c r="C240" s="29"/>
      <c r="D240" s="29"/>
      <c r="E240" s="29"/>
      <c r="F240" s="29"/>
      <c r="G240" s="29"/>
      <c r="H240" s="29"/>
      <c r="I240" s="29"/>
      <c r="J240" s="29"/>
    </row>
    <row r="241" spans="1:10">
      <c r="A241" s="9">
        <v>43019</v>
      </c>
      <c r="B241" s="29"/>
      <c r="C241" s="29"/>
      <c r="D241" s="29"/>
      <c r="E241" s="29"/>
      <c r="F241" s="29"/>
      <c r="G241" s="29"/>
      <c r="H241" s="29"/>
      <c r="I241" s="29"/>
      <c r="J241" s="29"/>
    </row>
    <row r="242" spans="1:10">
      <c r="A242" s="9">
        <v>43020</v>
      </c>
      <c r="B242" s="29"/>
      <c r="C242" s="29"/>
      <c r="D242" s="29"/>
      <c r="E242" s="29"/>
      <c r="F242" s="29"/>
      <c r="G242" s="29"/>
      <c r="H242" s="29"/>
      <c r="I242" s="29"/>
      <c r="J242" s="29"/>
    </row>
    <row r="243" spans="1:10">
      <c r="A243" s="9">
        <v>43021</v>
      </c>
      <c r="B243" s="29"/>
      <c r="C243" s="29"/>
      <c r="D243" s="29"/>
      <c r="E243" s="29"/>
      <c r="F243" s="29"/>
      <c r="G243" s="29"/>
      <c r="H243" s="29"/>
      <c r="I243" s="29"/>
      <c r="J243" s="29"/>
    </row>
    <row r="244" spans="1:10">
      <c r="A244" s="9">
        <v>43022</v>
      </c>
      <c r="B244" s="29"/>
      <c r="C244" s="29"/>
      <c r="D244" s="29"/>
      <c r="E244" s="29"/>
      <c r="F244" s="29"/>
      <c r="G244" s="29"/>
      <c r="H244" s="29"/>
      <c r="I244" s="29"/>
      <c r="J244" s="29"/>
    </row>
    <row r="245" spans="1:10">
      <c r="A245" s="9">
        <v>43023</v>
      </c>
      <c r="B245" s="29"/>
      <c r="C245" s="29"/>
      <c r="D245" s="29"/>
      <c r="E245" s="29"/>
      <c r="F245" s="29"/>
      <c r="G245" s="29"/>
      <c r="H245" s="29"/>
      <c r="I245" s="29"/>
      <c r="J245" s="29"/>
    </row>
    <row r="246" spans="1:10">
      <c r="A246" s="9">
        <v>43024</v>
      </c>
      <c r="B246" s="29"/>
      <c r="C246" s="29"/>
      <c r="D246" s="29"/>
      <c r="E246" s="29"/>
      <c r="F246" s="29"/>
      <c r="G246" s="29"/>
      <c r="H246" s="29"/>
      <c r="I246" s="29"/>
      <c r="J246" s="29"/>
    </row>
    <row r="247" spans="1:10">
      <c r="A247" s="9">
        <v>43025</v>
      </c>
      <c r="B247" s="29"/>
      <c r="C247" s="29"/>
      <c r="D247" s="29"/>
      <c r="E247" s="29"/>
      <c r="F247" s="29"/>
      <c r="G247" s="29"/>
      <c r="H247" s="29"/>
      <c r="I247" s="29"/>
      <c r="J247" s="29"/>
    </row>
    <row r="248" spans="1:10">
      <c r="A248" s="9">
        <v>43026</v>
      </c>
      <c r="B248" s="29"/>
      <c r="C248" s="29"/>
      <c r="D248" s="29"/>
      <c r="E248" s="29"/>
      <c r="F248" s="29"/>
      <c r="G248" s="29"/>
      <c r="H248" s="29"/>
      <c r="I248" s="29"/>
      <c r="J248" s="29"/>
    </row>
    <row r="249" spans="1:10">
      <c r="A249" s="9">
        <v>43027</v>
      </c>
      <c r="B249" s="29"/>
      <c r="C249" s="29"/>
      <c r="D249" s="29"/>
      <c r="E249" s="29"/>
      <c r="F249" s="29"/>
      <c r="G249" s="29"/>
      <c r="H249" s="29"/>
      <c r="I249" s="29"/>
      <c r="J249" s="29"/>
    </row>
    <row r="250" spans="1:10">
      <c r="A250" s="9">
        <v>43028</v>
      </c>
      <c r="B250" s="29"/>
      <c r="C250" s="29"/>
      <c r="D250" s="29"/>
      <c r="E250" s="29"/>
      <c r="F250" s="29"/>
      <c r="G250" s="29"/>
      <c r="H250" s="29"/>
      <c r="I250" s="29"/>
      <c r="J250" s="29"/>
    </row>
    <row r="251" spans="1:10">
      <c r="A251" s="9">
        <v>43029</v>
      </c>
      <c r="B251" s="29"/>
      <c r="C251" s="29"/>
      <c r="D251" s="29"/>
      <c r="E251" s="29"/>
      <c r="F251" s="29"/>
      <c r="G251" s="29"/>
      <c r="H251" s="29"/>
      <c r="I251" s="29"/>
      <c r="J251" s="29"/>
    </row>
    <row r="252" spans="1:10">
      <c r="A252" s="9">
        <v>43030</v>
      </c>
      <c r="B252" s="29"/>
      <c r="C252" s="29"/>
      <c r="D252" s="29"/>
      <c r="E252" s="29"/>
      <c r="F252" s="29"/>
      <c r="G252" s="29"/>
      <c r="H252" s="29"/>
      <c r="I252" s="29"/>
      <c r="J252" s="29"/>
    </row>
    <row r="253" spans="1:10">
      <c r="A253" s="9">
        <v>43031</v>
      </c>
      <c r="B253" s="29"/>
      <c r="C253" s="29"/>
      <c r="D253" s="29"/>
      <c r="E253" s="29"/>
      <c r="F253" s="29"/>
      <c r="G253" s="29"/>
      <c r="H253" s="29"/>
      <c r="I253" s="29"/>
      <c r="J253" s="29"/>
    </row>
    <row r="254" spans="1:10">
      <c r="A254" s="9">
        <v>43032</v>
      </c>
      <c r="B254" s="29"/>
      <c r="C254" s="29"/>
      <c r="D254" s="29"/>
      <c r="E254" s="29"/>
      <c r="F254" s="29"/>
      <c r="G254" s="29"/>
      <c r="H254" s="29"/>
      <c r="I254" s="29"/>
      <c r="J254" s="29"/>
    </row>
    <row r="255" spans="1:10">
      <c r="A255" s="9">
        <v>43033</v>
      </c>
      <c r="B255" s="29"/>
      <c r="C255" s="29"/>
      <c r="D255" s="29"/>
      <c r="E255" s="29"/>
      <c r="F255" s="29"/>
      <c r="G255" s="29"/>
      <c r="H255" s="29"/>
      <c r="I255" s="29"/>
      <c r="J255" s="29"/>
    </row>
    <row r="256" spans="1:10">
      <c r="A256" s="9">
        <v>43034</v>
      </c>
      <c r="B256" s="29"/>
      <c r="C256" s="29"/>
      <c r="D256" s="29"/>
      <c r="E256" s="29"/>
      <c r="F256" s="29"/>
      <c r="G256" s="29"/>
      <c r="H256" s="29"/>
      <c r="I256" s="29"/>
      <c r="J256" s="29"/>
    </row>
    <row r="257" spans="1:10">
      <c r="A257" s="9">
        <v>43035</v>
      </c>
      <c r="B257" s="29"/>
      <c r="C257" s="29"/>
      <c r="D257" s="29"/>
      <c r="E257" s="29"/>
      <c r="F257" s="29"/>
      <c r="G257" s="29"/>
      <c r="H257" s="29"/>
      <c r="I257" s="29"/>
      <c r="J257" s="29"/>
    </row>
    <row r="258" spans="1:10">
      <c r="A258" s="9">
        <v>43036</v>
      </c>
      <c r="B258" s="29"/>
      <c r="C258" s="29"/>
      <c r="D258" s="29"/>
      <c r="E258" s="29"/>
      <c r="F258" s="29"/>
      <c r="G258" s="29"/>
      <c r="H258" s="29"/>
      <c r="I258" s="29"/>
      <c r="J258" s="29"/>
    </row>
    <row r="259" spans="1:10">
      <c r="A259" s="9">
        <v>43037</v>
      </c>
      <c r="B259" s="29"/>
      <c r="C259" s="29"/>
      <c r="D259" s="29"/>
      <c r="E259" s="29"/>
      <c r="F259" s="29"/>
      <c r="G259" s="29"/>
      <c r="H259" s="29"/>
      <c r="I259" s="29"/>
      <c r="J259" s="29"/>
    </row>
    <row r="260" spans="1:10">
      <c r="A260" s="9">
        <v>43038</v>
      </c>
      <c r="B260" s="29"/>
      <c r="C260" s="29"/>
      <c r="D260" s="29"/>
      <c r="E260" s="29"/>
      <c r="F260" s="29"/>
      <c r="G260" s="29"/>
      <c r="H260" s="29"/>
      <c r="I260" s="29"/>
      <c r="J260" s="29"/>
    </row>
    <row r="261" spans="1:10">
      <c r="A261" s="9">
        <v>43039</v>
      </c>
      <c r="B261" s="29"/>
      <c r="C261" s="29"/>
      <c r="D261" s="29"/>
      <c r="E261" s="29"/>
      <c r="F261" s="29"/>
      <c r="G261" s="29"/>
      <c r="H261" s="29"/>
      <c r="I261" s="29"/>
      <c r="J261" s="29"/>
    </row>
    <row r="262" spans="1:10">
      <c r="A262" s="9">
        <v>43040</v>
      </c>
      <c r="B262" s="29"/>
      <c r="C262" s="29"/>
      <c r="D262" s="29"/>
      <c r="E262" s="29"/>
      <c r="F262" s="29"/>
      <c r="G262" s="29"/>
      <c r="H262" s="29"/>
      <c r="I262" s="29"/>
      <c r="J262" s="29"/>
    </row>
    <row r="263" spans="1:10">
      <c r="A263" s="9">
        <v>43041</v>
      </c>
      <c r="B263" s="29"/>
      <c r="C263" s="29"/>
      <c r="D263" s="29"/>
      <c r="E263" s="29"/>
      <c r="F263" s="29"/>
      <c r="G263" s="29"/>
      <c r="H263" s="29"/>
      <c r="I263" s="29"/>
      <c r="J263" s="29"/>
    </row>
    <row r="264" spans="1:10">
      <c r="A264" s="9">
        <v>43042</v>
      </c>
      <c r="B264" s="29"/>
      <c r="C264" s="29"/>
      <c r="D264" s="29"/>
      <c r="E264" s="29"/>
      <c r="F264" s="29"/>
      <c r="G264" s="29"/>
      <c r="H264" s="29"/>
      <c r="I264" s="29"/>
      <c r="J264" s="29"/>
    </row>
    <row r="265" spans="1:10">
      <c r="A265" s="9">
        <v>43043</v>
      </c>
      <c r="B265" s="29"/>
      <c r="C265" s="29"/>
      <c r="D265" s="29"/>
      <c r="E265" s="29"/>
      <c r="F265" s="29"/>
      <c r="G265" s="29"/>
      <c r="H265" s="29"/>
      <c r="I265" s="29"/>
      <c r="J265" s="29"/>
    </row>
    <row r="266" spans="1:10">
      <c r="A266" s="9">
        <v>43044</v>
      </c>
      <c r="B266" s="29"/>
      <c r="C266" s="29"/>
      <c r="D266" s="29"/>
      <c r="E266" s="29"/>
      <c r="F266" s="29"/>
      <c r="G266" s="29"/>
      <c r="H266" s="29"/>
      <c r="I266" s="29"/>
      <c r="J266" s="29"/>
    </row>
    <row r="267" spans="1:10">
      <c r="A267" s="9">
        <v>43045</v>
      </c>
      <c r="B267" s="29"/>
      <c r="C267" s="29"/>
      <c r="D267" s="29"/>
      <c r="E267" s="29"/>
      <c r="F267" s="29"/>
      <c r="G267" s="29"/>
      <c r="H267" s="29"/>
      <c r="I267" s="29"/>
      <c r="J267" s="29"/>
    </row>
    <row r="268" spans="1:10">
      <c r="A268" s="9">
        <v>43046</v>
      </c>
      <c r="B268" s="29">
        <v>23557.23</v>
      </c>
      <c r="C268" s="29">
        <v>8.81</v>
      </c>
      <c r="D268" s="44">
        <v>4.0000000000000002E-4</v>
      </c>
      <c r="E268" s="29">
        <v>6767.7809999999999</v>
      </c>
      <c r="F268" s="29">
        <v>-18.66</v>
      </c>
      <c r="G268" s="44">
        <v>-2.7000000000000001E-3</v>
      </c>
      <c r="H268" s="29">
        <v>1316.55</v>
      </c>
      <c r="I268" s="29">
        <v>-0.79</v>
      </c>
      <c r="J268" s="44">
        <v>-5.9999999999999995E-4</v>
      </c>
    </row>
    <row r="269" spans="1:10">
      <c r="A269" s="9">
        <v>43047</v>
      </c>
      <c r="B269" s="29">
        <v>23516.26</v>
      </c>
      <c r="C269" s="29">
        <v>81.25</v>
      </c>
      <c r="D269" s="44">
        <v>3.5000000000000001E-3</v>
      </c>
      <c r="E269" s="29">
        <v>6714.9409999999998</v>
      </c>
      <c r="F269" s="29">
        <v>-1.59</v>
      </c>
      <c r="G269" s="29">
        <v>-0.02</v>
      </c>
      <c r="H269" s="29">
        <v>1277.3399999999999</v>
      </c>
      <c r="I269" s="29">
        <v>5.83</v>
      </c>
      <c r="J269" s="29">
        <v>0.46</v>
      </c>
    </row>
    <row r="271" spans="1:10">
      <c r="H271" s="92"/>
    </row>
  </sheetData>
  <mergeCells count="4">
    <mergeCell ref="B1:D1"/>
    <mergeCell ref="E1:G1"/>
    <mergeCell ref="H1:J1"/>
    <mergeCell ref="B3:J3"/>
  </mergeCells>
  <phoneticPr fontId="3" type="noConversion"/>
  <hyperlinks>
    <hyperlink ref="B3" r:id="rId1"/>
  </hyperlinks>
  <pageMargins left="0.7" right="0.7" top="0.75" bottom="0.75" header="0.3" footer="0.3"/>
  <pageSetup paperSize="9"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工作表2"/>
  <dimension ref="A1:AF279"/>
  <sheetViews>
    <sheetView zoomScale="85" zoomScaleNormal="85" workbookViewId="0">
      <pane xSplit="2" ySplit="2" topLeftCell="C235" activePane="bottomRight" state="frozen"/>
      <selection pane="topRight" activeCell="C1" sqref="C1"/>
      <selection pane="bottomLeft" activeCell="A3" sqref="A3"/>
      <selection pane="bottomRight" activeCell="C253" sqref="C253"/>
    </sheetView>
  </sheetViews>
  <sheetFormatPr defaultRowHeight="15.6"/>
  <cols>
    <col min="1" max="1" width="19.109375" style="1" customWidth="1"/>
    <col min="2" max="2" width="14.33203125" style="1" bestFit="1" customWidth="1"/>
    <col min="3" max="6" width="11.109375" style="1" customWidth="1"/>
    <col min="7" max="10" width="11.6640625" style="1" customWidth="1"/>
    <col min="11" max="11" width="13.88671875" style="2" bestFit="1" customWidth="1"/>
    <col min="12" max="13" width="10.44140625" style="2" bestFit="1" customWidth="1"/>
    <col min="14" max="17" width="12.44140625" style="1" customWidth="1"/>
    <col min="18" max="21" width="14" style="2" customWidth="1"/>
    <col min="22" max="22" width="12.88671875" style="1" bestFit="1" customWidth="1"/>
    <col min="23" max="23" width="12.88671875" style="2" bestFit="1" customWidth="1"/>
    <col min="24" max="24" width="10.6640625" style="1" bestFit="1" customWidth="1"/>
    <col min="25" max="27" width="12.21875" style="2" bestFit="1" customWidth="1"/>
    <col min="28" max="29" width="10.6640625" style="2" bestFit="1" customWidth="1"/>
    <col min="30" max="30" width="9.77734375" style="2" bestFit="1" customWidth="1"/>
    <col min="31" max="31" width="10.44140625" style="2" bestFit="1" customWidth="1"/>
    <col min="32" max="32" width="12.88671875" style="2" bestFit="1" customWidth="1"/>
    <col min="33" max="16384" width="8.88671875" style="2"/>
  </cols>
  <sheetData>
    <row r="1" spans="1:32" ht="16.2">
      <c r="A1" s="107" t="s">
        <v>0</v>
      </c>
      <c r="B1" s="16"/>
      <c r="C1" s="100" t="s">
        <v>2</v>
      </c>
      <c r="D1" s="100"/>
      <c r="E1" s="100"/>
      <c r="F1" s="100"/>
      <c r="G1" s="101" t="s">
        <v>34</v>
      </c>
      <c r="H1" s="102"/>
      <c r="I1" s="102"/>
      <c r="J1" s="102"/>
      <c r="K1" s="103" t="s">
        <v>9</v>
      </c>
      <c r="L1" s="104"/>
      <c r="M1" s="104"/>
      <c r="N1" s="97" t="s">
        <v>35</v>
      </c>
      <c r="O1" s="108"/>
      <c r="P1" s="108"/>
      <c r="Q1" s="108"/>
      <c r="R1" s="105" t="s">
        <v>42</v>
      </c>
      <c r="S1" s="106"/>
      <c r="T1" s="106"/>
      <c r="U1" s="106"/>
      <c r="V1" s="5" t="s">
        <v>20</v>
      </c>
      <c r="W1" s="95" t="s">
        <v>22</v>
      </c>
      <c r="X1" s="110" t="s">
        <v>29</v>
      </c>
      <c r="Y1" s="111"/>
      <c r="Z1" s="111"/>
      <c r="AA1" s="111"/>
      <c r="AB1" s="111"/>
      <c r="AC1" s="111"/>
      <c r="AD1" s="93" t="s">
        <v>33</v>
      </c>
      <c r="AE1" s="94"/>
      <c r="AF1" s="94"/>
    </row>
    <row r="2" spans="1:32" ht="31.2">
      <c r="A2" s="107"/>
      <c r="B2" s="16" t="s">
        <v>1</v>
      </c>
      <c r="C2" s="12" t="s">
        <v>2</v>
      </c>
      <c r="D2" s="12" t="s">
        <v>5</v>
      </c>
      <c r="E2" s="12" t="s">
        <v>91</v>
      </c>
      <c r="F2" s="12" t="s">
        <v>4</v>
      </c>
      <c r="G2" s="20" t="s">
        <v>94</v>
      </c>
      <c r="H2" s="13" t="s">
        <v>6</v>
      </c>
      <c r="I2" s="13" t="s">
        <v>7</v>
      </c>
      <c r="J2" s="13" t="s">
        <v>8</v>
      </c>
      <c r="K2" s="14" t="s">
        <v>10</v>
      </c>
      <c r="L2" s="14" t="s">
        <v>11</v>
      </c>
      <c r="M2" s="14" t="s">
        <v>12</v>
      </c>
      <c r="N2" s="15" t="s">
        <v>16</v>
      </c>
      <c r="O2" s="15" t="s">
        <v>13</v>
      </c>
      <c r="P2" s="15" t="s">
        <v>14</v>
      </c>
      <c r="Q2" s="15" t="s">
        <v>15</v>
      </c>
      <c r="R2" s="4" t="s">
        <v>17</v>
      </c>
      <c r="S2" s="4" t="s">
        <v>43</v>
      </c>
      <c r="T2" s="4" t="s">
        <v>19</v>
      </c>
      <c r="U2" s="4" t="s">
        <v>18</v>
      </c>
      <c r="V2" s="3" t="s">
        <v>21</v>
      </c>
      <c r="W2" s="109"/>
      <c r="X2" s="6" t="s">
        <v>23</v>
      </c>
      <c r="Y2" s="6" t="s">
        <v>24</v>
      </c>
      <c r="Z2" s="6" t="s">
        <v>25</v>
      </c>
      <c r="AA2" s="6" t="s">
        <v>26</v>
      </c>
      <c r="AB2" s="6" t="s">
        <v>27</v>
      </c>
      <c r="AC2" s="6" t="s">
        <v>28</v>
      </c>
      <c r="AD2" s="7" t="s">
        <v>30</v>
      </c>
      <c r="AE2" s="7" t="s">
        <v>31</v>
      </c>
      <c r="AF2" s="7" t="s">
        <v>32</v>
      </c>
    </row>
    <row r="3" spans="1:32" s="34" customFormat="1">
      <c r="B3" s="35">
        <v>42782</v>
      </c>
      <c r="C3" s="36">
        <f>VLOOKUP($B3,大盤與近月台指!$A$4:$I$499,2,FALSE)</f>
        <v>9771.25</v>
      </c>
      <c r="D3" s="37">
        <f>VLOOKUP($B3,大盤與近月台指!$A$4:$I$499,3,FALSE)</f>
        <v>-28.51</v>
      </c>
      <c r="E3" s="38">
        <f>VLOOKUP($B3,大盤與近月台指!$A$4:$I$499,4,FALSE)</f>
        <v>-2.8999999999999998E-3</v>
      </c>
      <c r="F3" s="36" t="str">
        <f>VLOOKUP($B3,大盤與近月台指!$A$4:$I$499,5,FALSE)</f>
        <v>1083.03億</v>
      </c>
      <c r="G3" s="52">
        <f>VLOOKUP($B3,三大法人買賣超!$A$4:$I$500,3,FALSE)</f>
        <v>0.67380549999999995</v>
      </c>
      <c r="H3" s="37">
        <f>VLOOKUP($B3,三大法人買賣超!$A$4:$I$500,5,FALSE)</f>
        <v>-8.4642026300000008</v>
      </c>
      <c r="I3" s="29">
        <f>VLOOKUP($B3,三大法人買賣超!$A$4:$I$500,7,FALSE)</f>
        <v>-2.8321301700000001</v>
      </c>
      <c r="J3" s="29">
        <f>VLOOKUP($B3,三大法人買賣超!$A$4:$I$500,9,FALSE)</f>
        <v>33.090235180000001</v>
      </c>
      <c r="K3" s="45">
        <f>VLOOKUP($B$3,新台幣匯率美元指數!$A$4:$D$495,2,FALSE)</f>
        <v>30.771000000000001</v>
      </c>
      <c r="L3" s="41">
        <f>VLOOKUP($B$3,新台幣匯率美元指數!$A$4:$D$495,3,FALSE)</f>
        <v>-2.1000000000000001E-2</v>
      </c>
      <c r="M3" s="42">
        <f>VLOOKUP($B$3,新台幣匯率美元指數!$A$4:$D$495,4,FALSE)</f>
        <v>100.48</v>
      </c>
      <c r="N3" s="29">
        <f>VLOOKUP($B3,期貨未平倉口數!$A$4:$M$499,4,FALSE)</f>
        <v>-4270.25</v>
      </c>
      <c r="O3" s="29">
        <f>VLOOKUP($B3,期貨未平倉口數!$A$4:$M$499,9,FALSE)</f>
        <v>65904.5</v>
      </c>
      <c r="P3" s="29">
        <f>VLOOKUP($B3,期貨未平倉口數!$A$4:$M$499,10,FALSE)</f>
        <v>-7315.25</v>
      </c>
      <c r="Q3" s="29">
        <f>VLOOKUP($B3,期貨未平倉口數!$A$4:$M$499,11,FALSE)</f>
        <v>-7315.25</v>
      </c>
      <c r="R3" s="67">
        <f>VLOOKUP($B3,選擇權未平倉餘額!$A$4:$I$500,6,FALSE)</f>
        <v>1.9528000000000001</v>
      </c>
      <c r="S3" s="67">
        <f>VLOOKUP($B3,選擇權未平倉餘額!$A$4:$I$500,7,FALSE)</f>
        <v>-10.052099999999999</v>
      </c>
      <c r="T3" s="67">
        <f>VLOOKUP($B3,選擇權未平倉餘額!$A$4:$I$500,8,FALSE)</f>
        <v>55.793500000000002</v>
      </c>
      <c r="U3" s="67">
        <f>VLOOKUP($B3,選擇權未平倉餘額!$A$4:$I$500,9,FALSE)</f>
        <v>10.027699999999999</v>
      </c>
      <c r="V3" s="42">
        <f>VLOOKUP($B3,臺指選擇權P_C_Ratios!$A$4:$C$500,3,FALSE)</f>
        <v>1.3572</v>
      </c>
      <c r="W3" s="44">
        <f>VLOOKUP($B3,散戶多空比!$A$6:$L$500,12,FALSE)</f>
        <v>-0.15158208214418661</v>
      </c>
      <c r="X3" s="43">
        <f>VLOOKUP($B3,期貨大額交易人未沖銷部位!$A$4:$O$499,4,FALSE)</f>
        <v>8449</v>
      </c>
      <c r="Y3" s="43">
        <f>VLOOKUP($B3,期貨大額交易人未沖銷部位!$A$4:$O$499,7,FALSE)</f>
        <v>20483</v>
      </c>
      <c r="Z3" s="43">
        <f>VLOOKUP($B3,期貨大額交易人未沖銷部位!$A$4:$O$499,10,FALSE)</f>
        <v>10280</v>
      </c>
      <c r="AA3" s="43">
        <f>VLOOKUP($B3,期貨大額交易人未沖銷部位!$A$4:$O$499,13,FALSE)</f>
        <v>21909</v>
      </c>
      <c r="AB3" s="43">
        <f>VLOOKUP($B3,期貨大額交易人未沖銷部位!$A$4:$O$499,14,FALSE)</f>
        <v>1831</v>
      </c>
      <c r="AC3" s="43">
        <f>VLOOKUP($B3,期貨大額交易人未沖銷部位!$A$4:$O$499,15,FALSE)</f>
        <v>1426</v>
      </c>
      <c r="AD3" s="36">
        <f>VLOOKUP($B3,三大美股走勢!$A$4:$J$500,4,FALSE)</f>
        <v>0.52</v>
      </c>
      <c r="AE3" s="36">
        <f>VLOOKUP($B3,三大美股走勢!$A$4:$J$500,7,FALSE)</f>
        <v>0.64</v>
      </c>
      <c r="AF3" s="36">
        <f>VLOOKUP($B3,三大美股走勢!$A$4:$J$500,10,FALSE)</f>
        <v>0.82</v>
      </c>
    </row>
    <row r="4" spans="1:32">
      <c r="B4" s="35">
        <v>42783</v>
      </c>
      <c r="C4" s="36">
        <f>VLOOKUP($B4,大盤與近月台指!$A$4:$I$499,2,FALSE)</f>
        <v>9759.76</v>
      </c>
      <c r="D4" s="37">
        <f>VLOOKUP($B4,大盤與近月台指!$A$4:$I$499,3,FALSE)</f>
        <v>-11.49</v>
      </c>
      <c r="E4" s="38">
        <f>VLOOKUP($B4,大盤與近月台指!$A$4:$I$499,4,FALSE)</f>
        <v>-1.1999999999999999E-3</v>
      </c>
      <c r="F4" s="36" t="str">
        <f>VLOOKUP($B4,大盤與近月台指!$A$4:$I$499,5,FALSE)</f>
        <v>951.78億</v>
      </c>
      <c r="G4" s="52">
        <f>VLOOKUP($B4,三大法人買賣超!$A$4:$I$500,3,FALSE)</f>
        <v>0.95336575999999995</v>
      </c>
      <c r="H4" s="37">
        <f>VLOOKUP($B4,三大法人買賣超!$A$4:$I$500,5,FALSE)</f>
        <v>7.5707428999999999</v>
      </c>
      <c r="I4" s="29">
        <f>VLOOKUP($B4,三大法人買賣超!$A$4:$I$500,7,FALSE)</f>
        <v>-11.139038490000001</v>
      </c>
      <c r="J4" s="29">
        <f>VLOOKUP($B4,三大法人買賣超!$A$4:$I$500,9,FALSE)</f>
        <v>16.561855260000002</v>
      </c>
      <c r="K4" s="40">
        <f>新台幣匯率美元指數!B5</f>
        <v>30.776</v>
      </c>
      <c r="L4" s="41">
        <f>新台幣匯率美元指數!C5</f>
        <v>1.6E-2</v>
      </c>
      <c r="M4" s="42">
        <f>新台幣匯率美元指數!D5</f>
        <v>100.95</v>
      </c>
      <c r="N4" s="29">
        <f>VLOOKUP($B4,期貨未平倉口數!$A$4:$M$499,4,FALSE)</f>
        <v>-4698</v>
      </c>
      <c r="O4" s="29">
        <f>VLOOKUP($B4,期貨未平倉口數!$A$4:$M$499,9,FALSE)</f>
        <v>65760.25</v>
      </c>
      <c r="P4" s="29">
        <f>VLOOKUP($B4,期貨未平倉口數!$A$4:$M$499,10,FALSE)</f>
        <v>-7459.5</v>
      </c>
      <c r="Q4" s="29">
        <f>VLOOKUP($B4,期貨未平倉口數!$A$4:$M$499,11,FALSE)</f>
        <v>-144.25</v>
      </c>
      <c r="R4" s="67">
        <f>VLOOKUP($B4,選擇權未平倉餘額!$A$4:$I$500,6,FALSE)</f>
        <v>2.5945</v>
      </c>
      <c r="S4" s="67">
        <f>VLOOKUP($B4,選擇權未平倉餘額!$A$4:$I$500,7,FALSE)</f>
        <v>-10.570499999999999</v>
      </c>
      <c r="T4" s="67">
        <f>VLOOKUP($B4,選擇權未平倉餘額!$A$4:$I$500,8,FALSE)</f>
        <v>52.706200000000003</v>
      </c>
      <c r="U4" s="67">
        <f>VLOOKUP($B4,選擇權未平倉餘額!$A$4:$I$500,9,FALSE)</f>
        <v>9.8461999999999996</v>
      </c>
      <c r="V4" s="42">
        <f>VLOOKUP($B4,臺指選擇權P_C_Ratios!$A$4:$C$500,3,FALSE)</f>
        <v>1.3741999999999999</v>
      </c>
      <c r="W4" s="44">
        <f>VLOOKUP($B4,散戶多空比!$A$6:$L$500,12,FALSE)</f>
        <v>-0.14528532941464609</v>
      </c>
      <c r="X4" s="43">
        <f>VLOOKUP($B4,期貨大額交易人未沖銷部位!$A$4:$O$499,4,FALSE)</f>
        <v>8008</v>
      </c>
      <c r="Y4" s="43">
        <f>VLOOKUP($B4,期貨大額交易人未沖銷部位!$A$4:$O$499,7,FALSE)</f>
        <v>20487</v>
      </c>
      <c r="Z4" s="43">
        <f>VLOOKUP($B4,期貨大額交易人未沖銷部位!$A$4:$O$499,10,FALSE)</f>
        <v>9558</v>
      </c>
      <c r="AA4" s="43">
        <f>VLOOKUP($B4,期貨大額交易人未沖銷部位!$A$4:$O$499,13,FALSE)</f>
        <v>21975</v>
      </c>
      <c r="AB4" s="43">
        <f>VLOOKUP($B4,期貨大額交易人未沖銷部位!$A$4:$O$499,14,FALSE)</f>
        <v>1550</v>
      </c>
      <c r="AC4" s="43">
        <f>VLOOKUP($B4,期貨大額交易人未沖銷部位!$A$4:$O$499,15,FALSE)</f>
        <v>1488</v>
      </c>
      <c r="AD4" s="36">
        <f>VLOOKUP($B4,三大美股走勢!$A$4:$J$500,4,FALSE)</f>
        <v>0.02</v>
      </c>
      <c r="AE4" s="36">
        <f>VLOOKUP($B4,三大美股走勢!$A$4:$J$500,7,FALSE)</f>
        <v>0.41</v>
      </c>
      <c r="AF4" s="36">
        <f>VLOOKUP($B4,三大美股走勢!$A$4:$J$500,10,FALSE)</f>
        <v>0.56999999999999995</v>
      </c>
    </row>
    <row r="5" spans="1:32">
      <c r="B5" s="35">
        <v>42784</v>
      </c>
      <c r="C5" s="36">
        <f>VLOOKUP($B5,大盤與近月台指!$A$4:$I$499,2,FALSE)</f>
        <v>9779.92</v>
      </c>
      <c r="D5" s="37">
        <f>VLOOKUP($B5,大盤與近月台指!$A$4:$I$499,3,FALSE)</f>
        <v>20.16</v>
      </c>
      <c r="E5" s="38">
        <f>VLOOKUP($B5,大盤與近月台指!$A$4:$I$499,4,FALSE)</f>
        <v>2.0999999999999999E-3</v>
      </c>
      <c r="F5" s="36" t="str">
        <f>VLOOKUP($B5,大盤與近月台指!$A$4:$I$499,5,FALSE)</f>
        <v>618.38億</v>
      </c>
      <c r="G5" s="52">
        <f>VLOOKUP($B5,三大法人買賣超!$A$4:$I$500,3,FALSE)</f>
        <v>2.0141662999999999</v>
      </c>
      <c r="H5" s="37">
        <f>VLOOKUP($B5,三大法人買賣超!$A$4:$I$500,5,FALSE)</f>
        <v>2.2566449199999998</v>
      </c>
      <c r="I5" s="29">
        <f>VLOOKUP($B5,三大法人買賣超!$A$4:$I$500,7,FALSE)</f>
        <v>-0.86939440000000001</v>
      </c>
      <c r="J5" s="29">
        <f>VLOOKUP($B5,三大法人買賣超!$A$4:$I$500,9,FALSE)</f>
        <v>9.3738244099999992</v>
      </c>
      <c r="K5" s="40">
        <f>新台幣匯率美元指數!B6</f>
        <v>30.795999999999999</v>
      </c>
      <c r="L5" s="41">
        <f>新台幣匯率美元指數!C6</f>
        <v>6.5000000000000002E-2</v>
      </c>
      <c r="M5" s="42">
        <f>新台幣匯率美元指數!D6</f>
        <v>0</v>
      </c>
      <c r="N5" s="29">
        <f>VLOOKUP($B5,期貨未平倉口數!$A$4:$M$499,4,FALSE)</f>
        <v>-3029.25</v>
      </c>
      <c r="O5" s="29">
        <f>VLOOKUP($B5,期貨未平倉口數!$A$4:$M$499,9,FALSE)</f>
        <v>65963.5</v>
      </c>
      <c r="P5" s="29">
        <f>VLOOKUP($B5,期貨未平倉口數!$A$4:$M$499,10,FALSE)</f>
        <v>-7256.25</v>
      </c>
      <c r="Q5" s="29">
        <f>VLOOKUP($B5,期貨未平倉口數!$A$4:$M$499,11,FALSE)</f>
        <v>203.25</v>
      </c>
      <c r="R5" s="67">
        <f>VLOOKUP($B5,選擇權未平倉餘額!$A$4:$I$500,6,FALSE)</f>
        <v>0.51060000000000005</v>
      </c>
      <c r="S5" s="67">
        <f>VLOOKUP($B5,選擇權未平倉餘額!$A$4:$I$500,7,FALSE)</f>
        <v>-6.7666000000000004</v>
      </c>
      <c r="T5" s="67">
        <f>VLOOKUP($B5,選擇權未平倉餘額!$A$4:$I$500,8,FALSE)</f>
        <v>54.744</v>
      </c>
      <c r="U5" s="67">
        <f>VLOOKUP($B5,選擇權未平倉餘額!$A$4:$I$500,9,FALSE)</f>
        <v>9.3251000000000008</v>
      </c>
      <c r="V5" s="42">
        <f>VLOOKUP($B5,臺指選擇權P_C_Ratios!$A$4:$C$500,3,FALSE)</f>
        <v>1.347</v>
      </c>
      <c r="W5" s="44">
        <f>VLOOKUP($B5,散戶多空比!$A$6:$L$500,12,FALSE)</f>
        <v>-0.14677888967727729</v>
      </c>
      <c r="X5" s="43">
        <f>VLOOKUP($B5,期貨大額交易人未沖銷部位!$A$4:$O$499,4,FALSE)</f>
        <v>8225</v>
      </c>
      <c r="Y5" s="43">
        <f>VLOOKUP($B5,期貨大額交易人未沖銷部位!$A$4:$O$499,7,FALSE)</f>
        <v>27087</v>
      </c>
      <c r="Z5" s="43">
        <f>VLOOKUP($B5,期貨大額交易人未沖銷部位!$A$4:$O$499,10,FALSE)</f>
        <v>9788</v>
      </c>
      <c r="AA5" s="43">
        <f>VLOOKUP($B5,期貨大額交易人未沖銷部位!$A$4:$O$499,13,FALSE)</f>
        <v>22293</v>
      </c>
      <c r="AB5" s="43">
        <f>VLOOKUP($B5,期貨大額交易人未沖銷部位!$A$4:$O$499,14,FALSE)</f>
        <v>1563</v>
      </c>
      <c r="AC5" s="43">
        <f>VLOOKUP($B5,期貨大額交易人未沖銷部位!$A$4:$O$499,15,FALSE)</f>
        <v>-4794</v>
      </c>
      <c r="AD5" s="36">
        <f>VLOOKUP($B5,三大美股走勢!$A$4:$J$500,4,FALSE)</f>
        <v>0</v>
      </c>
      <c r="AE5" s="36">
        <f>VLOOKUP($B5,三大美股走勢!$A$4:$J$500,7,FALSE)</f>
        <v>0</v>
      </c>
      <c r="AF5" s="36">
        <f>VLOOKUP($B5,三大美股走勢!$A$4:$J$500,10,FALSE)</f>
        <v>0</v>
      </c>
    </row>
    <row r="6" spans="1:32">
      <c r="B6" s="35">
        <v>42785</v>
      </c>
      <c r="C6" s="36">
        <f>VLOOKUP($B6,大盤與近月台指!$A$4:$I$499,2,FALSE)</f>
        <v>0</v>
      </c>
      <c r="D6" s="37">
        <f>VLOOKUP($B6,大盤與近月台指!$A$4:$I$499,3,FALSE)</f>
        <v>0</v>
      </c>
      <c r="E6" s="38">
        <f>VLOOKUP($B6,大盤與近月台指!$A$4:$I$499,4,FALSE)</f>
        <v>0</v>
      </c>
      <c r="F6" s="36">
        <f>VLOOKUP($B6,大盤與近月台指!$A$4:$I$499,5,FALSE)</f>
        <v>0</v>
      </c>
      <c r="G6" s="52">
        <f>VLOOKUP($B6,三大法人買賣超!$A$4:$I$500,3,FALSE)</f>
        <v>0</v>
      </c>
      <c r="H6" s="37">
        <f>VLOOKUP($B6,三大法人買賣超!$A$4:$I$500,5,FALSE)</f>
        <v>0</v>
      </c>
      <c r="I6" s="29">
        <f>VLOOKUP($B6,三大法人買賣超!$A$4:$I$500,7,FALSE)</f>
        <v>0</v>
      </c>
      <c r="J6" s="29">
        <f>VLOOKUP($B6,三大法人買賣超!$A$4:$I$500,9,FALSE)</f>
        <v>0</v>
      </c>
      <c r="K6" s="40">
        <f>新台幣匯率美元指數!B7</f>
        <v>0</v>
      </c>
      <c r="L6" s="41">
        <f>新台幣匯率美元指數!C7</f>
        <v>0</v>
      </c>
      <c r="M6" s="42">
        <f>新台幣匯率美元指數!D7</f>
        <v>0</v>
      </c>
      <c r="N6" s="29">
        <f>VLOOKUP($B6,期貨未平倉口數!$A$4:$M$499,4,FALSE)</f>
        <v>0</v>
      </c>
      <c r="O6" s="29">
        <f>VLOOKUP($B6,期貨未平倉口數!$A$4:$M$499,9,FALSE)</f>
        <v>0</v>
      </c>
      <c r="P6" s="29">
        <f>VLOOKUP($B6,期貨未平倉口數!$A$4:$M$499,10,FALSE)</f>
        <v>0</v>
      </c>
      <c r="Q6" s="29">
        <f>VLOOKUP($B6,期貨未平倉口數!$A$4:$M$499,11,FALSE)</f>
        <v>0</v>
      </c>
      <c r="R6" s="67">
        <f>VLOOKUP($B6,選擇權未平倉餘額!$A$4:$I$500,6,FALSE)</f>
        <v>0</v>
      </c>
      <c r="S6" s="67">
        <f>VLOOKUP($B6,選擇權未平倉餘額!$A$4:$I$500,7,FALSE)</f>
        <v>0</v>
      </c>
      <c r="T6" s="67">
        <f>VLOOKUP($B6,選擇權未平倉餘額!$A$4:$I$500,8,FALSE)</f>
        <v>0</v>
      </c>
      <c r="U6" s="67">
        <f>VLOOKUP($B6,選擇權未平倉餘額!$A$4:$I$500,9,FALSE)</f>
        <v>0</v>
      </c>
      <c r="V6" s="42">
        <f>VLOOKUP($B6,臺指選擇權P_C_Ratios!$A$4:$C$500,3,FALSE)</f>
        <v>0</v>
      </c>
      <c r="W6" s="44">
        <f>VLOOKUP($B6,散戶多空比!$A$6:$L$500,12,FALSE)</f>
        <v>0</v>
      </c>
      <c r="X6" s="43">
        <f>VLOOKUP($B6,期貨大額交易人未沖銷部位!$A$4:$O$499,4,FALSE)</f>
        <v>0</v>
      </c>
      <c r="Y6" s="43">
        <f>VLOOKUP($B6,期貨大額交易人未沖銷部位!$A$4:$O$499,7,FALSE)</f>
        <v>0</v>
      </c>
      <c r="Z6" s="43">
        <f>VLOOKUP($B6,期貨大額交易人未沖銷部位!$A$4:$O$499,10,FALSE)</f>
        <v>0</v>
      </c>
      <c r="AA6" s="43">
        <f>VLOOKUP($B6,期貨大額交易人未沖銷部位!$A$4:$O$499,13,FALSE)</f>
        <v>0</v>
      </c>
      <c r="AB6" s="43">
        <f>VLOOKUP($B6,期貨大額交易人未沖銷部位!$A$4:$O$499,14,FALSE)</f>
        <v>0</v>
      </c>
      <c r="AC6" s="43">
        <f>VLOOKUP($B6,期貨大額交易人未沖銷部位!$A$4:$O$499,15,FALSE)</f>
        <v>0</v>
      </c>
      <c r="AD6" s="36">
        <f>VLOOKUP($B6,三大美股走勢!$A$4:$J$500,4,FALSE)</f>
        <v>0</v>
      </c>
      <c r="AE6" s="36">
        <f>VLOOKUP($B6,三大美股走勢!$A$4:$J$500,7,FALSE)</f>
        <v>0</v>
      </c>
      <c r="AF6" s="36">
        <f>VLOOKUP($B6,三大美股走勢!$A$4:$J$500,10,FALSE)</f>
        <v>0</v>
      </c>
    </row>
    <row r="7" spans="1:32">
      <c r="B7" s="35">
        <v>42786</v>
      </c>
      <c r="C7" s="36">
        <f>VLOOKUP($B7,大盤與近月台指!$A$4:$I$499,2,FALSE)</f>
        <v>9753.2000000000007</v>
      </c>
      <c r="D7" s="37">
        <f>VLOOKUP($B7,大盤與近月台指!$A$4:$I$499,3,FALSE)</f>
        <v>-26.72</v>
      </c>
      <c r="E7" s="38">
        <f>VLOOKUP($B7,大盤與近月台指!$A$4:$I$499,4,FALSE)</f>
        <v>2.7000000000000001E-3</v>
      </c>
      <c r="F7" s="36" t="str">
        <f>VLOOKUP($B7,大盤與近月台指!$A$4:$I$499,5,FALSE)</f>
        <v>968.48億</v>
      </c>
      <c r="G7" s="52">
        <f>VLOOKUP($B7,三大法人買賣超!$A$4:$I$500,3,FALSE)</f>
        <v>-5.6983756899999998</v>
      </c>
      <c r="H7" s="37">
        <f>VLOOKUP($B7,三大法人買賣超!$A$4:$I$500,5,FALSE)</f>
        <v>3.3765237799999999</v>
      </c>
      <c r="I7" s="29">
        <f>VLOOKUP($B7,三大法人買賣超!$A$4:$I$500,7,FALSE)</f>
        <v>-4.6314421000000001</v>
      </c>
      <c r="J7" s="29">
        <f>VLOOKUP($B7,三大法人買賣超!$A$4:$I$500,9,FALSE)</f>
        <v>22.001332130000002</v>
      </c>
      <c r="K7" s="40">
        <f>新台幣匯率美元指數!B8</f>
        <v>30.803999999999998</v>
      </c>
      <c r="L7" s="41">
        <f>新台幣匯率美元指數!C8</f>
        <v>2.5999999999999999E-2</v>
      </c>
      <c r="M7" s="42">
        <f>新台幣匯率美元指數!D8</f>
        <v>100.95</v>
      </c>
      <c r="N7" s="29">
        <f>VLOOKUP($B7,期貨未平倉口數!$A$4:$M$499,4,FALSE)</f>
        <v>-5496.5</v>
      </c>
      <c r="O7" s="29">
        <f>VLOOKUP($B7,期貨未平倉口數!$A$4:$M$499,9,FALSE)</f>
        <v>63623</v>
      </c>
      <c r="P7" s="29">
        <f>VLOOKUP($B7,期貨未平倉口數!$A$4:$M$499,10,FALSE)</f>
        <v>-9596.75</v>
      </c>
      <c r="Q7" s="29">
        <f>VLOOKUP($B7,期貨未平倉口數!$A$4:$M$499,11,FALSE)</f>
        <v>-2340.5</v>
      </c>
      <c r="R7" s="67">
        <f>VLOOKUP($B7,選擇權未平倉餘額!$A$4:$I$500,6,FALSE)</f>
        <v>1.4954000000000001</v>
      </c>
      <c r="S7" s="67">
        <f>VLOOKUP($B7,選擇權未平倉餘額!$A$4:$I$500,7,FALSE)</f>
        <v>-7.0133000000000001</v>
      </c>
      <c r="T7" s="67">
        <f>VLOOKUP($B7,選擇權未平倉餘額!$A$4:$I$500,8,FALSE)</f>
        <v>50.879600000000003</v>
      </c>
      <c r="U7" s="67">
        <f>VLOOKUP($B7,選擇權未平倉餘額!$A$4:$I$500,9,FALSE)</f>
        <v>10.006</v>
      </c>
      <c r="V7" s="42">
        <f>VLOOKUP($B7,臺指選擇權P_C_Ratios!$A$4:$C$500,3,FALSE)</f>
        <v>1.2896000000000001</v>
      </c>
      <c r="W7" s="44">
        <f>VLOOKUP($B7,散戶多空比!$A$6:$L$500,12,FALSE)</f>
        <v>-0.11914361840088657</v>
      </c>
      <c r="X7" s="43">
        <f>VLOOKUP($B7,期貨大額交易人未沖銷部位!$A$4:$O$499,4,FALSE)</f>
        <v>7139</v>
      </c>
      <c r="Y7" s="43">
        <f>VLOOKUP($B7,期貨大額交易人未沖銷部位!$A$4:$O$499,7,FALSE)</f>
        <v>18990</v>
      </c>
      <c r="Z7" s="43">
        <f>VLOOKUP($B7,期貨大額交易人未沖銷部位!$A$4:$O$499,10,FALSE)</f>
        <v>8640</v>
      </c>
      <c r="AA7" s="43">
        <f>VLOOKUP($B7,期貨大額交易人未沖銷部位!$A$4:$O$499,13,FALSE)</f>
        <v>20579</v>
      </c>
      <c r="AB7" s="43">
        <f>VLOOKUP($B7,期貨大額交易人未沖銷部位!$A$4:$O$499,14,FALSE)</f>
        <v>1501</v>
      </c>
      <c r="AC7" s="43">
        <f>VLOOKUP($B7,期貨大額交易人未沖銷部位!$A$4:$O$499,15,FALSE)</f>
        <v>1589</v>
      </c>
      <c r="AD7" s="36">
        <f>VLOOKUP($B7,三大美股走勢!$A$4:$J$500,4,FALSE)</f>
        <v>0.02</v>
      </c>
      <c r="AE7" s="36">
        <f>VLOOKUP($B7,三大美股走勢!$A$4:$J$500,7,FALSE)</f>
        <v>0.41</v>
      </c>
      <c r="AF7" s="36">
        <f>VLOOKUP($B7,三大美股走勢!$A$4:$J$500,10,FALSE)</f>
        <v>0.56999999999999995</v>
      </c>
    </row>
    <row r="8" spans="1:32">
      <c r="B8" s="35">
        <v>42787</v>
      </c>
      <c r="C8" s="36">
        <f>VLOOKUP($B8,大盤與近月台指!$A$4:$I$499,2,FALSE)</f>
        <v>9763.93</v>
      </c>
      <c r="D8" s="37">
        <f>VLOOKUP($B8,大盤與近月台指!$A$4:$I$499,3,FALSE)</f>
        <v>10.73</v>
      </c>
      <c r="E8" s="38">
        <f>VLOOKUP($B8,大盤與近月台指!$A$4:$I$499,4,FALSE)</f>
        <v>1.1000000000000001E-3</v>
      </c>
      <c r="F8" s="36" t="str">
        <f>VLOOKUP($B8,大盤與近月台指!$A$4:$I$499,5,FALSE)</f>
        <v>892.7億</v>
      </c>
      <c r="G8" s="52">
        <f>VLOOKUP($B8,三大法人買賣超!$A$4:$I$500,3,FALSE)</f>
        <v>-5.00818633</v>
      </c>
      <c r="H8" s="37">
        <f>VLOOKUP($B8,三大法人買賣超!$A$4:$I$500,5,FALSE)</f>
        <v>5.8270090100000003</v>
      </c>
      <c r="I8" s="29">
        <f>VLOOKUP($B8,三大法人買賣超!$A$4:$I$500,7,FALSE)</f>
        <v>-3.2267353999999999</v>
      </c>
      <c r="J8" s="29">
        <f>VLOOKUP($B8,三大法人買賣超!$A$4:$I$500,9,FALSE)</f>
        <v>77.159103220000006</v>
      </c>
      <c r="K8" s="40">
        <f>新台幣匯率美元指數!B9</f>
        <v>30.792999999999999</v>
      </c>
      <c r="L8" s="41">
        <f>新台幣匯率美元指數!C9</f>
        <v>-3.5700000000000003E-2</v>
      </c>
      <c r="M8" s="42">
        <f>新台幣匯率美元指數!D9</f>
        <v>101.37</v>
      </c>
      <c r="N8" s="29">
        <f>VLOOKUP($B8,期貨未平倉口數!$A$4:$M$499,4,FALSE)</f>
        <v>-4463.5</v>
      </c>
      <c r="O8" s="29">
        <f>VLOOKUP($B8,期貨未平倉口數!$A$4:$M$499,9,FALSE)</f>
        <v>60551.5</v>
      </c>
      <c r="P8" s="29">
        <f>VLOOKUP($B8,期貨未平倉口數!$A$4:$M$499,10,FALSE)</f>
        <v>-12668.25</v>
      </c>
      <c r="Q8" s="29">
        <f>VLOOKUP($B8,期貨未平倉口數!$A$4:$M$499,11,FALSE)</f>
        <v>-3071.5</v>
      </c>
      <c r="R8" s="67">
        <f>VLOOKUP($B8,選擇權未平倉餘額!$A$4:$I$500,6,FALSE)</f>
        <v>-0.4073</v>
      </c>
      <c r="S8" s="67">
        <f>VLOOKUP($B8,選擇權未平倉餘額!$A$4:$I$500,7,FALSE)</f>
        <v>-6.3284000000000002</v>
      </c>
      <c r="T8" s="67">
        <f>VLOOKUP($B8,選擇權未平倉餘額!$A$4:$I$500,8,FALSE)</f>
        <v>50.088700000000003</v>
      </c>
      <c r="U8" s="67">
        <f>VLOOKUP($B8,選擇權未平倉餘額!$A$4:$I$500,9,FALSE)</f>
        <v>13.0192</v>
      </c>
      <c r="V8" s="42">
        <f>VLOOKUP($B8,臺指選擇權P_C_Ratios!$A$4:$C$500,3,FALSE)</f>
        <v>1.2362</v>
      </c>
      <c r="W8" s="44">
        <f>VLOOKUP($B8,散戶多空比!$A$6:$L$500,12,FALSE)</f>
        <v>-9.7628138377878051E-2</v>
      </c>
      <c r="X8" s="43">
        <f>VLOOKUP($B8,期貨大額交易人未沖銷部位!$A$4:$O$499,4,FALSE)</f>
        <v>5570</v>
      </c>
      <c r="Y8" s="43">
        <f>VLOOKUP($B8,期貨大額交易人未沖銷部位!$A$4:$O$499,7,FALSE)</f>
        <v>17560</v>
      </c>
      <c r="Z8" s="43">
        <f>VLOOKUP($B8,期貨大額交易人未沖銷部位!$A$4:$O$499,10,FALSE)</f>
        <v>7775</v>
      </c>
      <c r="AA8" s="43">
        <f>VLOOKUP($B8,期貨大額交易人未沖銷部位!$A$4:$O$499,13,FALSE)</f>
        <v>19009</v>
      </c>
      <c r="AB8" s="43">
        <f>VLOOKUP($B8,期貨大額交易人未沖銷部位!$A$4:$O$499,14,FALSE)</f>
        <v>2205</v>
      </c>
      <c r="AC8" s="43">
        <f>VLOOKUP($B8,期貨大額交易人未沖銷部位!$A$4:$O$499,15,FALSE)</f>
        <v>1449</v>
      </c>
      <c r="AD8" s="36">
        <f>VLOOKUP($B8,三大美股走勢!$A$4:$J$500,4,FALSE)</f>
        <v>0.57999999999999996</v>
      </c>
      <c r="AE8" s="36">
        <f>VLOOKUP($B8,三大美股走勢!$A$4:$J$500,7,FALSE)</f>
        <v>0.47</v>
      </c>
      <c r="AF8" s="36">
        <f>VLOOKUP($B8,三大美股走勢!$A$4:$J$500,10,FALSE)</f>
        <v>1.4</v>
      </c>
    </row>
    <row r="9" spans="1:32">
      <c r="B9" s="35">
        <v>42788</v>
      </c>
      <c r="C9" s="36">
        <f>VLOOKUP($B9,大盤與近月台指!$A$4:$I$499,2,FALSE)</f>
        <v>9778.7800000000007</v>
      </c>
      <c r="D9" s="37">
        <f>VLOOKUP($B9,大盤與近月台指!$A$4:$I$499,3,FALSE)</f>
        <v>14.85</v>
      </c>
      <c r="E9" s="38">
        <f>VLOOKUP($B9,大盤與近月台指!$A$4:$I$499,4,FALSE)</f>
        <v>1.5E-3</v>
      </c>
      <c r="F9" s="36" t="str">
        <f>VLOOKUP($B9,大盤與近月台指!$A$4:$I$499,5,FALSE)</f>
        <v>994.87億</v>
      </c>
      <c r="G9" s="52">
        <f>VLOOKUP($B9,三大法人買賣超!$A$4:$I$500,3,FALSE)</f>
        <v>5.6593691699999997</v>
      </c>
      <c r="H9" s="37">
        <f>VLOOKUP($B9,三大法人買賣超!$A$4:$I$500,5,FALSE)</f>
        <v>5.1774260500000002</v>
      </c>
      <c r="I9" s="29">
        <f>VLOOKUP($B9,三大法人買賣超!$A$4:$I$500,7,FALSE)</f>
        <v>-0.91306376</v>
      </c>
      <c r="J9" s="29">
        <f>VLOOKUP($B9,三大法人買賣超!$A$4:$I$500,9,FALSE)</f>
        <v>28.126347379999999</v>
      </c>
      <c r="K9" s="40">
        <f>新台幣匯率美元指數!B10</f>
        <v>30.779</v>
      </c>
      <c r="L9" s="41">
        <f>新台幣匯率美元指數!C10</f>
        <v>-1.4E-2</v>
      </c>
      <c r="M9" s="42">
        <f>新台幣匯率美元指數!D10</f>
        <v>101.22</v>
      </c>
      <c r="N9" s="29">
        <f>VLOOKUP($B9,期貨未平倉口數!$A$4:$M$499,4,FALSE)</f>
        <v>-3980.5</v>
      </c>
      <c r="O9" s="29">
        <f>VLOOKUP($B9,期貨未平倉口數!$A$4:$M$499,9,FALSE)</f>
        <v>57633.75</v>
      </c>
      <c r="P9" s="29">
        <f>VLOOKUP($B9,期貨未平倉口數!$A$4:$M$499,10,FALSE)</f>
        <v>-15586</v>
      </c>
      <c r="Q9" s="29">
        <f>VLOOKUP($B9,期貨未平倉口數!$A$4:$M$499,11,FALSE)</f>
        <v>-2917.75</v>
      </c>
      <c r="R9" s="67">
        <f>VLOOKUP($B9,選擇權未平倉餘額!$A$4:$I$500,6,FALSE)</f>
        <v>0.80459999999999998</v>
      </c>
      <c r="S9" s="67">
        <f>VLOOKUP($B9,選擇權未平倉餘額!$A$4:$I$500,7,FALSE)</f>
        <v>-9.0235000000000003</v>
      </c>
      <c r="T9" s="67">
        <f>VLOOKUP($B9,選擇權未平倉餘額!$A$4:$I$500,8,FALSE)</f>
        <v>51.084800000000001</v>
      </c>
      <c r="U9" s="67">
        <f>VLOOKUP($B9,選擇權未平倉餘額!$A$4:$I$500,9,FALSE)</f>
        <v>15.0238</v>
      </c>
      <c r="V9" s="42">
        <f>VLOOKUP($B9,臺指選擇權P_C_Ratios!$A$4:$C$500,3,FALSE)</f>
        <v>1.2945</v>
      </c>
      <c r="W9" s="44">
        <f>VLOOKUP($B9,散戶多空比!$A$6:$L$500,12,FALSE)</f>
        <v>-5.1029277218664224E-2</v>
      </c>
      <c r="X9" s="43">
        <f>VLOOKUP($B9,期貨大額交易人未沖銷部位!$A$4:$O$499,4,FALSE)</f>
        <v>5406</v>
      </c>
      <c r="Y9" s="43">
        <f>VLOOKUP($B9,期貨大額交易人未沖銷部位!$A$4:$O$499,7,FALSE)</f>
        <v>15542</v>
      </c>
      <c r="Z9" s="43">
        <f>VLOOKUP($B9,期貨大額交易人未沖銷部位!$A$4:$O$499,10,FALSE)</f>
        <v>7507</v>
      </c>
      <c r="AA9" s="43">
        <f>VLOOKUP($B9,期貨大額交易人未沖銷部位!$A$4:$O$499,13,FALSE)</f>
        <v>16443</v>
      </c>
      <c r="AB9" s="43">
        <f>VLOOKUP($B9,期貨大額交易人未沖銷部位!$A$4:$O$499,14,FALSE)</f>
        <v>2101</v>
      </c>
      <c r="AC9" s="43">
        <f>VLOOKUP($B9,期貨大額交易人未沖銷部位!$A$4:$O$499,15,FALSE)</f>
        <v>901</v>
      </c>
      <c r="AD9" s="36">
        <f>VLOOKUP($B9,三大美股走勢!$A$4:$J$500,4,FALSE)</f>
        <v>0.16</v>
      </c>
      <c r="AE9" s="36">
        <f>VLOOKUP($B9,三大美股走勢!$A$4:$J$500,7,FALSE)</f>
        <v>-0.09</v>
      </c>
      <c r="AF9" s="36">
        <f>VLOOKUP($B9,三大美股走勢!$A$4:$J$500,10,FALSE)</f>
        <v>-0.04</v>
      </c>
    </row>
    <row r="10" spans="1:32">
      <c r="B10" s="35">
        <v>42789</v>
      </c>
      <c r="C10" s="36">
        <f>VLOOKUP($B10,大盤與近月台指!$A$4:$I$499,2,FALSE)</f>
        <v>9769.31</v>
      </c>
      <c r="D10" s="37">
        <f>VLOOKUP($B10,大盤與近月台指!$A$4:$I$499,3,FALSE)</f>
        <v>-9.4700000000000006</v>
      </c>
      <c r="E10" s="38">
        <f>VLOOKUP($B10,大盤與近月台指!$A$4:$I$499,4,FALSE)</f>
        <v>-1E-3</v>
      </c>
      <c r="F10" s="36" t="str">
        <f>VLOOKUP($B10,大盤與近月台指!$A$4:$I$499,5,FALSE)</f>
        <v>991.65億</v>
      </c>
      <c r="G10" s="52">
        <f>VLOOKUP($B10,三大法人買賣超!$A$4:$I$500,3,FALSE)</f>
        <v>-0.20590659</v>
      </c>
      <c r="H10" s="37">
        <f>VLOOKUP($B10,三大法人買賣超!$A$4:$I$500,5,FALSE)</f>
        <v>-1.9080912999999999</v>
      </c>
      <c r="I10" s="29">
        <f>VLOOKUP($B10,三大法人買賣超!$A$4:$I$500,7,FALSE)</f>
        <v>-3.2650768600000002</v>
      </c>
      <c r="J10" s="29">
        <f>VLOOKUP($B10,三大法人買賣超!$A$4:$I$500,9,FALSE)</f>
        <v>48.89552415</v>
      </c>
      <c r="K10" s="40">
        <f>新台幣匯率美元指數!B11</f>
        <v>30.745000000000001</v>
      </c>
      <c r="L10" s="41">
        <f>新台幣匯率美元指數!C11</f>
        <v>-0.1105</v>
      </c>
      <c r="M10" s="42">
        <f>新台幣匯率美元指數!D11</f>
        <v>101.05</v>
      </c>
      <c r="N10" s="29">
        <f>VLOOKUP($B10,期貨未平倉口數!$A$4:$M$499,4,FALSE)</f>
        <v>-5844.25</v>
      </c>
      <c r="O10" s="29">
        <f>VLOOKUP($B10,期貨未平倉口數!$A$4:$M$499,9,FALSE)</f>
        <v>61279</v>
      </c>
      <c r="P10" s="29">
        <f>VLOOKUP($B10,期貨未平倉口數!$A$4:$M$499,10,FALSE)</f>
        <v>-11940.75</v>
      </c>
      <c r="Q10" s="29">
        <f>VLOOKUP($B10,期貨未平倉口數!$A$4:$M$499,11,FALSE)</f>
        <v>3645.25</v>
      </c>
      <c r="R10" s="67">
        <f>VLOOKUP($B10,選擇權未平倉餘額!$A$4:$I$500,6,FALSE)</f>
        <v>1.4451000000000001</v>
      </c>
      <c r="S10" s="67">
        <f>VLOOKUP($B10,選擇權未平倉餘額!$A$4:$I$500,7,FALSE)</f>
        <v>-11.324</v>
      </c>
      <c r="T10" s="67">
        <f>VLOOKUP($B10,選擇權未平倉餘額!$A$4:$I$500,8,FALSE)</f>
        <v>49.569800000000001</v>
      </c>
      <c r="U10" s="67">
        <f>VLOOKUP($B10,選擇權未平倉餘額!$A$4:$I$500,9,FALSE)</f>
        <v>15.3475</v>
      </c>
      <c r="V10" s="42">
        <f>VLOOKUP($B10,臺指選擇權P_C_Ratios!$A$4:$C$500,3,FALSE)</f>
        <v>1.3659000000000001</v>
      </c>
      <c r="W10" s="44">
        <f>VLOOKUP($B10,散戶多空比!$A$6:$L$500,12,FALSE)</f>
        <v>-0.10035615539622288</v>
      </c>
      <c r="X10" s="43">
        <f>VLOOKUP($B10,期貨大額交易人未沖銷部位!$A$4:$O$499,4,FALSE)</f>
        <v>5299</v>
      </c>
      <c r="Y10" s="43">
        <f>VLOOKUP($B10,期貨大額交易人未沖銷部位!$A$4:$O$499,7,FALSE)</f>
        <v>16351</v>
      </c>
      <c r="Z10" s="43">
        <f>VLOOKUP($B10,期貨大額交易人未沖銷部位!$A$4:$O$499,10,FALSE)</f>
        <v>6965</v>
      </c>
      <c r="AA10" s="43">
        <f>VLOOKUP($B10,期貨大額交易人未沖銷部位!$A$4:$O$499,13,FALSE)</f>
        <v>16676</v>
      </c>
      <c r="AB10" s="43">
        <f>VLOOKUP($B10,期貨大額交易人未沖銷部位!$A$4:$O$499,14,FALSE)</f>
        <v>1666</v>
      </c>
      <c r="AC10" s="43">
        <f>VLOOKUP($B10,期貨大額交易人未沖銷部位!$A$4:$O$499,15,FALSE)</f>
        <v>325</v>
      </c>
      <c r="AD10" s="36">
        <f>VLOOKUP($B10,三大美股走勢!$A$4:$J$500,4,FALSE)</f>
        <v>0.17</v>
      </c>
      <c r="AE10" s="36">
        <f>VLOOKUP($B10,三大美股走勢!$A$4:$J$500,7,FALSE)</f>
        <v>-0.43</v>
      </c>
      <c r="AF10" s="36">
        <f>VLOOKUP($B10,三大美股走勢!$A$4:$J$500,10,FALSE)</f>
        <v>-1.64</v>
      </c>
    </row>
    <row r="11" spans="1:32">
      <c r="B11" s="35">
        <v>42790</v>
      </c>
      <c r="C11" s="36">
        <f>VLOOKUP($B11,大盤與近月台指!$A$4:$I$499,2,FALSE)</f>
        <v>9750.4699999999993</v>
      </c>
      <c r="D11" s="37">
        <f>VLOOKUP($B11,大盤與近月台指!$A$4:$I$499,3,FALSE)</f>
        <v>-18.84</v>
      </c>
      <c r="E11" s="38">
        <f>VLOOKUP($B11,大盤與近月台指!$A$4:$I$499,4,FALSE)</f>
        <v>-1.9E-3</v>
      </c>
      <c r="F11" s="36" t="str">
        <f>VLOOKUP($B11,大盤與近月台指!$A$4:$I$499,5,FALSE)</f>
        <v>899.04億</v>
      </c>
      <c r="G11" s="52">
        <f>VLOOKUP($B11,三大法人買賣超!$A$4:$I$500,3,FALSE)</f>
        <v>1.5436539</v>
      </c>
      <c r="H11" s="37">
        <f>VLOOKUP($B11,三大法人買賣超!$A$4:$I$500,5,FALSE)</f>
        <v>1.3599555299999999</v>
      </c>
      <c r="I11" s="29">
        <f>VLOOKUP($B11,三大法人買賣超!$A$4:$I$500,7,FALSE)</f>
        <v>-3.1946414999999999</v>
      </c>
      <c r="J11" s="29">
        <f>VLOOKUP($B11,三大法人買賣超!$A$4:$I$500,9,FALSE)</f>
        <v>-16.15863512</v>
      </c>
      <c r="K11" s="40">
        <f>新台幣匯率美元指數!B12</f>
        <v>30.65</v>
      </c>
      <c r="L11" s="41">
        <f>新台幣匯率美元指數!C12</f>
        <v>-0.309</v>
      </c>
      <c r="M11" s="42">
        <f>新台幣匯率美元指數!D12</f>
        <v>101.09</v>
      </c>
      <c r="N11" s="29">
        <f>VLOOKUP($B11,期貨未平倉口數!$A$4:$M$499,4,FALSE)</f>
        <v>-5541.5</v>
      </c>
      <c r="O11" s="29">
        <f>VLOOKUP($B11,期貨未平倉口數!$A$4:$M$499,9,FALSE)</f>
        <v>61073</v>
      </c>
      <c r="P11" s="29">
        <f>VLOOKUP($B11,期貨未平倉口數!$A$4:$M$499,10,FALSE)</f>
        <v>-12146.75</v>
      </c>
      <c r="Q11" s="29">
        <f>VLOOKUP($B11,期貨未平倉口數!$A$4:$M$499,11,FALSE)</f>
        <v>-206</v>
      </c>
      <c r="R11" s="67">
        <f>VLOOKUP($B11,選擇權未平倉餘額!$A$4:$I$500,6,FALSE)</f>
        <v>0.5756</v>
      </c>
      <c r="S11" s="67">
        <f>VLOOKUP($B11,選擇權未平倉餘額!$A$4:$I$500,7,FALSE)</f>
        <v>-11.099500000000001</v>
      </c>
      <c r="T11" s="67">
        <f>VLOOKUP($B11,選擇權未平倉餘額!$A$4:$I$500,8,FALSE)</f>
        <v>48.198999999999998</v>
      </c>
      <c r="U11" s="67">
        <f>VLOOKUP($B11,選擇權未平倉餘額!$A$4:$I$500,9,FALSE)</f>
        <v>16.6357</v>
      </c>
      <c r="V11" s="42">
        <f>VLOOKUP($B11,臺指選擇權P_C_Ratios!$A$4:$C$500,3,FALSE)</f>
        <v>1.3886000000000001</v>
      </c>
      <c r="W11" s="44">
        <f>VLOOKUP($B11,散戶多空比!$A$6:$L$500,12,FALSE)</f>
        <v>-8.1498265241096088E-2</v>
      </c>
      <c r="X11" s="43">
        <f>VLOOKUP($B11,期貨大額交易人未沖銷部位!$A$4:$O$499,4,FALSE)</f>
        <v>6362</v>
      </c>
      <c r="Y11" s="43">
        <f>VLOOKUP($B11,期貨大額交易人未沖銷部位!$A$4:$O$499,7,FALSE)</f>
        <v>17232</v>
      </c>
      <c r="Z11" s="43">
        <f>VLOOKUP($B11,期貨大額交易人未沖銷部位!$A$4:$O$499,10,FALSE)</f>
        <v>7646</v>
      </c>
      <c r="AA11" s="43">
        <f>VLOOKUP($B11,期貨大額交易人未沖銷部位!$A$4:$O$499,13,FALSE)</f>
        <v>17141</v>
      </c>
      <c r="AB11" s="43">
        <f>VLOOKUP($B11,期貨大額交易人未沖銷部位!$A$4:$O$499,14,FALSE)</f>
        <v>1284</v>
      </c>
      <c r="AC11" s="43">
        <f>VLOOKUP($B11,期貨大額交易人未沖銷部位!$A$4:$O$499,15,FALSE)</f>
        <v>-91</v>
      </c>
      <c r="AD11" s="36">
        <f>VLOOKUP($B11,三大美股走勢!$A$4:$J$500,4,FALSE)</f>
        <v>0.05</v>
      </c>
      <c r="AE11" s="36">
        <f>VLOOKUP($B11,三大美股走勢!$A$4:$J$500,7,FALSE)</f>
        <v>0.17</v>
      </c>
      <c r="AF11" s="36">
        <f>VLOOKUP($B11,三大美股走勢!$A$4:$J$500,10,FALSE)</f>
        <v>-0.04</v>
      </c>
    </row>
    <row r="12" spans="1:32">
      <c r="B12" s="35">
        <v>42791</v>
      </c>
      <c r="C12" s="36">
        <f>VLOOKUP($B12,大盤與近月台指!$A$4:$I$499,2,FALSE)</f>
        <v>0</v>
      </c>
      <c r="D12" s="37">
        <f>VLOOKUP($B12,大盤與近月台指!$A$4:$I$499,3,FALSE)</f>
        <v>0</v>
      </c>
      <c r="E12" s="38">
        <f>VLOOKUP($B12,大盤與近月台指!$A$4:$I$499,4,FALSE)</f>
        <v>0</v>
      </c>
      <c r="F12" s="36">
        <f>VLOOKUP($B12,大盤與近月台指!$A$4:$I$499,5,FALSE)</f>
        <v>0</v>
      </c>
      <c r="G12" s="52">
        <f>VLOOKUP($B12,三大法人買賣超!$A$4:$I$500,3,FALSE)</f>
        <v>0</v>
      </c>
      <c r="H12" s="37">
        <f>VLOOKUP($B12,三大法人買賣超!$A$4:$I$500,5,FALSE)</f>
        <v>0</v>
      </c>
      <c r="I12" s="29">
        <f>VLOOKUP($B12,三大法人買賣超!$A$4:$I$500,7,FALSE)</f>
        <v>0</v>
      </c>
      <c r="J12" s="29">
        <f>VLOOKUP($B12,三大法人買賣超!$A$4:$I$500,9,FALSE)</f>
        <v>0</v>
      </c>
      <c r="K12" s="40">
        <f>新台幣匯率美元指數!B13</f>
        <v>0</v>
      </c>
      <c r="L12" s="41">
        <f>新台幣匯率美元指數!C13</f>
        <v>0</v>
      </c>
      <c r="M12" s="42">
        <f>新台幣匯率美元指數!D13</f>
        <v>0</v>
      </c>
      <c r="N12" s="29">
        <f>VLOOKUP($B12,期貨未平倉口數!$A$4:$M$499,4,FALSE)</f>
        <v>0</v>
      </c>
      <c r="O12" s="29">
        <f>VLOOKUP($B12,期貨未平倉口數!$A$4:$M$499,9,FALSE)</f>
        <v>0</v>
      </c>
      <c r="P12" s="29">
        <f>VLOOKUP($B12,期貨未平倉口數!$A$4:$M$499,10,FALSE)</f>
        <v>0</v>
      </c>
      <c r="Q12" s="29">
        <f>VLOOKUP($B12,期貨未平倉口數!$A$4:$M$499,11,FALSE)</f>
        <v>0</v>
      </c>
      <c r="R12" s="67">
        <f>VLOOKUP($B12,選擇權未平倉餘額!$A$4:$I$500,6,FALSE)</f>
        <v>0</v>
      </c>
      <c r="S12" s="67">
        <f>VLOOKUP($B12,選擇權未平倉餘額!$A$4:$I$500,7,FALSE)</f>
        <v>0</v>
      </c>
      <c r="T12" s="67">
        <f>VLOOKUP($B12,選擇權未平倉餘額!$A$4:$I$500,8,FALSE)</f>
        <v>0</v>
      </c>
      <c r="U12" s="67">
        <f>VLOOKUP($B12,選擇權未平倉餘額!$A$4:$I$500,9,FALSE)</f>
        <v>0</v>
      </c>
      <c r="V12" s="42">
        <f>VLOOKUP($B12,臺指選擇權P_C_Ratios!$A$4:$C$500,3,FALSE)</f>
        <v>0</v>
      </c>
      <c r="W12" s="44">
        <f>VLOOKUP($B12,散戶多空比!$A$6:$L$500,12,FALSE)</f>
        <v>0</v>
      </c>
      <c r="X12" s="43">
        <f>VLOOKUP($B12,期貨大額交易人未沖銷部位!$A$4:$O$499,4,FALSE)</f>
        <v>0</v>
      </c>
      <c r="Y12" s="43">
        <f>VLOOKUP($B12,期貨大額交易人未沖銷部位!$A$4:$O$499,7,FALSE)</f>
        <v>0</v>
      </c>
      <c r="Z12" s="43">
        <f>VLOOKUP($B12,期貨大額交易人未沖銷部位!$A$4:$O$499,10,FALSE)</f>
        <v>0</v>
      </c>
      <c r="AA12" s="43">
        <f>VLOOKUP($B12,期貨大額交易人未沖銷部位!$A$4:$O$499,13,FALSE)</f>
        <v>0</v>
      </c>
      <c r="AB12" s="43">
        <f>VLOOKUP($B12,期貨大額交易人未沖銷部位!$A$4:$O$499,14,FALSE)</f>
        <v>0</v>
      </c>
      <c r="AC12" s="43">
        <f>VLOOKUP($B12,期貨大額交易人未沖銷部位!$A$4:$O$499,15,FALSE)</f>
        <v>0</v>
      </c>
      <c r="AD12" s="36">
        <f>VLOOKUP($B12,三大美股走勢!$A$4:$J$500,4,FALSE)</f>
        <v>0</v>
      </c>
      <c r="AE12" s="36">
        <f>VLOOKUP($B12,三大美股走勢!$A$4:$J$500,7,FALSE)</f>
        <v>0</v>
      </c>
      <c r="AF12" s="36">
        <f>VLOOKUP($B12,三大美股走勢!$A$4:$J$500,10,FALSE)</f>
        <v>0</v>
      </c>
    </row>
    <row r="13" spans="1:32">
      <c r="B13" s="35">
        <v>42792</v>
      </c>
      <c r="C13" s="36">
        <f>VLOOKUP($B13,大盤與近月台指!$A$4:$I$499,2,FALSE)</f>
        <v>0</v>
      </c>
      <c r="D13" s="37">
        <f>VLOOKUP($B13,大盤與近月台指!$A$4:$I$499,3,FALSE)</f>
        <v>0</v>
      </c>
      <c r="E13" s="38">
        <f>VLOOKUP($B13,大盤與近月台指!$A$4:$I$499,4,FALSE)</f>
        <v>0</v>
      </c>
      <c r="F13" s="36">
        <f>VLOOKUP($B13,大盤與近月台指!$A$4:$I$499,5,FALSE)</f>
        <v>0</v>
      </c>
      <c r="G13" s="52">
        <f>VLOOKUP($B13,三大法人買賣超!$A$4:$I$500,3,FALSE)</f>
        <v>0</v>
      </c>
      <c r="H13" s="37">
        <f>VLOOKUP($B13,三大法人買賣超!$A$4:$I$500,5,FALSE)</f>
        <v>0</v>
      </c>
      <c r="I13" s="29">
        <f>VLOOKUP($B13,三大法人買賣超!$A$4:$I$500,7,FALSE)</f>
        <v>0</v>
      </c>
      <c r="J13" s="29">
        <f>VLOOKUP($B13,三大法人買賣超!$A$4:$I$500,9,FALSE)</f>
        <v>0</v>
      </c>
      <c r="K13" s="40">
        <f>新台幣匯率美元指數!B14</f>
        <v>0</v>
      </c>
      <c r="L13" s="41">
        <f>新台幣匯率美元指數!C14</f>
        <v>0</v>
      </c>
      <c r="M13" s="42">
        <f>新台幣匯率美元指數!D14</f>
        <v>0</v>
      </c>
      <c r="N13" s="29">
        <f>VLOOKUP($B13,期貨未平倉口數!$A$4:$M$499,4,FALSE)</f>
        <v>0</v>
      </c>
      <c r="O13" s="29">
        <f>VLOOKUP($B13,期貨未平倉口數!$A$4:$M$499,9,FALSE)</f>
        <v>0</v>
      </c>
      <c r="P13" s="29">
        <f>VLOOKUP($B13,期貨未平倉口數!$A$4:$M$499,10,FALSE)</f>
        <v>0</v>
      </c>
      <c r="Q13" s="29">
        <f>VLOOKUP($B13,期貨未平倉口數!$A$4:$M$499,11,FALSE)</f>
        <v>0</v>
      </c>
      <c r="R13" s="67">
        <f>VLOOKUP($B13,選擇權未平倉餘額!$A$4:$I$500,6,FALSE)</f>
        <v>0</v>
      </c>
      <c r="S13" s="67">
        <f>VLOOKUP($B13,選擇權未平倉餘額!$A$4:$I$500,7,FALSE)</f>
        <v>0</v>
      </c>
      <c r="T13" s="67">
        <f>VLOOKUP($B13,選擇權未平倉餘額!$A$4:$I$500,8,FALSE)</f>
        <v>0</v>
      </c>
      <c r="U13" s="67">
        <f>VLOOKUP($B13,選擇權未平倉餘額!$A$4:$I$500,9,FALSE)</f>
        <v>0</v>
      </c>
      <c r="V13" s="42">
        <f>VLOOKUP($B13,臺指選擇權P_C_Ratios!$A$4:$C$500,3,FALSE)</f>
        <v>0</v>
      </c>
      <c r="W13" s="44">
        <f>VLOOKUP($B13,散戶多空比!$A$6:$L$500,12,FALSE)</f>
        <v>0</v>
      </c>
      <c r="X13" s="43">
        <f>VLOOKUP($B13,期貨大額交易人未沖銷部位!$A$4:$O$499,4,FALSE)</f>
        <v>0</v>
      </c>
      <c r="Y13" s="43">
        <f>VLOOKUP($B13,期貨大額交易人未沖銷部位!$A$4:$O$499,7,FALSE)</f>
        <v>0</v>
      </c>
      <c r="Z13" s="43">
        <f>VLOOKUP($B13,期貨大額交易人未沖銷部位!$A$4:$O$499,10,FALSE)</f>
        <v>0</v>
      </c>
      <c r="AA13" s="43">
        <f>VLOOKUP($B13,期貨大額交易人未沖銷部位!$A$4:$O$499,13,FALSE)</f>
        <v>0</v>
      </c>
      <c r="AB13" s="43">
        <f>VLOOKUP($B13,期貨大額交易人未沖銷部位!$A$4:$O$499,14,FALSE)</f>
        <v>0</v>
      </c>
      <c r="AC13" s="43">
        <f>VLOOKUP($B13,期貨大額交易人未沖銷部位!$A$4:$O$499,15,FALSE)</f>
        <v>0</v>
      </c>
      <c r="AD13" s="36">
        <f>VLOOKUP($B13,三大美股走勢!$A$4:$J$500,4,FALSE)</f>
        <v>0</v>
      </c>
      <c r="AE13" s="36">
        <f>VLOOKUP($B13,三大美股走勢!$A$4:$J$500,7,FALSE)</f>
        <v>0</v>
      </c>
      <c r="AF13" s="36">
        <f>VLOOKUP($B13,三大美股走勢!$A$4:$J$500,10,FALSE)</f>
        <v>0</v>
      </c>
    </row>
    <row r="14" spans="1:32">
      <c r="B14" s="35">
        <v>42793</v>
      </c>
      <c r="C14" s="36">
        <f>VLOOKUP($B14,大盤與近月台指!$A$4:$I$499,2,FALSE)</f>
        <v>0</v>
      </c>
      <c r="D14" s="37">
        <f>VLOOKUP($B14,大盤與近月台指!$A$4:$I$499,3,FALSE)</f>
        <v>0</v>
      </c>
      <c r="E14" s="38">
        <f>VLOOKUP($B14,大盤與近月台指!$A$4:$I$499,4,FALSE)</f>
        <v>0</v>
      </c>
      <c r="F14" s="36">
        <f>VLOOKUP($B14,大盤與近月台指!$A$4:$I$499,5,FALSE)</f>
        <v>0</v>
      </c>
      <c r="G14" s="52">
        <f>VLOOKUP($B14,三大法人買賣超!$A$4:$I$500,3,FALSE)</f>
        <v>0</v>
      </c>
      <c r="H14" s="37">
        <f>VLOOKUP($B14,三大法人買賣超!$A$4:$I$500,5,FALSE)</f>
        <v>0</v>
      </c>
      <c r="I14" s="29">
        <f>VLOOKUP($B14,三大法人買賣超!$A$4:$I$500,7,FALSE)</f>
        <v>0</v>
      </c>
      <c r="J14" s="29">
        <f>VLOOKUP($B14,三大法人買賣超!$A$4:$I$500,9,FALSE)</f>
        <v>0</v>
      </c>
      <c r="K14" s="40">
        <f>新台幣匯率美元指數!B15</f>
        <v>0</v>
      </c>
      <c r="L14" s="41">
        <f>新台幣匯率美元指數!C15</f>
        <v>0</v>
      </c>
      <c r="M14" s="42">
        <f>新台幣匯率美元指數!D15</f>
        <v>101.13</v>
      </c>
      <c r="N14" s="29">
        <f>VLOOKUP($B14,期貨未平倉口數!$A$4:$M$499,4,FALSE)</f>
        <v>0</v>
      </c>
      <c r="O14" s="29">
        <f>VLOOKUP($B14,期貨未平倉口數!$A$4:$M$499,9,FALSE)</f>
        <v>0</v>
      </c>
      <c r="P14" s="29">
        <f>VLOOKUP($B14,期貨未平倉口數!$A$4:$M$499,10,FALSE)</f>
        <v>0</v>
      </c>
      <c r="Q14" s="29">
        <f>VLOOKUP($B14,期貨未平倉口數!$A$4:$M$499,11,FALSE)</f>
        <v>0</v>
      </c>
      <c r="R14" s="67">
        <f>VLOOKUP($B14,選擇權未平倉餘額!$A$4:$I$500,6,FALSE)</f>
        <v>0</v>
      </c>
      <c r="S14" s="67">
        <f>VLOOKUP($B14,選擇權未平倉餘額!$A$4:$I$500,7,FALSE)</f>
        <v>0</v>
      </c>
      <c r="T14" s="67">
        <f>VLOOKUP($B14,選擇權未平倉餘額!$A$4:$I$500,8,FALSE)</f>
        <v>0</v>
      </c>
      <c r="U14" s="67">
        <f>VLOOKUP($B14,選擇權未平倉餘額!$A$4:$I$500,9,FALSE)</f>
        <v>0</v>
      </c>
      <c r="V14" s="42">
        <f>VLOOKUP($B14,臺指選擇權P_C_Ratios!$A$4:$C$500,3,FALSE)</f>
        <v>0</v>
      </c>
      <c r="W14" s="44">
        <f>VLOOKUP($B14,散戶多空比!$A$6:$L$500,12,FALSE)</f>
        <v>0</v>
      </c>
      <c r="X14" s="43">
        <f>VLOOKUP($B14,期貨大額交易人未沖銷部位!$A$4:$O$499,4,FALSE)</f>
        <v>0</v>
      </c>
      <c r="Y14" s="43">
        <f>VLOOKUP($B14,期貨大額交易人未沖銷部位!$A$4:$O$499,7,FALSE)</f>
        <v>0</v>
      </c>
      <c r="Z14" s="43">
        <f>VLOOKUP($B14,期貨大額交易人未沖銷部位!$A$4:$O$499,10,FALSE)</f>
        <v>0</v>
      </c>
      <c r="AA14" s="43">
        <f>VLOOKUP($B14,期貨大額交易人未沖銷部位!$A$4:$O$499,13,FALSE)</f>
        <v>0</v>
      </c>
      <c r="AB14" s="43">
        <f>VLOOKUP($B14,期貨大額交易人未沖銷部位!$A$4:$O$499,14,FALSE)</f>
        <v>0</v>
      </c>
      <c r="AC14" s="43">
        <f>VLOOKUP($B14,期貨大額交易人未沖銷部位!$A$4:$O$499,15,FALSE)</f>
        <v>0</v>
      </c>
      <c r="AD14" s="36">
        <f>VLOOKUP($B14,三大美股走勢!$A$4:$J$500,4,FALSE)</f>
        <v>0.08</v>
      </c>
      <c r="AE14" s="36">
        <f>VLOOKUP($B14,三大美股走勢!$A$4:$J$500,7,FALSE)</f>
        <v>0.28000000000000003</v>
      </c>
      <c r="AF14" s="36">
        <f>VLOOKUP($B14,三大美股走勢!$A$4:$J$500,10,FALSE)</f>
        <v>0.92</v>
      </c>
    </row>
    <row r="15" spans="1:32">
      <c r="B15" s="35">
        <v>42794</v>
      </c>
      <c r="C15" s="36">
        <f>VLOOKUP($B15,大盤與近月台指!$A$4:$I$499,2,FALSE)</f>
        <v>0</v>
      </c>
      <c r="D15" s="37">
        <f>VLOOKUP($B15,大盤與近月台指!$A$4:$I$499,3,FALSE)</f>
        <v>0</v>
      </c>
      <c r="E15" s="38">
        <f>VLOOKUP($B15,大盤與近月台指!$A$4:$I$499,4,FALSE)</f>
        <v>0</v>
      </c>
      <c r="F15" s="36">
        <f>VLOOKUP($B15,大盤與近月台指!$A$4:$I$499,5,FALSE)</f>
        <v>0</v>
      </c>
      <c r="G15" s="52">
        <f>VLOOKUP($B15,三大法人買賣超!$A$4:$I$500,3,FALSE)</f>
        <v>0</v>
      </c>
      <c r="H15" s="37">
        <f>VLOOKUP($B15,三大法人買賣超!$A$4:$I$500,5,FALSE)</f>
        <v>0</v>
      </c>
      <c r="I15" s="29">
        <f>VLOOKUP($B15,三大法人買賣超!$A$4:$I$500,7,FALSE)</f>
        <v>0</v>
      </c>
      <c r="J15" s="29">
        <f>VLOOKUP($B15,三大法人買賣超!$A$4:$I$500,9,FALSE)</f>
        <v>0</v>
      </c>
      <c r="K15" s="40">
        <f>新台幣匯率美元指數!B16</f>
        <v>0</v>
      </c>
      <c r="L15" s="41">
        <f>新台幣匯率美元指數!C16</f>
        <v>0</v>
      </c>
      <c r="M15" s="42">
        <f>新台幣匯率美元指數!D16</f>
        <v>101.12</v>
      </c>
      <c r="N15" s="29">
        <f>VLOOKUP($B15,期貨未平倉口數!$A$4:$M$499,4,FALSE)</f>
        <v>0</v>
      </c>
      <c r="O15" s="29">
        <f>VLOOKUP($B15,期貨未平倉口數!$A$4:$M$499,9,FALSE)</f>
        <v>0</v>
      </c>
      <c r="P15" s="29">
        <f>VLOOKUP($B15,期貨未平倉口數!$A$4:$M$499,10,FALSE)</f>
        <v>0</v>
      </c>
      <c r="Q15" s="29">
        <f>VLOOKUP($B15,期貨未平倉口數!$A$4:$M$499,11,FALSE)</f>
        <v>0</v>
      </c>
      <c r="R15" s="67">
        <f>VLOOKUP($B15,選擇權未平倉餘額!$A$4:$I$500,6,FALSE)</f>
        <v>0</v>
      </c>
      <c r="S15" s="67">
        <f>VLOOKUP($B15,選擇權未平倉餘額!$A$4:$I$500,7,FALSE)</f>
        <v>0</v>
      </c>
      <c r="T15" s="67">
        <f>VLOOKUP($B15,選擇權未平倉餘額!$A$4:$I$500,8,FALSE)</f>
        <v>0</v>
      </c>
      <c r="U15" s="67">
        <f>VLOOKUP($B15,選擇權未平倉餘額!$A$4:$I$500,9,FALSE)</f>
        <v>0</v>
      </c>
      <c r="V15" s="42">
        <f>VLOOKUP($B15,臺指選擇權P_C_Ratios!$A$4:$C$500,3,FALSE)</f>
        <v>0</v>
      </c>
      <c r="W15" s="44">
        <f>VLOOKUP($B15,散戶多空比!$A$6:$L$500,12,FALSE)</f>
        <v>0</v>
      </c>
      <c r="X15" s="43">
        <f>VLOOKUP($B15,期貨大額交易人未沖銷部位!$A$4:$O$499,4,FALSE)</f>
        <v>0</v>
      </c>
      <c r="Y15" s="43">
        <f>VLOOKUP($B15,期貨大額交易人未沖銷部位!$A$4:$O$499,7,FALSE)</f>
        <v>0</v>
      </c>
      <c r="Z15" s="43">
        <f>VLOOKUP($B15,期貨大額交易人未沖銷部位!$A$4:$O$499,10,FALSE)</f>
        <v>0</v>
      </c>
      <c r="AA15" s="43">
        <f>VLOOKUP($B15,期貨大額交易人未沖銷部位!$A$4:$O$499,13,FALSE)</f>
        <v>0</v>
      </c>
      <c r="AB15" s="43">
        <f>VLOOKUP($B15,期貨大額交易人未沖銷部位!$A$4:$O$499,14,FALSE)</f>
        <v>0</v>
      </c>
      <c r="AC15" s="43">
        <f>VLOOKUP($B15,期貨大額交易人未沖銷部位!$A$4:$O$499,15,FALSE)</f>
        <v>0</v>
      </c>
      <c r="AD15" s="36">
        <f>VLOOKUP($B15,三大美股走勢!$A$4:$J$500,4,FALSE)</f>
        <v>-0.12</v>
      </c>
      <c r="AE15" s="36">
        <f>VLOOKUP($B15,三大美股走勢!$A$4:$J$500,7,FALSE)</f>
        <v>-0.62</v>
      </c>
      <c r="AF15" s="36">
        <f>VLOOKUP($B15,三大美股走勢!$A$4:$J$500,10,FALSE)</f>
        <v>-1.32</v>
      </c>
    </row>
    <row r="16" spans="1:32">
      <c r="B16" s="35">
        <v>42795</v>
      </c>
      <c r="C16" s="36">
        <f>VLOOKUP($B16,大盤與近月台指!$A$4:$I$499,2,FALSE)</f>
        <v>9674.7800000000007</v>
      </c>
      <c r="D16" s="37">
        <f>VLOOKUP($B16,大盤與近月台指!$A$4:$I$499,3,FALSE)</f>
        <v>-75.69</v>
      </c>
      <c r="E16" s="38">
        <f>VLOOKUP($B16,大盤與近月台指!$A$4:$I$499,4,FALSE)</f>
        <v>-7.7999999999999996E-3</v>
      </c>
      <c r="F16" s="36" t="str">
        <f>VLOOKUP($B16,大盤與近月台指!$A$4:$I$499,5,FALSE)</f>
        <v>982.8億</v>
      </c>
      <c r="G16" s="52">
        <f>VLOOKUP($B16,三大法人買賣超!$A$4:$I$500,3,FALSE)</f>
        <v>-1.74332691</v>
      </c>
      <c r="H16" s="37">
        <f>VLOOKUP($B16,三大法人買賣超!$A$4:$I$500,5,FALSE)</f>
        <v>-0.43886772000000002</v>
      </c>
      <c r="I16" s="29">
        <f>VLOOKUP($B16,三大法人買賣超!$A$4:$I$500,7,FALSE)</f>
        <v>-0.94534680000000004</v>
      </c>
      <c r="J16" s="29">
        <f>VLOOKUP($B16,三大法人買賣超!$A$4:$I$500,9,FALSE)</f>
        <v>-38.97526568</v>
      </c>
      <c r="K16" s="40">
        <f>新台幣匯率美元指數!B17</f>
        <v>30.76</v>
      </c>
      <c r="L16" s="41">
        <f>新台幣匯率美元指數!C17</f>
        <v>0.3589</v>
      </c>
      <c r="M16" s="42">
        <f>新台幣匯率美元指數!D17</f>
        <v>101.78</v>
      </c>
      <c r="N16" s="29">
        <f>VLOOKUP($B16,期貨未平倉口數!$A$4:$M$499,4,FALSE)</f>
        <v>-4288.25</v>
      </c>
      <c r="O16" s="29">
        <f>VLOOKUP($B16,期貨未平倉口數!$A$4:$M$499,9,FALSE)</f>
        <v>51486</v>
      </c>
      <c r="P16" s="29">
        <f>VLOOKUP($B16,期貨未平倉口數!$A$4:$M$499,10,FALSE)</f>
        <v>-21733.75</v>
      </c>
      <c r="Q16" s="29">
        <f>VLOOKUP($B16,期貨未平倉口數!$A$4:$M$499,11,FALSE)</f>
        <v>-9587</v>
      </c>
      <c r="R16" s="67">
        <f>VLOOKUP($B16,選擇權未平倉餘額!$A$4:$I$500,6,FALSE)</f>
        <v>-0.25140000000000001</v>
      </c>
      <c r="S16" s="67">
        <f>VLOOKUP($B16,選擇權未平倉餘額!$A$4:$I$500,7,FALSE)</f>
        <v>-8.0848999999999993</v>
      </c>
      <c r="T16" s="67">
        <f>VLOOKUP($B16,選擇權未平倉餘額!$A$4:$I$500,8,FALSE)</f>
        <v>37.709299999999999</v>
      </c>
      <c r="U16" s="67">
        <f>VLOOKUP($B16,選擇權未平倉餘額!$A$4:$I$500,9,FALSE)</f>
        <v>19.876000000000001</v>
      </c>
      <c r="V16" s="42">
        <f>VLOOKUP($B16,臺指選擇權P_C_Ratios!$A$4:$C$500,3,FALSE)</f>
        <v>1.2705</v>
      </c>
      <c r="W16" s="44">
        <f>VLOOKUP($B16,散戶多空比!$A$6:$L$500,12,FALSE)</f>
        <v>6.809030448355427E-2</v>
      </c>
      <c r="X16" s="43">
        <f>VLOOKUP($B16,期貨大額交易人未沖銷部位!$A$4:$O$499,4,FALSE)</f>
        <v>7713</v>
      </c>
      <c r="Y16" s="43">
        <f>VLOOKUP($B16,期貨大額交易人未沖銷部位!$A$4:$O$499,7,FALSE)</f>
        <v>14971</v>
      </c>
      <c r="Z16" s="43">
        <f>VLOOKUP($B16,期貨大額交易人未沖銷部位!$A$4:$O$499,10,FALSE)</f>
        <v>8921</v>
      </c>
      <c r="AA16" s="43">
        <f>VLOOKUP($B16,期貨大額交易人未沖銷部位!$A$4:$O$499,13,FALSE)</f>
        <v>15474</v>
      </c>
      <c r="AB16" s="43">
        <f>VLOOKUP($B16,期貨大額交易人未沖銷部位!$A$4:$O$499,14,FALSE)</f>
        <v>1208</v>
      </c>
      <c r="AC16" s="43">
        <f>VLOOKUP($B16,期貨大額交易人未沖銷部位!$A$4:$O$499,15,FALSE)</f>
        <v>503</v>
      </c>
      <c r="AD16" s="36">
        <f>VLOOKUP($B16,三大美股走勢!$A$4:$J$500,4,FALSE)</f>
        <v>1.46</v>
      </c>
      <c r="AE16" s="36">
        <f>VLOOKUP($B16,三大美股走勢!$A$4:$J$500,7,FALSE)</f>
        <v>1.35</v>
      </c>
      <c r="AF16" s="36">
        <f>VLOOKUP($B16,三大美股走勢!$A$4:$J$500,10,FALSE)</f>
        <v>1.64</v>
      </c>
    </row>
    <row r="17" spans="2:32">
      <c r="B17" s="35">
        <v>42796</v>
      </c>
      <c r="C17" s="36">
        <f>VLOOKUP($B17,大盤與近月台指!$A$4:$I$499,2,FALSE)</f>
        <v>9691.7999999999993</v>
      </c>
      <c r="D17" s="37">
        <f>VLOOKUP($B17,大盤與近月台指!$A$4:$I$499,3,FALSE)</f>
        <v>17.02</v>
      </c>
      <c r="E17" s="38">
        <f>VLOOKUP($B17,大盤與近月台指!$A$4:$I$499,4,FALSE)</f>
        <v>1.8E-3</v>
      </c>
      <c r="F17" s="36" t="str">
        <f>VLOOKUP($B17,大盤與近月台指!$A$4:$I$499,5,FALSE)</f>
        <v>1018.15億</v>
      </c>
      <c r="G17" s="52">
        <f>VLOOKUP($B17,三大法人買賣超!$A$4:$I$500,3,FALSE)</f>
        <v>2.2263888999999999</v>
      </c>
      <c r="H17" s="37">
        <f>VLOOKUP($B17,三大法人買賣超!$A$4:$I$500,5,FALSE)</f>
        <v>-3.1998339200000001</v>
      </c>
      <c r="I17" s="29">
        <f>VLOOKUP($B17,三大法人買賣超!$A$4:$I$500,7,FALSE)</f>
        <v>-3.5941440600000001</v>
      </c>
      <c r="J17" s="29">
        <f>VLOOKUP($B17,三大法人買賣超!$A$4:$I$500,9,FALSE)</f>
        <v>28.241859699999999</v>
      </c>
      <c r="K17" s="40">
        <f>新台幣匯率美元指數!B18</f>
        <v>30.795000000000002</v>
      </c>
      <c r="L17" s="41">
        <f>新台幣匯率美元指數!C18</f>
        <v>0.1138</v>
      </c>
      <c r="M17" s="42">
        <f>新台幣匯率美元指數!D18</f>
        <v>102.2</v>
      </c>
      <c r="N17" s="29">
        <f>VLOOKUP($B17,期貨未平倉口數!$A$4:$M$499,4,FALSE)</f>
        <v>-4293.25</v>
      </c>
      <c r="O17" s="29">
        <f>VLOOKUP($B17,期貨未平倉口數!$A$4:$M$499,9,FALSE)</f>
        <v>49910.25</v>
      </c>
      <c r="P17" s="29">
        <f>VLOOKUP($B17,期貨未平倉口數!$A$4:$M$499,10,FALSE)</f>
        <v>-23309.5</v>
      </c>
      <c r="Q17" s="29">
        <f>VLOOKUP($B17,期貨未平倉口數!$A$4:$M$499,11,FALSE)</f>
        <v>-1575.75</v>
      </c>
      <c r="R17" s="67">
        <f>VLOOKUP($B17,選擇權未平倉餘額!$A$4:$I$500,6,FALSE)</f>
        <v>-1.3393999999999999</v>
      </c>
      <c r="S17" s="67">
        <f>VLOOKUP($B17,選擇權未平倉餘額!$A$4:$I$500,7,FALSE)</f>
        <v>-9.7264999999999997</v>
      </c>
      <c r="T17" s="67">
        <f>VLOOKUP($B17,選擇權未平倉餘額!$A$4:$I$500,8,FALSE)</f>
        <v>38.052500000000002</v>
      </c>
      <c r="U17" s="67">
        <f>VLOOKUP($B17,選擇權未平倉餘額!$A$4:$I$500,9,FALSE)</f>
        <v>20.471399999999999</v>
      </c>
      <c r="V17" s="42">
        <f>VLOOKUP($B17,臺指選擇權P_C_Ratios!$A$4:$C$500,3,FALSE)</f>
        <v>1.2238</v>
      </c>
      <c r="W17" s="44">
        <f>VLOOKUP($B17,散戶多空比!$A$6:$L$500,12,FALSE)</f>
        <v>0.1151259366254401</v>
      </c>
      <c r="X17" s="43">
        <f>VLOOKUP($B17,期貨大額交易人未沖銷部位!$A$4:$O$499,4,FALSE)</f>
        <v>7479</v>
      </c>
      <c r="Y17" s="43">
        <f>VLOOKUP($B17,期貨大額交易人未沖銷部位!$A$4:$O$499,7,FALSE)</f>
        <v>13286</v>
      </c>
      <c r="Z17" s="43">
        <f>VLOOKUP($B17,期貨大額交易人未沖銷部位!$A$4:$O$499,10,FALSE)</f>
        <v>8505</v>
      </c>
      <c r="AA17" s="43">
        <f>VLOOKUP($B17,期貨大額交易人未沖銷部位!$A$4:$O$499,13,FALSE)</f>
        <v>14528</v>
      </c>
      <c r="AB17" s="43">
        <f>VLOOKUP($B17,期貨大額交易人未沖銷部位!$A$4:$O$499,14,FALSE)</f>
        <v>1026</v>
      </c>
      <c r="AC17" s="43">
        <f>VLOOKUP($B17,期貨大額交易人未沖銷部位!$A$4:$O$499,15,FALSE)</f>
        <v>1242</v>
      </c>
      <c r="AD17" s="36">
        <f>VLOOKUP($B17,三大美股走勢!$A$4:$J$500,4,FALSE)</f>
        <v>-0.53</v>
      </c>
      <c r="AE17" s="36">
        <f>VLOOKUP($B17,三大美股走勢!$A$4:$J$500,7,FALSE)</f>
        <v>-0.73</v>
      </c>
      <c r="AF17" s="36">
        <f>VLOOKUP($B17,三大美股走勢!$A$4:$J$500,10,FALSE)</f>
        <v>-1.1100000000000001</v>
      </c>
    </row>
    <row r="18" spans="2:32">
      <c r="B18" s="35">
        <v>42797</v>
      </c>
      <c r="C18" s="36">
        <f>VLOOKUP($B18,大盤與近月台指!$A$4:$I$499,2,FALSE)</f>
        <v>9648.2099999999991</v>
      </c>
      <c r="D18" s="37">
        <f>VLOOKUP($B18,大盤與近月台指!$A$4:$I$499,3,FALSE)</f>
        <v>-43.59</v>
      </c>
      <c r="E18" s="38">
        <f>VLOOKUP($B18,大盤與近月台指!$A$4:$I$499,4,FALSE)</f>
        <v>-4.4999999999999997E-3</v>
      </c>
      <c r="F18" s="36" t="str">
        <f>VLOOKUP($B18,大盤與近月台指!$A$4:$I$499,5,FALSE)</f>
        <v>843.47億</v>
      </c>
      <c r="G18" s="52">
        <f>VLOOKUP($B18,三大法人買賣超!$A$4:$I$500,3,FALSE)</f>
        <v>1.5877481</v>
      </c>
      <c r="H18" s="37">
        <f>VLOOKUP($B18,三大法人買賣超!$A$4:$I$500,5,FALSE)</f>
        <v>-5.2442260000000003</v>
      </c>
      <c r="I18" s="29">
        <f>VLOOKUP($B18,三大法人買賣超!$A$4:$I$500,7,FALSE)</f>
        <v>-5.0400903499999998</v>
      </c>
      <c r="J18" s="29">
        <f>VLOOKUP($B18,三大法人買賣超!$A$4:$I$500,9,FALSE)</f>
        <v>-49.935978040000002</v>
      </c>
      <c r="K18" s="40">
        <f>新台幣匯率美元指數!B19</f>
        <v>31.02</v>
      </c>
      <c r="L18" s="41">
        <f>新台幣匯率美元指數!C19</f>
        <v>0.73060000000000003</v>
      </c>
      <c r="M18" s="42">
        <f>新台幣匯率美元指數!D19</f>
        <v>101.54</v>
      </c>
      <c r="N18" s="29">
        <f>VLOOKUP($B18,期貨未平倉口數!$A$4:$M$499,4,FALSE)</f>
        <v>-3413.75</v>
      </c>
      <c r="O18" s="29">
        <f>VLOOKUP($B18,期貨未平倉口數!$A$4:$M$499,9,FALSE)</f>
        <v>49284</v>
      </c>
      <c r="P18" s="29">
        <f>VLOOKUP($B18,期貨未平倉口數!$A$4:$M$499,10,FALSE)</f>
        <v>-23935.75</v>
      </c>
      <c r="Q18" s="29">
        <f>VLOOKUP($B18,期貨未平倉口數!$A$4:$M$499,11,FALSE)</f>
        <v>-626.25</v>
      </c>
      <c r="R18" s="67">
        <f>VLOOKUP($B18,選擇權未平倉餘額!$A$4:$I$500,6,FALSE)</f>
        <v>-1.1881999999999999</v>
      </c>
      <c r="S18" s="67">
        <f>VLOOKUP($B18,選擇權未平倉餘額!$A$4:$I$500,7,FALSE)</f>
        <v>-7.0434000000000001</v>
      </c>
      <c r="T18" s="67">
        <f>VLOOKUP($B18,選擇權未平倉餘額!$A$4:$I$500,8,FALSE)</f>
        <v>31.750399999999999</v>
      </c>
      <c r="U18" s="67">
        <f>VLOOKUP($B18,選擇權未平倉餘額!$A$4:$I$500,9,FALSE)</f>
        <v>23.8353</v>
      </c>
      <c r="V18" s="42">
        <f>VLOOKUP($B18,臺指選擇權P_C_Ratios!$A$4:$C$500,3,FALSE)</f>
        <v>1.1623999999999999</v>
      </c>
      <c r="W18" s="44">
        <f>VLOOKUP($B18,散戶多空比!$A$6:$L$500,12,FALSE)</f>
        <v>0.15532487504805845</v>
      </c>
      <c r="X18" s="43">
        <f>VLOOKUP($B18,期貨大額交易人未沖銷部位!$A$4:$O$499,4,FALSE)</f>
        <v>7546</v>
      </c>
      <c r="Y18" s="43">
        <f>VLOOKUP($B18,期貨大額交易人未沖銷部位!$A$4:$O$499,7,FALSE)</f>
        <v>13739</v>
      </c>
      <c r="Z18" s="43">
        <f>VLOOKUP($B18,期貨大額交易人未沖銷部位!$A$4:$O$499,10,FALSE)</f>
        <v>7980</v>
      </c>
      <c r="AA18" s="43">
        <f>VLOOKUP($B18,期貨大額交易人未沖銷部位!$A$4:$O$499,13,FALSE)</f>
        <v>14882</v>
      </c>
      <c r="AB18" s="43">
        <f>VLOOKUP($B18,期貨大額交易人未沖銷部位!$A$4:$O$499,14,FALSE)</f>
        <v>434</v>
      </c>
      <c r="AC18" s="43">
        <f>VLOOKUP($B18,期貨大額交易人未沖銷部位!$A$4:$O$499,15,FALSE)</f>
        <v>1143</v>
      </c>
      <c r="AD18" s="36">
        <f>VLOOKUP($B18,三大美股走勢!$A$4:$J$500,4,FALSE)</f>
        <v>0.01</v>
      </c>
      <c r="AE18" s="36">
        <f>VLOOKUP($B18,三大美股走勢!$A$4:$J$500,7,FALSE)</f>
        <v>0.16</v>
      </c>
      <c r="AF18" s="36">
        <f>VLOOKUP($B18,三大美股走勢!$A$4:$J$500,10,FALSE)</f>
        <v>-0.04</v>
      </c>
    </row>
    <row r="19" spans="2:32">
      <c r="B19" s="35">
        <v>42798</v>
      </c>
      <c r="C19" s="36">
        <f>VLOOKUP($B19,大盤與近月台指!$A$4:$I$499,2,FALSE)</f>
        <v>0</v>
      </c>
      <c r="D19" s="37">
        <f>VLOOKUP($B19,大盤與近月台指!$A$4:$I$499,3,FALSE)</f>
        <v>0</v>
      </c>
      <c r="E19" s="38">
        <f>VLOOKUP($B19,大盤與近月台指!$A$4:$I$499,4,FALSE)</f>
        <v>0</v>
      </c>
      <c r="F19" s="36">
        <f>VLOOKUP($B19,大盤與近月台指!$A$4:$I$499,5,FALSE)</f>
        <v>0</v>
      </c>
      <c r="G19" s="52">
        <f>VLOOKUP($B19,三大法人買賣超!$A$4:$I$500,3,FALSE)</f>
        <v>0</v>
      </c>
      <c r="H19" s="37">
        <f>VLOOKUP($B19,三大法人買賣超!$A$4:$I$500,5,FALSE)</f>
        <v>0</v>
      </c>
      <c r="I19" s="29">
        <f>VLOOKUP($B19,三大法人買賣超!$A$4:$I$500,7,FALSE)</f>
        <v>0</v>
      </c>
      <c r="J19" s="29">
        <f>VLOOKUP($B19,三大法人買賣超!$A$4:$I$500,9,FALSE)</f>
        <v>0</v>
      </c>
      <c r="K19" s="40">
        <f>新台幣匯率美元指數!B20</f>
        <v>0</v>
      </c>
      <c r="L19" s="41">
        <f>新台幣匯率美元指數!C20</f>
        <v>0</v>
      </c>
      <c r="M19" s="42">
        <f>新台幣匯率美元指數!D20</f>
        <v>0</v>
      </c>
      <c r="N19" s="29">
        <f>VLOOKUP($B19,期貨未平倉口數!$A$4:$M$499,4,FALSE)</f>
        <v>0</v>
      </c>
      <c r="O19" s="29">
        <f>VLOOKUP($B19,期貨未平倉口數!$A$4:$M$499,9,FALSE)</f>
        <v>0</v>
      </c>
      <c r="P19" s="29">
        <f>VLOOKUP($B19,期貨未平倉口數!$A$4:$M$499,10,FALSE)</f>
        <v>0</v>
      </c>
      <c r="Q19" s="29">
        <f>VLOOKUP($B19,期貨未平倉口數!$A$4:$M$499,11,FALSE)</f>
        <v>0</v>
      </c>
      <c r="R19" s="67">
        <f>VLOOKUP($B19,選擇權未平倉餘額!$A$4:$I$500,6,FALSE)</f>
        <v>0</v>
      </c>
      <c r="S19" s="67">
        <f>VLOOKUP($B19,選擇權未平倉餘額!$A$4:$I$500,7,FALSE)</f>
        <v>0</v>
      </c>
      <c r="T19" s="67">
        <f>VLOOKUP($B19,選擇權未平倉餘額!$A$4:$I$500,8,FALSE)</f>
        <v>0</v>
      </c>
      <c r="U19" s="67">
        <f>VLOOKUP($B19,選擇權未平倉餘額!$A$4:$I$500,9,FALSE)</f>
        <v>0</v>
      </c>
      <c r="V19" s="42">
        <f>VLOOKUP($B19,臺指選擇權P_C_Ratios!$A$4:$C$500,3,FALSE)</f>
        <v>0</v>
      </c>
      <c r="W19" s="44">
        <f>VLOOKUP($B19,散戶多空比!$A$6:$L$500,12,FALSE)</f>
        <v>0</v>
      </c>
      <c r="X19" s="43">
        <f>VLOOKUP($B19,期貨大額交易人未沖銷部位!$A$4:$O$499,4,FALSE)</f>
        <v>0</v>
      </c>
      <c r="Y19" s="43">
        <f>VLOOKUP($B19,期貨大額交易人未沖銷部位!$A$4:$O$499,7,FALSE)</f>
        <v>0</v>
      </c>
      <c r="Z19" s="43">
        <f>VLOOKUP($B19,期貨大額交易人未沖銷部位!$A$4:$O$499,10,FALSE)</f>
        <v>0</v>
      </c>
      <c r="AA19" s="43">
        <f>VLOOKUP($B19,期貨大額交易人未沖銷部位!$A$4:$O$499,13,FALSE)</f>
        <v>0</v>
      </c>
      <c r="AB19" s="43">
        <f>VLOOKUP($B19,期貨大額交易人未沖銷部位!$A$4:$O$499,14,FALSE)</f>
        <v>0</v>
      </c>
      <c r="AC19" s="43">
        <f>VLOOKUP($B19,期貨大額交易人未沖銷部位!$A$4:$O$499,15,FALSE)</f>
        <v>0</v>
      </c>
      <c r="AD19" s="36">
        <f>VLOOKUP($B19,三大美股走勢!$A$4:$J$500,4,FALSE)</f>
        <v>0</v>
      </c>
      <c r="AE19" s="36">
        <f>VLOOKUP($B19,三大美股走勢!$A$4:$J$500,7,FALSE)</f>
        <v>0</v>
      </c>
      <c r="AF19" s="36">
        <f>VLOOKUP($B19,三大美股走勢!$A$4:$J$500,10,FALSE)</f>
        <v>0</v>
      </c>
    </row>
    <row r="20" spans="2:32">
      <c r="B20" s="35">
        <v>42799</v>
      </c>
      <c r="C20" s="36">
        <f>VLOOKUP($B20,大盤與近月台指!$A$4:$I$499,2,FALSE)</f>
        <v>0</v>
      </c>
      <c r="D20" s="37">
        <f>VLOOKUP($B20,大盤與近月台指!$A$4:$I$499,3,FALSE)</f>
        <v>0</v>
      </c>
      <c r="E20" s="38">
        <f>VLOOKUP($B20,大盤與近月台指!$A$4:$I$499,4,FALSE)</f>
        <v>0</v>
      </c>
      <c r="F20" s="36">
        <f>VLOOKUP($B20,大盤與近月台指!$A$4:$I$499,5,FALSE)</f>
        <v>0</v>
      </c>
      <c r="G20" s="52">
        <f>VLOOKUP($B20,三大法人買賣超!$A$4:$I$500,3,FALSE)</f>
        <v>0</v>
      </c>
      <c r="H20" s="37">
        <f>VLOOKUP($B20,三大法人買賣超!$A$4:$I$500,5,FALSE)</f>
        <v>0</v>
      </c>
      <c r="I20" s="29">
        <f>VLOOKUP($B20,三大法人買賣超!$A$4:$I$500,7,FALSE)</f>
        <v>0</v>
      </c>
      <c r="J20" s="29">
        <f>VLOOKUP($B20,三大法人買賣超!$A$4:$I$500,9,FALSE)</f>
        <v>0</v>
      </c>
      <c r="K20" s="40">
        <f>新台幣匯率美元指數!B21</f>
        <v>0</v>
      </c>
      <c r="L20" s="41">
        <f>新台幣匯率美元指數!C21</f>
        <v>0</v>
      </c>
      <c r="M20" s="42">
        <f>新台幣匯率美元指數!D21</f>
        <v>0</v>
      </c>
      <c r="N20" s="29">
        <f>VLOOKUP($B20,期貨未平倉口數!$A$4:$M$499,4,FALSE)</f>
        <v>0</v>
      </c>
      <c r="O20" s="29">
        <f>VLOOKUP($B20,期貨未平倉口數!$A$4:$M$499,9,FALSE)</f>
        <v>0</v>
      </c>
      <c r="P20" s="29">
        <f>VLOOKUP($B20,期貨未平倉口數!$A$4:$M$499,10,FALSE)</f>
        <v>0</v>
      </c>
      <c r="Q20" s="29">
        <f>VLOOKUP($B20,期貨未平倉口數!$A$4:$M$499,11,FALSE)</f>
        <v>0</v>
      </c>
      <c r="R20" s="67">
        <f>VLOOKUP($B20,選擇權未平倉餘額!$A$4:$I$500,6,FALSE)</f>
        <v>0</v>
      </c>
      <c r="S20" s="67">
        <f>VLOOKUP($B20,選擇權未平倉餘額!$A$4:$I$500,7,FALSE)</f>
        <v>0</v>
      </c>
      <c r="T20" s="67">
        <f>VLOOKUP($B20,選擇權未平倉餘額!$A$4:$I$500,8,FALSE)</f>
        <v>0</v>
      </c>
      <c r="U20" s="67">
        <f>VLOOKUP($B20,選擇權未平倉餘額!$A$4:$I$500,9,FALSE)</f>
        <v>0</v>
      </c>
      <c r="V20" s="42">
        <f>VLOOKUP($B20,臺指選擇權P_C_Ratios!$A$4:$C$500,3,FALSE)</f>
        <v>0</v>
      </c>
      <c r="W20" s="44">
        <f>VLOOKUP($B20,散戶多空比!$A$6:$L$500,12,FALSE)</f>
        <v>0</v>
      </c>
      <c r="X20" s="43">
        <f>VLOOKUP($B20,期貨大額交易人未沖銷部位!$A$4:$O$499,4,FALSE)</f>
        <v>0</v>
      </c>
      <c r="Y20" s="43">
        <f>VLOOKUP($B20,期貨大額交易人未沖銷部位!$A$4:$O$499,7,FALSE)</f>
        <v>0</v>
      </c>
      <c r="Z20" s="43">
        <f>VLOOKUP($B20,期貨大額交易人未沖銷部位!$A$4:$O$499,10,FALSE)</f>
        <v>0</v>
      </c>
      <c r="AA20" s="43">
        <f>VLOOKUP($B20,期貨大額交易人未沖銷部位!$A$4:$O$499,13,FALSE)</f>
        <v>0</v>
      </c>
      <c r="AB20" s="43">
        <f>VLOOKUP($B20,期貨大額交易人未沖銷部位!$A$4:$O$499,14,FALSE)</f>
        <v>0</v>
      </c>
      <c r="AC20" s="43">
        <f>VLOOKUP($B20,期貨大額交易人未沖銷部位!$A$4:$O$499,15,FALSE)</f>
        <v>0</v>
      </c>
      <c r="AD20" s="36">
        <f>VLOOKUP($B20,三大美股走勢!$A$4:$J$500,4,FALSE)</f>
        <v>0</v>
      </c>
      <c r="AE20" s="36">
        <f>VLOOKUP($B20,三大美股走勢!$A$4:$J$500,7,FALSE)</f>
        <v>0</v>
      </c>
      <c r="AF20" s="36">
        <f>VLOOKUP($B20,三大美股走勢!$A$4:$J$500,10,FALSE)</f>
        <v>0</v>
      </c>
    </row>
    <row r="21" spans="2:32">
      <c r="B21" s="35">
        <v>42800</v>
      </c>
      <c r="C21" s="36">
        <f>VLOOKUP($B21,大盤與近月台指!$A$4:$I$499,2,FALSE)</f>
        <v>9682.6299999999992</v>
      </c>
      <c r="D21" s="37">
        <f>VLOOKUP($B21,大盤與近月台指!$A$4:$I$499,3,FALSE)</f>
        <v>34.42</v>
      </c>
      <c r="E21" s="38">
        <f>VLOOKUP($B21,大盤與近月台指!$A$4:$I$499,4,FALSE)</f>
        <v>3.5999999999999999E-3</v>
      </c>
      <c r="F21" s="36" t="str">
        <f>VLOOKUP($B21,大盤與近月台指!$A$4:$I$499,5,FALSE)</f>
        <v>681.89億</v>
      </c>
      <c r="G21" s="52">
        <f>VLOOKUP($B21,三大法人買賣超!$A$4:$I$500,3,FALSE)</f>
        <v>1.0147096200000001</v>
      </c>
      <c r="H21" s="37">
        <f>VLOOKUP($B21,三大法人買賣超!$A$4:$I$500,5,FALSE)</f>
        <v>6.2557212499999997</v>
      </c>
      <c r="I21" s="29">
        <f>VLOOKUP($B21,三大法人買賣超!$A$4:$I$500,7,FALSE)</f>
        <v>-3.5554240699999999</v>
      </c>
      <c r="J21" s="29">
        <f>VLOOKUP($B21,三大法人買賣超!$A$4:$I$500,9,FALSE)</f>
        <v>-12.291409249999999</v>
      </c>
      <c r="K21" s="40">
        <f>新台幣匯率美元指數!B22</f>
        <v>30.981999999999999</v>
      </c>
      <c r="L21" s="41">
        <f>新台幣匯率美元指數!C22</f>
        <v>-0.123</v>
      </c>
      <c r="M21" s="42">
        <f>新台幣匯率美元指數!D22</f>
        <v>101.64</v>
      </c>
      <c r="N21" s="29">
        <f>VLOOKUP($B21,期貨未平倉口數!$A$4:$M$499,4,FALSE)</f>
        <v>-3371.25</v>
      </c>
      <c r="O21" s="29">
        <f>VLOOKUP($B21,期貨未平倉口數!$A$4:$M$499,9,FALSE)</f>
        <v>53477</v>
      </c>
      <c r="P21" s="29">
        <f>VLOOKUP($B21,期貨未平倉口數!$A$4:$M$499,10,FALSE)</f>
        <v>-19742.75</v>
      </c>
      <c r="Q21" s="29">
        <f>VLOOKUP($B21,期貨未平倉口數!$A$4:$M$499,11,FALSE)</f>
        <v>4193</v>
      </c>
      <c r="R21" s="67">
        <f>VLOOKUP($B21,選擇權未平倉餘額!$A$4:$I$500,6,FALSE)</f>
        <v>-2.8645999999999998</v>
      </c>
      <c r="S21" s="67">
        <f>VLOOKUP($B21,選擇權未平倉餘額!$A$4:$I$500,7,FALSE)</f>
        <v>-9.8687000000000005</v>
      </c>
      <c r="T21" s="67">
        <f>VLOOKUP($B21,選擇權未平倉餘額!$A$4:$I$500,8,FALSE)</f>
        <v>36.056100000000001</v>
      </c>
      <c r="U21" s="67">
        <f>VLOOKUP($B21,選擇權未平倉餘額!$A$4:$I$500,9,FALSE)</f>
        <v>20.4773</v>
      </c>
      <c r="V21" s="42">
        <f>VLOOKUP($B21,臺指選擇權P_C_Ratios!$A$4:$C$500,3,FALSE)</f>
        <v>1.2014</v>
      </c>
      <c r="W21" s="44">
        <f>VLOOKUP($B21,散戶多空比!$A$6:$L$500,12,FALSE)</f>
        <v>8.2211591945711426E-2</v>
      </c>
      <c r="X21" s="43">
        <f>VLOOKUP($B21,期貨大額交易人未沖銷部位!$A$4:$O$499,4,FALSE)</f>
        <v>7112</v>
      </c>
      <c r="Y21" s="43">
        <f>VLOOKUP($B21,期貨大額交易人未沖銷部位!$A$4:$O$499,7,FALSE)</f>
        <v>15404</v>
      </c>
      <c r="Z21" s="43">
        <f>VLOOKUP($B21,期貨大額交易人未沖銷部位!$A$4:$O$499,10,FALSE)</f>
        <v>7945</v>
      </c>
      <c r="AA21" s="43">
        <f>VLOOKUP($B21,期貨大額交易人未沖銷部位!$A$4:$O$499,13,FALSE)</f>
        <v>16057</v>
      </c>
      <c r="AB21" s="43">
        <f>VLOOKUP($B21,期貨大額交易人未沖銷部位!$A$4:$O$499,14,FALSE)</f>
        <v>833</v>
      </c>
      <c r="AC21" s="43">
        <f>VLOOKUP($B21,期貨大額交易人未沖銷部位!$A$4:$O$499,15,FALSE)</f>
        <v>653</v>
      </c>
      <c r="AD21" s="36">
        <f>VLOOKUP($B21,三大美股走勢!$A$4:$J$500,4,FALSE)</f>
        <v>-0.24</v>
      </c>
      <c r="AE21" s="36">
        <f>VLOOKUP($B21,三大美股走勢!$A$4:$J$500,7,FALSE)</f>
        <v>-0.37</v>
      </c>
      <c r="AF21" s="36">
        <f>VLOOKUP($B21,三大美股走勢!$A$4:$J$500,10,FALSE)</f>
        <v>0.02</v>
      </c>
    </row>
    <row r="22" spans="2:32">
      <c r="B22" s="35">
        <v>42801</v>
      </c>
      <c r="C22" s="36">
        <f>VLOOKUP($B22,大盤與近月台指!$A$4:$I$499,2,FALSE)</f>
        <v>9738.07</v>
      </c>
      <c r="D22" s="37">
        <f>VLOOKUP($B22,大盤與近月台指!$A$4:$I$499,3,FALSE)</f>
        <v>55.44</v>
      </c>
      <c r="E22" s="38">
        <f>VLOOKUP($B22,大盤與近月台指!$A$4:$I$499,4,FALSE)</f>
        <v>5.7000000000000002E-3</v>
      </c>
      <c r="F22" s="36" t="str">
        <f>VLOOKUP($B22,大盤與近月台指!$A$4:$I$499,5,FALSE)</f>
        <v>699.12億</v>
      </c>
      <c r="G22" s="52">
        <f>VLOOKUP($B22,三大法人買賣超!$A$4:$I$500,3,FALSE)</f>
        <v>3.1468332000000001</v>
      </c>
      <c r="H22" s="37">
        <f>VLOOKUP($B22,三大法人買賣超!$A$4:$I$500,5,FALSE)</f>
        <v>3.8512924499999999</v>
      </c>
      <c r="I22" s="29">
        <f>VLOOKUP($B22,三大法人買賣超!$A$4:$I$500,7,FALSE)</f>
        <v>5.3532374599999999</v>
      </c>
      <c r="J22" s="29">
        <f>VLOOKUP($B22,三大法人買賣超!$A$4:$I$500,9,FALSE)</f>
        <v>13.773141539999999</v>
      </c>
      <c r="K22" s="40">
        <f>新台幣匯率美元指數!B23</f>
        <v>30.85</v>
      </c>
      <c r="L22" s="41">
        <f>新台幣匯率美元指數!C23</f>
        <v>-0.42609999999999998</v>
      </c>
      <c r="M22" s="42">
        <f>新台幣匯率美元指數!D23</f>
        <v>101.81</v>
      </c>
      <c r="N22" s="29">
        <f>VLOOKUP($B22,期貨未平倉口數!$A$4:$M$499,4,FALSE)</f>
        <v>-2211.75</v>
      </c>
      <c r="O22" s="29">
        <f>VLOOKUP($B22,期貨未平倉口數!$A$4:$M$499,9,FALSE)</f>
        <v>54104</v>
      </c>
      <c r="P22" s="29">
        <f>VLOOKUP($B22,期貨未平倉口數!$A$4:$M$499,10,FALSE)</f>
        <v>-19115.75</v>
      </c>
      <c r="Q22" s="29">
        <f>VLOOKUP($B22,期貨未平倉口數!$A$4:$M$499,11,FALSE)</f>
        <v>627</v>
      </c>
      <c r="R22" s="67">
        <f>VLOOKUP($B22,選擇權未平倉餘額!$A$4:$I$500,6,FALSE)</f>
        <v>-0.25840000000000002</v>
      </c>
      <c r="S22" s="67">
        <f>VLOOKUP($B22,選擇權未平倉餘額!$A$4:$I$500,7,FALSE)</f>
        <v>-4.4626000000000001</v>
      </c>
      <c r="T22" s="67">
        <f>VLOOKUP($B22,選擇權未平倉餘額!$A$4:$I$500,8,FALSE)</f>
        <v>39.894199999999998</v>
      </c>
      <c r="U22" s="67">
        <f>VLOOKUP($B22,選擇權未平倉餘額!$A$4:$I$500,9,FALSE)</f>
        <v>17.717600000000001</v>
      </c>
      <c r="V22" s="42">
        <f>VLOOKUP($B22,臺指選擇權P_C_Ratios!$A$4:$C$500,3,FALSE)</f>
        <v>1.2924</v>
      </c>
      <c r="W22" s="44">
        <f>VLOOKUP($B22,散戶多空比!$A$6:$L$500,12,FALSE)</f>
        <v>7.1176701057855563E-2</v>
      </c>
      <c r="X22" s="43">
        <f>VLOOKUP($B22,期貨大額交易人未沖銷部位!$A$4:$O$499,4,FALSE)</f>
        <v>5240</v>
      </c>
      <c r="Y22" s="43">
        <f>VLOOKUP($B22,期貨大額交易人未沖銷部位!$A$4:$O$499,7,FALSE)</f>
        <v>14815</v>
      </c>
      <c r="Z22" s="43">
        <f>VLOOKUP($B22,期貨大額交易人未沖銷部位!$A$4:$O$499,10,FALSE)</f>
        <v>6450</v>
      </c>
      <c r="AA22" s="43">
        <f>VLOOKUP($B22,期貨大額交易人未沖銷部位!$A$4:$O$499,13,FALSE)</f>
        <v>16439</v>
      </c>
      <c r="AB22" s="43">
        <f>VLOOKUP($B22,期貨大額交易人未沖銷部位!$A$4:$O$499,14,FALSE)</f>
        <v>1210</v>
      </c>
      <c r="AC22" s="43">
        <f>VLOOKUP($B22,期貨大額交易人未沖銷部位!$A$4:$O$499,15,FALSE)</f>
        <v>1624</v>
      </c>
      <c r="AD22" s="36">
        <f>VLOOKUP($B22,三大美股走勢!$A$4:$J$500,4,FALSE)</f>
        <v>-0.14000000000000001</v>
      </c>
      <c r="AE22" s="36">
        <f>VLOOKUP($B22,三大美股走勢!$A$4:$J$500,7,FALSE)</f>
        <v>-0.26</v>
      </c>
      <c r="AF22" s="36">
        <f>VLOOKUP($B22,三大美股走勢!$A$4:$J$500,10,FALSE)</f>
        <v>0.27</v>
      </c>
    </row>
    <row r="23" spans="2:32">
      <c r="B23" s="35">
        <v>42802</v>
      </c>
      <c r="C23" s="36">
        <f>VLOOKUP($B23,大盤與近月台指!$A$4:$I$499,2,FALSE)</f>
        <v>9753.4500000000007</v>
      </c>
      <c r="D23" s="37">
        <f>VLOOKUP($B23,大盤與近月台指!$A$4:$I$499,3,FALSE)</f>
        <v>15.38</v>
      </c>
      <c r="E23" s="38">
        <f>VLOOKUP($B23,大盤與近月台指!$A$4:$I$499,4,FALSE)</f>
        <v>1.6000000000000001E-3</v>
      </c>
      <c r="F23" s="36" t="str">
        <f>VLOOKUP($B23,大盤與近月台指!$A$4:$I$499,5,FALSE)</f>
        <v>798.28億</v>
      </c>
      <c r="G23" s="52">
        <f>VLOOKUP($B23,三大法人買賣超!$A$4:$I$500,3,FALSE)</f>
        <v>3.0975340199999999</v>
      </c>
      <c r="H23" s="37">
        <f>VLOOKUP($B23,三大法人買賣超!$A$4:$I$500,5,FALSE)</f>
        <v>-0.30880204999999999</v>
      </c>
      <c r="I23" s="29">
        <f>VLOOKUP($B23,三大法人買賣超!$A$4:$I$500,7,FALSE)</f>
        <v>2.2423240999999998</v>
      </c>
      <c r="J23" s="29">
        <f>VLOOKUP($B23,三大法人買賣超!$A$4:$I$500,9,FALSE)</f>
        <v>12.5140282</v>
      </c>
      <c r="K23" s="40">
        <f>新台幣匯率美元指數!B24</f>
        <v>30.864999999999998</v>
      </c>
      <c r="L23" s="41">
        <f>新台幣匯率美元指數!C24</f>
        <v>4.8599999999999997E-2</v>
      </c>
      <c r="M23" s="42">
        <f>新台幣匯率美元指數!D24</f>
        <v>102.07</v>
      </c>
      <c r="N23" s="29">
        <f>VLOOKUP($B23,期貨未平倉口數!$A$4:$M$499,4,FALSE)</f>
        <v>-1778</v>
      </c>
      <c r="O23" s="29">
        <f>VLOOKUP($B23,期貨未平倉口數!$A$4:$M$499,9,FALSE)</f>
        <v>53693.25</v>
      </c>
      <c r="P23" s="29">
        <f>VLOOKUP($B23,期貨未平倉口數!$A$4:$M$499,10,FALSE)</f>
        <v>-19526.5</v>
      </c>
      <c r="Q23" s="29">
        <f>VLOOKUP($B23,期貨未平倉口數!$A$4:$M$499,11,FALSE)</f>
        <v>-410.75</v>
      </c>
      <c r="R23" s="67">
        <f>VLOOKUP($B23,選擇權未平倉餘額!$A$4:$I$500,6,FALSE)</f>
        <v>-0.10249999999999999</v>
      </c>
      <c r="S23" s="67">
        <f>VLOOKUP($B23,選擇權未平倉餘額!$A$4:$I$500,7,FALSE)</f>
        <v>-4.1913999999999998</v>
      </c>
      <c r="T23" s="67">
        <f>VLOOKUP($B23,選擇權未平倉餘額!$A$4:$I$500,8,FALSE)</f>
        <v>41.203899999999997</v>
      </c>
      <c r="U23" s="67">
        <f>VLOOKUP($B23,選擇權未平倉餘額!$A$4:$I$500,9,FALSE)</f>
        <v>16.511500000000002</v>
      </c>
      <c r="V23" s="42">
        <f>VLOOKUP($B23,臺指選擇權P_C_Ratios!$A$4:$C$500,3,FALSE)</f>
        <v>1.3374000000000001</v>
      </c>
      <c r="W23" s="44">
        <f>VLOOKUP($B23,散戶多空比!$A$6:$L$500,12,FALSE)</f>
        <v>3.8625957511446735E-2</v>
      </c>
      <c r="X23" s="43">
        <f>VLOOKUP($B23,期貨大額交易人未沖銷部位!$A$4:$O$499,4,FALSE)</f>
        <v>7777</v>
      </c>
      <c r="Y23" s="43">
        <f>VLOOKUP($B23,期貨大額交易人未沖銷部位!$A$4:$O$499,7,FALSE)</f>
        <v>17836</v>
      </c>
      <c r="Z23" s="43">
        <f>VLOOKUP($B23,期貨大額交易人未沖銷部位!$A$4:$O$499,10,FALSE)</f>
        <v>9135</v>
      </c>
      <c r="AA23" s="43">
        <f>VLOOKUP($B23,期貨大額交易人未沖銷部位!$A$4:$O$499,13,FALSE)</f>
        <v>17885</v>
      </c>
      <c r="AB23" s="43">
        <f>VLOOKUP($B23,期貨大額交易人未沖銷部位!$A$4:$O$499,14,FALSE)</f>
        <v>1358</v>
      </c>
      <c r="AC23" s="43">
        <f>VLOOKUP($B23,期貨大額交易人未沖銷部位!$A$4:$O$499,15,FALSE)</f>
        <v>49</v>
      </c>
      <c r="AD23" s="36">
        <f>VLOOKUP($B23,三大美股走勢!$A$4:$J$500,4,FALSE)</f>
        <v>-0.33</v>
      </c>
      <c r="AE23" s="36">
        <f>VLOOKUP($B23,三大美股走勢!$A$4:$J$500,7,FALSE)</f>
        <v>0.06</v>
      </c>
      <c r="AF23" s="36">
        <f>VLOOKUP($B23,三大美股走勢!$A$4:$J$500,10,FALSE)</f>
        <v>0.22</v>
      </c>
    </row>
    <row r="24" spans="2:32">
      <c r="B24" s="35">
        <v>42803</v>
      </c>
      <c r="C24" s="36">
        <f>VLOOKUP($B24,大盤與近月台指!$A$4:$I$499,2,FALSE)</f>
        <v>9658.61</v>
      </c>
      <c r="D24" s="37">
        <f>VLOOKUP($B24,大盤與近月台指!$A$4:$I$499,3,FALSE)</f>
        <v>-94.84</v>
      </c>
      <c r="E24" s="38">
        <f>VLOOKUP($B24,大盤與近月台指!$A$4:$I$499,4,FALSE)</f>
        <v>-9.7000000000000003E-3</v>
      </c>
      <c r="F24" s="36" t="str">
        <f>VLOOKUP($B24,大盤與近月台指!$A$4:$I$499,5,FALSE)</f>
        <v>887.35億</v>
      </c>
      <c r="G24" s="52">
        <f>VLOOKUP($B24,三大法人買賣超!$A$4:$I$500,3,FALSE)</f>
        <v>-1.4653798</v>
      </c>
      <c r="H24" s="37">
        <f>VLOOKUP($B24,三大法人買賣超!$A$4:$I$500,5,FALSE)</f>
        <v>-6.1469707800000002</v>
      </c>
      <c r="I24" s="29">
        <f>VLOOKUP($B24,三大法人買賣超!$A$4:$I$500,7,FALSE)</f>
        <v>-5.3209244900000003</v>
      </c>
      <c r="J24" s="29">
        <f>VLOOKUP($B24,三大法人買賣超!$A$4:$I$500,9,FALSE)</f>
        <v>-106.14614969</v>
      </c>
      <c r="K24" s="40">
        <f>新台幣匯率美元指數!B25</f>
        <v>31.02</v>
      </c>
      <c r="L24" s="41">
        <f>新台幣匯率美元指數!C25</f>
        <v>0.50219999999999998</v>
      </c>
      <c r="M24" s="42">
        <f>新台幣匯率美元指數!D25</f>
        <v>101.85</v>
      </c>
      <c r="N24" s="29">
        <f>VLOOKUP($B24,期貨未平倉口數!$A$4:$M$499,4,FALSE)</f>
        <v>-3119.75</v>
      </c>
      <c r="O24" s="29">
        <f>VLOOKUP($B24,期貨未平倉口數!$A$4:$M$499,9,FALSE)</f>
        <v>44113.75</v>
      </c>
      <c r="P24" s="29">
        <f>VLOOKUP($B24,期貨未平倉口數!$A$4:$M$499,10,FALSE)</f>
        <v>-29106</v>
      </c>
      <c r="Q24" s="29">
        <f>VLOOKUP($B24,期貨未平倉口數!$A$4:$M$499,11,FALSE)</f>
        <v>-9579.5</v>
      </c>
      <c r="R24" s="67">
        <f>VLOOKUP($B24,選擇權未平倉餘額!$A$4:$I$500,6,FALSE)</f>
        <v>-2.6772999999999998</v>
      </c>
      <c r="S24" s="67">
        <f>VLOOKUP($B24,選擇權未平倉餘額!$A$4:$I$500,7,FALSE)</f>
        <v>-5.35</v>
      </c>
      <c r="T24" s="67">
        <f>VLOOKUP($B24,選擇權未平倉餘額!$A$4:$I$500,8,FALSE)</f>
        <v>29.424900000000001</v>
      </c>
      <c r="U24" s="67">
        <f>VLOOKUP($B24,選擇權未平倉餘額!$A$4:$I$500,9,FALSE)</f>
        <v>23.971299999999999</v>
      </c>
      <c r="V24" s="42">
        <f>VLOOKUP($B24,臺指選擇權P_C_Ratios!$A$4:$C$500,3,FALSE)</f>
        <v>1.2568999999999999</v>
      </c>
      <c r="W24" s="44">
        <f>VLOOKUP($B24,散戶多空比!$A$6:$L$500,12,FALSE)</f>
        <v>0.21743227326266196</v>
      </c>
      <c r="X24" s="43">
        <f>VLOOKUP($B24,期貨大額交易人未沖銷部位!$A$4:$O$499,4,FALSE)</f>
        <v>4752</v>
      </c>
      <c r="Y24" s="43">
        <f>VLOOKUP($B24,期貨大額交易人未沖銷部位!$A$4:$O$499,7,FALSE)</f>
        <v>14224</v>
      </c>
      <c r="Z24" s="43">
        <f>VLOOKUP($B24,期貨大額交易人未沖銷部位!$A$4:$O$499,10,FALSE)</f>
        <v>6061</v>
      </c>
      <c r="AA24" s="43">
        <f>VLOOKUP($B24,期貨大額交易人未沖銷部位!$A$4:$O$499,13,FALSE)</f>
        <v>14700</v>
      </c>
      <c r="AB24" s="43">
        <f>VLOOKUP($B24,期貨大額交易人未沖銷部位!$A$4:$O$499,14,FALSE)</f>
        <v>1309</v>
      </c>
      <c r="AC24" s="43">
        <f>VLOOKUP($B24,期貨大額交易人未沖銷部位!$A$4:$O$499,15,FALSE)</f>
        <v>476</v>
      </c>
      <c r="AD24" s="36">
        <f>VLOOKUP($B24,三大美股走勢!$A$4:$J$500,4,FALSE)</f>
        <v>0.01</v>
      </c>
      <c r="AE24" s="36">
        <f>VLOOKUP($B24,三大美股走勢!$A$4:$J$500,7,FALSE)</f>
        <v>0.02</v>
      </c>
      <c r="AF24" s="36">
        <f>VLOOKUP($B24,三大美股走勢!$A$4:$J$500,10,FALSE)</f>
        <v>0.15</v>
      </c>
    </row>
    <row r="25" spans="2:32">
      <c r="B25" s="35">
        <v>42804</v>
      </c>
      <c r="C25" s="36">
        <f>VLOOKUP($B25,大盤與近月台指!$A$4:$I$499,2,FALSE)</f>
        <v>9627.89</v>
      </c>
      <c r="D25" s="37">
        <f>VLOOKUP($B25,大盤與近月台指!$A$4:$I$499,3,FALSE)</f>
        <v>-30.72</v>
      </c>
      <c r="E25" s="38">
        <f>VLOOKUP($B25,大盤與近月台指!$A$4:$I$499,4,FALSE)</f>
        <v>-3.2000000000000002E-3</v>
      </c>
      <c r="F25" s="36" t="str">
        <f>VLOOKUP($B25,大盤與近月台指!$A$4:$I$499,5,FALSE)</f>
        <v>879.18億</v>
      </c>
      <c r="G25" s="52">
        <f>VLOOKUP($B25,三大法人買賣超!$A$4:$I$500,3,FALSE)</f>
        <v>-0.71745806000000001</v>
      </c>
      <c r="H25" s="37">
        <f>VLOOKUP($B25,三大法人買賣超!$A$4:$I$500,5,FALSE)</f>
        <v>1.5520798600000001</v>
      </c>
      <c r="I25" s="29">
        <f>VLOOKUP($B25,三大法人買賣超!$A$4:$I$500,7,FALSE)</f>
        <v>-4.2430527800000002</v>
      </c>
      <c r="J25" s="29">
        <f>VLOOKUP($B25,三大法人買賣超!$A$4:$I$500,9,FALSE)</f>
        <v>-49.891754730000002</v>
      </c>
      <c r="K25" s="40">
        <f>新台幣匯率美元指數!B26</f>
        <v>31.036000000000001</v>
      </c>
      <c r="L25" s="41">
        <f>新台幣匯率美元指數!C26</f>
        <v>5.16E-2</v>
      </c>
      <c r="M25" s="42">
        <f>新台幣匯率美元指數!D26</f>
        <v>101.25</v>
      </c>
      <c r="N25" s="29">
        <f>VLOOKUP($B25,期貨未平倉口數!$A$4:$M$499,4,FALSE)</f>
        <v>-3820.75</v>
      </c>
      <c r="O25" s="29">
        <f>VLOOKUP($B25,期貨未平倉口數!$A$4:$M$499,9,FALSE)</f>
        <v>41421.75</v>
      </c>
      <c r="P25" s="29">
        <f>VLOOKUP($B25,期貨未平倉口數!$A$4:$M$499,10,FALSE)</f>
        <v>-31798</v>
      </c>
      <c r="Q25" s="29">
        <f>VLOOKUP($B25,期貨未平倉口數!$A$4:$M$499,11,FALSE)</f>
        <v>-2692</v>
      </c>
      <c r="R25" s="67">
        <f>VLOOKUP($B25,選擇權未平倉餘額!$A$4:$I$500,6,FALSE)</f>
        <v>1.9468000000000001</v>
      </c>
      <c r="S25" s="67">
        <f>VLOOKUP($B25,選擇權未平倉餘額!$A$4:$I$500,7,FALSE)</f>
        <v>-4.5705</v>
      </c>
      <c r="T25" s="67">
        <f>VLOOKUP($B25,選擇權未平倉餘額!$A$4:$I$500,8,FALSE)</f>
        <v>27.0562</v>
      </c>
      <c r="U25" s="67">
        <f>VLOOKUP($B25,選擇權未平倉餘額!$A$4:$I$500,9,FALSE)</f>
        <v>25.564399999999999</v>
      </c>
      <c r="V25" s="42">
        <f>VLOOKUP($B25,臺指選擇權P_C_Ratios!$A$4:$C$500,3,FALSE)</f>
        <v>1.2121</v>
      </c>
      <c r="W25" s="44">
        <f>VLOOKUP($B25,散戶多空比!$A$6:$L$500,12,FALSE)</f>
        <v>0.24968753426159412</v>
      </c>
      <c r="X25" s="43">
        <f>VLOOKUP($B25,期貨大額交易人未沖銷部位!$A$4:$O$499,4,FALSE)</f>
        <v>135</v>
      </c>
      <c r="Y25" s="43">
        <f>VLOOKUP($B25,期貨大額交易人未沖銷部位!$A$4:$O$499,7,FALSE)</f>
        <v>8852</v>
      </c>
      <c r="Z25" s="43">
        <f>VLOOKUP($B25,期貨大額交易人未沖銷部位!$A$4:$O$499,10,FALSE)</f>
        <v>5981</v>
      </c>
      <c r="AA25" s="43">
        <f>VLOOKUP($B25,期貨大額交易人未沖銷部位!$A$4:$O$499,13,FALSE)</f>
        <v>12422</v>
      </c>
      <c r="AB25" s="43">
        <f>VLOOKUP($B25,期貨大額交易人未沖銷部位!$A$4:$O$499,14,FALSE)</f>
        <v>5846</v>
      </c>
      <c r="AC25" s="43">
        <f>VLOOKUP($B25,期貨大額交易人未沖銷部位!$A$4:$O$499,15,FALSE)</f>
        <v>3570</v>
      </c>
      <c r="AD25" s="36">
        <f>VLOOKUP($B25,三大美股走勢!$A$4:$J$500,4,FALSE)</f>
        <v>0.21</v>
      </c>
      <c r="AE25" s="36">
        <f>VLOOKUP($B25,三大美股走勢!$A$4:$J$500,7,FALSE)</f>
        <v>0.39</v>
      </c>
      <c r="AF25" s="36">
        <f>VLOOKUP($B25,三大美股走勢!$A$4:$J$500,10,FALSE)</f>
        <v>1.17</v>
      </c>
    </row>
    <row r="26" spans="2:32">
      <c r="B26" s="35">
        <v>42805</v>
      </c>
      <c r="C26" s="36">
        <f>VLOOKUP($B26,大盤與近月台指!$A$4:$I$499,2,FALSE)</f>
        <v>0</v>
      </c>
      <c r="D26" s="37">
        <f>VLOOKUP($B26,大盤與近月台指!$A$4:$I$499,3,FALSE)</f>
        <v>0</v>
      </c>
      <c r="E26" s="38">
        <f>VLOOKUP($B26,大盤與近月台指!$A$4:$I$499,4,FALSE)</f>
        <v>0</v>
      </c>
      <c r="F26" s="36">
        <f>VLOOKUP($B26,大盤與近月台指!$A$4:$I$499,5,FALSE)</f>
        <v>0</v>
      </c>
      <c r="G26" s="52">
        <f>VLOOKUP($B26,三大法人買賣超!$A$4:$I$500,3,FALSE)</f>
        <v>0</v>
      </c>
      <c r="H26" s="37">
        <f>VLOOKUP($B26,三大法人買賣超!$A$4:$I$500,5,FALSE)</f>
        <v>0</v>
      </c>
      <c r="I26" s="29">
        <f>VLOOKUP($B26,三大法人買賣超!$A$4:$I$500,7,FALSE)</f>
        <v>0</v>
      </c>
      <c r="J26" s="29">
        <f>VLOOKUP($B26,三大法人買賣超!$A$4:$I$500,9,FALSE)</f>
        <v>0</v>
      </c>
      <c r="K26" s="40">
        <f>新台幣匯率美元指數!B27</f>
        <v>0</v>
      </c>
      <c r="L26" s="41">
        <f>新台幣匯率美元指數!C27</f>
        <v>0</v>
      </c>
      <c r="M26" s="42">
        <f>新台幣匯率美元指數!D27</f>
        <v>0</v>
      </c>
      <c r="N26" s="29">
        <f>VLOOKUP($B26,期貨未平倉口數!$A$4:$M$499,4,FALSE)</f>
        <v>0</v>
      </c>
      <c r="O26" s="29">
        <f>VLOOKUP($B26,期貨未平倉口數!$A$4:$M$499,9,FALSE)</f>
        <v>0</v>
      </c>
      <c r="P26" s="29">
        <f>VLOOKUP($B26,期貨未平倉口數!$A$4:$M$499,10,FALSE)</f>
        <v>0</v>
      </c>
      <c r="Q26" s="29">
        <f>VLOOKUP($B26,期貨未平倉口數!$A$4:$M$499,11,FALSE)</f>
        <v>0</v>
      </c>
      <c r="R26" s="67">
        <f>VLOOKUP($B26,選擇權未平倉餘額!$A$4:$I$500,6,FALSE)</f>
        <v>0</v>
      </c>
      <c r="S26" s="67">
        <f>VLOOKUP($B26,選擇權未平倉餘額!$A$4:$I$500,7,FALSE)</f>
        <v>0</v>
      </c>
      <c r="T26" s="67">
        <f>VLOOKUP($B26,選擇權未平倉餘額!$A$4:$I$500,8,FALSE)</f>
        <v>0</v>
      </c>
      <c r="U26" s="67">
        <f>VLOOKUP($B26,選擇權未平倉餘額!$A$4:$I$500,9,FALSE)</f>
        <v>0</v>
      </c>
      <c r="V26" s="42">
        <f>VLOOKUP($B26,臺指選擇權P_C_Ratios!$A$4:$C$500,3,FALSE)</f>
        <v>0</v>
      </c>
      <c r="W26" s="44">
        <f>VLOOKUP($B26,散戶多空比!$A$6:$L$500,12,FALSE)</f>
        <v>0</v>
      </c>
      <c r="X26" s="43">
        <f>VLOOKUP($B26,期貨大額交易人未沖銷部位!$A$4:$O$499,4,FALSE)</f>
        <v>0</v>
      </c>
      <c r="Y26" s="43">
        <f>VLOOKUP($B26,期貨大額交易人未沖銷部位!$A$4:$O$499,7,FALSE)</f>
        <v>0</v>
      </c>
      <c r="Z26" s="43">
        <f>VLOOKUP($B26,期貨大額交易人未沖銷部位!$A$4:$O$499,10,FALSE)</f>
        <v>0</v>
      </c>
      <c r="AA26" s="43">
        <f>VLOOKUP($B26,期貨大額交易人未沖銷部位!$A$4:$O$499,13,FALSE)</f>
        <v>0</v>
      </c>
      <c r="AB26" s="43">
        <f>VLOOKUP($B26,期貨大額交易人未沖銷部位!$A$4:$O$499,14,FALSE)</f>
        <v>0</v>
      </c>
      <c r="AC26" s="43">
        <f>VLOOKUP($B26,期貨大額交易人未沖銷部位!$A$4:$O$499,15,FALSE)</f>
        <v>0</v>
      </c>
      <c r="AD26" s="36">
        <f>VLOOKUP($B26,三大美股走勢!$A$4:$J$500,4,FALSE)</f>
        <v>0</v>
      </c>
      <c r="AE26" s="36">
        <f>VLOOKUP($B26,三大美股走勢!$A$4:$J$500,7,FALSE)</f>
        <v>0</v>
      </c>
      <c r="AF26" s="36">
        <f>VLOOKUP($B26,三大美股走勢!$A$4:$J$500,10,FALSE)</f>
        <v>0</v>
      </c>
    </row>
    <row r="27" spans="2:32">
      <c r="B27" s="35">
        <v>42806</v>
      </c>
      <c r="C27" s="36">
        <f>VLOOKUP($B27,大盤與近月台指!$A$4:$I$499,2,FALSE)</f>
        <v>0</v>
      </c>
      <c r="D27" s="37">
        <f>VLOOKUP($B27,大盤與近月台指!$A$4:$I$499,3,FALSE)</f>
        <v>0</v>
      </c>
      <c r="E27" s="38">
        <f>VLOOKUP($B27,大盤與近月台指!$A$4:$I$499,4,FALSE)</f>
        <v>0</v>
      </c>
      <c r="F27" s="36">
        <f>VLOOKUP($B27,大盤與近月台指!$A$4:$I$499,5,FALSE)</f>
        <v>0</v>
      </c>
      <c r="G27" s="52">
        <f>VLOOKUP($B27,三大法人買賣超!$A$4:$I$500,3,FALSE)</f>
        <v>0</v>
      </c>
      <c r="H27" s="37">
        <f>VLOOKUP($B27,三大法人買賣超!$A$4:$I$500,5,FALSE)</f>
        <v>0</v>
      </c>
      <c r="I27" s="29">
        <f>VLOOKUP($B27,三大法人買賣超!$A$4:$I$500,7,FALSE)</f>
        <v>0</v>
      </c>
      <c r="J27" s="29">
        <f>VLOOKUP($B27,三大法人買賣超!$A$4:$I$500,9,FALSE)</f>
        <v>0</v>
      </c>
      <c r="K27" s="40">
        <f>新台幣匯率美元指數!B28</f>
        <v>0</v>
      </c>
      <c r="L27" s="41">
        <f>新台幣匯率美元指數!C28</f>
        <v>0</v>
      </c>
      <c r="M27" s="42">
        <f>新台幣匯率美元指數!D28</f>
        <v>0</v>
      </c>
      <c r="N27" s="29">
        <f>VLOOKUP($B27,期貨未平倉口數!$A$4:$M$499,4,FALSE)</f>
        <v>0</v>
      </c>
      <c r="O27" s="29">
        <f>VLOOKUP($B27,期貨未平倉口數!$A$4:$M$499,9,FALSE)</f>
        <v>0</v>
      </c>
      <c r="P27" s="29">
        <f>VLOOKUP($B27,期貨未平倉口數!$A$4:$M$499,10,FALSE)</f>
        <v>0</v>
      </c>
      <c r="Q27" s="29">
        <f>VLOOKUP($B27,期貨未平倉口數!$A$4:$M$499,11,FALSE)</f>
        <v>0</v>
      </c>
      <c r="R27" s="67">
        <f>VLOOKUP($B27,選擇權未平倉餘額!$A$4:$I$500,6,FALSE)</f>
        <v>0</v>
      </c>
      <c r="S27" s="67">
        <f>VLOOKUP($B27,選擇權未平倉餘額!$A$4:$I$500,7,FALSE)</f>
        <v>0</v>
      </c>
      <c r="T27" s="67">
        <f>VLOOKUP($B27,選擇權未平倉餘額!$A$4:$I$500,8,FALSE)</f>
        <v>0</v>
      </c>
      <c r="U27" s="67">
        <f>VLOOKUP($B27,選擇權未平倉餘額!$A$4:$I$500,9,FALSE)</f>
        <v>0</v>
      </c>
      <c r="V27" s="42">
        <f>VLOOKUP($B27,臺指選擇權P_C_Ratios!$A$4:$C$500,3,FALSE)</f>
        <v>0</v>
      </c>
      <c r="W27" s="44">
        <f>VLOOKUP($B27,散戶多空比!$A$6:$L$500,12,FALSE)</f>
        <v>0</v>
      </c>
      <c r="X27" s="43">
        <f>VLOOKUP($B27,期貨大額交易人未沖銷部位!$A$4:$O$499,4,FALSE)</f>
        <v>0</v>
      </c>
      <c r="Y27" s="43">
        <f>VLOOKUP($B27,期貨大額交易人未沖銷部位!$A$4:$O$499,7,FALSE)</f>
        <v>0</v>
      </c>
      <c r="Z27" s="43">
        <f>VLOOKUP($B27,期貨大額交易人未沖銷部位!$A$4:$O$499,10,FALSE)</f>
        <v>0</v>
      </c>
      <c r="AA27" s="43">
        <f>VLOOKUP($B27,期貨大額交易人未沖銷部位!$A$4:$O$499,13,FALSE)</f>
        <v>0</v>
      </c>
      <c r="AB27" s="43">
        <f>VLOOKUP($B27,期貨大額交易人未沖銷部位!$A$4:$O$499,14,FALSE)</f>
        <v>0</v>
      </c>
      <c r="AC27" s="43">
        <f>VLOOKUP($B27,期貨大額交易人未沖銷部位!$A$4:$O$499,15,FALSE)</f>
        <v>0</v>
      </c>
      <c r="AD27" s="36">
        <f>VLOOKUP($B27,三大美股走勢!$A$4:$J$500,4,FALSE)</f>
        <v>0</v>
      </c>
      <c r="AE27" s="36">
        <f>VLOOKUP($B27,三大美股走勢!$A$4:$J$500,7,FALSE)</f>
        <v>0</v>
      </c>
      <c r="AF27" s="36">
        <f>VLOOKUP($B27,三大美股走勢!$A$4:$J$500,10,FALSE)</f>
        <v>0</v>
      </c>
    </row>
    <row r="28" spans="2:32">
      <c r="B28" s="35">
        <v>42807</v>
      </c>
      <c r="C28" s="36">
        <f>VLOOKUP($B28,大盤與近月台指!$A$4:$I$499,2,FALSE)</f>
        <v>0</v>
      </c>
      <c r="D28" s="37">
        <f>VLOOKUP($B28,大盤與近月台指!$A$4:$I$499,3,FALSE)</f>
        <v>0</v>
      </c>
      <c r="E28" s="38">
        <f>VLOOKUP($B28,大盤與近月台指!$A$4:$I$499,4,FALSE)</f>
        <v>0</v>
      </c>
      <c r="F28" s="36">
        <f>VLOOKUP($B28,大盤與近月台指!$A$4:$I$499,5,FALSE)</f>
        <v>0</v>
      </c>
      <c r="G28" s="52">
        <f>VLOOKUP($B28,三大法人買賣超!$A$4:$I$500,3,FALSE)</f>
        <v>1.7735126999999999</v>
      </c>
      <c r="H28" s="37">
        <f>VLOOKUP($B28,三大法人買賣超!$A$4:$I$500,5,FALSE)</f>
        <v>-1.3838808300000001</v>
      </c>
      <c r="I28" s="29">
        <f>VLOOKUP($B28,三大法人買賣超!$A$4:$I$500,7,FALSE)</f>
        <v>2.1994634300000002</v>
      </c>
      <c r="J28" s="29">
        <f>VLOOKUP($B28,三大法人買賣超!$A$4:$I$500,9,FALSE)</f>
        <v>56.724347790000003</v>
      </c>
      <c r="K28" s="40">
        <f>新台幣匯率美元指數!B29</f>
        <v>30.916</v>
      </c>
      <c r="L28" s="41">
        <f>新台幣匯率美元指數!C29</f>
        <v>-0.3866</v>
      </c>
      <c r="M28" s="42">
        <f>新台幣匯率美元指數!D29</f>
        <v>0</v>
      </c>
      <c r="N28" s="29">
        <f>VLOOKUP($B28,期貨未平倉口數!$A$4:$M$499,4,FALSE)</f>
        <v>-1136.5</v>
      </c>
      <c r="O28" s="29">
        <f>VLOOKUP($B28,期貨未平倉口數!$A$4:$M$499,9,FALSE)</f>
        <v>48025</v>
      </c>
      <c r="P28" s="29">
        <f>VLOOKUP($B28,期貨未平倉口數!$A$4:$M$499,10,FALSE)</f>
        <v>-25194.75</v>
      </c>
      <c r="Q28" s="29">
        <f>VLOOKUP($B28,期貨未平倉口數!$A$4:$M$499,11,FALSE)</f>
        <v>6603.25</v>
      </c>
      <c r="R28" s="67">
        <f>VLOOKUP($B28,選擇權未平倉餘額!$A$4:$I$500,6,FALSE)</f>
        <v>4.7148000000000003</v>
      </c>
      <c r="S28" s="67">
        <f>VLOOKUP($B28,選擇權未平倉餘額!$A$4:$I$500,7,FALSE)</f>
        <v>-2.8300999999999998</v>
      </c>
      <c r="T28" s="67">
        <f>VLOOKUP($B28,選擇權未平倉餘額!$A$4:$I$500,8,FALSE)</f>
        <v>33.737699999999997</v>
      </c>
      <c r="U28" s="67">
        <f>VLOOKUP($B28,選擇權未平倉餘額!$A$4:$I$500,9,FALSE)</f>
        <v>19.5778</v>
      </c>
      <c r="V28" s="42">
        <f>VLOOKUP($B28,臺指選擇權P_C_Ratios!$A$4:$C$500,3,FALSE)</f>
        <v>1.2836000000000001</v>
      </c>
      <c r="W28" s="44">
        <f>VLOOKUP($B28,散戶多空比!$A$6:$L$500,12,FALSE)</f>
        <v>0.17077241471393284</v>
      </c>
      <c r="X28" s="43">
        <f>VLOOKUP($B28,期貨大額交易人未沖銷部位!$A$4:$O$499,4,FALSE)</f>
        <v>3567</v>
      </c>
      <c r="Y28" s="43">
        <f>VLOOKUP($B28,期貨大額交易人未沖銷部位!$A$4:$O$499,7,FALSE)</f>
        <v>9073</v>
      </c>
      <c r="Z28" s="43">
        <f>VLOOKUP($B28,期貨大額交易人未沖銷部位!$A$4:$O$499,10,FALSE)</f>
        <v>5662</v>
      </c>
      <c r="AA28" s="43">
        <f>VLOOKUP($B28,期貨大額交易人未沖銷部位!$A$4:$O$499,13,FALSE)</f>
        <v>15079</v>
      </c>
      <c r="AB28" s="43">
        <f>VLOOKUP($B28,期貨大額交易人未沖銷部位!$A$4:$O$499,14,FALSE)</f>
        <v>2095</v>
      </c>
      <c r="AC28" s="43">
        <f>VLOOKUP($B28,期貨大額交易人未沖銷部位!$A$4:$O$499,15,FALSE)</f>
        <v>6006</v>
      </c>
      <c r="AD28" s="36">
        <f>VLOOKUP($B28,三大美股走勢!$A$4:$J$500,4,FALSE)</f>
        <v>0</v>
      </c>
      <c r="AE28" s="36">
        <f>VLOOKUP($B28,三大美股走勢!$A$4:$J$500,7,FALSE)</f>
        <v>0</v>
      </c>
      <c r="AF28" s="36">
        <f>VLOOKUP($B28,三大美股走勢!$A$4:$J$500,10,FALSE)</f>
        <v>0</v>
      </c>
    </row>
    <row r="29" spans="2:32">
      <c r="B29" s="35">
        <v>42808</v>
      </c>
      <c r="C29" s="36">
        <f>VLOOKUP($B29,大盤與近月台指!$A$4:$I$499,2,FALSE)</f>
        <v>0</v>
      </c>
      <c r="D29" s="37">
        <f>VLOOKUP($B29,大盤與近月台指!$A$4:$I$499,3,FALSE)</f>
        <v>0</v>
      </c>
      <c r="E29" s="38">
        <f>VLOOKUP($B29,大盤與近月台指!$A$4:$I$499,4,FALSE)</f>
        <v>0</v>
      </c>
      <c r="F29" s="36">
        <f>VLOOKUP($B29,大盤與近月台指!$A$4:$I$499,5,FALSE)</f>
        <v>0</v>
      </c>
      <c r="G29" s="52">
        <f>VLOOKUP($B29,三大法人買賣超!$A$4:$I$500,3,FALSE)</f>
        <v>0</v>
      </c>
      <c r="H29" s="37">
        <f>VLOOKUP($B29,三大法人買賣超!$A$4:$I$500,5,FALSE)</f>
        <v>0</v>
      </c>
      <c r="I29" s="29">
        <f>VLOOKUP($B29,三大法人買賣超!$A$4:$I$500,7,FALSE)</f>
        <v>0</v>
      </c>
      <c r="J29" s="29">
        <f>VLOOKUP($B29,三大法人買賣超!$A$4:$I$500,9,FALSE)</f>
        <v>0</v>
      </c>
      <c r="K29" s="40">
        <f>新台幣匯率美元指數!B30</f>
        <v>0</v>
      </c>
      <c r="L29" s="41">
        <f>新台幣匯率美元指數!C30</f>
        <v>0</v>
      </c>
      <c r="M29" s="42">
        <f>新台幣匯率美元指數!D30</f>
        <v>0</v>
      </c>
      <c r="N29" s="29">
        <f>VLOOKUP($B29,期貨未平倉口數!$A$4:$M$499,4,FALSE)</f>
        <v>0</v>
      </c>
      <c r="O29" s="29">
        <f>VLOOKUP($B29,期貨未平倉口數!$A$4:$M$499,9,FALSE)</f>
        <v>0</v>
      </c>
      <c r="P29" s="29">
        <f>VLOOKUP($B29,期貨未平倉口數!$A$4:$M$499,10,FALSE)</f>
        <v>-73219.75</v>
      </c>
      <c r="Q29" s="29">
        <f>VLOOKUP($B29,期貨未平倉口數!$A$4:$M$499,11,FALSE)</f>
        <v>-48025</v>
      </c>
      <c r="R29" s="67">
        <f>VLOOKUP($B29,選擇權未平倉餘額!$A$4:$I$500,6,FALSE)</f>
        <v>0</v>
      </c>
      <c r="S29" s="67">
        <f>VLOOKUP($B29,選擇權未平倉餘額!$A$4:$I$500,7,FALSE)</f>
        <v>0</v>
      </c>
      <c r="T29" s="67">
        <f>VLOOKUP($B29,選擇權未平倉餘額!$A$4:$I$500,8,FALSE)</f>
        <v>0</v>
      </c>
      <c r="U29" s="67">
        <f>VLOOKUP($B29,選擇權未平倉餘額!$A$4:$I$500,9,FALSE)</f>
        <v>0</v>
      </c>
      <c r="V29" s="42">
        <f>VLOOKUP($B29,臺指選擇權P_C_Ratios!$A$4:$C$500,3,FALSE)</f>
        <v>0</v>
      </c>
      <c r="W29" s="44" t="e">
        <f>VLOOKUP($B29,散戶多空比!$A$6:$L$500,12,FALSE)</f>
        <v>#DIV/0!</v>
      </c>
      <c r="X29" s="43">
        <f>VLOOKUP($B29,期貨大額交易人未沖銷部位!$A$4:$O$499,4,FALSE)</f>
        <v>0</v>
      </c>
      <c r="Y29" s="43">
        <f>VLOOKUP($B29,期貨大額交易人未沖銷部位!$A$4:$O$499,7,FALSE)</f>
        <v>0</v>
      </c>
      <c r="Z29" s="43">
        <f>VLOOKUP($B29,期貨大額交易人未沖銷部位!$A$4:$O$499,10,FALSE)</f>
        <v>0</v>
      </c>
      <c r="AA29" s="43">
        <f>VLOOKUP($B29,期貨大額交易人未沖銷部位!$A$4:$O$499,13,FALSE)</f>
        <v>0</v>
      </c>
      <c r="AB29" s="43">
        <f>VLOOKUP($B29,期貨大額交易人未沖銷部位!$A$4:$O$499,14,FALSE)</f>
        <v>0</v>
      </c>
      <c r="AC29" s="43">
        <f>VLOOKUP($B29,期貨大額交易人未沖銷部位!$A$4:$O$499,15,FALSE)</f>
        <v>0</v>
      </c>
      <c r="AD29" s="36">
        <f>VLOOKUP($B29,三大美股走勢!$A$4:$J$500,4,FALSE)</f>
        <v>0</v>
      </c>
      <c r="AE29" s="36">
        <f>VLOOKUP($B29,三大美股走勢!$A$4:$J$500,7,FALSE)</f>
        <v>0</v>
      </c>
      <c r="AF29" s="36">
        <f>VLOOKUP($B29,三大美股走勢!$A$4:$J$500,10,FALSE)</f>
        <v>0</v>
      </c>
    </row>
    <row r="30" spans="2:32">
      <c r="B30" s="35">
        <v>42809</v>
      </c>
      <c r="C30" s="36">
        <f>VLOOKUP($B30,大盤與近月台指!$A$4:$I$499,2,FALSE)</f>
        <v>0</v>
      </c>
      <c r="D30" s="37">
        <f>VLOOKUP($B30,大盤與近月台指!$A$4:$I$499,3,FALSE)</f>
        <v>0</v>
      </c>
      <c r="E30" s="38">
        <f>VLOOKUP($B30,大盤與近月台指!$A$4:$I$499,4,FALSE)</f>
        <v>0</v>
      </c>
      <c r="F30" s="36">
        <f>VLOOKUP($B30,大盤與近月台指!$A$4:$I$499,5,FALSE)</f>
        <v>0</v>
      </c>
      <c r="G30" s="52">
        <f>VLOOKUP($B30,三大法人買賣超!$A$4:$I$500,3,FALSE)</f>
        <v>0</v>
      </c>
      <c r="H30" s="37">
        <f>VLOOKUP($B30,三大法人買賣超!$A$4:$I$500,5,FALSE)</f>
        <v>0</v>
      </c>
      <c r="I30" s="29">
        <f>VLOOKUP($B30,三大法人買賣超!$A$4:$I$500,7,FALSE)</f>
        <v>0</v>
      </c>
      <c r="J30" s="29">
        <f>VLOOKUP($B30,三大法人買賣超!$A$4:$I$500,9,FALSE)</f>
        <v>0</v>
      </c>
      <c r="K30" s="40">
        <f>新台幣匯率美元指數!B31</f>
        <v>0</v>
      </c>
      <c r="L30" s="41">
        <f>新台幣匯率美元指數!C31</f>
        <v>0</v>
      </c>
      <c r="M30" s="42">
        <f>新台幣匯率美元指數!D31</f>
        <v>0</v>
      </c>
      <c r="N30" s="29">
        <f>VLOOKUP($B30,期貨未平倉口數!$A$4:$M$499,4,FALSE)</f>
        <v>0</v>
      </c>
      <c r="O30" s="29">
        <f>VLOOKUP($B30,期貨未平倉口數!$A$4:$M$499,9,FALSE)</f>
        <v>0</v>
      </c>
      <c r="P30" s="29">
        <f>VLOOKUP($B30,期貨未平倉口數!$A$4:$M$499,10,FALSE)</f>
        <v>-73219.75</v>
      </c>
      <c r="Q30" s="29">
        <f>VLOOKUP($B30,期貨未平倉口數!$A$4:$M$499,11,FALSE)</f>
        <v>0</v>
      </c>
      <c r="R30" s="67">
        <f>VLOOKUP($B30,選擇權未平倉餘額!$A$4:$I$500,6,FALSE)</f>
        <v>0</v>
      </c>
      <c r="S30" s="67">
        <f>VLOOKUP($B30,選擇權未平倉餘額!$A$4:$I$500,7,FALSE)</f>
        <v>0</v>
      </c>
      <c r="T30" s="67">
        <f>VLOOKUP($B30,選擇權未平倉餘額!$A$4:$I$500,8,FALSE)</f>
        <v>0</v>
      </c>
      <c r="U30" s="67">
        <f>VLOOKUP($B30,選擇權未平倉餘額!$A$4:$I$500,9,FALSE)</f>
        <v>0</v>
      </c>
      <c r="V30" s="42">
        <f>VLOOKUP($B30,臺指選擇權P_C_Ratios!$A$4:$C$500,3,FALSE)</f>
        <v>0</v>
      </c>
      <c r="W30" s="44" t="e">
        <f>VLOOKUP($B30,散戶多空比!$A$6:$L$500,12,FALSE)</f>
        <v>#DIV/0!</v>
      </c>
      <c r="X30" s="43">
        <f>VLOOKUP($B30,期貨大額交易人未沖銷部位!$A$4:$O$499,4,FALSE)</f>
        <v>0</v>
      </c>
      <c r="Y30" s="43">
        <f>VLOOKUP($B30,期貨大額交易人未沖銷部位!$A$4:$O$499,7,FALSE)</f>
        <v>0</v>
      </c>
      <c r="Z30" s="43">
        <f>VLOOKUP($B30,期貨大額交易人未沖銷部位!$A$4:$O$499,10,FALSE)</f>
        <v>0</v>
      </c>
      <c r="AA30" s="43">
        <f>VLOOKUP($B30,期貨大額交易人未沖銷部位!$A$4:$O$499,13,FALSE)</f>
        <v>0</v>
      </c>
      <c r="AB30" s="43">
        <f>VLOOKUP($B30,期貨大額交易人未沖銷部位!$A$4:$O$499,14,FALSE)</f>
        <v>0</v>
      </c>
      <c r="AC30" s="43">
        <f>VLOOKUP($B30,期貨大額交易人未沖銷部位!$A$4:$O$499,15,FALSE)</f>
        <v>0</v>
      </c>
      <c r="AD30" s="36">
        <f>VLOOKUP($B30,三大美股走勢!$A$4:$J$500,4,FALSE)</f>
        <v>0</v>
      </c>
      <c r="AE30" s="36">
        <f>VLOOKUP($B30,三大美股走勢!$A$4:$J$500,7,FALSE)</f>
        <v>0</v>
      </c>
      <c r="AF30" s="36">
        <f>VLOOKUP($B30,三大美股走勢!$A$4:$J$500,10,FALSE)</f>
        <v>0</v>
      </c>
    </row>
    <row r="31" spans="2:32">
      <c r="B31" s="35">
        <v>42810</v>
      </c>
      <c r="C31" s="36">
        <f>VLOOKUP($B31,大盤與近月台指!$A$4:$I$499,2,FALSE)</f>
        <v>0</v>
      </c>
      <c r="D31" s="37">
        <f>VLOOKUP($B31,大盤與近月台指!$A$4:$I$499,3,FALSE)</f>
        <v>0</v>
      </c>
      <c r="E31" s="38">
        <f>VLOOKUP($B31,大盤與近月台指!$A$4:$I$499,4,FALSE)</f>
        <v>0</v>
      </c>
      <c r="F31" s="36">
        <f>VLOOKUP($B31,大盤與近月台指!$A$4:$I$499,5,FALSE)</f>
        <v>0</v>
      </c>
      <c r="G31" s="52">
        <f>VLOOKUP($B31,三大法人買賣超!$A$4:$I$500,3,FALSE)</f>
        <v>0</v>
      </c>
      <c r="H31" s="37">
        <f>VLOOKUP($B31,三大法人買賣超!$A$4:$I$500,5,FALSE)</f>
        <v>0</v>
      </c>
      <c r="I31" s="29">
        <f>VLOOKUP($B31,三大法人買賣超!$A$4:$I$500,7,FALSE)</f>
        <v>0</v>
      </c>
      <c r="J31" s="29">
        <f>VLOOKUP($B31,三大法人買賣超!$A$4:$I$500,9,FALSE)</f>
        <v>0</v>
      </c>
      <c r="K31" s="40">
        <f>新台幣匯率美元指數!B32</f>
        <v>0</v>
      </c>
      <c r="L31" s="41">
        <f>新台幣匯率美元指數!C32</f>
        <v>0</v>
      </c>
      <c r="M31" s="42">
        <f>新台幣匯率美元指數!D32</f>
        <v>0</v>
      </c>
      <c r="N31" s="29">
        <f>VLOOKUP($B31,期貨未平倉口數!$A$4:$M$499,4,FALSE)</f>
        <v>0</v>
      </c>
      <c r="O31" s="29">
        <f>VLOOKUP($B31,期貨未平倉口數!$A$4:$M$499,9,FALSE)</f>
        <v>0</v>
      </c>
      <c r="P31" s="29">
        <f>VLOOKUP($B31,期貨未平倉口數!$A$4:$M$499,10,FALSE)</f>
        <v>-73219.75</v>
      </c>
      <c r="Q31" s="29">
        <f>VLOOKUP($B31,期貨未平倉口數!$A$4:$M$499,11,FALSE)</f>
        <v>0</v>
      </c>
      <c r="R31" s="67">
        <f>VLOOKUP($B31,選擇權未平倉餘額!$A$4:$I$500,6,FALSE)</f>
        <v>0</v>
      </c>
      <c r="S31" s="67">
        <f>VLOOKUP($B31,選擇權未平倉餘額!$A$4:$I$500,7,FALSE)</f>
        <v>0</v>
      </c>
      <c r="T31" s="67">
        <f>VLOOKUP($B31,選擇權未平倉餘額!$A$4:$I$500,8,FALSE)</f>
        <v>0</v>
      </c>
      <c r="U31" s="67">
        <f>VLOOKUP($B31,選擇權未平倉餘額!$A$4:$I$500,9,FALSE)</f>
        <v>0</v>
      </c>
      <c r="V31" s="42">
        <f>VLOOKUP($B31,臺指選擇權P_C_Ratios!$A$4:$C$500,3,FALSE)</f>
        <v>0</v>
      </c>
      <c r="W31" s="44" t="e">
        <f>VLOOKUP($B31,散戶多空比!$A$6:$L$500,12,FALSE)</f>
        <v>#DIV/0!</v>
      </c>
      <c r="X31" s="43">
        <f>VLOOKUP($B31,期貨大額交易人未沖銷部位!$A$4:$O$499,4,FALSE)</f>
        <v>0</v>
      </c>
      <c r="Y31" s="43">
        <f>VLOOKUP($B31,期貨大額交易人未沖銷部位!$A$4:$O$499,7,FALSE)</f>
        <v>0</v>
      </c>
      <c r="Z31" s="43">
        <f>VLOOKUP($B31,期貨大額交易人未沖銷部位!$A$4:$O$499,10,FALSE)</f>
        <v>0</v>
      </c>
      <c r="AA31" s="43">
        <f>VLOOKUP($B31,期貨大額交易人未沖銷部位!$A$4:$O$499,13,FALSE)</f>
        <v>0</v>
      </c>
      <c r="AB31" s="43">
        <f>VLOOKUP($B31,期貨大額交易人未沖銷部位!$A$4:$O$499,14,FALSE)</f>
        <v>0</v>
      </c>
      <c r="AC31" s="43">
        <f>VLOOKUP($B31,期貨大額交易人未沖銷部位!$A$4:$O$499,15,FALSE)</f>
        <v>0</v>
      </c>
      <c r="AD31" s="36">
        <f>VLOOKUP($B31,三大美股走勢!$A$4:$J$500,4,FALSE)</f>
        <v>0</v>
      </c>
      <c r="AE31" s="36">
        <f>VLOOKUP($B31,三大美股走勢!$A$4:$J$500,7,FALSE)</f>
        <v>0</v>
      </c>
      <c r="AF31" s="36">
        <f>VLOOKUP($B31,三大美股走勢!$A$4:$J$500,10,FALSE)</f>
        <v>0</v>
      </c>
    </row>
    <row r="32" spans="2:32">
      <c r="B32" s="35">
        <v>42811</v>
      </c>
      <c r="C32" s="36">
        <f>VLOOKUP($B32,大盤與近月台指!$A$4:$I$499,2,FALSE)</f>
        <v>0</v>
      </c>
      <c r="D32" s="37">
        <f>VLOOKUP($B32,大盤與近月台指!$A$4:$I$499,3,FALSE)</f>
        <v>0</v>
      </c>
      <c r="E32" s="38">
        <f>VLOOKUP($B32,大盤與近月台指!$A$4:$I$499,4,FALSE)</f>
        <v>0</v>
      </c>
      <c r="F32" s="36">
        <f>VLOOKUP($B32,大盤與近月台指!$A$4:$I$499,5,FALSE)</f>
        <v>0</v>
      </c>
      <c r="G32" s="52">
        <f>VLOOKUP($B32,三大法人買賣超!$A$4:$I$500,3,FALSE)</f>
        <v>0</v>
      </c>
      <c r="H32" s="37">
        <f>VLOOKUP($B32,三大法人買賣超!$A$4:$I$500,5,FALSE)</f>
        <v>0</v>
      </c>
      <c r="I32" s="29">
        <f>VLOOKUP($B32,三大法人買賣超!$A$4:$I$500,7,FALSE)</f>
        <v>0</v>
      </c>
      <c r="J32" s="29">
        <f>VLOOKUP($B32,三大法人買賣超!$A$4:$I$500,9,FALSE)</f>
        <v>0</v>
      </c>
      <c r="K32" s="40">
        <f>新台幣匯率美元指數!B33</f>
        <v>0</v>
      </c>
      <c r="L32" s="41">
        <f>新台幣匯率美元指數!C33</f>
        <v>0</v>
      </c>
      <c r="M32" s="42">
        <f>新台幣匯率美元指數!D33</f>
        <v>0</v>
      </c>
      <c r="N32" s="29">
        <f>VLOOKUP($B32,期貨未平倉口數!$A$4:$M$499,4,FALSE)</f>
        <v>0</v>
      </c>
      <c r="O32" s="29">
        <f>VLOOKUP($B32,期貨未平倉口數!$A$4:$M$499,9,FALSE)</f>
        <v>0</v>
      </c>
      <c r="P32" s="29">
        <f>VLOOKUP($B32,期貨未平倉口數!$A$4:$M$499,10,FALSE)</f>
        <v>-73219.75</v>
      </c>
      <c r="Q32" s="29">
        <f>VLOOKUP($B32,期貨未平倉口數!$A$4:$M$499,11,FALSE)</f>
        <v>0</v>
      </c>
      <c r="R32" s="67">
        <f>VLOOKUP($B32,選擇權未平倉餘額!$A$4:$I$500,6,FALSE)</f>
        <v>0</v>
      </c>
      <c r="S32" s="67">
        <f>VLOOKUP($B32,選擇權未平倉餘額!$A$4:$I$500,7,FALSE)</f>
        <v>0</v>
      </c>
      <c r="T32" s="67">
        <f>VLOOKUP($B32,選擇權未平倉餘額!$A$4:$I$500,8,FALSE)</f>
        <v>0</v>
      </c>
      <c r="U32" s="67">
        <f>VLOOKUP($B32,選擇權未平倉餘額!$A$4:$I$500,9,FALSE)</f>
        <v>0</v>
      </c>
      <c r="V32" s="42">
        <f>VLOOKUP($B32,臺指選擇權P_C_Ratios!$A$4:$C$500,3,FALSE)</f>
        <v>0</v>
      </c>
      <c r="W32" s="44" t="e">
        <f>VLOOKUP($B32,散戶多空比!$A$6:$L$500,12,FALSE)</f>
        <v>#DIV/0!</v>
      </c>
      <c r="X32" s="43">
        <f>VLOOKUP($B32,期貨大額交易人未沖銷部位!$A$4:$O$499,4,FALSE)</f>
        <v>0</v>
      </c>
      <c r="Y32" s="43">
        <f>VLOOKUP($B32,期貨大額交易人未沖銷部位!$A$4:$O$499,7,FALSE)</f>
        <v>0</v>
      </c>
      <c r="Z32" s="43">
        <f>VLOOKUP($B32,期貨大額交易人未沖銷部位!$A$4:$O$499,10,FALSE)</f>
        <v>0</v>
      </c>
      <c r="AA32" s="43">
        <f>VLOOKUP($B32,期貨大額交易人未沖銷部位!$A$4:$O$499,13,FALSE)</f>
        <v>0</v>
      </c>
      <c r="AB32" s="43">
        <f>VLOOKUP($B32,期貨大額交易人未沖銷部位!$A$4:$O$499,14,FALSE)</f>
        <v>0</v>
      </c>
      <c r="AC32" s="43">
        <f>VLOOKUP($B32,期貨大額交易人未沖銷部位!$A$4:$O$499,15,FALSE)</f>
        <v>0</v>
      </c>
      <c r="AD32" s="36">
        <f>VLOOKUP($B32,三大美股走勢!$A$4:$J$500,4,FALSE)</f>
        <v>0</v>
      </c>
      <c r="AE32" s="36">
        <f>VLOOKUP($B32,三大美股走勢!$A$4:$J$500,7,FALSE)</f>
        <v>0</v>
      </c>
      <c r="AF32" s="36">
        <f>VLOOKUP($B32,三大美股走勢!$A$4:$J$500,10,FALSE)</f>
        <v>0</v>
      </c>
    </row>
    <row r="33" spans="2:32">
      <c r="B33" s="35">
        <v>42812</v>
      </c>
      <c r="C33" s="36">
        <f>VLOOKUP($B33,大盤與近月台指!$A$4:$I$499,2,FALSE)</f>
        <v>0</v>
      </c>
      <c r="D33" s="37">
        <f>VLOOKUP($B33,大盤與近月台指!$A$4:$I$499,3,FALSE)</f>
        <v>0</v>
      </c>
      <c r="E33" s="38">
        <f>VLOOKUP($B33,大盤與近月台指!$A$4:$I$499,4,FALSE)</f>
        <v>0</v>
      </c>
      <c r="F33" s="36">
        <f>VLOOKUP($B33,大盤與近月台指!$A$4:$I$499,5,FALSE)</f>
        <v>0</v>
      </c>
      <c r="G33" s="52">
        <f>VLOOKUP($B33,三大法人買賣超!$A$4:$I$500,3,FALSE)</f>
        <v>0</v>
      </c>
      <c r="H33" s="37">
        <f>VLOOKUP($B33,三大法人買賣超!$A$4:$I$500,5,FALSE)</f>
        <v>0</v>
      </c>
      <c r="I33" s="29">
        <f>VLOOKUP($B33,三大法人買賣超!$A$4:$I$500,7,FALSE)</f>
        <v>0</v>
      </c>
      <c r="J33" s="29">
        <f>VLOOKUP($B33,三大法人買賣超!$A$4:$I$500,9,FALSE)</f>
        <v>0</v>
      </c>
      <c r="K33" s="40">
        <f>新台幣匯率美元指數!B34</f>
        <v>0</v>
      </c>
      <c r="L33" s="41">
        <f>新台幣匯率美元指數!C34</f>
        <v>0</v>
      </c>
      <c r="M33" s="42">
        <f>新台幣匯率美元指數!D34</f>
        <v>0</v>
      </c>
      <c r="N33" s="29">
        <f>VLOOKUP($B33,期貨未平倉口數!$A$4:$M$499,4,FALSE)</f>
        <v>0</v>
      </c>
      <c r="O33" s="29">
        <f>VLOOKUP($B33,期貨未平倉口數!$A$4:$M$499,9,FALSE)</f>
        <v>0</v>
      </c>
      <c r="P33" s="29">
        <f>VLOOKUP($B33,期貨未平倉口數!$A$4:$M$499,10,FALSE)</f>
        <v>-73219.75</v>
      </c>
      <c r="Q33" s="29">
        <f>VLOOKUP($B33,期貨未平倉口數!$A$4:$M$499,11,FALSE)</f>
        <v>0</v>
      </c>
      <c r="R33" s="67">
        <f>VLOOKUP($B33,選擇權未平倉餘額!$A$4:$I$500,6,FALSE)</f>
        <v>0</v>
      </c>
      <c r="S33" s="67">
        <f>VLOOKUP($B33,選擇權未平倉餘額!$A$4:$I$500,7,FALSE)</f>
        <v>0</v>
      </c>
      <c r="T33" s="67">
        <f>VLOOKUP($B33,選擇權未平倉餘額!$A$4:$I$500,8,FALSE)</f>
        <v>0</v>
      </c>
      <c r="U33" s="67">
        <f>VLOOKUP($B33,選擇權未平倉餘額!$A$4:$I$500,9,FALSE)</f>
        <v>0</v>
      </c>
      <c r="V33" s="42">
        <f>VLOOKUP($B33,臺指選擇權P_C_Ratios!$A$4:$C$500,3,FALSE)</f>
        <v>0</v>
      </c>
      <c r="W33" s="44" t="e">
        <f>VLOOKUP($B33,散戶多空比!$A$6:$L$500,12,FALSE)</f>
        <v>#DIV/0!</v>
      </c>
      <c r="X33" s="43">
        <f>VLOOKUP($B33,期貨大額交易人未沖銷部位!$A$4:$O$499,4,FALSE)</f>
        <v>0</v>
      </c>
      <c r="Y33" s="43">
        <f>VLOOKUP($B33,期貨大額交易人未沖銷部位!$A$4:$O$499,7,FALSE)</f>
        <v>0</v>
      </c>
      <c r="Z33" s="43">
        <f>VLOOKUP($B33,期貨大額交易人未沖銷部位!$A$4:$O$499,10,FALSE)</f>
        <v>0</v>
      </c>
      <c r="AA33" s="43">
        <f>VLOOKUP($B33,期貨大額交易人未沖銷部位!$A$4:$O$499,13,FALSE)</f>
        <v>0</v>
      </c>
      <c r="AB33" s="43">
        <f>VLOOKUP($B33,期貨大額交易人未沖銷部位!$A$4:$O$499,14,FALSE)</f>
        <v>0</v>
      </c>
      <c r="AC33" s="43">
        <f>VLOOKUP($B33,期貨大額交易人未沖銷部位!$A$4:$O$499,15,FALSE)</f>
        <v>0</v>
      </c>
      <c r="AD33" s="36">
        <f>VLOOKUP($B33,三大美股走勢!$A$4:$J$500,4,FALSE)</f>
        <v>0</v>
      </c>
      <c r="AE33" s="36">
        <f>VLOOKUP($B33,三大美股走勢!$A$4:$J$500,7,FALSE)</f>
        <v>0</v>
      </c>
      <c r="AF33" s="36">
        <f>VLOOKUP($B33,三大美股走勢!$A$4:$J$500,10,FALSE)</f>
        <v>0</v>
      </c>
    </row>
    <row r="34" spans="2:32">
      <c r="B34" s="35">
        <v>42813</v>
      </c>
      <c r="C34" s="36">
        <f>VLOOKUP($B34,大盤與近月台指!$A$4:$I$499,2,FALSE)</f>
        <v>0</v>
      </c>
      <c r="D34" s="37">
        <f>VLOOKUP($B34,大盤與近月台指!$A$4:$I$499,3,FALSE)</f>
        <v>0</v>
      </c>
      <c r="E34" s="38">
        <f>VLOOKUP($B34,大盤與近月台指!$A$4:$I$499,4,FALSE)</f>
        <v>0</v>
      </c>
      <c r="F34" s="36">
        <f>VLOOKUP($B34,大盤與近月台指!$A$4:$I$499,5,FALSE)</f>
        <v>0</v>
      </c>
      <c r="G34" s="52">
        <f>VLOOKUP($B34,三大法人買賣超!$A$4:$I$500,3,FALSE)</f>
        <v>0</v>
      </c>
      <c r="H34" s="37">
        <f>VLOOKUP($B34,三大法人買賣超!$A$4:$I$500,5,FALSE)</f>
        <v>0</v>
      </c>
      <c r="I34" s="29">
        <f>VLOOKUP($B34,三大法人買賣超!$A$4:$I$500,7,FALSE)</f>
        <v>0</v>
      </c>
      <c r="J34" s="29">
        <f>VLOOKUP($B34,三大法人買賣超!$A$4:$I$500,9,FALSE)</f>
        <v>0</v>
      </c>
      <c r="K34" s="40">
        <f>新台幣匯率美元指數!B35</f>
        <v>0</v>
      </c>
      <c r="L34" s="41">
        <f>新台幣匯率美元指數!C35</f>
        <v>0</v>
      </c>
      <c r="M34" s="42">
        <f>新台幣匯率美元指數!D35</f>
        <v>0</v>
      </c>
      <c r="N34" s="29">
        <f>VLOOKUP($B34,期貨未平倉口數!$A$4:$M$499,4,FALSE)</f>
        <v>0</v>
      </c>
      <c r="O34" s="29">
        <f>VLOOKUP($B34,期貨未平倉口數!$A$4:$M$499,9,FALSE)</f>
        <v>0</v>
      </c>
      <c r="P34" s="29">
        <f>VLOOKUP($B34,期貨未平倉口數!$A$4:$M$499,10,FALSE)</f>
        <v>-73219.75</v>
      </c>
      <c r="Q34" s="29">
        <f>VLOOKUP($B34,期貨未平倉口數!$A$4:$M$499,11,FALSE)</f>
        <v>0</v>
      </c>
      <c r="R34" s="67">
        <f>VLOOKUP($B34,選擇權未平倉餘額!$A$4:$I$500,6,FALSE)</f>
        <v>0</v>
      </c>
      <c r="S34" s="67">
        <f>VLOOKUP($B34,選擇權未平倉餘額!$A$4:$I$500,7,FALSE)</f>
        <v>0</v>
      </c>
      <c r="T34" s="67">
        <f>VLOOKUP($B34,選擇權未平倉餘額!$A$4:$I$500,8,FALSE)</f>
        <v>0</v>
      </c>
      <c r="U34" s="67">
        <f>VLOOKUP($B34,選擇權未平倉餘額!$A$4:$I$500,9,FALSE)</f>
        <v>0</v>
      </c>
      <c r="V34" s="42">
        <f>VLOOKUP($B34,臺指選擇權P_C_Ratios!$A$4:$C$500,3,FALSE)</f>
        <v>0</v>
      </c>
      <c r="W34" s="44" t="e">
        <f>VLOOKUP($B34,散戶多空比!$A$6:$L$500,12,FALSE)</f>
        <v>#DIV/0!</v>
      </c>
      <c r="X34" s="43">
        <f>VLOOKUP($B34,期貨大額交易人未沖銷部位!$A$4:$O$499,4,FALSE)</f>
        <v>0</v>
      </c>
      <c r="Y34" s="43">
        <f>VLOOKUP($B34,期貨大額交易人未沖銷部位!$A$4:$O$499,7,FALSE)</f>
        <v>0</v>
      </c>
      <c r="Z34" s="43">
        <f>VLOOKUP($B34,期貨大額交易人未沖銷部位!$A$4:$O$499,10,FALSE)</f>
        <v>0</v>
      </c>
      <c r="AA34" s="43">
        <f>VLOOKUP($B34,期貨大額交易人未沖銷部位!$A$4:$O$499,13,FALSE)</f>
        <v>0</v>
      </c>
      <c r="AB34" s="43">
        <f>VLOOKUP($B34,期貨大額交易人未沖銷部位!$A$4:$O$499,14,FALSE)</f>
        <v>0</v>
      </c>
      <c r="AC34" s="43">
        <f>VLOOKUP($B34,期貨大額交易人未沖銷部位!$A$4:$O$499,15,FALSE)</f>
        <v>0</v>
      </c>
      <c r="AD34" s="36">
        <f>VLOOKUP($B34,三大美股走勢!$A$4:$J$500,4,FALSE)</f>
        <v>0</v>
      </c>
      <c r="AE34" s="36">
        <f>VLOOKUP($B34,三大美股走勢!$A$4:$J$500,7,FALSE)</f>
        <v>0</v>
      </c>
      <c r="AF34" s="36">
        <f>VLOOKUP($B34,三大美股走勢!$A$4:$J$500,10,FALSE)</f>
        <v>0</v>
      </c>
    </row>
    <row r="35" spans="2:32">
      <c r="B35" s="35">
        <v>42814</v>
      </c>
      <c r="C35" s="36">
        <f>VLOOKUP($B35,大盤與近月台指!$A$4:$I$499,2,FALSE)</f>
        <v>0</v>
      </c>
      <c r="D35" s="37">
        <f>VLOOKUP($B35,大盤與近月台指!$A$4:$I$499,3,FALSE)</f>
        <v>0</v>
      </c>
      <c r="E35" s="38">
        <f>VLOOKUP($B35,大盤與近月台指!$A$4:$I$499,4,FALSE)</f>
        <v>0</v>
      </c>
      <c r="F35" s="36">
        <f>VLOOKUP($B35,大盤與近月台指!$A$4:$I$499,5,FALSE)</f>
        <v>0</v>
      </c>
      <c r="G35" s="52">
        <f>VLOOKUP($B35,三大法人買賣超!$A$4:$I$500,3,FALSE)</f>
        <v>0</v>
      </c>
      <c r="H35" s="37">
        <f>VLOOKUP($B35,三大法人買賣超!$A$4:$I$500,5,FALSE)</f>
        <v>0</v>
      </c>
      <c r="I35" s="29">
        <f>VLOOKUP($B35,三大法人買賣超!$A$4:$I$500,7,FALSE)</f>
        <v>0</v>
      </c>
      <c r="J35" s="29">
        <f>VLOOKUP($B35,三大法人買賣超!$A$4:$I$500,9,FALSE)</f>
        <v>0</v>
      </c>
      <c r="K35" s="40">
        <f>新台幣匯率美元指數!B36</f>
        <v>0</v>
      </c>
      <c r="L35" s="41">
        <f>新台幣匯率美元指數!C36</f>
        <v>0</v>
      </c>
      <c r="M35" s="42">
        <f>新台幣匯率美元指數!D36</f>
        <v>0</v>
      </c>
      <c r="N35" s="29">
        <f>VLOOKUP($B35,期貨未平倉口數!$A$4:$M$499,4,FALSE)</f>
        <v>0</v>
      </c>
      <c r="O35" s="29">
        <f>VLOOKUP($B35,期貨未平倉口數!$A$4:$M$499,9,FALSE)</f>
        <v>0</v>
      </c>
      <c r="P35" s="29">
        <f>VLOOKUP($B35,期貨未平倉口數!$A$4:$M$499,10,FALSE)</f>
        <v>-73219.75</v>
      </c>
      <c r="Q35" s="29">
        <f>VLOOKUP($B35,期貨未平倉口數!$A$4:$M$499,11,FALSE)</f>
        <v>0</v>
      </c>
      <c r="R35" s="67">
        <f>VLOOKUP($B35,選擇權未平倉餘額!$A$4:$I$500,6,FALSE)</f>
        <v>0</v>
      </c>
      <c r="S35" s="67">
        <f>VLOOKUP($B35,選擇權未平倉餘額!$A$4:$I$500,7,FALSE)</f>
        <v>0</v>
      </c>
      <c r="T35" s="67">
        <f>VLOOKUP($B35,選擇權未平倉餘額!$A$4:$I$500,8,FALSE)</f>
        <v>0</v>
      </c>
      <c r="U35" s="67">
        <f>VLOOKUP($B35,選擇權未平倉餘額!$A$4:$I$500,9,FALSE)</f>
        <v>0</v>
      </c>
      <c r="V35" s="42">
        <f>VLOOKUP($B35,臺指選擇權P_C_Ratios!$A$4:$C$500,3,FALSE)</f>
        <v>0</v>
      </c>
      <c r="W35" s="44" t="e">
        <f>VLOOKUP($B35,散戶多空比!$A$6:$L$500,12,FALSE)</f>
        <v>#DIV/0!</v>
      </c>
      <c r="X35" s="43">
        <f>VLOOKUP($B35,期貨大額交易人未沖銷部位!$A$4:$O$499,4,FALSE)</f>
        <v>0</v>
      </c>
      <c r="Y35" s="43">
        <f>VLOOKUP($B35,期貨大額交易人未沖銷部位!$A$4:$O$499,7,FALSE)</f>
        <v>0</v>
      </c>
      <c r="Z35" s="43">
        <f>VLOOKUP($B35,期貨大額交易人未沖銷部位!$A$4:$O$499,10,FALSE)</f>
        <v>0</v>
      </c>
      <c r="AA35" s="43">
        <f>VLOOKUP($B35,期貨大額交易人未沖銷部位!$A$4:$O$499,13,FALSE)</f>
        <v>0</v>
      </c>
      <c r="AB35" s="43">
        <f>VLOOKUP($B35,期貨大額交易人未沖銷部位!$A$4:$O$499,14,FALSE)</f>
        <v>0</v>
      </c>
      <c r="AC35" s="43">
        <f>VLOOKUP($B35,期貨大額交易人未沖銷部位!$A$4:$O$499,15,FALSE)</f>
        <v>0</v>
      </c>
      <c r="AD35" s="36">
        <f>VLOOKUP($B35,三大美股走勢!$A$4:$J$500,4,FALSE)</f>
        <v>0</v>
      </c>
      <c r="AE35" s="36">
        <f>VLOOKUP($B35,三大美股走勢!$A$4:$J$500,7,FALSE)</f>
        <v>0</v>
      </c>
      <c r="AF35" s="36">
        <f>VLOOKUP($B35,三大美股走勢!$A$4:$J$500,10,FALSE)</f>
        <v>0</v>
      </c>
    </row>
    <row r="36" spans="2:32">
      <c r="B36" s="35">
        <v>42815</v>
      </c>
      <c r="C36" s="36">
        <f>VLOOKUP($B36,大盤與近月台指!$A$4:$I$499,2,FALSE)</f>
        <v>0</v>
      </c>
      <c r="D36" s="37">
        <f>VLOOKUP($B36,大盤與近月台指!$A$4:$I$499,3,FALSE)</f>
        <v>0</v>
      </c>
      <c r="E36" s="38">
        <f>VLOOKUP($B36,大盤與近月台指!$A$4:$I$499,4,FALSE)</f>
        <v>0</v>
      </c>
      <c r="F36" s="36">
        <f>VLOOKUP($B36,大盤與近月台指!$A$4:$I$499,5,FALSE)</f>
        <v>0</v>
      </c>
      <c r="G36" s="52">
        <f>VLOOKUP($B36,三大法人買賣超!$A$4:$I$500,3,FALSE)</f>
        <v>0</v>
      </c>
      <c r="H36" s="37">
        <f>VLOOKUP($B36,三大法人買賣超!$A$4:$I$500,5,FALSE)</f>
        <v>0</v>
      </c>
      <c r="I36" s="29">
        <f>VLOOKUP($B36,三大法人買賣超!$A$4:$I$500,7,FALSE)</f>
        <v>0</v>
      </c>
      <c r="J36" s="29">
        <f>VLOOKUP($B36,三大法人買賣超!$A$4:$I$500,9,FALSE)</f>
        <v>0</v>
      </c>
      <c r="K36" s="40">
        <f>新台幣匯率美元指數!B37</f>
        <v>0</v>
      </c>
      <c r="L36" s="41">
        <f>新台幣匯率美元指數!C37</f>
        <v>0</v>
      </c>
      <c r="M36" s="42">
        <f>新台幣匯率美元指數!D37</f>
        <v>0</v>
      </c>
      <c r="N36" s="29">
        <f>VLOOKUP($B36,期貨未平倉口數!$A$4:$M$499,4,FALSE)</f>
        <v>0</v>
      </c>
      <c r="O36" s="29">
        <f>VLOOKUP($B36,期貨未平倉口數!$A$4:$M$499,9,FALSE)</f>
        <v>0</v>
      </c>
      <c r="P36" s="29">
        <f>VLOOKUP($B36,期貨未平倉口數!$A$4:$M$499,10,FALSE)</f>
        <v>-73219.75</v>
      </c>
      <c r="Q36" s="29">
        <f>VLOOKUP($B36,期貨未平倉口數!$A$4:$M$499,11,FALSE)</f>
        <v>0</v>
      </c>
      <c r="R36" s="67">
        <f>VLOOKUP($B36,選擇權未平倉餘額!$A$4:$I$500,6,FALSE)</f>
        <v>0</v>
      </c>
      <c r="S36" s="67">
        <f>VLOOKUP($B36,選擇權未平倉餘額!$A$4:$I$500,7,FALSE)</f>
        <v>0</v>
      </c>
      <c r="T36" s="67">
        <f>VLOOKUP($B36,選擇權未平倉餘額!$A$4:$I$500,8,FALSE)</f>
        <v>0</v>
      </c>
      <c r="U36" s="67">
        <f>VLOOKUP($B36,選擇權未平倉餘額!$A$4:$I$500,9,FALSE)</f>
        <v>0</v>
      </c>
      <c r="V36" s="42">
        <f>VLOOKUP($B36,臺指選擇權P_C_Ratios!$A$4:$C$500,3,FALSE)</f>
        <v>0</v>
      </c>
      <c r="W36" s="44" t="e">
        <f>VLOOKUP($B36,散戶多空比!$A$6:$L$500,12,FALSE)</f>
        <v>#DIV/0!</v>
      </c>
      <c r="X36" s="43">
        <f>VLOOKUP($B36,期貨大額交易人未沖銷部位!$A$4:$O$499,4,FALSE)</f>
        <v>0</v>
      </c>
      <c r="Y36" s="43">
        <f>VLOOKUP($B36,期貨大額交易人未沖銷部位!$A$4:$O$499,7,FALSE)</f>
        <v>0</v>
      </c>
      <c r="Z36" s="43">
        <f>VLOOKUP($B36,期貨大額交易人未沖銷部位!$A$4:$O$499,10,FALSE)</f>
        <v>0</v>
      </c>
      <c r="AA36" s="43">
        <f>VLOOKUP($B36,期貨大額交易人未沖銷部位!$A$4:$O$499,13,FALSE)</f>
        <v>0</v>
      </c>
      <c r="AB36" s="43">
        <f>VLOOKUP($B36,期貨大額交易人未沖銷部位!$A$4:$O$499,14,FALSE)</f>
        <v>0</v>
      </c>
      <c r="AC36" s="43">
        <f>VLOOKUP($B36,期貨大額交易人未沖銷部位!$A$4:$O$499,15,FALSE)</f>
        <v>0</v>
      </c>
      <c r="AD36" s="36">
        <f>VLOOKUP($B36,三大美股走勢!$A$4:$J$500,4,FALSE)</f>
        <v>0</v>
      </c>
      <c r="AE36" s="36">
        <f>VLOOKUP($B36,三大美股走勢!$A$4:$J$500,7,FALSE)</f>
        <v>0</v>
      </c>
      <c r="AF36" s="36">
        <f>VLOOKUP($B36,三大美股走勢!$A$4:$J$500,10,FALSE)</f>
        <v>0</v>
      </c>
    </row>
    <row r="37" spans="2:32">
      <c r="B37" s="35">
        <v>42816</v>
      </c>
      <c r="C37" s="36">
        <f>VLOOKUP($B37,大盤與近月台指!$A$4:$I$499,2,FALSE)</f>
        <v>0</v>
      </c>
      <c r="D37" s="37">
        <f>VLOOKUP($B37,大盤與近月台指!$A$4:$I$499,3,FALSE)</f>
        <v>0</v>
      </c>
      <c r="E37" s="38">
        <f>VLOOKUP($B37,大盤與近月台指!$A$4:$I$499,4,FALSE)</f>
        <v>0</v>
      </c>
      <c r="F37" s="36">
        <f>VLOOKUP($B37,大盤與近月台指!$A$4:$I$499,5,FALSE)</f>
        <v>0</v>
      </c>
      <c r="G37" s="52">
        <f>VLOOKUP($B37,三大法人買賣超!$A$4:$I$500,3,FALSE)</f>
        <v>0</v>
      </c>
      <c r="H37" s="37">
        <f>VLOOKUP($B37,三大法人買賣超!$A$4:$I$500,5,FALSE)</f>
        <v>0</v>
      </c>
      <c r="I37" s="29">
        <f>VLOOKUP($B37,三大法人買賣超!$A$4:$I$500,7,FALSE)</f>
        <v>0</v>
      </c>
      <c r="J37" s="29">
        <f>VLOOKUP($B37,三大法人買賣超!$A$4:$I$500,9,FALSE)</f>
        <v>0</v>
      </c>
      <c r="K37" s="40">
        <f>新台幣匯率美元指數!B38</f>
        <v>0</v>
      </c>
      <c r="L37" s="41">
        <f>新台幣匯率美元指數!C38</f>
        <v>0</v>
      </c>
      <c r="M37" s="42">
        <f>新台幣匯率美元指數!D38</f>
        <v>0</v>
      </c>
      <c r="N37" s="29">
        <f>VLOOKUP($B37,期貨未平倉口數!$A$4:$M$499,4,FALSE)</f>
        <v>0</v>
      </c>
      <c r="O37" s="29">
        <f>VLOOKUP($B37,期貨未平倉口數!$A$4:$M$499,9,FALSE)</f>
        <v>0</v>
      </c>
      <c r="P37" s="29">
        <f>VLOOKUP($B37,期貨未平倉口數!$A$4:$M$499,10,FALSE)</f>
        <v>-73219.75</v>
      </c>
      <c r="Q37" s="29">
        <f>VLOOKUP($B37,期貨未平倉口數!$A$4:$M$499,11,FALSE)</f>
        <v>0</v>
      </c>
      <c r="R37" s="67">
        <f>VLOOKUP($B37,選擇權未平倉餘額!$A$4:$I$500,6,FALSE)</f>
        <v>0</v>
      </c>
      <c r="S37" s="67">
        <f>VLOOKUP($B37,選擇權未平倉餘額!$A$4:$I$500,7,FALSE)</f>
        <v>0</v>
      </c>
      <c r="T37" s="67">
        <f>VLOOKUP($B37,選擇權未平倉餘額!$A$4:$I$500,8,FALSE)</f>
        <v>0</v>
      </c>
      <c r="U37" s="67">
        <f>VLOOKUP($B37,選擇權未平倉餘額!$A$4:$I$500,9,FALSE)</f>
        <v>0</v>
      </c>
      <c r="V37" s="42">
        <f>VLOOKUP($B37,臺指選擇權P_C_Ratios!$A$4:$C$500,3,FALSE)</f>
        <v>0</v>
      </c>
      <c r="W37" s="44" t="e">
        <f>VLOOKUP($B37,散戶多空比!$A$6:$L$500,12,FALSE)</f>
        <v>#DIV/0!</v>
      </c>
      <c r="X37" s="43">
        <f>VLOOKUP($B37,期貨大額交易人未沖銷部位!$A$4:$O$499,4,FALSE)</f>
        <v>0</v>
      </c>
      <c r="Y37" s="43">
        <f>VLOOKUP($B37,期貨大額交易人未沖銷部位!$A$4:$O$499,7,FALSE)</f>
        <v>0</v>
      </c>
      <c r="Z37" s="43">
        <f>VLOOKUP($B37,期貨大額交易人未沖銷部位!$A$4:$O$499,10,FALSE)</f>
        <v>0</v>
      </c>
      <c r="AA37" s="43">
        <f>VLOOKUP($B37,期貨大額交易人未沖銷部位!$A$4:$O$499,13,FALSE)</f>
        <v>0</v>
      </c>
      <c r="AB37" s="43">
        <f>VLOOKUP($B37,期貨大額交易人未沖銷部位!$A$4:$O$499,14,FALSE)</f>
        <v>0</v>
      </c>
      <c r="AC37" s="43">
        <f>VLOOKUP($B37,期貨大額交易人未沖銷部位!$A$4:$O$499,15,FALSE)</f>
        <v>0</v>
      </c>
      <c r="AD37" s="36">
        <f>VLOOKUP($B37,三大美股走勢!$A$4:$J$500,4,FALSE)</f>
        <v>0</v>
      </c>
      <c r="AE37" s="36">
        <f>VLOOKUP($B37,三大美股走勢!$A$4:$J$500,7,FALSE)</f>
        <v>0</v>
      </c>
      <c r="AF37" s="36">
        <f>VLOOKUP($B37,三大美股走勢!$A$4:$J$500,10,FALSE)</f>
        <v>0</v>
      </c>
    </row>
    <row r="38" spans="2:32">
      <c r="B38" s="35">
        <v>42817</v>
      </c>
      <c r="C38" s="36">
        <f>VLOOKUP($B38,大盤與近月台指!$A$4:$I$499,2,FALSE)</f>
        <v>0</v>
      </c>
      <c r="D38" s="37">
        <f>VLOOKUP($B38,大盤與近月台指!$A$4:$I$499,3,FALSE)</f>
        <v>0</v>
      </c>
      <c r="E38" s="38">
        <f>VLOOKUP($B38,大盤與近月台指!$A$4:$I$499,4,FALSE)</f>
        <v>0</v>
      </c>
      <c r="F38" s="36">
        <f>VLOOKUP($B38,大盤與近月台指!$A$4:$I$499,5,FALSE)</f>
        <v>0</v>
      </c>
      <c r="G38" s="52">
        <f>VLOOKUP($B38,三大法人買賣超!$A$4:$I$500,3,FALSE)</f>
        <v>0</v>
      </c>
      <c r="H38" s="37">
        <f>VLOOKUP($B38,三大法人買賣超!$A$4:$I$500,5,FALSE)</f>
        <v>0</v>
      </c>
      <c r="I38" s="29">
        <f>VLOOKUP($B38,三大法人買賣超!$A$4:$I$500,7,FALSE)</f>
        <v>0</v>
      </c>
      <c r="J38" s="29">
        <f>VLOOKUP($B38,三大法人買賣超!$A$4:$I$500,9,FALSE)</f>
        <v>0</v>
      </c>
      <c r="K38" s="40">
        <f>新台幣匯率美元指數!B39</f>
        <v>0</v>
      </c>
      <c r="L38" s="41">
        <f>新台幣匯率美元指數!C39</f>
        <v>0</v>
      </c>
      <c r="M38" s="42">
        <f>新台幣匯率美元指數!D39</f>
        <v>0</v>
      </c>
      <c r="N38" s="29">
        <f>VLOOKUP($B38,期貨未平倉口數!$A$4:$M$499,4,FALSE)</f>
        <v>0</v>
      </c>
      <c r="O38" s="29">
        <f>VLOOKUP($B38,期貨未平倉口數!$A$4:$M$499,9,FALSE)</f>
        <v>0</v>
      </c>
      <c r="P38" s="29">
        <f>VLOOKUP($B38,期貨未平倉口數!$A$4:$M$499,10,FALSE)</f>
        <v>-73219.75</v>
      </c>
      <c r="Q38" s="29">
        <f>VLOOKUP($B38,期貨未平倉口數!$A$4:$M$499,11,FALSE)</f>
        <v>0</v>
      </c>
      <c r="R38" s="67">
        <f>VLOOKUP($B38,選擇權未平倉餘額!$A$4:$I$500,6,FALSE)</f>
        <v>0</v>
      </c>
      <c r="S38" s="67">
        <f>VLOOKUP($B38,選擇權未平倉餘額!$A$4:$I$500,7,FALSE)</f>
        <v>0</v>
      </c>
      <c r="T38" s="67">
        <f>VLOOKUP($B38,選擇權未平倉餘額!$A$4:$I$500,8,FALSE)</f>
        <v>0</v>
      </c>
      <c r="U38" s="67">
        <f>VLOOKUP($B38,選擇權未平倉餘額!$A$4:$I$500,9,FALSE)</f>
        <v>0</v>
      </c>
      <c r="V38" s="42">
        <f>VLOOKUP($B38,臺指選擇權P_C_Ratios!$A$4:$C$500,3,FALSE)</f>
        <v>0</v>
      </c>
      <c r="W38" s="44" t="e">
        <f>VLOOKUP($B38,散戶多空比!$A$6:$L$500,12,FALSE)</f>
        <v>#DIV/0!</v>
      </c>
      <c r="X38" s="43">
        <f>VLOOKUP($B38,期貨大額交易人未沖銷部位!$A$4:$O$499,4,FALSE)</f>
        <v>0</v>
      </c>
      <c r="Y38" s="43">
        <f>VLOOKUP($B38,期貨大額交易人未沖銷部位!$A$4:$O$499,7,FALSE)</f>
        <v>0</v>
      </c>
      <c r="Z38" s="43">
        <f>VLOOKUP($B38,期貨大額交易人未沖銷部位!$A$4:$O$499,10,FALSE)</f>
        <v>0</v>
      </c>
      <c r="AA38" s="43">
        <f>VLOOKUP($B38,期貨大額交易人未沖銷部位!$A$4:$O$499,13,FALSE)</f>
        <v>0</v>
      </c>
      <c r="AB38" s="43">
        <f>VLOOKUP($B38,期貨大額交易人未沖銷部位!$A$4:$O$499,14,FALSE)</f>
        <v>0</v>
      </c>
      <c r="AC38" s="43">
        <f>VLOOKUP($B38,期貨大額交易人未沖銷部位!$A$4:$O$499,15,FALSE)</f>
        <v>0</v>
      </c>
      <c r="AD38" s="36">
        <f>VLOOKUP($B38,三大美股走勢!$A$4:$J$500,4,FALSE)</f>
        <v>0</v>
      </c>
      <c r="AE38" s="36">
        <f>VLOOKUP($B38,三大美股走勢!$A$4:$J$500,7,FALSE)</f>
        <v>0</v>
      </c>
      <c r="AF38" s="36">
        <f>VLOOKUP($B38,三大美股走勢!$A$4:$J$500,10,FALSE)</f>
        <v>0</v>
      </c>
    </row>
    <row r="39" spans="2:32">
      <c r="B39" s="35">
        <v>42818</v>
      </c>
      <c r="C39" s="36">
        <f>VLOOKUP($B39,大盤與近月台指!$A$4:$I$499,2,FALSE)</f>
        <v>0</v>
      </c>
      <c r="D39" s="37">
        <f>VLOOKUP($B39,大盤與近月台指!$A$4:$I$499,3,FALSE)</f>
        <v>0</v>
      </c>
      <c r="E39" s="38">
        <f>VLOOKUP($B39,大盤與近月台指!$A$4:$I$499,4,FALSE)</f>
        <v>0</v>
      </c>
      <c r="F39" s="36">
        <f>VLOOKUP($B39,大盤與近月台指!$A$4:$I$499,5,FALSE)</f>
        <v>0</v>
      </c>
      <c r="G39" s="52">
        <f>VLOOKUP($B39,三大法人買賣超!$A$4:$I$500,3,FALSE)</f>
        <v>0</v>
      </c>
      <c r="H39" s="37">
        <f>VLOOKUP($B39,三大法人買賣超!$A$4:$I$500,5,FALSE)</f>
        <v>0</v>
      </c>
      <c r="I39" s="29">
        <f>VLOOKUP($B39,三大法人買賣超!$A$4:$I$500,7,FALSE)</f>
        <v>0</v>
      </c>
      <c r="J39" s="29">
        <f>VLOOKUP($B39,三大法人買賣超!$A$4:$I$500,9,FALSE)</f>
        <v>0</v>
      </c>
      <c r="K39" s="40">
        <f>新台幣匯率美元指數!B40</f>
        <v>0</v>
      </c>
      <c r="L39" s="41">
        <f>新台幣匯率美元指數!C40</f>
        <v>0</v>
      </c>
      <c r="M39" s="42">
        <f>新台幣匯率美元指數!D40</f>
        <v>0</v>
      </c>
      <c r="N39" s="29">
        <f>VLOOKUP($B39,期貨未平倉口數!$A$4:$M$499,4,FALSE)</f>
        <v>0</v>
      </c>
      <c r="O39" s="29">
        <f>VLOOKUP($B39,期貨未平倉口數!$A$4:$M$499,9,FALSE)</f>
        <v>0</v>
      </c>
      <c r="P39" s="29">
        <f>VLOOKUP($B39,期貨未平倉口數!$A$4:$M$499,10,FALSE)</f>
        <v>-73219.75</v>
      </c>
      <c r="Q39" s="29">
        <f>VLOOKUP($B39,期貨未平倉口數!$A$4:$M$499,11,FALSE)</f>
        <v>0</v>
      </c>
      <c r="R39" s="67">
        <f>VLOOKUP($B39,選擇權未平倉餘額!$A$4:$I$500,6,FALSE)</f>
        <v>0</v>
      </c>
      <c r="S39" s="67">
        <f>VLOOKUP($B39,選擇權未平倉餘額!$A$4:$I$500,7,FALSE)</f>
        <v>0</v>
      </c>
      <c r="T39" s="67">
        <f>VLOOKUP($B39,選擇權未平倉餘額!$A$4:$I$500,8,FALSE)</f>
        <v>0</v>
      </c>
      <c r="U39" s="67">
        <f>VLOOKUP($B39,選擇權未平倉餘額!$A$4:$I$500,9,FALSE)</f>
        <v>0</v>
      </c>
      <c r="V39" s="42">
        <f>VLOOKUP($B39,臺指選擇權P_C_Ratios!$A$4:$C$500,3,FALSE)</f>
        <v>0</v>
      </c>
      <c r="W39" s="44" t="e">
        <f>VLOOKUP($B39,散戶多空比!$A$6:$L$500,12,FALSE)</f>
        <v>#DIV/0!</v>
      </c>
      <c r="X39" s="43">
        <f>VLOOKUP($B39,期貨大額交易人未沖銷部位!$A$4:$O$499,4,FALSE)</f>
        <v>0</v>
      </c>
      <c r="Y39" s="43">
        <f>VLOOKUP($B39,期貨大額交易人未沖銷部位!$A$4:$O$499,7,FALSE)</f>
        <v>0</v>
      </c>
      <c r="Z39" s="43">
        <f>VLOOKUP($B39,期貨大額交易人未沖銷部位!$A$4:$O$499,10,FALSE)</f>
        <v>0</v>
      </c>
      <c r="AA39" s="43">
        <f>VLOOKUP($B39,期貨大額交易人未沖銷部位!$A$4:$O$499,13,FALSE)</f>
        <v>0</v>
      </c>
      <c r="AB39" s="43">
        <f>VLOOKUP($B39,期貨大額交易人未沖銷部位!$A$4:$O$499,14,FALSE)</f>
        <v>0</v>
      </c>
      <c r="AC39" s="43">
        <f>VLOOKUP($B39,期貨大額交易人未沖銷部位!$A$4:$O$499,15,FALSE)</f>
        <v>0</v>
      </c>
      <c r="AD39" s="36">
        <f>VLOOKUP($B39,三大美股走勢!$A$4:$J$500,4,FALSE)</f>
        <v>0</v>
      </c>
      <c r="AE39" s="36">
        <f>VLOOKUP($B39,三大美股走勢!$A$4:$J$500,7,FALSE)</f>
        <v>0</v>
      </c>
      <c r="AF39" s="36">
        <f>VLOOKUP($B39,三大美股走勢!$A$4:$J$500,10,FALSE)</f>
        <v>0</v>
      </c>
    </row>
    <row r="40" spans="2:32">
      <c r="B40" s="35">
        <v>42819</v>
      </c>
      <c r="C40" s="36">
        <f>VLOOKUP($B40,大盤與近月台指!$A$4:$I$499,2,FALSE)</f>
        <v>0</v>
      </c>
      <c r="D40" s="37">
        <f>VLOOKUP($B40,大盤與近月台指!$A$4:$I$499,3,FALSE)</f>
        <v>0</v>
      </c>
      <c r="E40" s="38">
        <f>VLOOKUP($B40,大盤與近月台指!$A$4:$I$499,4,FALSE)</f>
        <v>0</v>
      </c>
      <c r="F40" s="36">
        <f>VLOOKUP($B40,大盤與近月台指!$A$4:$I$499,5,FALSE)</f>
        <v>0</v>
      </c>
      <c r="G40" s="52">
        <f>VLOOKUP($B40,三大法人買賣超!$A$4:$I$500,3,FALSE)</f>
        <v>0</v>
      </c>
      <c r="H40" s="37">
        <f>VLOOKUP($B40,三大法人買賣超!$A$4:$I$500,5,FALSE)</f>
        <v>0</v>
      </c>
      <c r="I40" s="29">
        <f>VLOOKUP($B40,三大法人買賣超!$A$4:$I$500,7,FALSE)</f>
        <v>0</v>
      </c>
      <c r="J40" s="29">
        <f>VLOOKUP($B40,三大法人買賣超!$A$4:$I$500,9,FALSE)</f>
        <v>0</v>
      </c>
      <c r="K40" s="40">
        <f>新台幣匯率美元指數!B41</f>
        <v>0</v>
      </c>
      <c r="L40" s="41">
        <f>新台幣匯率美元指數!C41</f>
        <v>0</v>
      </c>
      <c r="M40" s="42">
        <f>新台幣匯率美元指數!D41</f>
        <v>0</v>
      </c>
      <c r="N40" s="29">
        <f>VLOOKUP($B40,期貨未平倉口數!$A$4:$M$499,4,FALSE)</f>
        <v>0</v>
      </c>
      <c r="O40" s="29">
        <f>VLOOKUP($B40,期貨未平倉口數!$A$4:$M$499,9,FALSE)</f>
        <v>0</v>
      </c>
      <c r="P40" s="29">
        <f>VLOOKUP($B40,期貨未平倉口數!$A$4:$M$499,10,FALSE)</f>
        <v>-73219.75</v>
      </c>
      <c r="Q40" s="29">
        <f>VLOOKUP($B40,期貨未平倉口數!$A$4:$M$499,11,FALSE)</f>
        <v>0</v>
      </c>
      <c r="R40" s="67">
        <f>VLOOKUP($B40,選擇權未平倉餘額!$A$4:$I$500,6,FALSE)</f>
        <v>0</v>
      </c>
      <c r="S40" s="67">
        <f>VLOOKUP($B40,選擇權未平倉餘額!$A$4:$I$500,7,FALSE)</f>
        <v>0</v>
      </c>
      <c r="T40" s="67">
        <f>VLOOKUP($B40,選擇權未平倉餘額!$A$4:$I$500,8,FALSE)</f>
        <v>0</v>
      </c>
      <c r="U40" s="67">
        <f>VLOOKUP($B40,選擇權未平倉餘額!$A$4:$I$500,9,FALSE)</f>
        <v>0</v>
      </c>
      <c r="V40" s="42">
        <f>VLOOKUP($B40,臺指選擇權P_C_Ratios!$A$4:$C$500,3,FALSE)</f>
        <v>0</v>
      </c>
      <c r="W40" s="44" t="e">
        <f>VLOOKUP($B40,散戶多空比!$A$6:$L$500,12,FALSE)</f>
        <v>#DIV/0!</v>
      </c>
      <c r="X40" s="43">
        <f>VLOOKUP($B40,期貨大額交易人未沖銷部位!$A$4:$O$499,4,FALSE)</f>
        <v>0</v>
      </c>
      <c r="Y40" s="43">
        <f>VLOOKUP($B40,期貨大額交易人未沖銷部位!$A$4:$O$499,7,FALSE)</f>
        <v>0</v>
      </c>
      <c r="Z40" s="43">
        <f>VLOOKUP($B40,期貨大額交易人未沖銷部位!$A$4:$O$499,10,FALSE)</f>
        <v>0</v>
      </c>
      <c r="AA40" s="43">
        <f>VLOOKUP($B40,期貨大額交易人未沖銷部位!$A$4:$O$499,13,FALSE)</f>
        <v>0</v>
      </c>
      <c r="AB40" s="43">
        <f>VLOOKUP($B40,期貨大額交易人未沖銷部位!$A$4:$O$499,14,FALSE)</f>
        <v>0</v>
      </c>
      <c r="AC40" s="43">
        <f>VLOOKUP($B40,期貨大額交易人未沖銷部位!$A$4:$O$499,15,FALSE)</f>
        <v>0</v>
      </c>
      <c r="AD40" s="36">
        <f>VLOOKUP($B40,三大美股走勢!$A$4:$J$500,4,FALSE)</f>
        <v>0</v>
      </c>
      <c r="AE40" s="36">
        <f>VLOOKUP($B40,三大美股走勢!$A$4:$J$500,7,FALSE)</f>
        <v>0</v>
      </c>
      <c r="AF40" s="36">
        <f>VLOOKUP($B40,三大美股走勢!$A$4:$J$500,10,FALSE)</f>
        <v>0</v>
      </c>
    </row>
    <row r="41" spans="2:32">
      <c r="B41" s="35">
        <v>42820</v>
      </c>
      <c r="C41" s="36">
        <f>VLOOKUP($B41,大盤與近月台指!$A$4:$I$499,2,FALSE)</f>
        <v>0</v>
      </c>
      <c r="D41" s="37">
        <f>VLOOKUP($B41,大盤與近月台指!$A$4:$I$499,3,FALSE)</f>
        <v>0</v>
      </c>
      <c r="E41" s="38">
        <f>VLOOKUP($B41,大盤與近月台指!$A$4:$I$499,4,FALSE)</f>
        <v>0</v>
      </c>
      <c r="F41" s="36">
        <f>VLOOKUP($B41,大盤與近月台指!$A$4:$I$499,5,FALSE)</f>
        <v>0</v>
      </c>
      <c r="G41" s="52">
        <f>VLOOKUP($B41,三大法人買賣超!$A$4:$I$500,3,FALSE)</f>
        <v>0</v>
      </c>
      <c r="H41" s="37">
        <f>VLOOKUP($B41,三大法人買賣超!$A$4:$I$500,5,FALSE)</f>
        <v>0</v>
      </c>
      <c r="I41" s="29">
        <f>VLOOKUP($B41,三大法人買賣超!$A$4:$I$500,7,FALSE)</f>
        <v>0</v>
      </c>
      <c r="J41" s="29">
        <f>VLOOKUP($B41,三大法人買賣超!$A$4:$I$500,9,FALSE)</f>
        <v>0</v>
      </c>
      <c r="K41" s="40">
        <f>新台幣匯率美元指數!B42</f>
        <v>0</v>
      </c>
      <c r="L41" s="41">
        <f>新台幣匯率美元指數!C42</f>
        <v>0</v>
      </c>
      <c r="M41" s="42">
        <f>新台幣匯率美元指數!D42</f>
        <v>0</v>
      </c>
      <c r="N41" s="29">
        <f>VLOOKUP($B41,期貨未平倉口數!$A$4:$M$499,4,FALSE)</f>
        <v>0</v>
      </c>
      <c r="O41" s="29">
        <f>VLOOKUP($B41,期貨未平倉口數!$A$4:$M$499,9,FALSE)</f>
        <v>0</v>
      </c>
      <c r="P41" s="29">
        <f>VLOOKUP($B41,期貨未平倉口數!$A$4:$M$499,10,FALSE)</f>
        <v>-73219.75</v>
      </c>
      <c r="Q41" s="29">
        <f>VLOOKUP($B41,期貨未平倉口數!$A$4:$M$499,11,FALSE)</f>
        <v>0</v>
      </c>
      <c r="R41" s="67">
        <f>VLOOKUP($B41,選擇權未平倉餘額!$A$4:$I$500,6,FALSE)</f>
        <v>0</v>
      </c>
      <c r="S41" s="67">
        <f>VLOOKUP($B41,選擇權未平倉餘額!$A$4:$I$500,7,FALSE)</f>
        <v>0</v>
      </c>
      <c r="T41" s="67">
        <f>VLOOKUP($B41,選擇權未平倉餘額!$A$4:$I$500,8,FALSE)</f>
        <v>0</v>
      </c>
      <c r="U41" s="67">
        <f>VLOOKUP($B41,選擇權未平倉餘額!$A$4:$I$500,9,FALSE)</f>
        <v>0</v>
      </c>
      <c r="V41" s="42">
        <f>VLOOKUP($B41,臺指選擇權P_C_Ratios!$A$4:$C$500,3,FALSE)</f>
        <v>0</v>
      </c>
      <c r="W41" s="44" t="e">
        <f>VLOOKUP($B41,散戶多空比!$A$6:$L$500,12,FALSE)</f>
        <v>#DIV/0!</v>
      </c>
      <c r="X41" s="43">
        <f>VLOOKUP($B41,期貨大額交易人未沖銷部位!$A$4:$O$499,4,FALSE)</f>
        <v>0</v>
      </c>
      <c r="Y41" s="43">
        <f>VLOOKUP($B41,期貨大額交易人未沖銷部位!$A$4:$O$499,7,FALSE)</f>
        <v>0</v>
      </c>
      <c r="Z41" s="43">
        <f>VLOOKUP($B41,期貨大額交易人未沖銷部位!$A$4:$O$499,10,FALSE)</f>
        <v>0</v>
      </c>
      <c r="AA41" s="43">
        <f>VLOOKUP($B41,期貨大額交易人未沖銷部位!$A$4:$O$499,13,FALSE)</f>
        <v>0</v>
      </c>
      <c r="AB41" s="43">
        <f>VLOOKUP($B41,期貨大額交易人未沖銷部位!$A$4:$O$499,14,FALSE)</f>
        <v>0</v>
      </c>
      <c r="AC41" s="43">
        <f>VLOOKUP($B41,期貨大額交易人未沖銷部位!$A$4:$O$499,15,FALSE)</f>
        <v>0</v>
      </c>
      <c r="AD41" s="36">
        <f>VLOOKUP($B41,三大美股走勢!$A$4:$J$500,4,FALSE)</f>
        <v>0</v>
      </c>
      <c r="AE41" s="36">
        <f>VLOOKUP($B41,三大美股走勢!$A$4:$J$500,7,FALSE)</f>
        <v>0</v>
      </c>
      <c r="AF41" s="36">
        <f>VLOOKUP($B41,三大美股走勢!$A$4:$J$500,10,FALSE)</f>
        <v>0</v>
      </c>
    </row>
    <row r="42" spans="2:32">
      <c r="B42" s="35">
        <v>42821</v>
      </c>
      <c r="C42" s="36">
        <f>VLOOKUP($B42,大盤與近月台指!$A$4:$I$499,2,FALSE)</f>
        <v>0</v>
      </c>
      <c r="D42" s="37">
        <f>VLOOKUP($B42,大盤與近月台指!$A$4:$I$499,3,FALSE)</f>
        <v>0</v>
      </c>
      <c r="E42" s="38">
        <f>VLOOKUP($B42,大盤與近月台指!$A$4:$I$499,4,FALSE)</f>
        <v>0</v>
      </c>
      <c r="F42" s="36">
        <f>VLOOKUP($B42,大盤與近月台指!$A$4:$I$499,5,FALSE)</f>
        <v>0</v>
      </c>
      <c r="G42" s="52">
        <f>VLOOKUP($B42,三大法人買賣超!$A$4:$I$500,3,FALSE)</f>
        <v>0</v>
      </c>
      <c r="H42" s="37">
        <f>VLOOKUP($B42,三大法人買賣超!$A$4:$I$500,5,FALSE)</f>
        <v>0</v>
      </c>
      <c r="I42" s="29">
        <f>VLOOKUP($B42,三大法人買賣超!$A$4:$I$500,7,FALSE)</f>
        <v>0</v>
      </c>
      <c r="J42" s="29">
        <f>VLOOKUP($B42,三大法人買賣超!$A$4:$I$500,9,FALSE)</f>
        <v>0</v>
      </c>
      <c r="K42" s="40">
        <f>新台幣匯率美元指數!B43</f>
        <v>0</v>
      </c>
      <c r="L42" s="41">
        <f>新台幣匯率美元指數!C43</f>
        <v>0</v>
      </c>
      <c r="M42" s="42">
        <f>新台幣匯率美元指數!D43</f>
        <v>0</v>
      </c>
      <c r="N42" s="29">
        <f>VLOOKUP($B42,期貨未平倉口數!$A$4:$M$499,4,FALSE)</f>
        <v>0</v>
      </c>
      <c r="O42" s="29">
        <f>VLOOKUP($B42,期貨未平倉口數!$A$4:$M$499,9,FALSE)</f>
        <v>0</v>
      </c>
      <c r="P42" s="29">
        <f>VLOOKUP($B42,期貨未平倉口數!$A$4:$M$499,10,FALSE)</f>
        <v>-73219.75</v>
      </c>
      <c r="Q42" s="29">
        <f>VLOOKUP($B42,期貨未平倉口數!$A$4:$M$499,11,FALSE)</f>
        <v>0</v>
      </c>
      <c r="R42" s="67">
        <f>VLOOKUP($B42,選擇權未平倉餘額!$A$4:$I$500,6,FALSE)</f>
        <v>0</v>
      </c>
      <c r="S42" s="67">
        <f>VLOOKUP($B42,選擇權未平倉餘額!$A$4:$I$500,7,FALSE)</f>
        <v>0</v>
      </c>
      <c r="T42" s="67">
        <f>VLOOKUP($B42,選擇權未平倉餘額!$A$4:$I$500,8,FALSE)</f>
        <v>0</v>
      </c>
      <c r="U42" s="67">
        <f>VLOOKUP($B42,選擇權未平倉餘額!$A$4:$I$500,9,FALSE)</f>
        <v>0</v>
      </c>
      <c r="V42" s="42">
        <f>VLOOKUP($B42,臺指選擇權P_C_Ratios!$A$4:$C$500,3,FALSE)</f>
        <v>0</v>
      </c>
      <c r="W42" s="44" t="e">
        <f>VLOOKUP($B42,散戶多空比!$A$6:$L$500,12,FALSE)</f>
        <v>#DIV/0!</v>
      </c>
      <c r="X42" s="43">
        <f>VLOOKUP($B42,期貨大額交易人未沖銷部位!$A$4:$O$499,4,FALSE)</f>
        <v>0</v>
      </c>
      <c r="Y42" s="43">
        <f>VLOOKUP($B42,期貨大額交易人未沖銷部位!$A$4:$O$499,7,FALSE)</f>
        <v>0</v>
      </c>
      <c r="Z42" s="43">
        <f>VLOOKUP($B42,期貨大額交易人未沖銷部位!$A$4:$O$499,10,FALSE)</f>
        <v>0</v>
      </c>
      <c r="AA42" s="43">
        <f>VLOOKUP($B42,期貨大額交易人未沖銷部位!$A$4:$O$499,13,FALSE)</f>
        <v>0</v>
      </c>
      <c r="AB42" s="43">
        <f>VLOOKUP($B42,期貨大額交易人未沖銷部位!$A$4:$O$499,14,FALSE)</f>
        <v>0</v>
      </c>
      <c r="AC42" s="43">
        <f>VLOOKUP($B42,期貨大額交易人未沖銷部位!$A$4:$O$499,15,FALSE)</f>
        <v>0</v>
      </c>
      <c r="AD42" s="36">
        <f>VLOOKUP($B42,三大美股走勢!$A$4:$J$500,4,FALSE)</f>
        <v>0</v>
      </c>
      <c r="AE42" s="36">
        <f>VLOOKUP($B42,三大美股走勢!$A$4:$J$500,7,FALSE)</f>
        <v>0</v>
      </c>
      <c r="AF42" s="36">
        <f>VLOOKUP($B42,三大美股走勢!$A$4:$J$500,10,FALSE)</f>
        <v>0</v>
      </c>
    </row>
    <row r="43" spans="2:32">
      <c r="B43" s="35">
        <v>42822</v>
      </c>
      <c r="C43" s="36">
        <f>VLOOKUP($B43,大盤與近月台指!$A$4:$I$499,2,FALSE)</f>
        <v>0</v>
      </c>
      <c r="D43" s="37">
        <f>VLOOKUP($B43,大盤與近月台指!$A$4:$I$499,3,FALSE)</f>
        <v>0</v>
      </c>
      <c r="E43" s="38">
        <f>VLOOKUP($B43,大盤與近月台指!$A$4:$I$499,4,FALSE)</f>
        <v>0</v>
      </c>
      <c r="F43" s="36">
        <f>VLOOKUP($B43,大盤與近月台指!$A$4:$I$499,5,FALSE)</f>
        <v>0</v>
      </c>
      <c r="G43" s="52">
        <f>VLOOKUP($B43,三大法人買賣超!$A$4:$I$500,3,FALSE)</f>
        <v>0</v>
      </c>
      <c r="H43" s="37">
        <f>VLOOKUP($B43,三大法人買賣超!$A$4:$I$500,5,FALSE)</f>
        <v>0</v>
      </c>
      <c r="I43" s="29">
        <f>VLOOKUP($B43,三大法人買賣超!$A$4:$I$500,7,FALSE)</f>
        <v>0</v>
      </c>
      <c r="J43" s="29">
        <f>VLOOKUP($B43,三大法人買賣超!$A$4:$I$500,9,FALSE)</f>
        <v>0</v>
      </c>
      <c r="K43" s="40">
        <f>新台幣匯率美元指數!B44</f>
        <v>0</v>
      </c>
      <c r="L43" s="41">
        <f>新台幣匯率美元指數!C44</f>
        <v>0</v>
      </c>
      <c r="M43" s="42">
        <f>新台幣匯率美元指數!D44</f>
        <v>0</v>
      </c>
      <c r="N43" s="29">
        <f>VLOOKUP($B43,期貨未平倉口數!$A$4:$M$499,4,FALSE)</f>
        <v>0</v>
      </c>
      <c r="O43" s="29">
        <f>VLOOKUP($B43,期貨未平倉口數!$A$4:$M$499,9,FALSE)</f>
        <v>0</v>
      </c>
      <c r="P43" s="29">
        <f>VLOOKUP($B43,期貨未平倉口數!$A$4:$M$499,10,FALSE)</f>
        <v>-73219.75</v>
      </c>
      <c r="Q43" s="29">
        <f>VLOOKUP($B43,期貨未平倉口數!$A$4:$M$499,11,FALSE)</f>
        <v>0</v>
      </c>
      <c r="R43" s="67">
        <f>VLOOKUP($B43,選擇權未平倉餘額!$A$4:$I$500,6,FALSE)</f>
        <v>0</v>
      </c>
      <c r="S43" s="67">
        <f>VLOOKUP($B43,選擇權未平倉餘額!$A$4:$I$500,7,FALSE)</f>
        <v>0</v>
      </c>
      <c r="T43" s="67">
        <f>VLOOKUP($B43,選擇權未平倉餘額!$A$4:$I$500,8,FALSE)</f>
        <v>0</v>
      </c>
      <c r="U43" s="67">
        <f>VLOOKUP($B43,選擇權未平倉餘額!$A$4:$I$500,9,FALSE)</f>
        <v>0</v>
      </c>
      <c r="V43" s="42">
        <f>VLOOKUP($B43,臺指選擇權P_C_Ratios!$A$4:$C$500,3,FALSE)</f>
        <v>0</v>
      </c>
      <c r="W43" s="44" t="e">
        <f>VLOOKUP($B43,散戶多空比!$A$6:$L$500,12,FALSE)</f>
        <v>#DIV/0!</v>
      </c>
      <c r="X43" s="43">
        <f>VLOOKUP($B43,期貨大額交易人未沖銷部位!$A$4:$O$499,4,FALSE)</f>
        <v>0</v>
      </c>
      <c r="Y43" s="43">
        <f>VLOOKUP($B43,期貨大額交易人未沖銷部位!$A$4:$O$499,7,FALSE)</f>
        <v>0</v>
      </c>
      <c r="Z43" s="43">
        <f>VLOOKUP($B43,期貨大額交易人未沖銷部位!$A$4:$O$499,10,FALSE)</f>
        <v>0</v>
      </c>
      <c r="AA43" s="43">
        <f>VLOOKUP($B43,期貨大額交易人未沖銷部位!$A$4:$O$499,13,FALSE)</f>
        <v>0</v>
      </c>
      <c r="AB43" s="43">
        <f>VLOOKUP($B43,期貨大額交易人未沖銷部位!$A$4:$O$499,14,FALSE)</f>
        <v>0</v>
      </c>
      <c r="AC43" s="43">
        <f>VLOOKUP($B43,期貨大額交易人未沖銷部位!$A$4:$O$499,15,FALSE)</f>
        <v>0</v>
      </c>
      <c r="AD43" s="36">
        <f>VLOOKUP($B43,三大美股走勢!$A$4:$J$500,4,FALSE)</f>
        <v>0</v>
      </c>
      <c r="AE43" s="36">
        <f>VLOOKUP($B43,三大美股走勢!$A$4:$J$500,7,FALSE)</f>
        <v>0</v>
      </c>
      <c r="AF43" s="36">
        <f>VLOOKUP($B43,三大美股走勢!$A$4:$J$500,10,FALSE)</f>
        <v>0</v>
      </c>
    </row>
    <row r="44" spans="2:32">
      <c r="B44" s="35">
        <v>42823</v>
      </c>
      <c r="C44" s="36">
        <f>VLOOKUP($B44,大盤與近月台指!$A$4:$I$499,2,FALSE)</f>
        <v>0</v>
      </c>
      <c r="D44" s="37">
        <f>VLOOKUP($B44,大盤與近月台指!$A$4:$I$499,3,FALSE)</f>
        <v>0</v>
      </c>
      <c r="E44" s="38">
        <f>VLOOKUP($B44,大盤與近月台指!$A$4:$I$499,4,FALSE)</f>
        <v>0</v>
      </c>
      <c r="F44" s="36">
        <f>VLOOKUP($B44,大盤與近月台指!$A$4:$I$499,5,FALSE)</f>
        <v>0</v>
      </c>
      <c r="G44" s="52">
        <f>VLOOKUP($B44,三大法人買賣超!$A$4:$I$500,3,FALSE)</f>
        <v>0</v>
      </c>
      <c r="H44" s="37">
        <f>VLOOKUP($B44,三大法人買賣超!$A$4:$I$500,5,FALSE)</f>
        <v>0</v>
      </c>
      <c r="I44" s="29">
        <f>VLOOKUP($B44,三大法人買賣超!$A$4:$I$500,7,FALSE)</f>
        <v>0</v>
      </c>
      <c r="J44" s="29">
        <f>VLOOKUP($B44,三大法人買賣超!$A$4:$I$500,9,FALSE)</f>
        <v>0</v>
      </c>
      <c r="K44" s="40">
        <f>新台幣匯率美元指數!B45</f>
        <v>0</v>
      </c>
      <c r="L44" s="41">
        <f>新台幣匯率美元指數!C45</f>
        <v>0</v>
      </c>
      <c r="M44" s="42">
        <f>新台幣匯率美元指數!D45</f>
        <v>0</v>
      </c>
      <c r="N44" s="29">
        <f>VLOOKUP($B44,期貨未平倉口數!$A$4:$M$499,4,FALSE)</f>
        <v>0</v>
      </c>
      <c r="O44" s="29">
        <f>VLOOKUP($B44,期貨未平倉口數!$A$4:$M$499,9,FALSE)</f>
        <v>0</v>
      </c>
      <c r="P44" s="29">
        <f>VLOOKUP($B44,期貨未平倉口數!$A$4:$M$499,10,FALSE)</f>
        <v>-73219.75</v>
      </c>
      <c r="Q44" s="29">
        <f>VLOOKUP($B44,期貨未平倉口數!$A$4:$M$499,11,FALSE)</f>
        <v>0</v>
      </c>
      <c r="R44" s="67">
        <f>VLOOKUP($B44,選擇權未平倉餘額!$A$4:$I$500,6,FALSE)</f>
        <v>0</v>
      </c>
      <c r="S44" s="67">
        <f>VLOOKUP($B44,選擇權未平倉餘額!$A$4:$I$500,7,FALSE)</f>
        <v>0</v>
      </c>
      <c r="T44" s="67">
        <f>VLOOKUP($B44,選擇權未平倉餘額!$A$4:$I$500,8,FALSE)</f>
        <v>0</v>
      </c>
      <c r="U44" s="67">
        <f>VLOOKUP($B44,選擇權未平倉餘額!$A$4:$I$500,9,FALSE)</f>
        <v>0</v>
      </c>
      <c r="V44" s="42">
        <f>VLOOKUP($B44,臺指選擇權P_C_Ratios!$A$4:$C$500,3,FALSE)</f>
        <v>0</v>
      </c>
      <c r="W44" s="44" t="e">
        <f>VLOOKUP($B44,散戶多空比!$A$6:$L$500,12,FALSE)</f>
        <v>#DIV/0!</v>
      </c>
      <c r="X44" s="43">
        <f>VLOOKUP($B44,期貨大額交易人未沖銷部位!$A$4:$O$499,4,FALSE)</f>
        <v>0</v>
      </c>
      <c r="Y44" s="43">
        <f>VLOOKUP($B44,期貨大額交易人未沖銷部位!$A$4:$O$499,7,FALSE)</f>
        <v>0</v>
      </c>
      <c r="Z44" s="43">
        <f>VLOOKUP($B44,期貨大額交易人未沖銷部位!$A$4:$O$499,10,FALSE)</f>
        <v>0</v>
      </c>
      <c r="AA44" s="43">
        <f>VLOOKUP($B44,期貨大額交易人未沖銷部位!$A$4:$O$499,13,FALSE)</f>
        <v>0</v>
      </c>
      <c r="AB44" s="43">
        <f>VLOOKUP($B44,期貨大額交易人未沖銷部位!$A$4:$O$499,14,FALSE)</f>
        <v>0</v>
      </c>
      <c r="AC44" s="43">
        <f>VLOOKUP($B44,期貨大額交易人未沖銷部位!$A$4:$O$499,15,FALSE)</f>
        <v>0</v>
      </c>
      <c r="AD44" s="36">
        <f>VLOOKUP($B44,三大美股走勢!$A$4:$J$500,4,FALSE)</f>
        <v>0</v>
      </c>
      <c r="AE44" s="36">
        <f>VLOOKUP($B44,三大美股走勢!$A$4:$J$500,7,FALSE)</f>
        <v>0</v>
      </c>
      <c r="AF44" s="36">
        <f>VLOOKUP($B44,三大美股走勢!$A$4:$J$500,10,FALSE)</f>
        <v>0</v>
      </c>
    </row>
    <row r="45" spans="2:32">
      <c r="B45" s="35">
        <v>42824</v>
      </c>
      <c r="C45" s="36">
        <f>VLOOKUP($B45,大盤與近月台指!$A$4:$I$499,2,FALSE)</f>
        <v>0</v>
      </c>
      <c r="D45" s="37">
        <f>VLOOKUP($B45,大盤與近月台指!$A$4:$I$499,3,FALSE)</f>
        <v>0</v>
      </c>
      <c r="E45" s="38">
        <f>VLOOKUP($B45,大盤與近月台指!$A$4:$I$499,4,FALSE)</f>
        <v>0</v>
      </c>
      <c r="F45" s="36">
        <f>VLOOKUP($B45,大盤與近月台指!$A$4:$I$499,5,FALSE)</f>
        <v>0</v>
      </c>
      <c r="G45" s="52">
        <f>VLOOKUP($B45,三大法人買賣超!$A$4:$I$500,3,FALSE)</f>
        <v>0</v>
      </c>
      <c r="H45" s="37">
        <f>VLOOKUP($B45,三大法人買賣超!$A$4:$I$500,5,FALSE)</f>
        <v>0</v>
      </c>
      <c r="I45" s="29">
        <f>VLOOKUP($B45,三大法人買賣超!$A$4:$I$500,7,FALSE)</f>
        <v>0</v>
      </c>
      <c r="J45" s="29">
        <f>VLOOKUP($B45,三大法人買賣超!$A$4:$I$500,9,FALSE)</f>
        <v>0</v>
      </c>
      <c r="K45" s="40">
        <f>新台幣匯率美元指數!B46</f>
        <v>0</v>
      </c>
      <c r="L45" s="41">
        <f>新台幣匯率美元指數!C46</f>
        <v>0</v>
      </c>
      <c r="M45" s="42">
        <f>新台幣匯率美元指數!D46</f>
        <v>0</v>
      </c>
      <c r="N45" s="29">
        <f>VLOOKUP($B45,期貨未平倉口數!$A$4:$M$499,4,FALSE)</f>
        <v>0</v>
      </c>
      <c r="O45" s="29">
        <f>VLOOKUP($B45,期貨未平倉口數!$A$4:$M$499,9,FALSE)</f>
        <v>0</v>
      </c>
      <c r="P45" s="29">
        <f>VLOOKUP($B45,期貨未平倉口數!$A$4:$M$499,10,FALSE)</f>
        <v>-73219.75</v>
      </c>
      <c r="Q45" s="29">
        <f>VLOOKUP($B45,期貨未平倉口數!$A$4:$M$499,11,FALSE)</f>
        <v>0</v>
      </c>
      <c r="R45" s="67">
        <f>VLOOKUP($B45,選擇權未平倉餘額!$A$4:$I$500,6,FALSE)</f>
        <v>0</v>
      </c>
      <c r="S45" s="67">
        <f>VLOOKUP($B45,選擇權未平倉餘額!$A$4:$I$500,7,FALSE)</f>
        <v>0</v>
      </c>
      <c r="T45" s="67">
        <f>VLOOKUP($B45,選擇權未平倉餘額!$A$4:$I$500,8,FALSE)</f>
        <v>0</v>
      </c>
      <c r="U45" s="67">
        <f>VLOOKUP($B45,選擇權未平倉餘額!$A$4:$I$500,9,FALSE)</f>
        <v>0</v>
      </c>
      <c r="V45" s="42">
        <f>VLOOKUP($B45,臺指選擇權P_C_Ratios!$A$4:$C$500,3,FALSE)</f>
        <v>0</v>
      </c>
      <c r="W45" s="44" t="e">
        <f>VLOOKUP($B45,散戶多空比!$A$6:$L$500,12,FALSE)</f>
        <v>#DIV/0!</v>
      </c>
      <c r="X45" s="43">
        <f>VLOOKUP($B45,期貨大額交易人未沖銷部位!$A$4:$O$499,4,FALSE)</f>
        <v>0</v>
      </c>
      <c r="Y45" s="43">
        <f>VLOOKUP($B45,期貨大額交易人未沖銷部位!$A$4:$O$499,7,FALSE)</f>
        <v>0</v>
      </c>
      <c r="Z45" s="43">
        <f>VLOOKUP($B45,期貨大額交易人未沖銷部位!$A$4:$O$499,10,FALSE)</f>
        <v>0</v>
      </c>
      <c r="AA45" s="43">
        <f>VLOOKUP($B45,期貨大額交易人未沖銷部位!$A$4:$O$499,13,FALSE)</f>
        <v>0</v>
      </c>
      <c r="AB45" s="43">
        <f>VLOOKUP($B45,期貨大額交易人未沖銷部位!$A$4:$O$499,14,FALSE)</f>
        <v>0</v>
      </c>
      <c r="AC45" s="43">
        <f>VLOOKUP($B45,期貨大額交易人未沖銷部位!$A$4:$O$499,15,FALSE)</f>
        <v>0</v>
      </c>
      <c r="AD45" s="36">
        <f>VLOOKUP($B45,三大美股走勢!$A$4:$J$500,4,FALSE)</f>
        <v>0</v>
      </c>
      <c r="AE45" s="36">
        <f>VLOOKUP($B45,三大美股走勢!$A$4:$J$500,7,FALSE)</f>
        <v>0</v>
      </c>
      <c r="AF45" s="36">
        <f>VLOOKUP($B45,三大美股走勢!$A$4:$J$500,10,FALSE)</f>
        <v>0</v>
      </c>
    </row>
    <row r="46" spans="2:32">
      <c r="B46" s="35">
        <v>42825</v>
      </c>
      <c r="C46" s="36">
        <f>VLOOKUP($B46,大盤與近月台指!$A$4:$I$499,2,FALSE)</f>
        <v>0</v>
      </c>
      <c r="D46" s="37">
        <f>VLOOKUP($B46,大盤與近月台指!$A$4:$I$499,3,FALSE)</f>
        <v>0</v>
      </c>
      <c r="E46" s="38">
        <f>VLOOKUP($B46,大盤與近月台指!$A$4:$I$499,4,FALSE)</f>
        <v>0</v>
      </c>
      <c r="F46" s="36">
        <f>VLOOKUP($B46,大盤與近月台指!$A$4:$I$499,5,FALSE)</f>
        <v>0</v>
      </c>
      <c r="G46" s="52">
        <f>VLOOKUP($B46,三大法人買賣超!$A$4:$I$500,3,FALSE)</f>
        <v>0</v>
      </c>
      <c r="H46" s="37">
        <f>VLOOKUP($B46,三大法人買賣超!$A$4:$I$500,5,FALSE)</f>
        <v>0</v>
      </c>
      <c r="I46" s="29">
        <f>VLOOKUP($B46,三大法人買賣超!$A$4:$I$500,7,FALSE)</f>
        <v>0</v>
      </c>
      <c r="J46" s="29">
        <f>VLOOKUP($B46,三大法人買賣超!$A$4:$I$500,9,FALSE)</f>
        <v>0</v>
      </c>
      <c r="K46" s="40">
        <f>新台幣匯率美元指數!B47</f>
        <v>0</v>
      </c>
      <c r="L46" s="41">
        <f>新台幣匯率美元指數!C47</f>
        <v>0</v>
      </c>
      <c r="M46" s="42">
        <f>新台幣匯率美元指數!D47</f>
        <v>0</v>
      </c>
      <c r="N46" s="29">
        <f>VLOOKUP($B46,期貨未平倉口數!$A$4:$M$499,4,FALSE)</f>
        <v>0</v>
      </c>
      <c r="O46" s="29">
        <f>VLOOKUP($B46,期貨未平倉口數!$A$4:$M$499,9,FALSE)</f>
        <v>0</v>
      </c>
      <c r="P46" s="29">
        <f>VLOOKUP($B46,期貨未平倉口數!$A$4:$M$499,10,FALSE)</f>
        <v>-73219.75</v>
      </c>
      <c r="Q46" s="29">
        <f>VLOOKUP($B46,期貨未平倉口數!$A$4:$M$499,11,FALSE)</f>
        <v>0</v>
      </c>
      <c r="R46" s="67">
        <f>VLOOKUP($B46,選擇權未平倉餘額!$A$4:$I$500,6,FALSE)</f>
        <v>0</v>
      </c>
      <c r="S46" s="67">
        <f>VLOOKUP($B46,選擇權未平倉餘額!$A$4:$I$500,7,FALSE)</f>
        <v>0</v>
      </c>
      <c r="T46" s="67">
        <f>VLOOKUP($B46,選擇權未平倉餘額!$A$4:$I$500,8,FALSE)</f>
        <v>0</v>
      </c>
      <c r="U46" s="67">
        <f>VLOOKUP($B46,選擇權未平倉餘額!$A$4:$I$500,9,FALSE)</f>
        <v>0</v>
      </c>
      <c r="V46" s="42">
        <f>VLOOKUP($B46,臺指選擇權P_C_Ratios!$A$4:$C$500,3,FALSE)</f>
        <v>0</v>
      </c>
      <c r="W46" s="44" t="e">
        <f>VLOOKUP($B46,散戶多空比!$A$6:$L$500,12,FALSE)</f>
        <v>#DIV/0!</v>
      </c>
      <c r="X46" s="43">
        <f>VLOOKUP($B46,期貨大額交易人未沖銷部位!$A$4:$O$499,4,FALSE)</f>
        <v>0</v>
      </c>
      <c r="Y46" s="43">
        <f>VLOOKUP($B46,期貨大額交易人未沖銷部位!$A$4:$O$499,7,FALSE)</f>
        <v>0</v>
      </c>
      <c r="Z46" s="43">
        <f>VLOOKUP($B46,期貨大額交易人未沖銷部位!$A$4:$O$499,10,FALSE)</f>
        <v>0</v>
      </c>
      <c r="AA46" s="43">
        <f>VLOOKUP($B46,期貨大額交易人未沖銷部位!$A$4:$O$499,13,FALSE)</f>
        <v>0</v>
      </c>
      <c r="AB46" s="43">
        <f>VLOOKUP($B46,期貨大額交易人未沖銷部位!$A$4:$O$499,14,FALSE)</f>
        <v>0</v>
      </c>
      <c r="AC46" s="43">
        <f>VLOOKUP($B46,期貨大額交易人未沖銷部位!$A$4:$O$499,15,FALSE)</f>
        <v>0</v>
      </c>
      <c r="AD46" s="36">
        <f>VLOOKUP($B46,三大美股走勢!$A$4:$J$500,4,FALSE)</f>
        <v>0</v>
      </c>
      <c r="AE46" s="36">
        <f>VLOOKUP($B46,三大美股走勢!$A$4:$J$500,7,FALSE)</f>
        <v>0</v>
      </c>
      <c r="AF46" s="36">
        <f>VLOOKUP($B46,三大美股走勢!$A$4:$J$500,10,FALSE)</f>
        <v>0</v>
      </c>
    </row>
    <row r="47" spans="2:32">
      <c r="B47" s="35">
        <v>42826</v>
      </c>
      <c r="C47" s="36">
        <f>VLOOKUP($B47,大盤與近月台指!$A$4:$I$499,2,FALSE)</f>
        <v>0</v>
      </c>
      <c r="D47" s="37">
        <f>VLOOKUP($B47,大盤與近月台指!$A$4:$I$499,3,FALSE)</f>
        <v>0</v>
      </c>
      <c r="E47" s="38">
        <f>VLOOKUP($B47,大盤與近月台指!$A$4:$I$499,4,FALSE)</f>
        <v>0</v>
      </c>
      <c r="F47" s="36">
        <f>VLOOKUP($B47,大盤與近月台指!$A$4:$I$499,5,FALSE)</f>
        <v>0</v>
      </c>
      <c r="G47" s="52">
        <f>VLOOKUP($B47,三大法人買賣超!$A$4:$I$500,3,FALSE)</f>
        <v>0</v>
      </c>
      <c r="H47" s="37">
        <f>VLOOKUP($B47,三大法人買賣超!$A$4:$I$500,5,FALSE)</f>
        <v>0</v>
      </c>
      <c r="I47" s="29">
        <f>VLOOKUP($B47,三大法人買賣超!$A$4:$I$500,7,FALSE)</f>
        <v>0</v>
      </c>
      <c r="J47" s="29">
        <f>VLOOKUP($B47,三大法人買賣超!$A$4:$I$500,9,FALSE)</f>
        <v>0</v>
      </c>
      <c r="K47" s="40">
        <f>新台幣匯率美元指數!B48</f>
        <v>0</v>
      </c>
      <c r="L47" s="41">
        <f>新台幣匯率美元指數!C48</f>
        <v>0</v>
      </c>
      <c r="M47" s="42">
        <f>新台幣匯率美元指數!D48</f>
        <v>0</v>
      </c>
      <c r="N47" s="29">
        <f>VLOOKUP($B47,期貨未平倉口數!$A$4:$M$499,4,FALSE)</f>
        <v>0</v>
      </c>
      <c r="O47" s="29">
        <f>VLOOKUP($B47,期貨未平倉口數!$A$4:$M$499,9,FALSE)</f>
        <v>0</v>
      </c>
      <c r="P47" s="29">
        <f>VLOOKUP($B47,期貨未平倉口數!$A$4:$M$499,10,FALSE)</f>
        <v>-73219.75</v>
      </c>
      <c r="Q47" s="29">
        <f>VLOOKUP($B47,期貨未平倉口數!$A$4:$M$499,11,FALSE)</f>
        <v>0</v>
      </c>
      <c r="R47" s="67">
        <f>VLOOKUP($B47,選擇權未平倉餘額!$A$4:$I$500,6,FALSE)</f>
        <v>0</v>
      </c>
      <c r="S47" s="67">
        <f>VLOOKUP($B47,選擇權未平倉餘額!$A$4:$I$500,7,FALSE)</f>
        <v>0</v>
      </c>
      <c r="T47" s="67">
        <f>VLOOKUP($B47,選擇權未平倉餘額!$A$4:$I$500,8,FALSE)</f>
        <v>0</v>
      </c>
      <c r="U47" s="67">
        <f>VLOOKUP($B47,選擇權未平倉餘額!$A$4:$I$500,9,FALSE)</f>
        <v>0</v>
      </c>
      <c r="V47" s="42">
        <f>VLOOKUP($B47,臺指選擇權P_C_Ratios!$A$4:$C$500,3,FALSE)</f>
        <v>0</v>
      </c>
      <c r="W47" s="44" t="e">
        <f>VLOOKUP($B47,散戶多空比!$A$6:$L$500,12,FALSE)</f>
        <v>#DIV/0!</v>
      </c>
      <c r="X47" s="43">
        <f>VLOOKUP($B47,期貨大額交易人未沖銷部位!$A$4:$O$499,4,FALSE)</f>
        <v>0</v>
      </c>
      <c r="Y47" s="43">
        <f>VLOOKUP($B47,期貨大額交易人未沖銷部位!$A$4:$O$499,7,FALSE)</f>
        <v>0</v>
      </c>
      <c r="Z47" s="43">
        <f>VLOOKUP($B47,期貨大額交易人未沖銷部位!$A$4:$O$499,10,FALSE)</f>
        <v>0</v>
      </c>
      <c r="AA47" s="43">
        <f>VLOOKUP($B47,期貨大額交易人未沖銷部位!$A$4:$O$499,13,FALSE)</f>
        <v>0</v>
      </c>
      <c r="AB47" s="43">
        <f>VLOOKUP($B47,期貨大額交易人未沖銷部位!$A$4:$O$499,14,FALSE)</f>
        <v>0</v>
      </c>
      <c r="AC47" s="43">
        <f>VLOOKUP($B47,期貨大額交易人未沖銷部位!$A$4:$O$499,15,FALSE)</f>
        <v>0</v>
      </c>
      <c r="AD47" s="36">
        <f>VLOOKUP($B47,三大美股走勢!$A$4:$J$500,4,FALSE)</f>
        <v>0</v>
      </c>
      <c r="AE47" s="36">
        <f>VLOOKUP($B47,三大美股走勢!$A$4:$J$500,7,FALSE)</f>
        <v>0</v>
      </c>
      <c r="AF47" s="36">
        <f>VLOOKUP($B47,三大美股走勢!$A$4:$J$500,10,FALSE)</f>
        <v>0</v>
      </c>
    </row>
    <row r="48" spans="2:32">
      <c r="B48" s="35">
        <v>42827</v>
      </c>
      <c r="C48" s="36">
        <f>VLOOKUP($B48,大盤與近月台指!$A$4:$I$499,2,FALSE)</f>
        <v>0</v>
      </c>
      <c r="D48" s="37">
        <f>VLOOKUP($B48,大盤與近月台指!$A$4:$I$499,3,FALSE)</f>
        <v>0</v>
      </c>
      <c r="E48" s="38">
        <f>VLOOKUP($B48,大盤與近月台指!$A$4:$I$499,4,FALSE)</f>
        <v>0</v>
      </c>
      <c r="F48" s="36">
        <f>VLOOKUP($B48,大盤與近月台指!$A$4:$I$499,5,FALSE)</f>
        <v>0</v>
      </c>
      <c r="G48" s="52">
        <f>VLOOKUP($B48,三大法人買賣超!$A$4:$I$500,3,FALSE)</f>
        <v>0</v>
      </c>
      <c r="H48" s="37">
        <f>VLOOKUP($B48,三大法人買賣超!$A$4:$I$500,5,FALSE)</f>
        <v>0</v>
      </c>
      <c r="I48" s="29">
        <f>VLOOKUP($B48,三大法人買賣超!$A$4:$I$500,7,FALSE)</f>
        <v>0</v>
      </c>
      <c r="J48" s="29">
        <f>VLOOKUP($B48,三大法人買賣超!$A$4:$I$500,9,FALSE)</f>
        <v>0</v>
      </c>
      <c r="K48" s="40">
        <f>新台幣匯率美元指數!B49</f>
        <v>0</v>
      </c>
      <c r="L48" s="41">
        <f>新台幣匯率美元指數!C49</f>
        <v>0</v>
      </c>
      <c r="M48" s="42">
        <f>新台幣匯率美元指數!D49</f>
        <v>0</v>
      </c>
      <c r="N48" s="29">
        <f>VLOOKUP($B48,期貨未平倉口數!$A$4:$M$499,4,FALSE)</f>
        <v>0</v>
      </c>
      <c r="O48" s="29">
        <f>VLOOKUP($B48,期貨未平倉口數!$A$4:$M$499,9,FALSE)</f>
        <v>0</v>
      </c>
      <c r="P48" s="29">
        <f>VLOOKUP($B48,期貨未平倉口數!$A$4:$M$499,10,FALSE)</f>
        <v>-73219.75</v>
      </c>
      <c r="Q48" s="29">
        <f>VLOOKUP($B48,期貨未平倉口數!$A$4:$M$499,11,FALSE)</f>
        <v>0</v>
      </c>
      <c r="R48" s="67">
        <f>VLOOKUP($B48,選擇權未平倉餘額!$A$4:$I$500,6,FALSE)</f>
        <v>0</v>
      </c>
      <c r="S48" s="67">
        <f>VLOOKUP($B48,選擇權未平倉餘額!$A$4:$I$500,7,FALSE)</f>
        <v>0</v>
      </c>
      <c r="T48" s="67">
        <f>VLOOKUP($B48,選擇權未平倉餘額!$A$4:$I$500,8,FALSE)</f>
        <v>0</v>
      </c>
      <c r="U48" s="67">
        <f>VLOOKUP($B48,選擇權未平倉餘額!$A$4:$I$500,9,FALSE)</f>
        <v>0</v>
      </c>
      <c r="V48" s="42">
        <f>VLOOKUP($B48,臺指選擇權P_C_Ratios!$A$4:$C$500,3,FALSE)</f>
        <v>0</v>
      </c>
      <c r="W48" s="44" t="e">
        <f>VLOOKUP($B48,散戶多空比!$A$6:$L$500,12,FALSE)</f>
        <v>#DIV/0!</v>
      </c>
      <c r="X48" s="43">
        <f>VLOOKUP($B48,期貨大額交易人未沖銷部位!$A$4:$O$499,4,FALSE)</f>
        <v>0</v>
      </c>
      <c r="Y48" s="43">
        <f>VLOOKUP($B48,期貨大額交易人未沖銷部位!$A$4:$O$499,7,FALSE)</f>
        <v>0</v>
      </c>
      <c r="Z48" s="43">
        <f>VLOOKUP($B48,期貨大額交易人未沖銷部位!$A$4:$O$499,10,FALSE)</f>
        <v>0</v>
      </c>
      <c r="AA48" s="43">
        <f>VLOOKUP($B48,期貨大額交易人未沖銷部位!$A$4:$O$499,13,FALSE)</f>
        <v>0</v>
      </c>
      <c r="AB48" s="43">
        <f>VLOOKUP($B48,期貨大額交易人未沖銷部位!$A$4:$O$499,14,FALSE)</f>
        <v>0</v>
      </c>
      <c r="AC48" s="43">
        <f>VLOOKUP($B48,期貨大額交易人未沖銷部位!$A$4:$O$499,15,FALSE)</f>
        <v>0</v>
      </c>
      <c r="AD48" s="36">
        <f>VLOOKUP($B48,三大美股走勢!$A$4:$J$500,4,FALSE)</f>
        <v>0</v>
      </c>
      <c r="AE48" s="36">
        <f>VLOOKUP($B48,三大美股走勢!$A$4:$J$500,7,FALSE)</f>
        <v>0</v>
      </c>
      <c r="AF48" s="36">
        <f>VLOOKUP($B48,三大美股走勢!$A$4:$J$500,10,FALSE)</f>
        <v>0</v>
      </c>
    </row>
    <row r="49" spans="2:32">
      <c r="B49" s="35">
        <v>42828</v>
      </c>
      <c r="C49" s="36">
        <f>VLOOKUP($B49,大盤與近月台指!$A$4:$I$499,2,FALSE)</f>
        <v>0</v>
      </c>
      <c r="D49" s="37">
        <f>VLOOKUP($B49,大盤與近月台指!$A$4:$I$499,3,FALSE)</f>
        <v>0</v>
      </c>
      <c r="E49" s="38">
        <f>VLOOKUP($B49,大盤與近月台指!$A$4:$I$499,4,FALSE)</f>
        <v>0</v>
      </c>
      <c r="F49" s="36">
        <f>VLOOKUP($B49,大盤與近月台指!$A$4:$I$499,5,FALSE)</f>
        <v>0</v>
      </c>
      <c r="G49" s="52">
        <f>VLOOKUP($B49,三大法人買賣超!$A$4:$I$500,3,FALSE)</f>
        <v>0</v>
      </c>
      <c r="H49" s="37">
        <f>VLOOKUP($B49,三大法人買賣超!$A$4:$I$500,5,FALSE)</f>
        <v>0</v>
      </c>
      <c r="I49" s="29">
        <f>VLOOKUP($B49,三大法人買賣超!$A$4:$I$500,7,FALSE)</f>
        <v>0</v>
      </c>
      <c r="J49" s="29">
        <f>VLOOKUP($B49,三大法人買賣超!$A$4:$I$500,9,FALSE)</f>
        <v>0</v>
      </c>
      <c r="K49" s="40">
        <f>新台幣匯率美元指數!B50</f>
        <v>0</v>
      </c>
      <c r="L49" s="41">
        <f>新台幣匯率美元指數!C50</f>
        <v>0</v>
      </c>
      <c r="M49" s="42">
        <f>新台幣匯率美元指數!D50</f>
        <v>0</v>
      </c>
      <c r="N49" s="29">
        <f>VLOOKUP($B49,期貨未平倉口數!$A$4:$M$499,4,FALSE)</f>
        <v>0</v>
      </c>
      <c r="O49" s="29">
        <f>VLOOKUP($B49,期貨未平倉口數!$A$4:$M$499,9,FALSE)</f>
        <v>0</v>
      </c>
      <c r="P49" s="29">
        <f>VLOOKUP($B49,期貨未平倉口數!$A$4:$M$499,10,FALSE)</f>
        <v>-73219.75</v>
      </c>
      <c r="Q49" s="29">
        <f>VLOOKUP($B49,期貨未平倉口數!$A$4:$M$499,11,FALSE)</f>
        <v>0</v>
      </c>
      <c r="R49" s="67">
        <f>VLOOKUP($B49,選擇權未平倉餘額!$A$4:$I$500,6,FALSE)</f>
        <v>0</v>
      </c>
      <c r="S49" s="67">
        <f>VLOOKUP($B49,選擇權未平倉餘額!$A$4:$I$500,7,FALSE)</f>
        <v>0</v>
      </c>
      <c r="T49" s="67">
        <f>VLOOKUP($B49,選擇權未平倉餘額!$A$4:$I$500,8,FALSE)</f>
        <v>0</v>
      </c>
      <c r="U49" s="67">
        <f>VLOOKUP($B49,選擇權未平倉餘額!$A$4:$I$500,9,FALSE)</f>
        <v>0</v>
      </c>
      <c r="V49" s="42">
        <f>VLOOKUP($B49,臺指選擇權P_C_Ratios!$A$4:$C$500,3,FALSE)</f>
        <v>0</v>
      </c>
      <c r="W49" s="44" t="e">
        <f>VLOOKUP($B49,散戶多空比!$A$6:$L$500,12,FALSE)</f>
        <v>#DIV/0!</v>
      </c>
      <c r="X49" s="43">
        <f>VLOOKUP($B49,期貨大額交易人未沖銷部位!$A$4:$O$499,4,FALSE)</f>
        <v>0</v>
      </c>
      <c r="Y49" s="43">
        <f>VLOOKUP($B49,期貨大額交易人未沖銷部位!$A$4:$O$499,7,FALSE)</f>
        <v>0</v>
      </c>
      <c r="Z49" s="43">
        <f>VLOOKUP($B49,期貨大額交易人未沖銷部位!$A$4:$O$499,10,FALSE)</f>
        <v>0</v>
      </c>
      <c r="AA49" s="43">
        <f>VLOOKUP($B49,期貨大額交易人未沖銷部位!$A$4:$O$499,13,FALSE)</f>
        <v>0</v>
      </c>
      <c r="AB49" s="43">
        <f>VLOOKUP($B49,期貨大額交易人未沖銷部位!$A$4:$O$499,14,FALSE)</f>
        <v>0</v>
      </c>
      <c r="AC49" s="43">
        <f>VLOOKUP($B49,期貨大額交易人未沖銷部位!$A$4:$O$499,15,FALSE)</f>
        <v>0</v>
      </c>
      <c r="AD49" s="36">
        <f>VLOOKUP($B49,三大美股走勢!$A$4:$J$500,4,FALSE)</f>
        <v>0</v>
      </c>
      <c r="AE49" s="36">
        <f>VLOOKUP($B49,三大美股走勢!$A$4:$J$500,7,FALSE)</f>
        <v>0</v>
      </c>
      <c r="AF49" s="36">
        <f>VLOOKUP($B49,三大美股走勢!$A$4:$J$500,10,FALSE)</f>
        <v>0</v>
      </c>
    </row>
    <row r="50" spans="2:32">
      <c r="B50" s="35">
        <v>42829</v>
      </c>
      <c r="C50" s="36">
        <f>VLOOKUP($B50,大盤與近月台指!$A$4:$I$499,2,FALSE)</f>
        <v>0</v>
      </c>
      <c r="D50" s="37">
        <f>VLOOKUP($B50,大盤與近月台指!$A$4:$I$499,3,FALSE)</f>
        <v>0</v>
      </c>
      <c r="E50" s="38">
        <f>VLOOKUP($B50,大盤與近月台指!$A$4:$I$499,4,FALSE)</f>
        <v>0</v>
      </c>
      <c r="F50" s="36">
        <f>VLOOKUP($B50,大盤與近月台指!$A$4:$I$499,5,FALSE)</f>
        <v>0</v>
      </c>
      <c r="G50" s="52">
        <f>VLOOKUP($B50,三大法人買賣超!$A$4:$I$500,3,FALSE)</f>
        <v>0</v>
      </c>
      <c r="H50" s="37">
        <f>VLOOKUP($B50,三大法人買賣超!$A$4:$I$500,5,FALSE)</f>
        <v>0</v>
      </c>
      <c r="I50" s="29">
        <f>VLOOKUP($B50,三大法人買賣超!$A$4:$I$500,7,FALSE)</f>
        <v>0</v>
      </c>
      <c r="J50" s="29">
        <f>VLOOKUP($B50,三大法人買賣超!$A$4:$I$500,9,FALSE)</f>
        <v>0</v>
      </c>
      <c r="K50" s="40">
        <f>新台幣匯率美元指數!B51</f>
        <v>0</v>
      </c>
      <c r="L50" s="41">
        <f>新台幣匯率美元指數!C51</f>
        <v>0</v>
      </c>
      <c r="M50" s="42">
        <f>新台幣匯率美元指數!D51</f>
        <v>0</v>
      </c>
      <c r="N50" s="29">
        <f>VLOOKUP($B50,期貨未平倉口數!$A$4:$M$499,4,FALSE)</f>
        <v>0</v>
      </c>
      <c r="O50" s="29">
        <f>VLOOKUP($B50,期貨未平倉口數!$A$4:$M$499,9,FALSE)</f>
        <v>0</v>
      </c>
      <c r="P50" s="29">
        <f>VLOOKUP($B50,期貨未平倉口數!$A$4:$M$499,10,FALSE)</f>
        <v>-73219.75</v>
      </c>
      <c r="Q50" s="29">
        <f>VLOOKUP($B50,期貨未平倉口數!$A$4:$M$499,11,FALSE)</f>
        <v>0</v>
      </c>
      <c r="R50" s="67">
        <f>VLOOKUP($B50,選擇權未平倉餘額!$A$4:$I$500,6,FALSE)</f>
        <v>0</v>
      </c>
      <c r="S50" s="67">
        <f>VLOOKUP($B50,選擇權未平倉餘額!$A$4:$I$500,7,FALSE)</f>
        <v>0</v>
      </c>
      <c r="T50" s="67">
        <f>VLOOKUP($B50,選擇權未平倉餘額!$A$4:$I$500,8,FALSE)</f>
        <v>0</v>
      </c>
      <c r="U50" s="67">
        <f>VLOOKUP($B50,選擇權未平倉餘額!$A$4:$I$500,9,FALSE)</f>
        <v>0</v>
      </c>
      <c r="V50" s="42">
        <f>VLOOKUP($B50,臺指選擇權P_C_Ratios!$A$4:$C$500,3,FALSE)</f>
        <v>0</v>
      </c>
      <c r="W50" s="44" t="e">
        <f>VLOOKUP($B50,散戶多空比!$A$6:$L$500,12,FALSE)</f>
        <v>#DIV/0!</v>
      </c>
      <c r="X50" s="43">
        <f>VLOOKUP($B50,期貨大額交易人未沖銷部位!$A$4:$O$499,4,FALSE)</f>
        <v>0</v>
      </c>
      <c r="Y50" s="43">
        <f>VLOOKUP($B50,期貨大額交易人未沖銷部位!$A$4:$O$499,7,FALSE)</f>
        <v>0</v>
      </c>
      <c r="Z50" s="43">
        <f>VLOOKUP($B50,期貨大額交易人未沖銷部位!$A$4:$O$499,10,FALSE)</f>
        <v>0</v>
      </c>
      <c r="AA50" s="43">
        <f>VLOOKUP($B50,期貨大額交易人未沖銷部位!$A$4:$O$499,13,FALSE)</f>
        <v>0</v>
      </c>
      <c r="AB50" s="43">
        <f>VLOOKUP($B50,期貨大額交易人未沖銷部位!$A$4:$O$499,14,FALSE)</f>
        <v>0</v>
      </c>
      <c r="AC50" s="43">
        <f>VLOOKUP($B50,期貨大額交易人未沖銷部位!$A$4:$O$499,15,FALSE)</f>
        <v>0</v>
      </c>
      <c r="AD50" s="36">
        <f>VLOOKUP($B50,三大美股走勢!$A$4:$J$500,4,FALSE)</f>
        <v>0</v>
      </c>
      <c r="AE50" s="36">
        <f>VLOOKUP($B50,三大美股走勢!$A$4:$J$500,7,FALSE)</f>
        <v>0</v>
      </c>
      <c r="AF50" s="36">
        <f>VLOOKUP($B50,三大美股走勢!$A$4:$J$500,10,FALSE)</f>
        <v>0</v>
      </c>
    </row>
    <row r="51" spans="2:32">
      <c r="B51" s="35">
        <v>42830</v>
      </c>
      <c r="C51" s="36">
        <f>VLOOKUP($B51,大盤與近月台指!$A$4:$I$499,2,FALSE)</f>
        <v>0</v>
      </c>
      <c r="D51" s="37">
        <f>VLOOKUP($B51,大盤與近月台指!$A$4:$I$499,3,FALSE)</f>
        <v>0</v>
      </c>
      <c r="E51" s="38">
        <f>VLOOKUP($B51,大盤與近月台指!$A$4:$I$499,4,FALSE)</f>
        <v>0</v>
      </c>
      <c r="F51" s="36">
        <f>VLOOKUP($B51,大盤與近月台指!$A$4:$I$499,5,FALSE)</f>
        <v>0</v>
      </c>
      <c r="G51" s="52">
        <f>VLOOKUP($B51,三大法人買賣超!$A$4:$I$500,3,FALSE)</f>
        <v>0</v>
      </c>
      <c r="H51" s="37">
        <f>VLOOKUP($B51,三大法人買賣超!$A$4:$I$500,5,FALSE)</f>
        <v>0</v>
      </c>
      <c r="I51" s="29">
        <f>VLOOKUP($B51,三大法人買賣超!$A$4:$I$500,7,FALSE)</f>
        <v>0</v>
      </c>
      <c r="J51" s="29">
        <f>VLOOKUP($B51,三大法人買賣超!$A$4:$I$500,9,FALSE)</f>
        <v>0</v>
      </c>
      <c r="K51" s="40">
        <f>新台幣匯率美元指數!B52</f>
        <v>0</v>
      </c>
      <c r="L51" s="41">
        <f>新台幣匯率美元指數!C52</f>
        <v>0</v>
      </c>
      <c r="M51" s="42">
        <f>新台幣匯率美元指數!D52</f>
        <v>0</v>
      </c>
      <c r="N51" s="29">
        <f>VLOOKUP($B51,期貨未平倉口數!$A$4:$M$499,4,FALSE)</f>
        <v>0</v>
      </c>
      <c r="O51" s="29">
        <f>VLOOKUP($B51,期貨未平倉口數!$A$4:$M$499,9,FALSE)</f>
        <v>0</v>
      </c>
      <c r="P51" s="29">
        <f>VLOOKUP($B51,期貨未平倉口數!$A$4:$M$499,10,FALSE)</f>
        <v>-73219.75</v>
      </c>
      <c r="Q51" s="29">
        <f>VLOOKUP($B51,期貨未平倉口數!$A$4:$M$499,11,FALSE)</f>
        <v>0</v>
      </c>
      <c r="R51" s="67">
        <f>VLOOKUP($B51,選擇權未平倉餘額!$A$4:$I$500,6,FALSE)</f>
        <v>0</v>
      </c>
      <c r="S51" s="67">
        <f>VLOOKUP($B51,選擇權未平倉餘額!$A$4:$I$500,7,FALSE)</f>
        <v>0</v>
      </c>
      <c r="T51" s="67">
        <f>VLOOKUP($B51,選擇權未平倉餘額!$A$4:$I$500,8,FALSE)</f>
        <v>0</v>
      </c>
      <c r="U51" s="67">
        <f>VLOOKUP($B51,選擇權未平倉餘額!$A$4:$I$500,9,FALSE)</f>
        <v>0</v>
      </c>
      <c r="V51" s="42">
        <f>VLOOKUP($B51,臺指選擇權P_C_Ratios!$A$4:$C$500,3,FALSE)</f>
        <v>0</v>
      </c>
      <c r="W51" s="44" t="e">
        <f>VLOOKUP($B51,散戶多空比!$A$6:$L$500,12,FALSE)</f>
        <v>#DIV/0!</v>
      </c>
      <c r="X51" s="43">
        <f>VLOOKUP($B51,期貨大額交易人未沖銷部位!$A$4:$O$499,4,FALSE)</f>
        <v>0</v>
      </c>
      <c r="Y51" s="43">
        <f>VLOOKUP($B51,期貨大額交易人未沖銷部位!$A$4:$O$499,7,FALSE)</f>
        <v>0</v>
      </c>
      <c r="Z51" s="43">
        <f>VLOOKUP($B51,期貨大額交易人未沖銷部位!$A$4:$O$499,10,FALSE)</f>
        <v>0</v>
      </c>
      <c r="AA51" s="43">
        <f>VLOOKUP($B51,期貨大額交易人未沖銷部位!$A$4:$O$499,13,FALSE)</f>
        <v>0</v>
      </c>
      <c r="AB51" s="43">
        <f>VLOOKUP($B51,期貨大額交易人未沖銷部位!$A$4:$O$499,14,FALSE)</f>
        <v>0</v>
      </c>
      <c r="AC51" s="43">
        <f>VLOOKUP($B51,期貨大額交易人未沖銷部位!$A$4:$O$499,15,FALSE)</f>
        <v>0</v>
      </c>
      <c r="AD51" s="36">
        <f>VLOOKUP($B51,三大美股走勢!$A$4:$J$500,4,FALSE)</f>
        <v>0</v>
      </c>
      <c r="AE51" s="36">
        <f>VLOOKUP($B51,三大美股走勢!$A$4:$J$500,7,FALSE)</f>
        <v>0</v>
      </c>
      <c r="AF51" s="36">
        <f>VLOOKUP($B51,三大美股走勢!$A$4:$J$500,10,FALSE)</f>
        <v>0</v>
      </c>
    </row>
    <row r="52" spans="2:32">
      <c r="B52" s="35">
        <v>42831</v>
      </c>
      <c r="C52" s="36">
        <f>VLOOKUP($B52,大盤與近月台指!$A$4:$I$499,2,FALSE)</f>
        <v>0</v>
      </c>
      <c r="D52" s="37">
        <f>VLOOKUP($B52,大盤與近月台指!$A$4:$I$499,3,FALSE)</f>
        <v>0</v>
      </c>
      <c r="E52" s="38">
        <f>VLOOKUP($B52,大盤與近月台指!$A$4:$I$499,4,FALSE)</f>
        <v>0</v>
      </c>
      <c r="F52" s="36">
        <f>VLOOKUP($B52,大盤與近月台指!$A$4:$I$499,5,FALSE)</f>
        <v>0</v>
      </c>
      <c r="G52" s="52">
        <f>VLOOKUP($B52,三大法人買賣超!$A$4:$I$500,3,FALSE)</f>
        <v>0</v>
      </c>
      <c r="H52" s="37">
        <f>VLOOKUP($B52,三大法人買賣超!$A$4:$I$500,5,FALSE)</f>
        <v>0</v>
      </c>
      <c r="I52" s="29">
        <f>VLOOKUP($B52,三大法人買賣超!$A$4:$I$500,7,FALSE)</f>
        <v>0</v>
      </c>
      <c r="J52" s="29">
        <f>VLOOKUP($B52,三大法人買賣超!$A$4:$I$500,9,FALSE)</f>
        <v>0</v>
      </c>
      <c r="K52" s="40">
        <f>新台幣匯率美元指數!B53</f>
        <v>0</v>
      </c>
      <c r="L52" s="41">
        <f>新台幣匯率美元指數!C53</f>
        <v>0</v>
      </c>
      <c r="M52" s="42">
        <f>新台幣匯率美元指數!D53</f>
        <v>0</v>
      </c>
      <c r="N52" s="29">
        <f>VLOOKUP($B52,期貨未平倉口數!$A$4:$M$499,4,FALSE)</f>
        <v>0</v>
      </c>
      <c r="O52" s="29">
        <f>VLOOKUP($B52,期貨未平倉口數!$A$4:$M$499,9,FALSE)</f>
        <v>0</v>
      </c>
      <c r="P52" s="29">
        <f>VLOOKUP($B52,期貨未平倉口數!$A$4:$M$499,10,FALSE)</f>
        <v>-73219.75</v>
      </c>
      <c r="Q52" s="29">
        <f>VLOOKUP($B52,期貨未平倉口數!$A$4:$M$499,11,FALSE)</f>
        <v>0</v>
      </c>
      <c r="R52" s="67">
        <f>VLOOKUP($B52,選擇權未平倉餘額!$A$4:$I$500,6,FALSE)</f>
        <v>0</v>
      </c>
      <c r="S52" s="67">
        <f>VLOOKUP($B52,選擇權未平倉餘額!$A$4:$I$500,7,FALSE)</f>
        <v>0</v>
      </c>
      <c r="T52" s="67">
        <f>VLOOKUP($B52,選擇權未平倉餘額!$A$4:$I$500,8,FALSE)</f>
        <v>0</v>
      </c>
      <c r="U52" s="67">
        <f>VLOOKUP($B52,選擇權未平倉餘額!$A$4:$I$500,9,FALSE)</f>
        <v>0</v>
      </c>
      <c r="V52" s="42">
        <f>VLOOKUP($B52,臺指選擇權P_C_Ratios!$A$4:$C$500,3,FALSE)</f>
        <v>0</v>
      </c>
      <c r="W52" s="44" t="e">
        <f>VLOOKUP($B52,散戶多空比!$A$6:$L$500,12,FALSE)</f>
        <v>#DIV/0!</v>
      </c>
      <c r="X52" s="43">
        <f>VLOOKUP($B52,期貨大額交易人未沖銷部位!$A$4:$O$499,4,FALSE)</f>
        <v>0</v>
      </c>
      <c r="Y52" s="43">
        <f>VLOOKUP($B52,期貨大額交易人未沖銷部位!$A$4:$O$499,7,FALSE)</f>
        <v>0</v>
      </c>
      <c r="Z52" s="43">
        <f>VLOOKUP($B52,期貨大額交易人未沖銷部位!$A$4:$O$499,10,FALSE)</f>
        <v>0</v>
      </c>
      <c r="AA52" s="43">
        <f>VLOOKUP($B52,期貨大額交易人未沖銷部位!$A$4:$O$499,13,FALSE)</f>
        <v>0</v>
      </c>
      <c r="AB52" s="43">
        <f>VLOOKUP($B52,期貨大額交易人未沖銷部位!$A$4:$O$499,14,FALSE)</f>
        <v>0</v>
      </c>
      <c r="AC52" s="43">
        <f>VLOOKUP($B52,期貨大額交易人未沖銷部位!$A$4:$O$499,15,FALSE)</f>
        <v>0</v>
      </c>
      <c r="AD52" s="36">
        <f>VLOOKUP($B52,三大美股走勢!$A$4:$J$500,4,FALSE)</f>
        <v>0</v>
      </c>
      <c r="AE52" s="36">
        <f>VLOOKUP($B52,三大美股走勢!$A$4:$J$500,7,FALSE)</f>
        <v>0</v>
      </c>
      <c r="AF52" s="36">
        <f>VLOOKUP($B52,三大美股走勢!$A$4:$J$500,10,FALSE)</f>
        <v>0</v>
      </c>
    </row>
    <row r="53" spans="2:32">
      <c r="B53" s="35">
        <v>42832</v>
      </c>
      <c r="C53" s="36">
        <f>VLOOKUP($B53,大盤與近月台指!$A$4:$I$499,2,FALSE)</f>
        <v>0</v>
      </c>
      <c r="D53" s="37">
        <f>VLOOKUP($B53,大盤與近月台指!$A$4:$I$499,3,FALSE)</f>
        <v>0</v>
      </c>
      <c r="E53" s="38">
        <f>VLOOKUP($B53,大盤與近月台指!$A$4:$I$499,4,FALSE)</f>
        <v>0</v>
      </c>
      <c r="F53" s="36">
        <f>VLOOKUP($B53,大盤與近月台指!$A$4:$I$499,5,FALSE)</f>
        <v>0</v>
      </c>
      <c r="G53" s="52">
        <f>VLOOKUP($B53,三大法人買賣超!$A$4:$I$500,3,FALSE)</f>
        <v>0</v>
      </c>
      <c r="H53" s="37">
        <f>VLOOKUP($B53,三大法人買賣超!$A$4:$I$500,5,FALSE)</f>
        <v>0</v>
      </c>
      <c r="I53" s="29">
        <f>VLOOKUP($B53,三大法人買賣超!$A$4:$I$500,7,FALSE)</f>
        <v>0</v>
      </c>
      <c r="J53" s="29">
        <f>VLOOKUP($B53,三大法人買賣超!$A$4:$I$500,9,FALSE)</f>
        <v>0</v>
      </c>
      <c r="K53" s="40">
        <f>新台幣匯率美元指數!B54</f>
        <v>0</v>
      </c>
      <c r="L53" s="41">
        <f>新台幣匯率美元指數!C54</f>
        <v>0</v>
      </c>
      <c r="M53" s="42">
        <f>新台幣匯率美元指數!D54</f>
        <v>0</v>
      </c>
      <c r="N53" s="29">
        <f>VLOOKUP($B53,期貨未平倉口數!$A$4:$M$499,4,FALSE)</f>
        <v>0</v>
      </c>
      <c r="O53" s="29">
        <f>VLOOKUP($B53,期貨未平倉口數!$A$4:$M$499,9,FALSE)</f>
        <v>0</v>
      </c>
      <c r="P53" s="29">
        <f>VLOOKUP($B53,期貨未平倉口數!$A$4:$M$499,10,FALSE)</f>
        <v>-73219.75</v>
      </c>
      <c r="Q53" s="29">
        <f>VLOOKUP($B53,期貨未平倉口數!$A$4:$M$499,11,FALSE)</f>
        <v>0</v>
      </c>
      <c r="R53" s="67">
        <f>VLOOKUP($B53,選擇權未平倉餘額!$A$4:$I$500,6,FALSE)</f>
        <v>0</v>
      </c>
      <c r="S53" s="67">
        <f>VLOOKUP($B53,選擇權未平倉餘額!$A$4:$I$500,7,FALSE)</f>
        <v>0</v>
      </c>
      <c r="T53" s="67">
        <f>VLOOKUP($B53,選擇權未平倉餘額!$A$4:$I$500,8,FALSE)</f>
        <v>0</v>
      </c>
      <c r="U53" s="67">
        <f>VLOOKUP($B53,選擇權未平倉餘額!$A$4:$I$500,9,FALSE)</f>
        <v>0</v>
      </c>
      <c r="V53" s="42">
        <f>VLOOKUP($B53,臺指選擇權P_C_Ratios!$A$4:$C$500,3,FALSE)</f>
        <v>0</v>
      </c>
      <c r="W53" s="44" t="e">
        <f>VLOOKUP($B53,散戶多空比!$A$6:$L$500,12,FALSE)</f>
        <v>#DIV/0!</v>
      </c>
      <c r="X53" s="43">
        <f>VLOOKUP($B53,期貨大額交易人未沖銷部位!$A$4:$O$499,4,FALSE)</f>
        <v>0</v>
      </c>
      <c r="Y53" s="43">
        <f>VLOOKUP($B53,期貨大額交易人未沖銷部位!$A$4:$O$499,7,FALSE)</f>
        <v>0</v>
      </c>
      <c r="Z53" s="43">
        <f>VLOOKUP($B53,期貨大額交易人未沖銷部位!$A$4:$O$499,10,FALSE)</f>
        <v>0</v>
      </c>
      <c r="AA53" s="43">
        <f>VLOOKUP($B53,期貨大額交易人未沖銷部位!$A$4:$O$499,13,FALSE)</f>
        <v>0</v>
      </c>
      <c r="AB53" s="43">
        <f>VLOOKUP($B53,期貨大額交易人未沖銷部位!$A$4:$O$499,14,FALSE)</f>
        <v>0</v>
      </c>
      <c r="AC53" s="43">
        <f>VLOOKUP($B53,期貨大額交易人未沖銷部位!$A$4:$O$499,15,FALSE)</f>
        <v>0</v>
      </c>
      <c r="AD53" s="36">
        <f>VLOOKUP($B53,三大美股走勢!$A$4:$J$500,4,FALSE)</f>
        <v>0</v>
      </c>
      <c r="AE53" s="36">
        <f>VLOOKUP($B53,三大美股走勢!$A$4:$J$500,7,FALSE)</f>
        <v>0</v>
      </c>
      <c r="AF53" s="36">
        <f>VLOOKUP($B53,三大美股走勢!$A$4:$J$500,10,FALSE)</f>
        <v>0</v>
      </c>
    </row>
    <row r="54" spans="2:32">
      <c r="B54" s="35">
        <v>42833</v>
      </c>
      <c r="C54" s="36">
        <f>VLOOKUP($B54,大盤與近月台指!$A$4:$I$499,2,FALSE)</f>
        <v>0</v>
      </c>
      <c r="D54" s="37">
        <f>VLOOKUP($B54,大盤與近月台指!$A$4:$I$499,3,FALSE)</f>
        <v>0</v>
      </c>
      <c r="E54" s="38">
        <f>VLOOKUP($B54,大盤與近月台指!$A$4:$I$499,4,FALSE)</f>
        <v>0</v>
      </c>
      <c r="F54" s="36">
        <f>VLOOKUP($B54,大盤與近月台指!$A$4:$I$499,5,FALSE)</f>
        <v>0</v>
      </c>
      <c r="G54" s="52">
        <f>VLOOKUP($B54,三大法人買賣超!$A$4:$I$500,3,FALSE)</f>
        <v>0</v>
      </c>
      <c r="H54" s="37">
        <f>VLOOKUP($B54,三大法人買賣超!$A$4:$I$500,5,FALSE)</f>
        <v>0</v>
      </c>
      <c r="I54" s="29">
        <f>VLOOKUP($B54,三大法人買賣超!$A$4:$I$500,7,FALSE)</f>
        <v>0</v>
      </c>
      <c r="J54" s="29">
        <f>VLOOKUP($B54,三大法人買賣超!$A$4:$I$500,9,FALSE)</f>
        <v>0</v>
      </c>
      <c r="K54" s="40">
        <f>新台幣匯率美元指數!B55</f>
        <v>0</v>
      </c>
      <c r="L54" s="41">
        <f>新台幣匯率美元指數!C55</f>
        <v>0</v>
      </c>
      <c r="M54" s="42">
        <f>新台幣匯率美元指數!D55</f>
        <v>0</v>
      </c>
      <c r="N54" s="29">
        <f>VLOOKUP($B54,期貨未平倉口數!$A$4:$M$499,4,FALSE)</f>
        <v>0</v>
      </c>
      <c r="O54" s="29">
        <f>VLOOKUP($B54,期貨未平倉口數!$A$4:$M$499,9,FALSE)</f>
        <v>0</v>
      </c>
      <c r="P54" s="29">
        <f>VLOOKUP($B54,期貨未平倉口數!$A$4:$M$499,10,FALSE)</f>
        <v>-73219.75</v>
      </c>
      <c r="Q54" s="29">
        <f>VLOOKUP($B54,期貨未平倉口數!$A$4:$M$499,11,FALSE)</f>
        <v>0</v>
      </c>
      <c r="R54" s="67">
        <f>VLOOKUP($B54,選擇權未平倉餘額!$A$4:$I$500,6,FALSE)</f>
        <v>0</v>
      </c>
      <c r="S54" s="67">
        <f>VLOOKUP($B54,選擇權未平倉餘額!$A$4:$I$500,7,FALSE)</f>
        <v>0</v>
      </c>
      <c r="T54" s="67">
        <f>VLOOKUP($B54,選擇權未平倉餘額!$A$4:$I$500,8,FALSE)</f>
        <v>0</v>
      </c>
      <c r="U54" s="67">
        <f>VLOOKUP($B54,選擇權未平倉餘額!$A$4:$I$500,9,FALSE)</f>
        <v>0</v>
      </c>
      <c r="V54" s="42">
        <f>VLOOKUP($B54,臺指選擇權P_C_Ratios!$A$4:$C$500,3,FALSE)</f>
        <v>0</v>
      </c>
      <c r="W54" s="44" t="e">
        <f>VLOOKUP($B54,散戶多空比!$A$6:$L$500,12,FALSE)</f>
        <v>#DIV/0!</v>
      </c>
      <c r="X54" s="43">
        <f>VLOOKUP($B54,期貨大額交易人未沖銷部位!$A$4:$O$499,4,FALSE)</f>
        <v>0</v>
      </c>
      <c r="Y54" s="43">
        <f>VLOOKUP($B54,期貨大額交易人未沖銷部位!$A$4:$O$499,7,FALSE)</f>
        <v>0</v>
      </c>
      <c r="Z54" s="43">
        <f>VLOOKUP($B54,期貨大額交易人未沖銷部位!$A$4:$O$499,10,FALSE)</f>
        <v>0</v>
      </c>
      <c r="AA54" s="43">
        <f>VLOOKUP($B54,期貨大額交易人未沖銷部位!$A$4:$O$499,13,FALSE)</f>
        <v>0</v>
      </c>
      <c r="AB54" s="43">
        <f>VLOOKUP($B54,期貨大額交易人未沖銷部位!$A$4:$O$499,14,FALSE)</f>
        <v>0</v>
      </c>
      <c r="AC54" s="43">
        <f>VLOOKUP($B54,期貨大額交易人未沖銷部位!$A$4:$O$499,15,FALSE)</f>
        <v>0</v>
      </c>
      <c r="AD54" s="36">
        <f>VLOOKUP($B54,三大美股走勢!$A$4:$J$500,4,FALSE)</f>
        <v>0</v>
      </c>
      <c r="AE54" s="36">
        <f>VLOOKUP($B54,三大美股走勢!$A$4:$J$500,7,FALSE)</f>
        <v>0</v>
      </c>
      <c r="AF54" s="36">
        <f>VLOOKUP($B54,三大美股走勢!$A$4:$J$500,10,FALSE)</f>
        <v>0</v>
      </c>
    </row>
    <row r="55" spans="2:32">
      <c r="B55" s="35">
        <v>42834</v>
      </c>
      <c r="C55" s="36">
        <f>VLOOKUP($B55,大盤與近月台指!$A$4:$I$499,2,FALSE)</f>
        <v>0</v>
      </c>
      <c r="D55" s="37">
        <f>VLOOKUP($B55,大盤與近月台指!$A$4:$I$499,3,FALSE)</f>
        <v>0</v>
      </c>
      <c r="E55" s="38">
        <f>VLOOKUP($B55,大盤與近月台指!$A$4:$I$499,4,FALSE)</f>
        <v>0</v>
      </c>
      <c r="F55" s="36">
        <f>VLOOKUP($B55,大盤與近月台指!$A$4:$I$499,5,FALSE)</f>
        <v>0</v>
      </c>
      <c r="G55" s="52">
        <f>VLOOKUP($B55,三大法人買賣超!$A$4:$I$500,3,FALSE)</f>
        <v>0</v>
      </c>
      <c r="H55" s="37">
        <f>VLOOKUP($B55,三大法人買賣超!$A$4:$I$500,5,FALSE)</f>
        <v>0</v>
      </c>
      <c r="I55" s="29">
        <f>VLOOKUP($B55,三大法人買賣超!$A$4:$I$500,7,FALSE)</f>
        <v>0</v>
      </c>
      <c r="J55" s="29">
        <f>VLOOKUP($B55,三大法人買賣超!$A$4:$I$500,9,FALSE)</f>
        <v>0</v>
      </c>
      <c r="K55" s="40">
        <f>新台幣匯率美元指數!B56</f>
        <v>0</v>
      </c>
      <c r="L55" s="41">
        <f>新台幣匯率美元指數!C56</f>
        <v>0</v>
      </c>
      <c r="M55" s="42">
        <f>新台幣匯率美元指數!D56</f>
        <v>0</v>
      </c>
      <c r="N55" s="29">
        <f>VLOOKUP($B55,期貨未平倉口數!$A$4:$M$499,4,FALSE)</f>
        <v>0</v>
      </c>
      <c r="O55" s="29">
        <f>VLOOKUP($B55,期貨未平倉口數!$A$4:$M$499,9,FALSE)</f>
        <v>0</v>
      </c>
      <c r="P55" s="29">
        <f>VLOOKUP($B55,期貨未平倉口數!$A$4:$M$499,10,FALSE)</f>
        <v>-73219.75</v>
      </c>
      <c r="Q55" s="29">
        <f>VLOOKUP($B55,期貨未平倉口數!$A$4:$M$499,11,FALSE)</f>
        <v>0</v>
      </c>
      <c r="R55" s="67">
        <f>VLOOKUP($B55,選擇權未平倉餘額!$A$4:$I$500,6,FALSE)</f>
        <v>0</v>
      </c>
      <c r="S55" s="67">
        <f>VLOOKUP($B55,選擇權未平倉餘額!$A$4:$I$500,7,FALSE)</f>
        <v>0</v>
      </c>
      <c r="T55" s="67">
        <f>VLOOKUP($B55,選擇權未平倉餘額!$A$4:$I$500,8,FALSE)</f>
        <v>0</v>
      </c>
      <c r="U55" s="67">
        <f>VLOOKUP($B55,選擇權未平倉餘額!$A$4:$I$500,9,FALSE)</f>
        <v>0</v>
      </c>
      <c r="V55" s="42">
        <f>VLOOKUP($B55,臺指選擇權P_C_Ratios!$A$4:$C$500,3,FALSE)</f>
        <v>0</v>
      </c>
      <c r="W55" s="44" t="e">
        <f>VLOOKUP($B55,散戶多空比!$A$6:$L$500,12,FALSE)</f>
        <v>#DIV/0!</v>
      </c>
      <c r="X55" s="43">
        <f>VLOOKUP($B55,期貨大額交易人未沖銷部位!$A$4:$O$499,4,FALSE)</f>
        <v>0</v>
      </c>
      <c r="Y55" s="43">
        <f>VLOOKUP($B55,期貨大額交易人未沖銷部位!$A$4:$O$499,7,FALSE)</f>
        <v>0</v>
      </c>
      <c r="Z55" s="43">
        <f>VLOOKUP($B55,期貨大額交易人未沖銷部位!$A$4:$O$499,10,FALSE)</f>
        <v>0</v>
      </c>
      <c r="AA55" s="43">
        <f>VLOOKUP($B55,期貨大額交易人未沖銷部位!$A$4:$O$499,13,FALSE)</f>
        <v>0</v>
      </c>
      <c r="AB55" s="43">
        <f>VLOOKUP($B55,期貨大額交易人未沖銷部位!$A$4:$O$499,14,FALSE)</f>
        <v>0</v>
      </c>
      <c r="AC55" s="43">
        <f>VLOOKUP($B55,期貨大額交易人未沖銷部位!$A$4:$O$499,15,FALSE)</f>
        <v>0</v>
      </c>
      <c r="AD55" s="36">
        <f>VLOOKUP($B55,三大美股走勢!$A$4:$J$500,4,FALSE)</f>
        <v>0</v>
      </c>
      <c r="AE55" s="36">
        <f>VLOOKUP($B55,三大美股走勢!$A$4:$J$500,7,FALSE)</f>
        <v>0</v>
      </c>
      <c r="AF55" s="36">
        <f>VLOOKUP($B55,三大美股走勢!$A$4:$J$500,10,FALSE)</f>
        <v>0</v>
      </c>
    </row>
    <row r="56" spans="2:32">
      <c r="B56" s="35">
        <v>42835</v>
      </c>
      <c r="C56" s="36">
        <f>VLOOKUP($B56,大盤與近月台指!$A$4:$I$499,2,FALSE)</f>
        <v>0</v>
      </c>
      <c r="D56" s="37">
        <f>VLOOKUP($B56,大盤與近月台指!$A$4:$I$499,3,FALSE)</f>
        <v>0</v>
      </c>
      <c r="E56" s="38">
        <f>VLOOKUP($B56,大盤與近月台指!$A$4:$I$499,4,FALSE)</f>
        <v>0</v>
      </c>
      <c r="F56" s="36">
        <f>VLOOKUP($B56,大盤與近月台指!$A$4:$I$499,5,FALSE)</f>
        <v>0</v>
      </c>
      <c r="G56" s="52">
        <f>VLOOKUP($B56,三大法人買賣超!$A$4:$I$500,3,FALSE)</f>
        <v>0</v>
      </c>
      <c r="H56" s="37">
        <f>VLOOKUP($B56,三大法人買賣超!$A$4:$I$500,5,FALSE)</f>
        <v>0</v>
      </c>
      <c r="I56" s="29">
        <f>VLOOKUP($B56,三大法人買賣超!$A$4:$I$500,7,FALSE)</f>
        <v>0</v>
      </c>
      <c r="J56" s="29">
        <f>VLOOKUP($B56,三大法人買賣超!$A$4:$I$500,9,FALSE)</f>
        <v>0</v>
      </c>
      <c r="K56" s="40">
        <f>新台幣匯率美元指數!B57</f>
        <v>0</v>
      </c>
      <c r="L56" s="41">
        <f>新台幣匯率美元指數!C57</f>
        <v>0</v>
      </c>
      <c r="M56" s="42">
        <f>新台幣匯率美元指數!D57</f>
        <v>0</v>
      </c>
      <c r="N56" s="29">
        <f>VLOOKUP($B56,期貨未平倉口數!$A$4:$M$499,4,FALSE)</f>
        <v>0</v>
      </c>
      <c r="O56" s="29">
        <f>VLOOKUP($B56,期貨未平倉口數!$A$4:$M$499,9,FALSE)</f>
        <v>0</v>
      </c>
      <c r="P56" s="29">
        <f>VLOOKUP($B56,期貨未平倉口數!$A$4:$M$499,10,FALSE)</f>
        <v>-73219.75</v>
      </c>
      <c r="Q56" s="29">
        <f>VLOOKUP($B56,期貨未平倉口數!$A$4:$M$499,11,FALSE)</f>
        <v>0</v>
      </c>
      <c r="R56" s="67">
        <f>VLOOKUP($B56,選擇權未平倉餘額!$A$4:$I$500,6,FALSE)</f>
        <v>0</v>
      </c>
      <c r="S56" s="67">
        <f>VLOOKUP($B56,選擇權未平倉餘額!$A$4:$I$500,7,FALSE)</f>
        <v>0</v>
      </c>
      <c r="T56" s="67">
        <f>VLOOKUP($B56,選擇權未平倉餘額!$A$4:$I$500,8,FALSE)</f>
        <v>0</v>
      </c>
      <c r="U56" s="67">
        <f>VLOOKUP($B56,選擇權未平倉餘額!$A$4:$I$500,9,FALSE)</f>
        <v>0</v>
      </c>
      <c r="V56" s="42">
        <f>VLOOKUP($B56,臺指選擇權P_C_Ratios!$A$4:$C$500,3,FALSE)</f>
        <v>0</v>
      </c>
      <c r="W56" s="44" t="e">
        <f>VLOOKUP($B56,散戶多空比!$A$6:$L$500,12,FALSE)</f>
        <v>#DIV/0!</v>
      </c>
      <c r="X56" s="43">
        <f>VLOOKUP($B56,期貨大額交易人未沖銷部位!$A$4:$O$499,4,FALSE)</f>
        <v>0</v>
      </c>
      <c r="Y56" s="43">
        <f>VLOOKUP($B56,期貨大額交易人未沖銷部位!$A$4:$O$499,7,FALSE)</f>
        <v>0</v>
      </c>
      <c r="Z56" s="43">
        <f>VLOOKUP($B56,期貨大額交易人未沖銷部位!$A$4:$O$499,10,FALSE)</f>
        <v>0</v>
      </c>
      <c r="AA56" s="43">
        <f>VLOOKUP($B56,期貨大額交易人未沖銷部位!$A$4:$O$499,13,FALSE)</f>
        <v>0</v>
      </c>
      <c r="AB56" s="43">
        <f>VLOOKUP($B56,期貨大額交易人未沖銷部位!$A$4:$O$499,14,FALSE)</f>
        <v>0</v>
      </c>
      <c r="AC56" s="43">
        <f>VLOOKUP($B56,期貨大額交易人未沖銷部位!$A$4:$O$499,15,FALSE)</f>
        <v>0</v>
      </c>
      <c r="AD56" s="36">
        <f>VLOOKUP($B56,三大美股走勢!$A$4:$J$500,4,FALSE)</f>
        <v>0</v>
      </c>
      <c r="AE56" s="36">
        <f>VLOOKUP($B56,三大美股走勢!$A$4:$J$500,7,FALSE)</f>
        <v>0</v>
      </c>
      <c r="AF56" s="36">
        <f>VLOOKUP($B56,三大美股走勢!$A$4:$J$500,10,FALSE)</f>
        <v>0</v>
      </c>
    </row>
    <row r="57" spans="2:32">
      <c r="B57" s="35">
        <v>42836</v>
      </c>
      <c r="C57" s="36">
        <f>VLOOKUP($B57,大盤與近月台指!$A$4:$I$499,2,FALSE)</f>
        <v>0</v>
      </c>
      <c r="D57" s="37">
        <f>VLOOKUP($B57,大盤與近月台指!$A$4:$I$499,3,FALSE)</f>
        <v>0</v>
      </c>
      <c r="E57" s="38">
        <f>VLOOKUP($B57,大盤與近月台指!$A$4:$I$499,4,FALSE)</f>
        <v>0</v>
      </c>
      <c r="F57" s="36">
        <f>VLOOKUP($B57,大盤與近月台指!$A$4:$I$499,5,FALSE)</f>
        <v>0</v>
      </c>
      <c r="G57" s="52">
        <f>VLOOKUP($B57,三大法人買賣超!$A$4:$I$500,3,FALSE)</f>
        <v>0</v>
      </c>
      <c r="H57" s="37">
        <f>VLOOKUP($B57,三大法人買賣超!$A$4:$I$500,5,FALSE)</f>
        <v>0</v>
      </c>
      <c r="I57" s="29">
        <f>VLOOKUP($B57,三大法人買賣超!$A$4:$I$500,7,FALSE)</f>
        <v>0</v>
      </c>
      <c r="J57" s="29">
        <f>VLOOKUP($B57,三大法人買賣超!$A$4:$I$500,9,FALSE)</f>
        <v>0</v>
      </c>
      <c r="K57" s="40">
        <f>新台幣匯率美元指數!B58</f>
        <v>0</v>
      </c>
      <c r="L57" s="41">
        <f>新台幣匯率美元指數!C58</f>
        <v>0</v>
      </c>
      <c r="M57" s="42">
        <f>新台幣匯率美元指數!D58</f>
        <v>0</v>
      </c>
      <c r="N57" s="29">
        <f>VLOOKUP($B57,期貨未平倉口數!$A$4:$M$499,4,FALSE)</f>
        <v>0</v>
      </c>
      <c r="O57" s="29">
        <f>VLOOKUP($B57,期貨未平倉口數!$A$4:$M$499,9,FALSE)</f>
        <v>0</v>
      </c>
      <c r="P57" s="29">
        <f>VLOOKUP($B57,期貨未平倉口數!$A$4:$M$499,10,FALSE)</f>
        <v>-73219.75</v>
      </c>
      <c r="Q57" s="29">
        <f>VLOOKUP($B57,期貨未平倉口數!$A$4:$M$499,11,FALSE)</f>
        <v>0</v>
      </c>
      <c r="R57" s="67">
        <f>VLOOKUP($B57,選擇權未平倉餘額!$A$4:$I$500,6,FALSE)</f>
        <v>0</v>
      </c>
      <c r="S57" s="67">
        <f>VLOOKUP($B57,選擇權未平倉餘額!$A$4:$I$500,7,FALSE)</f>
        <v>0</v>
      </c>
      <c r="T57" s="67">
        <f>VLOOKUP($B57,選擇權未平倉餘額!$A$4:$I$500,8,FALSE)</f>
        <v>0</v>
      </c>
      <c r="U57" s="67">
        <f>VLOOKUP($B57,選擇權未平倉餘額!$A$4:$I$500,9,FALSE)</f>
        <v>0</v>
      </c>
      <c r="V57" s="42">
        <f>VLOOKUP($B57,臺指選擇權P_C_Ratios!$A$4:$C$500,3,FALSE)</f>
        <v>0</v>
      </c>
      <c r="W57" s="44" t="e">
        <f>VLOOKUP($B57,散戶多空比!$A$6:$L$500,12,FALSE)</f>
        <v>#DIV/0!</v>
      </c>
      <c r="X57" s="43">
        <f>VLOOKUP($B57,期貨大額交易人未沖銷部位!$A$4:$O$499,4,FALSE)</f>
        <v>0</v>
      </c>
      <c r="Y57" s="43">
        <f>VLOOKUP($B57,期貨大額交易人未沖銷部位!$A$4:$O$499,7,FALSE)</f>
        <v>0</v>
      </c>
      <c r="Z57" s="43">
        <f>VLOOKUP($B57,期貨大額交易人未沖銷部位!$A$4:$O$499,10,FALSE)</f>
        <v>0</v>
      </c>
      <c r="AA57" s="43">
        <f>VLOOKUP($B57,期貨大額交易人未沖銷部位!$A$4:$O$499,13,FALSE)</f>
        <v>0</v>
      </c>
      <c r="AB57" s="43">
        <f>VLOOKUP($B57,期貨大額交易人未沖銷部位!$A$4:$O$499,14,FALSE)</f>
        <v>0</v>
      </c>
      <c r="AC57" s="43">
        <f>VLOOKUP($B57,期貨大額交易人未沖銷部位!$A$4:$O$499,15,FALSE)</f>
        <v>0</v>
      </c>
      <c r="AD57" s="36">
        <f>VLOOKUP($B57,三大美股走勢!$A$4:$J$500,4,FALSE)</f>
        <v>0</v>
      </c>
      <c r="AE57" s="36">
        <f>VLOOKUP($B57,三大美股走勢!$A$4:$J$500,7,FALSE)</f>
        <v>0</v>
      </c>
      <c r="AF57" s="36">
        <f>VLOOKUP($B57,三大美股走勢!$A$4:$J$500,10,FALSE)</f>
        <v>0</v>
      </c>
    </row>
    <row r="58" spans="2:32">
      <c r="B58" s="35">
        <v>42837</v>
      </c>
      <c r="C58" s="36">
        <f>VLOOKUP($B58,大盤與近月台指!$A$4:$I$499,2,FALSE)</f>
        <v>0</v>
      </c>
      <c r="D58" s="37">
        <f>VLOOKUP($B58,大盤與近月台指!$A$4:$I$499,3,FALSE)</f>
        <v>0</v>
      </c>
      <c r="E58" s="38">
        <f>VLOOKUP($B58,大盤與近月台指!$A$4:$I$499,4,FALSE)</f>
        <v>0</v>
      </c>
      <c r="F58" s="36">
        <f>VLOOKUP($B58,大盤與近月台指!$A$4:$I$499,5,FALSE)</f>
        <v>0</v>
      </c>
      <c r="G58" s="52">
        <f>VLOOKUP($B58,三大法人買賣超!$A$4:$I$500,3,FALSE)</f>
        <v>0</v>
      </c>
      <c r="H58" s="37">
        <f>VLOOKUP($B58,三大法人買賣超!$A$4:$I$500,5,FALSE)</f>
        <v>0</v>
      </c>
      <c r="I58" s="29">
        <f>VLOOKUP($B58,三大法人買賣超!$A$4:$I$500,7,FALSE)</f>
        <v>0</v>
      </c>
      <c r="J58" s="29">
        <f>VLOOKUP($B58,三大法人買賣超!$A$4:$I$500,9,FALSE)</f>
        <v>0</v>
      </c>
      <c r="K58" s="40">
        <f>新台幣匯率美元指數!B59</f>
        <v>0</v>
      </c>
      <c r="L58" s="41">
        <f>新台幣匯率美元指數!C59</f>
        <v>0</v>
      </c>
      <c r="M58" s="42">
        <f>新台幣匯率美元指數!D59</f>
        <v>0</v>
      </c>
      <c r="N58" s="29">
        <f>VLOOKUP($B58,期貨未平倉口數!$A$4:$M$499,4,FALSE)</f>
        <v>0</v>
      </c>
      <c r="O58" s="29">
        <f>VLOOKUP($B58,期貨未平倉口數!$A$4:$M$499,9,FALSE)</f>
        <v>0</v>
      </c>
      <c r="P58" s="29">
        <f>VLOOKUP($B58,期貨未平倉口數!$A$4:$M$499,10,FALSE)</f>
        <v>-73219.75</v>
      </c>
      <c r="Q58" s="29">
        <f>VLOOKUP($B58,期貨未平倉口數!$A$4:$M$499,11,FALSE)</f>
        <v>0</v>
      </c>
      <c r="R58" s="67">
        <f>VLOOKUP($B58,選擇權未平倉餘額!$A$4:$I$500,6,FALSE)</f>
        <v>0</v>
      </c>
      <c r="S58" s="67">
        <f>VLOOKUP($B58,選擇權未平倉餘額!$A$4:$I$500,7,FALSE)</f>
        <v>0</v>
      </c>
      <c r="T58" s="67">
        <f>VLOOKUP($B58,選擇權未平倉餘額!$A$4:$I$500,8,FALSE)</f>
        <v>0</v>
      </c>
      <c r="U58" s="67">
        <f>VLOOKUP($B58,選擇權未平倉餘額!$A$4:$I$500,9,FALSE)</f>
        <v>0</v>
      </c>
      <c r="V58" s="42">
        <f>VLOOKUP($B58,臺指選擇權P_C_Ratios!$A$4:$C$500,3,FALSE)</f>
        <v>0</v>
      </c>
      <c r="W58" s="44" t="e">
        <f>VLOOKUP($B58,散戶多空比!$A$6:$L$500,12,FALSE)</f>
        <v>#DIV/0!</v>
      </c>
      <c r="X58" s="43">
        <f>VLOOKUP($B58,期貨大額交易人未沖銷部位!$A$4:$O$499,4,FALSE)</f>
        <v>0</v>
      </c>
      <c r="Y58" s="43">
        <f>VLOOKUP($B58,期貨大額交易人未沖銷部位!$A$4:$O$499,7,FALSE)</f>
        <v>0</v>
      </c>
      <c r="Z58" s="43">
        <f>VLOOKUP($B58,期貨大額交易人未沖銷部位!$A$4:$O$499,10,FALSE)</f>
        <v>0</v>
      </c>
      <c r="AA58" s="43">
        <f>VLOOKUP($B58,期貨大額交易人未沖銷部位!$A$4:$O$499,13,FALSE)</f>
        <v>0</v>
      </c>
      <c r="AB58" s="43">
        <f>VLOOKUP($B58,期貨大額交易人未沖銷部位!$A$4:$O$499,14,FALSE)</f>
        <v>0</v>
      </c>
      <c r="AC58" s="43">
        <f>VLOOKUP($B58,期貨大額交易人未沖銷部位!$A$4:$O$499,15,FALSE)</f>
        <v>0</v>
      </c>
      <c r="AD58" s="36">
        <f>VLOOKUP($B58,三大美股走勢!$A$4:$J$500,4,FALSE)</f>
        <v>0</v>
      </c>
      <c r="AE58" s="36">
        <f>VLOOKUP($B58,三大美股走勢!$A$4:$J$500,7,FALSE)</f>
        <v>0</v>
      </c>
      <c r="AF58" s="36">
        <f>VLOOKUP($B58,三大美股走勢!$A$4:$J$500,10,FALSE)</f>
        <v>0</v>
      </c>
    </row>
    <row r="59" spans="2:32">
      <c r="B59" s="35">
        <v>42838</v>
      </c>
      <c r="C59" s="36">
        <f>VLOOKUP($B59,大盤與近月台指!$A$4:$I$499,2,FALSE)</f>
        <v>0</v>
      </c>
      <c r="D59" s="37">
        <f>VLOOKUP($B59,大盤與近月台指!$A$4:$I$499,3,FALSE)</f>
        <v>0</v>
      </c>
      <c r="E59" s="38">
        <f>VLOOKUP($B59,大盤與近月台指!$A$4:$I$499,4,FALSE)</f>
        <v>0</v>
      </c>
      <c r="F59" s="36">
        <f>VLOOKUP($B59,大盤與近月台指!$A$4:$I$499,5,FALSE)</f>
        <v>0</v>
      </c>
      <c r="G59" s="52">
        <f>VLOOKUP($B59,三大法人買賣超!$A$4:$I$500,3,FALSE)</f>
        <v>0</v>
      </c>
      <c r="H59" s="37">
        <f>VLOOKUP($B59,三大法人買賣超!$A$4:$I$500,5,FALSE)</f>
        <v>0</v>
      </c>
      <c r="I59" s="29">
        <f>VLOOKUP($B59,三大法人買賣超!$A$4:$I$500,7,FALSE)</f>
        <v>0</v>
      </c>
      <c r="J59" s="29">
        <f>VLOOKUP($B59,三大法人買賣超!$A$4:$I$500,9,FALSE)</f>
        <v>0</v>
      </c>
      <c r="K59" s="40">
        <f>新台幣匯率美元指數!B60</f>
        <v>0</v>
      </c>
      <c r="L59" s="41">
        <f>新台幣匯率美元指數!C60</f>
        <v>0</v>
      </c>
      <c r="M59" s="42">
        <f>新台幣匯率美元指數!D60</f>
        <v>0</v>
      </c>
      <c r="N59" s="29">
        <f>VLOOKUP($B59,期貨未平倉口數!$A$4:$M$499,4,FALSE)</f>
        <v>0</v>
      </c>
      <c r="O59" s="29">
        <f>VLOOKUP($B59,期貨未平倉口數!$A$4:$M$499,9,FALSE)</f>
        <v>0</v>
      </c>
      <c r="P59" s="29">
        <f>VLOOKUP($B59,期貨未平倉口數!$A$4:$M$499,10,FALSE)</f>
        <v>-73219.75</v>
      </c>
      <c r="Q59" s="29">
        <f>VLOOKUP($B59,期貨未平倉口數!$A$4:$M$499,11,FALSE)</f>
        <v>0</v>
      </c>
      <c r="R59" s="67">
        <f>VLOOKUP($B59,選擇權未平倉餘額!$A$4:$I$500,6,FALSE)</f>
        <v>0</v>
      </c>
      <c r="S59" s="67">
        <f>VLOOKUP($B59,選擇權未平倉餘額!$A$4:$I$500,7,FALSE)</f>
        <v>0</v>
      </c>
      <c r="T59" s="67">
        <f>VLOOKUP($B59,選擇權未平倉餘額!$A$4:$I$500,8,FALSE)</f>
        <v>0</v>
      </c>
      <c r="U59" s="67">
        <f>VLOOKUP($B59,選擇權未平倉餘額!$A$4:$I$500,9,FALSE)</f>
        <v>0</v>
      </c>
      <c r="V59" s="42">
        <f>VLOOKUP($B59,臺指選擇權P_C_Ratios!$A$4:$C$500,3,FALSE)</f>
        <v>0</v>
      </c>
      <c r="W59" s="44" t="e">
        <f>VLOOKUP($B59,散戶多空比!$A$6:$L$500,12,FALSE)</f>
        <v>#DIV/0!</v>
      </c>
      <c r="X59" s="43">
        <f>VLOOKUP($B59,期貨大額交易人未沖銷部位!$A$4:$O$499,4,FALSE)</f>
        <v>0</v>
      </c>
      <c r="Y59" s="43">
        <f>VLOOKUP($B59,期貨大額交易人未沖銷部位!$A$4:$O$499,7,FALSE)</f>
        <v>0</v>
      </c>
      <c r="Z59" s="43">
        <f>VLOOKUP($B59,期貨大額交易人未沖銷部位!$A$4:$O$499,10,FALSE)</f>
        <v>0</v>
      </c>
      <c r="AA59" s="43">
        <f>VLOOKUP($B59,期貨大額交易人未沖銷部位!$A$4:$O$499,13,FALSE)</f>
        <v>0</v>
      </c>
      <c r="AB59" s="43">
        <f>VLOOKUP($B59,期貨大額交易人未沖銷部位!$A$4:$O$499,14,FALSE)</f>
        <v>0</v>
      </c>
      <c r="AC59" s="43">
        <f>VLOOKUP($B59,期貨大額交易人未沖銷部位!$A$4:$O$499,15,FALSE)</f>
        <v>0</v>
      </c>
      <c r="AD59" s="36">
        <f>VLOOKUP($B59,三大美股走勢!$A$4:$J$500,4,FALSE)</f>
        <v>0</v>
      </c>
      <c r="AE59" s="36">
        <f>VLOOKUP($B59,三大美股走勢!$A$4:$J$500,7,FALSE)</f>
        <v>0</v>
      </c>
      <c r="AF59" s="36">
        <f>VLOOKUP($B59,三大美股走勢!$A$4:$J$500,10,FALSE)</f>
        <v>0</v>
      </c>
    </row>
    <row r="60" spans="2:32">
      <c r="B60" s="35">
        <v>42839</v>
      </c>
      <c r="C60" s="36">
        <f>VLOOKUP($B60,大盤與近月台指!$A$4:$I$499,2,FALSE)</f>
        <v>0</v>
      </c>
      <c r="D60" s="37">
        <f>VLOOKUP($B60,大盤與近月台指!$A$4:$I$499,3,FALSE)</f>
        <v>0</v>
      </c>
      <c r="E60" s="38">
        <f>VLOOKUP($B60,大盤與近月台指!$A$4:$I$499,4,FALSE)</f>
        <v>0</v>
      </c>
      <c r="F60" s="36">
        <f>VLOOKUP($B60,大盤與近月台指!$A$4:$I$499,5,FALSE)</f>
        <v>0</v>
      </c>
      <c r="G60" s="52">
        <f>VLOOKUP($B60,三大法人買賣超!$A$4:$I$500,3,FALSE)</f>
        <v>0</v>
      </c>
      <c r="H60" s="37">
        <f>VLOOKUP($B60,三大法人買賣超!$A$4:$I$500,5,FALSE)</f>
        <v>0</v>
      </c>
      <c r="I60" s="29">
        <f>VLOOKUP($B60,三大法人買賣超!$A$4:$I$500,7,FALSE)</f>
        <v>0</v>
      </c>
      <c r="J60" s="29">
        <f>VLOOKUP($B60,三大法人買賣超!$A$4:$I$500,9,FALSE)</f>
        <v>0</v>
      </c>
      <c r="K60" s="40">
        <f>新台幣匯率美元指數!B61</f>
        <v>0</v>
      </c>
      <c r="L60" s="41">
        <f>新台幣匯率美元指數!C61</f>
        <v>0</v>
      </c>
      <c r="M60" s="42">
        <f>新台幣匯率美元指數!D61</f>
        <v>0</v>
      </c>
      <c r="N60" s="29">
        <f>VLOOKUP($B60,期貨未平倉口數!$A$4:$M$499,4,FALSE)</f>
        <v>0</v>
      </c>
      <c r="O60" s="29">
        <f>VLOOKUP($B60,期貨未平倉口數!$A$4:$M$499,9,FALSE)</f>
        <v>0</v>
      </c>
      <c r="P60" s="29">
        <f>VLOOKUP($B60,期貨未平倉口數!$A$4:$M$499,10,FALSE)</f>
        <v>-73219.75</v>
      </c>
      <c r="Q60" s="29">
        <f>VLOOKUP($B60,期貨未平倉口數!$A$4:$M$499,11,FALSE)</f>
        <v>0</v>
      </c>
      <c r="R60" s="67">
        <f>VLOOKUP($B60,選擇權未平倉餘額!$A$4:$I$500,6,FALSE)</f>
        <v>0</v>
      </c>
      <c r="S60" s="67">
        <f>VLOOKUP($B60,選擇權未平倉餘額!$A$4:$I$500,7,FALSE)</f>
        <v>0</v>
      </c>
      <c r="T60" s="67">
        <f>VLOOKUP($B60,選擇權未平倉餘額!$A$4:$I$500,8,FALSE)</f>
        <v>0</v>
      </c>
      <c r="U60" s="67">
        <f>VLOOKUP($B60,選擇權未平倉餘額!$A$4:$I$500,9,FALSE)</f>
        <v>0</v>
      </c>
      <c r="V60" s="42">
        <f>VLOOKUP($B60,臺指選擇權P_C_Ratios!$A$4:$C$500,3,FALSE)</f>
        <v>0</v>
      </c>
      <c r="W60" s="44" t="e">
        <f>VLOOKUP($B60,散戶多空比!$A$6:$L$500,12,FALSE)</f>
        <v>#DIV/0!</v>
      </c>
      <c r="X60" s="43">
        <f>VLOOKUP($B60,期貨大額交易人未沖銷部位!$A$4:$O$499,4,FALSE)</f>
        <v>0</v>
      </c>
      <c r="Y60" s="43">
        <f>VLOOKUP($B60,期貨大額交易人未沖銷部位!$A$4:$O$499,7,FALSE)</f>
        <v>0</v>
      </c>
      <c r="Z60" s="43">
        <f>VLOOKUP($B60,期貨大額交易人未沖銷部位!$A$4:$O$499,10,FALSE)</f>
        <v>0</v>
      </c>
      <c r="AA60" s="43">
        <f>VLOOKUP($B60,期貨大額交易人未沖銷部位!$A$4:$O$499,13,FALSE)</f>
        <v>0</v>
      </c>
      <c r="AB60" s="43">
        <f>VLOOKUP($B60,期貨大額交易人未沖銷部位!$A$4:$O$499,14,FALSE)</f>
        <v>0</v>
      </c>
      <c r="AC60" s="43">
        <f>VLOOKUP($B60,期貨大額交易人未沖銷部位!$A$4:$O$499,15,FALSE)</f>
        <v>0</v>
      </c>
      <c r="AD60" s="36">
        <f>VLOOKUP($B60,三大美股走勢!$A$4:$J$500,4,FALSE)</f>
        <v>0</v>
      </c>
      <c r="AE60" s="36">
        <f>VLOOKUP($B60,三大美股走勢!$A$4:$J$500,7,FALSE)</f>
        <v>0</v>
      </c>
      <c r="AF60" s="36">
        <f>VLOOKUP($B60,三大美股走勢!$A$4:$J$500,10,FALSE)</f>
        <v>0</v>
      </c>
    </row>
    <row r="61" spans="2:32">
      <c r="B61" s="35">
        <v>42840</v>
      </c>
      <c r="C61" s="36">
        <f>VLOOKUP($B61,大盤與近月台指!$A$4:$I$499,2,FALSE)</f>
        <v>0</v>
      </c>
      <c r="D61" s="37">
        <f>VLOOKUP($B61,大盤與近月台指!$A$4:$I$499,3,FALSE)</f>
        <v>0</v>
      </c>
      <c r="E61" s="38">
        <f>VLOOKUP($B61,大盤與近月台指!$A$4:$I$499,4,FALSE)</f>
        <v>0</v>
      </c>
      <c r="F61" s="36">
        <f>VLOOKUP($B61,大盤與近月台指!$A$4:$I$499,5,FALSE)</f>
        <v>0</v>
      </c>
      <c r="G61" s="52">
        <f>VLOOKUP($B61,三大法人買賣超!$A$4:$I$500,3,FALSE)</f>
        <v>0</v>
      </c>
      <c r="H61" s="37">
        <f>VLOOKUP($B61,三大法人買賣超!$A$4:$I$500,5,FALSE)</f>
        <v>0</v>
      </c>
      <c r="I61" s="29">
        <f>VLOOKUP($B61,三大法人買賣超!$A$4:$I$500,7,FALSE)</f>
        <v>0</v>
      </c>
      <c r="J61" s="29">
        <f>VLOOKUP($B61,三大法人買賣超!$A$4:$I$500,9,FALSE)</f>
        <v>0</v>
      </c>
      <c r="K61" s="40">
        <f>新台幣匯率美元指數!B62</f>
        <v>0</v>
      </c>
      <c r="L61" s="41">
        <f>新台幣匯率美元指數!C62</f>
        <v>0</v>
      </c>
      <c r="M61" s="42">
        <f>新台幣匯率美元指數!D62</f>
        <v>0</v>
      </c>
      <c r="N61" s="29">
        <f>VLOOKUP($B61,期貨未平倉口數!$A$4:$M$499,4,FALSE)</f>
        <v>0</v>
      </c>
      <c r="O61" s="29">
        <f>VLOOKUP($B61,期貨未平倉口數!$A$4:$M$499,9,FALSE)</f>
        <v>0</v>
      </c>
      <c r="P61" s="29">
        <f>VLOOKUP($B61,期貨未平倉口數!$A$4:$M$499,10,FALSE)</f>
        <v>-73219.75</v>
      </c>
      <c r="Q61" s="29">
        <f>VLOOKUP($B61,期貨未平倉口數!$A$4:$M$499,11,FALSE)</f>
        <v>0</v>
      </c>
      <c r="R61" s="67">
        <f>VLOOKUP($B61,選擇權未平倉餘額!$A$4:$I$500,6,FALSE)</f>
        <v>0</v>
      </c>
      <c r="S61" s="67">
        <f>VLOOKUP($B61,選擇權未平倉餘額!$A$4:$I$500,7,FALSE)</f>
        <v>0</v>
      </c>
      <c r="T61" s="67">
        <f>VLOOKUP($B61,選擇權未平倉餘額!$A$4:$I$500,8,FALSE)</f>
        <v>0</v>
      </c>
      <c r="U61" s="67">
        <f>VLOOKUP($B61,選擇權未平倉餘額!$A$4:$I$500,9,FALSE)</f>
        <v>0</v>
      </c>
      <c r="V61" s="42">
        <f>VLOOKUP($B61,臺指選擇權P_C_Ratios!$A$4:$C$500,3,FALSE)</f>
        <v>0</v>
      </c>
      <c r="W61" s="44" t="e">
        <f>VLOOKUP($B61,散戶多空比!$A$6:$L$500,12,FALSE)</f>
        <v>#DIV/0!</v>
      </c>
      <c r="X61" s="43">
        <f>VLOOKUP($B61,期貨大額交易人未沖銷部位!$A$4:$O$499,4,FALSE)</f>
        <v>0</v>
      </c>
      <c r="Y61" s="43">
        <f>VLOOKUP($B61,期貨大額交易人未沖銷部位!$A$4:$O$499,7,FALSE)</f>
        <v>0</v>
      </c>
      <c r="Z61" s="43">
        <f>VLOOKUP($B61,期貨大額交易人未沖銷部位!$A$4:$O$499,10,FALSE)</f>
        <v>0</v>
      </c>
      <c r="AA61" s="43">
        <f>VLOOKUP($B61,期貨大額交易人未沖銷部位!$A$4:$O$499,13,FALSE)</f>
        <v>0</v>
      </c>
      <c r="AB61" s="43">
        <f>VLOOKUP($B61,期貨大額交易人未沖銷部位!$A$4:$O$499,14,FALSE)</f>
        <v>0</v>
      </c>
      <c r="AC61" s="43">
        <f>VLOOKUP($B61,期貨大額交易人未沖銷部位!$A$4:$O$499,15,FALSE)</f>
        <v>0</v>
      </c>
      <c r="AD61" s="36">
        <f>VLOOKUP($B61,三大美股走勢!$A$4:$J$500,4,FALSE)</f>
        <v>0</v>
      </c>
      <c r="AE61" s="36">
        <f>VLOOKUP($B61,三大美股走勢!$A$4:$J$500,7,FALSE)</f>
        <v>0</v>
      </c>
      <c r="AF61" s="36">
        <f>VLOOKUP($B61,三大美股走勢!$A$4:$J$500,10,FALSE)</f>
        <v>0</v>
      </c>
    </row>
    <row r="62" spans="2:32">
      <c r="B62" s="35">
        <v>42841</v>
      </c>
      <c r="C62" s="36">
        <f>VLOOKUP($B62,大盤與近月台指!$A$4:$I$499,2,FALSE)</f>
        <v>0</v>
      </c>
      <c r="D62" s="37">
        <f>VLOOKUP($B62,大盤與近月台指!$A$4:$I$499,3,FALSE)</f>
        <v>0</v>
      </c>
      <c r="E62" s="38">
        <f>VLOOKUP($B62,大盤與近月台指!$A$4:$I$499,4,FALSE)</f>
        <v>0</v>
      </c>
      <c r="F62" s="36">
        <f>VLOOKUP($B62,大盤與近月台指!$A$4:$I$499,5,FALSE)</f>
        <v>0</v>
      </c>
      <c r="G62" s="52">
        <f>VLOOKUP($B62,三大法人買賣超!$A$4:$I$500,3,FALSE)</f>
        <v>0</v>
      </c>
      <c r="H62" s="37">
        <f>VLOOKUP($B62,三大法人買賣超!$A$4:$I$500,5,FALSE)</f>
        <v>0</v>
      </c>
      <c r="I62" s="29">
        <f>VLOOKUP($B62,三大法人買賣超!$A$4:$I$500,7,FALSE)</f>
        <v>0</v>
      </c>
      <c r="J62" s="29">
        <f>VLOOKUP($B62,三大法人買賣超!$A$4:$I$500,9,FALSE)</f>
        <v>0</v>
      </c>
      <c r="K62" s="40">
        <f>新台幣匯率美元指數!B63</f>
        <v>0</v>
      </c>
      <c r="L62" s="41">
        <f>新台幣匯率美元指數!C63</f>
        <v>0</v>
      </c>
      <c r="M62" s="42">
        <f>新台幣匯率美元指數!D63</f>
        <v>0</v>
      </c>
      <c r="N62" s="29">
        <f>VLOOKUP($B62,期貨未平倉口數!$A$4:$M$499,4,FALSE)</f>
        <v>0</v>
      </c>
      <c r="O62" s="29">
        <f>VLOOKUP($B62,期貨未平倉口數!$A$4:$M$499,9,FALSE)</f>
        <v>0</v>
      </c>
      <c r="P62" s="29">
        <f>VLOOKUP($B62,期貨未平倉口數!$A$4:$M$499,10,FALSE)</f>
        <v>-73219.75</v>
      </c>
      <c r="Q62" s="29">
        <f>VLOOKUP($B62,期貨未平倉口數!$A$4:$M$499,11,FALSE)</f>
        <v>0</v>
      </c>
      <c r="R62" s="67">
        <f>VLOOKUP($B62,選擇權未平倉餘額!$A$4:$I$500,6,FALSE)</f>
        <v>0</v>
      </c>
      <c r="S62" s="67">
        <f>VLOOKUP($B62,選擇權未平倉餘額!$A$4:$I$500,7,FALSE)</f>
        <v>0</v>
      </c>
      <c r="T62" s="67">
        <f>VLOOKUP($B62,選擇權未平倉餘額!$A$4:$I$500,8,FALSE)</f>
        <v>0</v>
      </c>
      <c r="U62" s="67">
        <f>VLOOKUP($B62,選擇權未平倉餘額!$A$4:$I$500,9,FALSE)</f>
        <v>0</v>
      </c>
      <c r="V62" s="42">
        <f>VLOOKUP($B62,臺指選擇權P_C_Ratios!$A$4:$C$500,3,FALSE)</f>
        <v>0</v>
      </c>
      <c r="W62" s="44" t="e">
        <f>VLOOKUP($B62,散戶多空比!$A$6:$L$500,12,FALSE)</f>
        <v>#DIV/0!</v>
      </c>
      <c r="X62" s="43">
        <f>VLOOKUP($B62,期貨大額交易人未沖銷部位!$A$4:$O$499,4,FALSE)</f>
        <v>0</v>
      </c>
      <c r="Y62" s="43">
        <f>VLOOKUP($B62,期貨大額交易人未沖銷部位!$A$4:$O$499,7,FALSE)</f>
        <v>0</v>
      </c>
      <c r="Z62" s="43">
        <f>VLOOKUP($B62,期貨大額交易人未沖銷部位!$A$4:$O$499,10,FALSE)</f>
        <v>0</v>
      </c>
      <c r="AA62" s="43">
        <f>VLOOKUP($B62,期貨大額交易人未沖銷部位!$A$4:$O$499,13,FALSE)</f>
        <v>0</v>
      </c>
      <c r="AB62" s="43">
        <f>VLOOKUP($B62,期貨大額交易人未沖銷部位!$A$4:$O$499,14,FALSE)</f>
        <v>0</v>
      </c>
      <c r="AC62" s="43">
        <f>VLOOKUP($B62,期貨大額交易人未沖銷部位!$A$4:$O$499,15,FALSE)</f>
        <v>0</v>
      </c>
      <c r="AD62" s="36">
        <f>VLOOKUP($B62,三大美股走勢!$A$4:$J$500,4,FALSE)</f>
        <v>0</v>
      </c>
      <c r="AE62" s="36">
        <f>VLOOKUP($B62,三大美股走勢!$A$4:$J$500,7,FALSE)</f>
        <v>0</v>
      </c>
      <c r="AF62" s="36">
        <f>VLOOKUP($B62,三大美股走勢!$A$4:$J$500,10,FALSE)</f>
        <v>0</v>
      </c>
    </row>
    <row r="63" spans="2:32">
      <c r="B63" s="35">
        <v>42842</v>
      </c>
      <c r="C63" s="36">
        <f>VLOOKUP($B63,大盤與近月台指!$A$4:$I$499,2,FALSE)</f>
        <v>0</v>
      </c>
      <c r="D63" s="37">
        <f>VLOOKUP($B63,大盤與近月台指!$A$4:$I$499,3,FALSE)</f>
        <v>0</v>
      </c>
      <c r="E63" s="38">
        <f>VLOOKUP($B63,大盤與近月台指!$A$4:$I$499,4,FALSE)</f>
        <v>0</v>
      </c>
      <c r="F63" s="36">
        <f>VLOOKUP($B63,大盤與近月台指!$A$4:$I$499,5,FALSE)</f>
        <v>0</v>
      </c>
      <c r="G63" s="52">
        <f>VLOOKUP($B63,三大法人買賣超!$A$4:$I$500,3,FALSE)</f>
        <v>0</v>
      </c>
      <c r="H63" s="37">
        <f>VLOOKUP($B63,三大法人買賣超!$A$4:$I$500,5,FALSE)</f>
        <v>0</v>
      </c>
      <c r="I63" s="29">
        <f>VLOOKUP($B63,三大法人買賣超!$A$4:$I$500,7,FALSE)</f>
        <v>0</v>
      </c>
      <c r="J63" s="29">
        <f>VLOOKUP($B63,三大法人買賣超!$A$4:$I$500,9,FALSE)</f>
        <v>0</v>
      </c>
      <c r="K63" s="40">
        <f>新台幣匯率美元指數!B64</f>
        <v>0</v>
      </c>
      <c r="L63" s="41">
        <f>新台幣匯率美元指數!C64</f>
        <v>0</v>
      </c>
      <c r="M63" s="42">
        <f>新台幣匯率美元指數!D64</f>
        <v>0</v>
      </c>
      <c r="N63" s="29">
        <f>VLOOKUP($B63,期貨未平倉口數!$A$4:$M$499,4,FALSE)</f>
        <v>0</v>
      </c>
      <c r="O63" s="29">
        <f>VLOOKUP($B63,期貨未平倉口數!$A$4:$M$499,9,FALSE)</f>
        <v>0</v>
      </c>
      <c r="P63" s="29">
        <f>VLOOKUP($B63,期貨未平倉口數!$A$4:$M$499,10,FALSE)</f>
        <v>-73219.75</v>
      </c>
      <c r="Q63" s="29">
        <f>VLOOKUP($B63,期貨未平倉口數!$A$4:$M$499,11,FALSE)</f>
        <v>0</v>
      </c>
      <c r="R63" s="67">
        <f>VLOOKUP($B63,選擇權未平倉餘額!$A$4:$I$500,6,FALSE)</f>
        <v>0</v>
      </c>
      <c r="S63" s="67">
        <f>VLOOKUP($B63,選擇權未平倉餘額!$A$4:$I$500,7,FALSE)</f>
        <v>0</v>
      </c>
      <c r="T63" s="67">
        <f>VLOOKUP($B63,選擇權未平倉餘額!$A$4:$I$500,8,FALSE)</f>
        <v>0</v>
      </c>
      <c r="U63" s="67">
        <f>VLOOKUP($B63,選擇權未平倉餘額!$A$4:$I$500,9,FALSE)</f>
        <v>0</v>
      </c>
      <c r="V63" s="42">
        <f>VLOOKUP($B63,臺指選擇權P_C_Ratios!$A$4:$C$500,3,FALSE)</f>
        <v>0</v>
      </c>
      <c r="W63" s="44" t="e">
        <f>VLOOKUP($B63,散戶多空比!$A$6:$L$500,12,FALSE)</f>
        <v>#DIV/0!</v>
      </c>
      <c r="X63" s="43">
        <f>VLOOKUP($B63,期貨大額交易人未沖銷部位!$A$4:$O$499,4,FALSE)</f>
        <v>0</v>
      </c>
      <c r="Y63" s="43">
        <f>VLOOKUP($B63,期貨大額交易人未沖銷部位!$A$4:$O$499,7,FALSE)</f>
        <v>0</v>
      </c>
      <c r="Z63" s="43">
        <f>VLOOKUP($B63,期貨大額交易人未沖銷部位!$A$4:$O$499,10,FALSE)</f>
        <v>0</v>
      </c>
      <c r="AA63" s="43">
        <f>VLOOKUP($B63,期貨大額交易人未沖銷部位!$A$4:$O$499,13,FALSE)</f>
        <v>0</v>
      </c>
      <c r="AB63" s="43">
        <f>VLOOKUP($B63,期貨大額交易人未沖銷部位!$A$4:$O$499,14,FALSE)</f>
        <v>0</v>
      </c>
      <c r="AC63" s="43">
        <f>VLOOKUP($B63,期貨大額交易人未沖銷部位!$A$4:$O$499,15,FALSE)</f>
        <v>0</v>
      </c>
      <c r="AD63" s="36">
        <f>VLOOKUP($B63,三大美股走勢!$A$4:$J$500,4,FALSE)</f>
        <v>0</v>
      </c>
      <c r="AE63" s="36">
        <f>VLOOKUP($B63,三大美股走勢!$A$4:$J$500,7,FALSE)</f>
        <v>0</v>
      </c>
      <c r="AF63" s="36">
        <f>VLOOKUP($B63,三大美股走勢!$A$4:$J$500,10,FALSE)</f>
        <v>0</v>
      </c>
    </row>
    <row r="64" spans="2:32">
      <c r="B64" s="35">
        <v>42843</v>
      </c>
      <c r="C64" s="36">
        <f>VLOOKUP($B64,大盤與近月台指!$A$4:$I$499,2,FALSE)</f>
        <v>0</v>
      </c>
      <c r="D64" s="37">
        <f>VLOOKUP($B64,大盤與近月台指!$A$4:$I$499,3,FALSE)</f>
        <v>0</v>
      </c>
      <c r="E64" s="38">
        <f>VLOOKUP($B64,大盤與近月台指!$A$4:$I$499,4,FALSE)</f>
        <v>0</v>
      </c>
      <c r="F64" s="36">
        <f>VLOOKUP($B64,大盤與近月台指!$A$4:$I$499,5,FALSE)</f>
        <v>0</v>
      </c>
      <c r="G64" s="52">
        <f>VLOOKUP($B64,三大法人買賣超!$A$4:$I$500,3,FALSE)</f>
        <v>0</v>
      </c>
      <c r="H64" s="37">
        <f>VLOOKUP($B64,三大法人買賣超!$A$4:$I$500,5,FALSE)</f>
        <v>0</v>
      </c>
      <c r="I64" s="29">
        <f>VLOOKUP($B64,三大法人買賣超!$A$4:$I$500,7,FALSE)</f>
        <v>0</v>
      </c>
      <c r="J64" s="29">
        <f>VLOOKUP($B64,三大法人買賣超!$A$4:$I$500,9,FALSE)</f>
        <v>0</v>
      </c>
      <c r="K64" s="40">
        <f>新台幣匯率美元指數!B65</f>
        <v>0</v>
      </c>
      <c r="L64" s="41">
        <f>新台幣匯率美元指數!C65</f>
        <v>0</v>
      </c>
      <c r="M64" s="42">
        <f>新台幣匯率美元指數!D65</f>
        <v>0</v>
      </c>
      <c r="N64" s="29">
        <f>VLOOKUP($B64,期貨未平倉口數!$A$4:$M$499,4,FALSE)</f>
        <v>0</v>
      </c>
      <c r="O64" s="29">
        <f>VLOOKUP($B64,期貨未平倉口數!$A$4:$M$499,9,FALSE)</f>
        <v>0</v>
      </c>
      <c r="P64" s="29">
        <f>VLOOKUP($B64,期貨未平倉口數!$A$4:$M$499,10,FALSE)</f>
        <v>-73219.75</v>
      </c>
      <c r="Q64" s="29">
        <f>VLOOKUP($B64,期貨未平倉口數!$A$4:$M$499,11,FALSE)</f>
        <v>0</v>
      </c>
      <c r="R64" s="67">
        <f>VLOOKUP($B64,選擇權未平倉餘額!$A$4:$I$500,6,FALSE)</f>
        <v>0</v>
      </c>
      <c r="S64" s="67">
        <f>VLOOKUP($B64,選擇權未平倉餘額!$A$4:$I$500,7,FALSE)</f>
        <v>0</v>
      </c>
      <c r="T64" s="67">
        <f>VLOOKUP($B64,選擇權未平倉餘額!$A$4:$I$500,8,FALSE)</f>
        <v>0</v>
      </c>
      <c r="U64" s="67">
        <f>VLOOKUP($B64,選擇權未平倉餘額!$A$4:$I$500,9,FALSE)</f>
        <v>0</v>
      </c>
      <c r="V64" s="42">
        <f>VLOOKUP($B64,臺指選擇權P_C_Ratios!$A$4:$C$500,3,FALSE)</f>
        <v>0</v>
      </c>
      <c r="W64" s="44" t="e">
        <f>VLOOKUP($B64,散戶多空比!$A$6:$L$500,12,FALSE)</f>
        <v>#DIV/0!</v>
      </c>
      <c r="X64" s="43">
        <f>VLOOKUP($B64,期貨大額交易人未沖銷部位!$A$4:$O$499,4,FALSE)</f>
        <v>0</v>
      </c>
      <c r="Y64" s="43">
        <f>VLOOKUP($B64,期貨大額交易人未沖銷部位!$A$4:$O$499,7,FALSE)</f>
        <v>0</v>
      </c>
      <c r="Z64" s="43">
        <f>VLOOKUP($B64,期貨大額交易人未沖銷部位!$A$4:$O$499,10,FALSE)</f>
        <v>0</v>
      </c>
      <c r="AA64" s="43">
        <f>VLOOKUP($B64,期貨大額交易人未沖銷部位!$A$4:$O$499,13,FALSE)</f>
        <v>0</v>
      </c>
      <c r="AB64" s="43">
        <f>VLOOKUP($B64,期貨大額交易人未沖銷部位!$A$4:$O$499,14,FALSE)</f>
        <v>0</v>
      </c>
      <c r="AC64" s="43">
        <f>VLOOKUP($B64,期貨大額交易人未沖銷部位!$A$4:$O$499,15,FALSE)</f>
        <v>0</v>
      </c>
      <c r="AD64" s="36">
        <f>VLOOKUP($B64,三大美股走勢!$A$4:$J$500,4,FALSE)</f>
        <v>0</v>
      </c>
      <c r="AE64" s="36">
        <f>VLOOKUP($B64,三大美股走勢!$A$4:$J$500,7,FALSE)</f>
        <v>0</v>
      </c>
      <c r="AF64" s="36">
        <f>VLOOKUP($B64,三大美股走勢!$A$4:$J$500,10,FALSE)</f>
        <v>0</v>
      </c>
    </row>
    <row r="65" spans="2:32">
      <c r="B65" s="35">
        <v>42844</v>
      </c>
      <c r="C65" s="36">
        <f>VLOOKUP($B65,大盤與近月台指!$A$4:$I$499,2,FALSE)</f>
        <v>0</v>
      </c>
      <c r="D65" s="37">
        <f>VLOOKUP($B65,大盤與近月台指!$A$4:$I$499,3,FALSE)</f>
        <v>0</v>
      </c>
      <c r="E65" s="38">
        <f>VLOOKUP($B65,大盤與近月台指!$A$4:$I$499,4,FALSE)</f>
        <v>0</v>
      </c>
      <c r="F65" s="36">
        <f>VLOOKUP($B65,大盤與近月台指!$A$4:$I$499,5,FALSE)</f>
        <v>0</v>
      </c>
      <c r="G65" s="52">
        <f>VLOOKUP($B65,三大法人買賣超!$A$4:$I$500,3,FALSE)</f>
        <v>0</v>
      </c>
      <c r="H65" s="37">
        <f>VLOOKUP($B65,三大法人買賣超!$A$4:$I$500,5,FALSE)</f>
        <v>0</v>
      </c>
      <c r="I65" s="29">
        <f>VLOOKUP($B65,三大法人買賣超!$A$4:$I$500,7,FALSE)</f>
        <v>0</v>
      </c>
      <c r="J65" s="29">
        <f>VLOOKUP($B65,三大法人買賣超!$A$4:$I$500,9,FALSE)</f>
        <v>0</v>
      </c>
      <c r="K65" s="40">
        <f>新台幣匯率美元指數!B66</f>
        <v>0</v>
      </c>
      <c r="L65" s="41">
        <f>新台幣匯率美元指數!C66</f>
        <v>0</v>
      </c>
      <c r="M65" s="42">
        <f>新台幣匯率美元指數!D66</f>
        <v>0</v>
      </c>
      <c r="N65" s="29">
        <f>VLOOKUP($B65,期貨未平倉口數!$A$4:$M$499,4,FALSE)</f>
        <v>0</v>
      </c>
      <c r="O65" s="29">
        <f>VLOOKUP($B65,期貨未平倉口數!$A$4:$M$499,9,FALSE)</f>
        <v>0</v>
      </c>
      <c r="P65" s="29">
        <f>VLOOKUP($B65,期貨未平倉口數!$A$4:$M$499,10,FALSE)</f>
        <v>-73219.75</v>
      </c>
      <c r="Q65" s="29">
        <f>VLOOKUP($B65,期貨未平倉口數!$A$4:$M$499,11,FALSE)</f>
        <v>0</v>
      </c>
      <c r="R65" s="67">
        <f>VLOOKUP($B65,選擇權未平倉餘額!$A$4:$I$500,6,FALSE)</f>
        <v>0</v>
      </c>
      <c r="S65" s="67">
        <f>VLOOKUP($B65,選擇權未平倉餘額!$A$4:$I$500,7,FALSE)</f>
        <v>0</v>
      </c>
      <c r="T65" s="67">
        <f>VLOOKUP($B65,選擇權未平倉餘額!$A$4:$I$500,8,FALSE)</f>
        <v>0</v>
      </c>
      <c r="U65" s="67">
        <f>VLOOKUP($B65,選擇權未平倉餘額!$A$4:$I$500,9,FALSE)</f>
        <v>0</v>
      </c>
      <c r="V65" s="42">
        <f>VLOOKUP($B65,臺指選擇權P_C_Ratios!$A$4:$C$500,3,FALSE)</f>
        <v>0</v>
      </c>
      <c r="W65" s="44" t="e">
        <f>VLOOKUP($B65,散戶多空比!$A$6:$L$500,12,FALSE)</f>
        <v>#DIV/0!</v>
      </c>
      <c r="X65" s="43">
        <f>VLOOKUP($B65,期貨大額交易人未沖銷部位!$A$4:$O$499,4,FALSE)</f>
        <v>0</v>
      </c>
      <c r="Y65" s="43">
        <f>VLOOKUP($B65,期貨大額交易人未沖銷部位!$A$4:$O$499,7,FALSE)</f>
        <v>0</v>
      </c>
      <c r="Z65" s="43">
        <f>VLOOKUP($B65,期貨大額交易人未沖銷部位!$A$4:$O$499,10,FALSE)</f>
        <v>0</v>
      </c>
      <c r="AA65" s="43">
        <f>VLOOKUP($B65,期貨大額交易人未沖銷部位!$A$4:$O$499,13,FALSE)</f>
        <v>0</v>
      </c>
      <c r="AB65" s="43">
        <f>VLOOKUP($B65,期貨大額交易人未沖銷部位!$A$4:$O$499,14,FALSE)</f>
        <v>0</v>
      </c>
      <c r="AC65" s="43">
        <f>VLOOKUP($B65,期貨大額交易人未沖銷部位!$A$4:$O$499,15,FALSE)</f>
        <v>0</v>
      </c>
      <c r="AD65" s="36">
        <f>VLOOKUP($B65,三大美股走勢!$A$4:$J$500,4,FALSE)</f>
        <v>0</v>
      </c>
      <c r="AE65" s="36">
        <f>VLOOKUP($B65,三大美股走勢!$A$4:$J$500,7,FALSE)</f>
        <v>0</v>
      </c>
      <c r="AF65" s="36">
        <f>VLOOKUP($B65,三大美股走勢!$A$4:$J$500,10,FALSE)</f>
        <v>0</v>
      </c>
    </row>
    <row r="66" spans="2:32">
      <c r="B66" s="35">
        <v>42845</v>
      </c>
      <c r="C66" s="36">
        <f>VLOOKUP($B66,大盤與近月台指!$A$4:$I$499,2,FALSE)</f>
        <v>0</v>
      </c>
      <c r="D66" s="37">
        <f>VLOOKUP($B66,大盤與近月台指!$A$4:$I$499,3,FALSE)</f>
        <v>0</v>
      </c>
      <c r="E66" s="38">
        <f>VLOOKUP($B66,大盤與近月台指!$A$4:$I$499,4,FALSE)</f>
        <v>0</v>
      </c>
      <c r="F66" s="36">
        <f>VLOOKUP($B66,大盤與近月台指!$A$4:$I$499,5,FALSE)</f>
        <v>0</v>
      </c>
      <c r="G66" s="52">
        <f>VLOOKUP($B66,三大法人買賣超!$A$4:$I$500,3,FALSE)</f>
        <v>0</v>
      </c>
      <c r="H66" s="37">
        <f>VLOOKUP($B66,三大法人買賣超!$A$4:$I$500,5,FALSE)</f>
        <v>0</v>
      </c>
      <c r="I66" s="29">
        <f>VLOOKUP($B66,三大法人買賣超!$A$4:$I$500,7,FALSE)</f>
        <v>0</v>
      </c>
      <c r="J66" s="29">
        <f>VLOOKUP($B66,三大法人買賣超!$A$4:$I$500,9,FALSE)</f>
        <v>0</v>
      </c>
      <c r="K66" s="40">
        <f>新台幣匯率美元指數!B67</f>
        <v>0</v>
      </c>
      <c r="L66" s="41">
        <f>新台幣匯率美元指數!C67</f>
        <v>0</v>
      </c>
      <c r="M66" s="42">
        <f>新台幣匯率美元指數!D67</f>
        <v>0</v>
      </c>
      <c r="N66" s="29">
        <f>VLOOKUP($B66,期貨未平倉口數!$A$4:$M$499,4,FALSE)</f>
        <v>0</v>
      </c>
      <c r="O66" s="29">
        <f>VLOOKUP($B66,期貨未平倉口數!$A$4:$M$499,9,FALSE)</f>
        <v>0</v>
      </c>
      <c r="P66" s="29">
        <f>VLOOKUP($B66,期貨未平倉口數!$A$4:$M$499,10,FALSE)</f>
        <v>-73219.75</v>
      </c>
      <c r="Q66" s="29">
        <f>VLOOKUP($B66,期貨未平倉口數!$A$4:$M$499,11,FALSE)</f>
        <v>0</v>
      </c>
      <c r="R66" s="67">
        <f>VLOOKUP($B66,選擇權未平倉餘額!$A$4:$I$500,6,FALSE)</f>
        <v>0</v>
      </c>
      <c r="S66" s="67">
        <f>VLOOKUP($B66,選擇權未平倉餘額!$A$4:$I$500,7,FALSE)</f>
        <v>0</v>
      </c>
      <c r="T66" s="67">
        <f>VLOOKUP($B66,選擇權未平倉餘額!$A$4:$I$500,8,FALSE)</f>
        <v>0</v>
      </c>
      <c r="U66" s="67">
        <f>VLOOKUP($B66,選擇權未平倉餘額!$A$4:$I$500,9,FALSE)</f>
        <v>0</v>
      </c>
      <c r="V66" s="42">
        <f>VLOOKUP($B66,臺指選擇權P_C_Ratios!$A$4:$C$500,3,FALSE)</f>
        <v>0</v>
      </c>
      <c r="W66" s="44" t="e">
        <f>VLOOKUP($B66,散戶多空比!$A$6:$L$500,12,FALSE)</f>
        <v>#DIV/0!</v>
      </c>
      <c r="X66" s="43">
        <f>VLOOKUP($B66,期貨大額交易人未沖銷部位!$A$4:$O$499,4,FALSE)</f>
        <v>0</v>
      </c>
      <c r="Y66" s="43">
        <f>VLOOKUP($B66,期貨大額交易人未沖銷部位!$A$4:$O$499,7,FALSE)</f>
        <v>0</v>
      </c>
      <c r="Z66" s="43">
        <f>VLOOKUP($B66,期貨大額交易人未沖銷部位!$A$4:$O$499,10,FALSE)</f>
        <v>0</v>
      </c>
      <c r="AA66" s="43">
        <f>VLOOKUP($B66,期貨大額交易人未沖銷部位!$A$4:$O$499,13,FALSE)</f>
        <v>0</v>
      </c>
      <c r="AB66" s="43">
        <f>VLOOKUP($B66,期貨大額交易人未沖銷部位!$A$4:$O$499,14,FALSE)</f>
        <v>0</v>
      </c>
      <c r="AC66" s="43">
        <f>VLOOKUP($B66,期貨大額交易人未沖銷部位!$A$4:$O$499,15,FALSE)</f>
        <v>0</v>
      </c>
      <c r="AD66" s="36">
        <f>VLOOKUP($B66,三大美股走勢!$A$4:$J$500,4,FALSE)</f>
        <v>0</v>
      </c>
      <c r="AE66" s="36">
        <f>VLOOKUP($B66,三大美股走勢!$A$4:$J$500,7,FALSE)</f>
        <v>0</v>
      </c>
      <c r="AF66" s="36">
        <f>VLOOKUP($B66,三大美股走勢!$A$4:$J$500,10,FALSE)</f>
        <v>0</v>
      </c>
    </row>
    <row r="67" spans="2:32">
      <c r="B67" s="35">
        <v>42846</v>
      </c>
      <c r="C67" s="36">
        <f>VLOOKUP($B67,大盤與近月台指!$A$4:$I$499,2,FALSE)</f>
        <v>0</v>
      </c>
      <c r="D67" s="37">
        <f>VLOOKUP($B67,大盤與近月台指!$A$4:$I$499,3,FALSE)</f>
        <v>0</v>
      </c>
      <c r="E67" s="38">
        <f>VLOOKUP($B67,大盤與近月台指!$A$4:$I$499,4,FALSE)</f>
        <v>0</v>
      </c>
      <c r="F67" s="36">
        <f>VLOOKUP($B67,大盤與近月台指!$A$4:$I$499,5,FALSE)</f>
        <v>0</v>
      </c>
      <c r="G67" s="52">
        <f>VLOOKUP($B67,三大法人買賣超!$A$4:$I$500,3,FALSE)</f>
        <v>0</v>
      </c>
      <c r="H67" s="37">
        <f>VLOOKUP($B67,三大法人買賣超!$A$4:$I$500,5,FALSE)</f>
        <v>0</v>
      </c>
      <c r="I67" s="29">
        <f>VLOOKUP($B67,三大法人買賣超!$A$4:$I$500,7,FALSE)</f>
        <v>0</v>
      </c>
      <c r="J67" s="29">
        <f>VLOOKUP($B67,三大法人買賣超!$A$4:$I$500,9,FALSE)</f>
        <v>0</v>
      </c>
      <c r="K67" s="40">
        <f>新台幣匯率美元指數!B68</f>
        <v>0</v>
      </c>
      <c r="L67" s="41">
        <f>新台幣匯率美元指數!C68</f>
        <v>0</v>
      </c>
      <c r="M67" s="42">
        <f>新台幣匯率美元指數!D68</f>
        <v>0</v>
      </c>
      <c r="N67" s="29">
        <f>VLOOKUP($B67,期貨未平倉口數!$A$4:$M$499,4,FALSE)</f>
        <v>0</v>
      </c>
      <c r="O67" s="29">
        <f>VLOOKUP($B67,期貨未平倉口數!$A$4:$M$499,9,FALSE)</f>
        <v>0</v>
      </c>
      <c r="P67" s="29">
        <f>VLOOKUP($B67,期貨未平倉口數!$A$4:$M$499,10,FALSE)</f>
        <v>-73219.75</v>
      </c>
      <c r="Q67" s="29">
        <f>VLOOKUP($B67,期貨未平倉口數!$A$4:$M$499,11,FALSE)</f>
        <v>0</v>
      </c>
      <c r="R67" s="67">
        <f>VLOOKUP($B67,選擇權未平倉餘額!$A$4:$I$500,6,FALSE)</f>
        <v>0</v>
      </c>
      <c r="S67" s="67">
        <f>VLOOKUP($B67,選擇權未平倉餘額!$A$4:$I$500,7,FALSE)</f>
        <v>0</v>
      </c>
      <c r="T67" s="67">
        <f>VLOOKUP($B67,選擇權未平倉餘額!$A$4:$I$500,8,FALSE)</f>
        <v>0</v>
      </c>
      <c r="U67" s="67">
        <f>VLOOKUP($B67,選擇權未平倉餘額!$A$4:$I$500,9,FALSE)</f>
        <v>0</v>
      </c>
      <c r="V67" s="42">
        <f>VLOOKUP($B67,臺指選擇權P_C_Ratios!$A$4:$C$500,3,FALSE)</f>
        <v>0</v>
      </c>
      <c r="W67" s="44" t="e">
        <f>VLOOKUP($B67,散戶多空比!$A$6:$L$500,12,FALSE)</f>
        <v>#DIV/0!</v>
      </c>
      <c r="X67" s="43">
        <f>VLOOKUP($B67,期貨大額交易人未沖銷部位!$A$4:$O$499,4,FALSE)</f>
        <v>0</v>
      </c>
      <c r="Y67" s="43">
        <f>VLOOKUP($B67,期貨大額交易人未沖銷部位!$A$4:$O$499,7,FALSE)</f>
        <v>0</v>
      </c>
      <c r="Z67" s="43">
        <f>VLOOKUP($B67,期貨大額交易人未沖銷部位!$A$4:$O$499,10,FALSE)</f>
        <v>0</v>
      </c>
      <c r="AA67" s="43">
        <f>VLOOKUP($B67,期貨大額交易人未沖銷部位!$A$4:$O$499,13,FALSE)</f>
        <v>0</v>
      </c>
      <c r="AB67" s="43">
        <f>VLOOKUP($B67,期貨大額交易人未沖銷部位!$A$4:$O$499,14,FALSE)</f>
        <v>0</v>
      </c>
      <c r="AC67" s="43">
        <f>VLOOKUP($B67,期貨大額交易人未沖銷部位!$A$4:$O$499,15,FALSE)</f>
        <v>0</v>
      </c>
      <c r="AD67" s="36">
        <f>VLOOKUP($B67,三大美股走勢!$A$4:$J$500,4,FALSE)</f>
        <v>0</v>
      </c>
      <c r="AE67" s="36">
        <f>VLOOKUP($B67,三大美股走勢!$A$4:$J$500,7,FALSE)</f>
        <v>0</v>
      </c>
      <c r="AF67" s="36">
        <f>VLOOKUP($B67,三大美股走勢!$A$4:$J$500,10,FALSE)</f>
        <v>0</v>
      </c>
    </row>
    <row r="68" spans="2:32">
      <c r="B68" s="35">
        <v>42847</v>
      </c>
      <c r="C68" s="36">
        <f>VLOOKUP($B68,大盤與近月台指!$A$4:$I$499,2,FALSE)</f>
        <v>0</v>
      </c>
      <c r="D68" s="37">
        <f>VLOOKUP($B68,大盤與近月台指!$A$4:$I$499,3,FALSE)</f>
        <v>0</v>
      </c>
      <c r="E68" s="38">
        <f>VLOOKUP($B68,大盤與近月台指!$A$4:$I$499,4,FALSE)</f>
        <v>0</v>
      </c>
      <c r="F68" s="36">
        <f>VLOOKUP($B68,大盤與近月台指!$A$4:$I$499,5,FALSE)</f>
        <v>0</v>
      </c>
      <c r="G68" s="52">
        <f>VLOOKUP($B68,三大法人買賣超!$A$4:$I$500,3,FALSE)</f>
        <v>0</v>
      </c>
      <c r="H68" s="37">
        <f>VLOOKUP($B68,三大法人買賣超!$A$4:$I$500,5,FALSE)</f>
        <v>0</v>
      </c>
      <c r="I68" s="29">
        <f>VLOOKUP($B68,三大法人買賣超!$A$4:$I$500,7,FALSE)</f>
        <v>0</v>
      </c>
      <c r="J68" s="29">
        <f>VLOOKUP($B68,三大法人買賣超!$A$4:$I$500,9,FALSE)</f>
        <v>0</v>
      </c>
      <c r="K68" s="40">
        <f>新台幣匯率美元指數!B69</f>
        <v>0</v>
      </c>
      <c r="L68" s="41">
        <f>新台幣匯率美元指數!C69</f>
        <v>0</v>
      </c>
      <c r="M68" s="42">
        <f>新台幣匯率美元指數!D69</f>
        <v>0</v>
      </c>
      <c r="N68" s="29">
        <f>VLOOKUP($B68,期貨未平倉口數!$A$4:$M$499,4,FALSE)</f>
        <v>0</v>
      </c>
      <c r="O68" s="29">
        <f>VLOOKUP($B68,期貨未平倉口數!$A$4:$M$499,9,FALSE)</f>
        <v>0</v>
      </c>
      <c r="P68" s="29">
        <f>VLOOKUP($B68,期貨未平倉口數!$A$4:$M$499,10,FALSE)</f>
        <v>-73219.75</v>
      </c>
      <c r="Q68" s="29">
        <f>VLOOKUP($B68,期貨未平倉口數!$A$4:$M$499,11,FALSE)</f>
        <v>0</v>
      </c>
      <c r="R68" s="67">
        <f>VLOOKUP($B68,選擇權未平倉餘額!$A$4:$I$500,6,FALSE)</f>
        <v>0</v>
      </c>
      <c r="S68" s="67">
        <f>VLOOKUP($B68,選擇權未平倉餘額!$A$4:$I$500,7,FALSE)</f>
        <v>0</v>
      </c>
      <c r="T68" s="67">
        <f>VLOOKUP($B68,選擇權未平倉餘額!$A$4:$I$500,8,FALSE)</f>
        <v>0</v>
      </c>
      <c r="U68" s="67">
        <f>VLOOKUP($B68,選擇權未平倉餘額!$A$4:$I$500,9,FALSE)</f>
        <v>0</v>
      </c>
      <c r="V68" s="42">
        <f>VLOOKUP($B68,臺指選擇權P_C_Ratios!$A$4:$C$500,3,FALSE)</f>
        <v>0</v>
      </c>
      <c r="W68" s="44" t="e">
        <f>VLOOKUP($B68,散戶多空比!$A$6:$L$500,12,FALSE)</f>
        <v>#DIV/0!</v>
      </c>
      <c r="X68" s="43">
        <f>VLOOKUP($B68,期貨大額交易人未沖銷部位!$A$4:$O$499,4,FALSE)</f>
        <v>0</v>
      </c>
      <c r="Y68" s="43">
        <f>VLOOKUP($B68,期貨大額交易人未沖銷部位!$A$4:$O$499,7,FALSE)</f>
        <v>0</v>
      </c>
      <c r="Z68" s="43">
        <f>VLOOKUP($B68,期貨大額交易人未沖銷部位!$A$4:$O$499,10,FALSE)</f>
        <v>0</v>
      </c>
      <c r="AA68" s="43">
        <f>VLOOKUP($B68,期貨大額交易人未沖銷部位!$A$4:$O$499,13,FALSE)</f>
        <v>0</v>
      </c>
      <c r="AB68" s="43">
        <f>VLOOKUP($B68,期貨大額交易人未沖銷部位!$A$4:$O$499,14,FALSE)</f>
        <v>0</v>
      </c>
      <c r="AC68" s="43">
        <f>VLOOKUP($B68,期貨大額交易人未沖銷部位!$A$4:$O$499,15,FALSE)</f>
        <v>0</v>
      </c>
      <c r="AD68" s="36">
        <f>VLOOKUP($B68,三大美股走勢!$A$4:$J$500,4,FALSE)</f>
        <v>0</v>
      </c>
      <c r="AE68" s="36">
        <f>VLOOKUP($B68,三大美股走勢!$A$4:$J$500,7,FALSE)</f>
        <v>0</v>
      </c>
      <c r="AF68" s="36">
        <f>VLOOKUP($B68,三大美股走勢!$A$4:$J$500,10,FALSE)</f>
        <v>0</v>
      </c>
    </row>
    <row r="69" spans="2:32">
      <c r="B69" s="35">
        <v>42848</v>
      </c>
      <c r="C69" s="36">
        <f>VLOOKUP($B69,大盤與近月台指!$A$4:$I$499,2,FALSE)</f>
        <v>0</v>
      </c>
      <c r="D69" s="37">
        <f>VLOOKUP($B69,大盤與近月台指!$A$4:$I$499,3,FALSE)</f>
        <v>0</v>
      </c>
      <c r="E69" s="38">
        <f>VLOOKUP($B69,大盤與近月台指!$A$4:$I$499,4,FALSE)</f>
        <v>0</v>
      </c>
      <c r="F69" s="36">
        <f>VLOOKUP($B69,大盤與近月台指!$A$4:$I$499,5,FALSE)</f>
        <v>0</v>
      </c>
      <c r="G69" s="52">
        <f>VLOOKUP($B69,三大法人買賣超!$A$4:$I$500,3,FALSE)</f>
        <v>0</v>
      </c>
      <c r="H69" s="37">
        <f>VLOOKUP($B69,三大法人買賣超!$A$4:$I$500,5,FALSE)</f>
        <v>0</v>
      </c>
      <c r="I69" s="29">
        <f>VLOOKUP($B69,三大法人買賣超!$A$4:$I$500,7,FALSE)</f>
        <v>0</v>
      </c>
      <c r="J69" s="29">
        <f>VLOOKUP($B69,三大法人買賣超!$A$4:$I$500,9,FALSE)</f>
        <v>0</v>
      </c>
      <c r="K69" s="40">
        <f>新台幣匯率美元指數!B70</f>
        <v>0</v>
      </c>
      <c r="L69" s="41">
        <f>新台幣匯率美元指數!C70</f>
        <v>0</v>
      </c>
      <c r="M69" s="42">
        <f>新台幣匯率美元指數!D70</f>
        <v>0</v>
      </c>
      <c r="N69" s="29">
        <f>VLOOKUP($B69,期貨未平倉口數!$A$4:$M$499,4,FALSE)</f>
        <v>0</v>
      </c>
      <c r="O69" s="29">
        <f>VLOOKUP($B69,期貨未平倉口數!$A$4:$M$499,9,FALSE)</f>
        <v>0</v>
      </c>
      <c r="P69" s="29">
        <f>VLOOKUP($B69,期貨未平倉口數!$A$4:$M$499,10,FALSE)</f>
        <v>-73219.75</v>
      </c>
      <c r="Q69" s="29">
        <f>VLOOKUP($B69,期貨未平倉口數!$A$4:$M$499,11,FALSE)</f>
        <v>0</v>
      </c>
      <c r="R69" s="67">
        <f>VLOOKUP($B69,選擇權未平倉餘額!$A$4:$I$500,6,FALSE)</f>
        <v>0</v>
      </c>
      <c r="S69" s="67">
        <f>VLOOKUP($B69,選擇權未平倉餘額!$A$4:$I$500,7,FALSE)</f>
        <v>0</v>
      </c>
      <c r="T69" s="67">
        <f>VLOOKUP($B69,選擇權未平倉餘額!$A$4:$I$500,8,FALSE)</f>
        <v>0</v>
      </c>
      <c r="U69" s="67">
        <f>VLOOKUP($B69,選擇權未平倉餘額!$A$4:$I$500,9,FALSE)</f>
        <v>0</v>
      </c>
      <c r="V69" s="42">
        <f>VLOOKUP($B69,臺指選擇權P_C_Ratios!$A$4:$C$500,3,FALSE)</f>
        <v>0</v>
      </c>
      <c r="W69" s="44" t="e">
        <f>VLOOKUP($B69,散戶多空比!$A$6:$L$500,12,FALSE)</f>
        <v>#DIV/0!</v>
      </c>
      <c r="X69" s="43">
        <f>VLOOKUP($B69,期貨大額交易人未沖銷部位!$A$4:$O$499,4,FALSE)</f>
        <v>0</v>
      </c>
      <c r="Y69" s="43">
        <f>VLOOKUP($B69,期貨大額交易人未沖銷部位!$A$4:$O$499,7,FALSE)</f>
        <v>0</v>
      </c>
      <c r="Z69" s="43">
        <f>VLOOKUP($B69,期貨大額交易人未沖銷部位!$A$4:$O$499,10,FALSE)</f>
        <v>0</v>
      </c>
      <c r="AA69" s="43">
        <f>VLOOKUP($B69,期貨大額交易人未沖銷部位!$A$4:$O$499,13,FALSE)</f>
        <v>0</v>
      </c>
      <c r="AB69" s="43">
        <f>VLOOKUP($B69,期貨大額交易人未沖銷部位!$A$4:$O$499,14,FALSE)</f>
        <v>0</v>
      </c>
      <c r="AC69" s="43">
        <f>VLOOKUP($B69,期貨大額交易人未沖銷部位!$A$4:$O$499,15,FALSE)</f>
        <v>0</v>
      </c>
      <c r="AD69" s="36">
        <f>VLOOKUP($B69,三大美股走勢!$A$4:$J$500,4,FALSE)</f>
        <v>0</v>
      </c>
      <c r="AE69" s="36">
        <f>VLOOKUP($B69,三大美股走勢!$A$4:$J$500,7,FALSE)</f>
        <v>0</v>
      </c>
      <c r="AF69" s="36">
        <f>VLOOKUP($B69,三大美股走勢!$A$4:$J$500,10,FALSE)</f>
        <v>0</v>
      </c>
    </row>
    <row r="70" spans="2:32">
      <c r="B70" s="35">
        <v>42849</v>
      </c>
      <c r="C70" s="36">
        <f>VLOOKUP($B70,大盤與近月台指!$A$4:$I$499,2,FALSE)</f>
        <v>0</v>
      </c>
      <c r="D70" s="37">
        <f>VLOOKUP($B70,大盤與近月台指!$A$4:$I$499,3,FALSE)</f>
        <v>0</v>
      </c>
      <c r="E70" s="38">
        <f>VLOOKUP($B70,大盤與近月台指!$A$4:$I$499,4,FALSE)</f>
        <v>0</v>
      </c>
      <c r="F70" s="36">
        <f>VLOOKUP($B70,大盤與近月台指!$A$4:$I$499,5,FALSE)</f>
        <v>0</v>
      </c>
      <c r="G70" s="52">
        <f>VLOOKUP($B70,三大法人買賣超!$A$4:$I$500,3,FALSE)</f>
        <v>0</v>
      </c>
      <c r="H70" s="37">
        <f>VLOOKUP($B70,三大法人買賣超!$A$4:$I$500,5,FALSE)</f>
        <v>0</v>
      </c>
      <c r="I70" s="29">
        <f>VLOOKUP($B70,三大法人買賣超!$A$4:$I$500,7,FALSE)</f>
        <v>0</v>
      </c>
      <c r="J70" s="29">
        <f>VLOOKUP($B70,三大法人買賣超!$A$4:$I$500,9,FALSE)</f>
        <v>0</v>
      </c>
      <c r="K70" s="40">
        <f>新台幣匯率美元指數!B71</f>
        <v>0</v>
      </c>
      <c r="L70" s="41">
        <f>新台幣匯率美元指數!C71</f>
        <v>0</v>
      </c>
      <c r="M70" s="42">
        <f>新台幣匯率美元指數!D71</f>
        <v>0</v>
      </c>
      <c r="N70" s="29">
        <f>VLOOKUP($B70,期貨未平倉口數!$A$4:$M$499,4,FALSE)</f>
        <v>0</v>
      </c>
      <c r="O70" s="29">
        <f>VLOOKUP($B70,期貨未平倉口數!$A$4:$M$499,9,FALSE)</f>
        <v>0</v>
      </c>
      <c r="P70" s="29">
        <f>VLOOKUP($B70,期貨未平倉口數!$A$4:$M$499,10,FALSE)</f>
        <v>-73219.75</v>
      </c>
      <c r="Q70" s="29">
        <f>VLOOKUP($B70,期貨未平倉口數!$A$4:$M$499,11,FALSE)</f>
        <v>0</v>
      </c>
      <c r="R70" s="67">
        <f>VLOOKUP($B70,選擇權未平倉餘額!$A$4:$I$500,6,FALSE)</f>
        <v>0</v>
      </c>
      <c r="S70" s="67">
        <f>VLOOKUP($B70,選擇權未平倉餘額!$A$4:$I$500,7,FALSE)</f>
        <v>0</v>
      </c>
      <c r="T70" s="67">
        <f>VLOOKUP($B70,選擇權未平倉餘額!$A$4:$I$500,8,FALSE)</f>
        <v>0</v>
      </c>
      <c r="U70" s="67">
        <f>VLOOKUP($B70,選擇權未平倉餘額!$A$4:$I$500,9,FALSE)</f>
        <v>0</v>
      </c>
      <c r="V70" s="42">
        <f>VLOOKUP($B70,臺指選擇權P_C_Ratios!$A$4:$C$500,3,FALSE)</f>
        <v>0</v>
      </c>
      <c r="W70" s="44" t="e">
        <f>VLOOKUP($B70,散戶多空比!$A$6:$L$500,12,FALSE)</f>
        <v>#DIV/0!</v>
      </c>
      <c r="X70" s="43">
        <f>VLOOKUP($B70,期貨大額交易人未沖銷部位!$A$4:$O$499,4,FALSE)</f>
        <v>0</v>
      </c>
      <c r="Y70" s="43">
        <f>VLOOKUP($B70,期貨大額交易人未沖銷部位!$A$4:$O$499,7,FALSE)</f>
        <v>0</v>
      </c>
      <c r="Z70" s="43">
        <f>VLOOKUP($B70,期貨大額交易人未沖銷部位!$A$4:$O$499,10,FALSE)</f>
        <v>0</v>
      </c>
      <c r="AA70" s="43">
        <f>VLOOKUP($B70,期貨大額交易人未沖銷部位!$A$4:$O$499,13,FALSE)</f>
        <v>0</v>
      </c>
      <c r="AB70" s="43">
        <f>VLOOKUP($B70,期貨大額交易人未沖銷部位!$A$4:$O$499,14,FALSE)</f>
        <v>0</v>
      </c>
      <c r="AC70" s="43">
        <f>VLOOKUP($B70,期貨大額交易人未沖銷部位!$A$4:$O$499,15,FALSE)</f>
        <v>0</v>
      </c>
      <c r="AD70" s="36">
        <f>VLOOKUP($B70,三大美股走勢!$A$4:$J$500,4,FALSE)</f>
        <v>0</v>
      </c>
      <c r="AE70" s="36">
        <f>VLOOKUP($B70,三大美股走勢!$A$4:$J$500,7,FALSE)</f>
        <v>0</v>
      </c>
      <c r="AF70" s="36">
        <f>VLOOKUP($B70,三大美股走勢!$A$4:$J$500,10,FALSE)</f>
        <v>0</v>
      </c>
    </row>
    <row r="71" spans="2:32">
      <c r="B71" s="35">
        <v>42850</v>
      </c>
      <c r="C71" s="36">
        <f>VLOOKUP($B71,大盤與近月台指!$A$4:$I$499,2,FALSE)</f>
        <v>0</v>
      </c>
      <c r="D71" s="37">
        <f>VLOOKUP($B71,大盤與近月台指!$A$4:$I$499,3,FALSE)</f>
        <v>0</v>
      </c>
      <c r="E71" s="38">
        <f>VLOOKUP($B71,大盤與近月台指!$A$4:$I$499,4,FALSE)</f>
        <v>0</v>
      </c>
      <c r="F71" s="36">
        <f>VLOOKUP($B71,大盤與近月台指!$A$4:$I$499,5,FALSE)</f>
        <v>0</v>
      </c>
      <c r="G71" s="52">
        <f>VLOOKUP($B71,三大法人買賣超!$A$4:$I$500,3,FALSE)</f>
        <v>0</v>
      </c>
      <c r="H71" s="37">
        <f>VLOOKUP($B71,三大法人買賣超!$A$4:$I$500,5,FALSE)</f>
        <v>0</v>
      </c>
      <c r="I71" s="29">
        <f>VLOOKUP($B71,三大法人買賣超!$A$4:$I$500,7,FALSE)</f>
        <v>0</v>
      </c>
      <c r="J71" s="29">
        <f>VLOOKUP($B71,三大法人買賣超!$A$4:$I$500,9,FALSE)</f>
        <v>0</v>
      </c>
      <c r="K71" s="40">
        <f>新台幣匯率美元指數!B72</f>
        <v>0</v>
      </c>
      <c r="L71" s="41">
        <f>新台幣匯率美元指數!C72</f>
        <v>0</v>
      </c>
      <c r="M71" s="42">
        <f>新台幣匯率美元指數!D72</f>
        <v>0</v>
      </c>
      <c r="N71" s="29">
        <f>VLOOKUP($B71,期貨未平倉口數!$A$4:$M$499,4,FALSE)</f>
        <v>0</v>
      </c>
      <c r="O71" s="29">
        <f>VLOOKUP($B71,期貨未平倉口數!$A$4:$M$499,9,FALSE)</f>
        <v>0</v>
      </c>
      <c r="P71" s="29">
        <f>VLOOKUP($B71,期貨未平倉口數!$A$4:$M$499,10,FALSE)</f>
        <v>-73219.75</v>
      </c>
      <c r="Q71" s="29">
        <f>VLOOKUP($B71,期貨未平倉口數!$A$4:$M$499,11,FALSE)</f>
        <v>0</v>
      </c>
      <c r="R71" s="67">
        <f>VLOOKUP($B71,選擇權未平倉餘額!$A$4:$I$500,6,FALSE)</f>
        <v>0</v>
      </c>
      <c r="S71" s="67">
        <f>VLOOKUP($B71,選擇權未平倉餘額!$A$4:$I$500,7,FALSE)</f>
        <v>0</v>
      </c>
      <c r="T71" s="67">
        <f>VLOOKUP($B71,選擇權未平倉餘額!$A$4:$I$500,8,FALSE)</f>
        <v>0</v>
      </c>
      <c r="U71" s="67">
        <f>VLOOKUP($B71,選擇權未平倉餘額!$A$4:$I$500,9,FALSE)</f>
        <v>0</v>
      </c>
      <c r="V71" s="42">
        <f>VLOOKUP($B71,臺指選擇權P_C_Ratios!$A$4:$C$500,3,FALSE)</f>
        <v>0</v>
      </c>
      <c r="W71" s="44" t="e">
        <f>VLOOKUP($B71,散戶多空比!$A$6:$L$500,12,FALSE)</f>
        <v>#DIV/0!</v>
      </c>
      <c r="X71" s="43">
        <f>VLOOKUP($B71,期貨大額交易人未沖銷部位!$A$4:$O$499,4,FALSE)</f>
        <v>0</v>
      </c>
      <c r="Y71" s="43">
        <f>VLOOKUP($B71,期貨大額交易人未沖銷部位!$A$4:$O$499,7,FALSE)</f>
        <v>0</v>
      </c>
      <c r="Z71" s="43">
        <f>VLOOKUP($B71,期貨大額交易人未沖銷部位!$A$4:$O$499,10,FALSE)</f>
        <v>0</v>
      </c>
      <c r="AA71" s="43">
        <f>VLOOKUP($B71,期貨大額交易人未沖銷部位!$A$4:$O$499,13,FALSE)</f>
        <v>0</v>
      </c>
      <c r="AB71" s="43">
        <f>VLOOKUP($B71,期貨大額交易人未沖銷部位!$A$4:$O$499,14,FALSE)</f>
        <v>0</v>
      </c>
      <c r="AC71" s="43">
        <f>VLOOKUP($B71,期貨大額交易人未沖銷部位!$A$4:$O$499,15,FALSE)</f>
        <v>0</v>
      </c>
      <c r="AD71" s="36">
        <f>VLOOKUP($B71,三大美股走勢!$A$4:$J$500,4,FALSE)</f>
        <v>0</v>
      </c>
      <c r="AE71" s="36">
        <f>VLOOKUP($B71,三大美股走勢!$A$4:$J$500,7,FALSE)</f>
        <v>0</v>
      </c>
      <c r="AF71" s="36">
        <f>VLOOKUP($B71,三大美股走勢!$A$4:$J$500,10,FALSE)</f>
        <v>0</v>
      </c>
    </row>
    <row r="72" spans="2:32">
      <c r="B72" s="35">
        <v>42851</v>
      </c>
      <c r="C72" s="36">
        <f>VLOOKUP($B72,大盤與近月台指!$A$4:$I$499,2,FALSE)</f>
        <v>0</v>
      </c>
      <c r="D72" s="37">
        <f>VLOOKUP($B72,大盤與近月台指!$A$4:$I$499,3,FALSE)</f>
        <v>0</v>
      </c>
      <c r="E72" s="38">
        <f>VLOOKUP($B72,大盤與近月台指!$A$4:$I$499,4,FALSE)</f>
        <v>0</v>
      </c>
      <c r="F72" s="36">
        <f>VLOOKUP($B72,大盤與近月台指!$A$4:$I$499,5,FALSE)</f>
        <v>0</v>
      </c>
      <c r="G72" s="52">
        <f>VLOOKUP($B72,三大法人買賣超!$A$4:$I$500,3,FALSE)</f>
        <v>0</v>
      </c>
      <c r="H72" s="37">
        <f>VLOOKUP($B72,三大法人買賣超!$A$4:$I$500,5,FALSE)</f>
        <v>0</v>
      </c>
      <c r="I72" s="29">
        <f>VLOOKUP($B72,三大法人買賣超!$A$4:$I$500,7,FALSE)</f>
        <v>0</v>
      </c>
      <c r="J72" s="29">
        <f>VLOOKUP($B72,三大法人買賣超!$A$4:$I$500,9,FALSE)</f>
        <v>0</v>
      </c>
      <c r="K72" s="40">
        <f>新台幣匯率美元指數!B73</f>
        <v>0</v>
      </c>
      <c r="L72" s="41">
        <f>新台幣匯率美元指數!C73</f>
        <v>0</v>
      </c>
      <c r="M72" s="42">
        <f>新台幣匯率美元指數!D73</f>
        <v>0</v>
      </c>
      <c r="N72" s="29">
        <f>VLOOKUP($B72,期貨未平倉口數!$A$4:$M$499,4,FALSE)</f>
        <v>0</v>
      </c>
      <c r="O72" s="29">
        <f>VLOOKUP($B72,期貨未平倉口數!$A$4:$M$499,9,FALSE)</f>
        <v>0</v>
      </c>
      <c r="P72" s="29">
        <f>VLOOKUP($B72,期貨未平倉口數!$A$4:$M$499,10,FALSE)</f>
        <v>-73219.75</v>
      </c>
      <c r="Q72" s="29">
        <f>VLOOKUP($B72,期貨未平倉口數!$A$4:$M$499,11,FALSE)</f>
        <v>0</v>
      </c>
      <c r="R72" s="67">
        <f>VLOOKUP($B72,選擇權未平倉餘額!$A$4:$I$500,6,FALSE)</f>
        <v>0</v>
      </c>
      <c r="S72" s="67">
        <f>VLOOKUP($B72,選擇權未平倉餘額!$A$4:$I$500,7,FALSE)</f>
        <v>0</v>
      </c>
      <c r="T72" s="67">
        <f>VLOOKUP($B72,選擇權未平倉餘額!$A$4:$I$500,8,FALSE)</f>
        <v>0</v>
      </c>
      <c r="U72" s="67">
        <f>VLOOKUP($B72,選擇權未平倉餘額!$A$4:$I$500,9,FALSE)</f>
        <v>0</v>
      </c>
      <c r="V72" s="42">
        <f>VLOOKUP($B72,臺指選擇權P_C_Ratios!$A$4:$C$500,3,FALSE)</f>
        <v>0</v>
      </c>
      <c r="W72" s="44" t="e">
        <f>VLOOKUP($B72,散戶多空比!$A$6:$L$500,12,FALSE)</f>
        <v>#DIV/0!</v>
      </c>
      <c r="X72" s="43">
        <f>VLOOKUP($B72,期貨大額交易人未沖銷部位!$A$4:$O$499,4,FALSE)</f>
        <v>0</v>
      </c>
      <c r="Y72" s="43">
        <f>VLOOKUP($B72,期貨大額交易人未沖銷部位!$A$4:$O$499,7,FALSE)</f>
        <v>0</v>
      </c>
      <c r="Z72" s="43">
        <f>VLOOKUP($B72,期貨大額交易人未沖銷部位!$A$4:$O$499,10,FALSE)</f>
        <v>0</v>
      </c>
      <c r="AA72" s="43">
        <f>VLOOKUP($B72,期貨大額交易人未沖銷部位!$A$4:$O$499,13,FALSE)</f>
        <v>0</v>
      </c>
      <c r="AB72" s="43">
        <f>VLOOKUP($B72,期貨大額交易人未沖銷部位!$A$4:$O$499,14,FALSE)</f>
        <v>0</v>
      </c>
      <c r="AC72" s="43">
        <f>VLOOKUP($B72,期貨大額交易人未沖銷部位!$A$4:$O$499,15,FALSE)</f>
        <v>0</v>
      </c>
      <c r="AD72" s="36">
        <f>VLOOKUP($B72,三大美股走勢!$A$4:$J$500,4,FALSE)</f>
        <v>0</v>
      </c>
      <c r="AE72" s="36">
        <f>VLOOKUP($B72,三大美股走勢!$A$4:$J$500,7,FALSE)</f>
        <v>0</v>
      </c>
      <c r="AF72" s="36">
        <f>VLOOKUP($B72,三大美股走勢!$A$4:$J$500,10,FALSE)</f>
        <v>0</v>
      </c>
    </row>
    <row r="73" spans="2:32">
      <c r="B73" s="35">
        <v>42852</v>
      </c>
      <c r="C73" s="36">
        <f>VLOOKUP($B73,大盤與近月台指!$A$4:$I$499,2,FALSE)</f>
        <v>0</v>
      </c>
      <c r="D73" s="37">
        <f>VLOOKUP($B73,大盤與近月台指!$A$4:$I$499,3,FALSE)</f>
        <v>0</v>
      </c>
      <c r="E73" s="38">
        <f>VLOOKUP($B73,大盤與近月台指!$A$4:$I$499,4,FALSE)</f>
        <v>0</v>
      </c>
      <c r="F73" s="36">
        <f>VLOOKUP($B73,大盤與近月台指!$A$4:$I$499,5,FALSE)</f>
        <v>0</v>
      </c>
      <c r="G73" s="52">
        <f>VLOOKUP($B73,三大法人買賣超!$A$4:$I$500,3,FALSE)</f>
        <v>0</v>
      </c>
      <c r="H73" s="37">
        <f>VLOOKUP($B73,三大法人買賣超!$A$4:$I$500,5,FALSE)</f>
        <v>0</v>
      </c>
      <c r="I73" s="29">
        <f>VLOOKUP($B73,三大法人買賣超!$A$4:$I$500,7,FALSE)</f>
        <v>0</v>
      </c>
      <c r="J73" s="29">
        <f>VLOOKUP($B73,三大法人買賣超!$A$4:$I$500,9,FALSE)</f>
        <v>0</v>
      </c>
      <c r="K73" s="40">
        <f>新台幣匯率美元指數!B74</f>
        <v>0</v>
      </c>
      <c r="L73" s="41">
        <f>新台幣匯率美元指數!C74</f>
        <v>0</v>
      </c>
      <c r="M73" s="42">
        <f>新台幣匯率美元指數!D74</f>
        <v>0</v>
      </c>
      <c r="N73" s="29">
        <f>VLOOKUP($B73,期貨未平倉口數!$A$4:$M$499,4,FALSE)</f>
        <v>0</v>
      </c>
      <c r="O73" s="29">
        <f>VLOOKUP($B73,期貨未平倉口數!$A$4:$M$499,9,FALSE)</f>
        <v>0</v>
      </c>
      <c r="P73" s="29">
        <f>VLOOKUP($B73,期貨未平倉口數!$A$4:$M$499,10,FALSE)</f>
        <v>-73219.75</v>
      </c>
      <c r="Q73" s="29">
        <f>VLOOKUP($B73,期貨未平倉口數!$A$4:$M$499,11,FALSE)</f>
        <v>0</v>
      </c>
      <c r="R73" s="67">
        <f>VLOOKUP($B73,選擇權未平倉餘額!$A$4:$I$500,6,FALSE)</f>
        <v>0</v>
      </c>
      <c r="S73" s="67">
        <f>VLOOKUP($B73,選擇權未平倉餘額!$A$4:$I$500,7,FALSE)</f>
        <v>0</v>
      </c>
      <c r="T73" s="67">
        <f>VLOOKUP($B73,選擇權未平倉餘額!$A$4:$I$500,8,FALSE)</f>
        <v>0</v>
      </c>
      <c r="U73" s="67">
        <f>VLOOKUP($B73,選擇權未平倉餘額!$A$4:$I$500,9,FALSE)</f>
        <v>0</v>
      </c>
      <c r="V73" s="42">
        <f>VLOOKUP($B73,臺指選擇權P_C_Ratios!$A$4:$C$500,3,FALSE)</f>
        <v>0</v>
      </c>
      <c r="W73" s="44" t="e">
        <f>VLOOKUP($B73,散戶多空比!$A$6:$L$500,12,FALSE)</f>
        <v>#DIV/0!</v>
      </c>
      <c r="X73" s="43">
        <f>VLOOKUP($B73,期貨大額交易人未沖銷部位!$A$4:$O$499,4,FALSE)</f>
        <v>0</v>
      </c>
      <c r="Y73" s="43">
        <f>VLOOKUP($B73,期貨大額交易人未沖銷部位!$A$4:$O$499,7,FALSE)</f>
        <v>0</v>
      </c>
      <c r="Z73" s="43">
        <f>VLOOKUP($B73,期貨大額交易人未沖銷部位!$A$4:$O$499,10,FALSE)</f>
        <v>0</v>
      </c>
      <c r="AA73" s="43">
        <f>VLOOKUP($B73,期貨大額交易人未沖銷部位!$A$4:$O$499,13,FALSE)</f>
        <v>0</v>
      </c>
      <c r="AB73" s="43">
        <f>VLOOKUP($B73,期貨大額交易人未沖銷部位!$A$4:$O$499,14,FALSE)</f>
        <v>0</v>
      </c>
      <c r="AC73" s="43">
        <f>VLOOKUP($B73,期貨大額交易人未沖銷部位!$A$4:$O$499,15,FALSE)</f>
        <v>0</v>
      </c>
      <c r="AD73" s="36">
        <f>VLOOKUP($B73,三大美股走勢!$A$4:$J$500,4,FALSE)</f>
        <v>0</v>
      </c>
      <c r="AE73" s="36">
        <f>VLOOKUP($B73,三大美股走勢!$A$4:$J$500,7,FALSE)</f>
        <v>0</v>
      </c>
      <c r="AF73" s="36">
        <f>VLOOKUP($B73,三大美股走勢!$A$4:$J$500,10,FALSE)</f>
        <v>0</v>
      </c>
    </row>
    <row r="74" spans="2:32">
      <c r="B74" s="35">
        <v>42853</v>
      </c>
      <c r="C74" s="36">
        <f>VLOOKUP($B74,大盤與近月台指!$A$4:$I$499,2,FALSE)</f>
        <v>0</v>
      </c>
      <c r="D74" s="37">
        <f>VLOOKUP($B74,大盤與近月台指!$A$4:$I$499,3,FALSE)</f>
        <v>0</v>
      </c>
      <c r="E74" s="38">
        <f>VLOOKUP($B74,大盤與近月台指!$A$4:$I$499,4,FALSE)</f>
        <v>0</v>
      </c>
      <c r="F74" s="36">
        <f>VLOOKUP($B74,大盤與近月台指!$A$4:$I$499,5,FALSE)</f>
        <v>0</v>
      </c>
      <c r="G74" s="52">
        <f>VLOOKUP($B74,三大法人買賣超!$A$4:$I$500,3,FALSE)</f>
        <v>0</v>
      </c>
      <c r="H74" s="37">
        <f>VLOOKUP($B74,三大法人買賣超!$A$4:$I$500,5,FALSE)</f>
        <v>0</v>
      </c>
      <c r="I74" s="29">
        <f>VLOOKUP($B74,三大法人買賣超!$A$4:$I$500,7,FALSE)</f>
        <v>0</v>
      </c>
      <c r="J74" s="29">
        <f>VLOOKUP($B74,三大法人買賣超!$A$4:$I$500,9,FALSE)</f>
        <v>0</v>
      </c>
      <c r="K74" s="40">
        <f>新台幣匯率美元指數!B75</f>
        <v>0</v>
      </c>
      <c r="L74" s="41">
        <f>新台幣匯率美元指數!C75</f>
        <v>0</v>
      </c>
      <c r="M74" s="42">
        <f>新台幣匯率美元指數!D75</f>
        <v>0</v>
      </c>
      <c r="N74" s="29">
        <f>VLOOKUP($B74,期貨未平倉口數!$A$4:$M$499,4,FALSE)</f>
        <v>0</v>
      </c>
      <c r="O74" s="29">
        <f>VLOOKUP($B74,期貨未平倉口數!$A$4:$M$499,9,FALSE)</f>
        <v>0</v>
      </c>
      <c r="P74" s="29">
        <f>VLOOKUP($B74,期貨未平倉口數!$A$4:$M$499,10,FALSE)</f>
        <v>-73219.75</v>
      </c>
      <c r="Q74" s="29">
        <f>VLOOKUP($B74,期貨未平倉口數!$A$4:$M$499,11,FALSE)</f>
        <v>0</v>
      </c>
      <c r="R74" s="67">
        <f>VLOOKUP($B74,選擇權未平倉餘額!$A$4:$I$500,6,FALSE)</f>
        <v>0</v>
      </c>
      <c r="S74" s="67">
        <f>VLOOKUP($B74,選擇權未平倉餘額!$A$4:$I$500,7,FALSE)</f>
        <v>0</v>
      </c>
      <c r="T74" s="67">
        <f>VLOOKUP($B74,選擇權未平倉餘額!$A$4:$I$500,8,FALSE)</f>
        <v>0</v>
      </c>
      <c r="U74" s="67">
        <f>VLOOKUP($B74,選擇權未平倉餘額!$A$4:$I$500,9,FALSE)</f>
        <v>0</v>
      </c>
      <c r="V74" s="42">
        <f>VLOOKUP($B74,臺指選擇權P_C_Ratios!$A$4:$C$500,3,FALSE)</f>
        <v>0</v>
      </c>
      <c r="W74" s="44" t="e">
        <f>VLOOKUP($B74,散戶多空比!$A$6:$L$500,12,FALSE)</f>
        <v>#DIV/0!</v>
      </c>
      <c r="X74" s="43">
        <f>VLOOKUP($B74,期貨大額交易人未沖銷部位!$A$4:$O$499,4,FALSE)</f>
        <v>0</v>
      </c>
      <c r="Y74" s="43">
        <f>VLOOKUP($B74,期貨大額交易人未沖銷部位!$A$4:$O$499,7,FALSE)</f>
        <v>0</v>
      </c>
      <c r="Z74" s="43">
        <f>VLOOKUP($B74,期貨大額交易人未沖銷部位!$A$4:$O$499,10,FALSE)</f>
        <v>0</v>
      </c>
      <c r="AA74" s="43">
        <f>VLOOKUP($B74,期貨大額交易人未沖銷部位!$A$4:$O$499,13,FALSE)</f>
        <v>0</v>
      </c>
      <c r="AB74" s="43">
        <f>VLOOKUP($B74,期貨大額交易人未沖銷部位!$A$4:$O$499,14,FALSE)</f>
        <v>0</v>
      </c>
      <c r="AC74" s="43">
        <f>VLOOKUP($B74,期貨大額交易人未沖銷部位!$A$4:$O$499,15,FALSE)</f>
        <v>0</v>
      </c>
      <c r="AD74" s="36">
        <f>VLOOKUP($B74,三大美股走勢!$A$4:$J$500,4,FALSE)</f>
        <v>0</v>
      </c>
      <c r="AE74" s="36">
        <f>VLOOKUP($B74,三大美股走勢!$A$4:$J$500,7,FALSE)</f>
        <v>0</v>
      </c>
      <c r="AF74" s="36">
        <f>VLOOKUP($B74,三大美股走勢!$A$4:$J$500,10,FALSE)</f>
        <v>0</v>
      </c>
    </row>
    <row r="75" spans="2:32">
      <c r="B75" s="35">
        <v>42854</v>
      </c>
      <c r="C75" s="36">
        <f>VLOOKUP($B75,大盤與近月台指!$A$4:$I$499,2,FALSE)</f>
        <v>0</v>
      </c>
      <c r="D75" s="37">
        <f>VLOOKUP($B75,大盤與近月台指!$A$4:$I$499,3,FALSE)</f>
        <v>0</v>
      </c>
      <c r="E75" s="38">
        <f>VLOOKUP($B75,大盤與近月台指!$A$4:$I$499,4,FALSE)</f>
        <v>0</v>
      </c>
      <c r="F75" s="36">
        <f>VLOOKUP($B75,大盤與近月台指!$A$4:$I$499,5,FALSE)</f>
        <v>0</v>
      </c>
      <c r="G75" s="52">
        <f>VLOOKUP($B75,三大法人買賣超!$A$4:$I$500,3,FALSE)</f>
        <v>0</v>
      </c>
      <c r="H75" s="37">
        <f>VLOOKUP($B75,三大法人買賣超!$A$4:$I$500,5,FALSE)</f>
        <v>0</v>
      </c>
      <c r="I75" s="29">
        <f>VLOOKUP($B75,三大法人買賣超!$A$4:$I$500,7,FALSE)</f>
        <v>0</v>
      </c>
      <c r="J75" s="29">
        <f>VLOOKUP($B75,三大法人買賣超!$A$4:$I$500,9,FALSE)</f>
        <v>0</v>
      </c>
      <c r="K75" s="40">
        <f>新台幣匯率美元指數!B76</f>
        <v>0</v>
      </c>
      <c r="L75" s="41">
        <f>新台幣匯率美元指數!C76</f>
        <v>0</v>
      </c>
      <c r="M75" s="42">
        <f>新台幣匯率美元指數!D76</f>
        <v>0</v>
      </c>
      <c r="N75" s="29">
        <f>VLOOKUP($B75,期貨未平倉口數!$A$4:$M$499,4,FALSE)</f>
        <v>0</v>
      </c>
      <c r="O75" s="29">
        <f>VLOOKUP($B75,期貨未平倉口數!$A$4:$M$499,9,FALSE)</f>
        <v>0</v>
      </c>
      <c r="P75" s="29">
        <f>VLOOKUP($B75,期貨未平倉口數!$A$4:$M$499,10,FALSE)</f>
        <v>-73219.75</v>
      </c>
      <c r="Q75" s="29">
        <f>VLOOKUP($B75,期貨未平倉口數!$A$4:$M$499,11,FALSE)</f>
        <v>0</v>
      </c>
      <c r="R75" s="67">
        <f>VLOOKUP($B75,選擇權未平倉餘額!$A$4:$I$500,6,FALSE)</f>
        <v>0</v>
      </c>
      <c r="S75" s="67">
        <f>VLOOKUP($B75,選擇權未平倉餘額!$A$4:$I$500,7,FALSE)</f>
        <v>0</v>
      </c>
      <c r="T75" s="67">
        <f>VLOOKUP($B75,選擇權未平倉餘額!$A$4:$I$500,8,FALSE)</f>
        <v>0</v>
      </c>
      <c r="U75" s="67">
        <f>VLOOKUP($B75,選擇權未平倉餘額!$A$4:$I$500,9,FALSE)</f>
        <v>0</v>
      </c>
      <c r="V75" s="42">
        <f>VLOOKUP($B75,臺指選擇權P_C_Ratios!$A$4:$C$500,3,FALSE)</f>
        <v>0</v>
      </c>
      <c r="W75" s="44" t="e">
        <f>VLOOKUP($B75,散戶多空比!$A$6:$L$500,12,FALSE)</f>
        <v>#DIV/0!</v>
      </c>
      <c r="X75" s="43">
        <f>VLOOKUP($B75,期貨大額交易人未沖銷部位!$A$4:$O$499,4,FALSE)</f>
        <v>0</v>
      </c>
      <c r="Y75" s="43">
        <f>VLOOKUP($B75,期貨大額交易人未沖銷部位!$A$4:$O$499,7,FALSE)</f>
        <v>0</v>
      </c>
      <c r="Z75" s="43">
        <f>VLOOKUP($B75,期貨大額交易人未沖銷部位!$A$4:$O$499,10,FALSE)</f>
        <v>0</v>
      </c>
      <c r="AA75" s="43">
        <f>VLOOKUP($B75,期貨大額交易人未沖銷部位!$A$4:$O$499,13,FALSE)</f>
        <v>0</v>
      </c>
      <c r="AB75" s="43">
        <f>VLOOKUP($B75,期貨大額交易人未沖銷部位!$A$4:$O$499,14,FALSE)</f>
        <v>0</v>
      </c>
      <c r="AC75" s="43">
        <f>VLOOKUP($B75,期貨大額交易人未沖銷部位!$A$4:$O$499,15,FALSE)</f>
        <v>0</v>
      </c>
      <c r="AD75" s="36">
        <f>VLOOKUP($B75,三大美股走勢!$A$4:$J$500,4,FALSE)</f>
        <v>0</v>
      </c>
      <c r="AE75" s="36">
        <f>VLOOKUP($B75,三大美股走勢!$A$4:$J$500,7,FALSE)</f>
        <v>0</v>
      </c>
      <c r="AF75" s="36">
        <f>VLOOKUP($B75,三大美股走勢!$A$4:$J$500,10,FALSE)</f>
        <v>0</v>
      </c>
    </row>
    <row r="76" spans="2:32">
      <c r="B76" s="35">
        <v>42855</v>
      </c>
      <c r="C76" s="36">
        <f>VLOOKUP($B76,大盤與近月台指!$A$4:$I$499,2,FALSE)</f>
        <v>0</v>
      </c>
      <c r="D76" s="37">
        <f>VLOOKUP($B76,大盤與近月台指!$A$4:$I$499,3,FALSE)</f>
        <v>0</v>
      </c>
      <c r="E76" s="38">
        <f>VLOOKUP($B76,大盤與近月台指!$A$4:$I$499,4,FALSE)</f>
        <v>0</v>
      </c>
      <c r="F76" s="36">
        <f>VLOOKUP($B76,大盤與近月台指!$A$4:$I$499,5,FALSE)</f>
        <v>0</v>
      </c>
      <c r="G76" s="52">
        <f>VLOOKUP($B76,三大法人買賣超!$A$4:$I$500,3,FALSE)</f>
        <v>0</v>
      </c>
      <c r="H76" s="37">
        <f>VLOOKUP($B76,三大法人買賣超!$A$4:$I$500,5,FALSE)</f>
        <v>0</v>
      </c>
      <c r="I76" s="29">
        <f>VLOOKUP($B76,三大法人買賣超!$A$4:$I$500,7,FALSE)</f>
        <v>0</v>
      </c>
      <c r="J76" s="29">
        <f>VLOOKUP($B76,三大法人買賣超!$A$4:$I$500,9,FALSE)</f>
        <v>0</v>
      </c>
      <c r="K76" s="40">
        <f>新台幣匯率美元指數!B77</f>
        <v>0</v>
      </c>
      <c r="L76" s="41">
        <f>新台幣匯率美元指數!C77</f>
        <v>0</v>
      </c>
      <c r="M76" s="42">
        <f>新台幣匯率美元指數!D77</f>
        <v>0</v>
      </c>
      <c r="N76" s="29">
        <f>VLOOKUP($B76,期貨未平倉口數!$A$4:$M$499,4,FALSE)</f>
        <v>0</v>
      </c>
      <c r="O76" s="29">
        <f>VLOOKUP($B76,期貨未平倉口數!$A$4:$M$499,9,FALSE)</f>
        <v>0</v>
      </c>
      <c r="P76" s="29">
        <f>VLOOKUP($B76,期貨未平倉口數!$A$4:$M$499,10,FALSE)</f>
        <v>-73219.75</v>
      </c>
      <c r="Q76" s="29">
        <f>VLOOKUP($B76,期貨未平倉口數!$A$4:$M$499,11,FALSE)</f>
        <v>0</v>
      </c>
      <c r="R76" s="67">
        <f>VLOOKUP($B76,選擇權未平倉餘額!$A$4:$I$500,6,FALSE)</f>
        <v>0</v>
      </c>
      <c r="S76" s="67">
        <f>VLOOKUP($B76,選擇權未平倉餘額!$A$4:$I$500,7,FALSE)</f>
        <v>0</v>
      </c>
      <c r="T76" s="67">
        <f>VLOOKUP($B76,選擇權未平倉餘額!$A$4:$I$500,8,FALSE)</f>
        <v>0</v>
      </c>
      <c r="U76" s="67">
        <f>VLOOKUP($B76,選擇權未平倉餘額!$A$4:$I$500,9,FALSE)</f>
        <v>0</v>
      </c>
      <c r="V76" s="42">
        <f>VLOOKUP($B76,臺指選擇權P_C_Ratios!$A$4:$C$500,3,FALSE)</f>
        <v>0</v>
      </c>
      <c r="W76" s="44" t="e">
        <f>VLOOKUP($B76,散戶多空比!$A$6:$L$500,12,FALSE)</f>
        <v>#DIV/0!</v>
      </c>
      <c r="X76" s="43">
        <f>VLOOKUP($B76,期貨大額交易人未沖銷部位!$A$4:$O$499,4,FALSE)</f>
        <v>0</v>
      </c>
      <c r="Y76" s="43">
        <f>VLOOKUP($B76,期貨大額交易人未沖銷部位!$A$4:$O$499,7,FALSE)</f>
        <v>0</v>
      </c>
      <c r="Z76" s="43">
        <f>VLOOKUP($B76,期貨大額交易人未沖銷部位!$A$4:$O$499,10,FALSE)</f>
        <v>0</v>
      </c>
      <c r="AA76" s="43">
        <f>VLOOKUP($B76,期貨大額交易人未沖銷部位!$A$4:$O$499,13,FALSE)</f>
        <v>0</v>
      </c>
      <c r="AB76" s="43">
        <f>VLOOKUP($B76,期貨大額交易人未沖銷部位!$A$4:$O$499,14,FALSE)</f>
        <v>0</v>
      </c>
      <c r="AC76" s="43">
        <f>VLOOKUP($B76,期貨大額交易人未沖銷部位!$A$4:$O$499,15,FALSE)</f>
        <v>0</v>
      </c>
      <c r="AD76" s="36">
        <f>VLOOKUP($B76,三大美股走勢!$A$4:$J$500,4,FALSE)</f>
        <v>0</v>
      </c>
      <c r="AE76" s="36">
        <f>VLOOKUP($B76,三大美股走勢!$A$4:$J$500,7,FALSE)</f>
        <v>0</v>
      </c>
      <c r="AF76" s="36">
        <f>VLOOKUP($B76,三大美股走勢!$A$4:$J$500,10,FALSE)</f>
        <v>0</v>
      </c>
    </row>
    <row r="77" spans="2:32">
      <c r="B77" s="35">
        <v>42856</v>
      </c>
      <c r="C77" s="36">
        <f>VLOOKUP($B77,大盤與近月台指!$A$4:$I$499,2,FALSE)</f>
        <v>0</v>
      </c>
      <c r="D77" s="37">
        <f>VLOOKUP($B77,大盤與近月台指!$A$4:$I$499,3,FALSE)</f>
        <v>0</v>
      </c>
      <c r="E77" s="38">
        <f>VLOOKUP($B77,大盤與近月台指!$A$4:$I$499,4,FALSE)</f>
        <v>0</v>
      </c>
      <c r="F77" s="36">
        <f>VLOOKUP($B77,大盤與近月台指!$A$4:$I$499,5,FALSE)</f>
        <v>0</v>
      </c>
      <c r="G77" s="52">
        <f>VLOOKUP($B77,三大法人買賣超!$A$4:$I$500,3,FALSE)</f>
        <v>0</v>
      </c>
      <c r="H77" s="37">
        <f>VLOOKUP($B77,三大法人買賣超!$A$4:$I$500,5,FALSE)</f>
        <v>0</v>
      </c>
      <c r="I77" s="29">
        <f>VLOOKUP($B77,三大法人買賣超!$A$4:$I$500,7,FALSE)</f>
        <v>0</v>
      </c>
      <c r="J77" s="29">
        <f>VLOOKUP($B77,三大法人買賣超!$A$4:$I$500,9,FALSE)</f>
        <v>0</v>
      </c>
      <c r="K77" s="40">
        <f>新台幣匯率美元指數!B78</f>
        <v>0</v>
      </c>
      <c r="L77" s="41">
        <f>新台幣匯率美元指數!C78</f>
        <v>0</v>
      </c>
      <c r="M77" s="42">
        <f>新台幣匯率美元指數!D78</f>
        <v>0</v>
      </c>
      <c r="N77" s="29">
        <f>VLOOKUP($B77,期貨未平倉口數!$A$4:$M$499,4,FALSE)</f>
        <v>0</v>
      </c>
      <c r="O77" s="29">
        <f>VLOOKUP($B77,期貨未平倉口數!$A$4:$M$499,9,FALSE)</f>
        <v>0</v>
      </c>
      <c r="P77" s="29">
        <f>VLOOKUP($B77,期貨未平倉口數!$A$4:$M$499,10,FALSE)</f>
        <v>-73219.75</v>
      </c>
      <c r="Q77" s="29">
        <f>VLOOKUP($B77,期貨未平倉口數!$A$4:$M$499,11,FALSE)</f>
        <v>0</v>
      </c>
      <c r="R77" s="67">
        <f>VLOOKUP($B77,選擇權未平倉餘額!$A$4:$I$500,6,FALSE)</f>
        <v>0</v>
      </c>
      <c r="S77" s="67">
        <f>VLOOKUP($B77,選擇權未平倉餘額!$A$4:$I$500,7,FALSE)</f>
        <v>0</v>
      </c>
      <c r="T77" s="67">
        <f>VLOOKUP($B77,選擇權未平倉餘額!$A$4:$I$500,8,FALSE)</f>
        <v>0</v>
      </c>
      <c r="U77" s="67">
        <f>VLOOKUP($B77,選擇權未平倉餘額!$A$4:$I$500,9,FALSE)</f>
        <v>0</v>
      </c>
      <c r="V77" s="42">
        <f>VLOOKUP($B77,臺指選擇權P_C_Ratios!$A$4:$C$500,3,FALSE)</f>
        <v>0</v>
      </c>
      <c r="W77" s="44" t="e">
        <f>VLOOKUP($B77,散戶多空比!$A$6:$L$500,12,FALSE)</f>
        <v>#DIV/0!</v>
      </c>
      <c r="X77" s="43">
        <f>VLOOKUP($B77,期貨大額交易人未沖銷部位!$A$4:$O$499,4,FALSE)</f>
        <v>0</v>
      </c>
      <c r="Y77" s="43">
        <f>VLOOKUP($B77,期貨大額交易人未沖銷部位!$A$4:$O$499,7,FALSE)</f>
        <v>0</v>
      </c>
      <c r="Z77" s="43">
        <f>VLOOKUP($B77,期貨大額交易人未沖銷部位!$A$4:$O$499,10,FALSE)</f>
        <v>0</v>
      </c>
      <c r="AA77" s="43">
        <f>VLOOKUP($B77,期貨大額交易人未沖銷部位!$A$4:$O$499,13,FALSE)</f>
        <v>0</v>
      </c>
      <c r="AB77" s="43">
        <f>VLOOKUP($B77,期貨大額交易人未沖銷部位!$A$4:$O$499,14,FALSE)</f>
        <v>0</v>
      </c>
      <c r="AC77" s="43">
        <f>VLOOKUP($B77,期貨大額交易人未沖銷部位!$A$4:$O$499,15,FALSE)</f>
        <v>0</v>
      </c>
      <c r="AD77" s="36">
        <f>VLOOKUP($B77,三大美股走勢!$A$4:$J$500,4,FALSE)</f>
        <v>0</v>
      </c>
      <c r="AE77" s="36">
        <f>VLOOKUP($B77,三大美股走勢!$A$4:$J$500,7,FALSE)</f>
        <v>0</v>
      </c>
      <c r="AF77" s="36">
        <f>VLOOKUP($B77,三大美股走勢!$A$4:$J$500,10,FALSE)</f>
        <v>0</v>
      </c>
    </row>
    <row r="78" spans="2:32">
      <c r="B78" s="35">
        <v>42857</v>
      </c>
      <c r="C78" s="36">
        <f>VLOOKUP($B78,大盤與近月台指!$A$4:$I$499,2,FALSE)</f>
        <v>0</v>
      </c>
      <c r="D78" s="37">
        <f>VLOOKUP($B78,大盤與近月台指!$A$4:$I$499,3,FALSE)</f>
        <v>0</v>
      </c>
      <c r="E78" s="38">
        <f>VLOOKUP($B78,大盤與近月台指!$A$4:$I$499,4,FALSE)</f>
        <v>0</v>
      </c>
      <c r="F78" s="36">
        <f>VLOOKUP($B78,大盤與近月台指!$A$4:$I$499,5,FALSE)</f>
        <v>0</v>
      </c>
      <c r="G78" s="52">
        <f>VLOOKUP($B78,三大法人買賣超!$A$4:$I$500,3,FALSE)</f>
        <v>0</v>
      </c>
      <c r="H78" s="37">
        <f>VLOOKUP($B78,三大法人買賣超!$A$4:$I$500,5,FALSE)</f>
        <v>0</v>
      </c>
      <c r="I78" s="29">
        <f>VLOOKUP($B78,三大法人買賣超!$A$4:$I$500,7,FALSE)</f>
        <v>0</v>
      </c>
      <c r="J78" s="29">
        <f>VLOOKUP($B78,三大法人買賣超!$A$4:$I$500,9,FALSE)</f>
        <v>0</v>
      </c>
      <c r="K78" s="40">
        <f>新台幣匯率美元指數!B79</f>
        <v>0</v>
      </c>
      <c r="L78" s="41">
        <f>新台幣匯率美元指數!C79</f>
        <v>0</v>
      </c>
      <c r="M78" s="42">
        <f>新台幣匯率美元指數!D79</f>
        <v>0</v>
      </c>
      <c r="N78" s="29">
        <f>VLOOKUP($B78,期貨未平倉口數!$A$4:$M$499,4,FALSE)</f>
        <v>0</v>
      </c>
      <c r="O78" s="29">
        <f>VLOOKUP($B78,期貨未平倉口數!$A$4:$M$499,9,FALSE)</f>
        <v>0</v>
      </c>
      <c r="P78" s="29">
        <f>VLOOKUP($B78,期貨未平倉口數!$A$4:$M$499,10,FALSE)</f>
        <v>-73219.75</v>
      </c>
      <c r="Q78" s="29">
        <f>VLOOKUP($B78,期貨未平倉口數!$A$4:$M$499,11,FALSE)</f>
        <v>0</v>
      </c>
      <c r="R78" s="67">
        <f>VLOOKUP($B78,選擇權未平倉餘額!$A$4:$I$500,6,FALSE)</f>
        <v>0</v>
      </c>
      <c r="S78" s="67">
        <f>VLOOKUP($B78,選擇權未平倉餘額!$A$4:$I$500,7,FALSE)</f>
        <v>0</v>
      </c>
      <c r="T78" s="67">
        <f>VLOOKUP($B78,選擇權未平倉餘額!$A$4:$I$500,8,FALSE)</f>
        <v>0</v>
      </c>
      <c r="U78" s="67">
        <f>VLOOKUP($B78,選擇權未平倉餘額!$A$4:$I$500,9,FALSE)</f>
        <v>0</v>
      </c>
      <c r="V78" s="42">
        <f>VLOOKUP($B78,臺指選擇權P_C_Ratios!$A$4:$C$500,3,FALSE)</f>
        <v>0</v>
      </c>
      <c r="W78" s="44" t="e">
        <f>VLOOKUP($B78,散戶多空比!$A$6:$L$500,12,FALSE)</f>
        <v>#DIV/0!</v>
      </c>
      <c r="X78" s="43">
        <f>VLOOKUP($B78,期貨大額交易人未沖銷部位!$A$4:$O$499,4,FALSE)</f>
        <v>0</v>
      </c>
      <c r="Y78" s="43">
        <f>VLOOKUP($B78,期貨大額交易人未沖銷部位!$A$4:$O$499,7,FALSE)</f>
        <v>0</v>
      </c>
      <c r="Z78" s="43">
        <f>VLOOKUP($B78,期貨大額交易人未沖銷部位!$A$4:$O$499,10,FALSE)</f>
        <v>0</v>
      </c>
      <c r="AA78" s="43">
        <f>VLOOKUP($B78,期貨大額交易人未沖銷部位!$A$4:$O$499,13,FALSE)</f>
        <v>0</v>
      </c>
      <c r="AB78" s="43">
        <f>VLOOKUP($B78,期貨大額交易人未沖銷部位!$A$4:$O$499,14,FALSE)</f>
        <v>0</v>
      </c>
      <c r="AC78" s="43">
        <f>VLOOKUP($B78,期貨大額交易人未沖銷部位!$A$4:$O$499,15,FALSE)</f>
        <v>0</v>
      </c>
      <c r="AD78" s="36">
        <f>VLOOKUP($B78,三大美股走勢!$A$4:$J$500,4,FALSE)</f>
        <v>0</v>
      </c>
      <c r="AE78" s="36">
        <f>VLOOKUP($B78,三大美股走勢!$A$4:$J$500,7,FALSE)</f>
        <v>0</v>
      </c>
      <c r="AF78" s="36">
        <f>VLOOKUP($B78,三大美股走勢!$A$4:$J$500,10,FALSE)</f>
        <v>0</v>
      </c>
    </row>
    <row r="79" spans="2:32">
      <c r="B79" s="35">
        <v>42858</v>
      </c>
      <c r="C79" s="36">
        <f>VLOOKUP($B79,大盤與近月台指!$A$4:$I$499,2,FALSE)</f>
        <v>0</v>
      </c>
      <c r="D79" s="37">
        <f>VLOOKUP($B79,大盤與近月台指!$A$4:$I$499,3,FALSE)</f>
        <v>0</v>
      </c>
      <c r="E79" s="38">
        <f>VLOOKUP($B79,大盤與近月台指!$A$4:$I$499,4,FALSE)</f>
        <v>0</v>
      </c>
      <c r="F79" s="36">
        <f>VLOOKUP($B79,大盤與近月台指!$A$4:$I$499,5,FALSE)</f>
        <v>0</v>
      </c>
      <c r="G79" s="52">
        <f>VLOOKUP($B79,三大法人買賣超!$A$4:$I$500,3,FALSE)</f>
        <v>0</v>
      </c>
      <c r="H79" s="37">
        <f>VLOOKUP($B79,三大法人買賣超!$A$4:$I$500,5,FALSE)</f>
        <v>0</v>
      </c>
      <c r="I79" s="29">
        <f>VLOOKUP($B79,三大法人買賣超!$A$4:$I$500,7,FALSE)</f>
        <v>0</v>
      </c>
      <c r="J79" s="29">
        <f>VLOOKUP($B79,三大法人買賣超!$A$4:$I$500,9,FALSE)</f>
        <v>0</v>
      </c>
      <c r="K79" s="40">
        <f>新台幣匯率美元指數!B80</f>
        <v>0</v>
      </c>
      <c r="L79" s="41">
        <f>新台幣匯率美元指數!C80</f>
        <v>0</v>
      </c>
      <c r="M79" s="42">
        <f>新台幣匯率美元指數!D80</f>
        <v>0</v>
      </c>
      <c r="N79" s="29">
        <f>VLOOKUP($B79,期貨未平倉口數!$A$4:$M$499,4,FALSE)</f>
        <v>0</v>
      </c>
      <c r="O79" s="29">
        <f>VLOOKUP($B79,期貨未平倉口數!$A$4:$M$499,9,FALSE)</f>
        <v>0</v>
      </c>
      <c r="P79" s="29">
        <f>VLOOKUP($B79,期貨未平倉口數!$A$4:$M$499,10,FALSE)</f>
        <v>-73219.75</v>
      </c>
      <c r="Q79" s="29">
        <f>VLOOKUP($B79,期貨未平倉口數!$A$4:$M$499,11,FALSE)</f>
        <v>0</v>
      </c>
      <c r="R79" s="67">
        <f>VLOOKUP($B79,選擇權未平倉餘額!$A$4:$I$500,6,FALSE)</f>
        <v>0</v>
      </c>
      <c r="S79" s="67">
        <f>VLOOKUP($B79,選擇權未平倉餘額!$A$4:$I$500,7,FALSE)</f>
        <v>0</v>
      </c>
      <c r="T79" s="67">
        <f>VLOOKUP($B79,選擇權未平倉餘額!$A$4:$I$500,8,FALSE)</f>
        <v>0</v>
      </c>
      <c r="U79" s="67">
        <f>VLOOKUP($B79,選擇權未平倉餘額!$A$4:$I$500,9,FALSE)</f>
        <v>0</v>
      </c>
      <c r="V79" s="42">
        <f>VLOOKUP($B79,臺指選擇權P_C_Ratios!$A$4:$C$500,3,FALSE)</f>
        <v>0</v>
      </c>
      <c r="W79" s="44" t="e">
        <f>VLOOKUP($B79,散戶多空比!$A$6:$L$500,12,FALSE)</f>
        <v>#DIV/0!</v>
      </c>
      <c r="X79" s="43">
        <f>VLOOKUP($B79,期貨大額交易人未沖銷部位!$A$4:$O$499,4,FALSE)</f>
        <v>0</v>
      </c>
      <c r="Y79" s="43">
        <f>VLOOKUP($B79,期貨大額交易人未沖銷部位!$A$4:$O$499,7,FALSE)</f>
        <v>0</v>
      </c>
      <c r="Z79" s="43">
        <f>VLOOKUP($B79,期貨大額交易人未沖銷部位!$A$4:$O$499,10,FALSE)</f>
        <v>0</v>
      </c>
      <c r="AA79" s="43">
        <f>VLOOKUP($B79,期貨大額交易人未沖銷部位!$A$4:$O$499,13,FALSE)</f>
        <v>0</v>
      </c>
      <c r="AB79" s="43">
        <f>VLOOKUP($B79,期貨大額交易人未沖銷部位!$A$4:$O$499,14,FALSE)</f>
        <v>0</v>
      </c>
      <c r="AC79" s="43">
        <f>VLOOKUP($B79,期貨大額交易人未沖銷部位!$A$4:$O$499,15,FALSE)</f>
        <v>0</v>
      </c>
      <c r="AD79" s="36">
        <f>VLOOKUP($B79,三大美股走勢!$A$4:$J$500,4,FALSE)</f>
        <v>0</v>
      </c>
      <c r="AE79" s="36">
        <f>VLOOKUP($B79,三大美股走勢!$A$4:$J$500,7,FALSE)</f>
        <v>0</v>
      </c>
      <c r="AF79" s="36">
        <f>VLOOKUP($B79,三大美股走勢!$A$4:$J$500,10,FALSE)</f>
        <v>0</v>
      </c>
    </row>
    <row r="80" spans="2:32">
      <c r="B80" s="35">
        <v>42859</v>
      </c>
      <c r="C80" s="36">
        <f>VLOOKUP($B80,大盤與近月台指!$A$4:$I$499,2,FALSE)</f>
        <v>0</v>
      </c>
      <c r="D80" s="37">
        <f>VLOOKUP($B80,大盤與近月台指!$A$4:$I$499,3,FALSE)</f>
        <v>0</v>
      </c>
      <c r="E80" s="38">
        <f>VLOOKUP($B80,大盤與近月台指!$A$4:$I$499,4,FALSE)</f>
        <v>0</v>
      </c>
      <c r="F80" s="36">
        <f>VLOOKUP($B80,大盤與近月台指!$A$4:$I$499,5,FALSE)</f>
        <v>0</v>
      </c>
      <c r="G80" s="52">
        <f>VLOOKUP($B80,三大法人買賣超!$A$4:$I$500,3,FALSE)</f>
        <v>0</v>
      </c>
      <c r="H80" s="37">
        <f>VLOOKUP($B80,三大法人買賣超!$A$4:$I$500,5,FALSE)</f>
        <v>0</v>
      </c>
      <c r="I80" s="29">
        <f>VLOOKUP($B80,三大法人買賣超!$A$4:$I$500,7,FALSE)</f>
        <v>0</v>
      </c>
      <c r="J80" s="29">
        <f>VLOOKUP($B80,三大法人買賣超!$A$4:$I$500,9,FALSE)</f>
        <v>0</v>
      </c>
      <c r="K80" s="40">
        <f>新台幣匯率美元指數!B81</f>
        <v>0</v>
      </c>
      <c r="L80" s="41">
        <f>新台幣匯率美元指數!C81</f>
        <v>0</v>
      </c>
      <c r="M80" s="42">
        <f>新台幣匯率美元指數!D81</f>
        <v>0</v>
      </c>
      <c r="N80" s="29">
        <f>VLOOKUP($B80,期貨未平倉口數!$A$4:$M$499,4,FALSE)</f>
        <v>0</v>
      </c>
      <c r="O80" s="29">
        <f>VLOOKUP($B80,期貨未平倉口數!$A$4:$M$499,9,FALSE)</f>
        <v>0</v>
      </c>
      <c r="P80" s="29">
        <f>VLOOKUP($B80,期貨未平倉口數!$A$4:$M$499,10,FALSE)</f>
        <v>-73219.75</v>
      </c>
      <c r="Q80" s="29">
        <f>VLOOKUP($B80,期貨未平倉口數!$A$4:$M$499,11,FALSE)</f>
        <v>0</v>
      </c>
      <c r="R80" s="67">
        <f>VLOOKUP($B80,選擇權未平倉餘額!$A$4:$I$500,6,FALSE)</f>
        <v>0</v>
      </c>
      <c r="S80" s="67">
        <f>VLOOKUP($B80,選擇權未平倉餘額!$A$4:$I$500,7,FALSE)</f>
        <v>0</v>
      </c>
      <c r="T80" s="67">
        <f>VLOOKUP($B80,選擇權未平倉餘額!$A$4:$I$500,8,FALSE)</f>
        <v>0</v>
      </c>
      <c r="U80" s="67">
        <f>VLOOKUP($B80,選擇權未平倉餘額!$A$4:$I$500,9,FALSE)</f>
        <v>0</v>
      </c>
      <c r="V80" s="42">
        <f>VLOOKUP($B80,臺指選擇權P_C_Ratios!$A$4:$C$500,3,FALSE)</f>
        <v>0</v>
      </c>
      <c r="W80" s="44" t="e">
        <f>VLOOKUP($B80,散戶多空比!$A$6:$L$500,12,FALSE)</f>
        <v>#DIV/0!</v>
      </c>
      <c r="X80" s="43">
        <f>VLOOKUP($B80,期貨大額交易人未沖銷部位!$A$4:$O$499,4,FALSE)</f>
        <v>0</v>
      </c>
      <c r="Y80" s="43">
        <f>VLOOKUP($B80,期貨大額交易人未沖銷部位!$A$4:$O$499,7,FALSE)</f>
        <v>0</v>
      </c>
      <c r="Z80" s="43">
        <f>VLOOKUP($B80,期貨大額交易人未沖銷部位!$A$4:$O$499,10,FALSE)</f>
        <v>0</v>
      </c>
      <c r="AA80" s="43">
        <f>VLOOKUP($B80,期貨大額交易人未沖銷部位!$A$4:$O$499,13,FALSE)</f>
        <v>0</v>
      </c>
      <c r="AB80" s="43">
        <f>VLOOKUP($B80,期貨大額交易人未沖銷部位!$A$4:$O$499,14,FALSE)</f>
        <v>0</v>
      </c>
      <c r="AC80" s="43">
        <f>VLOOKUP($B80,期貨大額交易人未沖銷部位!$A$4:$O$499,15,FALSE)</f>
        <v>0</v>
      </c>
      <c r="AD80" s="36">
        <f>VLOOKUP($B80,三大美股走勢!$A$4:$J$500,4,FALSE)</f>
        <v>0</v>
      </c>
      <c r="AE80" s="36">
        <f>VLOOKUP($B80,三大美股走勢!$A$4:$J$500,7,FALSE)</f>
        <v>0</v>
      </c>
      <c r="AF80" s="36">
        <f>VLOOKUP($B80,三大美股走勢!$A$4:$J$500,10,FALSE)</f>
        <v>0</v>
      </c>
    </row>
    <row r="81" spans="2:32">
      <c r="B81" s="35">
        <v>42860</v>
      </c>
      <c r="C81" s="36">
        <f>VLOOKUP($B81,大盤與近月台指!$A$4:$I$499,2,FALSE)</f>
        <v>0</v>
      </c>
      <c r="D81" s="37">
        <f>VLOOKUP($B81,大盤與近月台指!$A$4:$I$499,3,FALSE)</f>
        <v>0</v>
      </c>
      <c r="E81" s="38">
        <f>VLOOKUP($B81,大盤與近月台指!$A$4:$I$499,4,FALSE)</f>
        <v>0</v>
      </c>
      <c r="F81" s="36">
        <f>VLOOKUP($B81,大盤與近月台指!$A$4:$I$499,5,FALSE)</f>
        <v>0</v>
      </c>
      <c r="G81" s="52">
        <f>VLOOKUP($B81,三大法人買賣超!$A$4:$I$500,3,FALSE)</f>
        <v>0</v>
      </c>
      <c r="H81" s="37">
        <f>VLOOKUP($B81,三大法人買賣超!$A$4:$I$500,5,FALSE)</f>
        <v>0</v>
      </c>
      <c r="I81" s="29">
        <f>VLOOKUP($B81,三大法人買賣超!$A$4:$I$500,7,FALSE)</f>
        <v>0</v>
      </c>
      <c r="J81" s="29">
        <f>VLOOKUP($B81,三大法人買賣超!$A$4:$I$500,9,FALSE)</f>
        <v>0</v>
      </c>
      <c r="K81" s="40">
        <f>新台幣匯率美元指數!B82</f>
        <v>0</v>
      </c>
      <c r="L81" s="41">
        <f>新台幣匯率美元指數!C82</f>
        <v>0</v>
      </c>
      <c r="M81" s="42">
        <f>新台幣匯率美元指數!D82</f>
        <v>0</v>
      </c>
      <c r="N81" s="29">
        <f>VLOOKUP($B81,期貨未平倉口數!$A$4:$M$499,4,FALSE)</f>
        <v>0</v>
      </c>
      <c r="O81" s="29">
        <f>VLOOKUP($B81,期貨未平倉口數!$A$4:$M$499,9,FALSE)</f>
        <v>0</v>
      </c>
      <c r="P81" s="29">
        <f>VLOOKUP($B81,期貨未平倉口數!$A$4:$M$499,10,FALSE)</f>
        <v>-73219.75</v>
      </c>
      <c r="Q81" s="29">
        <f>VLOOKUP($B81,期貨未平倉口數!$A$4:$M$499,11,FALSE)</f>
        <v>0</v>
      </c>
      <c r="R81" s="67">
        <f>VLOOKUP($B81,選擇權未平倉餘額!$A$4:$I$500,6,FALSE)</f>
        <v>0</v>
      </c>
      <c r="S81" s="67">
        <f>VLOOKUP($B81,選擇權未平倉餘額!$A$4:$I$500,7,FALSE)</f>
        <v>0</v>
      </c>
      <c r="T81" s="67">
        <f>VLOOKUP($B81,選擇權未平倉餘額!$A$4:$I$500,8,FALSE)</f>
        <v>0</v>
      </c>
      <c r="U81" s="67">
        <f>VLOOKUP($B81,選擇權未平倉餘額!$A$4:$I$500,9,FALSE)</f>
        <v>0</v>
      </c>
      <c r="V81" s="42">
        <f>VLOOKUP($B81,臺指選擇權P_C_Ratios!$A$4:$C$500,3,FALSE)</f>
        <v>0</v>
      </c>
      <c r="W81" s="44" t="e">
        <f>VLOOKUP($B81,散戶多空比!$A$6:$L$500,12,FALSE)</f>
        <v>#DIV/0!</v>
      </c>
      <c r="X81" s="43">
        <f>VLOOKUP($B81,期貨大額交易人未沖銷部位!$A$4:$O$499,4,FALSE)</f>
        <v>0</v>
      </c>
      <c r="Y81" s="43">
        <f>VLOOKUP($B81,期貨大額交易人未沖銷部位!$A$4:$O$499,7,FALSE)</f>
        <v>0</v>
      </c>
      <c r="Z81" s="43">
        <f>VLOOKUP($B81,期貨大額交易人未沖銷部位!$A$4:$O$499,10,FALSE)</f>
        <v>0</v>
      </c>
      <c r="AA81" s="43">
        <f>VLOOKUP($B81,期貨大額交易人未沖銷部位!$A$4:$O$499,13,FALSE)</f>
        <v>0</v>
      </c>
      <c r="AB81" s="43">
        <f>VLOOKUP($B81,期貨大額交易人未沖銷部位!$A$4:$O$499,14,FALSE)</f>
        <v>0</v>
      </c>
      <c r="AC81" s="43">
        <f>VLOOKUP($B81,期貨大額交易人未沖銷部位!$A$4:$O$499,15,FALSE)</f>
        <v>0</v>
      </c>
      <c r="AD81" s="36">
        <f>VLOOKUP($B81,三大美股走勢!$A$4:$J$500,4,FALSE)</f>
        <v>0</v>
      </c>
      <c r="AE81" s="36">
        <f>VLOOKUP($B81,三大美股走勢!$A$4:$J$500,7,FALSE)</f>
        <v>0</v>
      </c>
      <c r="AF81" s="36">
        <f>VLOOKUP($B81,三大美股走勢!$A$4:$J$500,10,FALSE)</f>
        <v>0</v>
      </c>
    </row>
    <row r="82" spans="2:32">
      <c r="B82" s="35">
        <v>42861</v>
      </c>
      <c r="C82" s="36">
        <f>VLOOKUP($B82,大盤與近月台指!$A$4:$I$499,2,FALSE)</f>
        <v>0</v>
      </c>
      <c r="D82" s="37">
        <f>VLOOKUP($B82,大盤與近月台指!$A$4:$I$499,3,FALSE)</f>
        <v>0</v>
      </c>
      <c r="E82" s="38">
        <f>VLOOKUP($B82,大盤與近月台指!$A$4:$I$499,4,FALSE)</f>
        <v>0</v>
      </c>
      <c r="F82" s="36">
        <f>VLOOKUP($B82,大盤與近月台指!$A$4:$I$499,5,FALSE)</f>
        <v>0</v>
      </c>
      <c r="G82" s="52">
        <f>VLOOKUP($B82,三大法人買賣超!$A$4:$I$500,3,FALSE)</f>
        <v>0</v>
      </c>
      <c r="H82" s="37">
        <f>VLOOKUP($B82,三大法人買賣超!$A$4:$I$500,5,FALSE)</f>
        <v>0</v>
      </c>
      <c r="I82" s="29">
        <f>VLOOKUP($B82,三大法人買賣超!$A$4:$I$500,7,FALSE)</f>
        <v>0</v>
      </c>
      <c r="J82" s="29">
        <f>VLOOKUP($B82,三大法人買賣超!$A$4:$I$500,9,FALSE)</f>
        <v>0</v>
      </c>
      <c r="K82" s="40">
        <f>新台幣匯率美元指數!B83</f>
        <v>0</v>
      </c>
      <c r="L82" s="41">
        <f>新台幣匯率美元指數!C83</f>
        <v>0</v>
      </c>
      <c r="M82" s="42">
        <f>新台幣匯率美元指數!D83</f>
        <v>0</v>
      </c>
      <c r="N82" s="29">
        <f>VLOOKUP($B82,期貨未平倉口數!$A$4:$M$499,4,FALSE)</f>
        <v>0</v>
      </c>
      <c r="O82" s="29">
        <f>VLOOKUP($B82,期貨未平倉口數!$A$4:$M$499,9,FALSE)</f>
        <v>0</v>
      </c>
      <c r="P82" s="29">
        <f>VLOOKUP($B82,期貨未平倉口數!$A$4:$M$499,10,FALSE)</f>
        <v>-73219.75</v>
      </c>
      <c r="Q82" s="29">
        <f>VLOOKUP($B82,期貨未平倉口數!$A$4:$M$499,11,FALSE)</f>
        <v>0</v>
      </c>
      <c r="R82" s="67">
        <f>VLOOKUP($B82,選擇權未平倉餘額!$A$4:$I$500,6,FALSE)</f>
        <v>0</v>
      </c>
      <c r="S82" s="67">
        <f>VLOOKUP($B82,選擇權未平倉餘額!$A$4:$I$500,7,FALSE)</f>
        <v>0</v>
      </c>
      <c r="T82" s="67">
        <f>VLOOKUP($B82,選擇權未平倉餘額!$A$4:$I$500,8,FALSE)</f>
        <v>0</v>
      </c>
      <c r="U82" s="67">
        <f>VLOOKUP($B82,選擇權未平倉餘額!$A$4:$I$500,9,FALSE)</f>
        <v>0</v>
      </c>
      <c r="V82" s="42">
        <f>VLOOKUP($B82,臺指選擇權P_C_Ratios!$A$4:$C$500,3,FALSE)</f>
        <v>0</v>
      </c>
      <c r="W82" s="44" t="e">
        <f>VLOOKUP($B82,散戶多空比!$A$6:$L$500,12,FALSE)</f>
        <v>#DIV/0!</v>
      </c>
      <c r="X82" s="43">
        <f>VLOOKUP($B82,期貨大額交易人未沖銷部位!$A$4:$O$499,4,FALSE)</f>
        <v>0</v>
      </c>
      <c r="Y82" s="43">
        <f>VLOOKUP($B82,期貨大額交易人未沖銷部位!$A$4:$O$499,7,FALSE)</f>
        <v>0</v>
      </c>
      <c r="Z82" s="43">
        <f>VLOOKUP($B82,期貨大額交易人未沖銷部位!$A$4:$O$499,10,FALSE)</f>
        <v>0</v>
      </c>
      <c r="AA82" s="43">
        <f>VLOOKUP($B82,期貨大額交易人未沖銷部位!$A$4:$O$499,13,FALSE)</f>
        <v>0</v>
      </c>
      <c r="AB82" s="43">
        <f>VLOOKUP($B82,期貨大額交易人未沖銷部位!$A$4:$O$499,14,FALSE)</f>
        <v>0</v>
      </c>
      <c r="AC82" s="43">
        <f>VLOOKUP($B82,期貨大額交易人未沖銷部位!$A$4:$O$499,15,FALSE)</f>
        <v>0</v>
      </c>
      <c r="AD82" s="36">
        <f>VLOOKUP($B82,三大美股走勢!$A$4:$J$500,4,FALSE)</f>
        <v>0</v>
      </c>
      <c r="AE82" s="36">
        <f>VLOOKUP($B82,三大美股走勢!$A$4:$J$500,7,FALSE)</f>
        <v>0</v>
      </c>
      <c r="AF82" s="36">
        <f>VLOOKUP($B82,三大美股走勢!$A$4:$J$500,10,FALSE)</f>
        <v>0</v>
      </c>
    </row>
    <row r="83" spans="2:32">
      <c r="B83" s="35">
        <v>42862</v>
      </c>
      <c r="C83" s="36">
        <f>VLOOKUP($B83,大盤與近月台指!$A$4:$I$499,2,FALSE)</f>
        <v>0</v>
      </c>
      <c r="D83" s="37">
        <f>VLOOKUP($B83,大盤與近月台指!$A$4:$I$499,3,FALSE)</f>
        <v>0</v>
      </c>
      <c r="E83" s="38">
        <f>VLOOKUP($B83,大盤與近月台指!$A$4:$I$499,4,FALSE)</f>
        <v>0</v>
      </c>
      <c r="F83" s="36">
        <f>VLOOKUP($B83,大盤與近月台指!$A$4:$I$499,5,FALSE)</f>
        <v>0</v>
      </c>
      <c r="G83" s="52">
        <f>VLOOKUP($B83,三大法人買賣超!$A$4:$I$500,3,FALSE)</f>
        <v>0</v>
      </c>
      <c r="H83" s="37">
        <f>VLOOKUP($B83,三大法人買賣超!$A$4:$I$500,5,FALSE)</f>
        <v>0</v>
      </c>
      <c r="I83" s="29">
        <f>VLOOKUP($B83,三大法人買賣超!$A$4:$I$500,7,FALSE)</f>
        <v>0</v>
      </c>
      <c r="J83" s="29">
        <f>VLOOKUP($B83,三大法人買賣超!$A$4:$I$500,9,FALSE)</f>
        <v>0</v>
      </c>
      <c r="K83" s="40">
        <f>新台幣匯率美元指數!B84</f>
        <v>0</v>
      </c>
      <c r="L83" s="41">
        <f>新台幣匯率美元指數!C84</f>
        <v>0</v>
      </c>
      <c r="M83" s="42">
        <f>新台幣匯率美元指數!D84</f>
        <v>0</v>
      </c>
      <c r="N83" s="29">
        <f>VLOOKUP($B83,期貨未平倉口數!$A$4:$M$499,4,FALSE)</f>
        <v>0</v>
      </c>
      <c r="O83" s="29">
        <f>VLOOKUP($B83,期貨未平倉口數!$A$4:$M$499,9,FALSE)</f>
        <v>0</v>
      </c>
      <c r="P83" s="29">
        <f>VLOOKUP($B83,期貨未平倉口數!$A$4:$M$499,10,FALSE)</f>
        <v>-73219.75</v>
      </c>
      <c r="Q83" s="29">
        <f>VLOOKUP($B83,期貨未平倉口數!$A$4:$M$499,11,FALSE)</f>
        <v>0</v>
      </c>
      <c r="R83" s="67">
        <f>VLOOKUP($B83,選擇權未平倉餘額!$A$4:$I$500,6,FALSE)</f>
        <v>0</v>
      </c>
      <c r="S83" s="67">
        <f>VLOOKUP($B83,選擇權未平倉餘額!$A$4:$I$500,7,FALSE)</f>
        <v>0</v>
      </c>
      <c r="T83" s="67">
        <f>VLOOKUP($B83,選擇權未平倉餘額!$A$4:$I$500,8,FALSE)</f>
        <v>0</v>
      </c>
      <c r="U83" s="67">
        <f>VLOOKUP($B83,選擇權未平倉餘額!$A$4:$I$500,9,FALSE)</f>
        <v>0</v>
      </c>
      <c r="V83" s="42">
        <f>VLOOKUP($B83,臺指選擇權P_C_Ratios!$A$4:$C$500,3,FALSE)</f>
        <v>0</v>
      </c>
      <c r="W83" s="44" t="e">
        <f>VLOOKUP($B83,散戶多空比!$A$6:$L$500,12,FALSE)</f>
        <v>#DIV/0!</v>
      </c>
      <c r="X83" s="43">
        <f>VLOOKUP($B83,期貨大額交易人未沖銷部位!$A$4:$O$499,4,FALSE)</f>
        <v>0</v>
      </c>
      <c r="Y83" s="43">
        <f>VLOOKUP($B83,期貨大額交易人未沖銷部位!$A$4:$O$499,7,FALSE)</f>
        <v>0</v>
      </c>
      <c r="Z83" s="43">
        <f>VLOOKUP($B83,期貨大額交易人未沖銷部位!$A$4:$O$499,10,FALSE)</f>
        <v>0</v>
      </c>
      <c r="AA83" s="43">
        <f>VLOOKUP($B83,期貨大額交易人未沖銷部位!$A$4:$O$499,13,FALSE)</f>
        <v>0</v>
      </c>
      <c r="AB83" s="43">
        <f>VLOOKUP($B83,期貨大額交易人未沖銷部位!$A$4:$O$499,14,FALSE)</f>
        <v>0</v>
      </c>
      <c r="AC83" s="43">
        <f>VLOOKUP($B83,期貨大額交易人未沖銷部位!$A$4:$O$499,15,FALSE)</f>
        <v>0</v>
      </c>
      <c r="AD83" s="36">
        <f>VLOOKUP($B83,三大美股走勢!$A$4:$J$500,4,FALSE)</f>
        <v>0</v>
      </c>
      <c r="AE83" s="36">
        <f>VLOOKUP($B83,三大美股走勢!$A$4:$J$500,7,FALSE)</f>
        <v>0</v>
      </c>
      <c r="AF83" s="36">
        <f>VLOOKUP($B83,三大美股走勢!$A$4:$J$500,10,FALSE)</f>
        <v>0</v>
      </c>
    </row>
    <row r="84" spans="2:32">
      <c r="B84" s="35">
        <v>42863</v>
      </c>
      <c r="C84" s="36">
        <f>VLOOKUP($B84,大盤與近月台指!$A$4:$I$499,2,FALSE)</f>
        <v>0</v>
      </c>
      <c r="D84" s="37">
        <f>VLOOKUP($B84,大盤與近月台指!$A$4:$I$499,3,FALSE)</f>
        <v>0</v>
      </c>
      <c r="E84" s="38">
        <f>VLOOKUP($B84,大盤與近月台指!$A$4:$I$499,4,FALSE)</f>
        <v>0</v>
      </c>
      <c r="F84" s="36">
        <f>VLOOKUP($B84,大盤與近月台指!$A$4:$I$499,5,FALSE)</f>
        <v>0</v>
      </c>
      <c r="G84" s="52">
        <f>VLOOKUP($B84,三大法人買賣超!$A$4:$I$500,3,FALSE)</f>
        <v>0</v>
      </c>
      <c r="H84" s="37">
        <f>VLOOKUP($B84,三大法人買賣超!$A$4:$I$500,5,FALSE)</f>
        <v>0</v>
      </c>
      <c r="I84" s="29">
        <f>VLOOKUP($B84,三大法人買賣超!$A$4:$I$500,7,FALSE)</f>
        <v>0</v>
      </c>
      <c r="J84" s="29">
        <f>VLOOKUP($B84,三大法人買賣超!$A$4:$I$500,9,FALSE)</f>
        <v>0</v>
      </c>
      <c r="K84" s="40">
        <f>新台幣匯率美元指數!B85</f>
        <v>0</v>
      </c>
      <c r="L84" s="41">
        <f>新台幣匯率美元指數!C85</f>
        <v>0</v>
      </c>
      <c r="M84" s="42">
        <f>新台幣匯率美元指數!D85</f>
        <v>0</v>
      </c>
      <c r="N84" s="29">
        <f>VLOOKUP($B84,期貨未平倉口數!$A$4:$M$499,4,FALSE)</f>
        <v>0</v>
      </c>
      <c r="O84" s="29">
        <f>VLOOKUP($B84,期貨未平倉口數!$A$4:$M$499,9,FALSE)</f>
        <v>0</v>
      </c>
      <c r="P84" s="29">
        <f>VLOOKUP($B84,期貨未平倉口數!$A$4:$M$499,10,FALSE)</f>
        <v>-73219.75</v>
      </c>
      <c r="Q84" s="29">
        <f>VLOOKUP($B84,期貨未平倉口數!$A$4:$M$499,11,FALSE)</f>
        <v>0</v>
      </c>
      <c r="R84" s="67">
        <f>VLOOKUP($B84,選擇權未平倉餘額!$A$4:$I$500,6,FALSE)</f>
        <v>0</v>
      </c>
      <c r="S84" s="67">
        <f>VLOOKUP($B84,選擇權未平倉餘額!$A$4:$I$500,7,FALSE)</f>
        <v>0</v>
      </c>
      <c r="T84" s="67">
        <f>VLOOKUP($B84,選擇權未平倉餘額!$A$4:$I$500,8,FALSE)</f>
        <v>0</v>
      </c>
      <c r="U84" s="67">
        <f>VLOOKUP($B84,選擇權未平倉餘額!$A$4:$I$500,9,FALSE)</f>
        <v>0</v>
      </c>
      <c r="V84" s="42">
        <f>VLOOKUP($B84,臺指選擇權P_C_Ratios!$A$4:$C$500,3,FALSE)</f>
        <v>0</v>
      </c>
      <c r="W84" s="44" t="e">
        <f>VLOOKUP($B84,散戶多空比!$A$6:$L$500,12,FALSE)</f>
        <v>#DIV/0!</v>
      </c>
      <c r="X84" s="43">
        <f>VLOOKUP($B84,期貨大額交易人未沖銷部位!$A$4:$O$499,4,FALSE)</f>
        <v>0</v>
      </c>
      <c r="Y84" s="43">
        <f>VLOOKUP($B84,期貨大額交易人未沖銷部位!$A$4:$O$499,7,FALSE)</f>
        <v>0</v>
      </c>
      <c r="Z84" s="43">
        <f>VLOOKUP($B84,期貨大額交易人未沖銷部位!$A$4:$O$499,10,FALSE)</f>
        <v>0</v>
      </c>
      <c r="AA84" s="43">
        <f>VLOOKUP($B84,期貨大額交易人未沖銷部位!$A$4:$O$499,13,FALSE)</f>
        <v>0</v>
      </c>
      <c r="AB84" s="43">
        <f>VLOOKUP($B84,期貨大額交易人未沖銷部位!$A$4:$O$499,14,FALSE)</f>
        <v>0</v>
      </c>
      <c r="AC84" s="43">
        <f>VLOOKUP($B84,期貨大額交易人未沖銷部位!$A$4:$O$499,15,FALSE)</f>
        <v>0</v>
      </c>
      <c r="AD84" s="36">
        <f>VLOOKUP($B84,三大美股走勢!$A$4:$J$500,4,FALSE)</f>
        <v>0</v>
      </c>
      <c r="AE84" s="36">
        <f>VLOOKUP($B84,三大美股走勢!$A$4:$J$500,7,FALSE)</f>
        <v>0</v>
      </c>
      <c r="AF84" s="36">
        <f>VLOOKUP($B84,三大美股走勢!$A$4:$J$500,10,FALSE)</f>
        <v>0</v>
      </c>
    </row>
    <row r="85" spans="2:32">
      <c r="B85" s="35">
        <v>42864</v>
      </c>
      <c r="C85" s="36">
        <f>VLOOKUP($B85,大盤與近月台指!$A$4:$I$499,2,FALSE)</f>
        <v>0</v>
      </c>
      <c r="D85" s="37">
        <f>VLOOKUP($B85,大盤與近月台指!$A$4:$I$499,3,FALSE)</f>
        <v>0</v>
      </c>
      <c r="E85" s="38">
        <f>VLOOKUP($B85,大盤與近月台指!$A$4:$I$499,4,FALSE)</f>
        <v>0</v>
      </c>
      <c r="F85" s="36">
        <f>VLOOKUP($B85,大盤與近月台指!$A$4:$I$499,5,FALSE)</f>
        <v>0</v>
      </c>
      <c r="G85" s="52">
        <f>VLOOKUP($B85,三大法人買賣超!$A$4:$I$500,3,FALSE)</f>
        <v>0</v>
      </c>
      <c r="H85" s="37">
        <f>VLOOKUP($B85,三大法人買賣超!$A$4:$I$500,5,FALSE)</f>
        <v>0</v>
      </c>
      <c r="I85" s="29">
        <f>VLOOKUP($B85,三大法人買賣超!$A$4:$I$500,7,FALSE)</f>
        <v>0</v>
      </c>
      <c r="J85" s="29">
        <f>VLOOKUP($B85,三大法人買賣超!$A$4:$I$500,9,FALSE)</f>
        <v>0</v>
      </c>
      <c r="K85" s="40">
        <f>新台幣匯率美元指數!B86</f>
        <v>0</v>
      </c>
      <c r="L85" s="41">
        <f>新台幣匯率美元指數!C86</f>
        <v>0</v>
      </c>
      <c r="M85" s="42">
        <f>新台幣匯率美元指數!D86</f>
        <v>0</v>
      </c>
      <c r="N85" s="29">
        <f>VLOOKUP($B85,期貨未平倉口數!$A$4:$M$499,4,FALSE)</f>
        <v>0</v>
      </c>
      <c r="O85" s="29">
        <f>VLOOKUP($B85,期貨未平倉口數!$A$4:$M$499,9,FALSE)</f>
        <v>0</v>
      </c>
      <c r="P85" s="29">
        <f>VLOOKUP($B85,期貨未平倉口數!$A$4:$M$499,10,FALSE)</f>
        <v>-73219.75</v>
      </c>
      <c r="Q85" s="29">
        <f>VLOOKUP($B85,期貨未平倉口數!$A$4:$M$499,11,FALSE)</f>
        <v>0</v>
      </c>
      <c r="R85" s="67">
        <f>VLOOKUP($B85,選擇權未平倉餘額!$A$4:$I$500,6,FALSE)</f>
        <v>0</v>
      </c>
      <c r="S85" s="67">
        <f>VLOOKUP($B85,選擇權未平倉餘額!$A$4:$I$500,7,FALSE)</f>
        <v>0</v>
      </c>
      <c r="T85" s="67">
        <f>VLOOKUP($B85,選擇權未平倉餘額!$A$4:$I$500,8,FALSE)</f>
        <v>0</v>
      </c>
      <c r="U85" s="67">
        <f>VLOOKUP($B85,選擇權未平倉餘額!$A$4:$I$500,9,FALSE)</f>
        <v>0</v>
      </c>
      <c r="V85" s="42">
        <f>VLOOKUP($B85,臺指選擇權P_C_Ratios!$A$4:$C$500,3,FALSE)</f>
        <v>0</v>
      </c>
      <c r="W85" s="44" t="e">
        <f>VLOOKUP($B85,散戶多空比!$A$6:$L$500,12,FALSE)</f>
        <v>#DIV/0!</v>
      </c>
      <c r="X85" s="43">
        <f>VLOOKUP($B85,期貨大額交易人未沖銷部位!$A$4:$O$499,4,FALSE)</f>
        <v>0</v>
      </c>
      <c r="Y85" s="43">
        <f>VLOOKUP($B85,期貨大額交易人未沖銷部位!$A$4:$O$499,7,FALSE)</f>
        <v>0</v>
      </c>
      <c r="Z85" s="43">
        <f>VLOOKUP($B85,期貨大額交易人未沖銷部位!$A$4:$O$499,10,FALSE)</f>
        <v>0</v>
      </c>
      <c r="AA85" s="43">
        <f>VLOOKUP($B85,期貨大額交易人未沖銷部位!$A$4:$O$499,13,FALSE)</f>
        <v>0</v>
      </c>
      <c r="AB85" s="43">
        <f>VLOOKUP($B85,期貨大額交易人未沖銷部位!$A$4:$O$499,14,FALSE)</f>
        <v>0</v>
      </c>
      <c r="AC85" s="43">
        <f>VLOOKUP($B85,期貨大額交易人未沖銷部位!$A$4:$O$499,15,FALSE)</f>
        <v>0</v>
      </c>
      <c r="AD85" s="36">
        <f>VLOOKUP($B85,三大美股走勢!$A$4:$J$500,4,FALSE)</f>
        <v>0</v>
      </c>
      <c r="AE85" s="36">
        <f>VLOOKUP($B85,三大美股走勢!$A$4:$J$500,7,FALSE)</f>
        <v>0</v>
      </c>
      <c r="AF85" s="36">
        <f>VLOOKUP($B85,三大美股走勢!$A$4:$J$500,10,FALSE)</f>
        <v>0</v>
      </c>
    </row>
    <row r="86" spans="2:32">
      <c r="B86" s="35">
        <v>42865</v>
      </c>
      <c r="C86" s="36">
        <f>VLOOKUP($B86,大盤與近月台指!$A$4:$I$499,2,FALSE)</f>
        <v>0</v>
      </c>
      <c r="D86" s="37">
        <f>VLOOKUP($B86,大盤與近月台指!$A$4:$I$499,3,FALSE)</f>
        <v>0</v>
      </c>
      <c r="E86" s="38">
        <f>VLOOKUP($B86,大盤與近月台指!$A$4:$I$499,4,FALSE)</f>
        <v>0</v>
      </c>
      <c r="F86" s="36">
        <f>VLOOKUP($B86,大盤與近月台指!$A$4:$I$499,5,FALSE)</f>
        <v>0</v>
      </c>
      <c r="G86" s="52">
        <f>VLOOKUP($B86,三大法人買賣超!$A$4:$I$500,3,FALSE)</f>
        <v>0</v>
      </c>
      <c r="H86" s="37">
        <f>VLOOKUP($B86,三大法人買賣超!$A$4:$I$500,5,FALSE)</f>
        <v>0</v>
      </c>
      <c r="I86" s="29">
        <f>VLOOKUP($B86,三大法人買賣超!$A$4:$I$500,7,FALSE)</f>
        <v>0</v>
      </c>
      <c r="J86" s="29">
        <f>VLOOKUP($B86,三大法人買賣超!$A$4:$I$500,9,FALSE)</f>
        <v>0</v>
      </c>
      <c r="K86" s="40">
        <f>新台幣匯率美元指數!B87</f>
        <v>0</v>
      </c>
      <c r="L86" s="41">
        <f>新台幣匯率美元指數!C87</f>
        <v>0</v>
      </c>
      <c r="M86" s="42">
        <f>新台幣匯率美元指數!D87</f>
        <v>0</v>
      </c>
      <c r="N86" s="29">
        <f>VLOOKUP($B86,期貨未平倉口數!$A$4:$M$499,4,FALSE)</f>
        <v>0</v>
      </c>
      <c r="O86" s="29">
        <f>VLOOKUP($B86,期貨未平倉口數!$A$4:$M$499,9,FALSE)</f>
        <v>0</v>
      </c>
      <c r="P86" s="29">
        <f>VLOOKUP($B86,期貨未平倉口數!$A$4:$M$499,10,FALSE)</f>
        <v>-73219.75</v>
      </c>
      <c r="Q86" s="29">
        <f>VLOOKUP($B86,期貨未平倉口數!$A$4:$M$499,11,FALSE)</f>
        <v>0</v>
      </c>
      <c r="R86" s="67">
        <f>VLOOKUP($B86,選擇權未平倉餘額!$A$4:$I$500,6,FALSE)</f>
        <v>0</v>
      </c>
      <c r="S86" s="67">
        <f>VLOOKUP($B86,選擇權未平倉餘額!$A$4:$I$500,7,FALSE)</f>
        <v>0</v>
      </c>
      <c r="T86" s="67">
        <f>VLOOKUP($B86,選擇權未平倉餘額!$A$4:$I$500,8,FALSE)</f>
        <v>0</v>
      </c>
      <c r="U86" s="67">
        <f>VLOOKUP($B86,選擇權未平倉餘額!$A$4:$I$500,9,FALSE)</f>
        <v>0</v>
      </c>
      <c r="V86" s="42">
        <f>VLOOKUP($B86,臺指選擇權P_C_Ratios!$A$4:$C$500,3,FALSE)</f>
        <v>0</v>
      </c>
      <c r="W86" s="44" t="e">
        <f>VLOOKUP($B86,散戶多空比!$A$6:$L$500,12,FALSE)</f>
        <v>#DIV/0!</v>
      </c>
      <c r="X86" s="43">
        <f>VLOOKUP($B86,期貨大額交易人未沖銷部位!$A$4:$O$499,4,FALSE)</f>
        <v>0</v>
      </c>
      <c r="Y86" s="43">
        <f>VLOOKUP($B86,期貨大額交易人未沖銷部位!$A$4:$O$499,7,FALSE)</f>
        <v>0</v>
      </c>
      <c r="Z86" s="43">
        <f>VLOOKUP($B86,期貨大額交易人未沖銷部位!$A$4:$O$499,10,FALSE)</f>
        <v>0</v>
      </c>
      <c r="AA86" s="43">
        <f>VLOOKUP($B86,期貨大額交易人未沖銷部位!$A$4:$O$499,13,FALSE)</f>
        <v>0</v>
      </c>
      <c r="AB86" s="43">
        <f>VLOOKUP($B86,期貨大額交易人未沖銷部位!$A$4:$O$499,14,FALSE)</f>
        <v>0</v>
      </c>
      <c r="AC86" s="43">
        <f>VLOOKUP($B86,期貨大額交易人未沖銷部位!$A$4:$O$499,15,FALSE)</f>
        <v>0</v>
      </c>
      <c r="AD86" s="36">
        <f>VLOOKUP($B86,三大美股走勢!$A$4:$J$500,4,FALSE)</f>
        <v>0</v>
      </c>
      <c r="AE86" s="36">
        <f>VLOOKUP($B86,三大美股走勢!$A$4:$J$500,7,FALSE)</f>
        <v>0</v>
      </c>
      <c r="AF86" s="36">
        <f>VLOOKUP($B86,三大美股走勢!$A$4:$J$500,10,FALSE)</f>
        <v>0</v>
      </c>
    </row>
    <row r="87" spans="2:32">
      <c r="B87" s="35">
        <v>42866</v>
      </c>
      <c r="C87" s="36">
        <f>VLOOKUP($B87,大盤與近月台指!$A$4:$I$499,2,FALSE)</f>
        <v>0</v>
      </c>
      <c r="D87" s="37">
        <f>VLOOKUP($B87,大盤與近月台指!$A$4:$I$499,3,FALSE)</f>
        <v>0</v>
      </c>
      <c r="E87" s="38">
        <f>VLOOKUP($B87,大盤與近月台指!$A$4:$I$499,4,FALSE)</f>
        <v>0</v>
      </c>
      <c r="F87" s="36">
        <f>VLOOKUP($B87,大盤與近月台指!$A$4:$I$499,5,FALSE)</f>
        <v>0</v>
      </c>
      <c r="G87" s="52">
        <f>VLOOKUP($B87,三大法人買賣超!$A$4:$I$500,3,FALSE)</f>
        <v>0</v>
      </c>
      <c r="H87" s="37">
        <f>VLOOKUP($B87,三大法人買賣超!$A$4:$I$500,5,FALSE)</f>
        <v>0</v>
      </c>
      <c r="I87" s="29">
        <f>VLOOKUP($B87,三大法人買賣超!$A$4:$I$500,7,FALSE)</f>
        <v>0</v>
      </c>
      <c r="J87" s="29">
        <f>VLOOKUP($B87,三大法人買賣超!$A$4:$I$500,9,FALSE)</f>
        <v>0</v>
      </c>
      <c r="K87" s="40">
        <f>新台幣匯率美元指數!B88</f>
        <v>0</v>
      </c>
      <c r="L87" s="41">
        <f>新台幣匯率美元指數!C88</f>
        <v>0</v>
      </c>
      <c r="M87" s="42">
        <f>新台幣匯率美元指數!D88</f>
        <v>0</v>
      </c>
      <c r="N87" s="29">
        <f>VLOOKUP($B87,期貨未平倉口數!$A$4:$M$499,4,FALSE)</f>
        <v>0</v>
      </c>
      <c r="O87" s="29">
        <f>VLOOKUP($B87,期貨未平倉口數!$A$4:$M$499,9,FALSE)</f>
        <v>0</v>
      </c>
      <c r="P87" s="29">
        <f>VLOOKUP($B87,期貨未平倉口數!$A$4:$M$499,10,FALSE)</f>
        <v>-73219.75</v>
      </c>
      <c r="Q87" s="29">
        <f>VLOOKUP($B87,期貨未平倉口數!$A$4:$M$499,11,FALSE)</f>
        <v>0</v>
      </c>
      <c r="R87" s="67">
        <f>VLOOKUP($B87,選擇權未平倉餘額!$A$4:$I$500,6,FALSE)</f>
        <v>0</v>
      </c>
      <c r="S87" s="67">
        <f>VLOOKUP($B87,選擇權未平倉餘額!$A$4:$I$500,7,FALSE)</f>
        <v>0</v>
      </c>
      <c r="T87" s="67">
        <f>VLOOKUP($B87,選擇權未平倉餘額!$A$4:$I$500,8,FALSE)</f>
        <v>0</v>
      </c>
      <c r="U87" s="67">
        <f>VLOOKUP($B87,選擇權未平倉餘額!$A$4:$I$500,9,FALSE)</f>
        <v>0</v>
      </c>
      <c r="V87" s="42">
        <f>VLOOKUP($B87,臺指選擇權P_C_Ratios!$A$4:$C$500,3,FALSE)</f>
        <v>0</v>
      </c>
      <c r="W87" s="44" t="e">
        <f>VLOOKUP($B87,散戶多空比!$A$6:$L$500,12,FALSE)</f>
        <v>#DIV/0!</v>
      </c>
      <c r="X87" s="43">
        <f>VLOOKUP($B87,期貨大額交易人未沖銷部位!$A$4:$O$499,4,FALSE)</f>
        <v>0</v>
      </c>
      <c r="Y87" s="43">
        <f>VLOOKUP($B87,期貨大額交易人未沖銷部位!$A$4:$O$499,7,FALSE)</f>
        <v>0</v>
      </c>
      <c r="Z87" s="43">
        <f>VLOOKUP($B87,期貨大額交易人未沖銷部位!$A$4:$O$499,10,FALSE)</f>
        <v>0</v>
      </c>
      <c r="AA87" s="43">
        <f>VLOOKUP($B87,期貨大額交易人未沖銷部位!$A$4:$O$499,13,FALSE)</f>
        <v>0</v>
      </c>
      <c r="AB87" s="43">
        <f>VLOOKUP($B87,期貨大額交易人未沖銷部位!$A$4:$O$499,14,FALSE)</f>
        <v>0</v>
      </c>
      <c r="AC87" s="43">
        <f>VLOOKUP($B87,期貨大額交易人未沖銷部位!$A$4:$O$499,15,FALSE)</f>
        <v>0</v>
      </c>
      <c r="AD87" s="36">
        <f>VLOOKUP($B87,三大美股走勢!$A$4:$J$500,4,FALSE)</f>
        <v>0</v>
      </c>
      <c r="AE87" s="36">
        <f>VLOOKUP($B87,三大美股走勢!$A$4:$J$500,7,FALSE)</f>
        <v>0</v>
      </c>
      <c r="AF87" s="36">
        <f>VLOOKUP($B87,三大美股走勢!$A$4:$J$500,10,FALSE)</f>
        <v>0</v>
      </c>
    </row>
    <row r="88" spans="2:32">
      <c r="B88" s="35">
        <v>42867</v>
      </c>
      <c r="C88" s="36">
        <f>VLOOKUP($B88,大盤與近月台指!$A$4:$I$499,2,FALSE)</f>
        <v>0</v>
      </c>
      <c r="D88" s="37">
        <f>VLOOKUP($B88,大盤與近月台指!$A$4:$I$499,3,FALSE)</f>
        <v>0</v>
      </c>
      <c r="E88" s="38">
        <f>VLOOKUP($B88,大盤與近月台指!$A$4:$I$499,4,FALSE)</f>
        <v>0</v>
      </c>
      <c r="F88" s="36">
        <f>VLOOKUP($B88,大盤與近月台指!$A$4:$I$499,5,FALSE)</f>
        <v>0</v>
      </c>
      <c r="G88" s="52">
        <f>VLOOKUP($B88,三大法人買賣超!$A$4:$I$500,3,FALSE)</f>
        <v>0</v>
      </c>
      <c r="H88" s="37">
        <f>VLOOKUP($B88,三大法人買賣超!$A$4:$I$500,5,FALSE)</f>
        <v>0</v>
      </c>
      <c r="I88" s="29">
        <f>VLOOKUP($B88,三大法人買賣超!$A$4:$I$500,7,FALSE)</f>
        <v>0</v>
      </c>
      <c r="J88" s="29">
        <f>VLOOKUP($B88,三大法人買賣超!$A$4:$I$500,9,FALSE)</f>
        <v>0</v>
      </c>
      <c r="K88" s="40">
        <f>新台幣匯率美元指數!B89</f>
        <v>0</v>
      </c>
      <c r="L88" s="41">
        <f>新台幣匯率美元指數!C89</f>
        <v>0</v>
      </c>
      <c r="M88" s="42">
        <f>新台幣匯率美元指數!D89</f>
        <v>0</v>
      </c>
      <c r="N88" s="29">
        <f>VLOOKUP($B88,期貨未平倉口數!$A$4:$M$499,4,FALSE)</f>
        <v>0</v>
      </c>
      <c r="O88" s="29">
        <f>VLOOKUP($B88,期貨未平倉口數!$A$4:$M$499,9,FALSE)</f>
        <v>0</v>
      </c>
      <c r="P88" s="29">
        <f>VLOOKUP($B88,期貨未平倉口數!$A$4:$M$499,10,FALSE)</f>
        <v>-73219.75</v>
      </c>
      <c r="Q88" s="29">
        <f>VLOOKUP($B88,期貨未平倉口數!$A$4:$M$499,11,FALSE)</f>
        <v>0</v>
      </c>
      <c r="R88" s="67">
        <f>VLOOKUP($B88,選擇權未平倉餘額!$A$4:$I$500,6,FALSE)</f>
        <v>0</v>
      </c>
      <c r="S88" s="67">
        <f>VLOOKUP($B88,選擇權未平倉餘額!$A$4:$I$500,7,FALSE)</f>
        <v>0</v>
      </c>
      <c r="T88" s="67">
        <f>VLOOKUP($B88,選擇權未平倉餘額!$A$4:$I$500,8,FALSE)</f>
        <v>0</v>
      </c>
      <c r="U88" s="67">
        <f>VLOOKUP($B88,選擇權未平倉餘額!$A$4:$I$500,9,FALSE)</f>
        <v>0</v>
      </c>
      <c r="V88" s="42">
        <f>VLOOKUP($B88,臺指選擇權P_C_Ratios!$A$4:$C$500,3,FALSE)</f>
        <v>0</v>
      </c>
      <c r="W88" s="44" t="e">
        <f>VLOOKUP($B88,散戶多空比!$A$6:$L$500,12,FALSE)</f>
        <v>#DIV/0!</v>
      </c>
      <c r="X88" s="43">
        <f>VLOOKUP($B88,期貨大額交易人未沖銷部位!$A$4:$O$499,4,FALSE)</f>
        <v>0</v>
      </c>
      <c r="Y88" s="43">
        <f>VLOOKUP($B88,期貨大額交易人未沖銷部位!$A$4:$O$499,7,FALSE)</f>
        <v>0</v>
      </c>
      <c r="Z88" s="43">
        <f>VLOOKUP($B88,期貨大額交易人未沖銷部位!$A$4:$O$499,10,FALSE)</f>
        <v>0</v>
      </c>
      <c r="AA88" s="43">
        <f>VLOOKUP($B88,期貨大額交易人未沖銷部位!$A$4:$O$499,13,FALSE)</f>
        <v>0</v>
      </c>
      <c r="AB88" s="43">
        <f>VLOOKUP($B88,期貨大額交易人未沖銷部位!$A$4:$O$499,14,FALSE)</f>
        <v>0</v>
      </c>
      <c r="AC88" s="43">
        <f>VLOOKUP($B88,期貨大額交易人未沖銷部位!$A$4:$O$499,15,FALSE)</f>
        <v>0</v>
      </c>
      <c r="AD88" s="36">
        <f>VLOOKUP($B88,三大美股走勢!$A$4:$J$500,4,FALSE)</f>
        <v>0</v>
      </c>
      <c r="AE88" s="36">
        <f>VLOOKUP($B88,三大美股走勢!$A$4:$J$500,7,FALSE)</f>
        <v>0</v>
      </c>
      <c r="AF88" s="36">
        <f>VLOOKUP($B88,三大美股走勢!$A$4:$J$500,10,FALSE)</f>
        <v>0</v>
      </c>
    </row>
    <row r="89" spans="2:32">
      <c r="B89" s="35">
        <v>42868</v>
      </c>
      <c r="C89" s="36">
        <f>VLOOKUP($B89,大盤與近月台指!$A$4:$I$499,2,FALSE)</f>
        <v>0</v>
      </c>
      <c r="D89" s="37">
        <f>VLOOKUP($B89,大盤與近月台指!$A$4:$I$499,3,FALSE)</f>
        <v>0</v>
      </c>
      <c r="E89" s="38">
        <f>VLOOKUP($B89,大盤與近月台指!$A$4:$I$499,4,FALSE)</f>
        <v>0</v>
      </c>
      <c r="F89" s="36">
        <f>VLOOKUP($B89,大盤與近月台指!$A$4:$I$499,5,FALSE)</f>
        <v>0</v>
      </c>
      <c r="G89" s="52">
        <f>VLOOKUP($B89,三大法人買賣超!$A$4:$I$500,3,FALSE)</f>
        <v>0</v>
      </c>
      <c r="H89" s="37">
        <f>VLOOKUP($B89,三大法人買賣超!$A$4:$I$500,5,FALSE)</f>
        <v>0</v>
      </c>
      <c r="I89" s="29">
        <f>VLOOKUP($B89,三大法人買賣超!$A$4:$I$500,7,FALSE)</f>
        <v>0</v>
      </c>
      <c r="J89" s="29">
        <f>VLOOKUP($B89,三大法人買賣超!$A$4:$I$500,9,FALSE)</f>
        <v>0</v>
      </c>
      <c r="K89" s="40">
        <f>新台幣匯率美元指數!B90</f>
        <v>0</v>
      </c>
      <c r="L89" s="41">
        <f>新台幣匯率美元指數!C90</f>
        <v>0</v>
      </c>
      <c r="M89" s="42">
        <f>新台幣匯率美元指數!D90</f>
        <v>0</v>
      </c>
      <c r="N89" s="29">
        <f>VLOOKUP($B89,期貨未平倉口數!$A$4:$M$499,4,FALSE)</f>
        <v>0</v>
      </c>
      <c r="O89" s="29">
        <f>VLOOKUP($B89,期貨未平倉口數!$A$4:$M$499,9,FALSE)</f>
        <v>0</v>
      </c>
      <c r="P89" s="29">
        <f>VLOOKUP($B89,期貨未平倉口數!$A$4:$M$499,10,FALSE)</f>
        <v>-73219.75</v>
      </c>
      <c r="Q89" s="29">
        <f>VLOOKUP($B89,期貨未平倉口數!$A$4:$M$499,11,FALSE)</f>
        <v>0</v>
      </c>
      <c r="R89" s="67">
        <f>VLOOKUP($B89,選擇權未平倉餘額!$A$4:$I$500,6,FALSE)</f>
        <v>0</v>
      </c>
      <c r="S89" s="67">
        <f>VLOOKUP($B89,選擇權未平倉餘額!$A$4:$I$500,7,FALSE)</f>
        <v>0</v>
      </c>
      <c r="T89" s="67">
        <f>VLOOKUP($B89,選擇權未平倉餘額!$A$4:$I$500,8,FALSE)</f>
        <v>0</v>
      </c>
      <c r="U89" s="67">
        <f>VLOOKUP($B89,選擇權未平倉餘額!$A$4:$I$500,9,FALSE)</f>
        <v>0</v>
      </c>
      <c r="V89" s="42">
        <f>VLOOKUP($B89,臺指選擇權P_C_Ratios!$A$4:$C$500,3,FALSE)</f>
        <v>0</v>
      </c>
      <c r="W89" s="44" t="e">
        <f>VLOOKUP($B89,散戶多空比!$A$6:$L$500,12,FALSE)</f>
        <v>#DIV/0!</v>
      </c>
      <c r="X89" s="43">
        <f>VLOOKUP($B89,期貨大額交易人未沖銷部位!$A$4:$O$499,4,FALSE)</f>
        <v>0</v>
      </c>
      <c r="Y89" s="43">
        <f>VLOOKUP($B89,期貨大額交易人未沖銷部位!$A$4:$O$499,7,FALSE)</f>
        <v>0</v>
      </c>
      <c r="Z89" s="43">
        <f>VLOOKUP($B89,期貨大額交易人未沖銷部位!$A$4:$O$499,10,FALSE)</f>
        <v>0</v>
      </c>
      <c r="AA89" s="43">
        <f>VLOOKUP($B89,期貨大額交易人未沖銷部位!$A$4:$O$499,13,FALSE)</f>
        <v>0</v>
      </c>
      <c r="AB89" s="43">
        <f>VLOOKUP($B89,期貨大額交易人未沖銷部位!$A$4:$O$499,14,FALSE)</f>
        <v>0</v>
      </c>
      <c r="AC89" s="43">
        <f>VLOOKUP($B89,期貨大額交易人未沖銷部位!$A$4:$O$499,15,FALSE)</f>
        <v>0</v>
      </c>
      <c r="AD89" s="36">
        <f>VLOOKUP($B89,三大美股走勢!$A$4:$J$500,4,FALSE)</f>
        <v>0</v>
      </c>
      <c r="AE89" s="36">
        <f>VLOOKUP($B89,三大美股走勢!$A$4:$J$500,7,FALSE)</f>
        <v>0</v>
      </c>
      <c r="AF89" s="36">
        <f>VLOOKUP($B89,三大美股走勢!$A$4:$J$500,10,FALSE)</f>
        <v>0</v>
      </c>
    </row>
    <row r="90" spans="2:32">
      <c r="B90" s="35">
        <v>42869</v>
      </c>
      <c r="C90" s="36">
        <f>VLOOKUP($B90,大盤與近月台指!$A$4:$I$499,2,FALSE)</f>
        <v>0</v>
      </c>
      <c r="D90" s="37">
        <f>VLOOKUP($B90,大盤與近月台指!$A$4:$I$499,3,FALSE)</f>
        <v>0</v>
      </c>
      <c r="E90" s="38">
        <f>VLOOKUP($B90,大盤與近月台指!$A$4:$I$499,4,FALSE)</f>
        <v>0</v>
      </c>
      <c r="F90" s="36">
        <f>VLOOKUP($B90,大盤與近月台指!$A$4:$I$499,5,FALSE)</f>
        <v>0</v>
      </c>
      <c r="G90" s="52">
        <f>VLOOKUP($B90,三大法人買賣超!$A$4:$I$500,3,FALSE)</f>
        <v>0</v>
      </c>
      <c r="H90" s="37">
        <f>VLOOKUP($B90,三大法人買賣超!$A$4:$I$500,5,FALSE)</f>
        <v>0</v>
      </c>
      <c r="I90" s="29">
        <f>VLOOKUP($B90,三大法人買賣超!$A$4:$I$500,7,FALSE)</f>
        <v>0</v>
      </c>
      <c r="J90" s="29">
        <f>VLOOKUP($B90,三大法人買賣超!$A$4:$I$500,9,FALSE)</f>
        <v>0</v>
      </c>
      <c r="K90" s="40">
        <f>新台幣匯率美元指數!B91</f>
        <v>0</v>
      </c>
      <c r="L90" s="41">
        <f>新台幣匯率美元指數!C91</f>
        <v>0</v>
      </c>
      <c r="M90" s="42">
        <f>新台幣匯率美元指數!D91</f>
        <v>0</v>
      </c>
      <c r="N90" s="29">
        <f>VLOOKUP($B90,期貨未平倉口數!$A$4:$M$499,4,FALSE)</f>
        <v>0</v>
      </c>
      <c r="O90" s="29">
        <f>VLOOKUP($B90,期貨未平倉口數!$A$4:$M$499,9,FALSE)</f>
        <v>0</v>
      </c>
      <c r="P90" s="29">
        <f>VLOOKUP($B90,期貨未平倉口數!$A$4:$M$499,10,FALSE)</f>
        <v>-73219.75</v>
      </c>
      <c r="Q90" s="29">
        <f>VLOOKUP($B90,期貨未平倉口數!$A$4:$M$499,11,FALSE)</f>
        <v>0</v>
      </c>
      <c r="R90" s="67">
        <f>VLOOKUP($B90,選擇權未平倉餘額!$A$4:$I$500,6,FALSE)</f>
        <v>0</v>
      </c>
      <c r="S90" s="67">
        <f>VLOOKUP($B90,選擇權未平倉餘額!$A$4:$I$500,7,FALSE)</f>
        <v>0</v>
      </c>
      <c r="T90" s="67">
        <f>VLOOKUP($B90,選擇權未平倉餘額!$A$4:$I$500,8,FALSE)</f>
        <v>0</v>
      </c>
      <c r="U90" s="67">
        <f>VLOOKUP($B90,選擇權未平倉餘額!$A$4:$I$500,9,FALSE)</f>
        <v>0</v>
      </c>
      <c r="V90" s="42">
        <f>VLOOKUP($B90,臺指選擇權P_C_Ratios!$A$4:$C$500,3,FALSE)</f>
        <v>0</v>
      </c>
      <c r="W90" s="44" t="e">
        <f>VLOOKUP($B90,散戶多空比!$A$6:$L$500,12,FALSE)</f>
        <v>#DIV/0!</v>
      </c>
      <c r="X90" s="43">
        <f>VLOOKUP($B90,期貨大額交易人未沖銷部位!$A$4:$O$499,4,FALSE)</f>
        <v>0</v>
      </c>
      <c r="Y90" s="43">
        <f>VLOOKUP($B90,期貨大額交易人未沖銷部位!$A$4:$O$499,7,FALSE)</f>
        <v>0</v>
      </c>
      <c r="Z90" s="43">
        <f>VLOOKUP($B90,期貨大額交易人未沖銷部位!$A$4:$O$499,10,FALSE)</f>
        <v>0</v>
      </c>
      <c r="AA90" s="43">
        <f>VLOOKUP($B90,期貨大額交易人未沖銷部位!$A$4:$O$499,13,FALSE)</f>
        <v>0</v>
      </c>
      <c r="AB90" s="43">
        <f>VLOOKUP($B90,期貨大額交易人未沖銷部位!$A$4:$O$499,14,FALSE)</f>
        <v>0</v>
      </c>
      <c r="AC90" s="43">
        <f>VLOOKUP($B90,期貨大額交易人未沖銷部位!$A$4:$O$499,15,FALSE)</f>
        <v>0</v>
      </c>
      <c r="AD90" s="36">
        <f>VLOOKUP($B90,三大美股走勢!$A$4:$J$500,4,FALSE)</f>
        <v>0</v>
      </c>
      <c r="AE90" s="36">
        <f>VLOOKUP($B90,三大美股走勢!$A$4:$J$500,7,FALSE)</f>
        <v>0</v>
      </c>
      <c r="AF90" s="36">
        <f>VLOOKUP($B90,三大美股走勢!$A$4:$J$500,10,FALSE)</f>
        <v>0</v>
      </c>
    </row>
    <row r="91" spans="2:32">
      <c r="B91" s="35">
        <v>42870</v>
      </c>
      <c r="C91" s="36">
        <f>VLOOKUP($B91,大盤與近月台指!$A$4:$I$499,2,FALSE)</f>
        <v>0</v>
      </c>
      <c r="D91" s="37">
        <f>VLOOKUP($B91,大盤與近月台指!$A$4:$I$499,3,FALSE)</f>
        <v>0</v>
      </c>
      <c r="E91" s="38">
        <f>VLOOKUP($B91,大盤與近月台指!$A$4:$I$499,4,FALSE)</f>
        <v>0</v>
      </c>
      <c r="F91" s="36">
        <f>VLOOKUP($B91,大盤與近月台指!$A$4:$I$499,5,FALSE)</f>
        <v>0</v>
      </c>
      <c r="G91" s="52">
        <f>VLOOKUP($B91,三大法人買賣超!$A$4:$I$500,3,FALSE)</f>
        <v>0</v>
      </c>
      <c r="H91" s="37">
        <f>VLOOKUP($B91,三大法人買賣超!$A$4:$I$500,5,FALSE)</f>
        <v>0</v>
      </c>
      <c r="I91" s="29">
        <f>VLOOKUP($B91,三大法人買賣超!$A$4:$I$500,7,FALSE)</f>
        <v>0</v>
      </c>
      <c r="J91" s="29">
        <f>VLOOKUP($B91,三大法人買賣超!$A$4:$I$500,9,FALSE)</f>
        <v>0</v>
      </c>
      <c r="K91" s="40">
        <f>新台幣匯率美元指數!B92</f>
        <v>0</v>
      </c>
      <c r="L91" s="41">
        <f>新台幣匯率美元指數!C92</f>
        <v>0</v>
      </c>
      <c r="M91" s="42">
        <f>新台幣匯率美元指數!D92</f>
        <v>0</v>
      </c>
      <c r="N91" s="29">
        <f>VLOOKUP($B91,期貨未平倉口數!$A$4:$M$499,4,FALSE)</f>
        <v>0</v>
      </c>
      <c r="O91" s="29">
        <f>VLOOKUP($B91,期貨未平倉口數!$A$4:$M$499,9,FALSE)</f>
        <v>0</v>
      </c>
      <c r="P91" s="29">
        <f>VLOOKUP($B91,期貨未平倉口數!$A$4:$M$499,10,FALSE)</f>
        <v>-73219.75</v>
      </c>
      <c r="Q91" s="29">
        <f>VLOOKUP($B91,期貨未平倉口數!$A$4:$M$499,11,FALSE)</f>
        <v>0</v>
      </c>
      <c r="R91" s="67">
        <f>VLOOKUP($B91,選擇權未平倉餘額!$A$4:$I$500,6,FALSE)</f>
        <v>0</v>
      </c>
      <c r="S91" s="67">
        <f>VLOOKUP($B91,選擇權未平倉餘額!$A$4:$I$500,7,FALSE)</f>
        <v>0</v>
      </c>
      <c r="T91" s="67">
        <f>VLOOKUP($B91,選擇權未平倉餘額!$A$4:$I$500,8,FALSE)</f>
        <v>0</v>
      </c>
      <c r="U91" s="67">
        <f>VLOOKUP($B91,選擇權未平倉餘額!$A$4:$I$500,9,FALSE)</f>
        <v>0</v>
      </c>
      <c r="V91" s="42">
        <f>VLOOKUP($B91,臺指選擇權P_C_Ratios!$A$4:$C$500,3,FALSE)</f>
        <v>0</v>
      </c>
      <c r="W91" s="44" t="e">
        <f>VLOOKUP($B91,散戶多空比!$A$6:$L$500,12,FALSE)</f>
        <v>#DIV/0!</v>
      </c>
      <c r="X91" s="43">
        <f>VLOOKUP($B91,期貨大額交易人未沖銷部位!$A$4:$O$499,4,FALSE)</f>
        <v>0</v>
      </c>
      <c r="Y91" s="43">
        <f>VLOOKUP($B91,期貨大額交易人未沖銷部位!$A$4:$O$499,7,FALSE)</f>
        <v>0</v>
      </c>
      <c r="Z91" s="43">
        <f>VLOOKUP($B91,期貨大額交易人未沖銷部位!$A$4:$O$499,10,FALSE)</f>
        <v>0</v>
      </c>
      <c r="AA91" s="43">
        <f>VLOOKUP($B91,期貨大額交易人未沖銷部位!$A$4:$O$499,13,FALSE)</f>
        <v>0</v>
      </c>
      <c r="AB91" s="43">
        <f>VLOOKUP($B91,期貨大額交易人未沖銷部位!$A$4:$O$499,14,FALSE)</f>
        <v>0</v>
      </c>
      <c r="AC91" s="43">
        <f>VLOOKUP($B91,期貨大額交易人未沖銷部位!$A$4:$O$499,15,FALSE)</f>
        <v>0</v>
      </c>
      <c r="AD91" s="36">
        <f>VLOOKUP($B91,三大美股走勢!$A$4:$J$500,4,FALSE)</f>
        <v>0</v>
      </c>
      <c r="AE91" s="36">
        <f>VLOOKUP($B91,三大美股走勢!$A$4:$J$500,7,FALSE)</f>
        <v>0</v>
      </c>
      <c r="AF91" s="36">
        <f>VLOOKUP($B91,三大美股走勢!$A$4:$J$500,10,FALSE)</f>
        <v>0</v>
      </c>
    </row>
    <row r="92" spans="2:32">
      <c r="B92" s="35">
        <v>42871</v>
      </c>
      <c r="C92" s="36">
        <f>VLOOKUP($B92,大盤與近月台指!$A$4:$I$499,2,FALSE)</f>
        <v>0</v>
      </c>
      <c r="D92" s="37">
        <f>VLOOKUP($B92,大盤與近月台指!$A$4:$I$499,3,FALSE)</f>
        <v>0</v>
      </c>
      <c r="E92" s="38">
        <f>VLOOKUP($B92,大盤與近月台指!$A$4:$I$499,4,FALSE)</f>
        <v>0</v>
      </c>
      <c r="F92" s="36">
        <f>VLOOKUP($B92,大盤與近月台指!$A$4:$I$499,5,FALSE)</f>
        <v>0</v>
      </c>
      <c r="G92" s="52">
        <f>VLOOKUP($B92,三大法人買賣超!$A$4:$I$500,3,FALSE)</f>
        <v>0</v>
      </c>
      <c r="H92" s="37">
        <f>VLOOKUP($B92,三大法人買賣超!$A$4:$I$500,5,FALSE)</f>
        <v>0</v>
      </c>
      <c r="I92" s="29">
        <f>VLOOKUP($B92,三大法人買賣超!$A$4:$I$500,7,FALSE)</f>
        <v>0</v>
      </c>
      <c r="J92" s="29">
        <f>VLOOKUP($B92,三大法人買賣超!$A$4:$I$500,9,FALSE)</f>
        <v>0</v>
      </c>
      <c r="K92" s="40">
        <f>新台幣匯率美元指數!B93</f>
        <v>0</v>
      </c>
      <c r="L92" s="41">
        <f>新台幣匯率美元指數!C93</f>
        <v>0</v>
      </c>
      <c r="M92" s="42">
        <f>新台幣匯率美元指數!D93</f>
        <v>0</v>
      </c>
      <c r="N92" s="29">
        <f>VLOOKUP($B92,期貨未平倉口數!$A$4:$M$499,4,FALSE)</f>
        <v>0</v>
      </c>
      <c r="O92" s="29">
        <f>VLOOKUP($B92,期貨未平倉口數!$A$4:$M$499,9,FALSE)</f>
        <v>0</v>
      </c>
      <c r="P92" s="29">
        <f>VLOOKUP($B92,期貨未平倉口數!$A$4:$M$499,10,FALSE)</f>
        <v>-73219.75</v>
      </c>
      <c r="Q92" s="29">
        <f>VLOOKUP($B92,期貨未平倉口數!$A$4:$M$499,11,FALSE)</f>
        <v>0</v>
      </c>
      <c r="R92" s="67">
        <f>VLOOKUP($B92,選擇權未平倉餘額!$A$4:$I$500,6,FALSE)</f>
        <v>0</v>
      </c>
      <c r="S92" s="67">
        <f>VLOOKUP($B92,選擇權未平倉餘額!$A$4:$I$500,7,FALSE)</f>
        <v>0</v>
      </c>
      <c r="T92" s="67">
        <f>VLOOKUP($B92,選擇權未平倉餘額!$A$4:$I$500,8,FALSE)</f>
        <v>0</v>
      </c>
      <c r="U92" s="67">
        <f>VLOOKUP($B92,選擇權未平倉餘額!$A$4:$I$500,9,FALSE)</f>
        <v>0</v>
      </c>
      <c r="V92" s="42">
        <f>VLOOKUP($B92,臺指選擇權P_C_Ratios!$A$4:$C$500,3,FALSE)</f>
        <v>0</v>
      </c>
      <c r="W92" s="44" t="e">
        <f>VLOOKUP($B92,散戶多空比!$A$6:$L$500,12,FALSE)</f>
        <v>#DIV/0!</v>
      </c>
      <c r="X92" s="43">
        <f>VLOOKUP($B92,期貨大額交易人未沖銷部位!$A$4:$O$499,4,FALSE)</f>
        <v>0</v>
      </c>
      <c r="Y92" s="43">
        <f>VLOOKUP($B92,期貨大額交易人未沖銷部位!$A$4:$O$499,7,FALSE)</f>
        <v>0</v>
      </c>
      <c r="Z92" s="43">
        <f>VLOOKUP($B92,期貨大額交易人未沖銷部位!$A$4:$O$499,10,FALSE)</f>
        <v>0</v>
      </c>
      <c r="AA92" s="43">
        <f>VLOOKUP($B92,期貨大額交易人未沖銷部位!$A$4:$O$499,13,FALSE)</f>
        <v>0</v>
      </c>
      <c r="AB92" s="43">
        <f>VLOOKUP($B92,期貨大額交易人未沖銷部位!$A$4:$O$499,14,FALSE)</f>
        <v>0</v>
      </c>
      <c r="AC92" s="43">
        <f>VLOOKUP($B92,期貨大額交易人未沖銷部位!$A$4:$O$499,15,FALSE)</f>
        <v>0</v>
      </c>
      <c r="AD92" s="36">
        <f>VLOOKUP($B92,三大美股走勢!$A$4:$J$500,4,FALSE)</f>
        <v>0</v>
      </c>
      <c r="AE92" s="36">
        <f>VLOOKUP($B92,三大美股走勢!$A$4:$J$500,7,FALSE)</f>
        <v>0</v>
      </c>
      <c r="AF92" s="36">
        <f>VLOOKUP($B92,三大美股走勢!$A$4:$J$500,10,FALSE)</f>
        <v>0</v>
      </c>
    </row>
    <row r="93" spans="2:32">
      <c r="B93" s="35">
        <v>42872</v>
      </c>
      <c r="C93" s="36">
        <f>VLOOKUP($B93,大盤與近月台指!$A$4:$I$499,2,FALSE)</f>
        <v>0</v>
      </c>
      <c r="D93" s="37">
        <f>VLOOKUP($B93,大盤與近月台指!$A$4:$I$499,3,FALSE)</f>
        <v>0</v>
      </c>
      <c r="E93" s="38">
        <f>VLOOKUP($B93,大盤與近月台指!$A$4:$I$499,4,FALSE)</f>
        <v>0</v>
      </c>
      <c r="F93" s="36">
        <f>VLOOKUP($B93,大盤與近月台指!$A$4:$I$499,5,FALSE)</f>
        <v>0</v>
      </c>
      <c r="G93" s="52">
        <f>VLOOKUP($B93,三大法人買賣超!$A$4:$I$500,3,FALSE)</f>
        <v>0</v>
      </c>
      <c r="H93" s="37">
        <f>VLOOKUP($B93,三大法人買賣超!$A$4:$I$500,5,FALSE)</f>
        <v>0</v>
      </c>
      <c r="I93" s="29">
        <f>VLOOKUP($B93,三大法人買賣超!$A$4:$I$500,7,FALSE)</f>
        <v>0</v>
      </c>
      <c r="J93" s="29">
        <f>VLOOKUP($B93,三大法人買賣超!$A$4:$I$500,9,FALSE)</f>
        <v>0</v>
      </c>
      <c r="K93" s="40">
        <f>新台幣匯率美元指數!B94</f>
        <v>0</v>
      </c>
      <c r="L93" s="41">
        <f>新台幣匯率美元指數!C94</f>
        <v>0</v>
      </c>
      <c r="M93" s="42">
        <f>新台幣匯率美元指數!D94</f>
        <v>0</v>
      </c>
      <c r="N93" s="29">
        <f>VLOOKUP($B93,期貨未平倉口數!$A$4:$M$499,4,FALSE)</f>
        <v>0</v>
      </c>
      <c r="O93" s="29">
        <f>VLOOKUP($B93,期貨未平倉口數!$A$4:$M$499,9,FALSE)</f>
        <v>0</v>
      </c>
      <c r="P93" s="29">
        <f>VLOOKUP($B93,期貨未平倉口數!$A$4:$M$499,10,FALSE)</f>
        <v>-73219.75</v>
      </c>
      <c r="Q93" s="29">
        <f>VLOOKUP($B93,期貨未平倉口數!$A$4:$M$499,11,FALSE)</f>
        <v>0</v>
      </c>
      <c r="R93" s="67">
        <f>VLOOKUP($B93,選擇權未平倉餘額!$A$4:$I$500,6,FALSE)</f>
        <v>0</v>
      </c>
      <c r="S93" s="67">
        <f>VLOOKUP($B93,選擇權未平倉餘額!$A$4:$I$500,7,FALSE)</f>
        <v>0</v>
      </c>
      <c r="T93" s="67">
        <f>VLOOKUP($B93,選擇權未平倉餘額!$A$4:$I$500,8,FALSE)</f>
        <v>0</v>
      </c>
      <c r="U93" s="67">
        <f>VLOOKUP($B93,選擇權未平倉餘額!$A$4:$I$500,9,FALSE)</f>
        <v>0</v>
      </c>
      <c r="V93" s="42">
        <f>VLOOKUP($B93,臺指選擇權P_C_Ratios!$A$4:$C$500,3,FALSE)</f>
        <v>0</v>
      </c>
      <c r="W93" s="44" t="e">
        <f>VLOOKUP($B93,散戶多空比!$A$6:$L$500,12,FALSE)</f>
        <v>#DIV/0!</v>
      </c>
      <c r="X93" s="43">
        <f>VLOOKUP($B93,期貨大額交易人未沖銷部位!$A$4:$O$499,4,FALSE)</f>
        <v>0</v>
      </c>
      <c r="Y93" s="43">
        <f>VLOOKUP($B93,期貨大額交易人未沖銷部位!$A$4:$O$499,7,FALSE)</f>
        <v>0</v>
      </c>
      <c r="Z93" s="43">
        <f>VLOOKUP($B93,期貨大額交易人未沖銷部位!$A$4:$O$499,10,FALSE)</f>
        <v>0</v>
      </c>
      <c r="AA93" s="43">
        <f>VLOOKUP($B93,期貨大額交易人未沖銷部位!$A$4:$O$499,13,FALSE)</f>
        <v>0</v>
      </c>
      <c r="AB93" s="43">
        <f>VLOOKUP($B93,期貨大額交易人未沖銷部位!$A$4:$O$499,14,FALSE)</f>
        <v>0</v>
      </c>
      <c r="AC93" s="43">
        <f>VLOOKUP($B93,期貨大額交易人未沖銷部位!$A$4:$O$499,15,FALSE)</f>
        <v>0</v>
      </c>
      <c r="AD93" s="36">
        <f>VLOOKUP($B93,三大美股走勢!$A$4:$J$500,4,FALSE)</f>
        <v>0</v>
      </c>
      <c r="AE93" s="36">
        <f>VLOOKUP($B93,三大美股走勢!$A$4:$J$500,7,FALSE)</f>
        <v>0</v>
      </c>
      <c r="AF93" s="36">
        <f>VLOOKUP($B93,三大美股走勢!$A$4:$J$500,10,FALSE)</f>
        <v>0</v>
      </c>
    </row>
    <row r="94" spans="2:32">
      <c r="B94" s="35">
        <v>42873</v>
      </c>
      <c r="C94" s="36">
        <f>VLOOKUP($B94,大盤與近月台指!$A$4:$I$499,2,FALSE)</f>
        <v>0</v>
      </c>
      <c r="D94" s="37">
        <f>VLOOKUP($B94,大盤與近月台指!$A$4:$I$499,3,FALSE)</f>
        <v>0</v>
      </c>
      <c r="E94" s="38">
        <f>VLOOKUP($B94,大盤與近月台指!$A$4:$I$499,4,FALSE)</f>
        <v>0</v>
      </c>
      <c r="F94" s="36">
        <f>VLOOKUP($B94,大盤與近月台指!$A$4:$I$499,5,FALSE)</f>
        <v>0</v>
      </c>
      <c r="G94" s="52">
        <f>VLOOKUP($B94,三大法人買賣超!$A$4:$I$500,3,FALSE)</f>
        <v>0</v>
      </c>
      <c r="H94" s="37">
        <f>VLOOKUP($B94,三大法人買賣超!$A$4:$I$500,5,FALSE)</f>
        <v>0</v>
      </c>
      <c r="I94" s="29">
        <f>VLOOKUP($B94,三大法人買賣超!$A$4:$I$500,7,FALSE)</f>
        <v>0</v>
      </c>
      <c r="J94" s="29">
        <f>VLOOKUP($B94,三大法人買賣超!$A$4:$I$500,9,FALSE)</f>
        <v>0</v>
      </c>
      <c r="K94" s="40">
        <f>新台幣匯率美元指數!B95</f>
        <v>0</v>
      </c>
      <c r="L94" s="41">
        <f>新台幣匯率美元指數!C95</f>
        <v>0</v>
      </c>
      <c r="M94" s="42">
        <f>新台幣匯率美元指數!D95</f>
        <v>0</v>
      </c>
      <c r="N94" s="29">
        <f>VLOOKUP($B94,期貨未平倉口數!$A$4:$M$499,4,FALSE)</f>
        <v>0</v>
      </c>
      <c r="O94" s="29">
        <f>VLOOKUP($B94,期貨未平倉口數!$A$4:$M$499,9,FALSE)</f>
        <v>0</v>
      </c>
      <c r="P94" s="29">
        <f>VLOOKUP($B94,期貨未平倉口數!$A$4:$M$499,10,FALSE)</f>
        <v>-73219.75</v>
      </c>
      <c r="Q94" s="29">
        <f>VLOOKUP($B94,期貨未平倉口數!$A$4:$M$499,11,FALSE)</f>
        <v>0</v>
      </c>
      <c r="R94" s="67">
        <f>VLOOKUP($B94,選擇權未平倉餘額!$A$4:$I$500,6,FALSE)</f>
        <v>0</v>
      </c>
      <c r="S94" s="67">
        <f>VLOOKUP($B94,選擇權未平倉餘額!$A$4:$I$500,7,FALSE)</f>
        <v>0</v>
      </c>
      <c r="T94" s="67">
        <f>VLOOKUP($B94,選擇權未平倉餘額!$A$4:$I$500,8,FALSE)</f>
        <v>0</v>
      </c>
      <c r="U94" s="67">
        <f>VLOOKUP($B94,選擇權未平倉餘額!$A$4:$I$500,9,FALSE)</f>
        <v>0</v>
      </c>
      <c r="V94" s="42">
        <f>VLOOKUP($B94,臺指選擇權P_C_Ratios!$A$4:$C$500,3,FALSE)</f>
        <v>0</v>
      </c>
      <c r="W94" s="44" t="e">
        <f>VLOOKUP($B94,散戶多空比!$A$6:$L$500,12,FALSE)</f>
        <v>#DIV/0!</v>
      </c>
      <c r="X94" s="43">
        <f>VLOOKUP($B94,期貨大額交易人未沖銷部位!$A$4:$O$499,4,FALSE)</f>
        <v>0</v>
      </c>
      <c r="Y94" s="43">
        <f>VLOOKUP($B94,期貨大額交易人未沖銷部位!$A$4:$O$499,7,FALSE)</f>
        <v>0</v>
      </c>
      <c r="Z94" s="43">
        <f>VLOOKUP($B94,期貨大額交易人未沖銷部位!$A$4:$O$499,10,FALSE)</f>
        <v>0</v>
      </c>
      <c r="AA94" s="43">
        <f>VLOOKUP($B94,期貨大額交易人未沖銷部位!$A$4:$O$499,13,FALSE)</f>
        <v>0</v>
      </c>
      <c r="AB94" s="43">
        <f>VLOOKUP($B94,期貨大額交易人未沖銷部位!$A$4:$O$499,14,FALSE)</f>
        <v>0</v>
      </c>
      <c r="AC94" s="43">
        <f>VLOOKUP($B94,期貨大額交易人未沖銷部位!$A$4:$O$499,15,FALSE)</f>
        <v>0</v>
      </c>
      <c r="AD94" s="36">
        <f>VLOOKUP($B94,三大美股走勢!$A$4:$J$500,4,FALSE)</f>
        <v>0</v>
      </c>
      <c r="AE94" s="36">
        <f>VLOOKUP($B94,三大美股走勢!$A$4:$J$500,7,FALSE)</f>
        <v>0</v>
      </c>
      <c r="AF94" s="36">
        <f>VLOOKUP($B94,三大美股走勢!$A$4:$J$500,10,FALSE)</f>
        <v>0</v>
      </c>
    </row>
    <row r="95" spans="2:32">
      <c r="B95" s="35">
        <v>42874</v>
      </c>
      <c r="C95" s="36">
        <f>VLOOKUP($B95,大盤與近月台指!$A$4:$I$499,2,FALSE)</f>
        <v>0</v>
      </c>
      <c r="D95" s="37">
        <f>VLOOKUP($B95,大盤與近月台指!$A$4:$I$499,3,FALSE)</f>
        <v>0</v>
      </c>
      <c r="E95" s="38">
        <f>VLOOKUP($B95,大盤與近月台指!$A$4:$I$499,4,FALSE)</f>
        <v>0</v>
      </c>
      <c r="F95" s="36">
        <f>VLOOKUP($B95,大盤與近月台指!$A$4:$I$499,5,FALSE)</f>
        <v>0</v>
      </c>
      <c r="G95" s="52">
        <f>VLOOKUP($B95,三大法人買賣超!$A$4:$I$500,3,FALSE)</f>
        <v>0</v>
      </c>
      <c r="H95" s="37">
        <f>VLOOKUP($B95,三大法人買賣超!$A$4:$I$500,5,FALSE)</f>
        <v>0</v>
      </c>
      <c r="I95" s="29">
        <f>VLOOKUP($B95,三大法人買賣超!$A$4:$I$500,7,FALSE)</f>
        <v>0</v>
      </c>
      <c r="J95" s="29">
        <f>VLOOKUP($B95,三大法人買賣超!$A$4:$I$500,9,FALSE)</f>
        <v>0</v>
      </c>
      <c r="K95" s="40">
        <f>新台幣匯率美元指數!B96</f>
        <v>0</v>
      </c>
      <c r="L95" s="41">
        <f>新台幣匯率美元指數!C96</f>
        <v>0</v>
      </c>
      <c r="M95" s="42">
        <f>新台幣匯率美元指數!D96</f>
        <v>0</v>
      </c>
      <c r="N95" s="29">
        <f>VLOOKUP($B95,期貨未平倉口數!$A$4:$M$499,4,FALSE)</f>
        <v>0</v>
      </c>
      <c r="O95" s="29">
        <f>VLOOKUP($B95,期貨未平倉口數!$A$4:$M$499,9,FALSE)</f>
        <v>0</v>
      </c>
      <c r="P95" s="29">
        <f>VLOOKUP($B95,期貨未平倉口數!$A$4:$M$499,10,FALSE)</f>
        <v>-73219.75</v>
      </c>
      <c r="Q95" s="29">
        <f>VLOOKUP($B95,期貨未平倉口數!$A$4:$M$499,11,FALSE)</f>
        <v>0</v>
      </c>
      <c r="R95" s="67">
        <f>VLOOKUP($B95,選擇權未平倉餘額!$A$4:$I$500,6,FALSE)</f>
        <v>0</v>
      </c>
      <c r="S95" s="67">
        <f>VLOOKUP($B95,選擇權未平倉餘額!$A$4:$I$500,7,FALSE)</f>
        <v>0</v>
      </c>
      <c r="T95" s="67">
        <f>VLOOKUP($B95,選擇權未平倉餘額!$A$4:$I$500,8,FALSE)</f>
        <v>0</v>
      </c>
      <c r="U95" s="67">
        <f>VLOOKUP($B95,選擇權未平倉餘額!$A$4:$I$500,9,FALSE)</f>
        <v>0</v>
      </c>
      <c r="V95" s="42">
        <f>VLOOKUP($B95,臺指選擇權P_C_Ratios!$A$4:$C$500,3,FALSE)</f>
        <v>0</v>
      </c>
      <c r="W95" s="44" t="e">
        <f>VLOOKUP($B95,散戶多空比!$A$6:$L$500,12,FALSE)</f>
        <v>#DIV/0!</v>
      </c>
      <c r="X95" s="43">
        <f>VLOOKUP($B95,期貨大額交易人未沖銷部位!$A$4:$O$499,4,FALSE)</f>
        <v>0</v>
      </c>
      <c r="Y95" s="43">
        <f>VLOOKUP($B95,期貨大額交易人未沖銷部位!$A$4:$O$499,7,FALSE)</f>
        <v>0</v>
      </c>
      <c r="Z95" s="43">
        <f>VLOOKUP($B95,期貨大額交易人未沖銷部位!$A$4:$O$499,10,FALSE)</f>
        <v>0</v>
      </c>
      <c r="AA95" s="43">
        <f>VLOOKUP($B95,期貨大額交易人未沖銷部位!$A$4:$O$499,13,FALSE)</f>
        <v>0</v>
      </c>
      <c r="AB95" s="43">
        <f>VLOOKUP($B95,期貨大額交易人未沖銷部位!$A$4:$O$499,14,FALSE)</f>
        <v>0</v>
      </c>
      <c r="AC95" s="43">
        <f>VLOOKUP($B95,期貨大額交易人未沖銷部位!$A$4:$O$499,15,FALSE)</f>
        <v>0</v>
      </c>
      <c r="AD95" s="36">
        <f>VLOOKUP($B95,三大美股走勢!$A$4:$J$500,4,FALSE)</f>
        <v>0</v>
      </c>
      <c r="AE95" s="36">
        <f>VLOOKUP($B95,三大美股走勢!$A$4:$J$500,7,FALSE)</f>
        <v>0</v>
      </c>
      <c r="AF95" s="36">
        <f>VLOOKUP($B95,三大美股走勢!$A$4:$J$500,10,FALSE)</f>
        <v>0</v>
      </c>
    </row>
    <row r="96" spans="2:32">
      <c r="B96" s="35">
        <v>42875</v>
      </c>
      <c r="C96" s="36">
        <f>VLOOKUP($B96,大盤與近月台指!$A$4:$I$499,2,FALSE)</f>
        <v>0</v>
      </c>
      <c r="D96" s="37">
        <f>VLOOKUP($B96,大盤與近月台指!$A$4:$I$499,3,FALSE)</f>
        <v>0</v>
      </c>
      <c r="E96" s="38">
        <f>VLOOKUP($B96,大盤與近月台指!$A$4:$I$499,4,FALSE)</f>
        <v>0</v>
      </c>
      <c r="F96" s="36">
        <f>VLOOKUP($B96,大盤與近月台指!$A$4:$I$499,5,FALSE)</f>
        <v>0</v>
      </c>
      <c r="G96" s="52">
        <f>VLOOKUP($B96,三大法人買賣超!$A$4:$I$500,3,FALSE)</f>
        <v>0</v>
      </c>
      <c r="H96" s="37">
        <f>VLOOKUP($B96,三大法人買賣超!$A$4:$I$500,5,FALSE)</f>
        <v>0</v>
      </c>
      <c r="I96" s="29">
        <f>VLOOKUP($B96,三大法人買賣超!$A$4:$I$500,7,FALSE)</f>
        <v>0</v>
      </c>
      <c r="J96" s="29">
        <f>VLOOKUP($B96,三大法人買賣超!$A$4:$I$500,9,FALSE)</f>
        <v>0</v>
      </c>
      <c r="K96" s="40">
        <f>新台幣匯率美元指數!B97</f>
        <v>0</v>
      </c>
      <c r="L96" s="41">
        <f>新台幣匯率美元指數!C97</f>
        <v>0</v>
      </c>
      <c r="M96" s="42">
        <f>新台幣匯率美元指數!D97</f>
        <v>0</v>
      </c>
      <c r="N96" s="29">
        <f>VLOOKUP($B96,期貨未平倉口數!$A$4:$M$499,4,FALSE)</f>
        <v>0</v>
      </c>
      <c r="O96" s="29">
        <f>VLOOKUP($B96,期貨未平倉口數!$A$4:$M$499,9,FALSE)</f>
        <v>0</v>
      </c>
      <c r="P96" s="29">
        <f>VLOOKUP($B96,期貨未平倉口數!$A$4:$M$499,10,FALSE)</f>
        <v>-73219.75</v>
      </c>
      <c r="Q96" s="29">
        <f>VLOOKUP($B96,期貨未平倉口數!$A$4:$M$499,11,FALSE)</f>
        <v>0</v>
      </c>
      <c r="R96" s="67">
        <f>VLOOKUP($B96,選擇權未平倉餘額!$A$4:$I$500,6,FALSE)</f>
        <v>0</v>
      </c>
      <c r="S96" s="67">
        <f>VLOOKUP($B96,選擇權未平倉餘額!$A$4:$I$500,7,FALSE)</f>
        <v>0</v>
      </c>
      <c r="T96" s="67">
        <f>VLOOKUP($B96,選擇權未平倉餘額!$A$4:$I$500,8,FALSE)</f>
        <v>0</v>
      </c>
      <c r="U96" s="67">
        <f>VLOOKUP($B96,選擇權未平倉餘額!$A$4:$I$500,9,FALSE)</f>
        <v>0</v>
      </c>
      <c r="V96" s="42">
        <f>VLOOKUP($B96,臺指選擇權P_C_Ratios!$A$4:$C$500,3,FALSE)</f>
        <v>0</v>
      </c>
      <c r="W96" s="44" t="e">
        <f>VLOOKUP($B96,散戶多空比!$A$6:$L$500,12,FALSE)</f>
        <v>#DIV/0!</v>
      </c>
      <c r="X96" s="43">
        <f>VLOOKUP($B96,期貨大額交易人未沖銷部位!$A$4:$O$499,4,FALSE)</f>
        <v>0</v>
      </c>
      <c r="Y96" s="43">
        <f>VLOOKUP($B96,期貨大額交易人未沖銷部位!$A$4:$O$499,7,FALSE)</f>
        <v>0</v>
      </c>
      <c r="Z96" s="43">
        <f>VLOOKUP($B96,期貨大額交易人未沖銷部位!$A$4:$O$499,10,FALSE)</f>
        <v>0</v>
      </c>
      <c r="AA96" s="43">
        <f>VLOOKUP($B96,期貨大額交易人未沖銷部位!$A$4:$O$499,13,FALSE)</f>
        <v>0</v>
      </c>
      <c r="AB96" s="43">
        <f>VLOOKUP($B96,期貨大額交易人未沖銷部位!$A$4:$O$499,14,FALSE)</f>
        <v>0</v>
      </c>
      <c r="AC96" s="43">
        <f>VLOOKUP($B96,期貨大額交易人未沖銷部位!$A$4:$O$499,15,FALSE)</f>
        <v>0</v>
      </c>
      <c r="AD96" s="36">
        <f>VLOOKUP($B96,三大美股走勢!$A$4:$J$500,4,FALSE)</f>
        <v>0</v>
      </c>
      <c r="AE96" s="36">
        <f>VLOOKUP($B96,三大美股走勢!$A$4:$J$500,7,FALSE)</f>
        <v>0</v>
      </c>
      <c r="AF96" s="36">
        <f>VLOOKUP($B96,三大美股走勢!$A$4:$J$500,10,FALSE)</f>
        <v>0</v>
      </c>
    </row>
    <row r="97" spans="2:32">
      <c r="B97" s="35">
        <v>42876</v>
      </c>
      <c r="C97" s="36">
        <f>VLOOKUP($B97,大盤與近月台指!$A$4:$I$499,2,FALSE)</f>
        <v>0</v>
      </c>
      <c r="D97" s="37">
        <f>VLOOKUP($B97,大盤與近月台指!$A$4:$I$499,3,FALSE)</f>
        <v>0</v>
      </c>
      <c r="E97" s="38">
        <f>VLOOKUP($B97,大盤與近月台指!$A$4:$I$499,4,FALSE)</f>
        <v>0</v>
      </c>
      <c r="F97" s="36">
        <f>VLOOKUP($B97,大盤與近月台指!$A$4:$I$499,5,FALSE)</f>
        <v>0</v>
      </c>
      <c r="G97" s="52">
        <f>VLOOKUP($B97,三大法人買賣超!$A$4:$I$500,3,FALSE)</f>
        <v>0</v>
      </c>
      <c r="H97" s="37">
        <f>VLOOKUP($B97,三大法人買賣超!$A$4:$I$500,5,FALSE)</f>
        <v>0</v>
      </c>
      <c r="I97" s="29">
        <f>VLOOKUP($B97,三大法人買賣超!$A$4:$I$500,7,FALSE)</f>
        <v>0</v>
      </c>
      <c r="J97" s="29">
        <f>VLOOKUP($B97,三大法人買賣超!$A$4:$I$500,9,FALSE)</f>
        <v>0</v>
      </c>
      <c r="K97" s="40">
        <f>新台幣匯率美元指數!B98</f>
        <v>0</v>
      </c>
      <c r="L97" s="41">
        <f>新台幣匯率美元指數!C98</f>
        <v>0</v>
      </c>
      <c r="M97" s="42">
        <f>新台幣匯率美元指數!D98</f>
        <v>0</v>
      </c>
      <c r="N97" s="29">
        <f>VLOOKUP($B97,期貨未平倉口數!$A$4:$M$499,4,FALSE)</f>
        <v>0</v>
      </c>
      <c r="O97" s="29">
        <f>VLOOKUP($B97,期貨未平倉口數!$A$4:$M$499,9,FALSE)</f>
        <v>0</v>
      </c>
      <c r="P97" s="29">
        <f>VLOOKUP($B97,期貨未平倉口數!$A$4:$M$499,10,FALSE)</f>
        <v>-73219.75</v>
      </c>
      <c r="Q97" s="29">
        <f>VLOOKUP($B97,期貨未平倉口數!$A$4:$M$499,11,FALSE)</f>
        <v>0</v>
      </c>
      <c r="R97" s="67">
        <f>VLOOKUP($B97,選擇權未平倉餘額!$A$4:$I$500,6,FALSE)</f>
        <v>0</v>
      </c>
      <c r="S97" s="67">
        <f>VLOOKUP($B97,選擇權未平倉餘額!$A$4:$I$500,7,FALSE)</f>
        <v>0</v>
      </c>
      <c r="T97" s="67">
        <f>VLOOKUP($B97,選擇權未平倉餘額!$A$4:$I$500,8,FALSE)</f>
        <v>0</v>
      </c>
      <c r="U97" s="67">
        <f>VLOOKUP($B97,選擇權未平倉餘額!$A$4:$I$500,9,FALSE)</f>
        <v>0</v>
      </c>
      <c r="V97" s="42">
        <f>VLOOKUP($B97,臺指選擇權P_C_Ratios!$A$4:$C$500,3,FALSE)</f>
        <v>0</v>
      </c>
      <c r="W97" s="44" t="e">
        <f>VLOOKUP($B97,散戶多空比!$A$6:$L$500,12,FALSE)</f>
        <v>#DIV/0!</v>
      </c>
      <c r="X97" s="43">
        <f>VLOOKUP($B97,期貨大額交易人未沖銷部位!$A$4:$O$499,4,FALSE)</f>
        <v>0</v>
      </c>
      <c r="Y97" s="43">
        <f>VLOOKUP($B97,期貨大額交易人未沖銷部位!$A$4:$O$499,7,FALSE)</f>
        <v>0</v>
      </c>
      <c r="Z97" s="43">
        <f>VLOOKUP($B97,期貨大額交易人未沖銷部位!$A$4:$O$499,10,FALSE)</f>
        <v>0</v>
      </c>
      <c r="AA97" s="43">
        <f>VLOOKUP($B97,期貨大額交易人未沖銷部位!$A$4:$O$499,13,FALSE)</f>
        <v>0</v>
      </c>
      <c r="AB97" s="43">
        <f>VLOOKUP($B97,期貨大額交易人未沖銷部位!$A$4:$O$499,14,FALSE)</f>
        <v>0</v>
      </c>
      <c r="AC97" s="43">
        <f>VLOOKUP($B97,期貨大額交易人未沖銷部位!$A$4:$O$499,15,FALSE)</f>
        <v>0</v>
      </c>
      <c r="AD97" s="36">
        <f>VLOOKUP($B97,三大美股走勢!$A$4:$J$500,4,FALSE)</f>
        <v>0</v>
      </c>
      <c r="AE97" s="36">
        <f>VLOOKUP($B97,三大美股走勢!$A$4:$J$500,7,FALSE)</f>
        <v>0</v>
      </c>
      <c r="AF97" s="36">
        <f>VLOOKUP($B97,三大美股走勢!$A$4:$J$500,10,FALSE)</f>
        <v>0</v>
      </c>
    </row>
    <row r="98" spans="2:32">
      <c r="B98" s="35">
        <v>42877</v>
      </c>
      <c r="C98" s="36">
        <f>VLOOKUP($B98,大盤與近月台指!$A$4:$I$499,2,FALSE)</f>
        <v>0</v>
      </c>
      <c r="D98" s="37">
        <f>VLOOKUP($B98,大盤與近月台指!$A$4:$I$499,3,FALSE)</f>
        <v>0</v>
      </c>
      <c r="E98" s="38">
        <f>VLOOKUP($B98,大盤與近月台指!$A$4:$I$499,4,FALSE)</f>
        <v>0</v>
      </c>
      <c r="F98" s="36">
        <f>VLOOKUP($B98,大盤與近月台指!$A$4:$I$499,5,FALSE)</f>
        <v>0</v>
      </c>
      <c r="G98" s="52">
        <f>VLOOKUP($B98,三大法人買賣超!$A$4:$I$500,3,FALSE)</f>
        <v>0</v>
      </c>
      <c r="H98" s="37">
        <f>VLOOKUP($B98,三大法人買賣超!$A$4:$I$500,5,FALSE)</f>
        <v>0</v>
      </c>
      <c r="I98" s="29">
        <f>VLOOKUP($B98,三大法人買賣超!$A$4:$I$500,7,FALSE)</f>
        <v>0</v>
      </c>
      <c r="J98" s="29">
        <f>VLOOKUP($B98,三大法人買賣超!$A$4:$I$500,9,FALSE)</f>
        <v>0</v>
      </c>
      <c r="K98" s="40">
        <f>新台幣匯率美元指數!B99</f>
        <v>0</v>
      </c>
      <c r="L98" s="41">
        <f>新台幣匯率美元指數!C99</f>
        <v>0</v>
      </c>
      <c r="M98" s="42">
        <f>新台幣匯率美元指數!D99</f>
        <v>0</v>
      </c>
      <c r="N98" s="29">
        <f>VLOOKUP($B98,期貨未平倉口數!$A$4:$M$499,4,FALSE)</f>
        <v>0</v>
      </c>
      <c r="O98" s="29">
        <f>VLOOKUP($B98,期貨未平倉口數!$A$4:$M$499,9,FALSE)</f>
        <v>0</v>
      </c>
      <c r="P98" s="29">
        <f>VLOOKUP($B98,期貨未平倉口數!$A$4:$M$499,10,FALSE)</f>
        <v>-73219.75</v>
      </c>
      <c r="Q98" s="29">
        <f>VLOOKUP($B98,期貨未平倉口數!$A$4:$M$499,11,FALSE)</f>
        <v>0</v>
      </c>
      <c r="R98" s="67">
        <f>VLOOKUP($B98,選擇權未平倉餘額!$A$4:$I$500,6,FALSE)</f>
        <v>0</v>
      </c>
      <c r="S98" s="67">
        <f>VLOOKUP($B98,選擇權未平倉餘額!$A$4:$I$500,7,FALSE)</f>
        <v>0</v>
      </c>
      <c r="T98" s="67">
        <f>VLOOKUP($B98,選擇權未平倉餘額!$A$4:$I$500,8,FALSE)</f>
        <v>0</v>
      </c>
      <c r="U98" s="67">
        <f>VLOOKUP($B98,選擇權未平倉餘額!$A$4:$I$500,9,FALSE)</f>
        <v>0</v>
      </c>
      <c r="V98" s="42">
        <f>VLOOKUP($B98,臺指選擇權P_C_Ratios!$A$4:$C$500,3,FALSE)</f>
        <v>0</v>
      </c>
      <c r="W98" s="44" t="e">
        <f>VLOOKUP($B98,散戶多空比!$A$6:$L$500,12,FALSE)</f>
        <v>#DIV/0!</v>
      </c>
      <c r="X98" s="43">
        <f>VLOOKUP($B98,期貨大額交易人未沖銷部位!$A$4:$O$499,4,FALSE)</f>
        <v>0</v>
      </c>
      <c r="Y98" s="43">
        <f>VLOOKUP($B98,期貨大額交易人未沖銷部位!$A$4:$O$499,7,FALSE)</f>
        <v>0</v>
      </c>
      <c r="Z98" s="43">
        <f>VLOOKUP($B98,期貨大額交易人未沖銷部位!$A$4:$O$499,10,FALSE)</f>
        <v>0</v>
      </c>
      <c r="AA98" s="43">
        <f>VLOOKUP($B98,期貨大額交易人未沖銷部位!$A$4:$O$499,13,FALSE)</f>
        <v>0</v>
      </c>
      <c r="AB98" s="43">
        <f>VLOOKUP($B98,期貨大額交易人未沖銷部位!$A$4:$O$499,14,FALSE)</f>
        <v>0</v>
      </c>
      <c r="AC98" s="43">
        <f>VLOOKUP($B98,期貨大額交易人未沖銷部位!$A$4:$O$499,15,FALSE)</f>
        <v>0</v>
      </c>
      <c r="AD98" s="36">
        <f>VLOOKUP($B98,三大美股走勢!$A$4:$J$500,4,FALSE)</f>
        <v>0</v>
      </c>
      <c r="AE98" s="36">
        <f>VLOOKUP($B98,三大美股走勢!$A$4:$J$500,7,FALSE)</f>
        <v>0</v>
      </c>
      <c r="AF98" s="36">
        <f>VLOOKUP($B98,三大美股走勢!$A$4:$J$500,10,FALSE)</f>
        <v>0</v>
      </c>
    </row>
    <row r="99" spans="2:32">
      <c r="B99" s="35">
        <v>42878</v>
      </c>
      <c r="C99" s="36">
        <f>VLOOKUP($B99,大盤與近月台指!$A$4:$I$499,2,FALSE)</f>
        <v>0</v>
      </c>
      <c r="D99" s="37">
        <f>VLOOKUP($B99,大盤與近月台指!$A$4:$I$499,3,FALSE)</f>
        <v>0</v>
      </c>
      <c r="E99" s="38">
        <f>VLOOKUP($B99,大盤與近月台指!$A$4:$I$499,4,FALSE)</f>
        <v>0</v>
      </c>
      <c r="F99" s="36">
        <f>VLOOKUP($B99,大盤與近月台指!$A$4:$I$499,5,FALSE)</f>
        <v>0</v>
      </c>
      <c r="G99" s="52">
        <f>VLOOKUP($B99,三大法人買賣超!$A$4:$I$500,3,FALSE)</f>
        <v>0</v>
      </c>
      <c r="H99" s="37">
        <f>VLOOKUP($B99,三大法人買賣超!$A$4:$I$500,5,FALSE)</f>
        <v>0</v>
      </c>
      <c r="I99" s="29">
        <f>VLOOKUP($B99,三大法人買賣超!$A$4:$I$500,7,FALSE)</f>
        <v>0</v>
      </c>
      <c r="J99" s="29">
        <f>VLOOKUP($B99,三大法人買賣超!$A$4:$I$500,9,FALSE)</f>
        <v>0</v>
      </c>
      <c r="K99" s="40">
        <f>新台幣匯率美元指數!B100</f>
        <v>0</v>
      </c>
      <c r="L99" s="41">
        <f>新台幣匯率美元指數!C100</f>
        <v>0</v>
      </c>
      <c r="M99" s="42">
        <f>新台幣匯率美元指數!D100</f>
        <v>0</v>
      </c>
      <c r="N99" s="29">
        <f>VLOOKUP($B99,期貨未平倉口數!$A$4:$M$499,4,FALSE)</f>
        <v>0</v>
      </c>
      <c r="O99" s="29">
        <f>VLOOKUP($B99,期貨未平倉口數!$A$4:$M$499,9,FALSE)</f>
        <v>0</v>
      </c>
      <c r="P99" s="29">
        <f>VLOOKUP($B99,期貨未平倉口數!$A$4:$M$499,10,FALSE)</f>
        <v>-73219.75</v>
      </c>
      <c r="Q99" s="29">
        <f>VLOOKUP($B99,期貨未平倉口數!$A$4:$M$499,11,FALSE)</f>
        <v>0</v>
      </c>
      <c r="R99" s="67">
        <f>VLOOKUP($B99,選擇權未平倉餘額!$A$4:$I$500,6,FALSE)</f>
        <v>0</v>
      </c>
      <c r="S99" s="67">
        <f>VLOOKUP($B99,選擇權未平倉餘額!$A$4:$I$500,7,FALSE)</f>
        <v>0</v>
      </c>
      <c r="T99" s="67">
        <f>VLOOKUP($B99,選擇權未平倉餘額!$A$4:$I$500,8,FALSE)</f>
        <v>0</v>
      </c>
      <c r="U99" s="67">
        <f>VLOOKUP($B99,選擇權未平倉餘額!$A$4:$I$500,9,FALSE)</f>
        <v>0</v>
      </c>
      <c r="V99" s="42">
        <f>VLOOKUP($B99,臺指選擇權P_C_Ratios!$A$4:$C$500,3,FALSE)</f>
        <v>0</v>
      </c>
      <c r="W99" s="44" t="e">
        <f>VLOOKUP($B99,散戶多空比!$A$6:$L$500,12,FALSE)</f>
        <v>#DIV/0!</v>
      </c>
      <c r="X99" s="43">
        <f>VLOOKUP($B99,期貨大額交易人未沖銷部位!$A$4:$O$499,4,FALSE)</f>
        <v>0</v>
      </c>
      <c r="Y99" s="43">
        <f>VLOOKUP($B99,期貨大額交易人未沖銷部位!$A$4:$O$499,7,FALSE)</f>
        <v>0</v>
      </c>
      <c r="Z99" s="43">
        <f>VLOOKUP($B99,期貨大額交易人未沖銷部位!$A$4:$O$499,10,FALSE)</f>
        <v>0</v>
      </c>
      <c r="AA99" s="43">
        <f>VLOOKUP($B99,期貨大額交易人未沖銷部位!$A$4:$O$499,13,FALSE)</f>
        <v>0</v>
      </c>
      <c r="AB99" s="43">
        <f>VLOOKUP($B99,期貨大額交易人未沖銷部位!$A$4:$O$499,14,FALSE)</f>
        <v>0</v>
      </c>
      <c r="AC99" s="43">
        <f>VLOOKUP($B99,期貨大額交易人未沖銷部位!$A$4:$O$499,15,FALSE)</f>
        <v>0</v>
      </c>
      <c r="AD99" s="36">
        <f>VLOOKUP($B99,三大美股走勢!$A$4:$J$500,4,FALSE)</f>
        <v>0</v>
      </c>
      <c r="AE99" s="36">
        <f>VLOOKUP($B99,三大美股走勢!$A$4:$J$500,7,FALSE)</f>
        <v>0</v>
      </c>
      <c r="AF99" s="36">
        <f>VLOOKUP($B99,三大美股走勢!$A$4:$J$500,10,FALSE)</f>
        <v>0</v>
      </c>
    </row>
    <row r="100" spans="2:32">
      <c r="B100" s="35">
        <v>42879</v>
      </c>
      <c r="C100" s="36">
        <f>VLOOKUP($B100,大盤與近月台指!$A$4:$I$499,2,FALSE)</f>
        <v>0</v>
      </c>
      <c r="D100" s="37">
        <f>VLOOKUP($B100,大盤與近月台指!$A$4:$I$499,3,FALSE)</f>
        <v>0</v>
      </c>
      <c r="E100" s="38">
        <f>VLOOKUP($B100,大盤與近月台指!$A$4:$I$499,4,FALSE)</f>
        <v>0</v>
      </c>
      <c r="F100" s="36">
        <f>VLOOKUP($B100,大盤與近月台指!$A$4:$I$499,5,FALSE)</f>
        <v>0</v>
      </c>
      <c r="G100" s="52">
        <f>VLOOKUP($B100,三大法人買賣超!$A$4:$I$500,3,FALSE)</f>
        <v>0</v>
      </c>
      <c r="H100" s="37">
        <f>VLOOKUP($B100,三大法人買賣超!$A$4:$I$500,5,FALSE)</f>
        <v>0</v>
      </c>
      <c r="I100" s="29">
        <f>VLOOKUP($B100,三大法人買賣超!$A$4:$I$500,7,FALSE)</f>
        <v>0</v>
      </c>
      <c r="J100" s="29">
        <f>VLOOKUP($B100,三大法人買賣超!$A$4:$I$500,9,FALSE)</f>
        <v>0</v>
      </c>
      <c r="K100" s="40">
        <f>新台幣匯率美元指數!B101</f>
        <v>0</v>
      </c>
      <c r="L100" s="41">
        <f>新台幣匯率美元指數!C101</f>
        <v>0</v>
      </c>
      <c r="M100" s="42">
        <f>新台幣匯率美元指數!D101</f>
        <v>0</v>
      </c>
      <c r="N100" s="29">
        <f>VLOOKUP($B100,期貨未平倉口數!$A$4:$M$499,4,FALSE)</f>
        <v>0</v>
      </c>
      <c r="O100" s="29">
        <f>VLOOKUP($B100,期貨未平倉口數!$A$4:$M$499,9,FALSE)</f>
        <v>0</v>
      </c>
      <c r="P100" s="29">
        <f>VLOOKUP($B100,期貨未平倉口數!$A$4:$M$499,10,FALSE)</f>
        <v>-73219.75</v>
      </c>
      <c r="Q100" s="29">
        <f>VLOOKUP($B100,期貨未平倉口數!$A$4:$M$499,11,FALSE)</f>
        <v>0</v>
      </c>
      <c r="R100" s="67">
        <f>VLOOKUP($B100,選擇權未平倉餘額!$A$4:$I$500,6,FALSE)</f>
        <v>0</v>
      </c>
      <c r="S100" s="67">
        <f>VLOOKUP($B100,選擇權未平倉餘額!$A$4:$I$500,7,FALSE)</f>
        <v>0</v>
      </c>
      <c r="T100" s="67">
        <f>VLOOKUP($B100,選擇權未平倉餘額!$A$4:$I$500,8,FALSE)</f>
        <v>0</v>
      </c>
      <c r="U100" s="67">
        <f>VLOOKUP($B100,選擇權未平倉餘額!$A$4:$I$500,9,FALSE)</f>
        <v>0</v>
      </c>
      <c r="V100" s="42">
        <f>VLOOKUP($B100,臺指選擇權P_C_Ratios!$A$4:$C$500,3,FALSE)</f>
        <v>0</v>
      </c>
      <c r="W100" s="44" t="e">
        <f>VLOOKUP($B100,散戶多空比!$A$6:$L$500,12,FALSE)</f>
        <v>#DIV/0!</v>
      </c>
      <c r="X100" s="43">
        <f>VLOOKUP($B100,期貨大額交易人未沖銷部位!$A$4:$O$499,4,FALSE)</f>
        <v>0</v>
      </c>
      <c r="Y100" s="43">
        <f>VLOOKUP($B100,期貨大額交易人未沖銷部位!$A$4:$O$499,7,FALSE)</f>
        <v>0</v>
      </c>
      <c r="Z100" s="43">
        <f>VLOOKUP($B100,期貨大額交易人未沖銷部位!$A$4:$O$499,10,FALSE)</f>
        <v>0</v>
      </c>
      <c r="AA100" s="43">
        <f>VLOOKUP($B100,期貨大額交易人未沖銷部位!$A$4:$O$499,13,FALSE)</f>
        <v>0</v>
      </c>
      <c r="AB100" s="43">
        <f>VLOOKUP($B100,期貨大額交易人未沖銷部位!$A$4:$O$499,14,FALSE)</f>
        <v>0</v>
      </c>
      <c r="AC100" s="43">
        <f>VLOOKUP($B100,期貨大額交易人未沖銷部位!$A$4:$O$499,15,FALSE)</f>
        <v>0</v>
      </c>
      <c r="AD100" s="36">
        <f>VLOOKUP($B100,三大美股走勢!$A$4:$J$500,4,FALSE)</f>
        <v>0</v>
      </c>
      <c r="AE100" s="36">
        <f>VLOOKUP($B100,三大美股走勢!$A$4:$J$500,7,FALSE)</f>
        <v>0</v>
      </c>
      <c r="AF100" s="36">
        <f>VLOOKUP($B100,三大美股走勢!$A$4:$J$500,10,FALSE)</f>
        <v>0</v>
      </c>
    </row>
    <row r="101" spans="2:32">
      <c r="B101" s="35">
        <v>42880</v>
      </c>
      <c r="C101" s="36">
        <f>VLOOKUP($B101,大盤與近月台指!$A$4:$I$499,2,FALSE)</f>
        <v>0</v>
      </c>
      <c r="D101" s="37">
        <f>VLOOKUP($B101,大盤與近月台指!$A$4:$I$499,3,FALSE)</f>
        <v>0</v>
      </c>
      <c r="E101" s="38">
        <f>VLOOKUP($B101,大盤與近月台指!$A$4:$I$499,4,FALSE)</f>
        <v>0</v>
      </c>
      <c r="F101" s="36">
        <f>VLOOKUP($B101,大盤與近月台指!$A$4:$I$499,5,FALSE)</f>
        <v>0</v>
      </c>
      <c r="G101" s="52">
        <f>VLOOKUP($B101,三大法人買賣超!$A$4:$I$500,3,FALSE)</f>
        <v>0</v>
      </c>
      <c r="H101" s="37">
        <f>VLOOKUP($B101,三大法人買賣超!$A$4:$I$500,5,FALSE)</f>
        <v>0</v>
      </c>
      <c r="I101" s="29">
        <f>VLOOKUP($B101,三大法人買賣超!$A$4:$I$500,7,FALSE)</f>
        <v>0</v>
      </c>
      <c r="J101" s="29">
        <f>VLOOKUP($B101,三大法人買賣超!$A$4:$I$500,9,FALSE)</f>
        <v>0</v>
      </c>
      <c r="K101" s="40">
        <f>新台幣匯率美元指數!B102</f>
        <v>0</v>
      </c>
      <c r="L101" s="41">
        <f>新台幣匯率美元指數!C102</f>
        <v>0</v>
      </c>
      <c r="M101" s="42">
        <f>新台幣匯率美元指數!D102</f>
        <v>0</v>
      </c>
      <c r="N101" s="29">
        <f>VLOOKUP($B101,期貨未平倉口數!$A$4:$M$499,4,FALSE)</f>
        <v>0</v>
      </c>
      <c r="O101" s="29">
        <f>VLOOKUP($B101,期貨未平倉口數!$A$4:$M$499,9,FALSE)</f>
        <v>0</v>
      </c>
      <c r="P101" s="29">
        <f>VLOOKUP($B101,期貨未平倉口數!$A$4:$M$499,10,FALSE)</f>
        <v>-73219.75</v>
      </c>
      <c r="Q101" s="29">
        <f>VLOOKUP($B101,期貨未平倉口數!$A$4:$M$499,11,FALSE)</f>
        <v>0</v>
      </c>
      <c r="R101" s="67">
        <f>VLOOKUP($B101,選擇權未平倉餘額!$A$4:$I$500,6,FALSE)</f>
        <v>0</v>
      </c>
      <c r="S101" s="67">
        <f>VLOOKUP($B101,選擇權未平倉餘額!$A$4:$I$500,7,FALSE)</f>
        <v>0</v>
      </c>
      <c r="T101" s="67">
        <f>VLOOKUP($B101,選擇權未平倉餘額!$A$4:$I$500,8,FALSE)</f>
        <v>0</v>
      </c>
      <c r="U101" s="67">
        <f>VLOOKUP($B101,選擇權未平倉餘額!$A$4:$I$500,9,FALSE)</f>
        <v>0</v>
      </c>
      <c r="V101" s="42">
        <f>VLOOKUP($B101,臺指選擇權P_C_Ratios!$A$4:$C$500,3,FALSE)</f>
        <v>0</v>
      </c>
      <c r="W101" s="44" t="e">
        <f>VLOOKUP($B101,散戶多空比!$A$6:$L$500,12,FALSE)</f>
        <v>#DIV/0!</v>
      </c>
      <c r="X101" s="43">
        <f>VLOOKUP($B101,期貨大額交易人未沖銷部位!$A$4:$O$499,4,FALSE)</f>
        <v>0</v>
      </c>
      <c r="Y101" s="43">
        <f>VLOOKUP($B101,期貨大額交易人未沖銷部位!$A$4:$O$499,7,FALSE)</f>
        <v>0</v>
      </c>
      <c r="Z101" s="43">
        <f>VLOOKUP($B101,期貨大額交易人未沖銷部位!$A$4:$O$499,10,FALSE)</f>
        <v>0</v>
      </c>
      <c r="AA101" s="43">
        <f>VLOOKUP($B101,期貨大額交易人未沖銷部位!$A$4:$O$499,13,FALSE)</f>
        <v>0</v>
      </c>
      <c r="AB101" s="43">
        <f>VLOOKUP($B101,期貨大額交易人未沖銷部位!$A$4:$O$499,14,FALSE)</f>
        <v>0</v>
      </c>
      <c r="AC101" s="43">
        <f>VLOOKUP($B101,期貨大額交易人未沖銷部位!$A$4:$O$499,15,FALSE)</f>
        <v>0</v>
      </c>
      <c r="AD101" s="36">
        <f>VLOOKUP($B101,三大美股走勢!$A$4:$J$500,4,FALSE)</f>
        <v>0</v>
      </c>
      <c r="AE101" s="36">
        <f>VLOOKUP($B101,三大美股走勢!$A$4:$J$500,7,FALSE)</f>
        <v>0</v>
      </c>
      <c r="AF101" s="36">
        <f>VLOOKUP($B101,三大美股走勢!$A$4:$J$500,10,FALSE)</f>
        <v>0</v>
      </c>
    </row>
    <row r="102" spans="2:32">
      <c r="B102" s="35">
        <v>42881</v>
      </c>
      <c r="C102" s="36">
        <f>VLOOKUP($B102,大盤與近月台指!$A$4:$I$499,2,FALSE)</f>
        <v>0</v>
      </c>
      <c r="D102" s="37">
        <f>VLOOKUP($B102,大盤與近月台指!$A$4:$I$499,3,FALSE)</f>
        <v>0</v>
      </c>
      <c r="E102" s="38">
        <f>VLOOKUP($B102,大盤與近月台指!$A$4:$I$499,4,FALSE)</f>
        <v>0</v>
      </c>
      <c r="F102" s="36">
        <f>VLOOKUP($B102,大盤與近月台指!$A$4:$I$499,5,FALSE)</f>
        <v>0</v>
      </c>
      <c r="G102" s="52">
        <f>VLOOKUP($B102,三大法人買賣超!$A$4:$I$500,3,FALSE)</f>
        <v>0</v>
      </c>
      <c r="H102" s="37">
        <f>VLOOKUP($B102,三大法人買賣超!$A$4:$I$500,5,FALSE)</f>
        <v>0</v>
      </c>
      <c r="I102" s="29">
        <f>VLOOKUP($B102,三大法人買賣超!$A$4:$I$500,7,FALSE)</f>
        <v>0</v>
      </c>
      <c r="J102" s="29">
        <f>VLOOKUP($B102,三大法人買賣超!$A$4:$I$500,9,FALSE)</f>
        <v>0</v>
      </c>
      <c r="K102" s="40">
        <f>新台幣匯率美元指數!B103</f>
        <v>0</v>
      </c>
      <c r="L102" s="41">
        <f>新台幣匯率美元指數!C103</f>
        <v>0</v>
      </c>
      <c r="M102" s="42">
        <f>新台幣匯率美元指數!D103</f>
        <v>0</v>
      </c>
      <c r="N102" s="29">
        <f>VLOOKUP($B102,期貨未平倉口數!$A$4:$M$499,4,FALSE)</f>
        <v>0</v>
      </c>
      <c r="O102" s="29">
        <f>VLOOKUP($B102,期貨未平倉口數!$A$4:$M$499,9,FALSE)</f>
        <v>0</v>
      </c>
      <c r="P102" s="29">
        <f>VLOOKUP($B102,期貨未平倉口數!$A$4:$M$499,10,FALSE)</f>
        <v>-73219.75</v>
      </c>
      <c r="Q102" s="29">
        <f>VLOOKUP($B102,期貨未平倉口數!$A$4:$M$499,11,FALSE)</f>
        <v>0</v>
      </c>
      <c r="R102" s="67">
        <f>VLOOKUP($B102,選擇權未平倉餘額!$A$4:$I$500,6,FALSE)</f>
        <v>0</v>
      </c>
      <c r="S102" s="67">
        <f>VLOOKUP($B102,選擇權未平倉餘額!$A$4:$I$500,7,FALSE)</f>
        <v>0</v>
      </c>
      <c r="T102" s="67">
        <f>VLOOKUP($B102,選擇權未平倉餘額!$A$4:$I$500,8,FALSE)</f>
        <v>0</v>
      </c>
      <c r="U102" s="67">
        <f>VLOOKUP($B102,選擇權未平倉餘額!$A$4:$I$500,9,FALSE)</f>
        <v>0</v>
      </c>
      <c r="V102" s="42">
        <f>VLOOKUP($B102,臺指選擇權P_C_Ratios!$A$4:$C$500,3,FALSE)</f>
        <v>0</v>
      </c>
      <c r="W102" s="44" t="e">
        <f>VLOOKUP($B102,散戶多空比!$A$6:$L$500,12,FALSE)</f>
        <v>#DIV/0!</v>
      </c>
      <c r="X102" s="43">
        <f>VLOOKUP($B102,期貨大額交易人未沖銷部位!$A$4:$O$499,4,FALSE)</f>
        <v>0</v>
      </c>
      <c r="Y102" s="43">
        <f>VLOOKUP($B102,期貨大額交易人未沖銷部位!$A$4:$O$499,7,FALSE)</f>
        <v>0</v>
      </c>
      <c r="Z102" s="43">
        <f>VLOOKUP($B102,期貨大額交易人未沖銷部位!$A$4:$O$499,10,FALSE)</f>
        <v>0</v>
      </c>
      <c r="AA102" s="43">
        <f>VLOOKUP($B102,期貨大額交易人未沖銷部位!$A$4:$O$499,13,FALSE)</f>
        <v>0</v>
      </c>
      <c r="AB102" s="43">
        <f>VLOOKUP($B102,期貨大額交易人未沖銷部位!$A$4:$O$499,14,FALSE)</f>
        <v>0</v>
      </c>
      <c r="AC102" s="43">
        <f>VLOOKUP($B102,期貨大額交易人未沖銷部位!$A$4:$O$499,15,FALSE)</f>
        <v>0</v>
      </c>
      <c r="AD102" s="36">
        <f>VLOOKUP($B102,三大美股走勢!$A$4:$J$500,4,FALSE)</f>
        <v>0</v>
      </c>
      <c r="AE102" s="36">
        <f>VLOOKUP($B102,三大美股走勢!$A$4:$J$500,7,FALSE)</f>
        <v>0</v>
      </c>
      <c r="AF102" s="36">
        <f>VLOOKUP($B102,三大美股走勢!$A$4:$J$500,10,FALSE)</f>
        <v>0</v>
      </c>
    </row>
    <row r="103" spans="2:32">
      <c r="B103" s="35">
        <v>42882</v>
      </c>
      <c r="C103" s="36">
        <f>VLOOKUP($B103,大盤與近月台指!$A$4:$I$499,2,FALSE)</f>
        <v>0</v>
      </c>
      <c r="D103" s="37">
        <f>VLOOKUP($B103,大盤與近月台指!$A$4:$I$499,3,FALSE)</f>
        <v>0</v>
      </c>
      <c r="E103" s="38">
        <f>VLOOKUP($B103,大盤與近月台指!$A$4:$I$499,4,FALSE)</f>
        <v>0</v>
      </c>
      <c r="F103" s="36">
        <f>VLOOKUP($B103,大盤與近月台指!$A$4:$I$499,5,FALSE)</f>
        <v>0</v>
      </c>
      <c r="G103" s="52">
        <f>VLOOKUP($B103,三大法人買賣超!$A$4:$I$500,3,FALSE)</f>
        <v>0</v>
      </c>
      <c r="H103" s="37">
        <f>VLOOKUP($B103,三大法人買賣超!$A$4:$I$500,5,FALSE)</f>
        <v>0</v>
      </c>
      <c r="I103" s="29">
        <f>VLOOKUP($B103,三大法人買賣超!$A$4:$I$500,7,FALSE)</f>
        <v>0</v>
      </c>
      <c r="J103" s="29">
        <f>VLOOKUP($B103,三大法人買賣超!$A$4:$I$500,9,FALSE)</f>
        <v>0</v>
      </c>
      <c r="K103" s="40">
        <f>新台幣匯率美元指數!B104</f>
        <v>0</v>
      </c>
      <c r="L103" s="41">
        <f>新台幣匯率美元指數!C104</f>
        <v>0</v>
      </c>
      <c r="M103" s="42">
        <f>新台幣匯率美元指數!D104</f>
        <v>0</v>
      </c>
      <c r="N103" s="29">
        <f>VLOOKUP($B103,期貨未平倉口數!$A$4:$M$499,4,FALSE)</f>
        <v>0</v>
      </c>
      <c r="O103" s="29">
        <f>VLOOKUP($B103,期貨未平倉口數!$A$4:$M$499,9,FALSE)</f>
        <v>0</v>
      </c>
      <c r="P103" s="29">
        <f>VLOOKUP($B103,期貨未平倉口數!$A$4:$M$499,10,FALSE)</f>
        <v>-73219.75</v>
      </c>
      <c r="Q103" s="29">
        <f>VLOOKUP($B103,期貨未平倉口數!$A$4:$M$499,11,FALSE)</f>
        <v>0</v>
      </c>
      <c r="R103" s="67">
        <f>VLOOKUP($B103,選擇權未平倉餘額!$A$4:$I$500,6,FALSE)</f>
        <v>0</v>
      </c>
      <c r="S103" s="67">
        <f>VLOOKUP($B103,選擇權未平倉餘額!$A$4:$I$500,7,FALSE)</f>
        <v>0</v>
      </c>
      <c r="T103" s="67">
        <f>VLOOKUP($B103,選擇權未平倉餘額!$A$4:$I$500,8,FALSE)</f>
        <v>0</v>
      </c>
      <c r="U103" s="67">
        <f>VLOOKUP($B103,選擇權未平倉餘額!$A$4:$I$500,9,FALSE)</f>
        <v>0</v>
      </c>
      <c r="V103" s="42">
        <f>VLOOKUP($B103,臺指選擇權P_C_Ratios!$A$4:$C$500,3,FALSE)</f>
        <v>0</v>
      </c>
      <c r="W103" s="44" t="e">
        <f>VLOOKUP($B103,散戶多空比!$A$6:$L$500,12,FALSE)</f>
        <v>#DIV/0!</v>
      </c>
      <c r="X103" s="43">
        <f>VLOOKUP($B103,期貨大額交易人未沖銷部位!$A$4:$O$499,4,FALSE)</f>
        <v>0</v>
      </c>
      <c r="Y103" s="43">
        <f>VLOOKUP($B103,期貨大額交易人未沖銷部位!$A$4:$O$499,7,FALSE)</f>
        <v>0</v>
      </c>
      <c r="Z103" s="43">
        <f>VLOOKUP($B103,期貨大額交易人未沖銷部位!$A$4:$O$499,10,FALSE)</f>
        <v>0</v>
      </c>
      <c r="AA103" s="43">
        <f>VLOOKUP($B103,期貨大額交易人未沖銷部位!$A$4:$O$499,13,FALSE)</f>
        <v>0</v>
      </c>
      <c r="AB103" s="43">
        <f>VLOOKUP($B103,期貨大額交易人未沖銷部位!$A$4:$O$499,14,FALSE)</f>
        <v>0</v>
      </c>
      <c r="AC103" s="43">
        <f>VLOOKUP($B103,期貨大額交易人未沖銷部位!$A$4:$O$499,15,FALSE)</f>
        <v>0</v>
      </c>
      <c r="AD103" s="36">
        <f>VLOOKUP($B103,三大美股走勢!$A$4:$J$500,4,FALSE)</f>
        <v>0</v>
      </c>
      <c r="AE103" s="36">
        <f>VLOOKUP($B103,三大美股走勢!$A$4:$J$500,7,FALSE)</f>
        <v>0</v>
      </c>
      <c r="AF103" s="36">
        <f>VLOOKUP($B103,三大美股走勢!$A$4:$J$500,10,FALSE)</f>
        <v>0</v>
      </c>
    </row>
    <row r="104" spans="2:32">
      <c r="B104" s="35">
        <v>42883</v>
      </c>
      <c r="C104" s="36">
        <f>VLOOKUP($B104,大盤與近月台指!$A$4:$I$499,2,FALSE)</f>
        <v>0</v>
      </c>
      <c r="D104" s="37">
        <f>VLOOKUP($B104,大盤與近月台指!$A$4:$I$499,3,FALSE)</f>
        <v>0</v>
      </c>
      <c r="E104" s="38">
        <f>VLOOKUP($B104,大盤與近月台指!$A$4:$I$499,4,FALSE)</f>
        <v>0</v>
      </c>
      <c r="F104" s="36">
        <f>VLOOKUP($B104,大盤與近月台指!$A$4:$I$499,5,FALSE)</f>
        <v>0</v>
      </c>
      <c r="G104" s="52">
        <f>VLOOKUP($B104,三大法人買賣超!$A$4:$I$500,3,FALSE)</f>
        <v>0</v>
      </c>
      <c r="H104" s="37">
        <f>VLOOKUP($B104,三大法人買賣超!$A$4:$I$500,5,FALSE)</f>
        <v>0</v>
      </c>
      <c r="I104" s="29">
        <f>VLOOKUP($B104,三大法人買賣超!$A$4:$I$500,7,FALSE)</f>
        <v>0</v>
      </c>
      <c r="J104" s="29">
        <f>VLOOKUP($B104,三大法人買賣超!$A$4:$I$500,9,FALSE)</f>
        <v>0</v>
      </c>
      <c r="K104" s="40">
        <f>新台幣匯率美元指數!B105</f>
        <v>0</v>
      </c>
      <c r="L104" s="41">
        <f>新台幣匯率美元指數!C105</f>
        <v>0</v>
      </c>
      <c r="M104" s="42">
        <f>新台幣匯率美元指數!D105</f>
        <v>0</v>
      </c>
      <c r="N104" s="29">
        <f>VLOOKUP($B104,期貨未平倉口數!$A$4:$M$499,4,FALSE)</f>
        <v>0</v>
      </c>
      <c r="O104" s="29">
        <f>VLOOKUP($B104,期貨未平倉口數!$A$4:$M$499,9,FALSE)</f>
        <v>0</v>
      </c>
      <c r="P104" s="29">
        <f>VLOOKUP($B104,期貨未平倉口數!$A$4:$M$499,10,FALSE)</f>
        <v>-73219.75</v>
      </c>
      <c r="Q104" s="29">
        <f>VLOOKUP($B104,期貨未平倉口數!$A$4:$M$499,11,FALSE)</f>
        <v>0</v>
      </c>
      <c r="R104" s="67">
        <f>VLOOKUP($B104,選擇權未平倉餘額!$A$4:$I$500,6,FALSE)</f>
        <v>0</v>
      </c>
      <c r="S104" s="67">
        <f>VLOOKUP($B104,選擇權未平倉餘額!$A$4:$I$500,7,FALSE)</f>
        <v>0</v>
      </c>
      <c r="T104" s="67">
        <f>VLOOKUP($B104,選擇權未平倉餘額!$A$4:$I$500,8,FALSE)</f>
        <v>0</v>
      </c>
      <c r="U104" s="67">
        <f>VLOOKUP($B104,選擇權未平倉餘額!$A$4:$I$500,9,FALSE)</f>
        <v>0</v>
      </c>
      <c r="V104" s="42">
        <f>VLOOKUP($B104,臺指選擇權P_C_Ratios!$A$4:$C$500,3,FALSE)</f>
        <v>0</v>
      </c>
      <c r="W104" s="44" t="e">
        <f>VLOOKUP($B104,散戶多空比!$A$6:$L$500,12,FALSE)</f>
        <v>#DIV/0!</v>
      </c>
      <c r="X104" s="43">
        <f>VLOOKUP($B104,期貨大額交易人未沖銷部位!$A$4:$O$499,4,FALSE)</f>
        <v>0</v>
      </c>
      <c r="Y104" s="43">
        <f>VLOOKUP($B104,期貨大額交易人未沖銷部位!$A$4:$O$499,7,FALSE)</f>
        <v>0</v>
      </c>
      <c r="Z104" s="43">
        <f>VLOOKUP($B104,期貨大額交易人未沖銷部位!$A$4:$O$499,10,FALSE)</f>
        <v>0</v>
      </c>
      <c r="AA104" s="43">
        <f>VLOOKUP($B104,期貨大額交易人未沖銷部位!$A$4:$O$499,13,FALSE)</f>
        <v>0</v>
      </c>
      <c r="AB104" s="43">
        <f>VLOOKUP($B104,期貨大額交易人未沖銷部位!$A$4:$O$499,14,FALSE)</f>
        <v>0</v>
      </c>
      <c r="AC104" s="43">
        <f>VLOOKUP($B104,期貨大額交易人未沖銷部位!$A$4:$O$499,15,FALSE)</f>
        <v>0</v>
      </c>
      <c r="AD104" s="36">
        <f>VLOOKUP($B104,三大美股走勢!$A$4:$J$500,4,FALSE)</f>
        <v>0</v>
      </c>
      <c r="AE104" s="36">
        <f>VLOOKUP($B104,三大美股走勢!$A$4:$J$500,7,FALSE)</f>
        <v>0</v>
      </c>
      <c r="AF104" s="36">
        <f>VLOOKUP($B104,三大美股走勢!$A$4:$J$500,10,FALSE)</f>
        <v>0</v>
      </c>
    </row>
    <row r="105" spans="2:32">
      <c r="B105" s="35">
        <v>42884</v>
      </c>
      <c r="C105" s="36">
        <f>VLOOKUP($B105,大盤與近月台指!$A$4:$I$499,2,FALSE)</f>
        <v>0</v>
      </c>
      <c r="D105" s="37">
        <f>VLOOKUP($B105,大盤與近月台指!$A$4:$I$499,3,FALSE)</f>
        <v>0</v>
      </c>
      <c r="E105" s="38">
        <f>VLOOKUP($B105,大盤與近月台指!$A$4:$I$499,4,FALSE)</f>
        <v>0</v>
      </c>
      <c r="F105" s="36">
        <f>VLOOKUP($B105,大盤與近月台指!$A$4:$I$499,5,FALSE)</f>
        <v>0</v>
      </c>
      <c r="G105" s="52">
        <f>VLOOKUP($B105,三大法人買賣超!$A$4:$I$500,3,FALSE)</f>
        <v>0</v>
      </c>
      <c r="H105" s="37">
        <f>VLOOKUP($B105,三大法人買賣超!$A$4:$I$500,5,FALSE)</f>
        <v>0</v>
      </c>
      <c r="I105" s="29">
        <f>VLOOKUP($B105,三大法人買賣超!$A$4:$I$500,7,FALSE)</f>
        <v>0</v>
      </c>
      <c r="J105" s="29">
        <f>VLOOKUP($B105,三大法人買賣超!$A$4:$I$500,9,FALSE)</f>
        <v>0</v>
      </c>
      <c r="K105" s="40">
        <f>新台幣匯率美元指數!B106</f>
        <v>0</v>
      </c>
      <c r="L105" s="41">
        <f>新台幣匯率美元指數!C106</f>
        <v>0</v>
      </c>
      <c r="M105" s="42">
        <f>新台幣匯率美元指數!D106</f>
        <v>0</v>
      </c>
      <c r="N105" s="29">
        <f>VLOOKUP($B105,期貨未平倉口數!$A$4:$M$499,4,FALSE)</f>
        <v>0</v>
      </c>
      <c r="O105" s="29">
        <f>VLOOKUP($B105,期貨未平倉口數!$A$4:$M$499,9,FALSE)</f>
        <v>0</v>
      </c>
      <c r="P105" s="29">
        <f>VLOOKUP($B105,期貨未平倉口數!$A$4:$M$499,10,FALSE)</f>
        <v>-73219.75</v>
      </c>
      <c r="Q105" s="29">
        <f>VLOOKUP($B105,期貨未平倉口數!$A$4:$M$499,11,FALSE)</f>
        <v>0</v>
      </c>
      <c r="R105" s="67">
        <f>VLOOKUP($B105,選擇權未平倉餘額!$A$4:$I$500,6,FALSE)</f>
        <v>0</v>
      </c>
      <c r="S105" s="67">
        <f>VLOOKUP($B105,選擇權未平倉餘額!$A$4:$I$500,7,FALSE)</f>
        <v>0</v>
      </c>
      <c r="T105" s="67">
        <f>VLOOKUP($B105,選擇權未平倉餘額!$A$4:$I$500,8,FALSE)</f>
        <v>0</v>
      </c>
      <c r="U105" s="67">
        <f>VLOOKUP($B105,選擇權未平倉餘額!$A$4:$I$500,9,FALSE)</f>
        <v>0</v>
      </c>
      <c r="V105" s="42">
        <f>VLOOKUP($B105,臺指選擇權P_C_Ratios!$A$4:$C$500,3,FALSE)</f>
        <v>0</v>
      </c>
      <c r="W105" s="44" t="e">
        <f>VLOOKUP($B105,散戶多空比!$A$6:$L$500,12,FALSE)</f>
        <v>#DIV/0!</v>
      </c>
      <c r="X105" s="43">
        <f>VLOOKUP($B105,期貨大額交易人未沖銷部位!$A$4:$O$499,4,FALSE)</f>
        <v>0</v>
      </c>
      <c r="Y105" s="43">
        <f>VLOOKUP($B105,期貨大額交易人未沖銷部位!$A$4:$O$499,7,FALSE)</f>
        <v>0</v>
      </c>
      <c r="Z105" s="43">
        <f>VLOOKUP($B105,期貨大額交易人未沖銷部位!$A$4:$O$499,10,FALSE)</f>
        <v>0</v>
      </c>
      <c r="AA105" s="43">
        <f>VLOOKUP($B105,期貨大額交易人未沖銷部位!$A$4:$O$499,13,FALSE)</f>
        <v>0</v>
      </c>
      <c r="AB105" s="43">
        <f>VLOOKUP($B105,期貨大額交易人未沖銷部位!$A$4:$O$499,14,FALSE)</f>
        <v>0</v>
      </c>
      <c r="AC105" s="43">
        <f>VLOOKUP($B105,期貨大額交易人未沖銷部位!$A$4:$O$499,15,FALSE)</f>
        <v>0</v>
      </c>
      <c r="AD105" s="36">
        <f>VLOOKUP($B105,三大美股走勢!$A$4:$J$500,4,FALSE)</f>
        <v>0</v>
      </c>
      <c r="AE105" s="36">
        <f>VLOOKUP($B105,三大美股走勢!$A$4:$J$500,7,FALSE)</f>
        <v>0</v>
      </c>
      <c r="AF105" s="36">
        <f>VLOOKUP($B105,三大美股走勢!$A$4:$J$500,10,FALSE)</f>
        <v>0</v>
      </c>
    </row>
    <row r="106" spans="2:32">
      <c r="B106" s="35">
        <v>42885</v>
      </c>
      <c r="C106" s="36">
        <f>VLOOKUP($B106,大盤與近月台指!$A$4:$I$499,2,FALSE)</f>
        <v>0</v>
      </c>
      <c r="D106" s="37">
        <f>VLOOKUP($B106,大盤與近月台指!$A$4:$I$499,3,FALSE)</f>
        <v>0</v>
      </c>
      <c r="E106" s="38">
        <f>VLOOKUP($B106,大盤與近月台指!$A$4:$I$499,4,FALSE)</f>
        <v>0</v>
      </c>
      <c r="F106" s="36">
        <f>VLOOKUP($B106,大盤與近月台指!$A$4:$I$499,5,FALSE)</f>
        <v>0</v>
      </c>
      <c r="G106" s="52">
        <f>VLOOKUP($B106,三大法人買賣超!$A$4:$I$500,3,FALSE)</f>
        <v>0</v>
      </c>
      <c r="H106" s="37">
        <f>VLOOKUP($B106,三大法人買賣超!$A$4:$I$500,5,FALSE)</f>
        <v>0</v>
      </c>
      <c r="I106" s="29">
        <f>VLOOKUP($B106,三大法人買賣超!$A$4:$I$500,7,FALSE)</f>
        <v>0</v>
      </c>
      <c r="J106" s="29">
        <f>VLOOKUP($B106,三大法人買賣超!$A$4:$I$500,9,FALSE)</f>
        <v>0</v>
      </c>
      <c r="K106" s="40">
        <f>新台幣匯率美元指數!B107</f>
        <v>0</v>
      </c>
      <c r="L106" s="41">
        <f>新台幣匯率美元指數!C107</f>
        <v>0</v>
      </c>
      <c r="M106" s="42">
        <f>新台幣匯率美元指數!D107</f>
        <v>0</v>
      </c>
      <c r="N106" s="29">
        <f>VLOOKUP($B106,期貨未平倉口數!$A$4:$M$499,4,FALSE)</f>
        <v>0</v>
      </c>
      <c r="O106" s="29">
        <f>VLOOKUP($B106,期貨未平倉口數!$A$4:$M$499,9,FALSE)</f>
        <v>0</v>
      </c>
      <c r="P106" s="29">
        <f>VLOOKUP($B106,期貨未平倉口數!$A$4:$M$499,10,FALSE)</f>
        <v>-73219.75</v>
      </c>
      <c r="Q106" s="29">
        <f>VLOOKUP($B106,期貨未平倉口數!$A$4:$M$499,11,FALSE)</f>
        <v>0</v>
      </c>
      <c r="R106" s="67">
        <f>VLOOKUP($B106,選擇權未平倉餘額!$A$4:$I$500,6,FALSE)</f>
        <v>0</v>
      </c>
      <c r="S106" s="67">
        <f>VLOOKUP($B106,選擇權未平倉餘額!$A$4:$I$500,7,FALSE)</f>
        <v>0</v>
      </c>
      <c r="T106" s="67">
        <f>VLOOKUP($B106,選擇權未平倉餘額!$A$4:$I$500,8,FALSE)</f>
        <v>0</v>
      </c>
      <c r="U106" s="67">
        <f>VLOOKUP($B106,選擇權未平倉餘額!$A$4:$I$500,9,FALSE)</f>
        <v>0</v>
      </c>
      <c r="V106" s="42">
        <f>VLOOKUP($B106,臺指選擇權P_C_Ratios!$A$4:$C$500,3,FALSE)</f>
        <v>0</v>
      </c>
      <c r="W106" s="44" t="e">
        <f>VLOOKUP($B106,散戶多空比!$A$6:$L$500,12,FALSE)</f>
        <v>#DIV/0!</v>
      </c>
      <c r="X106" s="43">
        <f>VLOOKUP($B106,期貨大額交易人未沖銷部位!$A$4:$O$499,4,FALSE)</f>
        <v>0</v>
      </c>
      <c r="Y106" s="43">
        <f>VLOOKUP($B106,期貨大額交易人未沖銷部位!$A$4:$O$499,7,FALSE)</f>
        <v>0</v>
      </c>
      <c r="Z106" s="43">
        <f>VLOOKUP($B106,期貨大額交易人未沖銷部位!$A$4:$O$499,10,FALSE)</f>
        <v>0</v>
      </c>
      <c r="AA106" s="43">
        <f>VLOOKUP($B106,期貨大額交易人未沖銷部位!$A$4:$O$499,13,FALSE)</f>
        <v>0</v>
      </c>
      <c r="AB106" s="43">
        <f>VLOOKUP($B106,期貨大額交易人未沖銷部位!$A$4:$O$499,14,FALSE)</f>
        <v>0</v>
      </c>
      <c r="AC106" s="43">
        <f>VLOOKUP($B106,期貨大額交易人未沖銷部位!$A$4:$O$499,15,FALSE)</f>
        <v>0</v>
      </c>
      <c r="AD106" s="36">
        <f>VLOOKUP($B106,三大美股走勢!$A$4:$J$500,4,FALSE)</f>
        <v>0</v>
      </c>
      <c r="AE106" s="36">
        <f>VLOOKUP($B106,三大美股走勢!$A$4:$J$500,7,FALSE)</f>
        <v>0</v>
      </c>
      <c r="AF106" s="36">
        <f>VLOOKUP($B106,三大美股走勢!$A$4:$J$500,10,FALSE)</f>
        <v>0</v>
      </c>
    </row>
    <row r="107" spans="2:32">
      <c r="B107" s="35">
        <v>42886</v>
      </c>
      <c r="C107" s="36">
        <f>VLOOKUP($B107,大盤與近月台指!$A$4:$I$499,2,FALSE)</f>
        <v>0</v>
      </c>
      <c r="D107" s="37">
        <f>VLOOKUP($B107,大盤與近月台指!$A$4:$I$499,3,FALSE)</f>
        <v>0</v>
      </c>
      <c r="E107" s="38">
        <f>VLOOKUP($B107,大盤與近月台指!$A$4:$I$499,4,FALSE)</f>
        <v>0</v>
      </c>
      <c r="F107" s="36">
        <f>VLOOKUP($B107,大盤與近月台指!$A$4:$I$499,5,FALSE)</f>
        <v>0</v>
      </c>
      <c r="G107" s="52">
        <f>VLOOKUP($B107,三大法人買賣超!$A$4:$I$500,3,FALSE)</f>
        <v>0</v>
      </c>
      <c r="H107" s="37">
        <f>VLOOKUP($B107,三大法人買賣超!$A$4:$I$500,5,FALSE)</f>
        <v>0</v>
      </c>
      <c r="I107" s="29">
        <f>VLOOKUP($B107,三大法人買賣超!$A$4:$I$500,7,FALSE)</f>
        <v>0</v>
      </c>
      <c r="J107" s="29">
        <f>VLOOKUP($B107,三大法人買賣超!$A$4:$I$500,9,FALSE)</f>
        <v>0</v>
      </c>
      <c r="K107" s="40">
        <f>新台幣匯率美元指數!B108</f>
        <v>0</v>
      </c>
      <c r="L107" s="41">
        <f>新台幣匯率美元指數!C108</f>
        <v>0</v>
      </c>
      <c r="M107" s="42">
        <f>新台幣匯率美元指數!D108</f>
        <v>0</v>
      </c>
      <c r="N107" s="29">
        <f>VLOOKUP($B107,期貨未平倉口數!$A$4:$M$499,4,FALSE)</f>
        <v>0</v>
      </c>
      <c r="O107" s="29">
        <f>VLOOKUP($B107,期貨未平倉口數!$A$4:$M$499,9,FALSE)</f>
        <v>0</v>
      </c>
      <c r="P107" s="29">
        <f>VLOOKUP($B107,期貨未平倉口數!$A$4:$M$499,10,FALSE)</f>
        <v>-73219.75</v>
      </c>
      <c r="Q107" s="29">
        <f>VLOOKUP($B107,期貨未平倉口數!$A$4:$M$499,11,FALSE)</f>
        <v>0</v>
      </c>
      <c r="R107" s="67">
        <f>VLOOKUP($B107,選擇權未平倉餘額!$A$4:$I$500,6,FALSE)</f>
        <v>0</v>
      </c>
      <c r="S107" s="67">
        <f>VLOOKUP($B107,選擇權未平倉餘額!$A$4:$I$500,7,FALSE)</f>
        <v>0</v>
      </c>
      <c r="T107" s="67">
        <f>VLOOKUP($B107,選擇權未平倉餘額!$A$4:$I$500,8,FALSE)</f>
        <v>0</v>
      </c>
      <c r="U107" s="67">
        <f>VLOOKUP($B107,選擇權未平倉餘額!$A$4:$I$500,9,FALSE)</f>
        <v>0</v>
      </c>
      <c r="V107" s="42">
        <f>VLOOKUP($B107,臺指選擇權P_C_Ratios!$A$4:$C$500,3,FALSE)</f>
        <v>0</v>
      </c>
      <c r="W107" s="44" t="e">
        <f>VLOOKUP($B107,散戶多空比!$A$6:$L$500,12,FALSE)</f>
        <v>#DIV/0!</v>
      </c>
      <c r="X107" s="43">
        <f>VLOOKUP($B107,期貨大額交易人未沖銷部位!$A$4:$O$499,4,FALSE)</f>
        <v>0</v>
      </c>
      <c r="Y107" s="43">
        <f>VLOOKUP($B107,期貨大額交易人未沖銷部位!$A$4:$O$499,7,FALSE)</f>
        <v>0</v>
      </c>
      <c r="Z107" s="43">
        <f>VLOOKUP($B107,期貨大額交易人未沖銷部位!$A$4:$O$499,10,FALSE)</f>
        <v>0</v>
      </c>
      <c r="AA107" s="43">
        <f>VLOOKUP($B107,期貨大額交易人未沖銷部位!$A$4:$O$499,13,FALSE)</f>
        <v>0</v>
      </c>
      <c r="AB107" s="43">
        <f>VLOOKUP($B107,期貨大額交易人未沖銷部位!$A$4:$O$499,14,FALSE)</f>
        <v>0</v>
      </c>
      <c r="AC107" s="43">
        <f>VLOOKUP($B107,期貨大額交易人未沖銷部位!$A$4:$O$499,15,FALSE)</f>
        <v>0</v>
      </c>
      <c r="AD107" s="36">
        <f>VLOOKUP($B107,三大美股走勢!$A$4:$J$500,4,FALSE)</f>
        <v>0</v>
      </c>
      <c r="AE107" s="36">
        <f>VLOOKUP($B107,三大美股走勢!$A$4:$J$500,7,FALSE)</f>
        <v>0</v>
      </c>
      <c r="AF107" s="36">
        <f>VLOOKUP($B107,三大美股走勢!$A$4:$J$500,10,FALSE)</f>
        <v>0</v>
      </c>
    </row>
    <row r="108" spans="2:32">
      <c r="B108" s="35">
        <v>42887</v>
      </c>
      <c r="C108" s="36">
        <f>VLOOKUP($B108,大盤與近月台指!$A$4:$I$499,2,FALSE)</f>
        <v>0</v>
      </c>
      <c r="D108" s="37">
        <f>VLOOKUP($B108,大盤與近月台指!$A$4:$I$499,3,FALSE)</f>
        <v>0</v>
      </c>
      <c r="E108" s="38">
        <f>VLOOKUP($B108,大盤與近月台指!$A$4:$I$499,4,FALSE)</f>
        <v>0</v>
      </c>
      <c r="F108" s="36">
        <f>VLOOKUP($B108,大盤與近月台指!$A$4:$I$499,5,FALSE)</f>
        <v>0</v>
      </c>
      <c r="G108" s="52">
        <f>VLOOKUP($B108,三大法人買賣超!$A$4:$I$500,3,FALSE)</f>
        <v>0</v>
      </c>
      <c r="H108" s="37">
        <f>VLOOKUP($B108,三大法人買賣超!$A$4:$I$500,5,FALSE)</f>
        <v>0</v>
      </c>
      <c r="I108" s="29">
        <f>VLOOKUP($B108,三大法人買賣超!$A$4:$I$500,7,FALSE)</f>
        <v>0</v>
      </c>
      <c r="J108" s="29">
        <f>VLOOKUP($B108,三大法人買賣超!$A$4:$I$500,9,FALSE)</f>
        <v>0</v>
      </c>
      <c r="K108" s="40">
        <f>新台幣匯率美元指數!B109</f>
        <v>0</v>
      </c>
      <c r="L108" s="41">
        <f>新台幣匯率美元指數!C109</f>
        <v>0</v>
      </c>
      <c r="M108" s="42">
        <f>新台幣匯率美元指數!D109</f>
        <v>0</v>
      </c>
      <c r="N108" s="29">
        <f>VLOOKUP($B108,期貨未平倉口數!$A$4:$M$499,4,FALSE)</f>
        <v>0</v>
      </c>
      <c r="O108" s="29">
        <f>VLOOKUP($B108,期貨未平倉口數!$A$4:$M$499,9,FALSE)</f>
        <v>0</v>
      </c>
      <c r="P108" s="29">
        <f>VLOOKUP($B108,期貨未平倉口數!$A$4:$M$499,10,FALSE)</f>
        <v>-73219.75</v>
      </c>
      <c r="Q108" s="29">
        <f>VLOOKUP($B108,期貨未平倉口數!$A$4:$M$499,11,FALSE)</f>
        <v>0</v>
      </c>
      <c r="R108" s="67">
        <f>VLOOKUP($B108,選擇權未平倉餘額!$A$4:$I$500,6,FALSE)</f>
        <v>0</v>
      </c>
      <c r="S108" s="67">
        <f>VLOOKUP($B108,選擇權未平倉餘額!$A$4:$I$500,7,FALSE)</f>
        <v>0</v>
      </c>
      <c r="T108" s="67">
        <f>VLOOKUP($B108,選擇權未平倉餘額!$A$4:$I$500,8,FALSE)</f>
        <v>0</v>
      </c>
      <c r="U108" s="67">
        <f>VLOOKUP($B108,選擇權未平倉餘額!$A$4:$I$500,9,FALSE)</f>
        <v>0</v>
      </c>
      <c r="V108" s="42">
        <f>VLOOKUP($B108,臺指選擇權P_C_Ratios!$A$4:$C$500,3,FALSE)</f>
        <v>0</v>
      </c>
      <c r="W108" s="44" t="e">
        <f>VLOOKUP($B108,散戶多空比!$A$6:$L$500,12,FALSE)</f>
        <v>#DIV/0!</v>
      </c>
      <c r="X108" s="43">
        <f>VLOOKUP($B108,期貨大額交易人未沖銷部位!$A$4:$O$499,4,FALSE)</f>
        <v>0</v>
      </c>
      <c r="Y108" s="43">
        <f>VLOOKUP($B108,期貨大額交易人未沖銷部位!$A$4:$O$499,7,FALSE)</f>
        <v>0</v>
      </c>
      <c r="Z108" s="43">
        <f>VLOOKUP($B108,期貨大額交易人未沖銷部位!$A$4:$O$499,10,FALSE)</f>
        <v>0</v>
      </c>
      <c r="AA108" s="43">
        <f>VLOOKUP($B108,期貨大額交易人未沖銷部位!$A$4:$O$499,13,FALSE)</f>
        <v>0</v>
      </c>
      <c r="AB108" s="43">
        <f>VLOOKUP($B108,期貨大額交易人未沖銷部位!$A$4:$O$499,14,FALSE)</f>
        <v>0</v>
      </c>
      <c r="AC108" s="43">
        <f>VLOOKUP($B108,期貨大額交易人未沖銷部位!$A$4:$O$499,15,FALSE)</f>
        <v>0</v>
      </c>
      <c r="AD108" s="36">
        <f>VLOOKUP($B108,三大美股走勢!$A$4:$J$500,4,FALSE)</f>
        <v>0</v>
      </c>
      <c r="AE108" s="36">
        <f>VLOOKUP($B108,三大美股走勢!$A$4:$J$500,7,FALSE)</f>
        <v>0</v>
      </c>
      <c r="AF108" s="36">
        <f>VLOOKUP($B108,三大美股走勢!$A$4:$J$500,10,FALSE)</f>
        <v>0</v>
      </c>
    </row>
    <row r="109" spans="2:32">
      <c r="B109" s="35">
        <v>42888</v>
      </c>
      <c r="C109" s="36">
        <f>VLOOKUP($B109,大盤與近月台指!$A$4:$I$499,2,FALSE)</f>
        <v>0</v>
      </c>
      <c r="D109" s="37">
        <f>VLOOKUP($B109,大盤與近月台指!$A$4:$I$499,3,FALSE)</f>
        <v>0</v>
      </c>
      <c r="E109" s="38">
        <f>VLOOKUP($B109,大盤與近月台指!$A$4:$I$499,4,FALSE)</f>
        <v>0</v>
      </c>
      <c r="F109" s="36">
        <f>VLOOKUP($B109,大盤與近月台指!$A$4:$I$499,5,FALSE)</f>
        <v>0</v>
      </c>
      <c r="G109" s="52">
        <f>VLOOKUP($B109,三大法人買賣超!$A$4:$I$500,3,FALSE)</f>
        <v>0</v>
      </c>
      <c r="H109" s="37">
        <f>VLOOKUP($B109,三大法人買賣超!$A$4:$I$500,5,FALSE)</f>
        <v>0</v>
      </c>
      <c r="I109" s="29">
        <f>VLOOKUP($B109,三大法人買賣超!$A$4:$I$500,7,FALSE)</f>
        <v>0</v>
      </c>
      <c r="J109" s="29">
        <f>VLOOKUP($B109,三大法人買賣超!$A$4:$I$500,9,FALSE)</f>
        <v>0</v>
      </c>
      <c r="K109" s="40">
        <f>新台幣匯率美元指數!B110</f>
        <v>0</v>
      </c>
      <c r="L109" s="41">
        <f>新台幣匯率美元指數!C110</f>
        <v>0</v>
      </c>
      <c r="M109" s="42">
        <f>新台幣匯率美元指數!D110</f>
        <v>0</v>
      </c>
      <c r="N109" s="29">
        <f>VLOOKUP($B109,期貨未平倉口數!$A$4:$M$499,4,FALSE)</f>
        <v>0</v>
      </c>
      <c r="O109" s="29">
        <f>VLOOKUP($B109,期貨未平倉口數!$A$4:$M$499,9,FALSE)</f>
        <v>0</v>
      </c>
      <c r="P109" s="29">
        <f>VLOOKUP($B109,期貨未平倉口數!$A$4:$M$499,10,FALSE)</f>
        <v>-73219.75</v>
      </c>
      <c r="Q109" s="29">
        <f>VLOOKUP($B109,期貨未平倉口數!$A$4:$M$499,11,FALSE)</f>
        <v>0</v>
      </c>
      <c r="R109" s="67">
        <f>VLOOKUP($B109,選擇權未平倉餘額!$A$4:$I$500,6,FALSE)</f>
        <v>0</v>
      </c>
      <c r="S109" s="67">
        <f>VLOOKUP($B109,選擇權未平倉餘額!$A$4:$I$500,7,FALSE)</f>
        <v>0</v>
      </c>
      <c r="T109" s="67">
        <f>VLOOKUP($B109,選擇權未平倉餘額!$A$4:$I$500,8,FALSE)</f>
        <v>0</v>
      </c>
      <c r="U109" s="67">
        <f>VLOOKUP($B109,選擇權未平倉餘額!$A$4:$I$500,9,FALSE)</f>
        <v>0</v>
      </c>
      <c r="V109" s="42">
        <f>VLOOKUP($B109,臺指選擇權P_C_Ratios!$A$4:$C$500,3,FALSE)</f>
        <v>0</v>
      </c>
      <c r="W109" s="44" t="e">
        <f>VLOOKUP($B109,散戶多空比!$A$6:$L$500,12,FALSE)</f>
        <v>#DIV/0!</v>
      </c>
      <c r="X109" s="43">
        <f>VLOOKUP($B109,期貨大額交易人未沖銷部位!$A$4:$O$499,4,FALSE)</f>
        <v>0</v>
      </c>
      <c r="Y109" s="43">
        <f>VLOOKUP($B109,期貨大額交易人未沖銷部位!$A$4:$O$499,7,FALSE)</f>
        <v>0</v>
      </c>
      <c r="Z109" s="43">
        <f>VLOOKUP($B109,期貨大額交易人未沖銷部位!$A$4:$O$499,10,FALSE)</f>
        <v>0</v>
      </c>
      <c r="AA109" s="43">
        <f>VLOOKUP($B109,期貨大額交易人未沖銷部位!$A$4:$O$499,13,FALSE)</f>
        <v>0</v>
      </c>
      <c r="AB109" s="43">
        <f>VLOOKUP($B109,期貨大額交易人未沖銷部位!$A$4:$O$499,14,FALSE)</f>
        <v>0</v>
      </c>
      <c r="AC109" s="43">
        <f>VLOOKUP($B109,期貨大額交易人未沖銷部位!$A$4:$O$499,15,FALSE)</f>
        <v>0</v>
      </c>
      <c r="AD109" s="36">
        <f>VLOOKUP($B109,三大美股走勢!$A$4:$J$500,4,FALSE)</f>
        <v>0</v>
      </c>
      <c r="AE109" s="36">
        <f>VLOOKUP($B109,三大美股走勢!$A$4:$J$500,7,FALSE)</f>
        <v>0</v>
      </c>
      <c r="AF109" s="36">
        <f>VLOOKUP($B109,三大美股走勢!$A$4:$J$500,10,FALSE)</f>
        <v>0</v>
      </c>
    </row>
    <row r="110" spans="2:32">
      <c r="B110" s="35">
        <v>42889</v>
      </c>
      <c r="C110" s="36">
        <f>VLOOKUP($B110,大盤與近月台指!$A$4:$I$499,2,FALSE)</f>
        <v>0</v>
      </c>
      <c r="D110" s="37">
        <f>VLOOKUP($B110,大盤與近月台指!$A$4:$I$499,3,FALSE)</f>
        <v>0</v>
      </c>
      <c r="E110" s="38">
        <f>VLOOKUP($B110,大盤與近月台指!$A$4:$I$499,4,FALSE)</f>
        <v>0</v>
      </c>
      <c r="F110" s="36">
        <f>VLOOKUP($B110,大盤與近月台指!$A$4:$I$499,5,FALSE)</f>
        <v>0</v>
      </c>
      <c r="G110" s="52">
        <f>VLOOKUP($B110,三大法人買賣超!$A$4:$I$500,3,FALSE)</f>
        <v>0</v>
      </c>
      <c r="H110" s="37">
        <f>VLOOKUP($B110,三大法人買賣超!$A$4:$I$500,5,FALSE)</f>
        <v>0</v>
      </c>
      <c r="I110" s="29">
        <f>VLOOKUP($B110,三大法人買賣超!$A$4:$I$500,7,FALSE)</f>
        <v>0</v>
      </c>
      <c r="J110" s="29">
        <f>VLOOKUP($B110,三大法人買賣超!$A$4:$I$500,9,FALSE)</f>
        <v>0</v>
      </c>
      <c r="K110" s="40">
        <f>新台幣匯率美元指數!B111</f>
        <v>0</v>
      </c>
      <c r="L110" s="41">
        <f>新台幣匯率美元指數!C111</f>
        <v>0</v>
      </c>
      <c r="M110" s="42">
        <f>新台幣匯率美元指數!D111</f>
        <v>0</v>
      </c>
      <c r="N110" s="29">
        <f>VLOOKUP($B110,期貨未平倉口數!$A$4:$M$499,4,FALSE)</f>
        <v>0</v>
      </c>
      <c r="O110" s="29">
        <f>VLOOKUP($B110,期貨未平倉口數!$A$4:$M$499,9,FALSE)</f>
        <v>0</v>
      </c>
      <c r="P110" s="29">
        <f>VLOOKUP($B110,期貨未平倉口數!$A$4:$M$499,10,FALSE)</f>
        <v>-73219.75</v>
      </c>
      <c r="Q110" s="29">
        <f>VLOOKUP($B110,期貨未平倉口數!$A$4:$M$499,11,FALSE)</f>
        <v>0</v>
      </c>
      <c r="R110" s="67">
        <f>VLOOKUP($B110,選擇權未平倉餘額!$A$4:$I$500,6,FALSE)</f>
        <v>0</v>
      </c>
      <c r="S110" s="67">
        <f>VLOOKUP($B110,選擇權未平倉餘額!$A$4:$I$500,7,FALSE)</f>
        <v>0</v>
      </c>
      <c r="T110" s="67">
        <f>VLOOKUP($B110,選擇權未平倉餘額!$A$4:$I$500,8,FALSE)</f>
        <v>0</v>
      </c>
      <c r="U110" s="67">
        <f>VLOOKUP($B110,選擇權未平倉餘額!$A$4:$I$500,9,FALSE)</f>
        <v>0</v>
      </c>
      <c r="V110" s="42">
        <f>VLOOKUP($B110,臺指選擇權P_C_Ratios!$A$4:$C$500,3,FALSE)</f>
        <v>0</v>
      </c>
      <c r="W110" s="44" t="e">
        <f>VLOOKUP($B110,散戶多空比!$A$6:$L$500,12,FALSE)</f>
        <v>#DIV/0!</v>
      </c>
      <c r="X110" s="43">
        <f>VLOOKUP($B110,期貨大額交易人未沖銷部位!$A$4:$O$499,4,FALSE)</f>
        <v>0</v>
      </c>
      <c r="Y110" s="43">
        <f>VLOOKUP($B110,期貨大額交易人未沖銷部位!$A$4:$O$499,7,FALSE)</f>
        <v>0</v>
      </c>
      <c r="Z110" s="43">
        <f>VLOOKUP($B110,期貨大額交易人未沖銷部位!$A$4:$O$499,10,FALSE)</f>
        <v>0</v>
      </c>
      <c r="AA110" s="43">
        <f>VLOOKUP($B110,期貨大額交易人未沖銷部位!$A$4:$O$499,13,FALSE)</f>
        <v>0</v>
      </c>
      <c r="AB110" s="43">
        <f>VLOOKUP($B110,期貨大額交易人未沖銷部位!$A$4:$O$499,14,FALSE)</f>
        <v>0</v>
      </c>
      <c r="AC110" s="43">
        <f>VLOOKUP($B110,期貨大額交易人未沖銷部位!$A$4:$O$499,15,FALSE)</f>
        <v>0</v>
      </c>
      <c r="AD110" s="36">
        <f>VLOOKUP($B110,三大美股走勢!$A$4:$J$500,4,FALSE)</f>
        <v>0</v>
      </c>
      <c r="AE110" s="36">
        <f>VLOOKUP($B110,三大美股走勢!$A$4:$J$500,7,FALSE)</f>
        <v>0</v>
      </c>
      <c r="AF110" s="36">
        <f>VLOOKUP($B110,三大美股走勢!$A$4:$J$500,10,FALSE)</f>
        <v>0</v>
      </c>
    </row>
    <row r="111" spans="2:32">
      <c r="B111" s="35">
        <v>42890</v>
      </c>
      <c r="C111" s="36">
        <f>VLOOKUP($B111,大盤與近月台指!$A$4:$I$499,2,FALSE)</f>
        <v>0</v>
      </c>
      <c r="D111" s="37">
        <f>VLOOKUP($B111,大盤與近月台指!$A$4:$I$499,3,FALSE)</f>
        <v>0</v>
      </c>
      <c r="E111" s="38">
        <f>VLOOKUP($B111,大盤與近月台指!$A$4:$I$499,4,FALSE)</f>
        <v>0</v>
      </c>
      <c r="F111" s="36">
        <f>VLOOKUP($B111,大盤與近月台指!$A$4:$I$499,5,FALSE)</f>
        <v>0</v>
      </c>
      <c r="G111" s="52">
        <f>VLOOKUP($B111,三大法人買賣超!$A$4:$I$500,3,FALSE)</f>
        <v>0</v>
      </c>
      <c r="H111" s="37">
        <f>VLOOKUP($B111,三大法人買賣超!$A$4:$I$500,5,FALSE)</f>
        <v>0</v>
      </c>
      <c r="I111" s="29">
        <f>VLOOKUP($B111,三大法人買賣超!$A$4:$I$500,7,FALSE)</f>
        <v>0</v>
      </c>
      <c r="J111" s="29">
        <f>VLOOKUP($B111,三大法人買賣超!$A$4:$I$500,9,FALSE)</f>
        <v>0</v>
      </c>
      <c r="K111" s="40">
        <f>新台幣匯率美元指數!B112</f>
        <v>0</v>
      </c>
      <c r="L111" s="41">
        <f>新台幣匯率美元指數!C112</f>
        <v>0</v>
      </c>
      <c r="M111" s="42">
        <f>新台幣匯率美元指數!D112</f>
        <v>0</v>
      </c>
      <c r="N111" s="29">
        <f>VLOOKUP($B111,期貨未平倉口數!$A$4:$M$499,4,FALSE)</f>
        <v>0</v>
      </c>
      <c r="O111" s="29">
        <f>VLOOKUP($B111,期貨未平倉口數!$A$4:$M$499,9,FALSE)</f>
        <v>0</v>
      </c>
      <c r="P111" s="29">
        <f>VLOOKUP($B111,期貨未平倉口數!$A$4:$M$499,10,FALSE)</f>
        <v>-73219.75</v>
      </c>
      <c r="Q111" s="29">
        <f>VLOOKUP($B111,期貨未平倉口數!$A$4:$M$499,11,FALSE)</f>
        <v>0</v>
      </c>
      <c r="R111" s="67">
        <f>VLOOKUP($B111,選擇權未平倉餘額!$A$4:$I$500,6,FALSE)</f>
        <v>0</v>
      </c>
      <c r="S111" s="67">
        <f>VLOOKUP($B111,選擇權未平倉餘額!$A$4:$I$500,7,FALSE)</f>
        <v>0</v>
      </c>
      <c r="T111" s="67">
        <f>VLOOKUP($B111,選擇權未平倉餘額!$A$4:$I$500,8,FALSE)</f>
        <v>0</v>
      </c>
      <c r="U111" s="67">
        <f>VLOOKUP($B111,選擇權未平倉餘額!$A$4:$I$500,9,FALSE)</f>
        <v>0</v>
      </c>
      <c r="V111" s="42">
        <f>VLOOKUP($B111,臺指選擇權P_C_Ratios!$A$4:$C$500,3,FALSE)</f>
        <v>0</v>
      </c>
      <c r="W111" s="44" t="e">
        <f>VLOOKUP($B111,散戶多空比!$A$6:$L$500,12,FALSE)</f>
        <v>#DIV/0!</v>
      </c>
      <c r="X111" s="43">
        <f>VLOOKUP($B111,期貨大額交易人未沖銷部位!$A$4:$O$499,4,FALSE)</f>
        <v>0</v>
      </c>
      <c r="Y111" s="43">
        <f>VLOOKUP($B111,期貨大額交易人未沖銷部位!$A$4:$O$499,7,FALSE)</f>
        <v>0</v>
      </c>
      <c r="Z111" s="43">
        <f>VLOOKUP($B111,期貨大額交易人未沖銷部位!$A$4:$O$499,10,FALSE)</f>
        <v>0</v>
      </c>
      <c r="AA111" s="43">
        <f>VLOOKUP($B111,期貨大額交易人未沖銷部位!$A$4:$O$499,13,FALSE)</f>
        <v>0</v>
      </c>
      <c r="AB111" s="43">
        <f>VLOOKUP($B111,期貨大額交易人未沖銷部位!$A$4:$O$499,14,FALSE)</f>
        <v>0</v>
      </c>
      <c r="AC111" s="43">
        <f>VLOOKUP($B111,期貨大額交易人未沖銷部位!$A$4:$O$499,15,FALSE)</f>
        <v>0</v>
      </c>
      <c r="AD111" s="36">
        <f>VLOOKUP($B111,三大美股走勢!$A$4:$J$500,4,FALSE)</f>
        <v>0</v>
      </c>
      <c r="AE111" s="36">
        <f>VLOOKUP($B111,三大美股走勢!$A$4:$J$500,7,FALSE)</f>
        <v>0</v>
      </c>
      <c r="AF111" s="36">
        <f>VLOOKUP($B111,三大美股走勢!$A$4:$J$500,10,FALSE)</f>
        <v>0</v>
      </c>
    </row>
    <row r="112" spans="2:32">
      <c r="B112" s="35">
        <v>42891</v>
      </c>
      <c r="C112" s="36">
        <f>VLOOKUP($B112,大盤與近月台指!$A$4:$I$499,2,FALSE)</f>
        <v>0</v>
      </c>
      <c r="D112" s="37">
        <f>VLOOKUP($B112,大盤與近月台指!$A$4:$I$499,3,FALSE)</f>
        <v>0</v>
      </c>
      <c r="E112" s="38">
        <f>VLOOKUP($B112,大盤與近月台指!$A$4:$I$499,4,FALSE)</f>
        <v>0</v>
      </c>
      <c r="F112" s="36">
        <f>VLOOKUP($B112,大盤與近月台指!$A$4:$I$499,5,FALSE)</f>
        <v>0</v>
      </c>
      <c r="G112" s="52">
        <f>VLOOKUP($B112,三大法人買賣超!$A$4:$I$500,3,FALSE)</f>
        <v>0</v>
      </c>
      <c r="H112" s="37">
        <f>VLOOKUP($B112,三大法人買賣超!$A$4:$I$500,5,FALSE)</f>
        <v>0</v>
      </c>
      <c r="I112" s="29">
        <f>VLOOKUP($B112,三大法人買賣超!$A$4:$I$500,7,FALSE)</f>
        <v>0</v>
      </c>
      <c r="J112" s="29">
        <f>VLOOKUP($B112,三大法人買賣超!$A$4:$I$500,9,FALSE)</f>
        <v>0</v>
      </c>
      <c r="K112" s="40">
        <f>新台幣匯率美元指數!B113</f>
        <v>0</v>
      </c>
      <c r="L112" s="41">
        <f>新台幣匯率美元指數!C113</f>
        <v>0</v>
      </c>
      <c r="M112" s="42">
        <f>新台幣匯率美元指數!D113</f>
        <v>0</v>
      </c>
      <c r="N112" s="29">
        <f>VLOOKUP($B112,期貨未平倉口數!$A$4:$M$499,4,FALSE)</f>
        <v>0</v>
      </c>
      <c r="O112" s="29">
        <f>VLOOKUP($B112,期貨未平倉口數!$A$4:$M$499,9,FALSE)</f>
        <v>0</v>
      </c>
      <c r="P112" s="29">
        <f>VLOOKUP($B112,期貨未平倉口數!$A$4:$M$499,10,FALSE)</f>
        <v>-73219.75</v>
      </c>
      <c r="Q112" s="29">
        <f>VLOOKUP($B112,期貨未平倉口數!$A$4:$M$499,11,FALSE)</f>
        <v>0</v>
      </c>
      <c r="R112" s="67">
        <f>VLOOKUP($B112,選擇權未平倉餘額!$A$4:$I$500,6,FALSE)</f>
        <v>0</v>
      </c>
      <c r="S112" s="67">
        <f>VLOOKUP($B112,選擇權未平倉餘額!$A$4:$I$500,7,FALSE)</f>
        <v>0</v>
      </c>
      <c r="T112" s="67">
        <f>VLOOKUP($B112,選擇權未平倉餘額!$A$4:$I$500,8,FALSE)</f>
        <v>0</v>
      </c>
      <c r="U112" s="67">
        <f>VLOOKUP($B112,選擇權未平倉餘額!$A$4:$I$500,9,FALSE)</f>
        <v>0</v>
      </c>
      <c r="V112" s="42">
        <f>VLOOKUP($B112,臺指選擇權P_C_Ratios!$A$4:$C$500,3,FALSE)</f>
        <v>0</v>
      </c>
      <c r="W112" s="44" t="e">
        <f>VLOOKUP($B112,散戶多空比!$A$6:$L$500,12,FALSE)</f>
        <v>#DIV/0!</v>
      </c>
      <c r="X112" s="43">
        <f>VLOOKUP($B112,期貨大額交易人未沖銷部位!$A$4:$O$499,4,FALSE)</f>
        <v>0</v>
      </c>
      <c r="Y112" s="43">
        <f>VLOOKUP($B112,期貨大額交易人未沖銷部位!$A$4:$O$499,7,FALSE)</f>
        <v>0</v>
      </c>
      <c r="Z112" s="43">
        <f>VLOOKUP($B112,期貨大額交易人未沖銷部位!$A$4:$O$499,10,FALSE)</f>
        <v>0</v>
      </c>
      <c r="AA112" s="43">
        <f>VLOOKUP($B112,期貨大額交易人未沖銷部位!$A$4:$O$499,13,FALSE)</f>
        <v>0</v>
      </c>
      <c r="AB112" s="43">
        <f>VLOOKUP($B112,期貨大額交易人未沖銷部位!$A$4:$O$499,14,FALSE)</f>
        <v>0</v>
      </c>
      <c r="AC112" s="43">
        <f>VLOOKUP($B112,期貨大額交易人未沖銷部位!$A$4:$O$499,15,FALSE)</f>
        <v>0</v>
      </c>
      <c r="AD112" s="36">
        <f>VLOOKUP($B112,三大美股走勢!$A$4:$J$500,4,FALSE)</f>
        <v>0</v>
      </c>
      <c r="AE112" s="36">
        <f>VLOOKUP($B112,三大美股走勢!$A$4:$J$500,7,FALSE)</f>
        <v>0</v>
      </c>
      <c r="AF112" s="36">
        <f>VLOOKUP($B112,三大美股走勢!$A$4:$J$500,10,FALSE)</f>
        <v>0</v>
      </c>
    </row>
    <row r="113" spans="2:32">
      <c r="B113" s="35">
        <v>42892</v>
      </c>
      <c r="C113" s="36">
        <f>VLOOKUP($B113,大盤與近月台指!$A$4:$I$499,2,FALSE)</f>
        <v>0</v>
      </c>
      <c r="D113" s="37">
        <f>VLOOKUP($B113,大盤與近月台指!$A$4:$I$499,3,FALSE)</f>
        <v>0</v>
      </c>
      <c r="E113" s="38">
        <f>VLOOKUP($B113,大盤與近月台指!$A$4:$I$499,4,FALSE)</f>
        <v>0</v>
      </c>
      <c r="F113" s="36">
        <f>VLOOKUP($B113,大盤與近月台指!$A$4:$I$499,5,FALSE)</f>
        <v>0</v>
      </c>
      <c r="G113" s="52">
        <f>VLOOKUP($B113,三大法人買賣超!$A$4:$I$500,3,FALSE)</f>
        <v>0</v>
      </c>
      <c r="H113" s="37">
        <f>VLOOKUP($B113,三大法人買賣超!$A$4:$I$500,5,FALSE)</f>
        <v>0</v>
      </c>
      <c r="I113" s="29">
        <f>VLOOKUP($B113,三大法人買賣超!$A$4:$I$500,7,FALSE)</f>
        <v>0</v>
      </c>
      <c r="J113" s="29">
        <f>VLOOKUP($B113,三大法人買賣超!$A$4:$I$500,9,FALSE)</f>
        <v>0</v>
      </c>
      <c r="K113" s="40">
        <f>新台幣匯率美元指數!B114</f>
        <v>0</v>
      </c>
      <c r="L113" s="41">
        <f>新台幣匯率美元指數!C114</f>
        <v>0</v>
      </c>
      <c r="M113" s="42">
        <f>新台幣匯率美元指數!D114</f>
        <v>0</v>
      </c>
      <c r="N113" s="29">
        <f>VLOOKUP($B113,期貨未平倉口數!$A$4:$M$499,4,FALSE)</f>
        <v>0</v>
      </c>
      <c r="O113" s="29">
        <f>VLOOKUP($B113,期貨未平倉口數!$A$4:$M$499,9,FALSE)</f>
        <v>0</v>
      </c>
      <c r="P113" s="29">
        <f>VLOOKUP($B113,期貨未平倉口數!$A$4:$M$499,10,FALSE)</f>
        <v>-73219.75</v>
      </c>
      <c r="Q113" s="29">
        <f>VLOOKUP($B113,期貨未平倉口數!$A$4:$M$499,11,FALSE)</f>
        <v>0</v>
      </c>
      <c r="R113" s="67">
        <f>VLOOKUP($B113,選擇權未平倉餘額!$A$4:$I$500,6,FALSE)</f>
        <v>0</v>
      </c>
      <c r="S113" s="67">
        <f>VLOOKUP($B113,選擇權未平倉餘額!$A$4:$I$500,7,FALSE)</f>
        <v>0</v>
      </c>
      <c r="T113" s="67">
        <f>VLOOKUP($B113,選擇權未平倉餘額!$A$4:$I$500,8,FALSE)</f>
        <v>0</v>
      </c>
      <c r="U113" s="67">
        <f>VLOOKUP($B113,選擇權未平倉餘額!$A$4:$I$500,9,FALSE)</f>
        <v>0</v>
      </c>
      <c r="V113" s="42">
        <f>VLOOKUP($B113,臺指選擇權P_C_Ratios!$A$4:$C$500,3,FALSE)</f>
        <v>0</v>
      </c>
      <c r="W113" s="44" t="e">
        <f>VLOOKUP($B113,散戶多空比!$A$6:$L$500,12,FALSE)</f>
        <v>#DIV/0!</v>
      </c>
      <c r="X113" s="43">
        <f>VLOOKUP($B113,期貨大額交易人未沖銷部位!$A$4:$O$499,4,FALSE)</f>
        <v>0</v>
      </c>
      <c r="Y113" s="43">
        <f>VLOOKUP($B113,期貨大額交易人未沖銷部位!$A$4:$O$499,7,FALSE)</f>
        <v>0</v>
      </c>
      <c r="Z113" s="43">
        <f>VLOOKUP($B113,期貨大額交易人未沖銷部位!$A$4:$O$499,10,FALSE)</f>
        <v>0</v>
      </c>
      <c r="AA113" s="43">
        <f>VLOOKUP($B113,期貨大額交易人未沖銷部位!$A$4:$O$499,13,FALSE)</f>
        <v>0</v>
      </c>
      <c r="AB113" s="43">
        <f>VLOOKUP($B113,期貨大額交易人未沖銷部位!$A$4:$O$499,14,FALSE)</f>
        <v>0</v>
      </c>
      <c r="AC113" s="43">
        <f>VLOOKUP($B113,期貨大額交易人未沖銷部位!$A$4:$O$499,15,FALSE)</f>
        <v>0</v>
      </c>
      <c r="AD113" s="36">
        <f>VLOOKUP($B113,三大美股走勢!$A$4:$J$500,4,FALSE)</f>
        <v>0</v>
      </c>
      <c r="AE113" s="36">
        <f>VLOOKUP($B113,三大美股走勢!$A$4:$J$500,7,FALSE)</f>
        <v>0</v>
      </c>
      <c r="AF113" s="36">
        <f>VLOOKUP($B113,三大美股走勢!$A$4:$J$500,10,FALSE)</f>
        <v>0</v>
      </c>
    </row>
    <row r="114" spans="2:32">
      <c r="B114" s="35">
        <v>42893</v>
      </c>
      <c r="C114" s="36">
        <f>VLOOKUP($B114,大盤與近月台指!$A$4:$I$499,2,FALSE)</f>
        <v>0</v>
      </c>
      <c r="D114" s="37">
        <f>VLOOKUP($B114,大盤與近月台指!$A$4:$I$499,3,FALSE)</f>
        <v>0</v>
      </c>
      <c r="E114" s="38">
        <f>VLOOKUP($B114,大盤與近月台指!$A$4:$I$499,4,FALSE)</f>
        <v>0</v>
      </c>
      <c r="F114" s="36">
        <f>VLOOKUP($B114,大盤與近月台指!$A$4:$I$499,5,FALSE)</f>
        <v>0</v>
      </c>
      <c r="G114" s="52">
        <f>VLOOKUP($B114,三大法人買賣超!$A$4:$I$500,3,FALSE)</f>
        <v>0</v>
      </c>
      <c r="H114" s="37">
        <f>VLOOKUP($B114,三大法人買賣超!$A$4:$I$500,5,FALSE)</f>
        <v>0</v>
      </c>
      <c r="I114" s="29">
        <f>VLOOKUP($B114,三大法人買賣超!$A$4:$I$500,7,FALSE)</f>
        <v>0</v>
      </c>
      <c r="J114" s="29">
        <f>VLOOKUP($B114,三大法人買賣超!$A$4:$I$500,9,FALSE)</f>
        <v>0</v>
      </c>
      <c r="K114" s="40">
        <f>新台幣匯率美元指數!B115</f>
        <v>0</v>
      </c>
      <c r="L114" s="41">
        <f>新台幣匯率美元指數!C115</f>
        <v>0</v>
      </c>
      <c r="M114" s="42">
        <f>新台幣匯率美元指數!D115</f>
        <v>0</v>
      </c>
      <c r="N114" s="29">
        <f>VLOOKUP($B114,期貨未平倉口數!$A$4:$M$499,4,FALSE)</f>
        <v>0</v>
      </c>
      <c r="O114" s="29">
        <f>VLOOKUP($B114,期貨未平倉口數!$A$4:$M$499,9,FALSE)</f>
        <v>0</v>
      </c>
      <c r="P114" s="29">
        <f>VLOOKUP($B114,期貨未平倉口數!$A$4:$M$499,10,FALSE)</f>
        <v>-73219.75</v>
      </c>
      <c r="Q114" s="29">
        <f>VLOOKUP($B114,期貨未平倉口數!$A$4:$M$499,11,FALSE)</f>
        <v>0</v>
      </c>
      <c r="R114" s="67">
        <f>VLOOKUP($B114,選擇權未平倉餘額!$A$4:$I$500,6,FALSE)</f>
        <v>0</v>
      </c>
      <c r="S114" s="67">
        <f>VLOOKUP($B114,選擇權未平倉餘額!$A$4:$I$500,7,FALSE)</f>
        <v>0</v>
      </c>
      <c r="T114" s="67">
        <f>VLOOKUP($B114,選擇權未平倉餘額!$A$4:$I$500,8,FALSE)</f>
        <v>0</v>
      </c>
      <c r="U114" s="67">
        <f>VLOOKUP($B114,選擇權未平倉餘額!$A$4:$I$500,9,FALSE)</f>
        <v>0</v>
      </c>
      <c r="V114" s="42">
        <f>VLOOKUP($B114,臺指選擇權P_C_Ratios!$A$4:$C$500,3,FALSE)</f>
        <v>0</v>
      </c>
      <c r="W114" s="44" t="e">
        <f>VLOOKUP($B114,散戶多空比!$A$6:$L$500,12,FALSE)</f>
        <v>#DIV/0!</v>
      </c>
      <c r="X114" s="43">
        <f>VLOOKUP($B114,期貨大額交易人未沖銷部位!$A$4:$O$499,4,FALSE)</f>
        <v>0</v>
      </c>
      <c r="Y114" s="43">
        <f>VLOOKUP($B114,期貨大額交易人未沖銷部位!$A$4:$O$499,7,FALSE)</f>
        <v>0</v>
      </c>
      <c r="Z114" s="43">
        <f>VLOOKUP($B114,期貨大額交易人未沖銷部位!$A$4:$O$499,10,FALSE)</f>
        <v>0</v>
      </c>
      <c r="AA114" s="43">
        <f>VLOOKUP($B114,期貨大額交易人未沖銷部位!$A$4:$O$499,13,FALSE)</f>
        <v>0</v>
      </c>
      <c r="AB114" s="43">
        <f>VLOOKUP($B114,期貨大額交易人未沖銷部位!$A$4:$O$499,14,FALSE)</f>
        <v>0</v>
      </c>
      <c r="AC114" s="43">
        <f>VLOOKUP($B114,期貨大額交易人未沖銷部位!$A$4:$O$499,15,FALSE)</f>
        <v>0</v>
      </c>
      <c r="AD114" s="36">
        <f>VLOOKUP($B114,三大美股走勢!$A$4:$J$500,4,FALSE)</f>
        <v>0</v>
      </c>
      <c r="AE114" s="36">
        <f>VLOOKUP($B114,三大美股走勢!$A$4:$J$500,7,FALSE)</f>
        <v>0</v>
      </c>
      <c r="AF114" s="36">
        <f>VLOOKUP($B114,三大美股走勢!$A$4:$J$500,10,FALSE)</f>
        <v>0</v>
      </c>
    </row>
    <row r="115" spans="2:32">
      <c r="B115" s="35">
        <v>42894</v>
      </c>
      <c r="C115" s="36">
        <f>VLOOKUP($B115,大盤與近月台指!$A$4:$I$499,2,FALSE)</f>
        <v>0</v>
      </c>
      <c r="D115" s="37">
        <f>VLOOKUP($B115,大盤與近月台指!$A$4:$I$499,3,FALSE)</f>
        <v>0</v>
      </c>
      <c r="E115" s="38">
        <f>VLOOKUP($B115,大盤與近月台指!$A$4:$I$499,4,FALSE)</f>
        <v>0</v>
      </c>
      <c r="F115" s="36">
        <f>VLOOKUP($B115,大盤與近月台指!$A$4:$I$499,5,FALSE)</f>
        <v>0</v>
      </c>
      <c r="G115" s="52">
        <f>VLOOKUP($B115,三大法人買賣超!$A$4:$I$500,3,FALSE)</f>
        <v>0</v>
      </c>
      <c r="H115" s="37">
        <f>VLOOKUP($B115,三大法人買賣超!$A$4:$I$500,5,FALSE)</f>
        <v>0</v>
      </c>
      <c r="I115" s="29">
        <f>VLOOKUP($B115,三大法人買賣超!$A$4:$I$500,7,FALSE)</f>
        <v>0</v>
      </c>
      <c r="J115" s="29">
        <f>VLOOKUP($B115,三大法人買賣超!$A$4:$I$500,9,FALSE)</f>
        <v>0</v>
      </c>
      <c r="K115" s="40">
        <f>新台幣匯率美元指數!B116</f>
        <v>0</v>
      </c>
      <c r="L115" s="41">
        <f>新台幣匯率美元指數!C116</f>
        <v>0</v>
      </c>
      <c r="M115" s="42">
        <f>新台幣匯率美元指數!D116</f>
        <v>0</v>
      </c>
      <c r="N115" s="29">
        <f>VLOOKUP($B115,期貨未平倉口數!$A$4:$M$499,4,FALSE)</f>
        <v>0</v>
      </c>
      <c r="O115" s="29">
        <f>VLOOKUP($B115,期貨未平倉口數!$A$4:$M$499,9,FALSE)</f>
        <v>0</v>
      </c>
      <c r="P115" s="29">
        <f>VLOOKUP($B115,期貨未平倉口數!$A$4:$M$499,10,FALSE)</f>
        <v>-73219.75</v>
      </c>
      <c r="Q115" s="29">
        <f>VLOOKUP($B115,期貨未平倉口數!$A$4:$M$499,11,FALSE)</f>
        <v>0</v>
      </c>
      <c r="R115" s="67">
        <f>VLOOKUP($B115,選擇權未平倉餘額!$A$4:$I$500,6,FALSE)</f>
        <v>0</v>
      </c>
      <c r="S115" s="67">
        <f>VLOOKUP($B115,選擇權未平倉餘額!$A$4:$I$500,7,FALSE)</f>
        <v>0</v>
      </c>
      <c r="T115" s="67">
        <f>VLOOKUP($B115,選擇權未平倉餘額!$A$4:$I$500,8,FALSE)</f>
        <v>0</v>
      </c>
      <c r="U115" s="67">
        <f>VLOOKUP($B115,選擇權未平倉餘額!$A$4:$I$500,9,FALSE)</f>
        <v>0</v>
      </c>
      <c r="V115" s="42">
        <f>VLOOKUP($B115,臺指選擇權P_C_Ratios!$A$4:$C$500,3,FALSE)</f>
        <v>0</v>
      </c>
      <c r="W115" s="44" t="e">
        <f>VLOOKUP($B115,散戶多空比!$A$6:$L$500,12,FALSE)</f>
        <v>#DIV/0!</v>
      </c>
      <c r="X115" s="43">
        <f>VLOOKUP($B115,期貨大額交易人未沖銷部位!$A$4:$O$499,4,FALSE)</f>
        <v>0</v>
      </c>
      <c r="Y115" s="43">
        <f>VLOOKUP($B115,期貨大額交易人未沖銷部位!$A$4:$O$499,7,FALSE)</f>
        <v>0</v>
      </c>
      <c r="Z115" s="43">
        <f>VLOOKUP($B115,期貨大額交易人未沖銷部位!$A$4:$O$499,10,FALSE)</f>
        <v>0</v>
      </c>
      <c r="AA115" s="43">
        <f>VLOOKUP($B115,期貨大額交易人未沖銷部位!$A$4:$O$499,13,FALSE)</f>
        <v>0</v>
      </c>
      <c r="AB115" s="43">
        <f>VLOOKUP($B115,期貨大額交易人未沖銷部位!$A$4:$O$499,14,FALSE)</f>
        <v>0</v>
      </c>
      <c r="AC115" s="43">
        <f>VLOOKUP($B115,期貨大額交易人未沖銷部位!$A$4:$O$499,15,FALSE)</f>
        <v>0</v>
      </c>
      <c r="AD115" s="36">
        <f>VLOOKUP($B115,三大美股走勢!$A$4:$J$500,4,FALSE)</f>
        <v>0</v>
      </c>
      <c r="AE115" s="36">
        <f>VLOOKUP($B115,三大美股走勢!$A$4:$J$500,7,FALSE)</f>
        <v>0</v>
      </c>
      <c r="AF115" s="36">
        <f>VLOOKUP($B115,三大美股走勢!$A$4:$J$500,10,FALSE)</f>
        <v>0</v>
      </c>
    </row>
    <row r="116" spans="2:32">
      <c r="B116" s="35">
        <v>42895</v>
      </c>
      <c r="C116" s="36">
        <f>VLOOKUP($B116,大盤與近月台指!$A$4:$I$499,2,FALSE)</f>
        <v>0</v>
      </c>
      <c r="D116" s="37">
        <f>VLOOKUP($B116,大盤與近月台指!$A$4:$I$499,3,FALSE)</f>
        <v>0</v>
      </c>
      <c r="E116" s="38">
        <f>VLOOKUP($B116,大盤與近月台指!$A$4:$I$499,4,FALSE)</f>
        <v>0</v>
      </c>
      <c r="F116" s="36">
        <f>VLOOKUP($B116,大盤與近月台指!$A$4:$I$499,5,FALSE)</f>
        <v>0</v>
      </c>
      <c r="G116" s="52">
        <f>VLOOKUP($B116,三大法人買賣超!$A$4:$I$500,3,FALSE)</f>
        <v>0</v>
      </c>
      <c r="H116" s="37">
        <f>VLOOKUP($B116,三大法人買賣超!$A$4:$I$500,5,FALSE)</f>
        <v>0</v>
      </c>
      <c r="I116" s="29">
        <f>VLOOKUP($B116,三大法人買賣超!$A$4:$I$500,7,FALSE)</f>
        <v>0</v>
      </c>
      <c r="J116" s="29">
        <f>VLOOKUP($B116,三大法人買賣超!$A$4:$I$500,9,FALSE)</f>
        <v>0</v>
      </c>
      <c r="K116" s="40">
        <f>新台幣匯率美元指數!B117</f>
        <v>0</v>
      </c>
      <c r="L116" s="41">
        <f>新台幣匯率美元指數!C117</f>
        <v>0</v>
      </c>
      <c r="M116" s="42">
        <f>新台幣匯率美元指數!D117</f>
        <v>0</v>
      </c>
      <c r="N116" s="29">
        <f>VLOOKUP($B116,期貨未平倉口數!$A$4:$M$499,4,FALSE)</f>
        <v>0</v>
      </c>
      <c r="O116" s="29">
        <f>VLOOKUP($B116,期貨未平倉口數!$A$4:$M$499,9,FALSE)</f>
        <v>0</v>
      </c>
      <c r="P116" s="29">
        <f>VLOOKUP($B116,期貨未平倉口數!$A$4:$M$499,10,FALSE)</f>
        <v>-73219.75</v>
      </c>
      <c r="Q116" s="29">
        <f>VLOOKUP($B116,期貨未平倉口數!$A$4:$M$499,11,FALSE)</f>
        <v>0</v>
      </c>
      <c r="R116" s="67">
        <f>VLOOKUP($B116,選擇權未平倉餘額!$A$4:$I$500,6,FALSE)</f>
        <v>0</v>
      </c>
      <c r="S116" s="67">
        <f>VLOOKUP($B116,選擇權未平倉餘額!$A$4:$I$500,7,FALSE)</f>
        <v>0</v>
      </c>
      <c r="T116" s="67">
        <f>VLOOKUP($B116,選擇權未平倉餘額!$A$4:$I$500,8,FALSE)</f>
        <v>0</v>
      </c>
      <c r="U116" s="67">
        <f>VLOOKUP($B116,選擇權未平倉餘額!$A$4:$I$500,9,FALSE)</f>
        <v>0</v>
      </c>
      <c r="V116" s="42">
        <f>VLOOKUP($B116,臺指選擇權P_C_Ratios!$A$4:$C$500,3,FALSE)</f>
        <v>0</v>
      </c>
      <c r="W116" s="44" t="e">
        <f>VLOOKUP($B116,散戶多空比!$A$6:$L$500,12,FALSE)</f>
        <v>#DIV/0!</v>
      </c>
      <c r="X116" s="43">
        <f>VLOOKUP($B116,期貨大額交易人未沖銷部位!$A$4:$O$499,4,FALSE)</f>
        <v>0</v>
      </c>
      <c r="Y116" s="43">
        <f>VLOOKUP($B116,期貨大額交易人未沖銷部位!$A$4:$O$499,7,FALSE)</f>
        <v>0</v>
      </c>
      <c r="Z116" s="43">
        <f>VLOOKUP($B116,期貨大額交易人未沖銷部位!$A$4:$O$499,10,FALSE)</f>
        <v>0</v>
      </c>
      <c r="AA116" s="43">
        <f>VLOOKUP($B116,期貨大額交易人未沖銷部位!$A$4:$O$499,13,FALSE)</f>
        <v>0</v>
      </c>
      <c r="AB116" s="43">
        <f>VLOOKUP($B116,期貨大額交易人未沖銷部位!$A$4:$O$499,14,FALSE)</f>
        <v>0</v>
      </c>
      <c r="AC116" s="43">
        <f>VLOOKUP($B116,期貨大額交易人未沖銷部位!$A$4:$O$499,15,FALSE)</f>
        <v>0</v>
      </c>
      <c r="AD116" s="36">
        <f>VLOOKUP($B116,三大美股走勢!$A$4:$J$500,4,FALSE)</f>
        <v>0</v>
      </c>
      <c r="AE116" s="36">
        <f>VLOOKUP($B116,三大美股走勢!$A$4:$J$500,7,FALSE)</f>
        <v>0</v>
      </c>
      <c r="AF116" s="36">
        <f>VLOOKUP($B116,三大美股走勢!$A$4:$J$500,10,FALSE)</f>
        <v>0</v>
      </c>
    </row>
    <row r="117" spans="2:32">
      <c r="B117" s="35">
        <v>42896</v>
      </c>
      <c r="C117" s="36">
        <f>VLOOKUP($B117,大盤與近月台指!$A$4:$I$499,2,FALSE)</f>
        <v>0</v>
      </c>
      <c r="D117" s="37">
        <f>VLOOKUP($B117,大盤與近月台指!$A$4:$I$499,3,FALSE)</f>
        <v>0</v>
      </c>
      <c r="E117" s="38">
        <f>VLOOKUP($B117,大盤與近月台指!$A$4:$I$499,4,FALSE)</f>
        <v>0</v>
      </c>
      <c r="F117" s="36">
        <f>VLOOKUP($B117,大盤與近月台指!$A$4:$I$499,5,FALSE)</f>
        <v>0</v>
      </c>
      <c r="G117" s="52">
        <f>VLOOKUP($B117,三大法人買賣超!$A$4:$I$500,3,FALSE)</f>
        <v>0</v>
      </c>
      <c r="H117" s="37">
        <f>VLOOKUP($B117,三大法人買賣超!$A$4:$I$500,5,FALSE)</f>
        <v>0</v>
      </c>
      <c r="I117" s="29">
        <f>VLOOKUP($B117,三大法人買賣超!$A$4:$I$500,7,FALSE)</f>
        <v>0</v>
      </c>
      <c r="J117" s="29">
        <f>VLOOKUP($B117,三大法人買賣超!$A$4:$I$500,9,FALSE)</f>
        <v>0</v>
      </c>
      <c r="K117" s="40">
        <f>新台幣匯率美元指數!B118</f>
        <v>0</v>
      </c>
      <c r="L117" s="41">
        <f>新台幣匯率美元指數!C118</f>
        <v>0</v>
      </c>
      <c r="M117" s="42">
        <f>新台幣匯率美元指數!D118</f>
        <v>0</v>
      </c>
      <c r="N117" s="29">
        <f>VLOOKUP($B117,期貨未平倉口數!$A$4:$M$499,4,FALSE)</f>
        <v>0</v>
      </c>
      <c r="O117" s="29">
        <f>VLOOKUP($B117,期貨未平倉口數!$A$4:$M$499,9,FALSE)</f>
        <v>0</v>
      </c>
      <c r="P117" s="29">
        <f>VLOOKUP($B117,期貨未平倉口數!$A$4:$M$499,10,FALSE)</f>
        <v>-73219.75</v>
      </c>
      <c r="Q117" s="29">
        <f>VLOOKUP($B117,期貨未平倉口數!$A$4:$M$499,11,FALSE)</f>
        <v>0</v>
      </c>
      <c r="R117" s="67">
        <f>VLOOKUP($B117,選擇權未平倉餘額!$A$4:$I$500,6,FALSE)</f>
        <v>0</v>
      </c>
      <c r="S117" s="67">
        <f>VLOOKUP($B117,選擇權未平倉餘額!$A$4:$I$500,7,FALSE)</f>
        <v>0</v>
      </c>
      <c r="T117" s="67">
        <f>VLOOKUP($B117,選擇權未平倉餘額!$A$4:$I$500,8,FALSE)</f>
        <v>0</v>
      </c>
      <c r="U117" s="67">
        <f>VLOOKUP($B117,選擇權未平倉餘額!$A$4:$I$500,9,FALSE)</f>
        <v>0</v>
      </c>
      <c r="V117" s="42">
        <f>VLOOKUP($B117,臺指選擇權P_C_Ratios!$A$4:$C$500,3,FALSE)</f>
        <v>0</v>
      </c>
      <c r="W117" s="44" t="e">
        <f>VLOOKUP($B117,散戶多空比!$A$6:$L$500,12,FALSE)</f>
        <v>#DIV/0!</v>
      </c>
      <c r="X117" s="43">
        <f>VLOOKUP($B117,期貨大額交易人未沖銷部位!$A$4:$O$499,4,FALSE)</f>
        <v>0</v>
      </c>
      <c r="Y117" s="43">
        <f>VLOOKUP($B117,期貨大額交易人未沖銷部位!$A$4:$O$499,7,FALSE)</f>
        <v>0</v>
      </c>
      <c r="Z117" s="43">
        <f>VLOOKUP($B117,期貨大額交易人未沖銷部位!$A$4:$O$499,10,FALSE)</f>
        <v>0</v>
      </c>
      <c r="AA117" s="43">
        <f>VLOOKUP($B117,期貨大額交易人未沖銷部位!$A$4:$O$499,13,FALSE)</f>
        <v>0</v>
      </c>
      <c r="AB117" s="43">
        <f>VLOOKUP($B117,期貨大額交易人未沖銷部位!$A$4:$O$499,14,FALSE)</f>
        <v>0</v>
      </c>
      <c r="AC117" s="43">
        <f>VLOOKUP($B117,期貨大額交易人未沖銷部位!$A$4:$O$499,15,FALSE)</f>
        <v>0</v>
      </c>
      <c r="AD117" s="36">
        <f>VLOOKUP($B117,三大美股走勢!$A$4:$J$500,4,FALSE)</f>
        <v>0</v>
      </c>
      <c r="AE117" s="36">
        <f>VLOOKUP($B117,三大美股走勢!$A$4:$J$500,7,FALSE)</f>
        <v>0</v>
      </c>
      <c r="AF117" s="36">
        <f>VLOOKUP($B117,三大美股走勢!$A$4:$J$500,10,FALSE)</f>
        <v>0</v>
      </c>
    </row>
    <row r="118" spans="2:32">
      <c r="B118" s="35">
        <v>42897</v>
      </c>
      <c r="C118" s="36">
        <f>VLOOKUP($B118,大盤與近月台指!$A$4:$I$499,2,FALSE)</f>
        <v>0</v>
      </c>
      <c r="D118" s="37">
        <f>VLOOKUP($B118,大盤與近月台指!$A$4:$I$499,3,FALSE)</f>
        <v>0</v>
      </c>
      <c r="E118" s="38">
        <f>VLOOKUP($B118,大盤與近月台指!$A$4:$I$499,4,FALSE)</f>
        <v>0</v>
      </c>
      <c r="F118" s="36">
        <f>VLOOKUP($B118,大盤與近月台指!$A$4:$I$499,5,FALSE)</f>
        <v>0</v>
      </c>
      <c r="G118" s="52">
        <f>VLOOKUP($B118,三大法人買賣超!$A$4:$I$500,3,FALSE)</f>
        <v>0</v>
      </c>
      <c r="H118" s="37">
        <f>VLOOKUP($B118,三大法人買賣超!$A$4:$I$500,5,FALSE)</f>
        <v>0</v>
      </c>
      <c r="I118" s="29">
        <f>VLOOKUP($B118,三大法人買賣超!$A$4:$I$500,7,FALSE)</f>
        <v>0</v>
      </c>
      <c r="J118" s="29">
        <f>VLOOKUP($B118,三大法人買賣超!$A$4:$I$500,9,FALSE)</f>
        <v>0</v>
      </c>
      <c r="K118" s="40">
        <f>新台幣匯率美元指數!B119</f>
        <v>0</v>
      </c>
      <c r="L118" s="41">
        <f>新台幣匯率美元指數!C119</f>
        <v>0</v>
      </c>
      <c r="M118" s="42">
        <f>新台幣匯率美元指數!D119</f>
        <v>0</v>
      </c>
      <c r="N118" s="29">
        <f>VLOOKUP($B118,期貨未平倉口數!$A$4:$M$499,4,FALSE)</f>
        <v>0</v>
      </c>
      <c r="O118" s="29">
        <f>VLOOKUP($B118,期貨未平倉口數!$A$4:$M$499,9,FALSE)</f>
        <v>0</v>
      </c>
      <c r="P118" s="29">
        <f>VLOOKUP($B118,期貨未平倉口數!$A$4:$M$499,10,FALSE)</f>
        <v>-73219.75</v>
      </c>
      <c r="Q118" s="29">
        <f>VLOOKUP($B118,期貨未平倉口數!$A$4:$M$499,11,FALSE)</f>
        <v>0</v>
      </c>
      <c r="R118" s="67">
        <f>VLOOKUP($B118,選擇權未平倉餘額!$A$4:$I$500,6,FALSE)</f>
        <v>0</v>
      </c>
      <c r="S118" s="67">
        <f>VLOOKUP($B118,選擇權未平倉餘額!$A$4:$I$500,7,FALSE)</f>
        <v>0</v>
      </c>
      <c r="T118" s="67">
        <f>VLOOKUP($B118,選擇權未平倉餘額!$A$4:$I$500,8,FALSE)</f>
        <v>0</v>
      </c>
      <c r="U118" s="67">
        <f>VLOOKUP($B118,選擇權未平倉餘額!$A$4:$I$500,9,FALSE)</f>
        <v>0</v>
      </c>
      <c r="V118" s="42">
        <f>VLOOKUP($B118,臺指選擇權P_C_Ratios!$A$4:$C$500,3,FALSE)</f>
        <v>0</v>
      </c>
      <c r="W118" s="44" t="e">
        <f>VLOOKUP($B118,散戶多空比!$A$6:$L$500,12,FALSE)</f>
        <v>#DIV/0!</v>
      </c>
      <c r="X118" s="43">
        <f>VLOOKUP($B118,期貨大額交易人未沖銷部位!$A$4:$O$499,4,FALSE)</f>
        <v>0</v>
      </c>
      <c r="Y118" s="43">
        <f>VLOOKUP($B118,期貨大額交易人未沖銷部位!$A$4:$O$499,7,FALSE)</f>
        <v>0</v>
      </c>
      <c r="Z118" s="43">
        <f>VLOOKUP($B118,期貨大額交易人未沖銷部位!$A$4:$O$499,10,FALSE)</f>
        <v>0</v>
      </c>
      <c r="AA118" s="43">
        <f>VLOOKUP($B118,期貨大額交易人未沖銷部位!$A$4:$O$499,13,FALSE)</f>
        <v>0</v>
      </c>
      <c r="AB118" s="43">
        <f>VLOOKUP($B118,期貨大額交易人未沖銷部位!$A$4:$O$499,14,FALSE)</f>
        <v>0</v>
      </c>
      <c r="AC118" s="43">
        <f>VLOOKUP($B118,期貨大額交易人未沖銷部位!$A$4:$O$499,15,FALSE)</f>
        <v>0</v>
      </c>
      <c r="AD118" s="36">
        <f>VLOOKUP($B118,三大美股走勢!$A$4:$J$500,4,FALSE)</f>
        <v>0</v>
      </c>
      <c r="AE118" s="36">
        <f>VLOOKUP($B118,三大美股走勢!$A$4:$J$500,7,FALSE)</f>
        <v>0</v>
      </c>
      <c r="AF118" s="36">
        <f>VLOOKUP($B118,三大美股走勢!$A$4:$J$500,10,FALSE)</f>
        <v>0</v>
      </c>
    </row>
    <row r="119" spans="2:32">
      <c r="B119" s="35">
        <v>42898</v>
      </c>
      <c r="C119" s="36">
        <f>VLOOKUP($B119,大盤與近月台指!$A$4:$I$499,2,FALSE)</f>
        <v>0</v>
      </c>
      <c r="D119" s="37">
        <f>VLOOKUP($B119,大盤與近月台指!$A$4:$I$499,3,FALSE)</f>
        <v>0</v>
      </c>
      <c r="E119" s="38">
        <f>VLOOKUP($B119,大盤與近月台指!$A$4:$I$499,4,FALSE)</f>
        <v>0</v>
      </c>
      <c r="F119" s="36">
        <f>VLOOKUP($B119,大盤與近月台指!$A$4:$I$499,5,FALSE)</f>
        <v>0</v>
      </c>
      <c r="G119" s="52">
        <f>VLOOKUP($B119,三大法人買賣超!$A$4:$I$500,3,FALSE)</f>
        <v>0</v>
      </c>
      <c r="H119" s="37">
        <f>VLOOKUP($B119,三大法人買賣超!$A$4:$I$500,5,FALSE)</f>
        <v>0</v>
      </c>
      <c r="I119" s="29">
        <f>VLOOKUP($B119,三大法人買賣超!$A$4:$I$500,7,FALSE)</f>
        <v>0</v>
      </c>
      <c r="J119" s="29">
        <f>VLOOKUP($B119,三大法人買賣超!$A$4:$I$500,9,FALSE)</f>
        <v>0</v>
      </c>
      <c r="K119" s="40">
        <f>新台幣匯率美元指數!B120</f>
        <v>0</v>
      </c>
      <c r="L119" s="41">
        <f>新台幣匯率美元指數!C120</f>
        <v>0</v>
      </c>
      <c r="M119" s="42">
        <f>新台幣匯率美元指數!D120</f>
        <v>0</v>
      </c>
      <c r="N119" s="29">
        <f>VLOOKUP($B119,期貨未平倉口數!$A$4:$M$499,4,FALSE)</f>
        <v>0</v>
      </c>
      <c r="O119" s="29">
        <f>VLOOKUP($B119,期貨未平倉口數!$A$4:$M$499,9,FALSE)</f>
        <v>0</v>
      </c>
      <c r="P119" s="29">
        <f>VLOOKUP($B119,期貨未平倉口數!$A$4:$M$499,10,FALSE)</f>
        <v>-73219.75</v>
      </c>
      <c r="Q119" s="29">
        <f>VLOOKUP($B119,期貨未平倉口數!$A$4:$M$499,11,FALSE)</f>
        <v>0</v>
      </c>
      <c r="R119" s="67">
        <f>VLOOKUP($B119,選擇權未平倉餘額!$A$4:$I$500,6,FALSE)</f>
        <v>0</v>
      </c>
      <c r="S119" s="67">
        <f>VLOOKUP($B119,選擇權未平倉餘額!$A$4:$I$500,7,FALSE)</f>
        <v>0</v>
      </c>
      <c r="T119" s="67">
        <f>VLOOKUP($B119,選擇權未平倉餘額!$A$4:$I$500,8,FALSE)</f>
        <v>0</v>
      </c>
      <c r="U119" s="67">
        <f>VLOOKUP($B119,選擇權未平倉餘額!$A$4:$I$500,9,FALSE)</f>
        <v>0</v>
      </c>
      <c r="V119" s="42">
        <f>VLOOKUP($B119,臺指選擇權P_C_Ratios!$A$4:$C$500,3,FALSE)</f>
        <v>0</v>
      </c>
      <c r="W119" s="44" t="e">
        <f>VLOOKUP($B119,散戶多空比!$A$6:$L$500,12,FALSE)</f>
        <v>#DIV/0!</v>
      </c>
      <c r="X119" s="43">
        <f>VLOOKUP($B119,期貨大額交易人未沖銷部位!$A$4:$O$499,4,FALSE)</f>
        <v>0</v>
      </c>
      <c r="Y119" s="43">
        <f>VLOOKUP($B119,期貨大額交易人未沖銷部位!$A$4:$O$499,7,FALSE)</f>
        <v>0</v>
      </c>
      <c r="Z119" s="43">
        <f>VLOOKUP($B119,期貨大額交易人未沖銷部位!$A$4:$O$499,10,FALSE)</f>
        <v>0</v>
      </c>
      <c r="AA119" s="43">
        <f>VLOOKUP($B119,期貨大額交易人未沖銷部位!$A$4:$O$499,13,FALSE)</f>
        <v>0</v>
      </c>
      <c r="AB119" s="43">
        <f>VLOOKUP($B119,期貨大額交易人未沖銷部位!$A$4:$O$499,14,FALSE)</f>
        <v>0</v>
      </c>
      <c r="AC119" s="43">
        <f>VLOOKUP($B119,期貨大額交易人未沖銷部位!$A$4:$O$499,15,FALSE)</f>
        <v>0</v>
      </c>
      <c r="AD119" s="36">
        <f>VLOOKUP($B119,三大美股走勢!$A$4:$J$500,4,FALSE)</f>
        <v>0</v>
      </c>
      <c r="AE119" s="36">
        <f>VLOOKUP($B119,三大美股走勢!$A$4:$J$500,7,FALSE)</f>
        <v>0</v>
      </c>
      <c r="AF119" s="36">
        <f>VLOOKUP($B119,三大美股走勢!$A$4:$J$500,10,FALSE)</f>
        <v>0</v>
      </c>
    </row>
    <row r="120" spans="2:32">
      <c r="B120" s="35">
        <v>42899</v>
      </c>
      <c r="C120" s="36">
        <f>VLOOKUP($B120,大盤與近月台指!$A$4:$I$499,2,FALSE)</f>
        <v>0</v>
      </c>
      <c r="D120" s="37">
        <f>VLOOKUP($B120,大盤與近月台指!$A$4:$I$499,3,FALSE)</f>
        <v>0</v>
      </c>
      <c r="E120" s="38">
        <f>VLOOKUP($B120,大盤與近月台指!$A$4:$I$499,4,FALSE)</f>
        <v>0</v>
      </c>
      <c r="F120" s="36">
        <f>VLOOKUP($B120,大盤與近月台指!$A$4:$I$499,5,FALSE)</f>
        <v>0</v>
      </c>
      <c r="G120" s="52">
        <f>VLOOKUP($B120,三大法人買賣超!$A$4:$I$500,3,FALSE)</f>
        <v>0</v>
      </c>
      <c r="H120" s="37">
        <f>VLOOKUP($B120,三大法人買賣超!$A$4:$I$500,5,FALSE)</f>
        <v>0</v>
      </c>
      <c r="I120" s="29">
        <f>VLOOKUP($B120,三大法人買賣超!$A$4:$I$500,7,FALSE)</f>
        <v>0</v>
      </c>
      <c r="J120" s="29">
        <f>VLOOKUP($B120,三大法人買賣超!$A$4:$I$500,9,FALSE)</f>
        <v>0</v>
      </c>
      <c r="K120" s="40">
        <f>新台幣匯率美元指數!B121</f>
        <v>0</v>
      </c>
      <c r="L120" s="41">
        <f>新台幣匯率美元指數!C121</f>
        <v>0</v>
      </c>
      <c r="M120" s="42">
        <f>新台幣匯率美元指數!D121</f>
        <v>0</v>
      </c>
      <c r="N120" s="29">
        <f>VLOOKUP($B120,期貨未平倉口數!$A$4:$M$499,4,FALSE)</f>
        <v>0</v>
      </c>
      <c r="O120" s="29">
        <f>VLOOKUP($B120,期貨未平倉口數!$A$4:$M$499,9,FALSE)</f>
        <v>0</v>
      </c>
      <c r="P120" s="29">
        <f>VLOOKUP($B120,期貨未平倉口數!$A$4:$M$499,10,FALSE)</f>
        <v>-73219.75</v>
      </c>
      <c r="Q120" s="29">
        <f>VLOOKUP($B120,期貨未平倉口數!$A$4:$M$499,11,FALSE)</f>
        <v>0</v>
      </c>
      <c r="R120" s="67">
        <f>VLOOKUP($B120,選擇權未平倉餘額!$A$4:$I$500,6,FALSE)</f>
        <v>0</v>
      </c>
      <c r="S120" s="67">
        <f>VLOOKUP($B120,選擇權未平倉餘額!$A$4:$I$500,7,FALSE)</f>
        <v>0</v>
      </c>
      <c r="T120" s="67">
        <f>VLOOKUP($B120,選擇權未平倉餘額!$A$4:$I$500,8,FALSE)</f>
        <v>0</v>
      </c>
      <c r="U120" s="67">
        <f>VLOOKUP($B120,選擇權未平倉餘額!$A$4:$I$500,9,FALSE)</f>
        <v>0</v>
      </c>
      <c r="V120" s="42">
        <f>VLOOKUP($B120,臺指選擇權P_C_Ratios!$A$4:$C$500,3,FALSE)</f>
        <v>0</v>
      </c>
      <c r="W120" s="44" t="e">
        <f>VLOOKUP($B120,散戶多空比!$A$6:$L$500,12,FALSE)</f>
        <v>#DIV/0!</v>
      </c>
      <c r="X120" s="43">
        <f>VLOOKUP($B120,期貨大額交易人未沖銷部位!$A$4:$O$499,4,FALSE)</f>
        <v>0</v>
      </c>
      <c r="Y120" s="43">
        <f>VLOOKUP($B120,期貨大額交易人未沖銷部位!$A$4:$O$499,7,FALSE)</f>
        <v>0</v>
      </c>
      <c r="Z120" s="43">
        <f>VLOOKUP($B120,期貨大額交易人未沖銷部位!$A$4:$O$499,10,FALSE)</f>
        <v>0</v>
      </c>
      <c r="AA120" s="43">
        <f>VLOOKUP($B120,期貨大額交易人未沖銷部位!$A$4:$O$499,13,FALSE)</f>
        <v>0</v>
      </c>
      <c r="AB120" s="43">
        <f>VLOOKUP($B120,期貨大額交易人未沖銷部位!$A$4:$O$499,14,FALSE)</f>
        <v>0</v>
      </c>
      <c r="AC120" s="43">
        <f>VLOOKUP($B120,期貨大額交易人未沖銷部位!$A$4:$O$499,15,FALSE)</f>
        <v>0</v>
      </c>
      <c r="AD120" s="36">
        <f>VLOOKUP($B120,三大美股走勢!$A$4:$J$500,4,FALSE)</f>
        <v>0</v>
      </c>
      <c r="AE120" s="36">
        <f>VLOOKUP($B120,三大美股走勢!$A$4:$J$500,7,FALSE)</f>
        <v>0</v>
      </c>
      <c r="AF120" s="36">
        <f>VLOOKUP($B120,三大美股走勢!$A$4:$J$500,10,FALSE)</f>
        <v>0</v>
      </c>
    </row>
    <row r="121" spans="2:32">
      <c r="B121" s="35">
        <v>42900</v>
      </c>
      <c r="C121" s="36">
        <f>VLOOKUP($B121,大盤與近月台指!$A$4:$I$499,2,FALSE)</f>
        <v>0</v>
      </c>
      <c r="D121" s="37">
        <f>VLOOKUP($B121,大盤與近月台指!$A$4:$I$499,3,FALSE)</f>
        <v>0</v>
      </c>
      <c r="E121" s="38">
        <f>VLOOKUP($B121,大盤與近月台指!$A$4:$I$499,4,FALSE)</f>
        <v>0</v>
      </c>
      <c r="F121" s="36">
        <f>VLOOKUP($B121,大盤與近月台指!$A$4:$I$499,5,FALSE)</f>
        <v>0</v>
      </c>
      <c r="G121" s="52">
        <f>VLOOKUP($B121,三大法人買賣超!$A$4:$I$500,3,FALSE)</f>
        <v>0</v>
      </c>
      <c r="H121" s="37">
        <f>VLOOKUP($B121,三大法人買賣超!$A$4:$I$500,5,FALSE)</f>
        <v>0</v>
      </c>
      <c r="I121" s="29">
        <f>VLOOKUP($B121,三大法人買賣超!$A$4:$I$500,7,FALSE)</f>
        <v>0</v>
      </c>
      <c r="J121" s="29">
        <f>VLOOKUP($B121,三大法人買賣超!$A$4:$I$500,9,FALSE)</f>
        <v>0</v>
      </c>
      <c r="K121" s="40">
        <f>新台幣匯率美元指數!B122</f>
        <v>0</v>
      </c>
      <c r="L121" s="41">
        <f>新台幣匯率美元指數!C122</f>
        <v>0</v>
      </c>
      <c r="M121" s="42">
        <f>新台幣匯率美元指數!D122</f>
        <v>0</v>
      </c>
      <c r="N121" s="29">
        <f>VLOOKUP($B121,期貨未平倉口數!$A$4:$M$499,4,FALSE)</f>
        <v>0</v>
      </c>
      <c r="O121" s="29">
        <f>VLOOKUP($B121,期貨未平倉口數!$A$4:$M$499,9,FALSE)</f>
        <v>0</v>
      </c>
      <c r="P121" s="29">
        <f>VLOOKUP($B121,期貨未平倉口數!$A$4:$M$499,10,FALSE)</f>
        <v>-73219.75</v>
      </c>
      <c r="Q121" s="29">
        <f>VLOOKUP($B121,期貨未平倉口數!$A$4:$M$499,11,FALSE)</f>
        <v>0</v>
      </c>
      <c r="R121" s="67">
        <f>VLOOKUP($B121,選擇權未平倉餘額!$A$4:$I$500,6,FALSE)</f>
        <v>0</v>
      </c>
      <c r="S121" s="67">
        <f>VLOOKUP($B121,選擇權未平倉餘額!$A$4:$I$500,7,FALSE)</f>
        <v>0</v>
      </c>
      <c r="T121" s="67">
        <f>VLOOKUP($B121,選擇權未平倉餘額!$A$4:$I$500,8,FALSE)</f>
        <v>0</v>
      </c>
      <c r="U121" s="67">
        <f>VLOOKUP($B121,選擇權未平倉餘額!$A$4:$I$500,9,FALSE)</f>
        <v>0</v>
      </c>
      <c r="V121" s="42">
        <f>VLOOKUP($B121,臺指選擇權P_C_Ratios!$A$4:$C$500,3,FALSE)</f>
        <v>0</v>
      </c>
      <c r="W121" s="44" t="e">
        <f>VLOOKUP($B121,散戶多空比!$A$6:$L$500,12,FALSE)</f>
        <v>#DIV/0!</v>
      </c>
      <c r="X121" s="43">
        <f>VLOOKUP($B121,期貨大額交易人未沖銷部位!$A$4:$O$499,4,FALSE)</f>
        <v>0</v>
      </c>
      <c r="Y121" s="43">
        <f>VLOOKUP($B121,期貨大額交易人未沖銷部位!$A$4:$O$499,7,FALSE)</f>
        <v>0</v>
      </c>
      <c r="Z121" s="43">
        <f>VLOOKUP($B121,期貨大額交易人未沖銷部位!$A$4:$O$499,10,FALSE)</f>
        <v>0</v>
      </c>
      <c r="AA121" s="43">
        <f>VLOOKUP($B121,期貨大額交易人未沖銷部位!$A$4:$O$499,13,FALSE)</f>
        <v>0</v>
      </c>
      <c r="AB121" s="43">
        <f>VLOOKUP($B121,期貨大額交易人未沖銷部位!$A$4:$O$499,14,FALSE)</f>
        <v>0</v>
      </c>
      <c r="AC121" s="43">
        <f>VLOOKUP($B121,期貨大額交易人未沖銷部位!$A$4:$O$499,15,FALSE)</f>
        <v>0</v>
      </c>
      <c r="AD121" s="36">
        <f>VLOOKUP($B121,三大美股走勢!$A$4:$J$500,4,FALSE)</f>
        <v>0</v>
      </c>
      <c r="AE121" s="36">
        <f>VLOOKUP($B121,三大美股走勢!$A$4:$J$500,7,FALSE)</f>
        <v>0</v>
      </c>
      <c r="AF121" s="36">
        <f>VLOOKUP($B121,三大美股走勢!$A$4:$J$500,10,FALSE)</f>
        <v>0</v>
      </c>
    </row>
    <row r="122" spans="2:32">
      <c r="B122" s="35">
        <v>42901</v>
      </c>
      <c r="C122" s="36">
        <f>VLOOKUP($B122,大盤與近月台指!$A$4:$I$499,2,FALSE)</f>
        <v>0</v>
      </c>
      <c r="D122" s="37">
        <f>VLOOKUP($B122,大盤與近月台指!$A$4:$I$499,3,FALSE)</f>
        <v>0</v>
      </c>
      <c r="E122" s="38">
        <f>VLOOKUP($B122,大盤與近月台指!$A$4:$I$499,4,FALSE)</f>
        <v>0</v>
      </c>
      <c r="F122" s="36">
        <f>VLOOKUP($B122,大盤與近月台指!$A$4:$I$499,5,FALSE)</f>
        <v>0</v>
      </c>
      <c r="G122" s="52">
        <f>VLOOKUP($B122,三大法人買賣超!$A$4:$I$500,3,FALSE)</f>
        <v>0</v>
      </c>
      <c r="H122" s="37">
        <f>VLOOKUP($B122,三大法人買賣超!$A$4:$I$500,5,FALSE)</f>
        <v>0</v>
      </c>
      <c r="I122" s="29">
        <f>VLOOKUP($B122,三大法人買賣超!$A$4:$I$500,7,FALSE)</f>
        <v>0</v>
      </c>
      <c r="J122" s="29">
        <f>VLOOKUP($B122,三大法人買賣超!$A$4:$I$500,9,FALSE)</f>
        <v>0</v>
      </c>
      <c r="K122" s="40">
        <f>新台幣匯率美元指數!B123</f>
        <v>0</v>
      </c>
      <c r="L122" s="41">
        <f>新台幣匯率美元指數!C123</f>
        <v>0</v>
      </c>
      <c r="M122" s="42">
        <f>新台幣匯率美元指數!D123</f>
        <v>0</v>
      </c>
      <c r="N122" s="29">
        <f>VLOOKUP($B122,期貨未平倉口數!$A$4:$M$499,4,FALSE)</f>
        <v>0</v>
      </c>
      <c r="O122" s="29">
        <f>VLOOKUP($B122,期貨未平倉口數!$A$4:$M$499,9,FALSE)</f>
        <v>0</v>
      </c>
      <c r="P122" s="29">
        <f>VLOOKUP($B122,期貨未平倉口數!$A$4:$M$499,10,FALSE)</f>
        <v>-73219.75</v>
      </c>
      <c r="Q122" s="29">
        <f>VLOOKUP($B122,期貨未平倉口數!$A$4:$M$499,11,FALSE)</f>
        <v>0</v>
      </c>
      <c r="R122" s="67">
        <f>VLOOKUP($B122,選擇權未平倉餘額!$A$4:$I$500,6,FALSE)</f>
        <v>0</v>
      </c>
      <c r="S122" s="67">
        <f>VLOOKUP($B122,選擇權未平倉餘額!$A$4:$I$500,7,FALSE)</f>
        <v>0</v>
      </c>
      <c r="T122" s="67">
        <f>VLOOKUP($B122,選擇權未平倉餘額!$A$4:$I$500,8,FALSE)</f>
        <v>0</v>
      </c>
      <c r="U122" s="67">
        <f>VLOOKUP($B122,選擇權未平倉餘額!$A$4:$I$500,9,FALSE)</f>
        <v>0</v>
      </c>
      <c r="V122" s="42">
        <f>VLOOKUP($B122,臺指選擇權P_C_Ratios!$A$4:$C$500,3,FALSE)</f>
        <v>0</v>
      </c>
      <c r="W122" s="44" t="e">
        <f>VLOOKUP($B122,散戶多空比!$A$6:$L$500,12,FALSE)</f>
        <v>#DIV/0!</v>
      </c>
      <c r="X122" s="43">
        <f>VLOOKUP($B122,期貨大額交易人未沖銷部位!$A$4:$O$499,4,FALSE)</f>
        <v>0</v>
      </c>
      <c r="Y122" s="43">
        <f>VLOOKUP($B122,期貨大額交易人未沖銷部位!$A$4:$O$499,7,FALSE)</f>
        <v>0</v>
      </c>
      <c r="Z122" s="43">
        <f>VLOOKUP($B122,期貨大額交易人未沖銷部位!$A$4:$O$499,10,FALSE)</f>
        <v>0</v>
      </c>
      <c r="AA122" s="43">
        <f>VLOOKUP($B122,期貨大額交易人未沖銷部位!$A$4:$O$499,13,FALSE)</f>
        <v>0</v>
      </c>
      <c r="AB122" s="43">
        <f>VLOOKUP($B122,期貨大額交易人未沖銷部位!$A$4:$O$499,14,FALSE)</f>
        <v>0</v>
      </c>
      <c r="AC122" s="43">
        <f>VLOOKUP($B122,期貨大額交易人未沖銷部位!$A$4:$O$499,15,FALSE)</f>
        <v>0</v>
      </c>
      <c r="AD122" s="36">
        <f>VLOOKUP($B122,三大美股走勢!$A$4:$J$500,4,FALSE)</f>
        <v>0</v>
      </c>
      <c r="AE122" s="36">
        <f>VLOOKUP($B122,三大美股走勢!$A$4:$J$500,7,FALSE)</f>
        <v>0</v>
      </c>
      <c r="AF122" s="36">
        <f>VLOOKUP($B122,三大美股走勢!$A$4:$J$500,10,FALSE)</f>
        <v>0</v>
      </c>
    </row>
    <row r="123" spans="2:32">
      <c r="B123" s="35">
        <v>42902</v>
      </c>
      <c r="C123" s="36">
        <f>VLOOKUP($B123,大盤與近月台指!$A$4:$I$499,2,FALSE)</f>
        <v>0</v>
      </c>
      <c r="D123" s="37">
        <f>VLOOKUP($B123,大盤與近月台指!$A$4:$I$499,3,FALSE)</f>
        <v>0</v>
      </c>
      <c r="E123" s="38">
        <f>VLOOKUP($B123,大盤與近月台指!$A$4:$I$499,4,FALSE)</f>
        <v>0</v>
      </c>
      <c r="F123" s="36">
        <f>VLOOKUP($B123,大盤與近月台指!$A$4:$I$499,5,FALSE)</f>
        <v>0</v>
      </c>
      <c r="G123" s="52">
        <f>VLOOKUP($B123,三大法人買賣超!$A$4:$I$500,3,FALSE)</f>
        <v>0</v>
      </c>
      <c r="H123" s="37">
        <f>VLOOKUP($B123,三大法人買賣超!$A$4:$I$500,5,FALSE)</f>
        <v>0</v>
      </c>
      <c r="I123" s="29">
        <f>VLOOKUP($B123,三大法人買賣超!$A$4:$I$500,7,FALSE)</f>
        <v>0</v>
      </c>
      <c r="J123" s="29">
        <f>VLOOKUP($B123,三大法人買賣超!$A$4:$I$500,9,FALSE)</f>
        <v>0</v>
      </c>
      <c r="K123" s="40">
        <f>新台幣匯率美元指數!B124</f>
        <v>0</v>
      </c>
      <c r="L123" s="41">
        <f>新台幣匯率美元指數!C124</f>
        <v>0</v>
      </c>
      <c r="M123" s="42">
        <f>新台幣匯率美元指數!D124</f>
        <v>0</v>
      </c>
      <c r="N123" s="29">
        <f>VLOOKUP($B123,期貨未平倉口數!$A$4:$M$499,4,FALSE)</f>
        <v>0</v>
      </c>
      <c r="O123" s="29">
        <f>VLOOKUP($B123,期貨未平倉口數!$A$4:$M$499,9,FALSE)</f>
        <v>0</v>
      </c>
      <c r="P123" s="29">
        <f>VLOOKUP($B123,期貨未平倉口數!$A$4:$M$499,10,FALSE)</f>
        <v>-73219.75</v>
      </c>
      <c r="Q123" s="29">
        <f>VLOOKUP($B123,期貨未平倉口數!$A$4:$M$499,11,FALSE)</f>
        <v>0</v>
      </c>
      <c r="R123" s="67">
        <f>VLOOKUP($B123,選擇權未平倉餘額!$A$4:$I$500,6,FALSE)</f>
        <v>0</v>
      </c>
      <c r="S123" s="67">
        <f>VLOOKUP($B123,選擇權未平倉餘額!$A$4:$I$500,7,FALSE)</f>
        <v>0</v>
      </c>
      <c r="T123" s="67">
        <f>VLOOKUP($B123,選擇權未平倉餘額!$A$4:$I$500,8,FALSE)</f>
        <v>0</v>
      </c>
      <c r="U123" s="67">
        <f>VLOOKUP($B123,選擇權未平倉餘額!$A$4:$I$500,9,FALSE)</f>
        <v>0</v>
      </c>
      <c r="V123" s="42">
        <f>VLOOKUP($B123,臺指選擇權P_C_Ratios!$A$4:$C$500,3,FALSE)</f>
        <v>0</v>
      </c>
      <c r="W123" s="44" t="e">
        <f>VLOOKUP($B123,散戶多空比!$A$6:$L$500,12,FALSE)</f>
        <v>#DIV/0!</v>
      </c>
      <c r="X123" s="43">
        <f>VLOOKUP($B123,期貨大額交易人未沖銷部位!$A$4:$O$499,4,FALSE)</f>
        <v>0</v>
      </c>
      <c r="Y123" s="43">
        <f>VLOOKUP($B123,期貨大額交易人未沖銷部位!$A$4:$O$499,7,FALSE)</f>
        <v>0</v>
      </c>
      <c r="Z123" s="43">
        <f>VLOOKUP($B123,期貨大額交易人未沖銷部位!$A$4:$O$499,10,FALSE)</f>
        <v>0</v>
      </c>
      <c r="AA123" s="43">
        <f>VLOOKUP($B123,期貨大額交易人未沖銷部位!$A$4:$O$499,13,FALSE)</f>
        <v>0</v>
      </c>
      <c r="AB123" s="43">
        <f>VLOOKUP($B123,期貨大額交易人未沖銷部位!$A$4:$O$499,14,FALSE)</f>
        <v>0</v>
      </c>
      <c r="AC123" s="43">
        <f>VLOOKUP($B123,期貨大額交易人未沖銷部位!$A$4:$O$499,15,FALSE)</f>
        <v>0</v>
      </c>
      <c r="AD123" s="36">
        <f>VLOOKUP($B123,三大美股走勢!$A$4:$J$500,4,FALSE)</f>
        <v>0</v>
      </c>
      <c r="AE123" s="36">
        <f>VLOOKUP($B123,三大美股走勢!$A$4:$J$500,7,FALSE)</f>
        <v>0</v>
      </c>
      <c r="AF123" s="36">
        <f>VLOOKUP($B123,三大美股走勢!$A$4:$J$500,10,FALSE)</f>
        <v>0</v>
      </c>
    </row>
    <row r="124" spans="2:32">
      <c r="B124" s="35">
        <v>42903</v>
      </c>
      <c r="C124" s="36">
        <f>VLOOKUP($B124,大盤與近月台指!$A$4:$I$499,2,FALSE)</f>
        <v>0</v>
      </c>
      <c r="D124" s="37">
        <f>VLOOKUP($B124,大盤與近月台指!$A$4:$I$499,3,FALSE)</f>
        <v>0</v>
      </c>
      <c r="E124" s="38">
        <f>VLOOKUP($B124,大盤與近月台指!$A$4:$I$499,4,FALSE)</f>
        <v>0</v>
      </c>
      <c r="F124" s="36">
        <f>VLOOKUP($B124,大盤與近月台指!$A$4:$I$499,5,FALSE)</f>
        <v>0</v>
      </c>
      <c r="G124" s="52">
        <f>VLOOKUP($B124,三大法人買賣超!$A$4:$I$500,3,FALSE)</f>
        <v>0</v>
      </c>
      <c r="H124" s="37">
        <f>VLOOKUP($B124,三大法人買賣超!$A$4:$I$500,5,FALSE)</f>
        <v>0</v>
      </c>
      <c r="I124" s="29">
        <f>VLOOKUP($B124,三大法人買賣超!$A$4:$I$500,7,FALSE)</f>
        <v>0</v>
      </c>
      <c r="J124" s="29">
        <f>VLOOKUP($B124,三大法人買賣超!$A$4:$I$500,9,FALSE)</f>
        <v>0</v>
      </c>
      <c r="K124" s="40">
        <f>新台幣匯率美元指數!B125</f>
        <v>0</v>
      </c>
      <c r="L124" s="41">
        <f>新台幣匯率美元指數!C125</f>
        <v>0</v>
      </c>
      <c r="M124" s="42">
        <f>新台幣匯率美元指數!D125</f>
        <v>0</v>
      </c>
      <c r="N124" s="29">
        <f>VLOOKUP($B124,期貨未平倉口數!$A$4:$M$499,4,FALSE)</f>
        <v>0</v>
      </c>
      <c r="O124" s="29">
        <f>VLOOKUP($B124,期貨未平倉口數!$A$4:$M$499,9,FALSE)</f>
        <v>0</v>
      </c>
      <c r="P124" s="29">
        <f>VLOOKUP($B124,期貨未平倉口數!$A$4:$M$499,10,FALSE)</f>
        <v>-73219.75</v>
      </c>
      <c r="Q124" s="29">
        <f>VLOOKUP($B124,期貨未平倉口數!$A$4:$M$499,11,FALSE)</f>
        <v>0</v>
      </c>
      <c r="R124" s="67">
        <f>VLOOKUP($B124,選擇權未平倉餘額!$A$4:$I$500,6,FALSE)</f>
        <v>0</v>
      </c>
      <c r="S124" s="67">
        <f>VLOOKUP($B124,選擇權未平倉餘額!$A$4:$I$500,7,FALSE)</f>
        <v>0</v>
      </c>
      <c r="T124" s="67">
        <f>VLOOKUP($B124,選擇權未平倉餘額!$A$4:$I$500,8,FALSE)</f>
        <v>0</v>
      </c>
      <c r="U124" s="67">
        <f>VLOOKUP($B124,選擇權未平倉餘額!$A$4:$I$500,9,FALSE)</f>
        <v>0</v>
      </c>
      <c r="V124" s="42">
        <f>VLOOKUP($B124,臺指選擇權P_C_Ratios!$A$4:$C$500,3,FALSE)</f>
        <v>0</v>
      </c>
      <c r="W124" s="44" t="e">
        <f>VLOOKUP($B124,散戶多空比!$A$6:$L$500,12,FALSE)</f>
        <v>#DIV/0!</v>
      </c>
      <c r="X124" s="43">
        <f>VLOOKUP($B124,期貨大額交易人未沖銷部位!$A$4:$O$499,4,FALSE)</f>
        <v>0</v>
      </c>
      <c r="Y124" s="43">
        <f>VLOOKUP($B124,期貨大額交易人未沖銷部位!$A$4:$O$499,7,FALSE)</f>
        <v>0</v>
      </c>
      <c r="Z124" s="43">
        <f>VLOOKUP($B124,期貨大額交易人未沖銷部位!$A$4:$O$499,10,FALSE)</f>
        <v>0</v>
      </c>
      <c r="AA124" s="43">
        <f>VLOOKUP($B124,期貨大額交易人未沖銷部位!$A$4:$O$499,13,FALSE)</f>
        <v>0</v>
      </c>
      <c r="AB124" s="43">
        <f>VLOOKUP($B124,期貨大額交易人未沖銷部位!$A$4:$O$499,14,FALSE)</f>
        <v>0</v>
      </c>
      <c r="AC124" s="43">
        <f>VLOOKUP($B124,期貨大額交易人未沖銷部位!$A$4:$O$499,15,FALSE)</f>
        <v>0</v>
      </c>
      <c r="AD124" s="36">
        <f>VLOOKUP($B124,三大美股走勢!$A$4:$J$500,4,FALSE)</f>
        <v>0</v>
      </c>
      <c r="AE124" s="36">
        <f>VLOOKUP($B124,三大美股走勢!$A$4:$J$500,7,FALSE)</f>
        <v>0</v>
      </c>
      <c r="AF124" s="36">
        <f>VLOOKUP($B124,三大美股走勢!$A$4:$J$500,10,FALSE)</f>
        <v>0</v>
      </c>
    </row>
    <row r="125" spans="2:32">
      <c r="B125" s="35">
        <v>42904</v>
      </c>
      <c r="C125" s="36">
        <f>VLOOKUP($B125,大盤與近月台指!$A$4:$I$499,2,FALSE)</f>
        <v>0</v>
      </c>
      <c r="D125" s="37">
        <f>VLOOKUP($B125,大盤與近月台指!$A$4:$I$499,3,FALSE)</f>
        <v>0</v>
      </c>
      <c r="E125" s="38">
        <f>VLOOKUP($B125,大盤與近月台指!$A$4:$I$499,4,FALSE)</f>
        <v>0</v>
      </c>
      <c r="F125" s="36">
        <f>VLOOKUP($B125,大盤與近月台指!$A$4:$I$499,5,FALSE)</f>
        <v>0</v>
      </c>
      <c r="G125" s="52">
        <f>VLOOKUP($B125,三大法人買賣超!$A$4:$I$500,3,FALSE)</f>
        <v>0</v>
      </c>
      <c r="H125" s="37">
        <f>VLOOKUP($B125,三大法人買賣超!$A$4:$I$500,5,FALSE)</f>
        <v>0</v>
      </c>
      <c r="I125" s="29">
        <f>VLOOKUP($B125,三大法人買賣超!$A$4:$I$500,7,FALSE)</f>
        <v>0</v>
      </c>
      <c r="J125" s="29">
        <f>VLOOKUP($B125,三大法人買賣超!$A$4:$I$500,9,FALSE)</f>
        <v>0</v>
      </c>
      <c r="K125" s="40">
        <f>新台幣匯率美元指數!B126</f>
        <v>0</v>
      </c>
      <c r="L125" s="41">
        <f>新台幣匯率美元指數!C126</f>
        <v>0</v>
      </c>
      <c r="M125" s="42">
        <f>新台幣匯率美元指數!D126</f>
        <v>0</v>
      </c>
      <c r="N125" s="29">
        <f>VLOOKUP($B125,期貨未平倉口數!$A$4:$M$499,4,FALSE)</f>
        <v>0</v>
      </c>
      <c r="O125" s="29">
        <f>VLOOKUP($B125,期貨未平倉口數!$A$4:$M$499,9,FALSE)</f>
        <v>0</v>
      </c>
      <c r="P125" s="29">
        <f>VLOOKUP($B125,期貨未平倉口數!$A$4:$M$499,10,FALSE)</f>
        <v>-73219.75</v>
      </c>
      <c r="Q125" s="29">
        <f>VLOOKUP($B125,期貨未平倉口數!$A$4:$M$499,11,FALSE)</f>
        <v>0</v>
      </c>
      <c r="R125" s="67">
        <f>VLOOKUP($B125,選擇權未平倉餘額!$A$4:$I$500,6,FALSE)</f>
        <v>0</v>
      </c>
      <c r="S125" s="67">
        <f>VLOOKUP($B125,選擇權未平倉餘額!$A$4:$I$500,7,FALSE)</f>
        <v>0</v>
      </c>
      <c r="T125" s="67">
        <f>VLOOKUP($B125,選擇權未平倉餘額!$A$4:$I$500,8,FALSE)</f>
        <v>0</v>
      </c>
      <c r="U125" s="67">
        <f>VLOOKUP($B125,選擇權未平倉餘額!$A$4:$I$500,9,FALSE)</f>
        <v>0</v>
      </c>
      <c r="V125" s="42">
        <f>VLOOKUP($B125,臺指選擇權P_C_Ratios!$A$4:$C$500,3,FALSE)</f>
        <v>0</v>
      </c>
      <c r="W125" s="44" t="e">
        <f>VLOOKUP($B125,散戶多空比!$A$6:$L$500,12,FALSE)</f>
        <v>#DIV/0!</v>
      </c>
      <c r="X125" s="43">
        <f>VLOOKUP($B125,期貨大額交易人未沖銷部位!$A$4:$O$499,4,FALSE)</f>
        <v>0</v>
      </c>
      <c r="Y125" s="43">
        <f>VLOOKUP($B125,期貨大額交易人未沖銷部位!$A$4:$O$499,7,FALSE)</f>
        <v>0</v>
      </c>
      <c r="Z125" s="43">
        <f>VLOOKUP($B125,期貨大額交易人未沖銷部位!$A$4:$O$499,10,FALSE)</f>
        <v>0</v>
      </c>
      <c r="AA125" s="43">
        <f>VLOOKUP($B125,期貨大額交易人未沖銷部位!$A$4:$O$499,13,FALSE)</f>
        <v>0</v>
      </c>
      <c r="AB125" s="43">
        <f>VLOOKUP($B125,期貨大額交易人未沖銷部位!$A$4:$O$499,14,FALSE)</f>
        <v>0</v>
      </c>
      <c r="AC125" s="43">
        <f>VLOOKUP($B125,期貨大額交易人未沖銷部位!$A$4:$O$499,15,FALSE)</f>
        <v>0</v>
      </c>
      <c r="AD125" s="36">
        <f>VLOOKUP($B125,三大美股走勢!$A$4:$J$500,4,FALSE)</f>
        <v>0</v>
      </c>
      <c r="AE125" s="36">
        <f>VLOOKUP($B125,三大美股走勢!$A$4:$J$500,7,FALSE)</f>
        <v>0</v>
      </c>
      <c r="AF125" s="36">
        <f>VLOOKUP($B125,三大美股走勢!$A$4:$J$500,10,FALSE)</f>
        <v>0</v>
      </c>
    </row>
    <row r="126" spans="2:32">
      <c r="B126" s="35">
        <v>42905</v>
      </c>
      <c r="C126" s="36">
        <f>VLOOKUP($B126,大盤與近月台指!$A$4:$I$499,2,FALSE)</f>
        <v>0</v>
      </c>
      <c r="D126" s="37">
        <f>VLOOKUP($B126,大盤與近月台指!$A$4:$I$499,3,FALSE)</f>
        <v>0</v>
      </c>
      <c r="E126" s="38">
        <f>VLOOKUP($B126,大盤與近月台指!$A$4:$I$499,4,FALSE)</f>
        <v>0</v>
      </c>
      <c r="F126" s="36">
        <f>VLOOKUP($B126,大盤與近月台指!$A$4:$I$499,5,FALSE)</f>
        <v>0</v>
      </c>
      <c r="G126" s="52">
        <f>VLOOKUP($B126,三大法人買賣超!$A$4:$I$500,3,FALSE)</f>
        <v>0</v>
      </c>
      <c r="H126" s="37">
        <f>VLOOKUP($B126,三大法人買賣超!$A$4:$I$500,5,FALSE)</f>
        <v>0</v>
      </c>
      <c r="I126" s="29">
        <f>VLOOKUP($B126,三大法人買賣超!$A$4:$I$500,7,FALSE)</f>
        <v>0</v>
      </c>
      <c r="J126" s="29">
        <f>VLOOKUP($B126,三大法人買賣超!$A$4:$I$500,9,FALSE)</f>
        <v>0</v>
      </c>
      <c r="K126" s="40">
        <f>新台幣匯率美元指數!B127</f>
        <v>0</v>
      </c>
      <c r="L126" s="41">
        <f>新台幣匯率美元指數!C127</f>
        <v>0</v>
      </c>
      <c r="M126" s="42">
        <f>新台幣匯率美元指數!D127</f>
        <v>0</v>
      </c>
      <c r="N126" s="29">
        <f>VLOOKUP($B126,期貨未平倉口數!$A$4:$M$499,4,FALSE)</f>
        <v>0</v>
      </c>
      <c r="O126" s="29">
        <f>VLOOKUP($B126,期貨未平倉口數!$A$4:$M$499,9,FALSE)</f>
        <v>0</v>
      </c>
      <c r="P126" s="29">
        <f>VLOOKUP($B126,期貨未平倉口數!$A$4:$M$499,10,FALSE)</f>
        <v>-73219.75</v>
      </c>
      <c r="Q126" s="29">
        <f>VLOOKUP($B126,期貨未平倉口數!$A$4:$M$499,11,FALSE)</f>
        <v>0</v>
      </c>
      <c r="R126" s="67">
        <f>VLOOKUP($B126,選擇權未平倉餘額!$A$4:$I$500,6,FALSE)</f>
        <v>0</v>
      </c>
      <c r="S126" s="67">
        <f>VLOOKUP($B126,選擇權未平倉餘額!$A$4:$I$500,7,FALSE)</f>
        <v>0</v>
      </c>
      <c r="T126" s="67">
        <f>VLOOKUP($B126,選擇權未平倉餘額!$A$4:$I$500,8,FALSE)</f>
        <v>0</v>
      </c>
      <c r="U126" s="67">
        <f>VLOOKUP($B126,選擇權未平倉餘額!$A$4:$I$500,9,FALSE)</f>
        <v>0</v>
      </c>
      <c r="V126" s="42">
        <f>VLOOKUP($B126,臺指選擇權P_C_Ratios!$A$4:$C$500,3,FALSE)</f>
        <v>0</v>
      </c>
      <c r="W126" s="44" t="e">
        <f>VLOOKUP($B126,散戶多空比!$A$6:$L$500,12,FALSE)</f>
        <v>#DIV/0!</v>
      </c>
      <c r="X126" s="43">
        <f>VLOOKUP($B126,期貨大額交易人未沖銷部位!$A$4:$O$499,4,FALSE)</f>
        <v>0</v>
      </c>
      <c r="Y126" s="43">
        <f>VLOOKUP($B126,期貨大額交易人未沖銷部位!$A$4:$O$499,7,FALSE)</f>
        <v>0</v>
      </c>
      <c r="Z126" s="43">
        <f>VLOOKUP($B126,期貨大額交易人未沖銷部位!$A$4:$O$499,10,FALSE)</f>
        <v>0</v>
      </c>
      <c r="AA126" s="43">
        <f>VLOOKUP($B126,期貨大額交易人未沖銷部位!$A$4:$O$499,13,FALSE)</f>
        <v>0</v>
      </c>
      <c r="AB126" s="43">
        <f>VLOOKUP($B126,期貨大額交易人未沖銷部位!$A$4:$O$499,14,FALSE)</f>
        <v>0</v>
      </c>
      <c r="AC126" s="43">
        <f>VLOOKUP($B126,期貨大額交易人未沖銷部位!$A$4:$O$499,15,FALSE)</f>
        <v>0</v>
      </c>
      <c r="AD126" s="36">
        <f>VLOOKUP($B126,三大美股走勢!$A$4:$J$500,4,FALSE)</f>
        <v>0</v>
      </c>
      <c r="AE126" s="36">
        <f>VLOOKUP($B126,三大美股走勢!$A$4:$J$500,7,FALSE)</f>
        <v>0</v>
      </c>
      <c r="AF126" s="36">
        <f>VLOOKUP($B126,三大美股走勢!$A$4:$J$500,10,FALSE)</f>
        <v>0</v>
      </c>
    </row>
    <row r="127" spans="2:32">
      <c r="B127" s="35">
        <v>42906</v>
      </c>
      <c r="C127" s="36">
        <f>VLOOKUP($B127,大盤與近月台指!$A$4:$I$499,2,FALSE)</f>
        <v>0</v>
      </c>
      <c r="D127" s="37">
        <f>VLOOKUP($B127,大盤與近月台指!$A$4:$I$499,3,FALSE)</f>
        <v>0</v>
      </c>
      <c r="E127" s="38">
        <f>VLOOKUP($B127,大盤與近月台指!$A$4:$I$499,4,FALSE)</f>
        <v>0</v>
      </c>
      <c r="F127" s="36">
        <f>VLOOKUP($B127,大盤與近月台指!$A$4:$I$499,5,FALSE)</f>
        <v>0</v>
      </c>
      <c r="G127" s="52">
        <f>VLOOKUP($B127,三大法人買賣超!$A$4:$I$500,3,FALSE)</f>
        <v>0</v>
      </c>
      <c r="H127" s="37">
        <f>VLOOKUP($B127,三大法人買賣超!$A$4:$I$500,5,FALSE)</f>
        <v>0</v>
      </c>
      <c r="I127" s="29">
        <f>VLOOKUP($B127,三大法人買賣超!$A$4:$I$500,7,FALSE)</f>
        <v>0</v>
      </c>
      <c r="J127" s="29">
        <f>VLOOKUP($B127,三大法人買賣超!$A$4:$I$500,9,FALSE)</f>
        <v>0</v>
      </c>
      <c r="K127" s="40">
        <f>新台幣匯率美元指數!B128</f>
        <v>0</v>
      </c>
      <c r="L127" s="41">
        <f>新台幣匯率美元指數!C128</f>
        <v>0</v>
      </c>
      <c r="M127" s="42">
        <f>新台幣匯率美元指數!D128</f>
        <v>0</v>
      </c>
      <c r="N127" s="29">
        <f>VLOOKUP($B127,期貨未平倉口數!$A$4:$M$499,4,FALSE)</f>
        <v>0</v>
      </c>
      <c r="O127" s="29">
        <f>VLOOKUP($B127,期貨未平倉口數!$A$4:$M$499,9,FALSE)</f>
        <v>0</v>
      </c>
      <c r="P127" s="29">
        <f>VLOOKUP($B127,期貨未平倉口數!$A$4:$M$499,10,FALSE)</f>
        <v>-73219.75</v>
      </c>
      <c r="Q127" s="29">
        <f>VLOOKUP($B127,期貨未平倉口數!$A$4:$M$499,11,FALSE)</f>
        <v>0</v>
      </c>
      <c r="R127" s="67">
        <f>VLOOKUP($B127,選擇權未平倉餘額!$A$4:$I$500,6,FALSE)</f>
        <v>0</v>
      </c>
      <c r="S127" s="67">
        <f>VLOOKUP($B127,選擇權未平倉餘額!$A$4:$I$500,7,FALSE)</f>
        <v>0</v>
      </c>
      <c r="T127" s="67">
        <f>VLOOKUP($B127,選擇權未平倉餘額!$A$4:$I$500,8,FALSE)</f>
        <v>0</v>
      </c>
      <c r="U127" s="67">
        <f>VLOOKUP($B127,選擇權未平倉餘額!$A$4:$I$500,9,FALSE)</f>
        <v>0</v>
      </c>
      <c r="V127" s="42">
        <f>VLOOKUP($B127,臺指選擇權P_C_Ratios!$A$4:$C$500,3,FALSE)</f>
        <v>0</v>
      </c>
      <c r="W127" s="44" t="e">
        <f>VLOOKUP($B127,散戶多空比!$A$6:$L$500,12,FALSE)</f>
        <v>#DIV/0!</v>
      </c>
      <c r="X127" s="43">
        <f>VLOOKUP($B127,期貨大額交易人未沖銷部位!$A$4:$O$499,4,FALSE)</f>
        <v>0</v>
      </c>
      <c r="Y127" s="43">
        <f>VLOOKUP($B127,期貨大額交易人未沖銷部位!$A$4:$O$499,7,FALSE)</f>
        <v>0</v>
      </c>
      <c r="Z127" s="43">
        <f>VLOOKUP($B127,期貨大額交易人未沖銷部位!$A$4:$O$499,10,FALSE)</f>
        <v>0</v>
      </c>
      <c r="AA127" s="43">
        <f>VLOOKUP($B127,期貨大額交易人未沖銷部位!$A$4:$O$499,13,FALSE)</f>
        <v>0</v>
      </c>
      <c r="AB127" s="43">
        <f>VLOOKUP($B127,期貨大額交易人未沖銷部位!$A$4:$O$499,14,FALSE)</f>
        <v>0</v>
      </c>
      <c r="AC127" s="43">
        <f>VLOOKUP($B127,期貨大額交易人未沖銷部位!$A$4:$O$499,15,FALSE)</f>
        <v>0</v>
      </c>
      <c r="AD127" s="36">
        <f>VLOOKUP($B127,三大美股走勢!$A$4:$J$500,4,FALSE)</f>
        <v>0</v>
      </c>
      <c r="AE127" s="36">
        <f>VLOOKUP($B127,三大美股走勢!$A$4:$J$500,7,FALSE)</f>
        <v>0</v>
      </c>
      <c r="AF127" s="36">
        <f>VLOOKUP($B127,三大美股走勢!$A$4:$J$500,10,FALSE)</f>
        <v>0</v>
      </c>
    </row>
    <row r="128" spans="2:32">
      <c r="B128" s="35">
        <v>42907</v>
      </c>
      <c r="C128" s="36">
        <f>VLOOKUP($B128,大盤與近月台指!$A$4:$I$499,2,FALSE)</f>
        <v>0</v>
      </c>
      <c r="D128" s="37">
        <f>VLOOKUP($B128,大盤與近月台指!$A$4:$I$499,3,FALSE)</f>
        <v>0</v>
      </c>
      <c r="E128" s="38">
        <f>VLOOKUP($B128,大盤與近月台指!$A$4:$I$499,4,FALSE)</f>
        <v>0</v>
      </c>
      <c r="F128" s="36">
        <f>VLOOKUP($B128,大盤與近月台指!$A$4:$I$499,5,FALSE)</f>
        <v>0</v>
      </c>
      <c r="G128" s="52">
        <f>VLOOKUP($B128,三大法人買賣超!$A$4:$I$500,3,FALSE)</f>
        <v>0</v>
      </c>
      <c r="H128" s="37">
        <f>VLOOKUP($B128,三大法人買賣超!$A$4:$I$500,5,FALSE)</f>
        <v>0</v>
      </c>
      <c r="I128" s="29">
        <f>VLOOKUP($B128,三大法人買賣超!$A$4:$I$500,7,FALSE)</f>
        <v>0</v>
      </c>
      <c r="J128" s="29">
        <f>VLOOKUP($B128,三大法人買賣超!$A$4:$I$500,9,FALSE)</f>
        <v>0</v>
      </c>
      <c r="K128" s="40">
        <f>新台幣匯率美元指數!B129</f>
        <v>0</v>
      </c>
      <c r="L128" s="41">
        <f>新台幣匯率美元指數!C129</f>
        <v>0</v>
      </c>
      <c r="M128" s="42">
        <f>新台幣匯率美元指數!D129</f>
        <v>0</v>
      </c>
      <c r="N128" s="29">
        <f>VLOOKUP($B128,期貨未平倉口數!$A$4:$M$499,4,FALSE)</f>
        <v>0</v>
      </c>
      <c r="O128" s="29">
        <f>VLOOKUP($B128,期貨未平倉口數!$A$4:$M$499,9,FALSE)</f>
        <v>0</v>
      </c>
      <c r="P128" s="29">
        <f>VLOOKUP($B128,期貨未平倉口數!$A$4:$M$499,10,FALSE)</f>
        <v>-73219.75</v>
      </c>
      <c r="Q128" s="29">
        <f>VLOOKUP($B128,期貨未平倉口數!$A$4:$M$499,11,FALSE)</f>
        <v>0</v>
      </c>
      <c r="R128" s="67">
        <f>VLOOKUP($B128,選擇權未平倉餘額!$A$4:$I$500,6,FALSE)</f>
        <v>0</v>
      </c>
      <c r="S128" s="67">
        <f>VLOOKUP($B128,選擇權未平倉餘額!$A$4:$I$500,7,FALSE)</f>
        <v>0</v>
      </c>
      <c r="T128" s="67">
        <f>VLOOKUP($B128,選擇權未平倉餘額!$A$4:$I$500,8,FALSE)</f>
        <v>0</v>
      </c>
      <c r="U128" s="67">
        <f>VLOOKUP($B128,選擇權未平倉餘額!$A$4:$I$500,9,FALSE)</f>
        <v>0</v>
      </c>
      <c r="V128" s="42">
        <f>VLOOKUP($B128,臺指選擇權P_C_Ratios!$A$4:$C$500,3,FALSE)</f>
        <v>0</v>
      </c>
      <c r="W128" s="44" t="e">
        <f>VLOOKUP($B128,散戶多空比!$A$6:$L$500,12,FALSE)</f>
        <v>#DIV/0!</v>
      </c>
      <c r="X128" s="43">
        <f>VLOOKUP($B128,期貨大額交易人未沖銷部位!$A$4:$O$499,4,FALSE)</f>
        <v>0</v>
      </c>
      <c r="Y128" s="43">
        <f>VLOOKUP($B128,期貨大額交易人未沖銷部位!$A$4:$O$499,7,FALSE)</f>
        <v>0</v>
      </c>
      <c r="Z128" s="43">
        <f>VLOOKUP($B128,期貨大額交易人未沖銷部位!$A$4:$O$499,10,FALSE)</f>
        <v>0</v>
      </c>
      <c r="AA128" s="43">
        <f>VLOOKUP($B128,期貨大額交易人未沖銷部位!$A$4:$O$499,13,FALSE)</f>
        <v>0</v>
      </c>
      <c r="AB128" s="43">
        <f>VLOOKUP($B128,期貨大額交易人未沖銷部位!$A$4:$O$499,14,FALSE)</f>
        <v>0</v>
      </c>
      <c r="AC128" s="43">
        <f>VLOOKUP($B128,期貨大額交易人未沖銷部位!$A$4:$O$499,15,FALSE)</f>
        <v>0</v>
      </c>
      <c r="AD128" s="36">
        <f>VLOOKUP($B128,三大美股走勢!$A$4:$J$500,4,FALSE)</f>
        <v>0</v>
      </c>
      <c r="AE128" s="36">
        <f>VLOOKUP($B128,三大美股走勢!$A$4:$J$500,7,FALSE)</f>
        <v>0</v>
      </c>
      <c r="AF128" s="36">
        <f>VLOOKUP($B128,三大美股走勢!$A$4:$J$500,10,FALSE)</f>
        <v>0</v>
      </c>
    </row>
    <row r="129" spans="2:32">
      <c r="B129" s="35">
        <v>42908</v>
      </c>
      <c r="C129" s="36">
        <f>VLOOKUP($B129,大盤與近月台指!$A$4:$I$499,2,FALSE)</f>
        <v>0</v>
      </c>
      <c r="D129" s="37">
        <f>VLOOKUP($B129,大盤與近月台指!$A$4:$I$499,3,FALSE)</f>
        <v>0</v>
      </c>
      <c r="E129" s="38">
        <f>VLOOKUP($B129,大盤與近月台指!$A$4:$I$499,4,FALSE)</f>
        <v>0</v>
      </c>
      <c r="F129" s="36">
        <f>VLOOKUP($B129,大盤與近月台指!$A$4:$I$499,5,FALSE)</f>
        <v>0</v>
      </c>
      <c r="G129" s="52">
        <f>VLOOKUP($B129,三大法人買賣超!$A$4:$I$500,3,FALSE)</f>
        <v>0</v>
      </c>
      <c r="H129" s="37">
        <f>VLOOKUP($B129,三大法人買賣超!$A$4:$I$500,5,FALSE)</f>
        <v>0</v>
      </c>
      <c r="I129" s="29">
        <f>VLOOKUP($B129,三大法人買賣超!$A$4:$I$500,7,FALSE)</f>
        <v>0</v>
      </c>
      <c r="J129" s="29">
        <f>VLOOKUP($B129,三大法人買賣超!$A$4:$I$500,9,FALSE)</f>
        <v>0</v>
      </c>
      <c r="K129" s="40">
        <f>新台幣匯率美元指數!B130</f>
        <v>0</v>
      </c>
      <c r="L129" s="41">
        <f>新台幣匯率美元指數!C130</f>
        <v>0</v>
      </c>
      <c r="M129" s="42">
        <f>新台幣匯率美元指數!D130</f>
        <v>0</v>
      </c>
      <c r="N129" s="29">
        <f>VLOOKUP($B129,期貨未平倉口數!$A$4:$M$499,4,FALSE)</f>
        <v>0</v>
      </c>
      <c r="O129" s="29">
        <f>VLOOKUP($B129,期貨未平倉口數!$A$4:$M$499,9,FALSE)</f>
        <v>0</v>
      </c>
      <c r="P129" s="29">
        <f>VLOOKUP($B129,期貨未平倉口數!$A$4:$M$499,10,FALSE)</f>
        <v>-73219.75</v>
      </c>
      <c r="Q129" s="29">
        <f>VLOOKUP($B129,期貨未平倉口數!$A$4:$M$499,11,FALSE)</f>
        <v>0</v>
      </c>
      <c r="R129" s="67">
        <f>VLOOKUP($B129,選擇權未平倉餘額!$A$4:$I$500,6,FALSE)</f>
        <v>0</v>
      </c>
      <c r="S129" s="67">
        <f>VLOOKUP($B129,選擇權未平倉餘額!$A$4:$I$500,7,FALSE)</f>
        <v>0</v>
      </c>
      <c r="T129" s="67">
        <f>VLOOKUP($B129,選擇權未平倉餘額!$A$4:$I$500,8,FALSE)</f>
        <v>0</v>
      </c>
      <c r="U129" s="67">
        <f>VLOOKUP($B129,選擇權未平倉餘額!$A$4:$I$500,9,FALSE)</f>
        <v>0</v>
      </c>
      <c r="V129" s="42">
        <f>VLOOKUP($B129,臺指選擇權P_C_Ratios!$A$4:$C$500,3,FALSE)</f>
        <v>0</v>
      </c>
      <c r="W129" s="44" t="e">
        <f>VLOOKUP($B129,散戶多空比!$A$6:$L$500,12,FALSE)</f>
        <v>#DIV/0!</v>
      </c>
      <c r="X129" s="43">
        <f>VLOOKUP($B129,期貨大額交易人未沖銷部位!$A$4:$O$499,4,FALSE)</f>
        <v>0</v>
      </c>
      <c r="Y129" s="43">
        <f>VLOOKUP($B129,期貨大額交易人未沖銷部位!$A$4:$O$499,7,FALSE)</f>
        <v>0</v>
      </c>
      <c r="Z129" s="43">
        <f>VLOOKUP($B129,期貨大額交易人未沖銷部位!$A$4:$O$499,10,FALSE)</f>
        <v>0</v>
      </c>
      <c r="AA129" s="43">
        <f>VLOOKUP($B129,期貨大額交易人未沖銷部位!$A$4:$O$499,13,FALSE)</f>
        <v>0</v>
      </c>
      <c r="AB129" s="43">
        <f>VLOOKUP($B129,期貨大額交易人未沖銷部位!$A$4:$O$499,14,FALSE)</f>
        <v>0</v>
      </c>
      <c r="AC129" s="43">
        <f>VLOOKUP($B129,期貨大額交易人未沖銷部位!$A$4:$O$499,15,FALSE)</f>
        <v>0</v>
      </c>
      <c r="AD129" s="36">
        <f>VLOOKUP($B129,三大美股走勢!$A$4:$J$500,4,FALSE)</f>
        <v>0</v>
      </c>
      <c r="AE129" s="36">
        <f>VLOOKUP($B129,三大美股走勢!$A$4:$J$500,7,FALSE)</f>
        <v>0</v>
      </c>
      <c r="AF129" s="36">
        <f>VLOOKUP($B129,三大美股走勢!$A$4:$J$500,10,FALSE)</f>
        <v>0</v>
      </c>
    </row>
    <row r="130" spans="2:32">
      <c r="B130" s="35">
        <v>42909</v>
      </c>
      <c r="C130" s="36">
        <f>VLOOKUP($B130,大盤與近月台指!$A$4:$I$499,2,FALSE)</f>
        <v>0</v>
      </c>
      <c r="D130" s="37">
        <f>VLOOKUP($B130,大盤與近月台指!$A$4:$I$499,3,FALSE)</f>
        <v>0</v>
      </c>
      <c r="E130" s="38">
        <f>VLOOKUP($B130,大盤與近月台指!$A$4:$I$499,4,FALSE)</f>
        <v>0</v>
      </c>
      <c r="F130" s="36">
        <f>VLOOKUP($B130,大盤與近月台指!$A$4:$I$499,5,FALSE)</f>
        <v>0</v>
      </c>
      <c r="G130" s="52">
        <f>VLOOKUP($B130,三大法人買賣超!$A$4:$I$500,3,FALSE)</f>
        <v>0</v>
      </c>
      <c r="H130" s="37">
        <f>VLOOKUP($B130,三大法人買賣超!$A$4:$I$500,5,FALSE)</f>
        <v>0</v>
      </c>
      <c r="I130" s="29">
        <f>VLOOKUP($B130,三大法人買賣超!$A$4:$I$500,7,FALSE)</f>
        <v>0</v>
      </c>
      <c r="J130" s="29">
        <f>VLOOKUP($B130,三大法人買賣超!$A$4:$I$500,9,FALSE)</f>
        <v>0</v>
      </c>
      <c r="K130" s="40">
        <f>新台幣匯率美元指數!B131</f>
        <v>0</v>
      </c>
      <c r="L130" s="41">
        <f>新台幣匯率美元指數!C131</f>
        <v>0</v>
      </c>
      <c r="M130" s="42">
        <f>新台幣匯率美元指數!D131</f>
        <v>0</v>
      </c>
      <c r="N130" s="29">
        <f>VLOOKUP($B130,期貨未平倉口數!$A$4:$M$499,4,FALSE)</f>
        <v>0</v>
      </c>
      <c r="O130" s="29">
        <f>VLOOKUP($B130,期貨未平倉口數!$A$4:$M$499,9,FALSE)</f>
        <v>0</v>
      </c>
      <c r="P130" s="29">
        <f>VLOOKUP($B130,期貨未平倉口數!$A$4:$M$499,10,FALSE)</f>
        <v>-73219.75</v>
      </c>
      <c r="Q130" s="29">
        <f>VLOOKUP($B130,期貨未平倉口數!$A$4:$M$499,11,FALSE)</f>
        <v>0</v>
      </c>
      <c r="R130" s="67">
        <f>VLOOKUP($B130,選擇權未平倉餘額!$A$4:$I$500,6,FALSE)</f>
        <v>0</v>
      </c>
      <c r="S130" s="67">
        <f>VLOOKUP($B130,選擇權未平倉餘額!$A$4:$I$500,7,FALSE)</f>
        <v>0</v>
      </c>
      <c r="T130" s="67">
        <f>VLOOKUP($B130,選擇權未平倉餘額!$A$4:$I$500,8,FALSE)</f>
        <v>0</v>
      </c>
      <c r="U130" s="67">
        <f>VLOOKUP($B130,選擇權未平倉餘額!$A$4:$I$500,9,FALSE)</f>
        <v>0</v>
      </c>
      <c r="V130" s="42">
        <f>VLOOKUP($B130,臺指選擇權P_C_Ratios!$A$4:$C$500,3,FALSE)</f>
        <v>0</v>
      </c>
      <c r="W130" s="44" t="e">
        <f>VLOOKUP($B130,散戶多空比!$A$6:$L$500,12,FALSE)</f>
        <v>#DIV/0!</v>
      </c>
      <c r="X130" s="43">
        <f>VLOOKUP($B130,期貨大額交易人未沖銷部位!$A$4:$O$499,4,FALSE)</f>
        <v>0</v>
      </c>
      <c r="Y130" s="43">
        <f>VLOOKUP($B130,期貨大額交易人未沖銷部位!$A$4:$O$499,7,FALSE)</f>
        <v>0</v>
      </c>
      <c r="Z130" s="43">
        <f>VLOOKUP($B130,期貨大額交易人未沖銷部位!$A$4:$O$499,10,FALSE)</f>
        <v>0</v>
      </c>
      <c r="AA130" s="43">
        <f>VLOOKUP($B130,期貨大額交易人未沖銷部位!$A$4:$O$499,13,FALSE)</f>
        <v>0</v>
      </c>
      <c r="AB130" s="43">
        <f>VLOOKUP($B130,期貨大額交易人未沖銷部位!$A$4:$O$499,14,FALSE)</f>
        <v>0</v>
      </c>
      <c r="AC130" s="43">
        <f>VLOOKUP($B130,期貨大額交易人未沖銷部位!$A$4:$O$499,15,FALSE)</f>
        <v>0</v>
      </c>
      <c r="AD130" s="36">
        <f>VLOOKUP($B130,三大美股走勢!$A$4:$J$500,4,FALSE)</f>
        <v>0</v>
      </c>
      <c r="AE130" s="36">
        <f>VLOOKUP($B130,三大美股走勢!$A$4:$J$500,7,FALSE)</f>
        <v>0</v>
      </c>
      <c r="AF130" s="36">
        <f>VLOOKUP($B130,三大美股走勢!$A$4:$J$500,10,FALSE)</f>
        <v>0</v>
      </c>
    </row>
    <row r="131" spans="2:32">
      <c r="B131" s="35">
        <v>42910</v>
      </c>
      <c r="C131" s="36">
        <f>VLOOKUP($B131,大盤與近月台指!$A$4:$I$499,2,FALSE)</f>
        <v>0</v>
      </c>
      <c r="D131" s="37">
        <f>VLOOKUP($B131,大盤與近月台指!$A$4:$I$499,3,FALSE)</f>
        <v>0</v>
      </c>
      <c r="E131" s="38">
        <f>VLOOKUP($B131,大盤與近月台指!$A$4:$I$499,4,FALSE)</f>
        <v>0</v>
      </c>
      <c r="F131" s="36">
        <f>VLOOKUP($B131,大盤與近月台指!$A$4:$I$499,5,FALSE)</f>
        <v>0</v>
      </c>
      <c r="G131" s="52">
        <f>VLOOKUP($B131,三大法人買賣超!$A$4:$I$500,3,FALSE)</f>
        <v>0</v>
      </c>
      <c r="H131" s="37">
        <f>VLOOKUP($B131,三大法人買賣超!$A$4:$I$500,5,FALSE)</f>
        <v>0</v>
      </c>
      <c r="I131" s="29">
        <f>VLOOKUP($B131,三大法人買賣超!$A$4:$I$500,7,FALSE)</f>
        <v>0</v>
      </c>
      <c r="J131" s="29">
        <f>VLOOKUP($B131,三大法人買賣超!$A$4:$I$500,9,FALSE)</f>
        <v>0</v>
      </c>
      <c r="K131" s="40">
        <f>新台幣匯率美元指數!B132</f>
        <v>0</v>
      </c>
      <c r="L131" s="41">
        <f>新台幣匯率美元指數!C132</f>
        <v>0</v>
      </c>
      <c r="M131" s="42">
        <f>新台幣匯率美元指數!D132</f>
        <v>0</v>
      </c>
      <c r="N131" s="29">
        <f>VLOOKUP($B131,期貨未平倉口數!$A$4:$M$499,4,FALSE)</f>
        <v>0</v>
      </c>
      <c r="O131" s="29">
        <f>VLOOKUP($B131,期貨未平倉口數!$A$4:$M$499,9,FALSE)</f>
        <v>0</v>
      </c>
      <c r="P131" s="29">
        <f>VLOOKUP($B131,期貨未平倉口數!$A$4:$M$499,10,FALSE)</f>
        <v>-73219.75</v>
      </c>
      <c r="Q131" s="29">
        <f>VLOOKUP($B131,期貨未平倉口數!$A$4:$M$499,11,FALSE)</f>
        <v>0</v>
      </c>
      <c r="R131" s="67">
        <f>VLOOKUP($B131,選擇權未平倉餘額!$A$4:$I$500,6,FALSE)</f>
        <v>0</v>
      </c>
      <c r="S131" s="67">
        <f>VLOOKUP($B131,選擇權未平倉餘額!$A$4:$I$500,7,FALSE)</f>
        <v>0</v>
      </c>
      <c r="T131" s="67">
        <f>VLOOKUP($B131,選擇權未平倉餘額!$A$4:$I$500,8,FALSE)</f>
        <v>0</v>
      </c>
      <c r="U131" s="67">
        <f>VLOOKUP($B131,選擇權未平倉餘額!$A$4:$I$500,9,FALSE)</f>
        <v>0</v>
      </c>
      <c r="V131" s="42">
        <f>VLOOKUP($B131,臺指選擇權P_C_Ratios!$A$4:$C$500,3,FALSE)</f>
        <v>0</v>
      </c>
      <c r="W131" s="44" t="e">
        <f>VLOOKUP($B131,散戶多空比!$A$6:$L$500,12,FALSE)</f>
        <v>#DIV/0!</v>
      </c>
      <c r="X131" s="43">
        <f>VLOOKUP($B131,期貨大額交易人未沖銷部位!$A$4:$O$499,4,FALSE)</f>
        <v>0</v>
      </c>
      <c r="Y131" s="43">
        <f>VLOOKUP($B131,期貨大額交易人未沖銷部位!$A$4:$O$499,7,FALSE)</f>
        <v>0</v>
      </c>
      <c r="Z131" s="43">
        <f>VLOOKUP($B131,期貨大額交易人未沖銷部位!$A$4:$O$499,10,FALSE)</f>
        <v>0</v>
      </c>
      <c r="AA131" s="43">
        <f>VLOOKUP($B131,期貨大額交易人未沖銷部位!$A$4:$O$499,13,FALSE)</f>
        <v>0</v>
      </c>
      <c r="AB131" s="43">
        <f>VLOOKUP($B131,期貨大額交易人未沖銷部位!$A$4:$O$499,14,FALSE)</f>
        <v>0</v>
      </c>
      <c r="AC131" s="43">
        <f>VLOOKUP($B131,期貨大額交易人未沖銷部位!$A$4:$O$499,15,FALSE)</f>
        <v>0</v>
      </c>
      <c r="AD131" s="36">
        <f>VLOOKUP($B131,三大美股走勢!$A$4:$J$500,4,FALSE)</f>
        <v>0</v>
      </c>
      <c r="AE131" s="36">
        <f>VLOOKUP($B131,三大美股走勢!$A$4:$J$500,7,FALSE)</f>
        <v>0</v>
      </c>
      <c r="AF131" s="36">
        <f>VLOOKUP($B131,三大美股走勢!$A$4:$J$500,10,FALSE)</f>
        <v>0</v>
      </c>
    </row>
    <row r="132" spans="2:32">
      <c r="B132" s="35">
        <v>42911</v>
      </c>
      <c r="C132" s="36">
        <f>VLOOKUP($B132,大盤與近月台指!$A$4:$I$499,2,FALSE)</f>
        <v>0</v>
      </c>
      <c r="D132" s="37">
        <f>VLOOKUP($B132,大盤與近月台指!$A$4:$I$499,3,FALSE)</f>
        <v>0</v>
      </c>
      <c r="E132" s="38">
        <f>VLOOKUP($B132,大盤與近月台指!$A$4:$I$499,4,FALSE)</f>
        <v>0</v>
      </c>
      <c r="F132" s="36">
        <f>VLOOKUP($B132,大盤與近月台指!$A$4:$I$499,5,FALSE)</f>
        <v>0</v>
      </c>
      <c r="G132" s="52">
        <f>VLOOKUP($B132,三大法人買賣超!$A$4:$I$500,3,FALSE)</f>
        <v>0</v>
      </c>
      <c r="H132" s="37">
        <f>VLOOKUP($B132,三大法人買賣超!$A$4:$I$500,5,FALSE)</f>
        <v>0</v>
      </c>
      <c r="I132" s="29">
        <f>VLOOKUP($B132,三大法人買賣超!$A$4:$I$500,7,FALSE)</f>
        <v>0</v>
      </c>
      <c r="J132" s="29">
        <f>VLOOKUP($B132,三大法人買賣超!$A$4:$I$500,9,FALSE)</f>
        <v>0</v>
      </c>
      <c r="K132" s="40">
        <f>新台幣匯率美元指數!B133</f>
        <v>0</v>
      </c>
      <c r="L132" s="41">
        <f>新台幣匯率美元指數!C133</f>
        <v>0</v>
      </c>
      <c r="M132" s="42">
        <f>新台幣匯率美元指數!D133</f>
        <v>0</v>
      </c>
      <c r="N132" s="29">
        <f>VLOOKUP($B132,期貨未平倉口數!$A$4:$M$499,4,FALSE)</f>
        <v>0</v>
      </c>
      <c r="O132" s="29">
        <f>VLOOKUP($B132,期貨未平倉口數!$A$4:$M$499,9,FALSE)</f>
        <v>0</v>
      </c>
      <c r="P132" s="29">
        <f>VLOOKUP($B132,期貨未平倉口數!$A$4:$M$499,10,FALSE)</f>
        <v>-73219.75</v>
      </c>
      <c r="Q132" s="29">
        <f>VLOOKUP($B132,期貨未平倉口數!$A$4:$M$499,11,FALSE)</f>
        <v>0</v>
      </c>
      <c r="R132" s="67">
        <f>VLOOKUP($B132,選擇權未平倉餘額!$A$4:$I$500,6,FALSE)</f>
        <v>0</v>
      </c>
      <c r="S132" s="67">
        <f>VLOOKUP($B132,選擇權未平倉餘額!$A$4:$I$500,7,FALSE)</f>
        <v>0</v>
      </c>
      <c r="T132" s="67">
        <f>VLOOKUP($B132,選擇權未平倉餘額!$A$4:$I$500,8,FALSE)</f>
        <v>0</v>
      </c>
      <c r="U132" s="67">
        <f>VLOOKUP($B132,選擇權未平倉餘額!$A$4:$I$500,9,FALSE)</f>
        <v>0</v>
      </c>
      <c r="V132" s="42">
        <f>VLOOKUP($B132,臺指選擇權P_C_Ratios!$A$4:$C$500,3,FALSE)</f>
        <v>0</v>
      </c>
      <c r="W132" s="44" t="e">
        <f>VLOOKUP($B132,散戶多空比!$A$6:$L$500,12,FALSE)</f>
        <v>#DIV/0!</v>
      </c>
      <c r="X132" s="43">
        <f>VLOOKUP($B132,期貨大額交易人未沖銷部位!$A$4:$O$499,4,FALSE)</f>
        <v>0</v>
      </c>
      <c r="Y132" s="43">
        <f>VLOOKUP($B132,期貨大額交易人未沖銷部位!$A$4:$O$499,7,FALSE)</f>
        <v>0</v>
      </c>
      <c r="Z132" s="43">
        <f>VLOOKUP($B132,期貨大額交易人未沖銷部位!$A$4:$O$499,10,FALSE)</f>
        <v>0</v>
      </c>
      <c r="AA132" s="43">
        <f>VLOOKUP($B132,期貨大額交易人未沖銷部位!$A$4:$O$499,13,FALSE)</f>
        <v>0</v>
      </c>
      <c r="AB132" s="43">
        <f>VLOOKUP($B132,期貨大額交易人未沖銷部位!$A$4:$O$499,14,FALSE)</f>
        <v>0</v>
      </c>
      <c r="AC132" s="43">
        <f>VLOOKUP($B132,期貨大額交易人未沖銷部位!$A$4:$O$499,15,FALSE)</f>
        <v>0</v>
      </c>
      <c r="AD132" s="36">
        <f>VLOOKUP($B132,三大美股走勢!$A$4:$J$500,4,FALSE)</f>
        <v>0</v>
      </c>
      <c r="AE132" s="36">
        <f>VLOOKUP($B132,三大美股走勢!$A$4:$J$500,7,FALSE)</f>
        <v>0</v>
      </c>
      <c r="AF132" s="36">
        <f>VLOOKUP($B132,三大美股走勢!$A$4:$J$500,10,FALSE)</f>
        <v>0</v>
      </c>
    </row>
    <row r="133" spans="2:32">
      <c r="B133" s="35">
        <v>42912</v>
      </c>
      <c r="C133" s="36">
        <f>VLOOKUP($B133,大盤與近月台指!$A$4:$I$499,2,FALSE)</f>
        <v>0</v>
      </c>
      <c r="D133" s="37">
        <f>VLOOKUP($B133,大盤與近月台指!$A$4:$I$499,3,FALSE)</f>
        <v>0</v>
      </c>
      <c r="E133" s="38">
        <f>VLOOKUP($B133,大盤與近月台指!$A$4:$I$499,4,FALSE)</f>
        <v>0</v>
      </c>
      <c r="F133" s="36">
        <f>VLOOKUP($B133,大盤與近月台指!$A$4:$I$499,5,FALSE)</f>
        <v>0</v>
      </c>
      <c r="G133" s="52">
        <f>VLOOKUP($B133,三大法人買賣超!$A$4:$I$500,3,FALSE)</f>
        <v>0</v>
      </c>
      <c r="H133" s="37">
        <f>VLOOKUP($B133,三大法人買賣超!$A$4:$I$500,5,FALSE)</f>
        <v>0</v>
      </c>
      <c r="I133" s="29">
        <f>VLOOKUP($B133,三大法人買賣超!$A$4:$I$500,7,FALSE)</f>
        <v>0</v>
      </c>
      <c r="J133" s="29">
        <f>VLOOKUP($B133,三大法人買賣超!$A$4:$I$500,9,FALSE)</f>
        <v>0</v>
      </c>
      <c r="K133" s="40">
        <f>新台幣匯率美元指數!B134</f>
        <v>0</v>
      </c>
      <c r="L133" s="41">
        <f>新台幣匯率美元指數!C134</f>
        <v>0</v>
      </c>
      <c r="M133" s="42">
        <f>新台幣匯率美元指數!D134</f>
        <v>0</v>
      </c>
      <c r="N133" s="29">
        <f>VLOOKUP($B133,期貨未平倉口數!$A$4:$M$499,4,FALSE)</f>
        <v>0</v>
      </c>
      <c r="O133" s="29">
        <f>VLOOKUP($B133,期貨未平倉口數!$A$4:$M$499,9,FALSE)</f>
        <v>0</v>
      </c>
      <c r="P133" s="29">
        <f>VLOOKUP($B133,期貨未平倉口數!$A$4:$M$499,10,FALSE)</f>
        <v>-73219.75</v>
      </c>
      <c r="Q133" s="29">
        <f>VLOOKUP($B133,期貨未平倉口數!$A$4:$M$499,11,FALSE)</f>
        <v>0</v>
      </c>
      <c r="R133" s="67">
        <f>VLOOKUP($B133,選擇權未平倉餘額!$A$4:$I$500,6,FALSE)</f>
        <v>0</v>
      </c>
      <c r="S133" s="67">
        <f>VLOOKUP($B133,選擇權未平倉餘額!$A$4:$I$500,7,FALSE)</f>
        <v>0</v>
      </c>
      <c r="T133" s="67">
        <f>VLOOKUP($B133,選擇權未平倉餘額!$A$4:$I$500,8,FALSE)</f>
        <v>0</v>
      </c>
      <c r="U133" s="67">
        <f>VLOOKUP($B133,選擇權未平倉餘額!$A$4:$I$500,9,FALSE)</f>
        <v>0</v>
      </c>
      <c r="V133" s="42">
        <f>VLOOKUP($B133,臺指選擇權P_C_Ratios!$A$4:$C$500,3,FALSE)</f>
        <v>0</v>
      </c>
      <c r="W133" s="44" t="e">
        <f>VLOOKUP($B133,散戶多空比!$A$6:$L$500,12,FALSE)</f>
        <v>#DIV/0!</v>
      </c>
      <c r="X133" s="43">
        <f>VLOOKUP($B133,期貨大額交易人未沖銷部位!$A$4:$O$499,4,FALSE)</f>
        <v>0</v>
      </c>
      <c r="Y133" s="43">
        <f>VLOOKUP($B133,期貨大額交易人未沖銷部位!$A$4:$O$499,7,FALSE)</f>
        <v>0</v>
      </c>
      <c r="Z133" s="43">
        <f>VLOOKUP($B133,期貨大額交易人未沖銷部位!$A$4:$O$499,10,FALSE)</f>
        <v>0</v>
      </c>
      <c r="AA133" s="43">
        <f>VLOOKUP($B133,期貨大額交易人未沖銷部位!$A$4:$O$499,13,FALSE)</f>
        <v>0</v>
      </c>
      <c r="AB133" s="43">
        <f>VLOOKUP($B133,期貨大額交易人未沖銷部位!$A$4:$O$499,14,FALSE)</f>
        <v>0</v>
      </c>
      <c r="AC133" s="43">
        <f>VLOOKUP($B133,期貨大額交易人未沖銷部位!$A$4:$O$499,15,FALSE)</f>
        <v>0</v>
      </c>
      <c r="AD133" s="36">
        <f>VLOOKUP($B133,三大美股走勢!$A$4:$J$500,4,FALSE)</f>
        <v>0</v>
      </c>
      <c r="AE133" s="36">
        <f>VLOOKUP($B133,三大美股走勢!$A$4:$J$500,7,FALSE)</f>
        <v>0</v>
      </c>
      <c r="AF133" s="36">
        <f>VLOOKUP($B133,三大美股走勢!$A$4:$J$500,10,FALSE)</f>
        <v>0</v>
      </c>
    </row>
    <row r="134" spans="2:32">
      <c r="B134" s="35">
        <v>42913</v>
      </c>
      <c r="C134" s="36">
        <f>VLOOKUP($B134,大盤與近月台指!$A$4:$I$499,2,FALSE)</f>
        <v>0</v>
      </c>
      <c r="D134" s="37">
        <f>VLOOKUP($B134,大盤與近月台指!$A$4:$I$499,3,FALSE)</f>
        <v>0</v>
      </c>
      <c r="E134" s="38">
        <f>VLOOKUP($B134,大盤與近月台指!$A$4:$I$499,4,FALSE)</f>
        <v>0</v>
      </c>
      <c r="F134" s="36">
        <f>VLOOKUP($B134,大盤與近月台指!$A$4:$I$499,5,FALSE)</f>
        <v>0</v>
      </c>
      <c r="G134" s="52">
        <f>VLOOKUP($B134,三大法人買賣超!$A$4:$I$500,3,FALSE)</f>
        <v>0</v>
      </c>
      <c r="H134" s="37">
        <f>VLOOKUP($B134,三大法人買賣超!$A$4:$I$500,5,FALSE)</f>
        <v>0</v>
      </c>
      <c r="I134" s="29">
        <f>VLOOKUP($B134,三大法人買賣超!$A$4:$I$500,7,FALSE)</f>
        <v>0</v>
      </c>
      <c r="J134" s="29">
        <f>VLOOKUP($B134,三大法人買賣超!$A$4:$I$500,9,FALSE)</f>
        <v>0</v>
      </c>
      <c r="K134" s="40">
        <f>新台幣匯率美元指數!B135</f>
        <v>0</v>
      </c>
      <c r="L134" s="41">
        <f>新台幣匯率美元指數!C135</f>
        <v>0</v>
      </c>
      <c r="M134" s="42">
        <f>新台幣匯率美元指數!D135</f>
        <v>0</v>
      </c>
      <c r="N134" s="29">
        <f>VLOOKUP($B134,期貨未平倉口數!$A$4:$M$499,4,FALSE)</f>
        <v>0</v>
      </c>
      <c r="O134" s="29">
        <f>VLOOKUP($B134,期貨未平倉口數!$A$4:$M$499,9,FALSE)</f>
        <v>0</v>
      </c>
      <c r="P134" s="29">
        <f>VLOOKUP($B134,期貨未平倉口數!$A$4:$M$499,10,FALSE)</f>
        <v>-73219.75</v>
      </c>
      <c r="Q134" s="29">
        <f>VLOOKUP($B134,期貨未平倉口數!$A$4:$M$499,11,FALSE)</f>
        <v>0</v>
      </c>
      <c r="R134" s="67">
        <f>VLOOKUP($B134,選擇權未平倉餘額!$A$4:$I$500,6,FALSE)</f>
        <v>0</v>
      </c>
      <c r="S134" s="67">
        <f>VLOOKUP($B134,選擇權未平倉餘額!$A$4:$I$500,7,FALSE)</f>
        <v>0</v>
      </c>
      <c r="T134" s="67">
        <f>VLOOKUP($B134,選擇權未平倉餘額!$A$4:$I$500,8,FALSE)</f>
        <v>0</v>
      </c>
      <c r="U134" s="67">
        <f>VLOOKUP($B134,選擇權未平倉餘額!$A$4:$I$500,9,FALSE)</f>
        <v>0</v>
      </c>
      <c r="V134" s="42">
        <f>VLOOKUP($B134,臺指選擇權P_C_Ratios!$A$4:$C$500,3,FALSE)</f>
        <v>0</v>
      </c>
      <c r="W134" s="44" t="e">
        <f>VLOOKUP($B134,散戶多空比!$A$6:$L$500,12,FALSE)</f>
        <v>#DIV/0!</v>
      </c>
      <c r="X134" s="43">
        <f>VLOOKUP($B134,期貨大額交易人未沖銷部位!$A$4:$O$499,4,FALSE)</f>
        <v>0</v>
      </c>
      <c r="Y134" s="43">
        <f>VLOOKUP($B134,期貨大額交易人未沖銷部位!$A$4:$O$499,7,FALSE)</f>
        <v>0</v>
      </c>
      <c r="Z134" s="43">
        <f>VLOOKUP($B134,期貨大額交易人未沖銷部位!$A$4:$O$499,10,FALSE)</f>
        <v>0</v>
      </c>
      <c r="AA134" s="43">
        <f>VLOOKUP($B134,期貨大額交易人未沖銷部位!$A$4:$O$499,13,FALSE)</f>
        <v>0</v>
      </c>
      <c r="AB134" s="43">
        <f>VLOOKUP($B134,期貨大額交易人未沖銷部位!$A$4:$O$499,14,FALSE)</f>
        <v>0</v>
      </c>
      <c r="AC134" s="43">
        <f>VLOOKUP($B134,期貨大額交易人未沖銷部位!$A$4:$O$499,15,FALSE)</f>
        <v>0</v>
      </c>
      <c r="AD134" s="36">
        <f>VLOOKUP($B134,三大美股走勢!$A$4:$J$500,4,FALSE)</f>
        <v>0</v>
      </c>
      <c r="AE134" s="36">
        <f>VLOOKUP($B134,三大美股走勢!$A$4:$J$500,7,FALSE)</f>
        <v>0</v>
      </c>
      <c r="AF134" s="36">
        <f>VLOOKUP($B134,三大美股走勢!$A$4:$J$500,10,FALSE)</f>
        <v>0</v>
      </c>
    </row>
    <row r="135" spans="2:32">
      <c r="B135" s="35">
        <v>42914</v>
      </c>
      <c r="C135" s="36">
        <f>VLOOKUP($B135,大盤與近月台指!$A$4:$I$499,2,FALSE)</f>
        <v>0</v>
      </c>
      <c r="D135" s="37">
        <f>VLOOKUP($B135,大盤與近月台指!$A$4:$I$499,3,FALSE)</f>
        <v>0</v>
      </c>
      <c r="E135" s="38">
        <f>VLOOKUP($B135,大盤與近月台指!$A$4:$I$499,4,FALSE)</f>
        <v>0</v>
      </c>
      <c r="F135" s="36">
        <f>VLOOKUP($B135,大盤與近月台指!$A$4:$I$499,5,FALSE)</f>
        <v>0</v>
      </c>
      <c r="G135" s="52">
        <f>VLOOKUP($B135,三大法人買賣超!$A$4:$I$500,3,FALSE)</f>
        <v>0</v>
      </c>
      <c r="H135" s="37">
        <f>VLOOKUP($B135,三大法人買賣超!$A$4:$I$500,5,FALSE)</f>
        <v>0</v>
      </c>
      <c r="I135" s="29">
        <f>VLOOKUP($B135,三大法人買賣超!$A$4:$I$500,7,FALSE)</f>
        <v>0</v>
      </c>
      <c r="J135" s="29">
        <f>VLOOKUP($B135,三大法人買賣超!$A$4:$I$500,9,FALSE)</f>
        <v>0</v>
      </c>
      <c r="K135" s="40">
        <f>新台幣匯率美元指數!B136</f>
        <v>0</v>
      </c>
      <c r="L135" s="41">
        <f>新台幣匯率美元指數!C136</f>
        <v>0</v>
      </c>
      <c r="M135" s="42">
        <f>新台幣匯率美元指數!D136</f>
        <v>0</v>
      </c>
      <c r="N135" s="29">
        <f>VLOOKUP($B135,期貨未平倉口數!$A$4:$M$499,4,FALSE)</f>
        <v>0</v>
      </c>
      <c r="O135" s="29">
        <f>VLOOKUP($B135,期貨未平倉口數!$A$4:$M$499,9,FALSE)</f>
        <v>0</v>
      </c>
      <c r="P135" s="29">
        <f>VLOOKUP($B135,期貨未平倉口數!$A$4:$M$499,10,FALSE)</f>
        <v>-73219.75</v>
      </c>
      <c r="Q135" s="29">
        <f>VLOOKUP($B135,期貨未平倉口數!$A$4:$M$499,11,FALSE)</f>
        <v>0</v>
      </c>
      <c r="R135" s="67">
        <f>VLOOKUP($B135,選擇權未平倉餘額!$A$4:$I$500,6,FALSE)</f>
        <v>0</v>
      </c>
      <c r="S135" s="67">
        <f>VLOOKUP($B135,選擇權未平倉餘額!$A$4:$I$500,7,FALSE)</f>
        <v>0</v>
      </c>
      <c r="T135" s="67">
        <f>VLOOKUP($B135,選擇權未平倉餘額!$A$4:$I$500,8,FALSE)</f>
        <v>0</v>
      </c>
      <c r="U135" s="67">
        <f>VLOOKUP($B135,選擇權未平倉餘額!$A$4:$I$500,9,FALSE)</f>
        <v>0</v>
      </c>
      <c r="V135" s="42">
        <f>VLOOKUP($B135,臺指選擇權P_C_Ratios!$A$4:$C$500,3,FALSE)</f>
        <v>0</v>
      </c>
      <c r="W135" s="44" t="e">
        <f>VLOOKUP($B135,散戶多空比!$A$6:$L$500,12,FALSE)</f>
        <v>#DIV/0!</v>
      </c>
      <c r="X135" s="43">
        <f>VLOOKUP($B135,期貨大額交易人未沖銷部位!$A$4:$O$499,4,FALSE)</f>
        <v>0</v>
      </c>
      <c r="Y135" s="43">
        <f>VLOOKUP($B135,期貨大額交易人未沖銷部位!$A$4:$O$499,7,FALSE)</f>
        <v>0</v>
      </c>
      <c r="Z135" s="43">
        <f>VLOOKUP($B135,期貨大額交易人未沖銷部位!$A$4:$O$499,10,FALSE)</f>
        <v>0</v>
      </c>
      <c r="AA135" s="43">
        <f>VLOOKUP($B135,期貨大額交易人未沖銷部位!$A$4:$O$499,13,FALSE)</f>
        <v>0</v>
      </c>
      <c r="AB135" s="43">
        <f>VLOOKUP($B135,期貨大額交易人未沖銷部位!$A$4:$O$499,14,FALSE)</f>
        <v>0</v>
      </c>
      <c r="AC135" s="43">
        <f>VLOOKUP($B135,期貨大額交易人未沖銷部位!$A$4:$O$499,15,FALSE)</f>
        <v>0</v>
      </c>
      <c r="AD135" s="36">
        <f>VLOOKUP($B135,三大美股走勢!$A$4:$J$500,4,FALSE)</f>
        <v>0</v>
      </c>
      <c r="AE135" s="36">
        <f>VLOOKUP($B135,三大美股走勢!$A$4:$J$500,7,FALSE)</f>
        <v>0</v>
      </c>
      <c r="AF135" s="36">
        <f>VLOOKUP($B135,三大美股走勢!$A$4:$J$500,10,FALSE)</f>
        <v>0</v>
      </c>
    </row>
    <row r="136" spans="2:32">
      <c r="B136" s="35">
        <v>42915</v>
      </c>
      <c r="C136" s="36">
        <f>VLOOKUP($B136,大盤與近月台指!$A$4:$I$499,2,FALSE)</f>
        <v>0</v>
      </c>
      <c r="D136" s="37">
        <f>VLOOKUP($B136,大盤與近月台指!$A$4:$I$499,3,FALSE)</f>
        <v>0</v>
      </c>
      <c r="E136" s="38">
        <f>VLOOKUP($B136,大盤與近月台指!$A$4:$I$499,4,FALSE)</f>
        <v>0</v>
      </c>
      <c r="F136" s="36">
        <f>VLOOKUP($B136,大盤與近月台指!$A$4:$I$499,5,FALSE)</f>
        <v>0</v>
      </c>
      <c r="G136" s="52">
        <f>VLOOKUP($B136,三大法人買賣超!$A$4:$I$500,3,FALSE)</f>
        <v>0</v>
      </c>
      <c r="H136" s="37">
        <f>VLOOKUP($B136,三大法人買賣超!$A$4:$I$500,5,FALSE)</f>
        <v>0</v>
      </c>
      <c r="I136" s="29">
        <f>VLOOKUP($B136,三大法人買賣超!$A$4:$I$500,7,FALSE)</f>
        <v>0</v>
      </c>
      <c r="J136" s="29">
        <f>VLOOKUP($B136,三大法人買賣超!$A$4:$I$500,9,FALSE)</f>
        <v>0</v>
      </c>
      <c r="K136" s="40">
        <f>新台幣匯率美元指數!B137</f>
        <v>0</v>
      </c>
      <c r="L136" s="41">
        <f>新台幣匯率美元指數!C137</f>
        <v>0</v>
      </c>
      <c r="M136" s="42">
        <f>新台幣匯率美元指數!D137</f>
        <v>0</v>
      </c>
      <c r="N136" s="29">
        <f>VLOOKUP($B136,期貨未平倉口數!$A$4:$M$499,4,FALSE)</f>
        <v>0</v>
      </c>
      <c r="O136" s="29">
        <f>VLOOKUP($B136,期貨未平倉口數!$A$4:$M$499,9,FALSE)</f>
        <v>0</v>
      </c>
      <c r="P136" s="29">
        <f>VLOOKUP($B136,期貨未平倉口數!$A$4:$M$499,10,FALSE)</f>
        <v>-73219.75</v>
      </c>
      <c r="Q136" s="29">
        <f>VLOOKUP($B136,期貨未平倉口數!$A$4:$M$499,11,FALSE)</f>
        <v>0</v>
      </c>
      <c r="R136" s="67">
        <f>VLOOKUP($B136,選擇權未平倉餘額!$A$4:$I$500,6,FALSE)</f>
        <v>0</v>
      </c>
      <c r="S136" s="67">
        <f>VLOOKUP($B136,選擇權未平倉餘額!$A$4:$I$500,7,FALSE)</f>
        <v>0</v>
      </c>
      <c r="T136" s="67">
        <f>VLOOKUP($B136,選擇權未平倉餘額!$A$4:$I$500,8,FALSE)</f>
        <v>0</v>
      </c>
      <c r="U136" s="67">
        <f>VLOOKUP($B136,選擇權未平倉餘額!$A$4:$I$500,9,FALSE)</f>
        <v>0</v>
      </c>
      <c r="V136" s="42">
        <f>VLOOKUP($B136,臺指選擇權P_C_Ratios!$A$4:$C$500,3,FALSE)</f>
        <v>0</v>
      </c>
      <c r="W136" s="44" t="e">
        <f>VLOOKUP($B136,散戶多空比!$A$6:$L$500,12,FALSE)</f>
        <v>#DIV/0!</v>
      </c>
      <c r="X136" s="43">
        <f>VLOOKUP($B136,期貨大額交易人未沖銷部位!$A$4:$O$499,4,FALSE)</f>
        <v>0</v>
      </c>
      <c r="Y136" s="43">
        <f>VLOOKUP($B136,期貨大額交易人未沖銷部位!$A$4:$O$499,7,FALSE)</f>
        <v>0</v>
      </c>
      <c r="Z136" s="43">
        <f>VLOOKUP($B136,期貨大額交易人未沖銷部位!$A$4:$O$499,10,FALSE)</f>
        <v>0</v>
      </c>
      <c r="AA136" s="43">
        <f>VLOOKUP($B136,期貨大額交易人未沖銷部位!$A$4:$O$499,13,FALSE)</f>
        <v>0</v>
      </c>
      <c r="AB136" s="43">
        <f>VLOOKUP($B136,期貨大額交易人未沖銷部位!$A$4:$O$499,14,FALSE)</f>
        <v>0</v>
      </c>
      <c r="AC136" s="43">
        <f>VLOOKUP($B136,期貨大額交易人未沖銷部位!$A$4:$O$499,15,FALSE)</f>
        <v>0</v>
      </c>
      <c r="AD136" s="36">
        <f>VLOOKUP($B136,三大美股走勢!$A$4:$J$500,4,FALSE)</f>
        <v>0</v>
      </c>
      <c r="AE136" s="36">
        <f>VLOOKUP($B136,三大美股走勢!$A$4:$J$500,7,FALSE)</f>
        <v>0</v>
      </c>
      <c r="AF136" s="36">
        <f>VLOOKUP($B136,三大美股走勢!$A$4:$J$500,10,FALSE)</f>
        <v>0</v>
      </c>
    </row>
    <row r="137" spans="2:32">
      <c r="B137" s="35">
        <v>42916</v>
      </c>
      <c r="C137" s="36">
        <f>VLOOKUP($B137,大盤與近月台指!$A$4:$I$499,2,FALSE)</f>
        <v>0</v>
      </c>
      <c r="D137" s="37">
        <f>VLOOKUP($B137,大盤與近月台指!$A$4:$I$499,3,FALSE)</f>
        <v>0</v>
      </c>
      <c r="E137" s="38">
        <f>VLOOKUP($B137,大盤與近月台指!$A$4:$I$499,4,FALSE)</f>
        <v>0</v>
      </c>
      <c r="F137" s="36">
        <f>VLOOKUP($B137,大盤與近月台指!$A$4:$I$499,5,FALSE)</f>
        <v>0</v>
      </c>
      <c r="G137" s="52">
        <f>VLOOKUP($B137,三大法人買賣超!$A$4:$I$500,3,FALSE)</f>
        <v>0</v>
      </c>
      <c r="H137" s="37">
        <f>VLOOKUP($B137,三大法人買賣超!$A$4:$I$500,5,FALSE)</f>
        <v>0</v>
      </c>
      <c r="I137" s="29">
        <f>VLOOKUP($B137,三大法人買賣超!$A$4:$I$500,7,FALSE)</f>
        <v>0</v>
      </c>
      <c r="J137" s="29">
        <f>VLOOKUP($B137,三大法人買賣超!$A$4:$I$500,9,FALSE)</f>
        <v>0</v>
      </c>
      <c r="K137" s="40">
        <f>新台幣匯率美元指數!B138</f>
        <v>0</v>
      </c>
      <c r="L137" s="41">
        <f>新台幣匯率美元指數!C138</f>
        <v>0</v>
      </c>
      <c r="M137" s="42">
        <f>新台幣匯率美元指數!D138</f>
        <v>0</v>
      </c>
      <c r="N137" s="29">
        <f>VLOOKUP($B137,期貨未平倉口數!$A$4:$M$499,4,FALSE)</f>
        <v>0</v>
      </c>
      <c r="O137" s="29">
        <f>VLOOKUP($B137,期貨未平倉口數!$A$4:$M$499,9,FALSE)</f>
        <v>0</v>
      </c>
      <c r="P137" s="29">
        <f>VLOOKUP($B137,期貨未平倉口數!$A$4:$M$499,10,FALSE)</f>
        <v>-73219.75</v>
      </c>
      <c r="Q137" s="29">
        <f>VLOOKUP($B137,期貨未平倉口數!$A$4:$M$499,11,FALSE)</f>
        <v>0</v>
      </c>
      <c r="R137" s="67">
        <f>VLOOKUP($B137,選擇權未平倉餘額!$A$4:$I$500,6,FALSE)</f>
        <v>0</v>
      </c>
      <c r="S137" s="67">
        <f>VLOOKUP($B137,選擇權未平倉餘額!$A$4:$I$500,7,FALSE)</f>
        <v>0</v>
      </c>
      <c r="T137" s="67">
        <f>VLOOKUP($B137,選擇權未平倉餘額!$A$4:$I$500,8,FALSE)</f>
        <v>0</v>
      </c>
      <c r="U137" s="67">
        <f>VLOOKUP($B137,選擇權未平倉餘額!$A$4:$I$500,9,FALSE)</f>
        <v>0</v>
      </c>
      <c r="V137" s="42">
        <f>VLOOKUP($B137,臺指選擇權P_C_Ratios!$A$4:$C$500,3,FALSE)</f>
        <v>0</v>
      </c>
      <c r="W137" s="44" t="e">
        <f>VLOOKUP($B137,散戶多空比!$A$6:$L$500,12,FALSE)</f>
        <v>#DIV/0!</v>
      </c>
      <c r="X137" s="43">
        <f>VLOOKUP($B137,期貨大額交易人未沖銷部位!$A$4:$O$499,4,FALSE)</f>
        <v>0</v>
      </c>
      <c r="Y137" s="43">
        <f>VLOOKUP($B137,期貨大額交易人未沖銷部位!$A$4:$O$499,7,FALSE)</f>
        <v>0</v>
      </c>
      <c r="Z137" s="43">
        <f>VLOOKUP($B137,期貨大額交易人未沖銷部位!$A$4:$O$499,10,FALSE)</f>
        <v>0</v>
      </c>
      <c r="AA137" s="43">
        <f>VLOOKUP($B137,期貨大額交易人未沖銷部位!$A$4:$O$499,13,FALSE)</f>
        <v>0</v>
      </c>
      <c r="AB137" s="43">
        <f>VLOOKUP($B137,期貨大額交易人未沖銷部位!$A$4:$O$499,14,FALSE)</f>
        <v>0</v>
      </c>
      <c r="AC137" s="43">
        <f>VLOOKUP($B137,期貨大額交易人未沖銷部位!$A$4:$O$499,15,FALSE)</f>
        <v>0</v>
      </c>
      <c r="AD137" s="36">
        <f>VLOOKUP($B137,三大美股走勢!$A$4:$J$500,4,FALSE)</f>
        <v>0</v>
      </c>
      <c r="AE137" s="36">
        <f>VLOOKUP($B137,三大美股走勢!$A$4:$J$500,7,FALSE)</f>
        <v>0</v>
      </c>
      <c r="AF137" s="36">
        <f>VLOOKUP($B137,三大美股走勢!$A$4:$J$500,10,FALSE)</f>
        <v>0</v>
      </c>
    </row>
    <row r="138" spans="2:32">
      <c r="B138" s="35">
        <v>42917</v>
      </c>
      <c r="C138" s="36">
        <f>VLOOKUP($B138,大盤與近月台指!$A$4:$I$499,2,FALSE)</f>
        <v>0</v>
      </c>
      <c r="D138" s="37">
        <f>VLOOKUP($B138,大盤與近月台指!$A$4:$I$499,3,FALSE)</f>
        <v>0</v>
      </c>
      <c r="E138" s="38">
        <f>VLOOKUP($B138,大盤與近月台指!$A$4:$I$499,4,FALSE)</f>
        <v>0</v>
      </c>
      <c r="F138" s="36">
        <f>VLOOKUP($B138,大盤與近月台指!$A$4:$I$499,5,FALSE)</f>
        <v>0</v>
      </c>
      <c r="G138" s="52">
        <f>VLOOKUP($B138,三大法人買賣超!$A$4:$I$500,3,FALSE)</f>
        <v>0</v>
      </c>
      <c r="H138" s="37">
        <f>VLOOKUP($B138,三大法人買賣超!$A$4:$I$500,5,FALSE)</f>
        <v>0</v>
      </c>
      <c r="I138" s="29">
        <f>VLOOKUP($B138,三大法人買賣超!$A$4:$I$500,7,FALSE)</f>
        <v>0</v>
      </c>
      <c r="J138" s="29">
        <f>VLOOKUP($B138,三大法人買賣超!$A$4:$I$500,9,FALSE)</f>
        <v>0</v>
      </c>
      <c r="K138" s="40">
        <f>新台幣匯率美元指數!B139</f>
        <v>0</v>
      </c>
      <c r="L138" s="41">
        <f>新台幣匯率美元指數!C139</f>
        <v>0</v>
      </c>
      <c r="M138" s="42">
        <f>新台幣匯率美元指數!D139</f>
        <v>0</v>
      </c>
      <c r="N138" s="29">
        <f>VLOOKUP($B138,期貨未平倉口數!$A$4:$M$499,4,FALSE)</f>
        <v>0</v>
      </c>
      <c r="O138" s="29">
        <f>VLOOKUP($B138,期貨未平倉口數!$A$4:$M$499,9,FALSE)</f>
        <v>0</v>
      </c>
      <c r="P138" s="29">
        <f>VLOOKUP($B138,期貨未平倉口數!$A$4:$M$499,10,FALSE)</f>
        <v>-73219.75</v>
      </c>
      <c r="Q138" s="29">
        <f>VLOOKUP($B138,期貨未平倉口數!$A$4:$M$499,11,FALSE)</f>
        <v>0</v>
      </c>
      <c r="R138" s="67">
        <f>VLOOKUP($B138,選擇權未平倉餘額!$A$4:$I$500,6,FALSE)</f>
        <v>0</v>
      </c>
      <c r="S138" s="67">
        <f>VLOOKUP($B138,選擇權未平倉餘額!$A$4:$I$500,7,FALSE)</f>
        <v>0</v>
      </c>
      <c r="T138" s="67">
        <f>VLOOKUP($B138,選擇權未平倉餘額!$A$4:$I$500,8,FALSE)</f>
        <v>0</v>
      </c>
      <c r="U138" s="67">
        <f>VLOOKUP($B138,選擇權未平倉餘額!$A$4:$I$500,9,FALSE)</f>
        <v>0</v>
      </c>
      <c r="V138" s="42">
        <f>VLOOKUP($B138,臺指選擇權P_C_Ratios!$A$4:$C$500,3,FALSE)</f>
        <v>0</v>
      </c>
      <c r="W138" s="44" t="e">
        <f>VLOOKUP($B138,散戶多空比!$A$6:$L$500,12,FALSE)</f>
        <v>#DIV/0!</v>
      </c>
      <c r="X138" s="43">
        <f>VLOOKUP($B138,期貨大額交易人未沖銷部位!$A$4:$O$499,4,FALSE)</f>
        <v>0</v>
      </c>
      <c r="Y138" s="43">
        <f>VLOOKUP($B138,期貨大額交易人未沖銷部位!$A$4:$O$499,7,FALSE)</f>
        <v>0</v>
      </c>
      <c r="Z138" s="43">
        <f>VLOOKUP($B138,期貨大額交易人未沖銷部位!$A$4:$O$499,10,FALSE)</f>
        <v>0</v>
      </c>
      <c r="AA138" s="43">
        <f>VLOOKUP($B138,期貨大額交易人未沖銷部位!$A$4:$O$499,13,FALSE)</f>
        <v>0</v>
      </c>
      <c r="AB138" s="43">
        <f>VLOOKUP($B138,期貨大額交易人未沖銷部位!$A$4:$O$499,14,FALSE)</f>
        <v>0</v>
      </c>
      <c r="AC138" s="43">
        <f>VLOOKUP($B138,期貨大額交易人未沖銷部位!$A$4:$O$499,15,FALSE)</f>
        <v>0</v>
      </c>
      <c r="AD138" s="36">
        <f>VLOOKUP($B138,三大美股走勢!$A$4:$J$500,4,FALSE)</f>
        <v>0</v>
      </c>
      <c r="AE138" s="36">
        <f>VLOOKUP($B138,三大美股走勢!$A$4:$J$500,7,FALSE)</f>
        <v>0</v>
      </c>
      <c r="AF138" s="36">
        <f>VLOOKUP($B138,三大美股走勢!$A$4:$J$500,10,FALSE)</f>
        <v>0</v>
      </c>
    </row>
    <row r="139" spans="2:32">
      <c r="B139" s="35">
        <v>42918</v>
      </c>
      <c r="C139" s="36">
        <f>VLOOKUP($B139,大盤與近月台指!$A$4:$I$499,2,FALSE)</f>
        <v>0</v>
      </c>
      <c r="D139" s="37">
        <f>VLOOKUP($B139,大盤與近月台指!$A$4:$I$499,3,FALSE)</f>
        <v>0</v>
      </c>
      <c r="E139" s="38">
        <f>VLOOKUP($B139,大盤與近月台指!$A$4:$I$499,4,FALSE)</f>
        <v>0</v>
      </c>
      <c r="F139" s="36">
        <f>VLOOKUP($B139,大盤與近月台指!$A$4:$I$499,5,FALSE)</f>
        <v>0</v>
      </c>
      <c r="G139" s="52">
        <f>VLOOKUP($B139,三大法人買賣超!$A$4:$I$500,3,FALSE)</f>
        <v>0</v>
      </c>
      <c r="H139" s="37">
        <f>VLOOKUP($B139,三大法人買賣超!$A$4:$I$500,5,FALSE)</f>
        <v>0</v>
      </c>
      <c r="I139" s="29">
        <f>VLOOKUP($B139,三大法人買賣超!$A$4:$I$500,7,FALSE)</f>
        <v>0</v>
      </c>
      <c r="J139" s="29">
        <f>VLOOKUP($B139,三大法人買賣超!$A$4:$I$500,9,FALSE)</f>
        <v>0</v>
      </c>
      <c r="K139" s="40">
        <f>新台幣匯率美元指數!B140</f>
        <v>0</v>
      </c>
      <c r="L139" s="41">
        <f>新台幣匯率美元指數!C140</f>
        <v>0</v>
      </c>
      <c r="M139" s="42">
        <f>新台幣匯率美元指數!D140</f>
        <v>0</v>
      </c>
      <c r="N139" s="29">
        <f>VLOOKUP($B139,期貨未平倉口數!$A$4:$M$499,4,FALSE)</f>
        <v>0</v>
      </c>
      <c r="O139" s="29">
        <f>VLOOKUP($B139,期貨未平倉口數!$A$4:$M$499,9,FALSE)</f>
        <v>0</v>
      </c>
      <c r="P139" s="29">
        <f>VLOOKUP($B139,期貨未平倉口數!$A$4:$M$499,10,FALSE)</f>
        <v>-73219.75</v>
      </c>
      <c r="Q139" s="29">
        <f>VLOOKUP($B139,期貨未平倉口數!$A$4:$M$499,11,FALSE)</f>
        <v>0</v>
      </c>
      <c r="R139" s="67">
        <f>VLOOKUP($B139,選擇權未平倉餘額!$A$4:$I$500,6,FALSE)</f>
        <v>0</v>
      </c>
      <c r="S139" s="67">
        <f>VLOOKUP($B139,選擇權未平倉餘額!$A$4:$I$500,7,FALSE)</f>
        <v>0</v>
      </c>
      <c r="T139" s="67">
        <f>VLOOKUP($B139,選擇權未平倉餘額!$A$4:$I$500,8,FALSE)</f>
        <v>0</v>
      </c>
      <c r="U139" s="67">
        <f>VLOOKUP($B139,選擇權未平倉餘額!$A$4:$I$500,9,FALSE)</f>
        <v>0</v>
      </c>
      <c r="V139" s="42">
        <f>VLOOKUP($B139,臺指選擇權P_C_Ratios!$A$4:$C$500,3,FALSE)</f>
        <v>0</v>
      </c>
      <c r="W139" s="44" t="e">
        <f>VLOOKUP($B139,散戶多空比!$A$6:$L$500,12,FALSE)</f>
        <v>#DIV/0!</v>
      </c>
      <c r="X139" s="43">
        <f>VLOOKUP($B139,期貨大額交易人未沖銷部位!$A$4:$O$499,4,FALSE)</f>
        <v>0</v>
      </c>
      <c r="Y139" s="43">
        <f>VLOOKUP($B139,期貨大額交易人未沖銷部位!$A$4:$O$499,7,FALSE)</f>
        <v>0</v>
      </c>
      <c r="Z139" s="43">
        <f>VLOOKUP($B139,期貨大額交易人未沖銷部位!$A$4:$O$499,10,FALSE)</f>
        <v>0</v>
      </c>
      <c r="AA139" s="43">
        <f>VLOOKUP($B139,期貨大額交易人未沖銷部位!$A$4:$O$499,13,FALSE)</f>
        <v>0</v>
      </c>
      <c r="AB139" s="43">
        <f>VLOOKUP($B139,期貨大額交易人未沖銷部位!$A$4:$O$499,14,FALSE)</f>
        <v>0</v>
      </c>
      <c r="AC139" s="43">
        <f>VLOOKUP($B139,期貨大額交易人未沖銷部位!$A$4:$O$499,15,FALSE)</f>
        <v>0</v>
      </c>
      <c r="AD139" s="36">
        <f>VLOOKUP($B139,三大美股走勢!$A$4:$J$500,4,FALSE)</f>
        <v>0</v>
      </c>
      <c r="AE139" s="36">
        <f>VLOOKUP($B139,三大美股走勢!$A$4:$J$500,7,FALSE)</f>
        <v>0</v>
      </c>
      <c r="AF139" s="36">
        <f>VLOOKUP($B139,三大美股走勢!$A$4:$J$500,10,FALSE)</f>
        <v>0</v>
      </c>
    </row>
    <row r="140" spans="2:32">
      <c r="B140" s="35">
        <v>42919</v>
      </c>
      <c r="C140" s="36">
        <f>VLOOKUP($B140,大盤與近月台指!$A$4:$I$499,2,FALSE)</f>
        <v>0</v>
      </c>
      <c r="D140" s="37">
        <f>VLOOKUP($B140,大盤與近月台指!$A$4:$I$499,3,FALSE)</f>
        <v>0</v>
      </c>
      <c r="E140" s="38">
        <f>VLOOKUP($B140,大盤與近月台指!$A$4:$I$499,4,FALSE)</f>
        <v>0</v>
      </c>
      <c r="F140" s="36">
        <f>VLOOKUP($B140,大盤與近月台指!$A$4:$I$499,5,FALSE)</f>
        <v>0</v>
      </c>
      <c r="G140" s="52">
        <f>VLOOKUP($B140,三大法人買賣超!$A$4:$I$500,3,FALSE)</f>
        <v>0</v>
      </c>
      <c r="H140" s="37">
        <f>VLOOKUP($B140,三大法人買賣超!$A$4:$I$500,5,FALSE)</f>
        <v>0</v>
      </c>
      <c r="I140" s="29">
        <f>VLOOKUP($B140,三大法人買賣超!$A$4:$I$500,7,FALSE)</f>
        <v>0</v>
      </c>
      <c r="J140" s="29">
        <f>VLOOKUP($B140,三大法人買賣超!$A$4:$I$500,9,FALSE)</f>
        <v>0</v>
      </c>
      <c r="K140" s="40">
        <f>新台幣匯率美元指數!B141</f>
        <v>0</v>
      </c>
      <c r="L140" s="41">
        <f>新台幣匯率美元指數!C141</f>
        <v>0</v>
      </c>
      <c r="M140" s="42">
        <f>新台幣匯率美元指數!D141</f>
        <v>0</v>
      </c>
      <c r="N140" s="29">
        <f>VLOOKUP($B140,期貨未平倉口數!$A$4:$M$499,4,FALSE)</f>
        <v>0</v>
      </c>
      <c r="O140" s="29">
        <f>VLOOKUP($B140,期貨未平倉口數!$A$4:$M$499,9,FALSE)</f>
        <v>0</v>
      </c>
      <c r="P140" s="29">
        <f>VLOOKUP($B140,期貨未平倉口數!$A$4:$M$499,10,FALSE)</f>
        <v>-73219.75</v>
      </c>
      <c r="Q140" s="29">
        <f>VLOOKUP($B140,期貨未平倉口數!$A$4:$M$499,11,FALSE)</f>
        <v>0</v>
      </c>
      <c r="R140" s="67">
        <f>VLOOKUP($B140,選擇權未平倉餘額!$A$4:$I$500,6,FALSE)</f>
        <v>0</v>
      </c>
      <c r="S140" s="67">
        <f>VLOOKUP($B140,選擇權未平倉餘額!$A$4:$I$500,7,FALSE)</f>
        <v>0</v>
      </c>
      <c r="T140" s="67">
        <f>VLOOKUP($B140,選擇權未平倉餘額!$A$4:$I$500,8,FALSE)</f>
        <v>0</v>
      </c>
      <c r="U140" s="67">
        <f>VLOOKUP($B140,選擇權未平倉餘額!$A$4:$I$500,9,FALSE)</f>
        <v>0</v>
      </c>
      <c r="V140" s="42">
        <f>VLOOKUP($B140,臺指選擇權P_C_Ratios!$A$4:$C$500,3,FALSE)</f>
        <v>0</v>
      </c>
      <c r="W140" s="44" t="e">
        <f>VLOOKUP($B140,散戶多空比!$A$6:$L$500,12,FALSE)</f>
        <v>#DIV/0!</v>
      </c>
      <c r="X140" s="43">
        <f>VLOOKUP($B140,期貨大額交易人未沖銷部位!$A$4:$O$499,4,FALSE)</f>
        <v>0</v>
      </c>
      <c r="Y140" s="43">
        <f>VLOOKUP($B140,期貨大額交易人未沖銷部位!$A$4:$O$499,7,FALSE)</f>
        <v>0</v>
      </c>
      <c r="Z140" s="43">
        <f>VLOOKUP($B140,期貨大額交易人未沖銷部位!$A$4:$O$499,10,FALSE)</f>
        <v>0</v>
      </c>
      <c r="AA140" s="43">
        <f>VLOOKUP($B140,期貨大額交易人未沖銷部位!$A$4:$O$499,13,FALSE)</f>
        <v>0</v>
      </c>
      <c r="AB140" s="43">
        <f>VLOOKUP($B140,期貨大額交易人未沖銷部位!$A$4:$O$499,14,FALSE)</f>
        <v>0</v>
      </c>
      <c r="AC140" s="43">
        <f>VLOOKUP($B140,期貨大額交易人未沖銷部位!$A$4:$O$499,15,FALSE)</f>
        <v>0</v>
      </c>
      <c r="AD140" s="36">
        <f>VLOOKUP($B140,三大美股走勢!$A$4:$J$500,4,FALSE)</f>
        <v>0</v>
      </c>
      <c r="AE140" s="36">
        <f>VLOOKUP($B140,三大美股走勢!$A$4:$J$500,7,FALSE)</f>
        <v>0</v>
      </c>
      <c r="AF140" s="36">
        <f>VLOOKUP($B140,三大美股走勢!$A$4:$J$500,10,FALSE)</f>
        <v>0</v>
      </c>
    </row>
    <row r="141" spans="2:32">
      <c r="B141" s="35">
        <v>42920</v>
      </c>
      <c r="C141" s="36">
        <f>VLOOKUP($B141,大盤與近月台指!$A$4:$I$499,2,FALSE)</f>
        <v>0</v>
      </c>
      <c r="D141" s="37">
        <f>VLOOKUP($B141,大盤與近月台指!$A$4:$I$499,3,FALSE)</f>
        <v>0</v>
      </c>
      <c r="E141" s="38">
        <f>VLOOKUP($B141,大盤與近月台指!$A$4:$I$499,4,FALSE)</f>
        <v>0</v>
      </c>
      <c r="F141" s="36">
        <f>VLOOKUP($B141,大盤與近月台指!$A$4:$I$499,5,FALSE)</f>
        <v>0</v>
      </c>
      <c r="G141" s="52">
        <f>VLOOKUP($B141,三大法人買賣超!$A$4:$I$500,3,FALSE)</f>
        <v>0</v>
      </c>
      <c r="H141" s="37">
        <f>VLOOKUP($B141,三大法人買賣超!$A$4:$I$500,5,FALSE)</f>
        <v>0</v>
      </c>
      <c r="I141" s="29">
        <f>VLOOKUP($B141,三大法人買賣超!$A$4:$I$500,7,FALSE)</f>
        <v>0</v>
      </c>
      <c r="J141" s="29">
        <f>VLOOKUP($B141,三大法人買賣超!$A$4:$I$500,9,FALSE)</f>
        <v>0</v>
      </c>
      <c r="K141" s="40">
        <f>新台幣匯率美元指數!B142</f>
        <v>0</v>
      </c>
      <c r="L141" s="41">
        <f>新台幣匯率美元指數!C142</f>
        <v>0</v>
      </c>
      <c r="M141" s="42">
        <f>新台幣匯率美元指數!D142</f>
        <v>0</v>
      </c>
      <c r="N141" s="29">
        <f>VLOOKUP($B141,期貨未平倉口數!$A$4:$M$499,4,FALSE)</f>
        <v>0</v>
      </c>
      <c r="O141" s="29">
        <f>VLOOKUP($B141,期貨未平倉口數!$A$4:$M$499,9,FALSE)</f>
        <v>0</v>
      </c>
      <c r="P141" s="29">
        <f>VLOOKUP($B141,期貨未平倉口數!$A$4:$M$499,10,FALSE)</f>
        <v>-73219.75</v>
      </c>
      <c r="Q141" s="29">
        <f>VLOOKUP($B141,期貨未平倉口數!$A$4:$M$499,11,FALSE)</f>
        <v>0</v>
      </c>
      <c r="R141" s="67">
        <f>VLOOKUP($B141,選擇權未平倉餘額!$A$4:$I$500,6,FALSE)</f>
        <v>0</v>
      </c>
      <c r="S141" s="67">
        <f>VLOOKUP($B141,選擇權未平倉餘額!$A$4:$I$500,7,FALSE)</f>
        <v>0</v>
      </c>
      <c r="T141" s="67">
        <f>VLOOKUP($B141,選擇權未平倉餘額!$A$4:$I$500,8,FALSE)</f>
        <v>0</v>
      </c>
      <c r="U141" s="67">
        <f>VLOOKUP($B141,選擇權未平倉餘額!$A$4:$I$500,9,FALSE)</f>
        <v>0</v>
      </c>
      <c r="V141" s="42">
        <f>VLOOKUP($B141,臺指選擇權P_C_Ratios!$A$4:$C$500,3,FALSE)</f>
        <v>0</v>
      </c>
      <c r="W141" s="44" t="e">
        <f>VLOOKUP($B141,散戶多空比!$A$6:$L$500,12,FALSE)</f>
        <v>#DIV/0!</v>
      </c>
      <c r="X141" s="43">
        <f>VLOOKUP($B141,期貨大額交易人未沖銷部位!$A$4:$O$499,4,FALSE)</f>
        <v>0</v>
      </c>
      <c r="Y141" s="43">
        <f>VLOOKUP($B141,期貨大額交易人未沖銷部位!$A$4:$O$499,7,FALSE)</f>
        <v>0</v>
      </c>
      <c r="Z141" s="43">
        <f>VLOOKUP($B141,期貨大額交易人未沖銷部位!$A$4:$O$499,10,FALSE)</f>
        <v>0</v>
      </c>
      <c r="AA141" s="43">
        <f>VLOOKUP($B141,期貨大額交易人未沖銷部位!$A$4:$O$499,13,FALSE)</f>
        <v>0</v>
      </c>
      <c r="AB141" s="43">
        <f>VLOOKUP($B141,期貨大額交易人未沖銷部位!$A$4:$O$499,14,FALSE)</f>
        <v>0</v>
      </c>
      <c r="AC141" s="43">
        <f>VLOOKUP($B141,期貨大額交易人未沖銷部位!$A$4:$O$499,15,FALSE)</f>
        <v>0</v>
      </c>
      <c r="AD141" s="36">
        <f>VLOOKUP($B141,三大美股走勢!$A$4:$J$500,4,FALSE)</f>
        <v>0</v>
      </c>
      <c r="AE141" s="36">
        <f>VLOOKUP($B141,三大美股走勢!$A$4:$J$500,7,FALSE)</f>
        <v>0</v>
      </c>
      <c r="AF141" s="36">
        <f>VLOOKUP($B141,三大美股走勢!$A$4:$J$500,10,FALSE)</f>
        <v>0</v>
      </c>
    </row>
    <row r="142" spans="2:32">
      <c r="B142" s="35">
        <v>42921</v>
      </c>
      <c r="C142" s="36">
        <f>VLOOKUP($B142,大盤與近月台指!$A$4:$I$499,2,FALSE)</f>
        <v>0</v>
      </c>
      <c r="D142" s="37">
        <f>VLOOKUP($B142,大盤與近月台指!$A$4:$I$499,3,FALSE)</f>
        <v>0</v>
      </c>
      <c r="E142" s="38">
        <f>VLOOKUP($B142,大盤與近月台指!$A$4:$I$499,4,FALSE)</f>
        <v>0</v>
      </c>
      <c r="F142" s="36">
        <f>VLOOKUP($B142,大盤與近月台指!$A$4:$I$499,5,FALSE)</f>
        <v>0</v>
      </c>
      <c r="G142" s="52">
        <f>VLOOKUP($B142,三大法人買賣超!$A$4:$I$500,3,FALSE)</f>
        <v>0</v>
      </c>
      <c r="H142" s="37">
        <f>VLOOKUP($B142,三大法人買賣超!$A$4:$I$500,5,FALSE)</f>
        <v>0</v>
      </c>
      <c r="I142" s="29">
        <f>VLOOKUP($B142,三大法人買賣超!$A$4:$I$500,7,FALSE)</f>
        <v>0</v>
      </c>
      <c r="J142" s="29">
        <f>VLOOKUP($B142,三大法人買賣超!$A$4:$I$500,9,FALSE)</f>
        <v>0</v>
      </c>
      <c r="K142" s="40">
        <f>新台幣匯率美元指數!B143</f>
        <v>0</v>
      </c>
      <c r="L142" s="41">
        <f>新台幣匯率美元指數!C143</f>
        <v>0</v>
      </c>
      <c r="M142" s="42">
        <f>新台幣匯率美元指數!D143</f>
        <v>0</v>
      </c>
      <c r="N142" s="29">
        <f>VLOOKUP($B142,期貨未平倉口數!$A$4:$M$499,4,FALSE)</f>
        <v>0</v>
      </c>
      <c r="O142" s="29">
        <f>VLOOKUP($B142,期貨未平倉口數!$A$4:$M$499,9,FALSE)</f>
        <v>0</v>
      </c>
      <c r="P142" s="29">
        <f>VLOOKUP($B142,期貨未平倉口數!$A$4:$M$499,10,FALSE)</f>
        <v>-73219.75</v>
      </c>
      <c r="Q142" s="29">
        <f>VLOOKUP($B142,期貨未平倉口數!$A$4:$M$499,11,FALSE)</f>
        <v>0</v>
      </c>
      <c r="R142" s="67">
        <f>VLOOKUP($B142,選擇權未平倉餘額!$A$4:$I$500,6,FALSE)</f>
        <v>0</v>
      </c>
      <c r="S142" s="67">
        <f>VLOOKUP($B142,選擇權未平倉餘額!$A$4:$I$500,7,FALSE)</f>
        <v>0</v>
      </c>
      <c r="T142" s="67">
        <f>VLOOKUP($B142,選擇權未平倉餘額!$A$4:$I$500,8,FALSE)</f>
        <v>0</v>
      </c>
      <c r="U142" s="67">
        <f>VLOOKUP($B142,選擇權未平倉餘額!$A$4:$I$500,9,FALSE)</f>
        <v>0</v>
      </c>
      <c r="V142" s="42">
        <f>VLOOKUP($B142,臺指選擇權P_C_Ratios!$A$4:$C$500,3,FALSE)</f>
        <v>0</v>
      </c>
      <c r="W142" s="44" t="e">
        <f>VLOOKUP($B142,散戶多空比!$A$6:$L$500,12,FALSE)</f>
        <v>#DIV/0!</v>
      </c>
      <c r="X142" s="43">
        <f>VLOOKUP($B142,期貨大額交易人未沖銷部位!$A$4:$O$499,4,FALSE)</f>
        <v>0</v>
      </c>
      <c r="Y142" s="43">
        <f>VLOOKUP($B142,期貨大額交易人未沖銷部位!$A$4:$O$499,7,FALSE)</f>
        <v>0</v>
      </c>
      <c r="Z142" s="43">
        <f>VLOOKUP($B142,期貨大額交易人未沖銷部位!$A$4:$O$499,10,FALSE)</f>
        <v>0</v>
      </c>
      <c r="AA142" s="43">
        <f>VLOOKUP($B142,期貨大額交易人未沖銷部位!$A$4:$O$499,13,FALSE)</f>
        <v>0</v>
      </c>
      <c r="AB142" s="43">
        <f>VLOOKUP($B142,期貨大額交易人未沖銷部位!$A$4:$O$499,14,FALSE)</f>
        <v>0</v>
      </c>
      <c r="AC142" s="43">
        <f>VLOOKUP($B142,期貨大額交易人未沖銷部位!$A$4:$O$499,15,FALSE)</f>
        <v>0</v>
      </c>
      <c r="AD142" s="36">
        <f>VLOOKUP($B142,三大美股走勢!$A$4:$J$500,4,FALSE)</f>
        <v>0</v>
      </c>
      <c r="AE142" s="36">
        <f>VLOOKUP($B142,三大美股走勢!$A$4:$J$500,7,FALSE)</f>
        <v>0</v>
      </c>
      <c r="AF142" s="36">
        <f>VLOOKUP($B142,三大美股走勢!$A$4:$J$500,10,FALSE)</f>
        <v>0</v>
      </c>
    </row>
    <row r="143" spans="2:32">
      <c r="B143" s="35">
        <v>42922</v>
      </c>
      <c r="C143" s="36">
        <f>VLOOKUP($B143,大盤與近月台指!$A$4:$I$499,2,FALSE)</f>
        <v>0</v>
      </c>
      <c r="D143" s="37">
        <f>VLOOKUP($B143,大盤與近月台指!$A$4:$I$499,3,FALSE)</f>
        <v>0</v>
      </c>
      <c r="E143" s="38">
        <f>VLOOKUP($B143,大盤與近月台指!$A$4:$I$499,4,FALSE)</f>
        <v>0</v>
      </c>
      <c r="F143" s="36">
        <f>VLOOKUP($B143,大盤與近月台指!$A$4:$I$499,5,FALSE)</f>
        <v>0</v>
      </c>
      <c r="G143" s="52">
        <f>VLOOKUP($B143,三大法人買賣超!$A$4:$I$500,3,FALSE)</f>
        <v>0</v>
      </c>
      <c r="H143" s="37">
        <f>VLOOKUP($B143,三大法人買賣超!$A$4:$I$500,5,FALSE)</f>
        <v>0</v>
      </c>
      <c r="I143" s="29">
        <f>VLOOKUP($B143,三大法人買賣超!$A$4:$I$500,7,FALSE)</f>
        <v>0</v>
      </c>
      <c r="J143" s="29">
        <f>VLOOKUP($B143,三大法人買賣超!$A$4:$I$500,9,FALSE)</f>
        <v>0</v>
      </c>
      <c r="K143" s="40">
        <f>新台幣匯率美元指數!B144</f>
        <v>0</v>
      </c>
      <c r="L143" s="41">
        <f>新台幣匯率美元指數!C144</f>
        <v>0</v>
      </c>
      <c r="M143" s="42">
        <f>新台幣匯率美元指數!D144</f>
        <v>0</v>
      </c>
      <c r="N143" s="29">
        <f>VLOOKUP($B143,期貨未平倉口數!$A$4:$M$499,4,FALSE)</f>
        <v>0</v>
      </c>
      <c r="O143" s="29">
        <f>VLOOKUP($B143,期貨未平倉口數!$A$4:$M$499,9,FALSE)</f>
        <v>0</v>
      </c>
      <c r="P143" s="29">
        <f>VLOOKUP($B143,期貨未平倉口數!$A$4:$M$499,10,FALSE)</f>
        <v>-73219.75</v>
      </c>
      <c r="Q143" s="29">
        <f>VLOOKUP($B143,期貨未平倉口數!$A$4:$M$499,11,FALSE)</f>
        <v>0</v>
      </c>
      <c r="R143" s="67">
        <f>VLOOKUP($B143,選擇權未平倉餘額!$A$4:$I$500,6,FALSE)</f>
        <v>0</v>
      </c>
      <c r="S143" s="67">
        <f>VLOOKUP($B143,選擇權未平倉餘額!$A$4:$I$500,7,FALSE)</f>
        <v>0</v>
      </c>
      <c r="T143" s="67">
        <f>VLOOKUP($B143,選擇權未平倉餘額!$A$4:$I$500,8,FALSE)</f>
        <v>0</v>
      </c>
      <c r="U143" s="67">
        <f>VLOOKUP($B143,選擇權未平倉餘額!$A$4:$I$500,9,FALSE)</f>
        <v>0</v>
      </c>
      <c r="V143" s="42">
        <f>VLOOKUP($B143,臺指選擇權P_C_Ratios!$A$4:$C$500,3,FALSE)</f>
        <v>0</v>
      </c>
      <c r="W143" s="44" t="e">
        <f>VLOOKUP($B143,散戶多空比!$A$6:$L$500,12,FALSE)</f>
        <v>#DIV/0!</v>
      </c>
      <c r="X143" s="43">
        <f>VLOOKUP($B143,期貨大額交易人未沖銷部位!$A$4:$O$499,4,FALSE)</f>
        <v>0</v>
      </c>
      <c r="Y143" s="43">
        <f>VLOOKUP($B143,期貨大額交易人未沖銷部位!$A$4:$O$499,7,FALSE)</f>
        <v>0</v>
      </c>
      <c r="Z143" s="43">
        <f>VLOOKUP($B143,期貨大額交易人未沖銷部位!$A$4:$O$499,10,FALSE)</f>
        <v>0</v>
      </c>
      <c r="AA143" s="43">
        <f>VLOOKUP($B143,期貨大額交易人未沖銷部位!$A$4:$O$499,13,FALSE)</f>
        <v>0</v>
      </c>
      <c r="AB143" s="43">
        <f>VLOOKUP($B143,期貨大額交易人未沖銷部位!$A$4:$O$499,14,FALSE)</f>
        <v>0</v>
      </c>
      <c r="AC143" s="43">
        <f>VLOOKUP($B143,期貨大額交易人未沖銷部位!$A$4:$O$499,15,FALSE)</f>
        <v>0</v>
      </c>
      <c r="AD143" s="36">
        <f>VLOOKUP($B143,三大美股走勢!$A$4:$J$500,4,FALSE)</f>
        <v>0</v>
      </c>
      <c r="AE143" s="36">
        <f>VLOOKUP($B143,三大美股走勢!$A$4:$J$500,7,FALSE)</f>
        <v>0</v>
      </c>
      <c r="AF143" s="36">
        <f>VLOOKUP($B143,三大美股走勢!$A$4:$J$500,10,FALSE)</f>
        <v>0</v>
      </c>
    </row>
    <row r="144" spans="2:32">
      <c r="B144" s="35">
        <v>42923</v>
      </c>
      <c r="C144" s="36">
        <f>VLOOKUP($B144,大盤與近月台指!$A$4:$I$499,2,FALSE)</f>
        <v>0</v>
      </c>
      <c r="D144" s="37">
        <f>VLOOKUP($B144,大盤與近月台指!$A$4:$I$499,3,FALSE)</f>
        <v>0</v>
      </c>
      <c r="E144" s="38">
        <f>VLOOKUP($B144,大盤與近月台指!$A$4:$I$499,4,FALSE)</f>
        <v>0</v>
      </c>
      <c r="F144" s="36">
        <f>VLOOKUP($B144,大盤與近月台指!$A$4:$I$499,5,FALSE)</f>
        <v>0</v>
      </c>
      <c r="G144" s="52">
        <f>VLOOKUP($B144,三大法人買賣超!$A$4:$I$500,3,FALSE)</f>
        <v>0</v>
      </c>
      <c r="H144" s="37">
        <f>VLOOKUP($B144,三大法人買賣超!$A$4:$I$500,5,FALSE)</f>
        <v>0</v>
      </c>
      <c r="I144" s="29">
        <f>VLOOKUP($B144,三大法人買賣超!$A$4:$I$500,7,FALSE)</f>
        <v>0</v>
      </c>
      <c r="J144" s="29">
        <f>VLOOKUP($B144,三大法人買賣超!$A$4:$I$500,9,FALSE)</f>
        <v>0</v>
      </c>
      <c r="K144" s="40">
        <f>新台幣匯率美元指數!B145</f>
        <v>0</v>
      </c>
      <c r="L144" s="41">
        <f>新台幣匯率美元指數!C145</f>
        <v>0</v>
      </c>
      <c r="M144" s="42">
        <f>新台幣匯率美元指數!D145</f>
        <v>0</v>
      </c>
      <c r="N144" s="29">
        <f>VLOOKUP($B144,期貨未平倉口數!$A$4:$M$499,4,FALSE)</f>
        <v>0</v>
      </c>
      <c r="O144" s="29">
        <f>VLOOKUP($B144,期貨未平倉口數!$A$4:$M$499,9,FALSE)</f>
        <v>0</v>
      </c>
      <c r="P144" s="29">
        <f>VLOOKUP($B144,期貨未平倉口數!$A$4:$M$499,10,FALSE)</f>
        <v>-73219.75</v>
      </c>
      <c r="Q144" s="29">
        <f>VLOOKUP($B144,期貨未平倉口數!$A$4:$M$499,11,FALSE)</f>
        <v>0</v>
      </c>
      <c r="R144" s="67">
        <f>VLOOKUP($B144,選擇權未平倉餘額!$A$4:$I$500,6,FALSE)</f>
        <v>0</v>
      </c>
      <c r="S144" s="67">
        <f>VLOOKUP($B144,選擇權未平倉餘額!$A$4:$I$500,7,FALSE)</f>
        <v>0</v>
      </c>
      <c r="T144" s="67">
        <f>VLOOKUP($B144,選擇權未平倉餘額!$A$4:$I$500,8,FALSE)</f>
        <v>0</v>
      </c>
      <c r="U144" s="67">
        <f>VLOOKUP($B144,選擇權未平倉餘額!$A$4:$I$500,9,FALSE)</f>
        <v>0</v>
      </c>
      <c r="V144" s="42">
        <f>VLOOKUP($B144,臺指選擇權P_C_Ratios!$A$4:$C$500,3,FALSE)</f>
        <v>0</v>
      </c>
      <c r="W144" s="44" t="e">
        <f>VLOOKUP($B144,散戶多空比!$A$6:$L$500,12,FALSE)</f>
        <v>#DIV/0!</v>
      </c>
      <c r="X144" s="43">
        <f>VLOOKUP($B144,期貨大額交易人未沖銷部位!$A$4:$O$499,4,FALSE)</f>
        <v>0</v>
      </c>
      <c r="Y144" s="43">
        <f>VLOOKUP($B144,期貨大額交易人未沖銷部位!$A$4:$O$499,7,FALSE)</f>
        <v>0</v>
      </c>
      <c r="Z144" s="43">
        <f>VLOOKUP($B144,期貨大額交易人未沖銷部位!$A$4:$O$499,10,FALSE)</f>
        <v>0</v>
      </c>
      <c r="AA144" s="43">
        <f>VLOOKUP($B144,期貨大額交易人未沖銷部位!$A$4:$O$499,13,FALSE)</f>
        <v>0</v>
      </c>
      <c r="AB144" s="43">
        <f>VLOOKUP($B144,期貨大額交易人未沖銷部位!$A$4:$O$499,14,FALSE)</f>
        <v>0</v>
      </c>
      <c r="AC144" s="43">
        <f>VLOOKUP($B144,期貨大額交易人未沖銷部位!$A$4:$O$499,15,FALSE)</f>
        <v>0</v>
      </c>
      <c r="AD144" s="36">
        <f>VLOOKUP($B144,三大美股走勢!$A$4:$J$500,4,FALSE)</f>
        <v>0</v>
      </c>
      <c r="AE144" s="36">
        <f>VLOOKUP($B144,三大美股走勢!$A$4:$J$500,7,FALSE)</f>
        <v>0</v>
      </c>
      <c r="AF144" s="36">
        <f>VLOOKUP($B144,三大美股走勢!$A$4:$J$500,10,FALSE)</f>
        <v>0</v>
      </c>
    </row>
    <row r="145" spans="2:32">
      <c r="B145" s="35">
        <v>42924</v>
      </c>
      <c r="C145" s="36">
        <f>VLOOKUP($B145,大盤與近月台指!$A$4:$I$499,2,FALSE)</f>
        <v>0</v>
      </c>
      <c r="D145" s="37">
        <f>VLOOKUP($B145,大盤與近月台指!$A$4:$I$499,3,FALSE)</f>
        <v>0</v>
      </c>
      <c r="E145" s="38">
        <f>VLOOKUP($B145,大盤與近月台指!$A$4:$I$499,4,FALSE)</f>
        <v>0</v>
      </c>
      <c r="F145" s="36">
        <f>VLOOKUP($B145,大盤與近月台指!$A$4:$I$499,5,FALSE)</f>
        <v>0</v>
      </c>
      <c r="G145" s="52">
        <f>VLOOKUP($B145,三大法人買賣超!$A$4:$I$500,3,FALSE)</f>
        <v>0</v>
      </c>
      <c r="H145" s="37">
        <f>VLOOKUP($B145,三大法人買賣超!$A$4:$I$500,5,FALSE)</f>
        <v>0</v>
      </c>
      <c r="I145" s="29">
        <f>VLOOKUP($B145,三大法人買賣超!$A$4:$I$500,7,FALSE)</f>
        <v>0</v>
      </c>
      <c r="J145" s="29">
        <f>VLOOKUP($B145,三大法人買賣超!$A$4:$I$500,9,FALSE)</f>
        <v>0</v>
      </c>
      <c r="K145" s="40">
        <f>新台幣匯率美元指數!B146</f>
        <v>0</v>
      </c>
      <c r="L145" s="41">
        <f>新台幣匯率美元指數!C146</f>
        <v>0</v>
      </c>
      <c r="M145" s="42">
        <f>新台幣匯率美元指數!D146</f>
        <v>0</v>
      </c>
      <c r="N145" s="29">
        <f>VLOOKUP($B145,期貨未平倉口數!$A$4:$M$499,4,FALSE)</f>
        <v>0</v>
      </c>
      <c r="O145" s="29">
        <f>VLOOKUP($B145,期貨未平倉口數!$A$4:$M$499,9,FALSE)</f>
        <v>0</v>
      </c>
      <c r="P145" s="29">
        <f>VLOOKUP($B145,期貨未平倉口數!$A$4:$M$499,10,FALSE)</f>
        <v>-73219.75</v>
      </c>
      <c r="Q145" s="29">
        <f>VLOOKUP($B145,期貨未平倉口數!$A$4:$M$499,11,FALSE)</f>
        <v>0</v>
      </c>
      <c r="R145" s="67">
        <f>VLOOKUP($B145,選擇權未平倉餘額!$A$4:$I$500,6,FALSE)</f>
        <v>0</v>
      </c>
      <c r="S145" s="67">
        <f>VLOOKUP($B145,選擇權未平倉餘額!$A$4:$I$500,7,FALSE)</f>
        <v>0</v>
      </c>
      <c r="T145" s="67">
        <f>VLOOKUP($B145,選擇權未平倉餘額!$A$4:$I$500,8,FALSE)</f>
        <v>0</v>
      </c>
      <c r="U145" s="67">
        <f>VLOOKUP($B145,選擇權未平倉餘額!$A$4:$I$500,9,FALSE)</f>
        <v>0</v>
      </c>
      <c r="V145" s="42">
        <f>VLOOKUP($B145,臺指選擇權P_C_Ratios!$A$4:$C$500,3,FALSE)</f>
        <v>0</v>
      </c>
      <c r="W145" s="44" t="e">
        <f>VLOOKUP($B145,散戶多空比!$A$6:$L$500,12,FALSE)</f>
        <v>#DIV/0!</v>
      </c>
      <c r="X145" s="43">
        <f>VLOOKUP($B145,期貨大額交易人未沖銷部位!$A$4:$O$499,4,FALSE)</f>
        <v>0</v>
      </c>
      <c r="Y145" s="43">
        <f>VLOOKUP($B145,期貨大額交易人未沖銷部位!$A$4:$O$499,7,FALSE)</f>
        <v>0</v>
      </c>
      <c r="Z145" s="43">
        <f>VLOOKUP($B145,期貨大額交易人未沖銷部位!$A$4:$O$499,10,FALSE)</f>
        <v>0</v>
      </c>
      <c r="AA145" s="43">
        <f>VLOOKUP($B145,期貨大額交易人未沖銷部位!$A$4:$O$499,13,FALSE)</f>
        <v>0</v>
      </c>
      <c r="AB145" s="43">
        <f>VLOOKUP($B145,期貨大額交易人未沖銷部位!$A$4:$O$499,14,FALSE)</f>
        <v>0</v>
      </c>
      <c r="AC145" s="43">
        <f>VLOOKUP($B145,期貨大額交易人未沖銷部位!$A$4:$O$499,15,FALSE)</f>
        <v>0</v>
      </c>
      <c r="AD145" s="36">
        <f>VLOOKUP($B145,三大美股走勢!$A$4:$J$500,4,FALSE)</f>
        <v>0</v>
      </c>
      <c r="AE145" s="36">
        <f>VLOOKUP($B145,三大美股走勢!$A$4:$J$500,7,FALSE)</f>
        <v>0</v>
      </c>
      <c r="AF145" s="36">
        <f>VLOOKUP($B145,三大美股走勢!$A$4:$J$500,10,FALSE)</f>
        <v>0</v>
      </c>
    </row>
    <row r="146" spans="2:32">
      <c r="B146" s="35">
        <v>42925</v>
      </c>
      <c r="C146" s="36">
        <f>VLOOKUP($B146,大盤與近月台指!$A$4:$I$499,2,FALSE)</f>
        <v>0</v>
      </c>
      <c r="D146" s="37">
        <f>VLOOKUP($B146,大盤與近月台指!$A$4:$I$499,3,FALSE)</f>
        <v>0</v>
      </c>
      <c r="E146" s="38">
        <f>VLOOKUP($B146,大盤與近月台指!$A$4:$I$499,4,FALSE)</f>
        <v>0</v>
      </c>
      <c r="F146" s="36">
        <f>VLOOKUP($B146,大盤與近月台指!$A$4:$I$499,5,FALSE)</f>
        <v>0</v>
      </c>
      <c r="G146" s="52">
        <f>VLOOKUP($B146,三大法人買賣超!$A$4:$I$500,3,FALSE)</f>
        <v>0</v>
      </c>
      <c r="H146" s="37">
        <f>VLOOKUP($B146,三大法人買賣超!$A$4:$I$500,5,FALSE)</f>
        <v>0</v>
      </c>
      <c r="I146" s="29">
        <f>VLOOKUP($B146,三大法人買賣超!$A$4:$I$500,7,FALSE)</f>
        <v>0</v>
      </c>
      <c r="J146" s="29">
        <f>VLOOKUP($B146,三大法人買賣超!$A$4:$I$500,9,FALSE)</f>
        <v>0</v>
      </c>
      <c r="K146" s="40">
        <f>新台幣匯率美元指數!B147</f>
        <v>0</v>
      </c>
      <c r="L146" s="41">
        <f>新台幣匯率美元指數!C147</f>
        <v>0</v>
      </c>
      <c r="M146" s="42">
        <f>新台幣匯率美元指數!D147</f>
        <v>0</v>
      </c>
      <c r="N146" s="29">
        <f>VLOOKUP($B146,期貨未平倉口數!$A$4:$M$499,4,FALSE)</f>
        <v>0</v>
      </c>
      <c r="O146" s="29">
        <f>VLOOKUP($B146,期貨未平倉口數!$A$4:$M$499,9,FALSE)</f>
        <v>0</v>
      </c>
      <c r="P146" s="29">
        <f>VLOOKUP($B146,期貨未平倉口數!$A$4:$M$499,10,FALSE)</f>
        <v>-73219.75</v>
      </c>
      <c r="Q146" s="29">
        <f>VLOOKUP($B146,期貨未平倉口數!$A$4:$M$499,11,FALSE)</f>
        <v>0</v>
      </c>
      <c r="R146" s="67">
        <f>VLOOKUP($B146,選擇權未平倉餘額!$A$4:$I$500,6,FALSE)</f>
        <v>0</v>
      </c>
      <c r="S146" s="67">
        <f>VLOOKUP($B146,選擇權未平倉餘額!$A$4:$I$500,7,FALSE)</f>
        <v>0</v>
      </c>
      <c r="T146" s="67">
        <f>VLOOKUP($B146,選擇權未平倉餘額!$A$4:$I$500,8,FALSE)</f>
        <v>0</v>
      </c>
      <c r="U146" s="67">
        <f>VLOOKUP($B146,選擇權未平倉餘額!$A$4:$I$500,9,FALSE)</f>
        <v>0</v>
      </c>
      <c r="V146" s="42">
        <f>VLOOKUP($B146,臺指選擇權P_C_Ratios!$A$4:$C$500,3,FALSE)</f>
        <v>0</v>
      </c>
      <c r="W146" s="44" t="e">
        <f>VLOOKUP($B146,散戶多空比!$A$6:$L$500,12,FALSE)</f>
        <v>#DIV/0!</v>
      </c>
      <c r="X146" s="43">
        <f>VLOOKUP($B146,期貨大額交易人未沖銷部位!$A$4:$O$499,4,FALSE)</f>
        <v>0</v>
      </c>
      <c r="Y146" s="43">
        <f>VLOOKUP($B146,期貨大額交易人未沖銷部位!$A$4:$O$499,7,FALSE)</f>
        <v>0</v>
      </c>
      <c r="Z146" s="43">
        <f>VLOOKUP($B146,期貨大額交易人未沖銷部位!$A$4:$O$499,10,FALSE)</f>
        <v>0</v>
      </c>
      <c r="AA146" s="43">
        <f>VLOOKUP($B146,期貨大額交易人未沖銷部位!$A$4:$O$499,13,FALSE)</f>
        <v>0</v>
      </c>
      <c r="AB146" s="43">
        <f>VLOOKUP($B146,期貨大額交易人未沖銷部位!$A$4:$O$499,14,FALSE)</f>
        <v>0</v>
      </c>
      <c r="AC146" s="43">
        <f>VLOOKUP($B146,期貨大額交易人未沖銷部位!$A$4:$O$499,15,FALSE)</f>
        <v>0</v>
      </c>
      <c r="AD146" s="36">
        <f>VLOOKUP($B146,三大美股走勢!$A$4:$J$500,4,FALSE)</f>
        <v>0</v>
      </c>
      <c r="AE146" s="36">
        <f>VLOOKUP($B146,三大美股走勢!$A$4:$J$500,7,FALSE)</f>
        <v>0</v>
      </c>
      <c r="AF146" s="36">
        <f>VLOOKUP($B146,三大美股走勢!$A$4:$J$500,10,FALSE)</f>
        <v>0</v>
      </c>
    </row>
    <row r="147" spans="2:32">
      <c r="B147" s="35">
        <v>42926</v>
      </c>
      <c r="C147" s="36">
        <f>VLOOKUP($B147,大盤與近月台指!$A$4:$I$499,2,FALSE)</f>
        <v>0</v>
      </c>
      <c r="D147" s="37">
        <f>VLOOKUP($B147,大盤與近月台指!$A$4:$I$499,3,FALSE)</f>
        <v>0</v>
      </c>
      <c r="E147" s="38">
        <f>VLOOKUP($B147,大盤與近月台指!$A$4:$I$499,4,FALSE)</f>
        <v>0</v>
      </c>
      <c r="F147" s="36">
        <f>VLOOKUP($B147,大盤與近月台指!$A$4:$I$499,5,FALSE)</f>
        <v>0</v>
      </c>
      <c r="G147" s="52">
        <f>VLOOKUP($B147,三大法人買賣超!$A$4:$I$500,3,FALSE)</f>
        <v>0</v>
      </c>
      <c r="H147" s="37">
        <f>VLOOKUP($B147,三大法人買賣超!$A$4:$I$500,5,FALSE)</f>
        <v>0</v>
      </c>
      <c r="I147" s="29">
        <f>VLOOKUP($B147,三大法人買賣超!$A$4:$I$500,7,FALSE)</f>
        <v>0</v>
      </c>
      <c r="J147" s="29">
        <f>VLOOKUP($B147,三大法人買賣超!$A$4:$I$500,9,FALSE)</f>
        <v>0</v>
      </c>
      <c r="K147" s="40">
        <f>新台幣匯率美元指數!B148</f>
        <v>0</v>
      </c>
      <c r="L147" s="41">
        <f>新台幣匯率美元指數!C148</f>
        <v>0</v>
      </c>
      <c r="M147" s="42">
        <f>新台幣匯率美元指數!D148</f>
        <v>0</v>
      </c>
      <c r="N147" s="29">
        <f>VLOOKUP($B147,期貨未平倉口數!$A$4:$M$499,4,FALSE)</f>
        <v>0</v>
      </c>
      <c r="O147" s="29">
        <f>VLOOKUP($B147,期貨未平倉口數!$A$4:$M$499,9,FALSE)</f>
        <v>0</v>
      </c>
      <c r="P147" s="29">
        <f>VLOOKUP($B147,期貨未平倉口數!$A$4:$M$499,10,FALSE)</f>
        <v>-73219.75</v>
      </c>
      <c r="Q147" s="29">
        <f>VLOOKUP($B147,期貨未平倉口數!$A$4:$M$499,11,FALSE)</f>
        <v>0</v>
      </c>
      <c r="R147" s="67">
        <f>VLOOKUP($B147,選擇權未平倉餘額!$A$4:$I$500,6,FALSE)</f>
        <v>0</v>
      </c>
      <c r="S147" s="67">
        <f>VLOOKUP($B147,選擇權未平倉餘額!$A$4:$I$500,7,FALSE)</f>
        <v>0</v>
      </c>
      <c r="T147" s="67">
        <f>VLOOKUP($B147,選擇權未平倉餘額!$A$4:$I$500,8,FALSE)</f>
        <v>0</v>
      </c>
      <c r="U147" s="67">
        <f>VLOOKUP($B147,選擇權未平倉餘額!$A$4:$I$500,9,FALSE)</f>
        <v>0</v>
      </c>
      <c r="V147" s="42">
        <f>VLOOKUP($B147,臺指選擇權P_C_Ratios!$A$4:$C$500,3,FALSE)</f>
        <v>0</v>
      </c>
      <c r="W147" s="44" t="e">
        <f>VLOOKUP($B147,散戶多空比!$A$6:$L$500,12,FALSE)</f>
        <v>#DIV/0!</v>
      </c>
      <c r="X147" s="43">
        <f>VLOOKUP($B147,期貨大額交易人未沖銷部位!$A$4:$O$499,4,FALSE)</f>
        <v>0</v>
      </c>
      <c r="Y147" s="43">
        <f>VLOOKUP($B147,期貨大額交易人未沖銷部位!$A$4:$O$499,7,FALSE)</f>
        <v>0</v>
      </c>
      <c r="Z147" s="43">
        <f>VLOOKUP($B147,期貨大額交易人未沖銷部位!$A$4:$O$499,10,FALSE)</f>
        <v>0</v>
      </c>
      <c r="AA147" s="43">
        <f>VLOOKUP($B147,期貨大額交易人未沖銷部位!$A$4:$O$499,13,FALSE)</f>
        <v>0</v>
      </c>
      <c r="AB147" s="43">
        <f>VLOOKUP($B147,期貨大額交易人未沖銷部位!$A$4:$O$499,14,FALSE)</f>
        <v>0</v>
      </c>
      <c r="AC147" s="43">
        <f>VLOOKUP($B147,期貨大額交易人未沖銷部位!$A$4:$O$499,15,FALSE)</f>
        <v>0</v>
      </c>
      <c r="AD147" s="36">
        <f>VLOOKUP($B147,三大美股走勢!$A$4:$J$500,4,FALSE)</f>
        <v>0</v>
      </c>
      <c r="AE147" s="36">
        <f>VLOOKUP($B147,三大美股走勢!$A$4:$J$500,7,FALSE)</f>
        <v>0</v>
      </c>
      <c r="AF147" s="36">
        <f>VLOOKUP($B147,三大美股走勢!$A$4:$J$500,10,FALSE)</f>
        <v>0</v>
      </c>
    </row>
    <row r="148" spans="2:32">
      <c r="B148" s="35">
        <v>42927</v>
      </c>
      <c r="C148" s="36">
        <f>VLOOKUP($B148,大盤與近月台指!$A$4:$I$499,2,FALSE)</f>
        <v>0</v>
      </c>
      <c r="D148" s="37">
        <f>VLOOKUP($B148,大盤與近月台指!$A$4:$I$499,3,FALSE)</f>
        <v>0</v>
      </c>
      <c r="E148" s="38">
        <f>VLOOKUP($B148,大盤與近月台指!$A$4:$I$499,4,FALSE)</f>
        <v>0</v>
      </c>
      <c r="F148" s="36">
        <f>VLOOKUP($B148,大盤與近月台指!$A$4:$I$499,5,FALSE)</f>
        <v>0</v>
      </c>
      <c r="G148" s="52">
        <f>VLOOKUP($B148,三大法人買賣超!$A$4:$I$500,3,FALSE)</f>
        <v>0</v>
      </c>
      <c r="H148" s="37">
        <f>VLOOKUP($B148,三大法人買賣超!$A$4:$I$500,5,FALSE)</f>
        <v>0</v>
      </c>
      <c r="I148" s="29">
        <f>VLOOKUP($B148,三大法人買賣超!$A$4:$I$500,7,FALSE)</f>
        <v>0</v>
      </c>
      <c r="J148" s="29">
        <f>VLOOKUP($B148,三大法人買賣超!$A$4:$I$500,9,FALSE)</f>
        <v>0</v>
      </c>
      <c r="K148" s="40">
        <f>新台幣匯率美元指數!B149</f>
        <v>0</v>
      </c>
      <c r="L148" s="41">
        <f>新台幣匯率美元指數!C149</f>
        <v>0</v>
      </c>
      <c r="M148" s="42">
        <f>新台幣匯率美元指數!D149</f>
        <v>0</v>
      </c>
      <c r="N148" s="29">
        <f>VLOOKUP($B148,期貨未平倉口數!$A$4:$M$499,4,FALSE)</f>
        <v>0</v>
      </c>
      <c r="O148" s="29">
        <f>VLOOKUP($B148,期貨未平倉口數!$A$4:$M$499,9,FALSE)</f>
        <v>0</v>
      </c>
      <c r="P148" s="29">
        <f>VLOOKUP($B148,期貨未平倉口數!$A$4:$M$499,10,FALSE)</f>
        <v>-73219.75</v>
      </c>
      <c r="Q148" s="29">
        <f>VLOOKUP($B148,期貨未平倉口數!$A$4:$M$499,11,FALSE)</f>
        <v>0</v>
      </c>
      <c r="R148" s="67">
        <f>VLOOKUP($B148,選擇權未平倉餘額!$A$4:$I$500,6,FALSE)</f>
        <v>0</v>
      </c>
      <c r="S148" s="67">
        <f>VLOOKUP($B148,選擇權未平倉餘額!$A$4:$I$500,7,FALSE)</f>
        <v>0</v>
      </c>
      <c r="T148" s="67">
        <f>VLOOKUP($B148,選擇權未平倉餘額!$A$4:$I$500,8,FALSE)</f>
        <v>0</v>
      </c>
      <c r="U148" s="67">
        <f>VLOOKUP($B148,選擇權未平倉餘額!$A$4:$I$500,9,FALSE)</f>
        <v>0</v>
      </c>
      <c r="V148" s="42">
        <f>VLOOKUP($B148,臺指選擇權P_C_Ratios!$A$4:$C$500,3,FALSE)</f>
        <v>0</v>
      </c>
      <c r="W148" s="44" t="e">
        <f>VLOOKUP($B148,散戶多空比!$A$6:$L$500,12,FALSE)</f>
        <v>#DIV/0!</v>
      </c>
      <c r="X148" s="43">
        <f>VLOOKUP($B148,期貨大額交易人未沖銷部位!$A$4:$O$499,4,FALSE)</f>
        <v>0</v>
      </c>
      <c r="Y148" s="43">
        <f>VLOOKUP($B148,期貨大額交易人未沖銷部位!$A$4:$O$499,7,FALSE)</f>
        <v>0</v>
      </c>
      <c r="Z148" s="43">
        <f>VLOOKUP($B148,期貨大額交易人未沖銷部位!$A$4:$O$499,10,FALSE)</f>
        <v>0</v>
      </c>
      <c r="AA148" s="43">
        <f>VLOOKUP($B148,期貨大額交易人未沖銷部位!$A$4:$O$499,13,FALSE)</f>
        <v>0</v>
      </c>
      <c r="AB148" s="43">
        <f>VLOOKUP($B148,期貨大額交易人未沖銷部位!$A$4:$O$499,14,FALSE)</f>
        <v>0</v>
      </c>
      <c r="AC148" s="43">
        <f>VLOOKUP($B148,期貨大額交易人未沖銷部位!$A$4:$O$499,15,FALSE)</f>
        <v>0</v>
      </c>
      <c r="AD148" s="36">
        <f>VLOOKUP($B148,三大美股走勢!$A$4:$J$500,4,FALSE)</f>
        <v>0</v>
      </c>
      <c r="AE148" s="36">
        <f>VLOOKUP($B148,三大美股走勢!$A$4:$J$500,7,FALSE)</f>
        <v>0</v>
      </c>
      <c r="AF148" s="36">
        <f>VLOOKUP($B148,三大美股走勢!$A$4:$J$500,10,FALSE)</f>
        <v>0</v>
      </c>
    </row>
    <row r="149" spans="2:32">
      <c r="B149" s="35">
        <v>42928</v>
      </c>
      <c r="C149" s="36">
        <f>VLOOKUP($B149,大盤與近月台指!$A$4:$I$499,2,FALSE)</f>
        <v>0</v>
      </c>
      <c r="D149" s="37">
        <f>VLOOKUP($B149,大盤與近月台指!$A$4:$I$499,3,FALSE)</f>
        <v>0</v>
      </c>
      <c r="E149" s="38">
        <f>VLOOKUP($B149,大盤與近月台指!$A$4:$I$499,4,FALSE)</f>
        <v>0</v>
      </c>
      <c r="F149" s="36">
        <f>VLOOKUP($B149,大盤與近月台指!$A$4:$I$499,5,FALSE)</f>
        <v>0</v>
      </c>
      <c r="G149" s="52">
        <f>VLOOKUP($B149,三大法人買賣超!$A$4:$I$500,3,FALSE)</f>
        <v>0</v>
      </c>
      <c r="H149" s="37">
        <f>VLOOKUP($B149,三大法人買賣超!$A$4:$I$500,5,FALSE)</f>
        <v>0</v>
      </c>
      <c r="I149" s="29">
        <f>VLOOKUP($B149,三大法人買賣超!$A$4:$I$500,7,FALSE)</f>
        <v>0</v>
      </c>
      <c r="J149" s="29">
        <f>VLOOKUP($B149,三大法人買賣超!$A$4:$I$500,9,FALSE)</f>
        <v>0</v>
      </c>
      <c r="K149" s="40">
        <f>新台幣匯率美元指數!B150</f>
        <v>0</v>
      </c>
      <c r="L149" s="41">
        <f>新台幣匯率美元指數!C150</f>
        <v>0</v>
      </c>
      <c r="M149" s="42">
        <f>新台幣匯率美元指數!D150</f>
        <v>0</v>
      </c>
      <c r="N149" s="29">
        <f>VLOOKUP($B149,期貨未平倉口數!$A$4:$M$499,4,FALSE)</f>
        <v>0</v>
      </c>
      <c r="O149" s="29">
        <f>VLOOKUP($B149,期貨未平倉口數!$A$4:$M$499,9,FALSE)</f>
        <v>0</v>
      </c>
      <c r="P149" s="29">
        <f>VLOOKUP($B149,期貨未平倉口數!$A$4:$M$499,10,FALSE)</f>
        <v>-73219.75</v>
      </c>
      <c r="Q149" s="29">
        <f>VLOOKUP($B149,期貨未平倉口數!$A$4:$M$499,11,FALSE)</f>
        <v>0</v>
      </c>
      <c r="R149" s="67">
        <f>VLOOKUP($B149,選擇權未平倉餘額!$A$4:$I$500,6,FALSE)</f>
        <v>0</v>
      </c>
      <c r="S149" s="67">
        <f>VLOOKUP($B149,選擇權未平倉餘額!$A$4:$I$500,7,FALSE)</f>
        <v>0</v>
      </c>
      <c r="T149" s="67">
        <f>VLOOKUP($B149,選擇權未平倉餘額!$A$4:$I$500,8,FALSE)</f>
        <v>0</v>
      </c>
      <c r="U149" s="67">
        <f>VLOOKUP($B149,選擇權未平倉餘額!$A$4:$I$500,9,FALSE)</f>
        <v>0</v>
      </c>
      <c r="V149" s="42">
        <f>VLOOKUP($B149,臺指選擇權P_C_Ratios!$A$4:$C$500,3,FALSE)</f>
        <v>0</v>
      </c>
      <c r="W149" s="44" t="e">
        <f>VLOOKUP($B149,散戶多空比!$A$6:$L$500,12,FALSE)</f>
        <v>#DIV/0!</v>
      </c>
      <c r="X149" s="43">
        <f>VLOOKUP($B149,期貨大額交易人未沖銷部位!$A$4:$O$499,4,FALSE)</f>
        <v>0</v>
      </c>
      <c r="Y149" s="43">
        <f>VLOOKUP($B149,期貨大額交易人未沖銷部位!$A$4:$O$499,7,FALSE)</f>
        <v>0</v>
      </c>
      <c r="Z149" s="43">
        <f>VLOOKUP($B149,期貨大額交易人未沖銷部位!$A$4:$O$499,10,FALSE)</f>
        <v>0</v>
      </c>
      <c r="AA149" s="43">
        <f>VLOOKUP($B149,期貨大額交易人未沖銷部位!$A$4:$O$499,13,FALSE)</f>
        <v>0</v>
      </c>
      <c r="AB149" s="43">
        <f>VLOOKUP($B149,期貨大額交易人未沖銷部位!$A$4:$O$499,14,FALSE)</f>
        <v>0</v>
      </c>
      <c r="AC149" s="43">
        <f>VLOOKUP($B149,期貨大額交易人未沖銷部位!$A$4:$O$499,15,FALSE)</f>
        <v>0</v>
      </c>
      <c r="AD149" s="36">
        <f>VLOOKUP($B149,三大美股走勢!$A$4:$J$500,4,FALSE)</f>
        <v>0</v>
      </c>
      <c r="AE149" s="36">
        <f>VLOOKUP($B149,三大美股走勢!$A$4:$J$500,7,FALSE)</f>
        <v>0</v>
      </c>
      <c r="AF149" s="36">
        <f>VLOOKUP($B149,三大美股走勢!$A$4:$J$500,10,FALSE)</f>
        <v>0</v>
      </c>
    </row>
    <row r="150" spans="2:32">
      <c r="B150" s="35">
        <v>42929</v>
      </c>
      <c r="C150" s="36">
        <f>VLOOKUP($B150,大盤與近月台指!$A$4:$I$499,2,FALSE)</f>
        <v>0</v>
      </c>
      <c r="D150" s="37">
        <f>VLOOKUP($B150,大盤與近月台指!$A$4:$I$499,3,FALSE)</f>
        <v>0</v>
      </c>
      <c r="E150" s="38">
        <f>VLOOKUP($B150,大盤與近月台指!$A$4:$I$499,4,FALSE)</f>
        <v>0</v>
      </c>
      <c r="F150" s="36">
        <f>VLOOKUP($B150,大盤與近月台指!$A$4:$I$499,5,FALSE)</f>
        <v>0</v>
      </c>
      <c r="G150" s="52">
        <f>VLOOKUP($B150,三大法人買賣超!$A$4:$I$500,3,FALSE)</f>
        <v>0</v>
      </c>
      <c r="H150" s="37">
        <f>VLOOKUP($B150,三大法人買賣超!$A$4:$I$500,5,FALSE)</f>
        <v>0</v>
      </c>
      <c r="I150" s="29">
        <f>VLOOKUP($B150,三大法人買賣超!$A$4:$I$500,7,FALSE)</f>
        <v>0</v>
      </c>
      <c r="J150" s="29">
        <f>VLOOKUP($B150,三大法人買賣超!$A$4:$I$500,9,FALSE)</f>
        <v>0</v>
      </c>
      <c r="K150" s="40">
        <f>新台幣匯率美元指數!B151</f>
        <v>0</v>
      </c>
      <c r="L150" s="41">
        <f>新台幣匯率美元指數!C151</f>
        <v>0</v>
      </c>
      <c r="M150" s="42">
        <f>新台幣匯率美元指數!D151</f>
        <v>0</v>
      </c>
      <c r="N150" s="29">
        <f>VLOOKUP($B150,期貨未平倉口數!$A$4:$M$499,4,FALSE)</f>
        <v>0</v>
      </c>
      <c r="O150" s="29">
        <f>VLOOKUP($B150,期貨未平倉口數!$A$4:$M$499,9,FALSE)</f>
        <v>0</v>
      </c>
      <c r="P150" s="29">
        <f>VLOOKUP($B150,期貨未平倉口數!$A$4:$M$499,10,FALSE)</f>
        <v>-73219.75</v>
      </c>
      <c r="Q150" s="29">
        <f>VLOOKUP($B150,期貨未平倉口數!$A$4:$M$499,11,FALSE)</f>
        <v>0</v>
      </c>
      <c r="R150" s="67">
        <f>VLOOKUP($B150,選擇權未平倉餘額!$A$4:$I$500,6,FALSE)</f>
        <v>0</v>
      </c>
      <c r="S150" s="67">
        <f>VLOOKUP($B150,選擇權未平倉餘額!$A$4:$I$500,7,FALSE)</f>
        <v>0</v>
      </c>
      <c r="T150" s="67">
        <f>VLOOKUP($B150,選擇權未平倉餘額!$A$4:$I$500,8,FALSE)</f>
        <v>0</v>
      </c>
      <c r="U150" s="67">
        <f>VLOOKUP($B150,選擇權未平倉餘額!$A$4:$I$500,9,FALSE)</f>
        <v>0</v>
      </c>
      <c r="V150" s="42">
        <f>VLOOKUP($B150,臺指選擇權P_C_Ratios!$A$4:$C$500,3,FALSE)</f>
        <v>0</v>
      </c>
      <c r="W150" s="44" t="e">
        <f>VLOOKUP($B150,散戶多空比!$A$6:$L$500,12,FALSE)</f>
        <v>#DIV/0!</v>
      </c>
      <c r="X150" s="43">
        <f>VLOOKUP($B150,期貨大額交易人未沖銷部位!$A$4:$O$499,4,FALSE)</f>
        <v>0</v>
      </c>
      <c r="Y150" s="43">
        <f>VLOOKUP($B150,期貨大額交易人未沖銷部位!$A$4:$O$499,7,FALSE)</f>
        <v>0</v>
      </c>
      <c r="Z150" s="43">
        <f>VLOOKUP($B150,期貨大額交易人未沖銷部位!$A$4:$O$499,10,FALSE)</f>
        <v>0</v>
      </c>
      <c r="AA150" s="43">
        <f>VLOOKUP($B150,期貨大額交易人未沖銷部位!$A$4:$O$499,13,FALSE)</f>
        <v>0</v>
      </c>
      <c r="AB150" s="43">
        <f>VLOOKUP($B150,期貨大額交易人未沖銷部位!$A$4:$O$499,14,FALSE)</f>
        <v>0</v>
      </c>
      <c r="AC150" s="43">
        <f>VLOOKUP($B150,期貨大額交易人未沖銷部位!$A$4:$O$499,15,FALSE)</f>
        <v>0</v>
      </c>
      <c r="AD150" s="36">
        <f>VLOOKUP($B150,三大美股走勢!$A$4:$J$500,4,FALSE)</f>
        <v>0</v>
      </c>
      <c r="AE150" s="36">
        <f>VLOOKUP($B150,三大美股走勢!$A$4:$J$500,7,FALSE)</f>
        <v>0</v>
      </c>
      <c r="AF150" s="36">
        <f>VLOOKUP($B150,三大美股走勢!$A$4:$J$500,10,FALSE)</f>
        <v>0</v>
      </c>
    </row>
    <row r="151" spans="2:32">
      <c r="B151" s="35">
        <v>42930</v>
      </c>
      <c r="C151" s="36">
        <f>VLOOKUP($B151,大盤與近月台指!$A$4:$I$499,2,FALSE)</f>
        <v>0</v>
      </c>
      <c r="D151" s="37">
        <f>VLOOKUP($B151,大盤與近月台指!$A$4:$I$499,3,FALSE)</f>
        <v>0</v>
      </c>
      <c r="E151" s="38">
        <f>VLOOKUP($B151,大盤與近月台指!$A$4:$I$499,4,FALSE)</f>
        <v>0</v>
      </c>
      <c r="F151" s="36">
        <f>VLOOKUP($B151,大盤與近月台指!$A$4:$I$499,5,FALSE)</f>
        <v>0</v>
      </c>
      <c r="G151" s="52">
        <f>VLOOKUP($B151,三大法人買賣超!$A$4:$I$500,3,FALSE)</f>
        <v>0</v>
      </c>
      <c r="H151" s="37">
        <f>VLOOKUP($B151,三大法人買賣超!$A$4:$I$500,5,FALSE)</f>
        <v>0</v>
      </c>
      <c r="I151" s="29">
        <f>VLOOKUP($B151,三大法人買賣超!$A$4:$I$500,7,FALSE)</f>
        <v>0</v>
      </c>
      <c r="J151" s="29">
        <f>VLOOKUP($B151,三大法人買賣超!$A$4:$I$500,9,FALSE)</f>
        <v>0</v>
      </c>
      <c r="K151" s="40">
        <f>新台幣匯率美元指數!B152</f>
        <v>0</v>
      </c>
      <c r="L151" s="41">
        <f>新台幣匯率美元指數!C152</f>
        <v>0</v>
      </c>
      <c r="M151" s="42">
        <f>新台幣匯率美元指數!D152</f>
        <v>0</v>
      </c>
      <c r="N151" s="29">
        <f>VLOOKUP($B151,期貨未平倉口數!$A$4:$M$499,4,FALSE)</f>
        <v>0</v>
      </c>
      <c r="O151" s="29">
        <f>VLOOKUP($B151,期貨未平倉口數!$A$4:$M$499,9,FALSE)</f>
        <v>0</v>
      </c>
      <c r="P151" s="29">
        <f>VLOOKUP($B151,期貨未平倉口數!$A$4:$M$499,10,FALSE)</f>
        <v>-73219.75</v>
      </c>
      <c r="Q151" s="29">
        <f>VLOOKUP($B151,期貨未平倉口數!$A$4:$M$499,11,FALSE)</f>
        <v>0</v>
      </c>
      <c r="R151" s="67">
        <f>VLOOKUP($B151,選擇權未平倉餘額!$A$4:$I$500,6,FALSE)</f>
        <v>0</v>
      </c>
      <c r="S151" s="67">
        <f>VLOOKUP($B151,選擇權未平倉餘額!$A$4:$I$500,7,FALSE)</f>
        <v>0</v>
      </c>
      <c r="T151" s="67">
        <f>VLOOKUP($B151,選擇權未平倉餘額!$A$4:$I$500,8,FALSE)</f>
        <v>0</v>
      </c>
      <c r="U151" s="67">
        <f>VLOOKUP($B151,選擇權未平倉餘額!$A$4:$I$500,9,FALSE)</f>
        <v>0</v>
      </c>
      <c r="V151" s="42">
        <f>VLOOKUP($B151,臺指選擇權P_C_Ratios!$A$4:$C$500,3,FALSE)</f>
        <v>0</v>
      </c>
      <c r="W151" s="44" t="e">
        <f>VLOOKUP($B151,散戶多空比!$A$6:$L$500,12,FALSE)</f>
        <v>#DIV/0!</v>
      </c>
      <c r="X151" s="43">
        <f>VLOOKUP($B151,期貨大額交易人未沖銷部位!$A$4:$O$499,4,FALSE)</f>
        <v>0</v>
      </c>
      <c r="Y151" s="43">
        <f>VLOOKUP($B151,期貨大額交易人未沖銷部位!$A$4:$O$499,7,FALSE)</f>
        <v>0</v>
      </c>
      <c r="Z151" s="43">
        <f>VLOOKUP($B151,期貨大額交易人未沖銷部位!$A$4:$O$499,10,FALSE)</f>
        <v>0</v>
      </c>
      <c r="AA151" s="43">
        <f>VLOOKUP($B151,期貨大額交易人未沖銷部位!$A$4:$O$499,13,FALSE)</f>
        <v>0</v>
      </c>
      <c r="AB151" s="43">
        <f>VLOOKUP($B151,期貨大額交易人未沖銷部位!$A$4:$O$499,14,FALSE)</f>
        <v>0</v>
      </c>
      <c r="AC151" s="43">
        <f>VLOOKUP($B151,期貨大額交易人未沖銷部位!$A$4:$O$499,15,FALSE)</f>
        <v>0</v>
      </c>
      <c r="AD151" s="36">
        <f>VLOOKUP($B151,三大美股走勢!$A$4:$J$500,4,FALSE)</f>
        <v>0</v>
      </c>
      <c r="AE151" s="36">
        <f>VLOOKUP($B151,三大美股走勢!$A$4:$J$500,7,FALSE)</f>
        <v>0</v>
      </c>
      <c r="AF151" s="36">
        <f>VLOOKUP($B151,三大美股走勢!$A$4:$J$500,10,FALSE)</f>
        <v>0</v>
      </c>
    </row>
    <row r="152" spans="2:32">
      <c r="B152" s="35">
        <v>42931</v>
      </c>
      <c r="C152" s="36">
        <f>VLOOKUP($B152,大盤與近月台指!$A$4:$I$499,2,FALSE)</f>
        <v>0</v>
      </c>
      <c r="D152" s="37">
        <f>VLOOKUP($B152,大盤與近月台指!$A$4:$I$499,3,FALSE)</f>
        <v>0</v>
      </c>
      <c r="E152" s="38">
        <f>VLOOKUP($B152,大盤與近月台指!$A$4:$I$499,4,FALSE)</f>
        <v>0</v>
      </c>
      <c r="F152" s="36">
        <f>VLOOKUP($B152,大盤與近月台指!$A$4:$I$499,5,FALSE)</f>
        <v>0</v>
      </c>
      <c r="G152" s="52">
        <f>VLOOKUP($B152,三大法人買賣超!$A$4:$I$500,3,FALSE)</f>
        <v>0</v>
      </c>
      <c r="H152" s="37">
        <f>VLOOKUP($B152,三大法人買賣超!$A$4:$I$500,5,FALSE)</f>
        <v>0</v>
      </c>
      <c r="I152" s="29">
        <f>VLOOKUP($B152,三大法人買賣超!$A$4:$I$500,7,FALSE)</f>
        <v>0</v>
      </c>
      <c r="J152" s="29">
        <f>VLOOKUP($B152,三大法人買賣超!$A$4:$I$500,9,FALSE)</f>
        <v>0</v>
      </c>
      <c r="K152" s="40">
        <f>新台幣匯率美元指數!B153</f>
        <v>0</v>
      </c>
      <c r="L152" s="41">
        <f>新台幣匯率美元指數!C153</f>
        <v>0</v>
      </c>
      <c r="M152" s="42">
        <f>新台幣匯率美元指數!D153</f>
        <v>0</v>
      </c>
      <c r="N152" s="29">
        <f>VLOOKUP($B152,期貨未平倉口數!$A$4:$M$499,4,FALSE)</f>
        <v>0</v>
      </c>
      <c r="O152" s="29">
        <f>VLOOKUP($B152,期貨未平倉口數!$A$4:$M$499,9,FALSE)</f>
        <v>0</v>
      </c>
      <c r="P152" s="29">
        <f>VLOOKUP($B152,期貨未平倉口數!$A$4:$M$499,10,FALSE)</f>
        <v>-73219.75</v>
      </c>
      <c r="Q152" s="29">
        <f>VLOOKUP($B152,期貨未平倉口數!$A$4:$M$499,11,FALSE)</f>
        <v>0</v>
      </c>
      <c r="R152" s="67">
        <f>VLOOKUP($B152,選擇權未平倉餘額!$A$4:$I$500,6,FALSE)</f>
        <v>0</v>
      </c>
      <c r="S152" s="67">
        <f>VLOOKUP($B152,選擇權未平倉餘額!$A$4:$I$500,7,FALSE)</f>
        <v>0</v>
      </c>
      <c r="T152" s="67">
        <f>VLOOKUP($B152,選擇權未平倉餘額!$A$4:$I$500,8,FALSE)</f>
        <v>0</v>
      </c>
      <c r="U152" s="67">
        <f>VLOOKUP($B152,選擇權未平倉餘額!$A$4:$I$500,9,FALSE)</f>
        <v>0</v>
      </c>
      <c r="V152" s="42">
        <f>VLOOKUP($B152,臺指選擇權P_C_Ratios!$A$4:$C$500,3,FALSE)</f>
        <v>0</v>
      </c>
      <c r="W152" s="44" t="e">
        <f>VLOOKUP($B152,散戶多空比!$A$6:$L$500,12,FALSE)</f>
        <v>#DIV/0!</v>
      </c>
      <c r="X152" s="43">
        <f>VLOOKUP($B152,期貨大額交易人未沖銷部位!$A$4:$O$499,4,FALSE)</f>
        <v>0</v>
      </c>
      <c r="Y152" s="43">
        <f>VLOOKUP($B152,期貨大額交易人未沖銷部位!$A$4:$O$499,7,FALSE)</f>
        <v>0</v>
      </c>
      <c r="Z152" s="43">
        <f>VLOOKUP($B152,期貨大額交易人未沖銷部位!$A$4:$O$499,10,FALSE)</f>
        <v>0</v>
      </c>
      <c r="AA152" s="43">
        <f>VLOOKUP($B152,期貨大額交易人未沖銷部位!$A$4:$O$499,13,FALSE)</f>
        <v>0</v>
      </c>
      <c r="AB152" s="43">
        <f>VLOOKUP($B152,期貨大額交易人未沖銷部位!$A$4:$O$499,14,FALSE)</f>
        <v>0</v>
      </c>
      <c r="AC152" s="43">
        <f>VLOOKUP($B152,期貨大額交易人未沖銷部位!$A$4:$O$499,15,FALSE)</f>
        <v>0</v>
      </c>
      <c r="AD152" s="36">
        <f>VLOOKUP($B152,三大美股走勢!$A$4:$J$500,4,FALSE)</f>
        <v>0</v>
      </c>
      <c r="AE152" s="36">
        <f>VLOOKUP($B152,三大美股走勢!$A$4:$J$500,7,FALSE)</f>
        <v>0</v>
      </c>
      <c r="AF152" s="36">
        <f>VLOOKUP($B152,三大美股走勢!$A$4:$J$500,10,FALSE)</f>
        <v>0</v>
      </c>
    </row>
    <row r="153" spans="2:32">
      <c r="B153" s="35">
        <v>42932</v>
      </c>
      <c r="C153" s="36">
        <f>VLOOKUP($B153,大盤與近月台指!$A$4:$I$499,2,FALSE)</f>
        <v>0</v>
      </c>
      <c r="D153" s="37">
        <f>VLOOKUP($B153,大盤與近月台指!$A$4:$I$499,3,FALSE)</f>
        <v>0</v>
      </c>
      <c r="E153" s="38">
        <f>VLOOKUP($B153,大盤與近月台指!$A$4:$I$499,4,FALSE)</f>
        <v>0</v>
      </c>
      <c r="F153" s="36">
        <f>VLOOKUP($B153,大盤與近月台指!$A$4:$I$499,5,FALSE)</f>
        <v>0</v>
      </c>
      <c r="G153" s="52">
        <f>VLOOKUP($B153,三大法人買賣超!$A$4:$I$500,3,FALSE)</f>
        <v>0</v>
      </c>
      <c r="H153" s="37">
        <f>VLOOKUP($B153,三大法人買賣超!$A$4:$I$500,5,FALSE)</f>
        <v>0</v>
      </c>
      <c r="I153" s="29">
        <f>VLOOKUP($B153,三大法人買賣超!$A$4:$I$500,7,FALSE)</f>
        <v>0</v>
      </c>
      <c r="J153" s="29">
        <f>VLOOKUP($B153,三大法人買賣超!$A$4:$I$500,9,FALSE)</f>
        <v>0</v>
      </c>
      <c r="K153" s="40">
        <f>新台幣匯率美元指數!B154</f>
        <v>0</v>
      </c>
      <c r="L153" s="41">
        <f>新台幣匯率美元指數!C154</f>
        <v>0</v>
      </c>
      <c r="M153" s="42">
        <f>新台幣匯率美元指數!D154</f>
        <v>0</v>
      </c>
      <c r="N153" s="29">
        <f>VLOOKUP($B153,期貨未平倉口數!$A$4:$M$499,4,FALSE)</f>
        <v>0</v>
      </c>
      <c r="O153" s="29">
        <f>VLOOKUP($B153,期貨未平倉口數!$A$4:$M$499,9,FALSE)</f>
        <v>0</v>
      </c>
      <c r="P153" s="29">
        <f>VLOOKUP($B153,期貨未平倉口數!$A$4:$M$499,10,FALSE)</f>
        <v>-73219.75</v>
      </c>
      <c r="Q153" s="29">
        <f>VLOOKUP($B153,期貨未平倉口數!$A$4:$M$499,11,FALSE)</f>
        <v>0</v>
      </c>
      <c r="R153" s="67">
        <f>VLOOKUP($B153,選擇權未平倉餘額!$A$4:$I$500,6,FALSE)</f>
        <v>0</v>
      </c>
      <c r="S153" s="67">
        <f>VLOOKUP($B153,選擇權未平倉餘額!$A$4:$I$500,7,FALSE)</f>
        <v>0</v>
      </c>
      <c r="T153" s="67">
        <f>VLOOKUP($B153,選擇權未平倉餘額!$A$4:$I$500,8,FALSE)</f>
        <v>0</v>
      </c>
      <c r="U153" s="67">
        <f>VLOOKUP($B153,選擇權未平倉餘額!$A$4:$I$500,9,FALSE)</f>
        <v>0</v>
      </c>
      <c r="V153" s="42">
        <f>VLOOKUP($B153,臺指選擇權P_C_Ratios!$A$4:$C$500,3,FALSE)</f>
        <v>0</v>
      </c>
      <c r="W153" s="44" t="e">
        <f>VLOOKUP($B153,散戶多空比!$A$6:$L$500,12,FALSE)</f>
        <v>#DIV/0!</v>
      </c>
      <c r="X153" s="43">
        <f>VLOOKUP($B153,期貨大額交易人未沖銷部位!$A$4:$O$499,4,FALSE)</f>
        <v>0</v>
      </c>
      <c r="Y153" s="43">
        <f>VLOOKUP($B153,期貨大額交易人未沖銷部位!$A$4:$O$499,7,FALSE)</f>
        <v>0</v>
      </c>
      <c r="Z153" s="43">
        <f>VLOOKUP($B153,期貨大額交易人未沖銷部位!$A$4:$O$499,10,FALSE)</f>
        <v>0</v>
      </c>
      <c r="AA153" s="43">
        <f>VLOOKUP($B153,期貨大額交易人未沖銷部位!$A$4:$O$499,13,FALSE)</f>
        <v>0</v>
      </c>
      <c r="AB153" s="43">
        <f>VLOOKUP($B153,期貨大額交易人未沖銷部位!$A$4:$O$499,14,FALSE)</f>
        <v>0</v>
      </c>
      <c r="AC153" s="43">
        <f>VLOOKUP($B153,期貨大額交易人未沖銷部位!$A$4:$O$499,15,FALSE)</f>
        <v>0</v>
      </c>
      <c r="AD153" s="36">
        <f>VLOOKUP($B153,三大美股走勢!$A$4:$J$500,4,FALSE)</f>
        <v>0</v>
      </c>
      <c r="AE153" s="36">
        <f>VLOOKUP($B153,三大美股走勢!$A$4:$J$500,7,FALSE)</f>
        <v>0</v>
      </c>
      <c r="AF153" s="36">
        <f>VLOOKUP($B153,三大美股走勢!$A$4:$J$500,10,FALSE)</f>
        <v>0</v>
      </c>
    </row>
    <row r="154" spans="2:32">
      <c r="B154" s="35">
        <v>42933</v>
      </c>
      <c r="C154" s="36">
        <f>VLOOKUP($B154,大盤與近月台指!$A$4:$I$499,2,FALSE)</f>
        <v>0</v>
      </c>
      <c r="D154" s="37">
        <f>VLOOKUP($B154,大盤與近月台指!$A$4:$I$499,3,FALSE)</f>
        <v>0</v>
      </c>
      <c r="E154" s="38">
        <f>VLOOKUP($B154,大盤與近月台指!$A$4:$I$499,4,FALSE)</f>
        <v>0</v>
      </c>
      <c r="F154" s="36">
        <f>VLOOKUP($B154,大盤與近月台指!$A$4:$I$499,5,FALSE)</f>
        <v>0</v>
      </c>
      <c r="G154" s="52">
        <f>VLOOKUP($B154,三大法人買賣超!$A$4:$I$500,3,FALSE)</f>
        <v>0</v>
      </c>
      <c r="H154" s="37">
        <f>VLOOKUP($B154,三大法人買賣超!$A$4:$I$500,5,FALSE)</f>
        <v>0</v>
      </c>
      <c r="I154" s="29">
        <f>VLOOKUP($B154,三大法人買賣超!$A$4:$I$500,7,FALSE)</f>
        <v>0</v>
      </c>
      <c r="J154" s="29">
        <f>VLOOKUP($B154,三大法人買賣超!$A$4:$I$500,9,FALSE)</f>
        <v>0</v>
      </c>
      <c r="K154" s="40">
        <f>新台幣匯率美元指數!B155</f>
        <v>0</v>
      </c>
      <c r="L154" s="41">
        <f>新台幣匯率美元指數!C155</f>
        <v>0</v>
      </c>
      <c r="M154" s="42">
        <f>新台幣匯率美元指數!D155</f>
        <v>0</v>
      </c>
      <c r="N154" s="29">
        <f>VLOOKUP($B154,期貨未平倉口數!$A$4:$M$499,4,FALSE)</f>
        <v>0</v>
      </c>
      <c r="O154" s="29">
        <f>VLOOKUP($B154,期貨未平倉口數!$A$4:$M$499,9,FALSE)</f>
        <v>0</v>
      </c>
      <c r="P154" s="29">
        <f>VLOOKUP($B154,期貨未平倉口數!$A$4:$M$499,10,FALSE)</f>
        <v>-73219.75</v>
      </c>
      <c r="Q154" s="29">
        <f>VLOOKUP($B154,期貨未平倉口數!$A$4:$M$499,11,FALSE)</f>
        <v>0</v>
      </c>
      <c r="R154" s="67">
        <f>VLOOKUP($B154,選擇權未平倉餘額!$A$4:$I$500,6,FALSE)</f>
        <v>0</v>
      </c>
      <c r="S154" s="67">
        <f>VLOOKUP($B154,選擇權未平倉餘額!$A$4:$I$500,7,FALSE)</f>
        <v>0</v>
      </c>
      <c r="T154" s="67">
        <f>VLOOKUP($B154,選擇權未平倉餘額!$A$4:$I$500,8,FALSE)</f>
        <v>0</v>
      </c>
      <c r="U154" s="67">
        <f>VLOOKUP($B154,選擇權未平倉餘額!$A$4:$I$500,9,FALSE)</f>
        <v>0</v>
      </c>
      <c r="V154" s="42">
        <f>VLOOKUP($B154,臺指選擇權P_C_Ratios!$A$4:$C$500,3,FALSE)</f>
        <v>0</v>
      </c>
      <c r="W154" s="44" t="e">
        <f>VLOOKUP($B154,散戶多空比!$A$6:$L$500,12,FALSE)</f>
        <v>#DIV/0!</v>
      </c>
      <c r="X154" s="43">
        <f>VLOOKUP($B154,期貨大額交易人未沖銷部位!$A$4:$O$499,4,FALSE)</f>
        <v>0</v>
      </c>
      <c r="Y154" s="43">
        <f>VLOOKUP($B154,期貨大額交易人未沖銷部位!$A$4:$O$499,7,FALSE)</f>
        <v>0</v>
      </c>
      <c r="Z154" s="43">
        <f>VLOOKUP($B154,期貨大額交易人未沖銷部位!$A$4:$O$499,10,FALSE)</f>
        <v>0</v>
      </c>
      <c r="AA154" s="43">
        <f>VLOOKUP($B154,期貨大額交易人未沖銷部位!$A$4:$O$499,13,FALSE)</f>
        <v>0</v>
      </c>
      <c r="AB154" s="43">
        <f>VLOOKUP($B154,期貨大額交易人未沖銷部位!$A$4:$O$499,14,FALSE)</f>
        <v>0</v>
      </c>
      <c r="AC154" s="43">
        <f>VLOOKUP($B154,期貨大額交易人未沖銷部位!$A$4:$O$499,15,FALSE)</f>
        <v>0</v>
      </c>
      <c r="AD154" s="36">
        <f>VLOOKUP($B154,三大美股走勢!$A$4:$J$500,4,FALSE)</f>
        <v>0</v>
      </c>
      <c r="AE154" s="36">
        <f>VLOOKUP($B154,三大美股走勢!$A$4:$J$500,7,FALSE)</f>
        <v>0</v>
      </c>
      <c r="AF154" s="36">
        <f>VLOOKUP($B154,三大美股走勢!$A$4:$J$500,10,FALSE)</f>
        <v>0</v>
      </c>
    </row>
    <row r="155" spans="2:32">
      <c r="B155" s="35">
        <v>42934</v>
      </c>
      <c r="C155" s="36">
        <f>VLOOKUP($B155,大盤與近月台指!$A$4:$I$499,2,FALSE)</f>
        <v>0</v>
      </c>
      <c r="D155" s="37">
        <f>VLOOKUP($B155,大盤與近月台指!$A$4:$I$499,3,FALSE)</f>
        <v>0</v>
      </c>
      <c r="E155" s="38">
        <f>VLOOKUP($B155,大盤與近月台指!$A$4:$I$499,4,FALSE)</f>
        <v>0</v>
      </c>
      <c r="F155" s="36">
        <f>VLOOKUP($B155,大盤與近月台指!$A$4:$I$499,5,FALSE)</f>
        <v>0</v>
      </c>
      <c r="G155" s="52">
        <f>VLOOKUP($B155,三大法人買賣超!$A$4:$I$500,3,FALSE)</f>
        <v>0</v>
      </c>
      <c r="H155" s="37">
        <f>VLOOKUP($B155,三大法人買賣超!$A$4:$I$500,5,FALSE)</f>
        <v>0</v>
      </c>
      <c r="I155" s="29">
        <f>VLOOKUP($B155,三大法人買賣超!$A$4:$I$500,7,FALSE)</f>
        <v>0</v>
      </c>
      <c r="J155" s="29">
        <f>VLOOKUP($B155,三大法人買賣超!$A$4:$I$500,9,FALSE)</f>
        <v>0</v>
      </c>
      <c r="K155" s="40">
        <f>新台幣匯率美元指數!B156</f>
        <v>0</v>
      </c>
      <c r="L155" s="41">
        <f>新台幣匯率美元指數!C156</f>
        <v>0</v>
      </c>
      <c r="M155" s="42">
        <f>新台幣匯率美元指數!D156</f>
        <v>0</v>
      </c>
      <c r="N155" s="29">
        <f>VLOOKUP($B155,期貨未平倉口數!$A$4:$M$499,4,FALSE)</f>
        <v>0</v>
      </c>
      <c r="O155" s="29">
        <f>VLOOKUP($B155,期貨未平倉口數!$A$4:$M$499,9,FALSE)</f>
        <v>0</v>
      </c>
      <c r="P155" s="29">
        <f>VLOOKUP($B155,期貨未平倉口數!$A$4:$M$499,10,FALSE)</f>
        <v>-73219.75</v>
      </c>
      <c r="Q155" s="29">
        <f>VLOOKUP($B155,期貨未平倉口數!$A$4:$M$499,11,FALSE)</f>
        <v>0</v>
      </c>
      <c r="R155" s="67">
        <f>VLOOKUP($B155,選擇權未平倉餘額!$A$4:$I$500,6,FALSE)</f>
        <v>0</v>
      </c>
      <c r="S155" s="67">
        <f>VLOOKUP($B155,選擇權未平倉餘額!$A$4:$I$500,7,FALSE)</f>
        <v>0</v>
      </c>
      <c r="T155" s="67">
        <f>VLOOKUP($B155,選擇權未平倉餘額!$A$4:$I$500,8,FALSE)</f>
        <v>0</v>
      </c>
      <c r="U155" s="67">
        <f>VLOOKUP($B155,選擇權未平倉餘額!$A$4:$I$500,9,FALSE)</f>
        <v>0</v>
      </c>
      <c r="V155" s="42">
        <f>VLOOKUP($B155,臺指選擇權P_C_Ratios!$A$4:$C$500,3,FALSE)</f>
        <v>0</v>
      </c>
      <c r="W155" s="44" t="e">
        <f>VLOOKUP($B155,散戶多空比!$A$6:$L$500,12,FALSE)</f>
        <v>#DIV/0!</v>
      </c>
      <c r="X155" s="43">
        <f>VLOOKUP($B155,期貨大額交易人未沖銷部位!$A$4:$O$499,4,FALSE)</f>
        <v>0</v>
      </c>
      <c r="Y155" s="43">
        <f>VLOOKUP($B155,期貨大額交易人未沖銷部位!$A$4:$O$499,7,FALSE)</f>
        <v>0</v>
      </c>
      <c r="Z155" s="43">
        <f>VLOOKUP($B155,期貨大額交易人未沖銷部位!$A$4:$O$499,10,FALSE)</f>
        <v>0</v>
      </c>
      <c r="AA155" s="43">
        <f>VLOOKUP($B155,期貨大額交易人未沖銷部位!$A$4:$O$499,13,FALSE)</f>
        <v>0</v>
      </c>
      <c r="AB155" s="43">
        <f>VLOOKUP($B155,期貨大額交易人未沖銷部位!$A$4:$O$499,14,FALSE)</f>
        <v>0</v>
      </c>
      <c r="AC155" s="43">
        <f>VLOOKUP($B155,期貨大額交易人未沖銷部位!$A$4:$O$499,15,FALSE)</f>
        <v>0</v>
      </c>
      <c r="AD155" s="36">
        <f>VLOOKUP($B155,三大美股走勢!$A$4:$J$500,4,FALSE)</f>
        <v>0</v>
      </c>
      <c r="AE155" s="36">
        <f>VLOOKUP($B155,三大美股走勢!$A$4:$J$500,7,FALSE)</f>
        <v>0</v>
      </c>
      <c r="AF155" s="36">
        <f>VLOOKUP($B155,三大美股走勢!$A$4:$J$500,10,FALSE)</f>
        <v>0</v>
      </c>
    </row>
    <row r="156" spans="2:32">
      <c r="B156" s="35">
        <v>42935</v>
      </c>
      <c r="C156" s="36">
        <f>VLOOKUP($B156,大盤與近月台指!$A$4:$I$499,2,FALSE)</f>
        <v>0</v>
      </c>
      <c r="D156" s="37">
        <f>VLOOKUP($B156,大盤與近月台指!$A$4:$I$499,3,FALSE)</f>
        <v>0</v>
      </c>
      <c r="E156" s="38">
        <f>VLOOKUP($B156,大盤與近月台指!$A$4:$I$499,4,FALSE)</f>
        <v>0</v>
      </c>
      <c r="F156" s="36">
        <f>VLOOKUP($B156,大盤與近月台指!$A$4:$I$499,5,FALSE)</f>
        <v>0</v>
      </c>
      <c r="G156" s="52">
        <f>VLOOKUP($B156,三大法人買賣超!$A$4:$I$500,3,FALSE)</f>
        <v>0</v>
      </c>
      <c r="H156" s="37">
        <f>VLOOKUP($B156,三大法人買賣超!$A$4:$I$500,5,FALSE)</f>
        <v>0</v>
      </c>
      <c r="I156" s="29">
        <f>VLOOKUP($B156,三大法人買賣超!$A$4:$I$500,7,FALSE)</f>
        <v>0</v>
      </c>
      <c r="J156" s="29">
        <f>VLOOKUP($B156,三大法人買賣超!$A$4:$I$500,9,FALSE)</f>
        <v>0</v>
      </c>
      <c r="K156" s="40">
        <f>新台幣匯率美元指數!B157</f>
        <v>0</v>
      </c>
      <c r="L156" s="41">
        <f>新台幣匯率美元指數!C157</f>
        <v>0</v>
      </c>
      <c r="M156" s="42">
        <f>新台幣匯率美元指數!D157</f>
        <v>0</v>
      </c>
      <c r="N156" s="29">
        <f>VLOOKUP($B156,期貨未平倉口數!$A$4:$M$499,4,FALSE)</f>
        <v>0</v>
      </c>
      <c r="O156" s="29">
        <f>VLOOKUP($B156,期貨未平倉口數!$A$4:$M$499,9,FALSE)</f>
        <v>0</v>
      </c>
      <c r="P156" s="29">
        <f>VLOOKUP($B156,期貨未平倉口數!$A$4:$M$499,10,FALSE)</f>
        <v>-73219.75</v>
      </c>
      <c r="Q156" s="29">
        <f>VLOOKUP($B156,期貨未平倉口數!$A$4:$M$499,11,FALSE)</f>
        <v>0</v>
      </c>
      <c r="R156" s="67">
        <f>VLOOKUP($B156,選擇權未平倉餘額!$A$4:$I$500,6,FALSE)</f>
        <v>0</v>
      </c>
      <c r="S156" s="67">
        <f>VLOOKUP($B156,選擇權未平倉餘額!$A$4:$I$500,7,FALSE)</f>
        <v>0</v>
      </c>
      <c r="T156" s="67">
        <f>VLOOKUP($B156,選擇權未平倉餘額!$A$4:$I$500,8,FALSE)</f>
        <v>0</v>
      </c>
      <c r="U156" s="67">
        <f>VLOOKUP($B156,選擇權未平倉餘額!$A$4:$I$500,9,FALSE)</f>
        <v>0</v>
      </c>
      <c r="V156" s="42">
        <f>VLOOKUP($B156,臺指選擇權P_C_Ratios!$A$4:$C$500,3,FALSE)</f>
        <v>0</v>
      </c>
      <c r="W156" s="44" t="e">
        <f>VLOOKUP($B156,散戶多空比!$A$6:$L$500,12,FALSE)</f>
        <v>#DIV/0!</v>
      </c>
      <c r="X156" s="43">
        <f>VLOOKUP($B156,期貨大額交易人未沖銷部位!$A$4:$O$499,4,FALSE)</f>
        <v>0</v>
      </c>
      <c r="Y156" s="43">
        <f>VLOOKUP($B156,期貨大額交易人未沖銷部位!$A$4:$O$499,7,FALSE)</f>
        <v>0</v>
      </c>
      <c r="Z156" s="43">
        <f>VLOOKUP($B156,期貨大額交易人未沖銷部位!$A$4:$O$499,10,FALSE)</f>
        <v>0</v>
      </c>
      <c r="AA156" s="43">
        <f>VLOOKUP($B156,期貨大額交易人未沖銷部位!$A$4:$O$499,13,FALSE)</f>
        <v>0</v>
      </c>
      <c r="AB156" s="43">
        <f>VLOOKUP($B156,期貨大額交易人未沖銷部位!$A$4:$O$499,14,FALSE)</f>
        <v>0</v>
      </c>
      <c r="AC156" s="43">
        <f>VLOOKUP($B156,期貨大額交易人未沖銷部位!$A$4:$O$499,15,FALSE)</f>
        <v>0</v>
      </c>
      <c r="AD156" s="36">
        <f>VLOOKUP($B156,三大美股走勢!$A$4:$J$500,4,FALSE)</f>
        <v>0</v>
      </c>
      <c r="AE156" s="36">
        <f>VLOOKUP($B156,三大美股走勢!$A$4:$J$500,7,FALSE)</f>
        <v>0</v>
      </c>
      <c r="AF156" s="36">
        <f>VLOOKUP($B156,三大美股走勢!$A$4:$J$500,10,FALSE)</f>
        <v>0</v>
      </c>
    </row>
    <row r="157" spans="2:32">
      <c r="B157" s="35">
        <v>42936</v>
      </c>
      <c r="C157" s="36">
        <f>VLOOKUP($B157,大盤與近月台指!$A$4:$I$499,2,FALSE)</f>
        <v>0</v>
      </c>
      <c r="D157" s="37">
        <f>VLOOKUP($B157,大盤與近月台指!$A$4:$I$499,3,FALSE)</f>
        <v>0</v>
      </c>
      <c r="E157" s="38">
        <f>VLOOKUP($B157,大盤與近月台指!$A$4:$I$499,4,FALSE)</f>
        <v>0</v>
      </c>
      <c r="F157" s="36">
        <f>VLOOKUP($B157,大盤與近月台指!$A$4:$I$499,5,FALSE)</f>
        <v>0</v>
      </c>
      <c r="G157" s="52">
        <f>VLOOKUP($B157,三大法人買賣超!$A$4:$I$500,3,FALSE)</f>
        <v>0</v>
      </c>
      <c r="H157" s="37">
        <f>VLOOKUP($B157,三大法人買賣超!$A$4:$I$500,5,FALSE)</f>
        <v>0</v>
      </c>
      <c r="I157" s="29">
        <f>VLOOKUP($B157,三大法人買賣超!$A$4:$I$500,7,FALSE)</f>
        <v>0</v>
      </c>
      <c r="J157" s="29">
        <f>VLOOKUP($B157,三大法人買賣超!$A$4:$I$500,9,FALSE)</f>
        <v>0</v>
      </c>
      <c r="K157" s="40">
        <f>新台幣匯率美元指數!B158</f>
        <v>0</v>
      </c>
      <c r="L157" s="41">
        <f>新台幣匯率美元指數!C158</f>
        <v>0</v>
      </c>
      <c r="M157" s="42">
        <f>新台幣匯率美元指數!D158</f>
        <v>0</v>
      </c>
      <c r="N157" s="29">
        <f>VLOOKUP($B157,期貨未平倉口數!$A$4:$M$499,4,FALSE)</f>
        <v>0</v>
      </c>
      <c r="O157" s="29">
        <f>VLOOKUP($B157,期貨未平倉口數!$A$4:$M$499,9,FALSE)</f>
        <v>0</v>
      </c>
      <c r="P157" s="29">
        <f>VLOOKUP($B157,期貨未平倉口數!$A$4:$M$499,10,FALSE)</f>
        <v>-73219.75</v>
      </c>
      <c r="Q157" s="29">
        <f>VLOOKUP($B157,期貨未平倉口數!$A$4:$M$499,11,FALSE)</f>
        <v>0</v>
      </c>
      <c r="R157" s="67">
        <f>VLOOKUP($B157,選擇權未平倉餘額!$A$4:$I$500,6,FALSE)</f>
        <v>0</v>
      </c>
      <c r="S157" s="67">
        <f>VLOOKUP($B157,選擇權未平倉餘額!$A$4:$I$500,7,FALSE)</f>
        <v>0</v>
      </c>
      <c r="T157" s="67">
        <f>VLOOKUP($B157,選擇權未平倉餘額!$A$4:$I$500,8,FALSE)</f>
        <v>0</v>
      </c>
      <c r="U157" s="67">
        <f>VLOOKUP($B157,選擇權未平倉餘額!$A$4:$I$500,9,FALSE)</f>
        <v>0</v>
      </c>
      <c r="V157" s="42">
        <f>VLOOKUP($B157,臺指選擇權P_C_Ratios!$A$4:$C$500,3,FALSE)</f>
        <v>0</v>
      </c>
      <c r="W157" s="44" t="e">
        <f>VLOOKUP($B157,散戶多空比!$A$6:$L$500,12,FALSE)</f>
        <v>#DIV/0!</v>
      </c>
      <c r="X157" s="43">
        <f>VLOOKUP($B157,期貨大額交易人未沖銷部位!$A$4:$O$499,4,FALSE)</f>
        <v>0</v>
      </c>
      <c r="Y157" s="43">
        <f>VLOOKUP($B157,期貨大額交易人未沖銷部位!$A$4:$O$499,7,FALSE)</f>
        <v>0</v>
      </c>
      <c r="Z157" s="43">
        <f>VLOOKUP($B157,期貨大額交易人未沖銷部位!$A$4:$O$499,10,FALSE)</f>
        <v>0</v>
      </c>
      <c r="AA157" s="43">
        <f>VLOOKUP($B157,期貨大額交易人未沖銷部位!$A$4:$O$499,13,FALSE)</f>
        <v>0</v>
      </c>
      <c r="AB157" s="43">
        <f>VLOOKUP($B157,期貨大額交易人未沖銷部位!$A$4:$O$499,14,FALSE)</f>
        <v>0</v>
      </c>
      <c r="AC157" s="43">
        <f>VLOOKUP($B157,期貨大額交易人未沖銷部位!$A$4:$O$499,15,FALSE)</f>
        <v>0</v>
      </c>
      <c r="AD157" s="36">
        <f>VLOOKUP($B157,三大美股走勢!$A$4:$J$500,4,FALSE)</f>
        <v>0</v>
      </c>
      <c r="AE157" s="36">
        <f>VLOOKUP($B157,三大美股走勢!$A$4:$J$500,7,FALSE)</f>
        <v>0</v>
      </c>
      <c r="AF157" s="36">
        <f>VLOOKUP($B157,三大美股走勢!$A$4:$J$500,10,FALSE)</f>
        <v>0</v>
      </c>
    </row>
    <row r="158" spans="2:32">
      <c r="B158" s="35">
        <v>42937</v>
      </c>
      <c r="C158" s="36">
        <f>VLOOKUP($B158,大盤與近月台指!$A$4:$I$499,2,FALSE)</f>
        <v>0</v>
      </c>
      <c r="D158" s="37">
        <f>VLOOKUP($B158,大盤與近月台指!$A$4:$I$499,3,FALSE)</f>
        <v>0</v>
      </c>
      <c r="E158" s="38">
        <f>VLOOKUP($B158,大盤與近月台指!$A$4:$I$499,4,FALSE)</f>
        <v>0</v>
      </c>
      <c r="F158" s="36">
        <f>VLOOKUP($B158,大盤與近月台指!$A$4:$I$499,5,FALSE)</f>
        <v>0</v>
      </c>
      <c r="G158" s="52">
        <f>VLOOKUP($B158,三大法人買賣超!$A$4:$I$500,3,FALSE)</f>
        <v>0</v>
      </c>
      <c r="H158" s="37">
        <f>VLOOKUP($B158,三大法人買賣超!$A$4:$I$500,5,FALSE)</f>
        <v>0</v>
      </c>
      <c r="I158" s="29">
        <f>VLOOKUP($B158,三大法人買賣超!$A$4:$I$500,7,FALSE)</f>
        <v>0</v>
      </c>
      <c r="J158" s="29">
        <f>VLOOKUP($B158,三大法人買賣超!$A$4:$I$500,9,FALSE)</f>
        <v>0</v>
      </c>
      <c r="K158" s="40">
        <f>新台幣匯率美元指數!B159</f>
        <v>0</v>
      </c>
      <c r="L158" s="41">
        <f>新台幣匯率美元指數!C159</f>
        <v>0</v>
      </c>
      <c r="M158" s="42">
        <f>新台幣匯率美元指數!D159</f>
        <v>0</v>
      </c>
      <c r="N158" s="29">
        <f>VLOOKUP($B158,期貨未平倉口數!$A$4:$M$499,4,FALSE)</f>
        <v>0</v>
      </c>
      <c r="O158" s="29">
        <f>VLOOKUP($B158,期貨未平倉口數!$A$4:$M$499,9,FALSE)</f>
        <v>0</v>
      </c>
      <c r="P158" s="29">
        <f>VLOOKUP($B158,期貨未平倉口數!$A$4:$M$499,10,FALSE)</f>
        <v>-73219.75</v>
      </c>
      <c r="Q158" s="29">
        <f>VLOOKUP($B158,期貨未平倉口數!$A$4:$M$499,11,FALSE)</f>
        <v>0</v>
      </c>
      <c r="R158" s="67">
        <f>VLOOKUP($B158,選擇權未平倉餘額!$A$4:$I$500,6,FALSE)</f>
        <v>0</v>
      </c>
      <c r="S158" s="67">
        <f>VLOOKUP($B158,選擇權未平倉餘額!$A$4:$I$500,7,FALSE)</f>
        <v>0</v>
      </c>
      <c r="T158" s="67">
        <f>VLOOKUP($B158,選擇權未平倉餘額!$A$4:$I$500,8,FALSE)</f>
        <v>0</v>
      </c>
      <c r="U158" s="67">
        <f>VLOOKUP($B158,選擇權未平倉餘額!$A$4:$I$500,9,FALSE)</f>
        <v>0</v>
      </c>
      <c r="V158" s="42">
        <f>VLOOKUP($B158,臺指選擇權P_C_Ratios!$A$4:$C$500,3,FALSE)</f>
        <v>0</v>
      </c>
      <c r="W158" s="44" t="e">
        <f>VLOOKUP($B158,散戶多空比!$A$6:$L$500,12,FALSE)</f>
        <v>#DIV/0!</v>
      </c>
      <c r="X158" s="43">
        <f>VLOOKUP($B158,期貨大額交易人未沖銷部位!$A$4:$O$499,4,FALSE)</f>
        <v>0</v>
      </c>
      <c r="Y158" s="43">
        <f>VLOOKUP($B158,期貨大額交易人未沖銷部位!$A$4:$O$499,7,FALSE)</f>
        <v>0</v>
      </c>
      <c r="Z158" s="43">
        <f>VLOOKUP($B158,期貨大額交易人未沖銷部位!$A$4:$O$499,10,FALSE)</f>
        <v>0</v>
      </c>
      <c r="AA158" s="43">
        <f>VLOOKUP($B158,期貨大額交易人未沖銷部位!$A$4:$O$499,13,FALSE)</f>
        <v>0</v>
      </c>
      <c r="AB158" s="43">
        <f>VLOOKUP($B158,期貨大額交易人未沖銷部位!$A$4:$O$499,14,FALSE)</f>
        <v>0</v>
      </c>
      <c r="AC158" s="43">
        <f>VLOOKUP($B158,期貨大額交易人未沖銷部位!$A$4:$O$499,15,FALSE)</f>
        <v>0</v>
      </c>
      <c r="AD158" s="36">
        <f>VLOOKUP($B158,三大美股走勢!$A$4:$J$500,4,FALSE)</f>
        <v>0</v>
      </c>
      <c r="AE158" s="36">
        <f>VLOOKUP($B158,三大美股走勢!$A$4:$J$500,7,FALSE)</f>
        <v>0</v>
      </c>
      <c r="AF158" s="36">
        <f>VLOOKUP($B158,三大美股走勢!$A$4:$J$500,10,FALSE)</f>
        <v>0</v>
      </c>
    </row>
    <row r="159" spans="2:32">
      <c r="B159" s="35">
        <v>42938</v>
      </c>
      <c r="C159" s="36">
        <f>VLOOKUP($B159,大盤與近月台指!$A$4:$I$499,2,FALSE)</f>
        <v>0</v>
      </c>
      <c r="D159" s="37">
        <f>VLOOKUP($B159,大盤與近月台指!$A$4:$I$499,3,FALSE)</f>
        <v>0</v>
      </c>
      <c r="E159" s="38">
        <f>VLOOKUP($B159,大盤與近月台指!$A$4:$I$499,4,FALSE)</f>
        <v>0</v>
      </c>
      <c r="F159" s="36">
        <f>VLOOKUP($B159,大盤與近月台指!$A$4:$I$499,5,FALSE)</f>
        <v>0</v>
      </c>
      <c r="G159" s="52">
        <f>VLOOKUP($B159,三大法人買賣超!$A$4:$I$500,3,FALSE)</f>
        <v>0</v>
      </c>
      <c r="H159" s="37">
        <f>VLOOKUP($B159,三大法人買賣超!$A$4:$I$500,5,FALSE)</f>
        <v>0</v>
      </c>
      <c r="I159" s="29">
        <f>VLOOKUP($B159,三大法人買賣超!$A$4:$I$500,7,FALSE)</f>
        <v>0</v>
      </c>
      <c r="J159" s="29">
        <f>VLOOKUP($B159,三大法人買賣超!$A$4:$I$500,9,FALSE)</f>
        <v>0</v>
      </c>
      <c r="K159" s="40">
        <f>新台幣匯率美元指數!B160</f>
        <v>0</v>
      </c>
      <c r="L159" s="41">
        <f>新台幣匯率美元指數!C160</f>
        <v>0</v>
      </c>
      <c r="M159" s="42">
        <f>新台幣匯率美元指數!D160</f>
        <v>0</v>
      </c>
      <c r="N159" s="29">
        <f>VLOOKUP($B159,期貨未平倉口數!$A$4:$M$499,4,FALSE)</f>
        <v>0</v>
      </c>
      <c r="O159" s="29">
        <f>VLOOKUP($B159,期貨未平倉口數!$A$4:$M$499,9,FALSE)</f>
        <v>0</v>
      </c>
      <c r="P159" s="29">
        <f>VLOOKUP($B159,期貨未平倉口數!$A$4:$M$499,10,FALSE)</f>
        <v>-73219.75</v>
      </c>
      <c r="Q159" s="29">
        <f>VLOOKUP($B159,期貨未平倉口數!$A$4:$M$499,11,FALSE)</f>
        <v>0</v>
      </c>
      <c r="R159" s="67">
        <f>VLOOKUP($B159,選擇權未平倉餘額!$A$4:$I$500,6,FALSE)</f>
        <v>0</v>
      </c>
      <c r="S159" s="67">
        <f>VLOOKUP($B159,選擇權未平倉餘額!$A$4:$I$500,7,FALSE)</f>
        <v>0</v>
      </c>
      <c r="T159" s="67">
        <f>VLOOKUP($B159,選擇權未平倉餘額!$A$4:$I$500,8,FALSE)</f>
        <v>0</v>
      </c>
      <c r="U159" s="67">
        <f>VLOOKUP($B159,選擇權未平倉餘額!$A$4:$I$500,9,FALSE)</f>
        <v>0</v>
      </c>
      <c r="V159" s="42">
        <f>VLOOKUP($B159,臺指選擇權P_C_Ratios!$A$4:$C$500,3,FALSE)</f>
        <v>0</v>
      </c>
      <c r="W159" s="44" t="e">
        <f>VLOOKUP($B159,散戶多空比!$A$6:$L$500,12,FALSE)</f>
        <v>#DIV/0!</v>
      </c>
      <c r="X159" s="43">
        <f>VLOOKUP($B159,期貨大額交易人未沖銷部位!$A$4:$O$499,4,FALSE)</f>
        <v>0</v>
      </c>
      <c r="Y159" s="43">
        <f>VLOOKUP($B159,期貨大額交易人未沖銷部位!$A$4:$O$499,7,FALSE)</f>
        <v>0</v>
      </c>
      <c r="Z159" s="43">
        <f>VLOOKUP($B159,期貨大額交易人未沖銷部位!$A$4:$O$499,10,FALSE)</f>
        <v>0</v>
      </c>
      <c r="AA159" s="43">
        <f>VLOOKUP($B159,期貨大額交易人未沖銷部位!$A$4:$O$499,13,FALSE)</f>
        <v>0</v>
      </c>
      <c r="AB159" s="43">
        <f>VLOOKUP($B159,期貨大額交易人未沖銷部位!$A$4:$O$499,14,FALSE)</f>
        <v>0</v>
      </c>
      <c r="AC159" s="43">
        <f>VLOOKUP($B159,期貨大額交易人未沖銷部位!$A$4:$O$499,15,FALSE)</f>
        <v>0</v>
      </c>
      <c r="AD159" s="36">
        <f>VLOOKUP($B159,三大美股走勢!$A$4:$J$500,4,FALSE)</f>
        <v>0</v>
      </c>
      <c r="AE159" s="36">
        <f>VLOOKUP($B159,三大美股走勢!$A$4:$J$500,7,FALSE)</f>
        <v>0</v>
      </c>
      <c r="AF159" s="36">
        <f>VLOOKUP($B159,三大美股走勢!$A$4:$J$500,10,FALSE)</f>
        <v>0</v>
      </c>
    </row>
    <row r="160" spans="2:32">
      <c r="B160" s="35">
        <v>42939</v>
      </c>
      <c r="C160" s="36">
        <f>VLOOKUP($B160,大盤與近月台指!$A$4:$I$499,2,FALSE)</f>
        <v>0</v>
      </c>
      <c r="D160" s="37">
        <f>VLOOKUP($B160,大盤與近月台指!$A$4:$I$499,3,FALSE)</f>
        <v>0</v>
      </c>
      <c r="E160" s="38">
        <f>VLOOKUP($B160,大盤與近月台指!$A$4:$I$499,4,FALSE)</f>
        <v>0</v>
      </c>
      <c r="F160" s="36">
        <f>VLOOKUP($B160,大盤與近月台指!$A$4:$I$499,5,FALSE)</f>
        <v>0</v>
      </c>
      <c r="G160" s="52">
        <f>VLOOKUP($B160,三大法人買賣超!$A$4:$I$500,3,FALSE)</f>
        <v>0</v>
      </c>
      <c r="H160" s="37">
        <f>VLOOKUP($B160,三大法人買賣超!$A$4:$I$500,5,FALSE)</f>
        <v>0</v>
      </c>
      <c r="I160" s="29">
        <f>VLOOKUP($B160,三大法人買賣超!$A$4:$I$500,7,FALSE)</f>
        <v>0</v>
      </c>
      <c r="J160" s="29">
        <f>VLOOKUP($B160,三大法人買賣超!$A$4:$I$500,9,FALSE)</f>
        <v>0</v>
      </c>
      <c r="K160" s="40">
        <f>新台幣匯率美元指數!B161</f>
        <v>0</v>
      </c>
      <c r="L160" s="41">
        <f>新台幣匯率美元指數!C161</f>
        <v>0</v>
      </c>
      <c r="M160" s="42">
        <f>新台幣匯率美元指數!D161</f>
        <v>0</v>
      </c>
      <c r="N160" s="29">
        <f>VLOOKUP($B160,期貨未平倉口數!$A$4:$M$499,4,FALSE)</f>
        <v>0</v>
      </c>
      <c r="O160" s="29">
        <f>VLOOKUP($B160,期貨未平倉口數!$A$4:$M$499,9,FALSE)</f>
        <v>0</v>
      </c>
      <c r="P160" s="29">
        <f>VLOOKUP($B160,期貨未平倉口數!$A$4:$M$499,10,FALSE)</f>
        <v>-73219.75</v>
      </c>
      <c r="Q160" s="29">
        <f>VLOOKUP($B160,期貨未平倉口數!$A$4:$M$499,11,FALSE)</f>
        <v>0</v>
      </c>
      <c r="R160" s="67">
        <f>VLOOKUP($B160,選擇權未平倉餘額!$A$4:$I$500,6,FALSE)</f>
        <v>0</v>
      </c>
      <c r="S160" s="67">
        <f>VLOOKUP($B160,選擇權未平倉餘額!$A$4:$I$500,7,FALSE)</f>
        <v>0</v>
      </c>
      <c r="T160" s="67">
        <f>VLOOKUP($B160,選擇權未平倉餘額!$A$4:$I$500,8,FALSE)</f>
        <v>0</v>
      </c>
      <c r="U160" s="67">
        <f>VLOOKUP($B160,選擇權未平倉餘額!$A$4:$I$500,9,FALSE)</f>
        <v>0</v>
      </c>
      <c r="V160" s="42">
        <f>VLOOKUP($B160,臺指選擇權P_C_Ratios!$A$4:$C$500,3,FALSE)</f>
        <v>0</v>
      </c>
      <c r="W160" s="44" t="e">
        <f>VLOOKUP($B160,散戶多空比!$A$6:$L$500,12,FALSE)</f>
        <v>#DIV/0!</v>
      </c>
      <c r="X160" s="43">
        <f>VLOOKUP($B160,期貨大額交易人未沖銷部位!$A$4:$O$499,4,FALSE)</f>
        <v>0</v>
      </c>
      <c r="Y160" s="43">
        <f>VLOOKUP($B160,期貨大額交易人未沖銷部位!$A$4:$O$499,7,FALSE)</f>
        <v>0</v>
      </c>
      <c r="Z160" s="43">
        <f>VLOOKUP($B160,期貨大額交易人未沖銷部位!$A$4:$O$499,10,FALSE)</f>
        <v>0</v>
      </c>
      <c r="AA160" s="43">
        <f>VLOOKUP($B160,期貨大額交易人未沖銷部位!$A$4:$O$499,13,FALSE)</f>
        <v>0</v>
      </c>
      <c r="AB160" s="43">
        <f>VLOOKUP($B160,期貨大額交易人未沖銷部位!$A$4:$O$499,14,FALSE)</f>
        <v>0</v>
      </c>
      <c r="AC160" s="43">
        <f>VLOOKUP($B160,期貨大額交易人未沖銷部位!$A$4:$O$499,15,FALSE)</f>
        <v>0</v>
      </c>
      <c r="AD160" s="36">
        <f>VLOOKUP($B160,三大美股走勢!$A$4:$J$500,4,FALSE)</f>
        <v>0</v>
      </c>
      <c r="AE160" s="36">
        <f>VLOOKUP($B160,三大美股走勢!$A$4:$J$500,7,FALSE)</f>
        <v>0</v>
      </c>
      <c r="AF160" s="36">
        <f>VLOOKUP($B160,三大美股走勢!$A$4:$J$500,10,FALSE)</f>
        <v>0</v>
      </c>
    </row>
    <row r="161" spans="2:32">
      <c r="B161" s="35">
        <v>42940</v>
      </c>
      <c r="C161" s="36">
        <f>VLOOKUP($B161,大盤與近月台指!$A$4:$I$499,2,FALSE)</f>
        <v>0</v>
      </c>
      <c r="D161" s="37">
        <f>VLOOKUP($B161,大盤與近月台指!$A$4:$I$499,3,FALSE)</f>
        <v>0</v>
      </c>
      <c r="E161" s="38">
        <f>VLOOKUP($B161,大盤與近月台指!$A$4:$I$499,4,FALSE)</f>
        <v>0</v>
      </c>
      <c r="F161" s="36">
        <f>VLOOKUP($B161,大盤與近月台指!$A$4:$I$499,5,FALSE)</f>
        <v>0</v>
      </c>
      <c r="G161" s="52">
        <f>VLOOKUP($B161,三大法人買賣超!$A$4:$I$500,3,FALSE)</f>
        <v>0</v>
      </c>
      <c r="H161" s="37">
        <f>VLOOKUP($B161,三大法人買賣超!$A$4:$I$500,5,FALSE)</f>
        <v>0</v>
      </c>
      <c r="I161" s="29">
        <f>VLOOKUP($B161,三大法人買賣超!$A$4:$I$500,7,FALSE)</f>
        <v>0</v>
      </c>
      <c r="J161" s="29">
        <f>VLOOKUP($B161,三大法人買賣超!$A$4:$I$500,9,FALSE)</f>
        <v>0</v>
      </c>
      <c r="K161" s="40">
        <f>新台幣匯率美元指數!B162</f>
        <v>0</v>
      </c>
      <c r="L161" s="41">
        <f>新台幣匯率美元指數!C162</f>
        <v>0</v>
      </c>
      <c r="M161" s="42">
        <f>新台幣匯率美元指數!D162</f>
        <v>0</v>
      </c>
      <c r="N161" s="29">
        <f>VLOOKUP($B161,期貨未平倉口數!$A$4:$M$499,4,FALSE)</f>
        <v>0</v>
      </c>
      <c r="O161" s="29">
        <f>VLOOKUP($B161,期貨未平倉口數!$A$4:$M$499,9,FALSE)</f>
        <v>0</v>
      </c>
      <c r="P161" s="29">
        <f>VLOOKUP($B161,期貨未平倉口數!$A$4:$M$499,10,FALSE)</f>
        <v>-73219.75</v>
      </c>
      <c r="Q161" s="29">
        <f>VLOOKUP($B161,期貨未平倉口數!$A$4:$M$499,11,FALSE)</f>
        <v>0</v>
      </c>
      <c r="R161" s="67">
        <f>VLOOKUP($B161,選擇權未平倉餘額!$A$4:$I$500,6,FALSE)</f>
        <v>0</v>
      </c>
      <c r="S161" s="67">
        <f>VLOOKUP($B161,選擇權未平倉餘額!$A$4:$I$500,7,FALSE)</f>
        <v>0</v>
      </c>
      <c r="T161" s="67">
        <f>VLOOKUP($B161,選擇權未平倉餘額!$A$4:$I$500,8,FALSE)</f>
        <v>0</v>
      </c>
      <c r="U161" s="67">
        <f>VLOOKUP($B161,選擇權未平倉餘額!$A$4:$I$500,9,FALSE)</f>
        <v>0</v>
      </c>
      <c r="V161" s="42">
        <f>VLOOKUP($B161,臺指選擇權P_C_Ratios!$A$4:$C$500,3,FALSE)</f>
        <v>0</v>
      </c>
      <c r="W161" s="44" t="e">
        <f>VLOOKUP($B161,散戶多空比!$A$6:$L$500,12,FALSE)</f>
        <v>#DIV/0!</v>
      </c>
      <c r="X161" s="43">
        <f>VLOOKUP($B161,期貨大額交易人未沖銷部位!$A$4:$O$499,4,FALSE)</f>
        <v>0</v>
      </c>
      <c r="Y161" s="43">
        <f>VLOOKUP($B161,期貨大額交易人未沖銷部位!$A$4:$O$499,7,FALSE)</f>
        <v>0</v>
      </c>
      <c r="Z161" s="43">
        <f>VLOOKUP($B161,期貨大額交易人未沖銷部位!$A$4:$O$499,10,FALSE)</f>
        <v>0</v>
      </c>
      <c r="AA161" s="43">
        <f>VLOOKUP($B161,期貨大額交易人未沖銷部位!$A$4:$O$499,13,FALSE)</f>
        <v>0</v>
      </c>
      <c r="AB161" s="43">
        <f>VLOOKUP($B161,期貨大額交易人未沖銷部位!$A$4:$O$499,14,FALSE)</f>
        <v>0</v>
      </c>
      <c r="AC161" s="43">
        <f>VLOOKUP($B161,期貨大額交易人未沖銷部位!$A$4:$O$499,15,FALSE)</f>
        <v>0</v>
      </c>
      <c r="AD161" s="36">
        <f>VLOOKUP($B161,三大美股走勢!$A$4:$J$500,4,FALSE)</f>
        <v>0</v>
      </c>
      <c r="AE161" s="36">
        <f>VLOOKUP($B161,三大美股走勢!$A$4:$J$500,7,FALSE)</f>
        <v>0</v>
      </c>
      <c r="AF161" s="36">
        <f>VLOOKUP($B161,三大美股走勢!$A$4:$J$500,10,FALSE)</f>
        <v>0</v>
      </c>
    </row>
    <row r="162" spans="2:32">
      <c r="B162" s="35">
        <v>42941</v>
      </c>
      <c r="C162" s="36">
        <f>VLOOKUP($B162,大盤與近月台指!$A$4:$I$499,2,FALSE)</f>
        <v>0</v>
      </c>
      <c r="D162" s="37">
        <f>VLOOKUP($B162,大盤與近月台指!$A$4:$I$499,3,FALSE)</f>
        <v>0</v>
      </c>
      <c r="E162" s="38">
        <f>VLOOKUP($B162,大盤與近月台指!$A$4:$I$499,4,FALSE)</f>
        <v>0</v>
      </c>
      <c r="F162" s="36">
        <f>VLOOKUP($B162,大盤與近月台指!$A$4:$I$499,5,FALSE)</f>
        <v>0</v>
      </c>
      <c r="G162" s="52">
        <f>VLOOKUP($B162,三大法人買賣超!$A$4:$I$500,3,FALSE)</f>
        <v>0</v>
      </c>
      <c r="H162" s="37">
        <f>VLOOKUP($B162,三大法人買賣超!$A$4:$I$500,5,FALSE)</f>
        <v>0</v>
      </c>
      <c r="I162" s="29">
        <f>VLOOKUP($B162,三大法人買賣超!$A$4:$I$500,7,FALSE)</f>
        <v>0</v>
      </c>
      <c r="J162" s="29">
        <f>VLOOKUP($B162,三大法人買賣超!$A$4:$I$500,9,FALSE)</f>
        <v>0</v>
      </c>
      <c r="K162" s="40">
        <f>新台幣匯率美元指數!B163</f>
        <v>0</v>
      </c>
      <c r="L162" s="41">
        <f>新台幣匯率美元指數!C163</f>
        <v>0</v>
      </c>
      <c r="M162" s="42">
        <f>新台幣匯率美元指數!D163</f>
        <v>0</v>
      </c>
      <c r="N162" s="29">
        <f>VLOOKUP($B162,期貨未平倉口數!$A$4:$M$499,4,FALSE)</f>
        <v>0</v>
      </c>
      <c r="O162" s="29">
        <f>VLOOKUP($B162,期貨未平倉口數!$A$4:$M$499,9,FALSE)</f>
        <v>0</v>
      </c>
      <c r="P162" s="29">
        <f>VLOOKUP($B162,期貨未平倉口數!$A$4:$M$499,10,FALSE)</f>
        <v>-73219.75</v>
      </c>
      <c r="Q162" s="29">
        <f>VLOOKUP($B162,期貨未平倉口數!$A$4:$M$499,11,FALSE)</f>
        <v>0</v>
      </c>
      <c r="R162" s="67">
        <f>VLOOKUP($B162,選擇權未平倉餘額!$A$4:$I$500,6,FALSE)</f>
        <v>0</v>
      </c>
      <c r="S162" s="67">
        <f>VLOOKUP($B162,選擇權未平倉餘額!$A$4:$I$500,7,FALSE)</f>
        <v>0</v>
      </c>
      <c r="T162" s="67">
        <f>VLOOKUP($B162,選擇權未平倉餘額!$A$4:$I$500,8,FALSE)</f>
        <v>0</v>
      </c>
      <c r="U162" s="67">
        <f>VLOOKUP($B162,選擇權未平倉餘額!$A$4:$I$500,9,FALSE)</f>
        <v>0</v>
      </c>
      <c r="V162" s="42">
        <f>VLOOKUP($B162,臺指選擇權P_C_Ratios!$A$4:$C$500,3,FALSE)</f>
        <v>0</v>
      </c>
      <c r="W162" s="44" t="e">
        <f>VLOOKUP($B162,散戶多空比!$A$6:$L$500,12,FALSE)</f>
        <v>#DIV/0!</v>
      </c>
      <c r="X162" s="43">
        <f>VLOOKUP($B162,期貨大額交易人未沖銷部位!$A$4:$O$499,4,FALSE)</f>
        <v>0</v>
      </c>
      <c r="Y162" s="43">
        <f>VLOOKUP($B162,期貨大額交易人未沖銷部位!$A$4:$O$499,7,FALSE)</f>
        <v>0</v>
      </c>
      <c r="Z162" s="43">
        <f>VLOOKUP($B162,期貨大額交易人未沖銷部位!$A$4:$O$499,10,FALSE)</f>
        <v>0</v>
      </c>
      <c r="AA162" s="43">
        <f>VLOOKUP($B162,期貨大額交易人未沖銷部位!$A$4:$O$499,13,FALSE)</f>
        <v>0</v>
      </c>
      <c r="AB162" s="43">
        <f>VLOOKUP($B162,期貨大額交易人未沖銷部位!$A$4:$O$499,14,FALSE)</f>
        <v>0</v>
      </c>
      <c r="AC162" s="43">
        <f>VLOOKUP($B162,期貨大額交易人未沖銷部位!$A$4:$O$499,15,FALSE)</f>
        <v>0</v>
      </c>
      <c r="AD162" s="36">
        <f>VLOOKUP($B162,三大美股走勢!$A$4:$J$500,4,FALSE)</f>
        <v>0</v>
      </c>
      <c r="AE162" s="36">
        <f>VLOOKUP($B162,三大美股走勢!$A$4:$J$500,7,FALSE)</f>
        <v>0</v>
      </c>
      <c r="AF162" s="36">
        <f>VLOOKUP($B162,三大美股走勢!$A$4:$J$500,10,FALSE)</f>
        <v>0</v>
      </c>
    </row>
    <row r="163" spans="2:32">
      <c r="B163" s="35">
        <v>42942</v>
      </c>
      <c r="C163" s="36">
        <f>VLOOKUP($B163,大盤與近月台指!$A$4:$I$499,2,FALSE)</f>
        <v>0</v>
      </c>
      <c r="D163" s="37">
        <f>VLOOKUP($B163,大盤與近月台指!$A$4:$I$499,3,FALSE)</f>
        <v>0</v>
      </c>
      <c r="E163" s="38">
        <f>VLOOKUP($B163,大盤與近月台指!$A$4:$I$499,4,FALSE)</f>
        <v>0</v>
      </c>
      <c r="F163" s="36">
        <f>VLOOKUP($B163,大盤與近月台指!$A$4:$I$499,5,FALSE)</f>
        <v>0</v>
      </c>
      <c r="G163" s="52">
        <f>VLOOKUP($B163,三大法人買賣超!$A$4:$I$500,3,FALSE)</f>
        <v>0</v>
      </c>
      <c r="H163" s="37">
        <f>VLOOKUP($B163,三大法人買賣超!$A$4:$I$500,5,FALSE)</f>
        <v>0</v>
      </c>
      <c r="I163" s="29">
        <f>VLOOKUP($B163,三大法人買賣超!$A$4:$I$500,7,FALSE)</f>
        <v>0</v>
      </c>
      <c r="J163" s="29">
        <f>VLOOKUP($B163,三大法人買賣超!$A$4:$I$500,9,FALSE)</f>
        <v>0</v>
      </c>
      <c r="K163" s="40">
        <f>新台幣匯率美元指數!B164</f>
        <v>0</v>
      </c>
      <c r="L163" s="41">
        <f>新台幣匯率美元指數!C164</f>
        <v>0</v>
      </c>
      <c r="M163" s="42">
        <f>新台幣匯率美元指數!D164</f>
        <v>0</v>
      </c>
      <c r="N163" s="29">
        <f>VLOOKUP($B163,期貨未平倉口數!$A$4:$M$499,4,FALSE)</f>
        <v>0</v>
      </c>
      <c r="O163" s="29">
        <f>VLOOKUP($B163,期貨未平倉口數!$A$4:$M$499,9,FALSE)</f>
        <v>0</v>
      </c>
      <c r="P163" s="29">
        <f>VLOOKUP($B163,期貨未平倉口數!$A$4:$M$499,10,FALSE)</f>
        <v>-73219.75</v>
      </c>
      <c r="Q163" s="29">
        <f>VLOOKUP($B163,期貨未平倉口數!$A$4:$M$499,11,FALSE)</f>
        <v>0</v>
      </c>
      <c r="R163" s="67">
        <f>VLOOKUP($B163,選擇權未平倉餘額!$A$4:$I$500,6,FALSE)</f>
        <v>0</v>
      </c>
      <c r="S163" s="67">
        <f>VLOOKUP($B163,選擇權未平倉餘額!$A$4:$I$500,7,FALSE)</f>
        <v>0</v>
      </c>
      <c r="T163" s="67">
        <f>VLOOKUP($B163,選擇權未平倉餘額!$A$4:$I$500,8,FALSE)</f>
        <v>0</v>
      </c>
      <c r="U163" s="67">
        <f>VLOOKUP($B163,選擇權未平倉餘額!$A$4:$I$500,9,FALSE)</f>
        <v>0</v>
      </c>
      <c r="V163" s="42">
        <f>VLOOKUP($B163,臺指選擇權P_C_Ratios!$A$4:$C$500,3,FALSE)</f>
        <v>0</v>
      </c>
      <c r="W163" s="44" t="e">
        <f>VLOOKUP($B163,散戶多空比!$A$6:$L$500,12,FALSE)</f>
        <v>#DIV/0!</v>
      </c>
      <c r="X163" s="43">
        <f>VLOOKUP($B163,期貨大額交易人未沖銷部位!$A$4:$O$499,4,FALSE)</f>
        <v>0</v>
      </c>
      <c r="Y163" s="43">
        <f>VLOOKUP($B163,期貨大額交易人未沖銷部位!$A$4:$O$499,7,FALSE)</f>
        <v>0</v>
      </c>
      <c r="Z163" s="43">
        <f>VLOOKUP($B163,期貨大額交易人未沖銷部位!$A$4:$O$499,10,FALSE)</f>
        <v>0</v>
      </c>
      <c r="AA163" s="43">
        <f>VLOOKUP($B163,期貨大額交易人未沖銷部位!$A$4:$O$499,13,FALSE)</f>
        <v>0</v>
      </c>
      <c r="AB163" s="43">
        <f>VLOOKUP($B163,期貨大額交易人未沖銷部位!$A$4:$O$499,14,FALSE)</f>
        <v>0</v>
      </c>
      <c r="AC163" s="43">
        <f>VLOOKUP($B163,期貨大額交易人未沖銷部位!$A$4:$O$499,15,FALSE)</f>
        <v>0</v>
      </c>
      <c r="AD163" s="36">
        <f>VLOOKUP($B163,三大美股走勢!$A$4:$J$500,4,FALSE)</f>
        <v>0</v>
      </c>
      <c r="AE163" s="36">
        <f>VLOOKUP($B163,三大美股走勢!$A$4:$J$500,7,FALSE)</f>
        <v>0</v>
      </c>
      <c r="AF163" s="36">
        <f>VLOOKUP($B163,三大美股走勢!$A$4:$J$500,10,FALSE)</f>
        <v>0</v>
      </c>
    </row>
    <row r="164" spans="2:32">
      <c r="B164" s="35">
        <v>42943</v>
      </c>
      <c r="C164" s="36">
        <f>VLOOKUP($B164,大盤與近月台指!$A$4:$I$499,2,FALSE)</f>
        <v>0</v>
      </c>
      <c r="D164" s="37">
        <f>VLOOKUP($B164,大盤與近月台指!$A$4:$I$499,3,FALSE)</f>
        <v>0</v>
      </c>
      <c r="E164" s="38">
        <f>VLOOKUP($B164,大盤與近月台指!$A$4:$I$499,4,FALSE)</f>
        <v>0</v>
      </c>
      <c r="F164" s="36">
        <f>VLOOKUP($B164,大盤與近月台指!$A$4:$I$499,5,FALSE)</f>
        <v>0</v>
      </c>
      <c r="G164" s="52">
        <f>VLOOKUP($B164,三大法人買賣超!$A$4:$I$500,3,FALSE)</f>
        <v>0</v>
      </c>
      <c r="H164" s="37">
        <f>VLOOKUP($B164,三大法人買賣超!$A$4:$I$500,5,FALSE)</f>
        <v>0</v>
      </c>
      <c r="I164" s="29">
        <f>VLOOKUP($B164,三大法人買賣超!$A$4:$I$500,7,FALSE)</f>
        <v>0</v>
      </c>
      <c r="J164" s="29">
        <f>VLOOKUP($B164,三大法人買賣超!$A$4:$I$500,9,FALSE)</f>
        <v>0</v>
      </c>
      <c r="K164" s="40">
        <f>新台幣匯率美元指數!B165</f>
        <v>0</v>
      </c>
      <c r="L164" s="41">
        <f>新台幣匯率美元指數!C165</f>
        <v>0</v>
      </c>
      <c r="M164" s="42">
        <f>新台幣匯率美元指數!D165</f>
        <v>0</v>
      </c>
      <c r="N164" s="29">
        <f>VLOOKUP($B164,期貨未平倉口數!$A$4:$M$499,4,FALSE)</f>
        <v>0</v>
      </c>
      <c r="O164" s="29">
        <f>VLOOKUP($B164,期貨未平倉口數!$A$4:$M$499,9,FALSE)</f>
        <v>0</v>
      </c>
      <c r="P164" s="29">
        <f>VLOOKUP($B164,期貨未平倉口數!$A$4:$M$499,10,FALSE)</f>
        <v>-73219.75</v>
      </c>
      <c r="Q164" s="29">
        <f>VLOOKUP($B164,期貨未平倉口數!$A$4:$M$499,11,FALSE)</f>
        <v>0</v>
      </c>
      <c r="R164" s="67">
        <f>VLOOKUP($B164,選擇權未平倉餘額!$A$4:$I$500,6,FALSE)</f>
        <v>0</v>
      </c>
      <c r="S164" s="67">
        <f>VLOOKUP($B164,選擇權未平倉餘額!$A$4:$I$500,7,FALSE)</f>
        <v>0</v>
      </c>
      <c r="T164" s="67">
        <f>VLOOKUP($B164,選擇權未平倉餘額!$A$4:$I$500,8,FALSE)</f>
        <v>0</v>
      </c>
      <c r="U164" s="67">
        <f>VLOOKUP($B164,選擇權未平倉餘額!$A$4:$I$500,9,FALSE)</f>
        <v>0</v>
      </c>
      <c r="V164" s="42">
        <f>VLOOKUP($B164,臺指選擇權P_C_Ratios!$A$4:$C$500,3,FALSE)</f>
        <v>0</v>
      </c>
      <c r="W164" s="44" t="e">
        <f>VLOOKUP($B164,散戶多空比!$A$6:$L$500,12,FALSE)</f>
        <v>#DIV/0!</v>
      </c>
      <c r="X164" s="43">
        <f>VLOOKUP($B164,期貨大額交易人未沖銷部位!$A$4:$O$499,4,FALSE)</f>
        <v>0</v>
      </c>
      <c r="Y164" s="43">
        <f>VLOOKUP($B164,期貨大額交易人未沖銷部位!$A$4:$O$499,7,FALSE)</f>
        <v>0</v>
      </c>
      <c r="Z164" s="43">
        <f>VLOOKUP($B164,期貨大額交易人未沖銷部位!$A$4:$O$499,10,FALSE)</f>
        <v>0</v>
      </c>
      <c r="AA164" s="43">
        <f>VLOOKUP($B164,期貨大額交易人未沖銷部位!$A$4:$O$499,13,FALSE)</f>
        <v>0</v>
      </c>
      <c r="AB164" s="43">
        <f>VLOOKUP($B164,期貨大額交易人未沖銷部位!$A$4:$O$499,14,FALSE)</f>
        <v>0</v>
      </c>
      <c r="AC164" s="43">
        <f>VLOOKUP($B164,期貨大額交易人未沖銷部位!$A$4:$O$499,15,FALSE)</f>
        <v>0</v>
      </c>
      <c r="AD164" s="36">
        <f>VLOOKUP($B164,三大美股走勢!$A$4:$J$500,4,FALSE)</f>
        <v>0</v>
      </c>
      <c r="AE164" s="36">
        <f>VLOOKUP($B164,三大美股走勢!$A$4:$J$500,7,FALSE)</f>
        <v>0</v>
      </c>
      <c r="AF164" s="36">
        <f>VLOOKUP($B164,三大美股走勢!$A$4:$J$500,10,FALSE)</f>
        <v>0</v>
      </c>
    </row>
    <row r="165" spans="2:32">
      <c r="B165" s="35">
        <v>42944</v>
      </c>
      <c r="C165" s="36">
        <f>VLOOKUP($B165,大盤與近月台指!$A$4:$I$499,2,FALSE)</f>
        <v>0</v>
      </c>
      <c r="D165" s="37">
        <f>VLOOKUP($B165,大盤與近月台指!$A$4:$I$499,3,FALSE)</f>
        <v>0</v>
      </c>
      <c r="E165" s="38">
        <f>VLOOKUP($B165,大盤與近月台指!$A$4:$I$499,4,FALSE)</f>
        <v>0</v>
      </c>
      <c r="F165" s="36">
        <f>VLOOKUP($B165,大盤與近月台指!$A$4:$I$499,5,FALSE)</f>
        <v>0</v>
      </c>
      <c r="G165" s="52">
        <f>VLOOKUP($B165,三大法人買賣超!$A$4:$I$500,3,FALSE)</f>
        <v>0</v>
      </c>
      <c r="H165" s="37">
        <f>VLOOKUP($B165,三大法人買賣超!$A$4:$I$500,5,FALSE)</f>
        <v>0</v>
      </c>
      <c r="I165" s="29">
        <f>VLOOKUP($B165,三大法人買賣超!$A$4:$I$500,7,FALSE)</f>
        <v>0</v>
      </c>
      <c r="J165" s="29">
        <f>VLOOKUP($B165,三大法人買賣超!$A$4:$I$500,9,FALSE)</f>
        <v>0</v>
      </c>
      <c r="K165" s="40">
        <f>新台幣匯率美元指數!B166</f>
        <v>0</v>
      </c>
      <c r="L165" s="41">
        <f>新台幣匯率美元指數!C166</f>
        <v>0</v>
      </c>
      <c r="M165" s="42">
        <f>新台幣匯率美元指數!D166</f>
        <v>0</v>
      </c>
      <c r="N165" s="29">
        <f>VLOOKUP($B165,期貨未平倉口數!$A$4:$M$499,4,FALSE)</f>
        <v>0</v>
      </c>
      <c r="O165" s="29">
        <f>VLOOKUP($B165,期貨未平倉口數!$A$4:$M$499,9,FALSE)</f>
        <v>0</v>
      </c>
      <c r="P165" s="29">
        <f>VLOOKUP($B165,期貨未平倉口數!$A$4:$M$499,10,FALSE)</f>
        <v>-73219.75</v>
      </c>
      <c r="Q165" s="29">
        <f>VLOOKUP($B165,期貨未平倉口數!$A$4:$M$499,11,FALSE)</f>
        <v>0</v>
      </c>
      <c r="R165" s="67">
        <f>VLOOKUP($B165,選擇權未平倉餘額!$A$4:$I$500,6,FALSE)</f>
        <v>0</v>
      </c>
      <c r="S165" s="67">
        <f>VLOOKUP($B165,選擇權未平倉餘額!$A$4:$I$500,7,FALSE)</f>
        <v>0</v>
      </c>
      <c r="T165" s="67">
        <f>VLOOKUP($B165,選擇權未平倉餘額!$A$4:$I$500,8,FALSE)</f>
        <v>0</v>
      </c>
      <c r="U165" s="67">
        <f>VLOOKUP($B165,選擇權未平倉餘額!$A$4:$I$500,9,FALSE)</f>
        <v>0</v>
      </c>
      <c r="V165" s="42">
        <f>VLOOKUP($B165,臺指選擇權P_C_Ratios!$A$4:$C$500,3,FALSE)</f>
        <v>0</v>
      </c>
      <c r="W165" s="44" t="e">
        <f>VLOOKUP($B165,散戶多空比!$A$6:$L$500,12,FALSE)</f>
        <v>#DIV/0!</v>
      </c>
      <c r="X165" s="43">
        <f>VLOOKUP($B165,期貨大額交易人未沖銷部位!$A$4:$O$499,4,FALSE)</f>
        <v>0</v>
      </c>
      <c r="Y165" s="43">
        <f>VLOOKUP($B165,期貨大額交易人未沖銷部位!$A$4:$O$499,7,FALSE)</f>
        <v>0</v>
      </c>
      <c r="Z165" s="43">
        <f>VLOOKUP($B165,期貨大額交易人未沖銷部位!$A$4:$O$499,10,FALSE)</f>
        <v>0</v>
      </c>
      <c r="AA165" s="43">
        <f>VLOOKUP($B165,期貨大額交易人未沖銷部位!$A$4:$O$499,13,FALSE)</f>
        <v>0</v>
      </c>
      <c r="AB165" s="43">
        <f>VLOOKUP($B165,期貨大額交易人未沖銷部位!$A$4:$O$499,14,FALSE)</f>
        <v>0</v>
      </c>
      <c r="AC165" s="43">
        <f>VLOOKUP($B165,期貨大額交易人未沖銷部位!$A$4:$O$499,15,FALSE)</f>
        <v>0</v>
      </c>
      <c r="AD165" s="36">
        <f>VLOOKUP($B165,三大美股走勢!$A$4:$J$500,4,FALSE)</f>
        <v>0</v>
      </c>
      <c r="AE165" s="36">
        <f>VLOOKUP($B165,三大美股走勢!$A$4:$J$500,7,FALSE)</f>
        <v>0</v>
      </c>
      <c r="AF165" s="36">
        <f>VLOOKUP($B165,三大美股走勢!$A$4:$J$500,10,FALSE)</f>
        <v>0</v>
      </c>
    </row>
    <row r="166" spans="2:32">
      <c r="B166" s="35">
        <v>42945</v>
      </c>
      <c r="C166" s="36">
        <f>VLOOKUP($B166,大盤與近月台指!$A$4:$I$499,2,FALSE)</f>
        <v>0</v>
      </c>
      <c r="D166" s="37">
        <f>VLOOKUP($B166,大盤與近月台指!$A$4:$I$499,3,FALSE)</f>
        <v>0</v>
      </c>
      <c r="E166" s="38">
        <f>VLOOKUP($B166,大盤與近月台指!$A$4:$I$499,4,FALSE)</f>
        <v>0</v>
      </c>
      <c r="F166" s="36">
        <f>VLOOKUP($B166,大盤與近月台指!$A$4:$I$499,5,FALSE)</f>
        <v>0</v>
      </c>
      <c r="G166" s="52">
        <f>VLOOKUP($B166,三大法人買賣超!$A$4:$I$500,3,FALSE)</f>
        <v>0</v>
      </c>
      <c r="H166" s="37">
        <f>VLOOKUP($B166,三大法人買賣超!$A$4:$I$500,5,FALSE)</f>
        <v>0</v>
      </c>
      <c r="I166" s="29">
        <f>VLOOKUP($B166,三大法人買賣超!$A$4:$I$500,7,FALSE)</f>
        <v>0</v>
      </c>
      <c r="J166" s="29">
        <f>VLOOKUP($B166,三大法人買賣超!$A$4:$I$500,9,FALSE)</f>
        <v>0</v>
      </c>
      <c r="K166" s="40">
        <f>新台幣匯率美元指數!B167</f>
        <v>0</v>
      </c>
      <c r="L166" s="41">
        <f>新台幣匯率美元指數!C167</f>
        <v>0</v>
      </c>
      <c r="M166" s="42">
        <f>新台幣匯率美元指數!D167</f>
        <v>0</v>
      </c>
      <c r="N166" s="29">
        <f>VLOOKUP($B166,期貨未平倉口數!$A$4:$M$499,4,FALSE)</f>
        <v>0</v>
      </c>
      <c r="O166" s="29">
        <f>VLOOKUP($B166,期貨未平倉口數!$A$4:$M$499,9,FALSE)</f>
        <v>0</v>
      </c>
      <c r="P166" s="29">
        <f>VLOOKUP($B166,期貨未平倉口數!$A$4:$M$499,10,FALSE)</f>
        <v>-73219.75</v>
      </c>
      <c r="Q166" s="29">
        <f>VLOOKUP($B166,期貨未平倉口數!$A$4:$M$499,11,FALSE)</f>
        <v>0</v>
      </c>
      <c r="R166" s="67">
        <f>VLOOKUP($B166,選擇權未平倉餘額!$A$4:$I$500,6,FALSE)</f>
        <v>0</v>
      </c>
      <c r="S166" s="67">
        <f>VLOOKUP($B166,選擇權未平倉餘額!$A$4:$I$500,7,FALSE)</f>
        <v>0</v>
      </c>
      <c r="T166" s="67">
        <f>VLOOKUP($B166,選擇權未平倉餘額!$A$4:$I$500,8,FALSE)</f>
        <v>0</v>
      </c>
      <c r="U166" s="67">
        <f>VLOOKUP($B166,選擇權未平倉餘額!$A$4:$I$500,9,FALSE)</f>
        <v>0</v>
      </c>
      <c r="V166" s="42">
        <f>VLOOKUP($B166,臺指選擇權P_C_Ratios!$A$4:$C$500,3,FALSE)</f>
        <v>0</v>
      </c>
      <c r="W166" s="44" t="e">
        <f>VLOOKUP($B166,散戶多空比!$A$6:$L$500,12,FALSE)</f>
        <v>#DIV/0!</v>
      </c>
      <c r="X166" s="43">
        <f>VLOOKUP($B166,期貨大額交易人未沖銷部位!$A$4:$O$499,4,FALSE)</f>
        <v>0</v>
      </c>
      <c r="Y166" s="43">
        <f>VLOOKUP($B166,期貨大額交易人未沖銷部位!$A$4:$O$499,7,FALSE)</f>
        <v>0</v>
      </c>
      <c r="Z166" s="43">
        <f>VLOOKUP($B166,期貨大額交易人未沖銷部位!$A$4:$O$499,10,FALSE)</f>
        <v>0</v>
      </c>
      <c r="AA166" s="43">
        <f>VLOOKUP($B166,期貨大額交易人未沖銷部位!$A$4:$O$499,13,FALSE)</f>
        <v>0</v>
      </c>
      <c r="AB166" s="43">
        <f>VLOOKUP($B166,期貨大額交易人未沖銷部位!$A$4:$O$499,14,FALSE)</f>
        <v>0</v>
      </c>
      <c r="AC166" s="43">
        <f>VLOOKUP($B166,期貨大額交易人未沖銷部位!$A$4:$O$499,15,FALSE)</f>
        <v>0</v>
      </c>
      <c r="AD166" s="36">
        <f>VLOOKUP($B166,三大美股走勢!$A$4:$J$500,4,FALSE)</f>
        <v>0</v>
      </c>
      <c r="AE166" s="36">
        <f>VLOOKUP($B166,三大美股走勢!$A$4:$J$500,7,FALSE)</f>
        <v>0</v>
      </c>
      <c r="AF166" s="36">
        <f>VLOOKUP($B166,三大美股走勢!$A$4:$J$500,10,FALSE)</f>
        <v>0</v>
      </c>
    </row>
    <row r="167" spans="2:32">
      <c r="B167" s="35">
        <v>42946</v>
      </c>
      <c r="C167" s="36">
        <f>VLOOKUP($B167,大盤與近月台指!$A$4:$I$499,2,FALSE)</f>
        <v>0</v>
      </c>
      <c r="D167" s="37">
        <f>VLOOKUP($B167,大盤與近月台指!$A$4:$I$499,3,FALSE)</f>
        <v>0</v>
      </c>
      <c r="E167" s="38">
        <f>VLOOKUP($B167,大盤與近月台指!$A$4:$I$499,4,FALSE)</f>
        <v>0</v>
      </c>
      <c r="F167" s="36">
        <f>VLOOKUP($B167,大盤與近月台指!$A$4:$I$499,5,FALSE)</f>
        <v>0</v>
      </c>
      <c r="G167" s="52">
        <f>VLOOKUP($B167,三大法人買賣超!$A$4:$I$500,3,FALSE)</f>
        <v>0</v>
      </c>
      <c r="H167" s="37">
        <f>VLOOKUP($B167,三大法人買賣超!$A$4:$I$500,5,FALSE)</f>
        <v>0</v>
      </c>
      <c r="I167" s="29">
        <f>VLOOKUP($B167,三大法人買賣超!$A$4:$I$500,7,FALSE)</f>
        <v>0</v>
      </c>
      <c r="J167" s="29">
        <f>VLOOKUP($B167,三大法人買賣超!$A$4:$I$500,9,FALSE)</f>
        <v>0</v>
      </c>
      <c r="K167" s="40">
        <f>新台幣匯率美元指數!B168</f>
        <v>0</v>
      </c>
      <c r="L167" s="41">
        <f>新台幣匯率美元指數!C168</f>
        <v>0</v>
      </c>
      <c r="M167" s="42">
        <f>新台幣匯率美元指數!D168</f>
        <v>0</v>
      </c>
      <c r="N167" s="29">
        <f>VLOOKUP($B167,期貨未平倉口數!$A$4:$M$499,4,FALSE)</f>
        <v>0</v>
      </c>
      <c r="O167" s="29">
        <f>VLOOKUP($B167,期貨未平倉口數!$A$4:$M$499,9,FALSE)</f>
        <v>0</v>
      </c>
      <c r="P167" s="29">
        <f>VLOOKUP($B167,期貨未平倉口數!$A$4:$M$499,10,FALSE)</f>
        <v>-73219.75</v>
      </c>
      <c r="Q167" s="29">
        <f>VLOOKUP($B167,期貨未平倉口數!$A$4:$M$499,11,FALSE)</f>
        <v>0</v>
      </c>
      <c r="R167" s="67">
        <f>VLOOKUP($B167,選擇權未平倉餘額!$A$4:$I$500,6,FALSE)</f>
        <v>0</v>
      </c>
      <c r="S167" s="67">
        <f>VLOOKUP($B167,選擇權未平倉餘額!$A$4:$I$500,7,FALSE)</f>
        <v>0</v>
      </c>
      <c r="T167" s="67">
        <f>VLOOKUP($B167,選擇權未平倉餘額!$A$4:$I$500,8,FALSE)</f>
        <v>0</v>
      </c>
      <c r="U167" s="67">
        <f>VLOOKUP($B167,選擇權未平倉餘額!$A$4:$I$500,9,FALSE)</f>
        <v>0</v>
      </c>
      <c r="V167" s="42">
        <f>VLOOKUP($B167,臺指選擇權P_C_Ratios!$A$4:$C$500,3,FALSE)</f>
        <v>0</v>
      </c>
      <c r="W167" s="44" t="e">
        <f>VLOOKUP($B167,散戶多空比!$A$6:$L$500,12,FALSE)</f>
        <v>#DIV/0!</v>
      </c>
      <c r="X167" s="43">
        <f>VLOOKUP($B167,期貨大額交易人未沖銷部位!$A$4:$O$499,4,FALSE)</f>
        <v>0</v>
      </c>
      <c r="Y167" s="43">
        <f>VLOOKUP($B167,期貨大額交易人未沖銷部位!$A$4:$O$499,7,FALSE)</f>
        <v>0</v>
      </c>
      <c r="Z167" s="43">
        <f>VLOOKUP($B167,期貨大額交易人未沖銷部位!$A$4:$O$499,10,FALSE)</f>
        <v>0</v>
      </c>
      <c r="AA167" s="43">
        <f>VLOOKUP($B167,期貨大額交易人未沖銷部位!$A$4:$O$499,13,FALSE)</f>
        <v>0</v>
      </c>
      <c r="AB167" s="43">
        <f>VLOOKUP($B167,期貨大額交易人未沖銷部位!$A$4:$O$499,14,FALSE)</f>
        <v>0</v>
      </c>
      <c r="AC167" s="43">
        <f>VLOOKUP($B167,期貨大額交易人未沖銷部位!$A$4:$O$499,15,FALSE)</f>
        <v>0</v>
      </c>
      <c r="AD167" s="36">
        <f>VLOOKUP($B167,三大美股走勢!$A$4:$J$500,4,FALSE)</f>
        <v>0</v>
      </c>
      <c r="AE167" s="36">
        <f>VLOOKUP($B167,三大美股走勢!$A$4:$J$500,7,FALSE)</f>
        <v>0</v>
      </c>
      <c r="AF167" s="36">
        <f>VLOOKUP($B167,三大美股走勢!$A$4:$J$500,10,FALSE)</f>
        <v>0</v>
      </c>
    </row>
    <row r="168" spans="2:32">
      <c r="B168" s="35">
        <v>42947</v>
      </c>
      <c r="C168" s="36">
        <f>VLOOKUP($B168,大盤與近月台指!$A$4:$I$499,2,FALSE)</f>
        <v>0</v>
      </c>
      <c r="D168" s="37">
        <f>VLOOKUP($B168,大盤與近月台指!$A$4:$I$499,3,FALSE)</f>
        <v>0</v>
      </c>
      <c r="E168" s="38">
        <f>VLOOKUP($B168,大盤與近月台指!$A$4:$I$499,4,FALSE)</f>
        <v>0</v>
      </c>
      <c r="F168" s="36">
        <f>VLOOKUP($B168,大盤與近月台指!$A$4:$I$499,5,FALSE)</f>
        <v>0</v>
      </c>
      <c r="G168" s="52">
        <f>VLOOKUP($B168,三大法人買賣超!$A$4:$I$500,3,FALSE)</f>
        <v>0</v>
      </c>
      <c r="H168" s="37">
        <f>VLOOKUP($B168,三大法人買賣超!$A$4:$I$500,5,FALSE)</f>
        <v>0</v>
      </c>
      <c r="I168" s="29">
        <f>VLOOKUP($B168,三大法人買賣超!$A$4:$I$500,7,FALSE)</f>
        <v>0</v>
      </c>
      <c r="J168" s="29">
        <f>VLOOKUP($B168,三大法人買賣超!$A$4:$I$500,9,FALSE)</f>
        <v>0</v>
      </c>
      <c r="K168" s="40">
        <f>新台幣匯率美元指數!B169</f>
        <v>0</v>
      </c>
      <c r="L168" s="41">
        <f>新台幣匯率美元指數!C169</f>
        <v>0</v>
      </c>
      <c r="M168" s="42">
        <f>新台幣匯率美元指數!D169</f>
        <v>0</v>
      </c>
      <c r="N168" s="29">
        <f>VLOOKUP($B168,期貨未平倉口數!$A$4:$M$499,4,FALSE)</f>
        <v>0</v>
      </c>
      <c r="O168" s="29">
        <f>VLOOKUP($B168,期貨未平倉口數!$A$4:$M$499,9,FALSE)</f>
        <v>0</v>
      </c>
      <c r="P168" s="29">
        <f>VLOOKUP($B168,期貨未平倉口數!$A$4:$M$499,10,FALSE)</f>
        <v>-73219.75</v>
      </c>
      <c r="Q168" s="29">
        <f>VLOOKUP($B168,期貨未平倉口數!$A$4:$M$499,11,FALSE)</f>
        <v>0</v>
      </c>
      <c r="R168" s="67">
        <f>VLOOKUP($B168,選擇權未平倉餘額!$A$4:$I$500,6,FALSE)</f>
        <v>0</v>
      </c>
      <c r="S168" s="67">
        <f>VLOOKUP($B168,選擇權未平倉餘額!$A$4:$I$500,7,FALSE)</f>
        <v>0</v>
      </c>
      <c r="T168" s="67">
        <f>VLOOKUP($B168,選擇權未平倉餘額!$A$4:$I$500,8,FALSE)</f>
        <v>0</v>
      </c>
      <c r="U168" s="67">
        <f>VLOOKUP($B168,選擇權未平倉餘額!$A$4:$I$500,9,FALSE)</f>
        <v>0</v>
      </c>
      <c r="V168" s="42">
        <f>VLOOKUP($B168,臺指選擇權P_C_Ratios!$A$4:$C$500,3,FALSE)</f>
        <v>0</v>
      </c>
      <c r="W168" s="44" t="e">
        <f>VLOOKUP($B168,散戶多空比!$A$6:$L$500,12,FALSE)</f>
        <v>#DIV/0!</v>
      </c>
      <c r="X168" s="43">
        <f>VLOOKUP($B168,期貨大額交易人未沖銷部位!$A$4:$O$499,4,FALSE)</f>
        <v>0</v>
      </c>
      <c r="Y168" s="43">
        <f>VLOOKUP($B168,期貨大額交易人未沖銷部位!$A$4:$O$499,7,FALSE)</f>
        <v>0</v>
      </c>
      <c r="Z168" s="43">
        <f>VLOOKUP($B168,期貨大額交易人未沖銷部位!$A$4:$O$499,10,FALSE)</f>
        <v>0</v>
      </c>
      <c r="AA168" s="43">
        <f>VLOOKUP($B168,期貨大額交易人未沖銷部位!$A$4:$O$499,13,FALSE)</f>
        <v>0</v>
      </c>
      <c r="AB168" s="43">
        <f>VLOOKUP($B168,期貨大額交易人未沖銷部位!$A$4:$O$499,14,FALSE)</f>
        <v>0</v>
      </c>
      <c r="AC168" s="43">
        <f>VLOOKUP($B168,期貨大額交易人未沖銷部位!$A$4:$O$499,15,FALSE)</f>
        <v>0</v>
      </c>
      <c r="AD168" s="36">
        <f>VLOOKUP($B168,三大美股走勢!$A$4:$J$500,4,FALSE)</f>
        <v>0</v>
      </c>
      <c r="AE168" s="36">
        <f>VLOOKUP($B168,三大美股走勢!$A$4:$J$500,7,FALSE)</f>
        <v>0</v>
      </c>
      <c r="AF168" s="36">
        <f>VLOOKUP($B168,三大美股走勢!$A$4:$J$500,10,FALSE)</f>
        <v>0</v>
      </c>
    </row>
    <row r="169" spans="2:32">
      <c r="B169" s="35">
        <v>42948</v>
      </c>
      <c r="C169" s="36">
        <f>VLOOKUP($B169,大盤與近月台指!$A$4:$I$499,2,FALSE)</f>
        <v>0</v>
      </c>
      <c r="D169" s="37">
        <f>VLOOKUP($B169,大盤與近月台指!$A$4:$I$499,3,FALSE)</f>
        <v>0</v>
      </c>
      <c r="E169" s="38">
        <f>VLOOKUP($B169,大盤與近月台指!$A$4:$I$499,4,FALSE)</f>
        <v>0</v>
      </c>
      <c r="F169" s="36">
        <f>VLOOKUP($B169,大盤與近月台指!$A$4:$I$499,5,FALSE)</f>
        <v>0</v>
      </c>
      <c r="G169" s="52">
        <f>VLOOKUP($B169,三大法人買賣超!$A$4:$I$500,3,FALSE)</f>
        <v>0</v>
      </c>
      <c r="H169" s="37">
        <f>VLOOKUP($B169,三大法人買賣超!$A$4:$I$500,5,FALSE)</f>
        <v>0</v>
      </c>
      <c r="I169" s="29">
        <f>VLOOKUP($B169,三大法人買賣超!$A$4:$I$500,7,FALSE)</f>
        <v>0</v>
      </c>
      <c r="J169" s="29">
        <f>VLOOKUP($B169,三大法人買賣超!$A$4:$I$500,9,FALSE)</f>
        <v>0</v>
      </c>
      <c r="K169" s="40">
        <f>新台幣匯率美元指數!B170</f>
        <v>0</v>
      </c>
      <c r="L169" s="41">
        <f>新台幣匯率美元指數!C170</f>
        <v>0</v>
      </c>
      <c r="M169" s="42">
        <f>新台幣匯率美元指數!D170</f>
        <v>0</v>
      </c>
      <c r="N169" s="29">
        <f>VLOOKUP($B169,期貨未平倉口數!$A$4:$M$499,4,FALSE)</f>
        <v>0</v>
      </c>
      <c r="O169" s="29">
        <f>VLOOKUP($B169,期貨未平倉口數!$A$4:$M$499,9,FALSE)</f>
        <v>0</v>
      </c>
      <c r="P169" s="29">
        <f>VLOOKUP($B169,期貨未平倉口數!$A$4:$M$499,10,FALSE)</f>
        <v>-73219.75</v>
      </c>
      <c r="Q169" s="29">
        <f>VLOOKUP($B169,期貨未平倉口數!$A$4:$M$499,11,FALSE)</f>
        <v>0</v>
      </c>
      <c r="R169" s="67">
        <f>VLOOKUP($B169,選擇權未平倉餘額!$A$4:$I$500,6,FALSE)</f>
        <v>0</v>
      </c>
      <c r="S169" s="67">
        <f>VLOOKUP($B169,選擇權未平倉餘額!$A$4:$I$500,7,FALSE)</f>
        <v>0</v>
      </c>
      <c r="T169" s="67">
        <f>VLOOKUP($B169,選擇權未平倉餘額!$A$4:$I$500,8,FALSE)</f>
        <v>0</v>
      </c>
      <c r="U169" s="67">
        <f>VLOOKUP($B169,選擇權未平倉餘額!$A$4:$I$500,9,FALSE)</f>
        <v>0</v>
      </c>
      <c r="V169" s="42">
        <f>VLOOKUP($B169,臺指選擇權P_C_Ratios!$A$4:$C$500,3,FALSE)</f>
        <v>0</v>
      </c>
      <c r="W169" s="44" t="e">
        <f>VLOOKUP($B169,散戶多空比!$A$6:$L$500,12,FALSE)</f>
        <v>#DIV/0!</v>
      </c>
      <c r="X169" s="43">
        <f>VLOOKUP($B169,期貨大額交易人未沖銷部位!$A$4:$O$499,4,FALSE)</f>
        <v>0</v>
      </c>
      <c r="Y169" s="43">
        <f>VLOOKUP($B169,期貨大額交易人未沖銷部位!$A$4:$O$499,7,FALSE)</f>
        <v>0</v>
      </c>
      <c r="Z169" s="43">
        <f>VLOOKUP($B169,期貨大額交易人未沖銷部位!$A$4:$O$499,10,FALSE)</f>
        <v>0</v>
      </c>
      <c r="AA169" s="43">
        <f>VLOOKUP($B169,期貨大額交易人未沖銷部位!$A$4:$O$499,13,FALSE)</f>
        <v>0</v>
      </c>
      <c r="AB169" s="43">
        <f>VLOOKUP($B169,期貨大額交易人未沖銷部位!$A$4:$O$499,14,FALSE)</f>
        <v>0</v>
      </c>
      <c r="AC169" s="43">
        <f>VLOOKUP($B169,期貨大額交易人未沖銷部位!$A$4:$O$499,15,FALSE)</f>
        <v>0</v>
      </c>
      <c r="AD169" s="36">
        <f>VLOOKUP($B169,三大美股走勢!$A$4:$J$500,4,FALSE)</f>
        <v>0</v>
      </c>
      <c r="AE169" s="36">
        <f>VLOOKUP($B169,三大美股走勢!$A$4:$J$500,7,FALSE)</f>
        <v>0</v>
      </c>
      <c r="AF169" s="36">
        <f>VLOOKUP($B169,三大美股走勢!$A$4:$J$500,10,FALSE)</f>
        <v>0</v>
      </c>
    </row>
    <row r="170" spans="2:32">
      <c r="B170" s="35">
        <v>42949</v>
      </c>
      <c r="C170" s="36">
        <f>VLOOKUP($B170,大盤與近月台指!$A$4:$I$499,2,FALSE)</f>
        <v>0</v>
      </c>
      <c r="D170" s="37">
        <f>VLOOKUP($B170,大盤與近月台指!$A$4:$I$499,3,FALSE)</f>
        <v>0</v>
      </c>
      <c r="E170" s="38">
        <f>VLOOKUP($B170,大盤與近月台指!$A$4:$I$499,4,FALSE)</f>
        <v>0</v>
      </c>
      <c r="F170" s="36">
        <f>VLOOKUP($B170,大盤與近月台指!$A$4:$I$499,5,FALSE)</f>
        <v>0</v>
      </c>
      <c r="G170" s="52">
        <f>VLOOKUP($B170,三大法人買賣超!$A$4:$I$500,3,FALSE)</f>
        <v>0</v>
      </c>
      <c r="H170" s="37">
        <f>VLOOKUP($B170,三大法人買賣超!$A$4:$I$500,5,FALSE)</f>
        <v>0</v>
      </c>
      <c r="I170" s="29">
        <f>VLOOKUP($B170,三大法人買賣超!$A$4:$I$500,7,FALSE)</f>
        <v>0</v>
      </c>
      <c r="J170" s="29">
        <f>VLOOKUP($B170,三大法人買賣超!$A$4:$I$500,9,FALSE)</f>
        <v>0</v>
      </c>
      <c r="K170" s="40">
        <f>新台幣匯率美元指數!B171</f>
        <v>0</v>
      </c>
      <c r="L170" s="41">
        <f>新台幣匯率美元指數!C171</f>
        <v>0</v>
      </c>
      <c r="M170" s="42">
        <f>新台幣匯率美元指數!D171</f>
        <v>0</v>
      </c>
      <c r="N170" s="29">
        <f>VLOOKUP($B170,期貨未平倉口數!$A$4:$M$499,4,FALSE)</f>
        <v>0</v>
      </c>
      <c r="O170" s="29">
        <f>VLOOKUP($B170,期貨未平倉口數!$A$4:$M$499,9,FALSE)</f>
        <v>0</v>
      </c>
      <c r="P170" s="29">
        <f>VLOOKUP($B170,期貨未平倉口數!$A$4:$M$499,10,FALSE)</f>
        <v>-73219.75</v>
      </c>
      <c r="Q170" s="29">
        <f>VLOOKUP($B170,期貨未平倉口數!$A$4:$M$499,11,FALSE)</f>
        <v>0</v>
      </c>
      <c r="R170" s="67">
        <f>VLOOKUP($B170,選擇權未平倉餘額!$A$4:$I$500,6,FALSE)</f>
        <v>0</v>
      </c>
      <c r="S170" s="67">
        <f>VLOOKUP($B170,選擇權未平倉餘額!$A$4:$I$500,7,FALSE)</f>
        <v>0</v>
      </c>
      <c r="T170" s="67">
        <f>VLOOKUP($B170,選擇權未平倉餘額!$A$4:$I$500,8,FALSE)</f>
        <v>0</v>
      </c>
      <c r="U170" s="67">
        <f>VLOOKUP($B170,選擇權未平倉餘額!$A$4:$I$500,9,FALSE)</f>
        <v>0</v>
      </c>
      <c r="V170" s="42">
        <f>VLOOKUP($B170,臺指選擇權P_C_Ratios!$A$4:$C$500,3,FALSE)</f>
        <v>0</v>
      </c>
      <c r="W170" s="44" t="e">
        <f>VLOOKUP($B170,散戶多空比!$A$6:$L$500,12,FALSE)</f>
        <v>#DIV/0!</v>
      </c>
      <c r="X170" s="43">
        <f>VLOOKUP($B170,期貨大額交易人未沖銷部位!$A$4:$O$499,4,FALSE)</f>
        <v>0</v>
      </c>
      <c r="Y170" s="43">
        <f>VLOOKUP($B170,期貨大額交易人未沖銷部位!$A$4:$O$499,7,FALSE)</f>
        <v>0</v>
      </c>
      <c r="Z170" s="43">
        <f>VLOOKUP($B170,期貨大額交易人未沖銷部位!$A$4:$O$499,10,FALSE)</f>
        <v>0</v>
      </c>
      <c r="AA170" s="43">
        <f>VLOOKUP($B170,期貨大額交易人未沖銷部位!$A$4:$O$499,13,FALSE)</f>
        <v>0</v>
      </c>
      <c r="AB170" s="43">
        <f>VLOOKUP($B170,期貨大額交易人未沖銷部位!$A$4:$O$499,14,FALSE)</f>
        <v>0</v>
      </c>
      <c r="AC170" s="43">
        <f>VLOOKUP($B170,期貨大額交易人未沖銷部位!$A$4:$O$499,15,FALSE)</f>
        <v>0</v>
      </c>
      <c r="AD170" s="36">
        <f>VLOOKUP($B170,三大美股走勢!$A$4:$J$500,4,FALSE)</f>
        <v>0</v>
      </c>
      <c r="AE170" s="36">
        <f>VLOOKUP($B170,三大美股走勢!$A$4:$J$500,7,FALSE)</f>
        <v>0</v>
      </c>
      <c r="AF170" s="36">
        <f>VLOOKUP($B170,三大美股走勢!$A$4:$J$500,10,FALSE)</f>
        <v>0</v>
      </c>
    </row>
    <row r="171" spans="2:32">
      <c r="B171" s="35">
        <v>42950</v>
      </c>
      <c r="C171" s="36">
        <f>VLOOKUP($B171,大盤與近月台指!$A$4:$I$499,2,FALSE)</f>
        <v>0</v>
      </c>
      <c r="D171" s="37">
        <f>VLOOKUP($B171,大盤與近月台指!$A$4:$I$499,3,FALSE)</f>
        <v>0</v>
      </c>
      <c r="E171" s="38">
        <f>VLOOKUP($B171,大盤與近月台指!$A$4:$I$499,4,FALSE)</f>
        <v>0</v>
      </c>
      <c r="F171" s="36">
        <f>VLOOKUP($B171,大盤與近月台指!$A$4:$I$499,5,FALSE)</f>
        <v>0</v>
      </c>
      <c r="G171" s="52">
        <f>VLOOKUP($B171,三大法人買賣超!$A$4:$I$500,3,FALSE)</f>
        <v>0</v>
      </c>
      <c r="H171" s="37">
        <f>VLOOKUP($B171,三大法人買賣超!$A$4:$I$500,5,FALSE)</f>
        <v>0</v>
      </c>
      <c r="I171" s="29">
        <f>VLOOKUP($B171,三大法人買賣超!$A$4:$I$500,7,FALSE)</f>
        <v>0</v>
      </c>
      <c r="J171" s="29">
        <f>VLOOKUP($B171,三大法人買賣超!$A$4:$I$500,9,FALSE)</f>
        <v>0</v>
      </c>
      <c r="K171" s="40">
        <f>新台幣匯率美元指數!B172</f>
        <v>0</v>
      </c>
      <c r="L171" s="41">
        <f>新台幣匯率美元指數!C172</f>
        <v>0</v>
      </c>
      <c r="M171" s="42">
        <f>新台幣匯率美元指數!D172</f>
        <v>0</v>
      </c>
      <c r="N171" s="29">
        <f>VLOOKUP($B171,期貨未平倉口數!$A$4:$M$499,4,FALSE)</f>
        <v>0</v>
      </c>
      <c r="O171" s="29">
        <f>VLOOKUP($B171,期貨未平倉口數!$A$4:$M$499,9,FALSE)</f>
        <v>0</v>
      </c>
      <c r="P171" s="29">
        <f>VLOOKUP($B171,期貨未平倉口數!$A$4:$M$499,10,FALSE)</f>
        <v>-73219.75</v>
      </c>
      <c r="Q171" s="29">
        <f>VLOOKUP($B171,期貨未平倉口數!$A$4:$M$499,11,FALSE)</f>
        <v>0</v>
      </c>
      <c r="R171" s="67">
        <f>VLOOKUP($B171,選擇權未平倉餘額!$A$4:$I$500,6,FALSE)</f>
        <v>0</v>
      </c>
      <c r="S171" s="67">
        <f>VLOOKUP($B171,選擇權未平倉餘額!$A$4:$I$500,7,FALSE)</f>
        <v>0</v>
      </c>
      <c r="T171" s="67">
        <f>VLOOKUP($B171,選擇權未平倉餘額!$A$4:$I$500,8,FALSE)</f>
        <v>0</v>
      </c>
      <c r="U171" s="67">
        <f>VLOOKUP($B171,選擇權未平倉餘額!$A$4:$I$500,9,FALSE)</f>
        <v>0</v>
      </c>
      <c r="V171" s="42">
        <f>VLOOKUP($B171,臺指選擇權P_C_Ratios!$A$4:$C$500,3,FALSE)</f>
        <v>0</v>
      </c>
      <c r="W171" s="44" t="e">
        <f>VLOOKUP($B171,散戶多空比!$A$6:$L$500,12,FALSE)</f>
        <v>#DIV/0!</v>
      </c>
      <c r="X171" s="43">
        <f>VLOOKUP($B171,期貨大額交易人未沖銷部位!$A$4:$O$499,4,FALSE)</f>
        <v>0</v>
      </c>
      <c r="Y171" s="43">
        <f>VLOOKUP($B171,期貨大額交易人未沖銷部位!$A$4:$O$499,7,FALSE)</f>
        <v>0</v>
      </c>
      <c r="Z171" s="43">
        <f>VLOOKUP($B171,期貨大額交易人未沖銷部位!$A$4:$O$499,10,FALSE)</f>
        <v>0</v>
      </c>
      <c r="AA171" s="43">
        <f>VLOOKUP($B171,期貨大額交易人未沖銷部位!$A$4:$O$499,13,FALSE)</f>
        <v>0</v>
      </c>
      <c r="AB171" s="43">
        <f>VLOOKUP($B171,期貨大額交易人未沖銷部位!$A$4:$O$499,14,FALSE)</f>
        <v>0</v>
      </c>
      <c r="AC171" s="43">
        <f>VLOOKUP($B171,期貨大額交易人未沖銷部位!$A$4:$O$499,15,FALSE)</f>
        <v>0</v>
      </c>
      <c r="AD171" s="36">
        <f>VLOOKUP($B171,三大美股走勢!$A$4:$J$500,4,FALSE)</f>
        <v>0</v>
      </c>
      <c r="AE171" s="36">
        <f>VLOOKUP($B171,三大美股走勢!$A$4:$J$500,7,FALSE)</f>
        <v>0</v>
      </c>
      <c r="AF171" s="36">
        <f>VLOOKUP($B171,三大美股走勢!$A$4:$J$500,10,FALSE)</f>
        <v>0</v>
      </c>
    </row>
    <row r="172" spans="2:32">
      <c r="B172" s="35">
        <v>42951</v>
      </c>
      <c r="C172" s="36">
        <f>VLOOKUP($B172,大盤與近月台指!$A$4:$I$499,2,FALSE)</f>
        <v>0</v>
      </c>
      <c r="D172" s="37">
        <f>VLOOKUP($B172,大盤與近月台指!$A$4:$I$499,3,FALSE)</f>
        <v>0</v>
      </c>
      <c r="E172" s="38">
        <f>VLOOKUP($B172,大盤與近月台指!$A$4:$I$499,4,FALSE)</f>
        <v>0</v>
      </c>
      <c r="F172" s="36">
        <f>VLOOKUP($B172,大盤與近月台指!$A$4:$I$499,5,FALSE)</f>
        <v>0</v>
      </c>
      <c r="G172" s="52">
        <f>VLOOKUP($B172,三大法人買賣超!$A$4:$I$500,3,FALSE)</f>
        <v>0</v>
      </c>
      <c r="H172" s="37">
        <f>VLOOKUP($B172,三大法人買賣超!$A$4:$I$500,5,FALSE)</f>
        <v>0</v>
      </c>
      <c r="I172" s="29">
        <f>VLOOKUP($B172,三大法人買賣超!$A$4:$I$500,7,FALSE)</f>
        <v>0</v>
      </c>
      <c r="J172" s="29">
        <f>VLOOKUP($B172,三大法人買賣超!$A$4:$I$500,9,FALSE)</f>
        <v>0</v>
      </c>
      <c r="K172" s="40">
        <f>新台幣匯率美元指數!B173</f>
        <v>0</v>
      </c>
      <c r="L172" s="41">
        <f>新台幣匯率美元指數!C173</f>
        <v>0</v>
      </c>
      <c r="M172" s="42">
        <f>新台幣匯率美元指數!D173</f>
        <v>0</v>
      </c>
      <c r="N172" s="29">
        <f>VLOOKUP($B172,期貨未平倉口數!$A$4:$M$499,4,FALSE)</f>
        <v>0</v>
      </c>
      <c r="O172" s="29">
        <f>VLOOKUP($B172,期貨未平倉口數!$A$4:$M$499,9,FALSE)</f>
        <v>0</v>
      </c>
      <c r="P172" s="29">
        <f>VLOOKUP($B172,期貨未平倉口數!$A$4:$M$499,10,FALSE)</f>
        <v>-73219.75</v>
      </c>
      <c r="Q172" s="29">
        <f>VLOOKUP($B172,期貨未平倉口數!$A$4:$M$499,11,FALSE)</f>
        <v>0</v>
      </c>
      <c r="R172" s="67">
        <f>VLOOKUP($B172,選擇權未平倉餘額!$A$4:$I$500,6,FALSE)</f>
        <v>0</v>
      </c>
      <c r="S172" s="67">
        <f>VLOOKUP($B172,選擇權未平倉餘額!$A$4:$I$500,7,FALSE)</f>
        <v>0</v>
      </c>
      <c r="T172" s="67">
        <f>VLOOKUP($B172,選擇權未平倉餘額!$A$4:$I$500,8,FALSE)</f>
        <v>0</v>
      </c>
      <c r="U172" s="67">
        <f>VLOOKUP($B172,選擇權未平倉餘額!$A$4:$I$500,9,FALSE)</f>
        <v>0</v>
      </c>
      <c r="V172" s="42">
        <f>VLOOKUP($B172,臺指選擇權P_C_Ratios!$A$4:$C$500,3,FALSE)</f>
        <v>0</v>
      </c>
      <c r="W172" s="44" t="e">
        <f>VLOOKUP($B172,散戶多空比!$A$6:$L$500,12,FALSE)</f>
        <v>#DIV/0!</v>
      </c>
      <c r="X172" s="43">
        <f>VLOOKUP($B172,期貨大額交易人未沖銷部位!$A$4:$O$499,4,FALSE)</f>
        <v>0</v>
      </c>
      <c r="Y172" s="43">
        <f>VLOOKUP($B172,期貨大額交易人未沖銷部位!$A$4:$O$499,7,FALSE)</f>
        <v>0</v>
      </c>
      <c r="Z172" s="43">
        <f>VLOOKUP($B172,期貨大額交易人未沖銷部位!$A$4:$O$499,10,FALSE)</f>
        <v>0</v>
      </c>
      <c r="AA172" s="43">
        <f>VLOOKUP($B172,期貨大額交易人未沖銷部位!$A$4:$O$499,13,FALSE)</f>
        <v>0</v>
      </c>
      <c r="AB172" s="43">
        <f>VLOOKUP($B172,期貨大額交易人未沖銷部位!$A$4:$O$499,14,FALSE)</f>
        <v>0</v>
      </c>
      <c r="AC172" s="43">
        <f>VLOOKUP($B172,期貨大額交易人未沖銷部位!$A$4:$O$499,15,FALSE)</f>
        <v>0</v>
      </c>
      <c r="AD172" s="36">
        <f>VLOOKUP($B172,三大美股走勢!$A$4:$J$500,4,FALSE)</f>
        <v>0</v>
      </c>
      <c r="AE172" s="36">
        <f>VLOOKUP($B172,三大美股走勢!$A$4:$J$500,7,FALSE)</f>
        <v>0</v>
      </c>
      <c r="AF172" s="36">
        <f>VLOOKUP($B172,三大美股走勢!$A$4:$J$500,10,FALSE)</f>
        <v>0</v>
      </c>
    </row>
    <row r="173" spans="2:32">
      <c r="B173" s="35">
        <v>42952</v>
      </c>
      <c r="C173" s="36">
        <f>VLOOKUP($B173,大盤與近月台指!$A$4:$I$499,2,FALSE)</f>
        <v>0</v>
      </c>
      <c r="D173" s="37">
        <f>VLOOKUP($B173,大盤與近月台指!$A$4:$I$499,3,FALSE)</f>
        <v>0</v>
      </c>
      <c r="E173" s="38">
        <f>VLOOKUP($B173,大盤與近月台指!$A$4:$I$499,4,FALSE)</f>
        <v>0</v>
      </c>
      <c r="F173" s="36">
        <f>VLOOKUP($B173,大盤與近月台指!$A$4:$I$499,5,FALSE)</f>
        <v>0</v>
      </c>
      <c r="G173" s="52">
        <f>VLOOKUP($B173,三大法人買賣超!$A$4:$I$500,3,FALSE)</f>
        <v>0</v>
      </c>
      <c r="H173" s="37">
        <f>VLOOKUP($B173,三大法人買賣超!$A$4:$I$500,5,FALSE)</f>
        <v>0</v>
      </c>
      <c r="I173" s="29">
        <f>VLOOKUP($B173,三大法人買賣超!$A$4:$I$500,7,FALSE)</f>
        <v>0</v>
      </c>
      <c r="J173" s="29">
        <f>VLOOKUP($B173,三大法人買賣超!$A$4:$I$500,9,FALSE)</f>
        <v>0</v>
      </c>
      <c r="K173" s="40">
        <f>新台幣匯率美元指數!B174</f>
        <v>0</v>
      </c>
      <c r="L173" s="41">
        <f>新台幣匯率美元指數!C174</f>
        <v>0</v>
      </c>
      <c r="M173" s="42">
        <f>新台幣匯率美元指數!D174</f>
        <v>0</v>
      </c>
      <c r="N173" s="29">
        <f>VLOOKUP($B173,期貨未平倉口數!$A$4:$M$499,4,FALSE)</f>
        <v>0</v>
      </c>
      <c r="O173" s="29">
        <f>VLOOKUP($B173,期貨未平倉口數!$A$4:$M$499,9,FALSE)</f>
        <v>0</v>
      </c>
      <c r="P173" s="29">
        <f>VLOOKUP($B173,期貨未平倉口數!$A$4:$M$499,10,FALSE)</f>
        <v>-73219.75</v>
      </c>
      <c r="Q173" s="29">
        <f>VLOOKUP($B173,期貨未平倉口數!$A$4:$M$499,11,FALSE)</f>
        <v>0</v>
      </c>
      <c r="R173" s="67">
        <f>VLOOKUP($B173,選擇權未平倉餘額!$A$4:$I$500,6,FALSE)</f>
        <v>0</v>
      </c>
      <c r="S173" s="67">
        <f>VLOOKUP($B173,選擇權未平倉餘額!$A$4:$I$500,7,FALSE)</f>
        <v>0</v>
      </c>
      <c r="T173" s="67">
        <f>VLOOKUP($B173,選擇權未平倉餘額!$A$4:$I$500,8,FALSE)</f>
        <v>0</v>
      </c>
      <c r="U173" s="67">
        <f>VLOOKUP($B173,選擇權未平倉餘額!$A$4:$I$500,9,FALSE)</f>
        <v>0</v>
      </c>
      <c r="V173" s="42">
        <f>VLOOKUP($B173,臺指選擇權P_C_Ratios!$A$4:$C$500,3,FALSE)</f>
        <v>0</v>
      </c>
      <c r="W173" s="44" t="e">
        <f>VLOOKUP($B173,散戶多空比!$A$6:$L$500,12,FALSE)</f>
        <v>#DIV/0!</v>
      </c>
      <c r="X173" s="43">
        <f>VLOOKUP($B173,期貨大額交易人未沖銷部位!$A$4:$O$499,4,FALSE)</f>
        <v>0</v>
      </c>
      <c r="Y173" s="43">
        <f>VLOOKUP($B173,期貨大額交易人未沖銷部位!$A$4:$O$499,7,FALSE)</f>
        <v>0</v>
      </c>
      <c r="Z173" s="43">
        <f>VLOOKUP($B173,期貨大額交易人未沖銷部位!$A$4:$O$499,10,FALSE)</f>
        <v>0</v>
      </c>
      <c r="AA173" s="43">
        <f>VLOOKUP($B173,期貨大額交易人未沖銷部位!$A$4:$O$499,13,FALSE)</f>
        <v>0</v>
      </c>
      <c r="AB173" s="43">
        <f>VLOOKUP($B173,期貨大額交易人未沖銷部位!$A$4:$O$499,14,FALSE)</f>
        <v>0</v>
      </c>
      <c r="AC173" s="43">
        <f>VLOOKUP($B173,期貨大額交易人未沖銷部位!$A$4:$O$499,15,FALSE)</f>
        <v>0</v>
      </c>
      <c r="AD173" s="36">
        <f>VLOOKUP($B173,三大美股走勢!$A$4:$J$500,4,FALSE)</f>
        <v>0</v>
      </c>
      <c r="AE173" s="36">
        <f>VLOOKUP($B173,三大美股走勢!$A$4:$J$500,7,FALSE)</f>
        <v>0</v>
      </c>
      <c r="AF173" s="36">
        <f>VLOOKUP($B173,三大美股走勢!$A$4:$J$500,10,FALSE)</f>
        <v>0</v>
      </c>
    </row>
    <row r="174" spans="2:32">
      <c r="B174" s="35">
        <v>42953</v>
      </c>
      <c r="C174" s="36">
        <f>VLOOKUP($B174,大盤與近月台指!$A$4:$I$499,2,FALSE)</f>
        <v>0</v>
      </c>
      <c r="D174" s="37">
        <f>VLOOKUP($B174,大盤與近月台指!$A$4:$I$499,3,FALSE)</f>
        <v>0</v>
      </c>
      <c r="E174" s="38">
        <f>VLOOKUP($B174,大盤與近月台指!$A$4:$I$499,4,FALSE)</f>
        <v>0</v>
      </c>
      <c r="F174" s="36">
        <f>VLOOKUP($B174,大盤與近月台指!$A$4:$I$499,5,FALSE)</f>
        <v>0</v>
      </c>
      <c r="G174" s="52">
        <f>VLOOKUP($B174,三大法人買賣超!$A$4:$I$500,3,FALSE)</f>
        <v>0</v>
      </c>
      <c r="H174" s="37">
        <f>VLOOKUP($B174,三大法人買賣超!$A$4:$I$500,5,FALSE)</f>
        <v>0</v>
      </c>
      <c r="I174" s="29">
        <f>VLOOKUP($B174,三大法人買賣超!$A$4:$I$500,7,FALSE)</f>
        <v>0</v>
      </c>
      <c r="J174" s="29">
        <f>VLOOKUP($B174,三大法人買賣超!$A$4:$I$500,9,FALSE)</f>
        <v>0</v>
      </c>
      <c r="K174" s="40">
        <f>新台幣匯率美元指數!B175</f>
        <v>0</v>
      </c>
      <c r="L174" s="41">
        <f>新台幣匯率美元指數!C175</f>
        <v>0</v>
      </c>
      <c r="M174" s="42">
        <f>新台幣匯率美元指數!D175</f>
        <v>0</v>
      </c>
      <c r="N174" s="29">
        <f>VLOOKUP($B174,期貨未平倉口數!$A$4:$M$499,4,FALSE)</f>
        <v>0</v>
      </c>
      <c r="O174" s="29">
        <f>VLOOKUP($B174,期貨未平倉口數!$A$4:$M$499,9,FALSE)</f>
        <v>0</v>
      </c>
      <c r="P174" s="29">
        <f>VLOOKUP($B174,期貨未平倉口數!$A$4:$M$499,10,FALSE)</f>
        <v>-73219.75</v>
      </c>
      <c r="Q174" s="29">
        <f>VLOOKUP($B174,期貨未平倉口數!$A$4:$M$499,11,FALSE)</f>
        <v>0</v>
      </c>
      <c r="R174" s="67">
        <f>VLOOKUP($B174,選擇權未平倉餘額!$A$4:$I$500,6,FALSE)</f>
        <v>0</v>
      </c>
      <c r="S174" s="67">
        <f>VLOOKUP($B174,選擇權未平倉餘額!$A$4:$I$500,7,FALSE)</f>
        <v>0</v>
      </c>
      <c r="T174" s="67">
        <f>VLOOKUP($B174,選擇權未平倉餘額!$A$4:$I$500,8,FALSE)</f>
        <v>0</v>
      </c>
      <c r="U174" s="67">
        <f>VLOOKUP($B174,選擇權未平倉餘額!$A$4:$I$500,9,FALSE)</f>
        <v>0</v>
      </c>
      <c r="V174" s="42">
        <f>VLOOKUP($B174,臺指選擇權P_C_Ratios!$A$4:$C$500,3,FALSE)</f>
        <v>0</v>
      </c>
      <c r="W174" s="44" t="e">
        <f>VLOOKUP($B174,散戶多空比!$A$6:$L$500,12,FALSE)</f>
        <v>#DIV/0!</v>
      </c>
      <c r="X174" s="43">
        <f>VLOOKUP($B174,期貨大額交易人未沖銷部位!$A$4:$O$499,4,FALSE)</f>
        <v>0</v>
      </c>
      <c r="Y174" s="43">
        <f>VLOOKUP($B174,期貨大額交易人未沖銷部位!$A$4:$O$499,7,FALSE)</f>
        <v>0</v>
      </c>
      <c r="Z174" s="43">
        <f>VLOOKUP($B174,期貨大額交易人未沖銷部位!$A$4:$O$499,10,FALSE)</f>
        <v>0</v>
      </c>
      <c r="AA174" s="43">
        <f>VLOOKUP($B174,期貨大額交易人未沖銷部位!$A$4:$O$499,13,FALSE)</f>
        <v>0</v>
      </c>
      <c r="AB174" s="43">
        <f>VLOOKUP($B174,期貨大額交易人未沖銷部位!$A$4:$O$499,14,FALSE)</f>
        <v>0</v>
      </c>
      <c r="AC174" s="43">
        <f>VLOOKUP($B174,期貨大額交易人未沖銷部位!$A$4:$O$499,15,FALSE)</f>
        <v>0</v>
      </c>
      <c r="AD174" s="36">
        <f>VLOOKUP($B174,三大美股走勢!$A$4:$J$500,4,FALSE)</f>
        <v>0</v>
      </c>
      <c r="AE174" s="36">
        <f>VLOOKUP($B174,三大美股走勢!$A$4:$J$500,7,FALSE)</f>
        <v>0</v>
      </c>
      <c r="AF174" s="36">
        <f>VLOOKUP($B174,三大美股走勢!$A$4:$J$500,10,FALSE)</f>
        <v>0</v>
      </c>
    </row>
    <row r="175" spans="2:32">
      <c r="B175" s="35">
        <v>42954</v>
      </c>
      <c r="C175" s="36">
        <f>VLOOKUP($B175,大盤與近月台指!$A$4:$I$499,2,FALSE)</f>
        <v>0</v>
      </c>
      <c r="D175" s="37">
        <f>VLOOKUP($B175,大盤與近月台指!$A$4:$I$499,3,FALSE)</f>
        <v>0</v>
      </c>
      <c r="E175" s="38">
        <f>VLOOKUP($B175,大盤與近月台指!$A$4:$I$499,4,FALSE)</f>
        <v>0</v>
      </c>
      <c r="F175" s="36">
        <f>VLOOKUP($B175,大盤與近月台指!$A$4:$I$499,5,FALSE)</f>
        <v>0</v>
      </c>
      <c r="G175" s="52">
        <f>VLOOKUP($B175,三大法人買賣超!$A$4:$I$500,3,FALSE)</f>
        <v>0</v>
      </c>
      <c r="H175" s="37">
        <f>VLOOKUP($B175,三大法人買賣超!$A$4:$I$500,5,FALSE)</f>
        <v>0</v>
      </c>
      <c r="I175" s="29">
        <f>VLOOKUP($B175,三大法人買賣超!$A$4:$I$500,7,FALSE)</f>
        <v>0</v>
      </c>
      <c r="J175" s="29">
        <f>VLOOKUP($B175,三大法人買賣超!$A$4:$I$500,9,FALSE)</f>
        <v>0</v>
      </c>
      <c r="K175" s="40">
        <f>新台幣匯率美元指數!B176</f>
        <v>0</v>
      </c>
      <c r="L175" s="41">
        <f>新台幣匯率美元指數!C176</f>
        <v>0</v>
      </c>
      <c r="M175" s="42">
        <f>新台幣匯率美元指數!D176</f>
        <v>0</v>
      </c>
      <c r="N175" s="29">
        <f>VLOOKUP($B175,期貨未平倉口數!$A$4:$M$499,4,FALSE)</f>
        <v>0</v>
      </c>
      <c r="O175" s="29">
        <f>VLOOKUP($B175,期貨未平倉口數!$A$4:$M$499,9,FALSE)</f>
        <v>0</v>
      </c>
      <c r="P175" s="29">
        <f>VLOOKUP($B175,期貨未平倉口數!$A$4:$M$499,10,FALSE)</f>
        <v>-73219.75</v>
      </c>
      <c r="Q175" s="29">
        <f>VLOOKUP($B175,期貨未平倉口數!$A$4:$M$499,11,FALSE)</f>
        <v>0</v>
      </c>
      <c r="R175" s="67">
        <f>VLOOKUP($B175,選擇權未平倉餘額!$A$4:$I$500,6,FALSE)</f>
        <v>0</v>
      </c>
      <c r="S175" s="67">
        <f>VLOOKUP($B175,選擇權未平倉餘額!$A$4:$I$500,7,FALSE)</f>
        <v>0</v>
      </c>
      <c r="T175" s="67">
        <f>VLOOKUP($B175,選擇權未平倉餘額!$A$4:$I$500,8,FALSE)</f>
        <v>0</v>
      </c>
      <c r="U175" s="67">
        <f>VLOOKUP($B175,選擇權未平倉餘額!$A$4:$I$500,9,FALSE)</f>
        <v>0</v>
      </c>
      <c r="V175" s="42">
        <f>VLOOKUP($B175,臺指選擇權P_C_Ratios!$A$4:$C$500,3,FALSE)</f>
        <v>0</v>
      </c>
      <c r="W175" s="44" t="e">
        <f>VLOOKUP($B175,散戶多空比!$A$6:$L$500,12,FALSE)</f>
        <v>#DIV/0!</v>
      </c>
      <c r="X175" s="43">
        <f>VLOOKUP($B175,期貨大額交易人未沖銷部位!$A$4:$O$499,4,FALSE)</f>
        <v>0</v>
      </c>
      <c r="Y175" s="43">
        <f>VLOOKUP($B175,期貨大額交易人未沖銷部位!$A$4:$O$499,7,FALSE)</f>
        <v>0</v>
      </c>
      <c r="Z175" s="43">
        <f>VLOOKUP($B175,期貨大額交易人未沖銷部位!$A$4:$O$499,10,FALSE)</f>
        <v>0</v>
      </c>
      <c r="AA175" s="43">
        <f>VLOOKUP($B175,期貨大額交易人未沖銷部位!$A$4:$O$499,13,FALSE)</f>
        <v>0</v>
      </c>
      <c r="AB175" s="43">
        <f>VLOOKUP($B175,期貨大額交易人未沖銷部位!$A$4:$O$499,14,FALSE)</f>
        <v>0</v>
      </c>
      <c r="AC175" s="43">
        <f>VLOOKUP($B175,期貨大額交易人未沖銷部位!$A$4:$O$499,15,FALSE)</f>
        <v>0</v>
      </c>
      <c r="AD175" s="36">
        <f>VLOOKUP($B175,三大美股走勢!$A$4:$J$500,4,FALSE)</f>
        <v>0</v>
      </c>
      <c r="AE175" s="36">
        <f>VLOOKUP($B175,三大美股走勢!$A$4:$J$500,7,FALSE)</f>
        <v>0</v>
      </c>
      <c r="AF175" s="36">
        <f>VLOOKUP($B175,三大美股走勢!$A$4:$J$500,10,FALSE)</f>
        <v>0</v>
      </c>
    </row>
    <row r="176" spans="2:32">
      <c r="B176" s="35">
        <v>42955</v>
      </c>
      <c r="C176" s="36">
        <f>VLOOKUP($B176,大盤與近月台指!$A$4:$I$499,2,FALSE)</f>
        <v>0</v>
      </c>
      <c r="D176" s="37">
        <f>VLOOKUP($B176,大盤與近月台指!$A$4:$I$499,3,FALSE)</f>
        <v>0</v>
      </c>
      <c r="E176" s="38">
        <f>VLOOKUP($B176,大盤與近月台指!$A$4:$I$499,4,FALSE)</f>
        <v>0</v>
      </c>
      <c r="F176" s="36">
        <f>VLOOKUP($B176,大盤與近月台指!$A$4:$I$499,5,FALSE)</f>
        <v>0</v>
      </c>
      <c r="G176" s="52">
        <f>VLOOKUP($B176,三大法人買賣超!$A$4:$I$500,3,FALSE)</f>
        <v>0</v>
      </c>
      <c r="H176" s="37">
        <f>VLOOKUP($B176,三大法人買賣超!$A$4:$I$500,5,FALSE)</f>
        <v>0</v>
      </c>
      <c r="I176" s="29">
        <f>VLOOKUP($B176,三大法人買賣超!$A$4:$I$500,7,FALSE)</f>
        <v>0</v>
      </c>
      <c r="J176" s="29">
        <f>VLOOKUP($B176,三大法人買賣超!$A$4:$I$500,9,FALSE)</f>
        <v>0</v>
      </c>
      <c r="K176" s="40">
        <f>新台幣匯率美元指數!B177</f>
        <v>0</v>
      </c>
      <c r="L176" s="41">
        <f>新台幣匯率美元指數!C177</f>
        <v>0</v>
      </c>
      <c r="M176" s="42">
        <f>新台幣匯率美元指數!D177</f>
        <v>0</v>
      </c>
      <c r="N176" s="29">
        <f>VLOOKUP($B176,期貨未平倉口數!$A$4:$M$499,4,FALSE)</f>
        <v>0</v>
      </c>
      <c r="O176" s="29">
        <f>VLOOKUP($B176,期貨未平倉口數!$A$4:$M$499,9,FALSE)</f>
        <v>0</v>
      </c>
      <c r="P176" s="29">
        <f>VLOOKUP($B176,期貨未平倉口數!$A$4:$M$499,10,FALSE)</f>
        <v>-73219.75</v>
      </c>
      <c r="Q176" s="29">
        <f>VLOOKUP($B176,期貨未平倉口數!$A$4:$M$499,11,FALSE)</f>
        <v>0</v>
      </c>
      <c r="R176" s="67">
        <f>VLOOKUP($B176,選擇權未平倉餘額!$A$4:$I$500,6,FALSE)</f>
        <v>0</v>
      </c>
      <c r="S176" s="67">
        <f>VLOOKUP($B176,選擇權未平倉餘額!$A$4:$I$500,7,FALSE)</f>
        <v>0</v>
      </c>
      <c r="T176" s="67">
        <f>VLOOKUP($B176,選擇權未平倉餘額!$A$4:$I$500,8,FALSE)</f>
        <v>0</v>
      </c>
      <c r="U176" s="67">
        <f>VLOOKUP($B176,選擇權未平倉餘額!$A$4:$I$500,9,FALSE)</f>
        <v>0</v>
      </c>
      <c r="V176" s="42">
        <f>VLOOKUP($B176,臺指選擇權P_C_Ratios!$A$4:$C$500,3,FALSE)</f>
        <v>0</v>
      </c>
      <c r="W176" s="44" t="e">
        <f>VLOOKUP($B176,散戶多空比!$A$6:$L$500,12,FALSE)</f>
        <v>#DIV/0!</v>
      </c>
      <c r="X176" s="43">
        <f>VLOOKUP($B176,期貨大額交易人未沖銷部位!$A$4:$O$499,4,FALSE)</f>
        <v>0</v>
      </c>
      <c r="Y176" s="43">
        <f>VLOOKUP($B176,期貨大額交易人未沖銷部位!$A$4:$O$499,7,FALSE)</f>
        <v>0</v>
      </c>
      <c r="Z176" s="43">
        <f>VLOOKUP($B176,期貨大額交易人未沖銷部位!$A$4:$O$499,10,FALSE)</f>
        <v>0</v>
      </c>
      <c r="AA176" s="43">
        <f>VLOOKUP($B176,期貨大額交易人未沖銷部位!$A$4:$O$499,13,FALSE)</f>
        <v>0</v>
      </c>
      <c r="AB176" s="43">
        <f>VLOOKUP($B176,期貨大額交易人未沖銷部位!$A$4:$O$499,14,FALSE)</f>
        <v>0</v>
      </c>
      <c r="AC176" s="43">
        <f>VLOOKUP($B176,期貨大額交易人未沖銷部位!$A$4:$O$499,15,FALSE)</f>
        <v>0</v>
      </c>
      <c r="AD176" s="36">
        <f>VLOOKUP($B176,三大美股走勢!$A$4:$J$500,4,FALSE)</f>
        <v>0</v>
      </c>
      <c r="AE176" s="36">
        <f>VLOOKUP($B176,三大美股走勢!$A$4:$J$500,7,FALSE)</f>
        <v>0</v>
      </c>
      <c r="AF176" s="36">
        <f>VLOOKUP($B176,三大美股走勢!$A$4:$J$500,10,FALSE)</f>
        <v>0</v>
      </c>
    </row>
    <row r="177" spans="2:32">
      <c r="B177" s="35">
        <v>42956</v>
      </c>
      <c r="C177" s="36">
        <f>VLOOKUP($B177,大盤與近月台指!$A$4:$I$499,2,FALSE)</f>
        <v>0</v>
      </c>
      <c r="D177" s="37">
        <f>VLOOKUP($B177,大盤與近月台指!$A$4:$I$499,3,FALSE)</f>
        <v>0</v>
      </c>
      <c r="E177" s="38">
        <f>VLOOKUP($B177,大盤與近月台指!$A$4:$I$499,4,FALSE)</f>
        <v>0</v>
      </c>
      <c r="F177" s="36">
        <f>VLOOKUP($B177,大盤與近月台指!$A$4:$I$499,5,FALSE)</f>
        <v>0</v>
      </c>
      <c r="G177" s="52">
        <f>VLOOKUP($B177,三大法人買賣超!$A$4:$I$500,3,FALSE)</f>
        <v>0</v>
      </c>
      <c r="H177" s="37">
        <f>VLOOKUP($B177,三大法人買賣超!$A$4:$I$500,5,FALSE)</f>
        <v>0</v>
      </c>
      <c r="I177" s="29">
        <f>VLOOKUP($B177,三大法人買賣超!$A$4:$I$500,7,FALSE)</f>
        <v>0</v>
      </c>
      <c r="J177" s="29">
        <f>VLOOKUP($B177,三大法人買賣超!$A$4:$I$500,9,FALSE)</f>
        <v>0</v>
      </c>
      <c r="K177" s="40">
        <f>新台幣匯率美元指數!B178</f>
        <v>0</v>
      </c>
      <c r="L177" s="41">
        <f>新台幣匯率美元指數!C178</f>
        <v>0</v>
      </c>
      <c r="M177" s="42">
        <f>新台幣匯率美元指數!D178</f>
        <v>0</v>
      </c>
      <c r="N177" s="29">
        <f>VLOOKUP($B177,期貨未平倉口數!$A$4:$M$499,4,FALSE)</f>
        <v>0</v>
      </c>
      <c r="O177" s="29">
        <f>VLOOKUP($B177,期貨未平倉口數!$A$4:$M$499,9,FALSE)</f>
        <v>0</v>
      </c>
      <c r="P177" s="29">
        <f>VLOOKUP($B177,期貨未平倉口數!$A$4:$M$499,10,FALSE)</f>
        <v>-73219.75</v>
      </c>
      <c r="Q177" s="29">
        <f>VLOOKUP($B177,期貨未平倉口數!$A$4:$M$499,11,FALSE)</f>
        <v>0</v>
      </c>
      <c r="R177" s="67">
        <f>VLOOKUP($B177,選擇權未平倉餘額!$A$4:$I$500,6,FALSE)</f>
        <v>0</v>
      </c>
      <c r="S177" s="67">
        <f>VLOOKUP($B177,選擇權未平倉餘額!$A$4:$I$500,7,FALSE)</f>
        <v>0</v>
      </c>
      <c r="T177" s="67">
        <f>VLOOKUP($B177,選擇權未平倉餘額!$A$4:$I$500,8,FALSE)</f>
        <v>0</v>
      </c>
      <c r="U177" s="67">
        <f>VLOOKUP($B177,選擇權未平倉餘額!$A$4:$I$500,9,FALSE)</f>
        <v>0</v>
      </c>
      <c r="V177" s="42">
        <f>VLOOKUP($B177,臺指選擇權P_C_Ratios!$A$4:$C$500,3,FALSE)</f>
        <v>0</v>
      </c>
      <c r="W177" s="44" t="e">
        <f>VLOOKUP($B177,散戶多空比!$A$6:$L$500,12,FALSE)</f>
        <v>#DIV/0!</v>
      </c>
      <c r="X177" s="43">
        <f>VLOOKUP($B177,期貨大額交易人未沖銷部位!$A$4:$O$499,4,FALSE)</f>
        <v>0</v>
      </c>
      <c r="Y177" s="43">
        <f>VLOOKUP($B177,期貨大額交易人未沖銷部位!$A$4:$O$499,7,FALSE)</f>
        <v>0</v>
      </c>
      <c r="Z177" s="43">
        <f>VLOOKUP($B177,期貨大額交易人未沖銷部位!$A$4:$O$499,10,FALSE)</f>
        <v>0</v>
      </c>
      <c r="AA177" s="43">
        <f>VLOOKUP($B177,期貨大額交易人未沖銷部位!$A$4:$O$499,13,FALSE)</f>
        <v>0</v>
      </c>
      <c r="AB177" s="43">
        <f>VLOOKUP($B177,期貨大額交易人未沖銷部位!$A$4:$O$499,14,FALSE)</f>
        <v>0</v>
      </c>
      <c r="AC177" s="43">
        <f>VLOOKUP($B177,期貨大額交易人未沖銷部位!$A$4:$O$499,15,FALSE)</f>
        <v>0</v>
      </c>
      <c r="AD177" s="36">
        <f>VLOOKUP($B177,三大美股走勢!$A$4:$J$500,4,FALSE)</f>
        <v>0</v>
      </c>
      <c r="AE177" s="36">
        <f>VLOOKUP($B177,三大美股走勢!$A$4:$J$500,7,FALSE)</f>
        <v>0</v>
      </c>
      <c r="AF177" s="36">
        <f>VLOOKUP($B177,三大美股走勢!$A$4:$J$500,10,FALSE)</f>
        <v>0</v>
      </c>
    </row>
    <row r="178" spans="2:32">
      <c r="B178" s="35">
        <v>42957</v>
      </c>
      <c r="C178" s="36">
        <f>VLOOKUP($B178,大盤與近月台指!$A$4:$I$499,2,FALSE)</f>
        <v>0</v>
      </c>
      <c r="D178" s="37">
        <f>VLOOKUP($B178,大盤與近月台指!$A$4:$I$499,3,FALSE)</f>
        <v>0</v>
      </c>
      <c r="E178" s="38">
        <f>VLOOKUP($B178,大盤與近月台指!$A$4:$I$499,4,FALSE)</f>
        <v>0</v>
      </c>
      <c r="F178" s="36">
        <f>VLOOKUP($B178,大盤與近月台指!$A$4:$I$499,5,FALSE)</f>
        <v>0</v>
      </c>
      <c r="G178" s="52">
        <f>VLOOKUP($B178,三大法人買賣超!$A$4:$I$500,3,FALSE)</f>
        <v>0</v>
      </c>
      <c r="H178" s="37">
        <f>VLOOKUP($B178,三大法人買賣超!$A$4:$I$500,5,FALSE)</f>
        <v>0</v>
      </c>
      <c r="I178" s="29">
        <f>VLOOKUP($B178,三大法人買賣超!$A$4:$I$500,7,FALSE)</f>
        <v>0</v>
      </c>
      <c r="J178" s="29">
        <f>VLOOKUP($B178,三大法人買賣超!$A$4:$I$500,9,FALSE)</f>
        <v>0</v>
      </c>
      <c r="K178" s="40">
        <f>新台幣匯率美元指數!B179</f>
        <v>0</v>
      </c>
      <c r="L178" s="41">
        <f>新台幣匯率美元指數!C179</f>
        <v>0</v>
      </c>
      <c r="M178" s="42">
        <f>新台幣匯率美元指數!D179</f>
        <v>0</v>
      </c>
      <c r="N178" s="29">
        <f>VLOOKUP($B178,期貨未平倉口數!$A$4:$M$499,4,FALSE)</f>
        <v>0</v>
      </c>
      <c r="O178" s="29">
        <f>VLOOKUP($B178,期貨未平倉口數!$A$4:$M$499,9,FALSE)</f>
        <v>0</v>
      </c>
      <c r="P178" s="29">
        <f>VLOOKUP($B178,期貨未平倉口數!$A$4:$M$499,10,FALSE)</f>
        <v>-73219.75</v>
      </c>
      <c r="Q178" s="29">
        <f>VLOOKUP($B178,期貨未平倉口數!$A$4:$M$499,11,FALSE)</f>
        <v>0</v>
      </c>
      <c r="R178" s="67">
        <f>VLOOKUP($B178,選擇權未平倉餘額!$A$4:$I$500,6,FALSE)</f>
        <v>0</v>
      </c>
      <c r="S178" s="67">
        <f>VLOOKUP($B178,選擇權未平倉餘額!$A$4:$I$500,7,FALSE)</f>
        <v>0</v>
      </c>
      <c r="T178" s="67">
        <f>VLOOKUP($B178,選擇權未平倉餘額!$A$4:$I$500,8,FALSE)</f>
        <v>0</v>
      </c>
      <c r="U178" s="67">
        <f>VLOOKUP($B178,選擇權未平倉餘額!$A$4:$I$500,9,FALSE)</f>
        <v>0</v>
      </c>
      <c r="V178" s="42">
        <f>VLOOKUP($B178,臺指選擇權P_C_Ratios!$A$4:$C$500,3,FALSE)</f>
        <v>0</v>
      </c>
      <c r="W178" s="44" t="e">
        <f>VLOOKUP($B178,散戶多空比!$A$6:$L$500,12,FALSE)</f>
        <v>#DIV/0!</v>
      </c>
      <c r="X178" s="43">
        <f>VLOOKUP($B178,期貨大額交易人未沖銷部位!$A$4:$O$499,4,FALSE)</f>
        <v>0</v>
      </c>
      <c r="Y178" s="43">
        <f>VLOOKUP($B178,期貨大額交易人未沖銷部位!$A$4:$O$499,7,FALSE)</f>
        <v>0</v>
      </c>
      <c r="Z178" s="43">
        <f>VLOOKUP($B178,期貨大額交易人未沖銷部位!$A$4:$O$499,10,FALSE)</f>
        <v>0</v>
      </c>
      <c r="AA178" s="43">
        <f>VLOOKUP($B178,期貨大額交易人未沖銷部位!$A$4:$O$499,13,FALSE)</f>
        <v>0</v>
      </c>
      <c r="AB178" s="43">
        <f>VLOOKUP($B178,期貨大額交易人未沖銷部位!$A$4:$O$499,14,FALSE)</f>
        <v>0</v>
      </c>
      <c r="AC178" s="43">
        <f>VLOOKUP($B178,期貨大額交易人未沖銷部位!$A$4:$O$499,15,FALSE)</f>
        <v>0</v>
      </c>
      <c r="AD178" s="36">
        <f>VLOOKUP($B178,三大美股走勢!$A$4:$J$500,4,FALSE)</f>
        <v>0</v>
      </c>
      <c r="AE178" s="36">
        <f>VLOOKUP($B178,三大美股走勢!$A$4:$J$500,7,FALSE)</f>
        <v>0</v>
      </c>
      <c r="AF178" s="36">
        <f>VLOOKUP($B178,三大美股走勢!$A$4:$J$500,10,FALSE)</f>
        <v>0</v>
      </c>
    </row>
    <row r="179" spans="2:32">
      <c r="B179" s="35">
        <v>42958</v>
      </c>
      <c r="C179" s="36">
        <f>VLOOKUP($B179,大盤與近月台指!$A$4:$I$499,2,FALSE)</f>
        <v>0</v>
      </c>
      <c r="D179" s="37">
        <f>VLOOKUP($B179,大盤與近月台指!$A$4:$I$499,3,FALSE)</f>
        <v>0</v>
      </c>
      <c r="E179" s="38">
        <f>VLOOKUP($B179,大盤與近月台指!$A$4:$I$499,4,FALSE)</f>
        <v>0</v>
      </c>
      <c r="F179" s="36">
        <f>VLOOKUP($B179,大盤與近月台指!$A$4:$I$499,5,FALSE)</f>
        <v>0</v>
      </c>
      <c r="G179" s="52">
        <f>VLOOKUP($B179,三大法人買賣超!$A$4:$I$500,3,FALSE)</f>
        <v>0</v>
      </c>
      <c r="H179" s="37">
        <f>VLOOKUP($B179,三大法人買賣超!$A$4:$I$500,5,FALSE)</f>
        <v>0</v>
      </c>
      <c r="I179" s="29">
        <f>VLOOKUP($B179,三大法人買賣超!$A$4:$I$500,7,FALSE)</f>
        <v>0</v>
      </c>
      <c r="J179" s="29">
        <f>VLOOKUP($B179,三大法人買賣超!$A$4:$I$500,9,FALSE)</f>
        <v>0</v>
      </c>
      <c r="K179" s="40">
        <f>新台幣匯率美元指數!B180</f>
        <v>0</v>
      </c>
      <c r="L179" s="41">
        <f>新台幣匯率美元指數!C180</f>
        <v>0</v>
      </c>
      <c r="M179" s="42">
        <f>新台幣匯率美元指數!D180</f>
        <v>0</v>
      </c>
      <c r="N179" s="29">
        <f>VLOOKUP($B179,期貨未平倉口數!$A$4:$M$499,4,FALSE)</f>
        <v>0</v>
      </c>
      <c r="O179" s="29">
        <f>VLOOKUP($B179,期貨未平倉口數!$A$4:$M$499,9,FALSE)</f>
        <v>0</v>
      </c>
      <c r="P179" s="29">
        <f>VLOOKUP($B179,期貨未平倉口數!$A$4:$M$499,10,FALSE)</f>
        <v>-73219.75</v>
      </c>
      <c r="Q179" s="29">
        <f>VLOOKUP($B179,期貨未平倉口數!$A$4:$M$499,11,FALSE)</f>
        <v>0</v>
      </c>
      <c r="R179" s="67">
        <f>VLOOKUP($B179,選擇權未平倉餘額!$A$4:$I$500,6,FALSE)</f>
        <v>0</v>
      </c>
      <c r="S179" s="67">
        <f>VLOOKUP($B179,選擇權未平倉餘額!$A$4:$I$500,7,FALSE)</f>
        <v>0</v>
      </c>
      <c r="T179" s="67">
        <f>VLOOKUP($B179,選擇權未平倉餘額!$A$4:$I$500,8,FALSE)</f>
        <v>0</v>
      </c>
      <c r="U179" s="67">
        <f>VLOOKUP($B179,選擇權未平倉餘額!$A$4:$I$500,9,FALSE)</f>
        <v>0</v>
      </c>
      <c r="V179" s="42">
        <f>VLOOKUP($B179,臺指選擇權P_C_Ratios!$A$4:$C$500,3,FALSE)</f>
        <v>0</v>
      </c>
      <c r="W179" s="44" t="e">
        <f>VLOOKUP($B179,散戶多空比!$A$6:$L$500,12,FALSE)</f>
        <v>#DIV/0!</v>
      </c>
      <c r="X179" s="43">
        <f>VLOOKUP($B179,期貨大額交易人未沖銷部位!$A$4:$O$499,4,FALSE)</f>
        <v>0</v>
      </c>
      <c r="Y179" s="43">
        <f>VLOOKUP($B179,期貨大額交易人未沖銷部位!$A$4:$O$499,7,FALSE)</f>
        <v>0</v>
      </c>
      <c r="Z179" s="43">
        <f>VLOOKUP($B179,期貨大額交易人未沖銷部位!$A$4:$O$499,10,FALSE)</f>
        <v>0</v>
      </c>
      <c r="AA179" s="43">
        <f>VLOOKUP($B179,期貨大額交易人未沖銷部位!$A$4:$O$499,13,FALSE)</f>
        <v>0</v>
      </c>
      <c r="AB179" s="43">
        <f>VLOOKUP($B179,期貨大額交易人未沖銷部位!$A$4:$O$499,14,FALSE)</f>
        <v>0</v>
      </c>
      <c r="AC179" s="43">
        <f>VLOOKUP($B179,期貨大額交易人未沖銷部位!$A$4:$O$499,15,FALSE)</f>
        <v>0</v>
      </c>
      <c r="AD179" s="36">
        <f>VLOOKUP($B179,三大美股走勢!$A$4:$J$500,4,FALSE)</f>
        <v>0</v>
      </c>
      <c r="AE179" s="36">
        <f>VLOOKUP($B179,三大美股走勢!$A$4:$J$500,7,FALSE)</f>
        <v>0</v>
      </c>
      <c r="AF179" s="36">
        <f>VLOOKUP($B179,三大美股走勢!$A$4:$J$500,10,FALSE)</f>
        <v>0</v>
      </c>
    </row>
    <row r="180" spans="2:32">
      <c r="B180" s="35">
        <v>42959</v>
      </c>
      <c r="C180" s="36">
        <f>VLOOKUP($B180,大盤與近月台指!$A$4:$I$499,2,FALSE)</f>
        <v>0</v>
      </c>
      <c r="D180" s="37">
        <f>VLOOKUP($B180,大盤與近月台指!$A$4:$I$499,3,FALSE)</f>
        <v>0</v>
      </c>
      <c r="E180" s="38">
        <f>VLOOKUP($B180,大盤與近月台指!$A$4:$I$499,4,FALSE)</f>
        <v>0</v>
      </c>
      <c r="F180" s="36">
        <f>VLOOKUP($B180,大盤與近月台指!$A$4:$I$499,5,FALSE)</f>
        <v>0</v>
      </c>
      <c r="G180" s="52">
        <f>VLOOKUP($B180,三大法人買賣超!$A$4:$I$500,3,FALSE)</f>
        <v>0</v>
      </c>
      <c r="H180" s="37">
        <f>VLOOKUP($B180,三大法人買賣超!$A$4:$I$500,5,FALSE)</f>
        <v>0</v>
      </c>
      <c r="I180" s="29">
        <f>VLOOKUP($B180,三大法人買賣超!$A$4:$I$500,7,FALSE)</f>
        <v>0</v>
      </c>
      <c r="J180" s="29">
        <f>VLOOKUP($B180,三大法人買賣超!$A$4:$I$500,9,FALSE)</f>
        <v>0</v>
      </c>
      <c r="K180" s="40">
        <f>新台幣匯率美元指數!B181</f>
        <v>0</v>
      </c>
      <c r="L180" s="41">
        <f>新台幣匯率美元指數!C181</f>
        <v>0</v>
      </c>
      <c r="M180" s="42">
        <f>新台幣匯率美元指數!D181</f>
        <v>0</v>
      </c>
      <c r="N180" s="29">
        <f>VLOOKUP($B180,期貨未平倉口數!$A$4:$M$499,4,FALSE)</f>
        <v>0</v>
      </c>
      <c r="O180" s="29">
        <f>VLOOKUP($B180,期貨未平倉口數!$A$4:$M$499,9,FALSE)</f>
        <v>0</v>
      </c>
      <c r="P180" s="29">
        <f>VLOOKUP($B180,期貨未平倉口數!$A$4:$M$499,10,FALSE)</f>
        <v>-73219.75</v>
      </c>
      <c r="Q180" s="29">
        <f>VLOOKUP($B180,期貨未平倉口數!$A$4:$M$499,11,FALSE)</f>
        <v>0</v>
      </c>
      <c r="R180" s="67">
        <f>VLOOKUP($B180,選擇權未平倉餘額!$A$4:$I$500,6,FALSE)</f>
        <v>0</v>
      </c>
      <c r="S180" s="67">
        <f>VLOOKUP($B180,選擇權未平倉餘額!$A$4:$I$500,7,FALSE)</f>
        <v>0</v>
      </c>
      <c r="T180" s="67">
        <f>VLOOKUP($B180,選擇權未平倉餘額!$A$4:$I$500,8,FALSE)</f>
        <v>0</v>
      </c>
      <c r="U180" s="67">
        <f>VLOOKUP($B180,選擇權未平倉餘額!$A$4:$I$500,9,FALSE)</f>
        <v>0</v>
      </c>
      <c r="V180" s="42">
        <f>VLOOKUP($B180,臺指選擇權P_C_Ratios!$A$4:$C$500,3,FALSE)</f>
        <v>0</v>
      </c>
      <c r="W180" s="44" t="e">
        <f>VLOOKUP($B180,散戶多空比!$A$6:$L$500,12,FALSE)</f>
        <v>#DIV/0!</v>
      </c>
      <c r="X180" s="43">
        <f>VLOOKUP($B180,期貨大額交易人未沖銷部位!$A$4:$O$499,4,FALSE)</f>
        <v>0</v>
      </c>
      <c r="Y180" s="43">
        <f>VLOOKUP($B180,期貨大額交易人未沖銷部位!$A$4:$O$499,7,FALSE)</f>
        <v>0</v>
      </c>
      <c r="Z180" s="43">
        <f>VLOOKUP($B180,期貨大額交易人未沖銷部位!$A$4:$O$499,10,FALSE)</f>
        <v>0</v>
      </c>
      <c r="AA180" s="43">
        <f>VLOOKUP($B180,期貨大額交易人未沖銷部位!$A$4:$O$499,13,FALSE)</f>
        <v>0</v>
      </c>
      <c r="AB180" s="43">
        <f>VLOOKUP($B180,期貨大額交易人未沖銷部位!$A$4:$O$499,14,FALSE)</f>
        <v>0</v>
      </c>
      <c r="AC180" s="43">
        <f>VLOOKUP($B180,期貨大額交易人未沖銷部位!$A$4:$O$499,15,FALSE)</f>
        <v>0</v>
      </c>
      <c r="AD180" s="36">
        <f>VLOOKUP($B180,三大美股走勢!$A$4:$J$500,4,FALSE)</f>
        <v>0</v>
      </c>
      <c r="AE180" s="36">
        <f>VLOOKUP($B180,三大美股走勢!$A$4:$J$500,7,FALSE)</f>
        <v>0</v>
      </c>
      <c r="AF180" s="36">
        <f>VLOOKUP($B180,三大美股走勢!$A$4:$J$500,10,FALSE)</f>
        <v>0</v>
      </c>
    </row>
    <row r="181" spans="2:32">
      <c r="B181" s="35">
        <v>42960</v>
      </c>
      <c r="C181" s="36">
        <f>VLOOKUP($B181,大盤與近月台指!$A$4:$I$499,2,FALSE)</f>
        <v>0</v>
      </c>
      <c r="D181" s="37">
        <f>VLOOKUP($B181,大盤與近月台指!$A$4:$I$499,3,FALSE)</f>
        <v>0</v>
      </c>
      <c r="E181" s="38">
        <f>VLOOKUP($B181,大盤與近月台指!$A$4:$I$499,4,FALSE)</f>
        <v>0</v>
      </c>
      <c r="F181" s="36">
        <f>VLOOKUP($B181,大盤與近月台指!$A$4:$I$499,5,FALSE)</f>
        <v>0</v>
      </c>
      <c r="G181" s="52">
        <f>VLOOKUP($B181,三大法人買賣超!$A$4:$I$500,3,FALSE)</f>
        <v>0</v>
      </c>
      <c r="H181" s="37">
        <f>VLOOKUP($B181,三大法人買賣超!$A$4:$I$500,5,FALSE)</f>
        <v>0</v>
      </c>
      <c r="I181" s="29">
        <f>VLOOKUP($B181,三大法人買賣超!$A$4:$I$500,7,FALSE)</f>
        <v>0</v>
      </c>
      <c r="J181" s="29">
        <f>VLOOKUP($B181,三大法人買賣超!$A$4:$I$500,9,FALSE)</f>
        <v>0</v>
      </c>
      <c r="K181" s="40">
        <f>新台幣匯率美元指數!B182</f>
        <v>0</v>
      </c>
      <c r="L181" s="41">
        <f>新台幣匯率美元指數!C182</f>
        <v>0</v>
      </c>
      <c r="M181" s="42">
        <f>新台幣匯率美元指數!D182</f>
        <v>0</v>
      </c>
      <c r="N181" s="29">
        <f>VLOOKUP($B181,期貨未平倉口數!$A$4:$M$499,4,FALSE)</f>
        <v>0</v>
      </c>
      <c r="O181" s="29">
        <f>VLOOKUP($B181,期貨未平倉口數!$A$4:$M$499,9,FALSE)</f>
        <v>0</v>
      </c>
      <c r="P181" s="29">
        <f>VLOOKUP($B181,期貨未平倉口數!$A$4:$M$499,10,FALSE)</f>
        <v>-73219.75</v>
      </c>
      <c r="Q181" s="29">
        <f>VLOOKUP($B181,期貨未平倉口數!$A$4:$M$499,11,FALSE)</f>
        <v>0</v>
      </c>
      <c r="R181" s="67">
        <f>VLOOKUP($B181,選擇權未平倉餘額!$A$4:$I$500,6,FALSE)</f>
        <v>0</v>
      </c>
      <c r="S181" s="67">
        <f>VLOOKUP($B181,選擇權未平倉餘額!$A$4:$I$500,7,FALSE)</f>
        <v>0</v>
      </c>
      <c r="T181" s="67">
        <f>VLOOKUP($B181,選擇權未平倉餘額!$A$4:$I$500,8,FALSE)</f>
        <v>0</v>
      </c>
      <c r="U181" s="67">
        <f>VLOOKUP($B181,選擇權未平倉餘額!$A$4:$I$500,9,FALSE)</f>
        <v>0</v>
      </c>
      <c r="V181" s="42">
        <f>VLOOKUP($B181,臺指選擇權P_C_Ratios!$A$4:$C$500,3,FALSE)</f>
        <v>0</v>
      </c>
      <c r="W181" s="44" t="e">
        <f>VLOOKUP($B181,散戶多空比!$A$6:$L$500,12,FALSE)</f>
        <v>#DIV/0!</v>
      </c>
      <c r="X181" s="43">
        <f>VLOOKUP($B181,期貨大額交易人未沖銷部位!$A$4:$O$499,4,FALSE)</f>
        <v>0</v>
      </c>
      <c r="Y181" s="43">
        <f>VLOOKUP($B181,期貨大額交易人未沖銷部位!$A$4:$O$499,7,FALSE)</f>
        <v>0</v>
      </c>
      <c r="Z181" s="43">
        <f>VLOOKUP($B181,期貨大額交易人未沖銷部位!$A$4:$O$499,10,FALSE)</f>
        <v>0</v>
      </c>
      <c r="AA181" s="43">
        <f>VLOOKUP($B181,期貨大額交易人未沖銷部位!$A$4:$O$499,13,FALSE)</f>
        <v>0</v>
      </c>
      <c r="AB181" s="43">
        <f>VLOOKUP($B181,期貨大額交易人未沖銷部位!$A$4:$O$499,14,FALSE)</f>
        <v>0</v>
      </c>
      <c r="AC181" s="43">
        <f>VLOOKUP($B181,期貨大額交易人未沖銷部位!$A$4:$O$499,15,FALSE)</f>
        <v>0</v>
      </c>
      <c r="AD181" s="36">
        <f>VLOOKUP($B181,三大美股走勢!$A$4:$J$500,4,FALSE)</f>
        <v>0</v>
      </c>
      <c r="AE181" s="36">
        <f>VLOOKUP($B181,三大美股走勢!$A$4:$J$500,7,FALSE)</f>
        <v>0</v>
      </c>
      <c r="AF181" s="36">
        <f>VLOOKUP($B181,三大美股走勢!$A$4:$J$500,10,FALSE)</f>
        <v>0</v>
      </c>
    </row>
    <row r="182" spans="2:32">
      <c r="B182" s="35">
        <v>42961</v>
      </c>
      <c r="C182" s="36">
        <f>VLOOKUP($B182,大盤與近月台指!$A$4:$I$499,2,FALSE)</f>
        <v>0</v>
      </c>
      <c r="D182" s="37">
        <f>VLOOKUP($B182,大盤與近月台指!$A$4:$I$499,3,FALSE)</f>
        <v>0</v>
      </c>
      <c r="E182" s="38">
        <f>VLOOKUP($B182,大盤與近月台指!$A$4:$I$499,4,FALSE)</f>
        <v>0</v>
      </c>
      <c r="F182" s="36">
        <f>VLOOKUP($B182,大盤與近月台指!$A$4:$I$499,5,FALSE)</f>
        <v>0</v>
      </c>
      <c r="G182" s="52">
        <f>VLOOKUP($B182,三大法人買賣超!$A$4:$I$500,3,FALSE)</f>
        <v>0</v>
      </c>
      <c r="H182" s="37">
        <f>VLOOKUP($B182,三大法人買賣超!$A$4:$I$500,5,FALSE)</f>
        <v>0</v>
      </c>
      <c r="I182" s="29">
        <f>VLOOKUP($B182,三大法人買賣超!$A$4:$I$500,7,FALSE)</f>
        <v>0</v>
      </c>
      <c r="J182" s="29">
        <f>VLOOKUP($B182,三大法人買賣超!$A$4:$I$500,9,FALSE)</f>
        <v>0</v>
      </c>
      <c r="K182" s="40">
        <f>新台幣匯率美元指數!B183</f>
        <v>0</v>
      </c>
      <c r="L182" s="41">
        <f>新台幣匯率美元指數!C183</f>
        <v>0</v>
      </c>
      <c r="M182" s="42">
        <f>新台幣匯率美元指數!D183</f>
        <v>0</v>
      </c>
      <c r="N182" s="29">
        <f>VLOOKUP($B182,期貨未平倉口數!$A$4:$M$499,4,FALSE)</f>
        <v>0</v>
      </c>
      <c r="O182" s="29">
        <f>VLOOKUP($B182,期貨未平倉口數!$A$4:$M$499,9,FALSE)</f>
        <v>0</v>
      </c>
      <c r="P182" s="29">
        <f>VLOOKUP($B182,期貨未平倉口數!$A$4:$M$499,10,FALSE)</f>
        <v>-73219.75</v>
      </c>
      <c r="Q182" s="29">
        <f>VLOOKUP($B182,期貨未平倉口數!$A$4:$M$499,11,FALSE)</f>
        <v>0</v>
      </c>
      <c r="R182" s="67">
        <f>VLOOKUP($B182,選擇權未平倉餘額!$A$4:$I$500,6,FALSE)</f>
        <v>0</v>
      </c>
      <c r="S182" s="67">
        <f>VLOOKUP($B182,選擇權未平倉餘額!$A$4:$I$500,7,FALSE)</f>
        <v>0</v>
      </c>
      <c r="T182" s="67">
        <f>VLOOKUP($B182,選擇權未平倉餘額!$A$4:$I$500,8,FALSE)</f>
        <v>0</v>
      </c>
      <c r="U182" s="67">
        <f>VLOOKUP($B182,選擇權未平倉餘額!$A$4:$I$500,9,FALSE)</f>
        <v>0</v>
      </c>
      <c r="V182" s="42">
        <f>VLOOKUP($B182,臺指選擇權P_C_Ratios!$A$4:$C$500,3,FALSE)</f>
        <v>0</v>
      </c>
      <c r="W182" s="44" t="e">
        <f>VLOOKUP($B182,散戶多空比!$A$6:$L$500,12,FALSE)</f>
        <v>#DIV/0!</v>
      </c>
      <c r="X182" s="43">
        <f>VLOOKUP($B182,期貨大額交易人未沖銷部位!$A$4:$O$499,4,FALSE)</f>
        <v>0</v>
      </c>
      <c r="Y182" s="43">
        <f>VLOOKUP($B182,期貨大額交易人未沖銷部位!$A$4:$O$499,7,FALSE)</f>
        <v>0</v>
      </c>
      <c r="Z182" s="43">
        <f>VLOOKUP($B182,期貨大額交易人未沖銷部位!$A$4:$O$499,10,FALSE)</f>
        <v>0</v>
      </c>
      <c r="AA182" s="43">
        <f>VLOOKUP($B182,期貨大額交易人未沖銷部位!$A$4:$O$499,13,FALSE)</f>
        <v>0</v>
      </c>
      <c r="AB182" s="43">
        <f>VLOOKUP($B182,期貨大額交易人未沖銷部位!$A$4:$O$499,14,FALSE)</f>
        <v>0</v>
      </c>
      <c r="AC182" s="43">
        <f>VLOOKUP($B182,期貨大額交易人未沖銷部位!$A$4:$O$499,15,FALSE)</f>
        <v>0</v>
      </c>
      <c r="AD182" s="36">
        <f>VLOOKUP($B182,三大美股走勢!$A$4:$J$500,4,FALSE)</f>
        <v>0</v>
      </c>
      <c r="AE182" s="36">
        <f>VLOOKUP($B182,三大美股走勢!$A$4:$J$500,7,FALSE)</f>
        <v>0</v>
      </c>
      <c r="AF182" s="36">
        <f>VLOOKUP($B182,三大美股走勢!$A$4:$J$500,10,FALSE)</f>
        <v>0</v>
      </c>
    </row>
    <row r="183" spans="2:32">
      <c r="B183" s="35">
        <v>42962</v>
      </c>
      <c r="C183" s="36">
        <f>VLOOKUP($B183,大盤與近月台指!$A$4:$I$499,2,FALSE)</f>
        <v>0</v>
      </c>
      <c r="D183" s="37">
        <f>VLOOKUP($B183,大盤與近月台指!$A$4:$I$499,3,FALSE)</f>
        <v>0</v>
      </c>
      <c r="E183" s="38">
        <f>VLOOKUP($B183,大盤與近月台指!$A$4:$I$499,4,FALSE)</f>
        <v>0</v>
      </c>
      <c r="F183" s="36">
        <f>VLOOKUP($B183,大盤與近月台指!$A$4:$I$499,5,FALSE)</f>
        <v>0</v>
      </c>
      <c r="G183" s="52">
        <f>VLOOKUP($B183,三大法人買賣超!$A$4:$I$500,3,FALSE)</f>
        <v>0</v>
      </c>
      <c r="H183" s="37">
        <f>VLOOKUP($B183,三大法人買賣超!$A$4:$I$500,5,FALSE)</f>
        <v>0</v>
      </c>
      <c r="I183" s="29">
        <f>VLOOKUP($B183,三大法人買賣超!$A$4:$I$500,7,FALSE)</f>
        <v>0</v>
      </c>
      <c r="J183" s="29">
        <f>VLOOKUP($B183,三大法人買賣超!$A$4:$I$500,9,FALSE)</f>
        <v>0</v>
      </c>
      <c r="K183" s="40">
        <f>新台幣匯率美元指數!B184</f>
        <v>0</v>
      </c>
      <c r="L183" s="41">
        <f>新台幣匯率美元指數!C184</f>
        <v>0</v>
      </c>
      <c r="M183" s="42">
        <f>新台幣匯率美元指數!D184</f>
        <v>0</v>
      </c>
      <c r="N183" s="29">
        <f>VLOOKUP($B183,期貨未平倉口數!$A$4:$M$499,4,FALSE)</f>
        <v>0</v>
      </c>
      <c r="O183" s="29">
        <f>VLOOKUP($B183,期貨未平倉口數!$A$4:$M$499,9,FALSE)</f>
        <v>0</v>
      </c>
      <c r="P183" s="29">
        <f>VLOOKUP($B183,期貨未平倉口數!$A$4:$M$499,10,FALSE)</f>
        <v>-73219.75</v>
      </c>
      <c r="Q183" s="29">
        <f>VLOOKUP($B183,期貨未平倉口數!$A$4:$M$499,11,FALSE)</f>
        <v>0</v>
      </c>
      <c r="R183" s="67">
        <f>VLOOKUP($B183,選擇權未平倉餘額!$A$4:$I$500,6,FALSE)</f>
        <v>0</v>
      </c>
      <c r="S183" s="67">
        <f>VLOOKUP($B183,選擇權未平倉餘額!$A$4:$I$500,7,FALSE)</f>
        <v>0</v>
      </c>
      <c r="T183" s="67">
        <f>VLOOKUP($B183,選擇權未平倉餘額!$A$4:$I$500,8,FALSE)</f>
        <v>0</v>
      </c>
      <c r="U183" s="67">
        <f>VLOOKUP($B183,選擇權未平倉餘額!$A$4:$I$500,9,FALSE)</f>
        <v>0</v>
      </c>
      <c r="V183" s="42">
        <f>VLOOKUP($B183,臺指選擇權P_C_Ratios!$A$4:$C$500,3,FALSE)</f>
        <v>0</v>
      </c>
      <c r="W183" s="44" t="e">
        <f>VLOOKUP($B183,散戶多空比!$A$6:$L$500,12,FALSE)</f>
        <v>#DIV/0!</v>
      </c>
      <c r="X183" s="43">
        <f>VLOOKUP($B183,期貨大額交易人未沖銷部位!$A$4:$O$499,4,FALSE)</f>
        <v>0</v>
      </c>
      <c r="Y183" s="43">
        <f>VLOOKUP($B183,期貨大額交易人未沖銷部位!$A$4:$O$499,7,FALSE)</f>
        <v>0</v>
      </c>
      <c r="Z183" s="43">
        <f>VLOOKUP($B183,期貨大額交易人未沖銷部位!$A$4:$O$499,10,FALSE)</f>
        <v>0</v>
      </c>
      <c r="AA183" s="43">
        <f>VLOOKUP($B183,期貨大額交易人未沖銷部位!$A$4:$O$499,13,FALSE)</f>
        <v>0</v>
      </c>
      <c r="AB183" s="43">
        <f>VLOOKUP($B183,期貨大額交易人未沖銷部位!$A$4:$O$499,14,FALSE)</f>
        <v>0</v>
      </c>
      <c r="AC183" s="43">
        <f>VLOOKUP($B183,期貨大額交易人未沖銷部位!$A$4:$O$499,15,FALSE)</f>
        <v>0</v>
      </c>
      <c r="AD183" s="36">
        <f>VLOOKUP($B183,三大美股走勢!$A$4:$J$500,4,FALSE)</f>
        <v>0</v>
      </c>
      <c r="AE183" s="36">
        <f>VLOOKUP($B183,三大美股走勢!$A$4:$J$500,7,FALSE)</f>
        <v>0</v>
      </c>
      <c r="AF183" s="36">
        <f>VLOOKUP($B183,三大美股走勢!$A$4:$J$500,10,FALSE)</f>
        <v>0</v>
      </c>
    </row>
    <row r="184" spans="2:32">
      <c r="B184" s="35">
        <v>42963</v>
      </c>
      <c r="C184" s="36">
        <f>VLOOKUP($B184,大盤與近月台指!$A$4:$I$499,2,FALSE)</f>
        <v>0</v>
      </c>
      <c r="D184" s="37">
        <f>VLOOKUP($B184,大盤與近月台指!$A$4:$I$499,3,FALSE)</f>
        <v>0</v>
      </c>
      <c r="E184" s="38">
        <f>VLOOKUP($B184,大盤與近月台指!$A$4:$I$499,4,FALSE)</f>
        <v>0</v>
      </c>
      <c r="F184" s="36">
        <f>VLOOKUP($B184,大盤與近月台指!$A$4:$I$499,5,FALSE)</f>
        <v>0</v>
      </c>
      <c r="G184" s="52">
        <f>VLOOKUP($B184,三大法人買賣超!$A$4:$I$500,3,FALSE)</f>
        <v>0</v>
      </c>
      <c r="H184" s="37">
        <f>VLOOKUP($B184,三大法人買賣超!$A$4:$I$500,5,FALSE)</f>
        <v>0</v>
      </c>
      <c r="I184" s="29">
        <f>VLOOKUP($B184,三大法人買賣超!$A$4:$I$500,7,FALSE)</f>
        <v>0</v>
      </c>
      <c r="J184" s="29">
        <f>VLOOKUP($B184,三大法人買賣超!$A$4:$I$500,9,FALSE)</f>
        <v>0</v>
      </c>
      <c r="K184" s="40">
        <f>新台幣匯率美元指數!B185</f>
        <v>0</v>
      </c>
      <c r="L184" s="41">
        <f>新台幣匯率美元指數!C185</f>
        <v>0</v>
      </c>
      <c r="M184" s="42">
        <f>新台幣匯率美元指數!D185</f>
        <v>0</v>
      </c>
      <c r="N184" s="29">
        <f>VLOOKUP($B184,期貨未平倉口數!$A$4:$M$499,4,FALSE)</f>
        <v>0</v>
      </c>
      <c r="O184" s="29">
        <f>VLOOKUP($B184,期貨未平倉口數!$A$4:$M$499,9,FALSE)</f>
        <v>0</v>
      </c>
      <c r="P184" s="29">
        <f>VLOOKUP($B184,期貨未平倉口數!$A$4:$M$499,10,FALSE)</f>
        <v>-73219.75</v>
      </c>
      <c r="Q184" s="29">
        <f>VLOOKUP($B184,期貨未平倉口數!$A$4:$M$499,11,FALSE)</f>
        <v>0</v>
      </c>
      <c r="R184" s="67">
        <f>VLOOKUP($B184,選擇權未平倉餘額!$A$4:$I$500,6,FALSE)</f>
        <v>0</v>
      </c>
      <c r="S184" s="67">
        <f>VLOOKUP($B184,選擇權未平倉餘額!$A$4:$I$500,7,FALSE)</f>
        <v>0</v>
      </c>
      <c r="T184" s="67">
        <f>VLOOKUP($B184,選擇權未平倉餘額!$A$4:$I$500,8,FALSE)</f>
        <v>0</v>
      </c>
      <c r="U184" s="67">
        <f>VLOOKUP($B184,選擇權未平倉餘額!$A$4:$I$500,9,FALSE)</f>
        <v>0</v>
      </c>
      <c r="V184" s="42">
        <f>VLOOKUP($B184,臺指選擇權P_C_Ratios!$A$4:$C$500,3,FALSE)</f>
        <v>0</v>
      </c>
      <c r="W184" s="44" t="e">
        <f>VLOOKUP($B184,散戶多空比!$A$6:$L$500,12,FALSE)</f>
        <v>#DIV/0!</v>
      </c>
      <c r="X184" s="43">
        <f>VLOOKUP($B184,期貨大額交易人未沖銷部位!$A$4:$O$499,4,FALSE)</f>
        <v>0</v>
      </c>
      <c r="Y184" s="43">
        <f>VLOOKUP($B184,期貨大額交易人未沖銷部位!$A$4:$O$499,7,FALSE)</f>
        <v>0</v>
      </c>
      <c r="Z184" s="43">
        <f>VLOOKUP($B184,期貨大額交易人未沖銷部位!$A$4:$O$499,10,FALSE)</f>
        <v>0</v>
      </c>
      <c r="AA184" s="43">
        <f>VLOOKUP($B184,期貨大額交易人未沖銷部位!$A$4:$O$499,13,FALSE)</f>
        <v>0</v>
      </c>
      <c r="AB184" s="43">
        <f>VLOOKUP($B184,期貨大額交易人未沖銷部位!$A$4:$O$499,14,FALSE)</f>
        <v>0</v>
      </c>
      <c r="AC184" s="43">
        <f>VLOOKUP($B184,期貨大額交易人未沖銷部位!$A$4:$O$499,15,FALSE)</f>
        <v>0</v>
      </c>
      <c r="AD184" s="36">
        <f>VLOOKUP($B184,三大美股走勢!$A$4:$J$500,4,FALSE)</f>
        <v>0</v>
      </c>
      <c r="AE184" s="36">
        <f>VLOOKUP($B184,三大美股走勢!$A$4:$J$500,7,FALSE)</f>
        <v>0</v>
      </c>
      <c r="AF184" s="36">
        <f>VLOOKUP($B184,三大美股走勢!$A$4:$J$500,10,FALSE)</f>
        <v>0</v>
      </c>
    </row>
    <row r="185" spans="2:32">
      <c r="B185" s="35">
        <v>42964</v>
      </c>
      <c r="C185" s="36">
        <f>VLOOKUP($B185,大盤與近月台指!$A$4:$I$499,2,FALSE)</f>
        <v>0</v>
      </c>
      <c r="D185" s="37">
        <f>VLOOKUP($B185,大盤與近月台指!$A$4:$I$499,3,FALSE)</f>
        <v>0</v>
      </c>
      <c r="E185" s="38">
        <f>VLOOKUP($B185,大盤與近月台指!$A$4:$I$499,4,FALSE)</f>
        <v>0</v>
      </c>
      <c r="F185" s="36">
        <f>VLOOKUP($B185,大盤與近月台指!$A$4:$I$499,5,FALSE)</f>
        <v>0</v>
      </c>
      <c r="G185" s="52">
        <f>VLOOKUP($B185,三大法人買賣超!$A$4:$I$500,3,FALSE)</f>
        <v>0</v>
      </c>
      <c r="H185" s="37">
        <f>VLOOKUP($B185,三大法人買賣超!$A$4:$I$500,5,FALSE)</f>
        <v>0</v>
      </c>
      <c r="I185" s="29">
        <f>VLOOKUP($B185,三大法人買賣超!$A$4:$I$500,7,FALSE)</f>
        <v>0</v>
      </c>
      <c r="J185" s="29">
        <f>VLOOKUP($B185,三大法人買賣超!$A$4:$I$500,9,FALSE)</f>
        <v>0</v>
      </c>
      <c r="K185" s="40">
        <f>新台幣匯率美元指數!B186</f>
        <v>0</v>
      </c>
      <c r="L185" s="41">
        <f>新台幣匯率美元指數!C186</f>
        <v>0</v>
      </c>
      <c r="M185" s="42">
        <f>新台幣匯率美元指數!D186</f>
        <v>0</v>
      </c>
      <c r="N185" s="29">
        <f>VLOOKUP($B185,期貨未平倉口數!$A$4:$M$499,4,FALSE)</f>
        <v>0</v>
      </c>
      <c r="O185" s="29">
        <f>VLOOKUP($B185,期貨未平倉口數!$A$4:$M$499,9,FALSE)</f>
        <v>0</v>
      </c>
      <c r="P185" s="29">
        <f>VLOOKUP($B185,期貨未平倉口數!$A$4:$M$499,10,FALSE)</f>
        <v>-73219.75</v>
      </c>
      <c r="Q185" s="29">
        <f>VLOOKUP($B185,期貨未平倉口數!$A$4:$M$499,11,FALSE)</f>
        <v>0</v>
      </c>
      <c r="R185" s="67">
        <f>VLOOKUP($B185,選擇權未平倉餘額!$A$4:$I$500,6,FALSE)</f>
        <v>0</v>
      </c>
      <c r="S185" s="67">
        <f>VLOOKUP($B185,選擇權未平倉餘額!$A$4:$I$500,7,FALSE)</f>
        <v>0</v>
      </c>
      <c r="T185" s="67">
        <f>VLOOKUP($B185,選擇權未平倉餘額!$A$4:$I$500,8,FALSE)</f>
        <v>0</v>
      </c>
      <c r="U185" s="67">
        <f>VLOOKUP($B185,選擇權未平倉餘額!$A$4:$I$500,9,FALSE)</f>
        <v>0</v>
      </c>
      <c r="V185" s="42">
        <f>VLOOKUP($B185,臺指選擇權P_C_Ratios!$A$4:$C$500,3,FALSE)</f>
        <v>0</v>
      </c>
      <c r="W185" s="44" t="e">
        <f>VLOOKUP($B185,散戶多空比!$A$6:$L$500,12,FALSE)</f>
        <v>#DIV/0!</v>
      </c>
      <c r="X185" s="43">
        <f>VLOOKUP($B185,期貨大額交易人未沖銷部位!$A$4:$O$499,4,FALSE)</f>
        <v>0</v>
      </c>
      <c r="Y185" s="43">
        <f>VLOOKUP($B185,期貨大額交易人未沖銷部位!$A$4:$O$499,7,FALSE)</f>
        <v>0</v>
      </c>
      <c r="Z185" s="43">
        <f>VLOOKUP($B185,期貨大額交易人未沖銷部位!$A$4:$O$499,10,FALSE)</f>
        <v>0</v>
      </c>
      <c r="AA185" s="43">
        <f>VLOOKUP($B185,期貨大額交易人未沖銷部位!$A$4:$O$499,13,FALSE)</f>
        <v>0</v>
      </c>
      <c r="AB185" s="43">
        <f>VLOOKUP($B185,期貨大額交易人未沖銷部位!$A$4:$O$499,14,FALSE)</f>
        <v>0</v>
      </c>
      <c r="AC185" s="43">
        <f>VLOOKUP($B185,期貨大額交易人未沖銷部位!$A$4:$O$499,15,FALSE)</f>
        <v>0</v>
      </c>
      <c r="AD185" s="36">
        <f>VLOOKUP($B185,三大美股走勢!$A$4:$J$500,4,FALSE)</f>
        <v>0</v>
      </c>
      <c r="AE185" s="36">
        <f>VLOOKUP($B185,三大美股走勢!$A$4:$J$500,7,FALSE)</f>
        <v>0</v>
      </c>
      <c r="AF185" s="36">
        <f>VLOOKUP($B185,三大美股走勢!$A$4:$J$500,10,FALSE)</f>
        <v>0</v>
      </c>
    </row>
    <row r="186" spans="2:32">
      <c r="B186" s="35">
        <v>42965</v>
      </c>
      <c r="C186" s="36">
        <f>VLOOKUP($B186,大盤與近月台指!$A$4:$I$499,2,FALSE)</f>
        <v>0</v>
      </c>
      <c r="D186" s="37">
        <f>VLOOKUP($B186,大盤與近月台指!$A$4:$I$499,3,FALSE)</f>
        <v>0</v>
      </c>
      <c r="E186" s="38">
        <f>VLOOKUP($B186,大盤與近月台指!$A$4:$I$499,4,FALSE)</f>
        <v>0</v>
      </c>
      <c r="F186" s="36">
        <f>VLOOKUP($B186,大盤與近月台指!$A$4:$I$499,5,FALSE)</f>
        <v>0</v>
      </c>
      <c r="G186" s="52">
        <f>VLOOKUP($B186,三大法人買賣超!$A$4:$I$500,3,FALSE)</f>
        <v>0</v>
      </c>
      <c r="H186" s="37">
        <f>VLOOKUP($B186,三大法人買賣超!$A$4:$I$500,5,FALSE)</f>
        <v>0</v>
      </c>
      <c r="I186" s="29">
        <f>VLOOKUP($B186,三大法人買賣超!$A$4:$I$500,7,FALSE)</f>
        <v>0</v>
      </c>
      <c r="J186" s="29">
        <f>VLOOKUP($B186,三大法人買賣超!$A$4:$I$500,9,FALSE)</f>
        <v>0</v>
      </c>
      <c r="K186" s="40">
        <f>新台幣匯率美元指數!B187</f>
        <v>0</v>
      </c>
      <c r="L186" s="41">
        <f>新台幣匯率美元指數!C187</f>
        <v>0</v>
      </c>
      <c r="M186" s="42">
        <f>新台幣匯率美元指數!D187</f>
        <v>0</v>
      </c>
      <c r="N186" s="29">
        <f>VLOOKUP($B186,期貨未平倉口數!$A$4:$M$499,4,FALSE)</f>
        <v>0</v>
      </c>
      <c r="O186" s="29">
        <f>VLOOKUP($B186,期貨未平倉口數!$A$4:$M$499,9,FALSE)</f>
        <v>0</v>
      </c>
      <c r="P186" s="29">
        <f>VLOOKUP($B186,期貨未平倉口數!$A$4:$M$499,10,FALSE)</f>
        <v>-73219.75</v>
      </c>
      <c r="Q186" s="29">
        <f>VLOOKUP($B186,期貨未平倉口數!$A$4:$M$499,11,FALSE)</f>
        <v>0</v>
      </c>
      <c r="R186" s="67">
        <f>VLOOKUP($B186,選擇權未平倉餘額!$A$4:$I$500,6,FALSE)</f>
        <v>0</v>
      </c>
      <c r="S186" s="67">
        <f>VLOOKUP($B186,選擇權未平倉餘額!$A$4:$I$500,7,FALSE)</f>
        <v>0</v>
      </c>
      <c r="T186" s="67">
        <f>VLOOKUP($B186,選擇權未平倉餘額!$A$4:$I$500,8,FALSE)</f>
        <v>0</v>
      </c>
      <c r="U186" s="67">
        <f>VLOOKUP($B186,選擇權未平倉餘額!$A$4:$I$500,9,FALSE)</f>
        <v>0</v>
      </c>
      <c r="V186" s="42">
        <f>VLOOKUP($B186,臺指選擇權P_C_Ratios!$A$4:$C$500,3,FALSE)</f>
        <v>0</v>
      </c>
      <c r="W186" s="44" t="e">
        <f>VLOOKUP($B186,散戶多空比!$A$6:$L$500,12,FALSE)</f>
        <v>#DIV/0!</v>
      </c>
      <c r="X186" s="43">
        <f>VLOOKUP($B186,期貨大額交易人未沖銷部位!$A$4:$O$499,4,FALSE)</f>
        <v>0</v>
      </c>
      <c r="Y186" s="43">
        <f>VLOOKUP($B186,期貨大額交易人未沖銷部位!$A$4:$O$499,7,FALSE)</f>
        <v>0</v>
      </c>
      <c r="Z186" s="43">
        <f>VLOOKUP($B186,期貨大額交易人未沖銷部位!$A$4:$O$499,10,FALSE)</f>
        <v>0</v>
      </c>
      <c r="AA186" s="43">
        <f>VLOOKUP($B186,期貨大額交易人未沖銷部位!$A$4:$O$499,13,FALSE)</f>
        <v>0</v>
      </c>
      <c r="AB186" s="43">
        <f>VLOOKUP($B186,期貨大額交易人未沖銷部位!$A$4:$O$499,14,FALSE)</f>
        <v>0</v>
      </c>
      <c r="AC186" s="43">
        <f>VLOOKUP($B186,期貨大額交易人未沖銷部位!$A$4:$O$499,15,FALSE)</f>
        <v>0</v>
      </c>
      <c r="AD186" s="36">
        <f>VLOOKUP($B186,三大美股走勢!$A$4:$J$500,4,FALSE)</f>
        <v>0</v>
      </c>
      <c r="AE186" s="36">
        <f>VLOOKUP($B186,三大美股走勢!$A$4:$J$500,7,FALSE)</f>
        <v>0</v>
      </c>
      <c r="AF186" s="36">
        <f>VLOOKUP($B186,三大美股走勢!$A$4:$J$500,10,FALSE)</f>
        <v>0</v>
      </c>
    </row>
    <row r="187" spans="2:32">
      <c r="B187" s="35">
        <v>42966</v>
      </c>
      <c r="C187" s="36">
        <f>VLOOKUP($B187,大盤與近月台指!$A$4:$I$499,2,FALSE)</f>
        <v>0</v>
      </c>
      <c r="D187" s="37">
        <f>VLOOKUP($B187,大盤與近月台指!$A$4:$I$499,3,FALSE)</f>
        <v>0</v>
      </c>
      <c r="E187" s="38">
        <f>VLOOKUP($B187,大盤與近月台指!$A$4:$I$499,4,FALSE)</f>
        <v>0</v>
      </c>
      <c r="F187" s="36">
        <f>VLOOKUP($B187,大盤與近月台指!$A$4:$I$499,5,FALSE)</f>
        <v>0</v>
      </c>
      <c r="G187" s="52">
        <f>VLOOKUP($B187,三大法人買賣超!$A$4:$I$500,3,FALSE)</f>
        <v>0</v>
      </c>
      <c r="H187" s="37">
        <f>VLOOKUP($B187,三大法人買賣超!$A$4:$I$500,5,FALSE)</f>
        <v>0</v>
      </c>
      <c r="I187" s="29">
        <f>VLOOKUP($B187,三大法人買賣超!$A$4:$I$500,7,FALSE)</f>
        <v>0</v>
      </c>
      <c r="J187" s="29">
        <f>VLOOKUP($B187,三大法人買賣超!$A$4:$I$500,9,FALSE)</f>
        <v>0</v>
      </c>
      <c r="K187" s="40">
        <f>新台幣匯率美元指數!B188</f>
        <v>0</v>
      </c>
      <c r="L187" s="41">
        <f>新台幣匯率美元指數!C188</f>
        <v>0</v>
      </c>
      <c r="M187" s="42">
        <f>新台幣匯率美元指數!D188</f>
        <v>0</v>
      </c>
      <c r="N187" s="29">
        <f>VLOOKUP($B187,期貨未平倉口數!$A$4:$M$499,4,FALSE)</f>
        <v>0</v>
      </c>
      <c r="O187" s="29">
        <f>VLOOKUP($B187,期貨未平倉口數!$A$4:$M$499,9,FALSE)</f>
        <v>0</v>
      </c>
      <c r="P187" s="29">
        <f>VLOOKUP($B187,期貨未平倉口數!$A$4:$M$499,10,FALSE)</f>
        <v>-73219.75</v>
      </c>
      <c r="Q187" s="29">
        <f>VLOOKUP($B187,期貨未平倉口數!$A$4:$M$499,11,FALSE)</f>
        <v>0</v>
      </c>
      <c r="R187" s="67">
        <f>VLOOKUP($B187,選擇權未平倉餘額!$A$4:$I$500,6,FALSE)</f>
        <v>0</v>
      </c>
      <c r="S187" s="67">
        <f>VLOOKUP($B187,選擇權未平倉餘額!$A$4:$I$500,7,FALSE)</f>
        <v>0</v>
      </c>
      <c r="T187" s="67">
        <f>VLOOKUP($B187,選擇權未平倉餘額!$A$4:$I$500,8,FALSE)</f>
        <v>0</v>
      </c>
      <c r="U187" s="67">
        <f>VLOOKUP($B187,選擇權未平倉餘額!$A$4:$I$500,9,FALSE)</f>
        <v>0</v>
      </c>
      <c r="V187" s="42">
        <f>VLOOKUP($B187,臺指選擇權P_C_Ratios!$A$4:$C$500,3,FALSE)</f>
        <v>0</v>
      </c>
      <c r="W187" s="44" t="e">
        <f>VLOOKUP($B187,散戶多空比!$A$6:$L$500,12,FALSE)</f>
        <v>#DIV/0!</v>
      </c>
      <c r="X187" s="43">
        <f>VLOOKUP($B187,期貨大額交易人未沖銷部位!$A$4:$O$499,4,FALSE)</f>
        <v>0</v>
      </c>
      <c r="Y187" s="43">
        <f>VLOOKUP($B187,期貨大額交易人未沖銷部位!$A$4:$O$499,7,FALSE)</f>
        <v>0</v>
      </c>
      <c r="Z187" s="43">
        <f>VLOOKUP($B187,期貨大額交易人未沖銷部位!$A$4:$O$499,10,FALSE)</f>
        <v>0</v>
      </c>
      <c r="AA187" s="43">
        <f>VLOOKUP($B187,期貨大額交易人未沖銷部位!$A$4:$O$499,13,FALSE)</f>
        <v>0</v>
      </c>
      <c r="AB187" s="43">
        <f>VLOOKUP($B187,期貨大額交易人未沖銷部位!$A$4:$O$499,14,FALSE)</f>
        <v>0</v>
      </c>
      <c r="AC187" s="43">
        <f>VLOOKUP($B187,期貨大額交易人未沖銷部位!$A$4:$O$499,15,FALSE)</f>
        <v>0</v>
      </c>
      <c r="AD187" s="36">
        <f>VLOOKUP($B187,三大美股走勢!$A$4:$J$500,4,FALSE)</f>
        <v>0</v>
      </c>
      <c r="AE187" s="36">
        <f>VLOOKUP($B187,三大美股走勢!$A$4:$J$500,7,FALSE)</f>
        <v>0</v>
      </c>
      <c r="AF187" s="36">
        <f>VLOOKUP($B187,三大美股走勢!$A$4:$J$500,10,FALSE)</f>
        <v>0</v>
      </c>
    </row>
    <row r="188" spans="2:32">
      <c r="B188" s="35">
        <v>42967</v>
      </c>
      <c r="C188" s="36">
        <f>VLOOKUP($B188,大盤與近月台指!$A$4:$I$499,2,FALSE)</f>
        <v>0</v>
      </c>
      <c r="D188" s="37">
        <f>VLOOKUP($B188,大盤與近月台指!$A$4:$I$499,3,FALSE)</f>
        <v>0</v>
      </c>
      <c r="E188" s="38">
        <f>VLOOKUP($B188,大盤與近月台指!$A$4:$I$499,4,FALSE)</f>
        <v>0</v>
      </c>
      <c r="F188" s="36">
        <f>VLOOKUP($B188,大盤與近月台指!$A$4:$I$499,5,FALSE)</f>
        <v>0</v>
      </c>
      <c r="G188" s="52">
        <f>VLOOKUP($B188,三大法人買賣超!$A$4:$I$500,3,FALSE)</f>
        <v>0</v>
      </c>
      <c r="H188" s="37">
        <f>VLOOKUP($B188,三大法人買賣超!$A$4:$I$500,5,FALSE)</f>
        <v>0</v>
      </c>
      <c r="I188" s="29">
        <f>VLOOKUP($B188,三大法人買賣超!$A$4:$I$500,7,FALSE)</f>
        <v>0</v>
      </c>
      <c r="J188" s="29">
        <f>VLOOKUP($B188,三大法人買賣超!$A$4:$I$500,9,FALSE)</f>
        <v>0</v>
      </c>
      <c r="K188" s="40">
        <f>新台幣匯率美元指數!B189</f>
        <v>0</v>
      </c>
      <c r="L188" s="41">
        <f>新台幣匯率美元指數!C189</f>
        <v>0</v>
      </c>
      <c r="M188" s="42">
        <f>新台幣匯率美元指數!D189</f>
        <v>0</v>
      </c>
      <c r="N188" s="29">
        <f>VLOOKUP($B188,期貨未平倉口數!$A$4:$M$499,4,FALSE)</f>
        <v>0</v>
      </c>
      <c r="O188" s="29">
        <f>VLOOKUP($B188,期貨未平倉口數!$A$4:$M$499,9,FALSE)</f>
        <v>0</v>
      </c>
      <c r="P188" s="29">
        <f>VLOOKUP($B188,期貨未平倉口數!$A$4:$M$499,10,FALSE)</f>
        <v>-73219.75</v>
      </c>
      <c r="Q188" s="29">
        <f>VLOOKUP($B188,期貨未平倉口數!$A$4:$M$499,11,FALSE)</f>
        <v>0</v>
      </c>
      <c r="R188" s="67">
        <f>VLOOKUP($B188,選擇權未平倉餘額!$A$4:$I$500,6,FALSE)</f>
        <v>0</v>
      </c>
      <c r="S188" s="67">
        <f>VLOOKUP($B188,選擇權未平倉餘額!$A$4:$I$500,7,FALSE)</f>
        <v>0</v>
      </c>
      <c r="T188" s="67">
        <f>VLOOKUP($B188,選擇權未平倉餘額!$A$4:$I$500,8,FALSE)</f>
        <v>0</v>
      </c>
      <c r="U188" s="67">
        <f>VLOOKUP($B188,選擇權未平倉餘額!$A$4:$I$500,9,FALSE)</f>
        <v>0</v>
      </c>
      <c r="V188" s="42">
        <f>VLOOKUP($B188,臺指選擇權P_C_Ratios!$A$4:$C$500,3,FALSE)</f>
        <v>0</v>
      </c>
      <c r="W188" s="44" t="e">
        <f>VLOOKUP($B188,散戶多空比!$A$6:$L$500,12,FALSE)</f>
        <v>#DIV/0!</v>
      </c>
      <c r="X188" s="43">
        <f>VLOOKUP($B188,期貨大額交易人未沖銷部位!$A$4:$O$499,4,FALSE)</f>
        <v>0</v>
      </c>
      <c r="Y188" s="43">
        <f>VLOOKUP($B188,期貨大額交易人未沖銷部位!$A$4:$O$499,7,FALSE)</f>
        <v>0</v>
      </c>
      <c r="Z188" s="43">
        <f>VLOOKUP($B188,期貨大額交易人未沖銷部位!$A$4:$O$499,10,FALSE)</f>
        <v>0</v>
      </c>
      <c r="AA188" s="43">
        <f>VLOOKUP($B188,期貨大額交易人未沖銷部位!$A$4:$O$499,13,FALSE)</f>
        <v>0</v>
      </c>
      <c r="AB188" s="43">
        <f>VLOOKUP($B188,期貨大額交易人未沖銷部位!$A$4:$O$499,14,FALSE)</f>
        <v>0</v>
      </c>
      <c r="AC188" s="43">
        <f>VLOOKUP($B188,期貨大額交易人未沖銷部位!$A$4:$O$499,15,FALSE)</f>
        <v>0</v>
      </c>
      <c r="AD188" s="36">
        <f>VLOOKUP($B188,三大美股走勢!$A$4:$J$500,4,FALSE)</f>
        <v>0</v>
      </c>
      <c r="AE188" s="36">
        <f>VLOOKUP($B188,三大美股走勢!$A$4:$J$500,7,FALSE)</f>
        <v>0</v>
      </c>
      <c r="AF188" s="36">
        <f>VLOOKUP($B188,三大美股走勢!$A$4:$J$500,10,FALSE)</f>
        <v>0</v>
      </c>
    </row>
    <row r="189" spans="2:32">
      <c r="B189" s="35">
        <v>42968</v>
      </c>
      <c r="C189" s="36">
        <f>VLOOKUP($B189,大盤與近月台指!$A$4:$I$499,2,FALSE)</f>
        <v>0</v>
      </c>
      <c r="D189" s="37">
        <f>VLOOKUP($B189,大盤與近月台指!$A$4:$I$499,3,FALSE)</f>
        <v>0</v>
      </c>
      <c r="E189" s="38">
        <f>VLOOKUP($B189,大盤與近月台指!$A$4:$I$499,4,FALSE)</f>
        <v>0</v>
      </c>
      <c r="F189" s="36">
        <f>VLOOKUP($B189,大盤與近月台指!$A$4:$I$499,5,FALSE)</f>
        <v>0</v>
      </c>
      <c r="G189" s="52">
        <f>VLOOKUP($B189,三大法人買賣超!$A$4:$I$500,3,FALSE)</f>
        <v>0</v>
      </c>
      <c r="H189" s="37">
        <f>VLOOKUP($B189,三大法人買賣超!$A$4:$I$500,5,FALSE)</f>
        <v>0</v>
      </c>
      <c r="I189" s="29">
        <f>VLOOKUP($B189,三大法人買賣超!$A$4:$I$500,7,FALSE)</f>
        <v>0</v>
      </c>
      <c r="J189" s="29">
        <f>VLOOKUP($B189,三大法人買賣超!$A$4:$I$500,9,FALSE)</f>
        <v>0</v>
      </c>
      <c r="K189" s="40">
        <f>新台幣匯率美元指數!B190</f>
        <v>0</v>
      </c>
      <c r="L189" s="41">
        <f>新台幣匯率美元指數!C190</f>
        <v>0</v>
      </c>
      <c r="M189" s="42">
        <f>新台幣匯率美元指數!D190</f>
        <v>0</v>
      </c>
      <c r="N189" s="29">
        <f>VLOOKUP($B189,期貨未平倉口數!$A$4:$M$499,4,FALSE)</f>
        <v>0</v>
      </c>
      <c r="O189" s="29">
        <f>VLOOKUP($B189,期貨未平倉口數!$A$4:$M$499,9,FALSE)</f>
        <v>0</v>
      </c>
      <c r="P189" s="29">
        <f>VLOOKUP($B189,期貨未平倉口數!$A$4:$M$499,10,FALSE)</f>
        <v>-73219.75</v>
      </c>
      <c r="Q189" s="29">
        <f>VLOOKUP($B189,期貨未平倉口數!$A$4:$M$499,11,FALSE)</f>
        <v>0</v>
      </c>
      <c r="R189" s="67">
        <f>VLOOKUP($B189,選擇權未平倉餘額!$A$4:$I$500,6,FALSE)</f>
        <v>0</v>
      </c>
      <c r="S189" s="67">
        <f>VLOOKUP($B189,選擇權未平倉餘額!$A$4:$I$500,7,FALSE)</f>
        <v>0</v>
      </c>
      <c r="T189" s="67">
        <f>VLOOKUP($B189,選擇權未平倉餘額!$A$4:$I$500,8,FALSE)</f>
        <v>0</v>
      </c>
      <c r="U189" s="67">
        <f>VLOOKUP($B189,選擇權未平倉餘額!$A$4:$I$500,9,FALSE)</f>
        <v>0</v>
      </c>
      <c r="V189" s="42">
        <f>VLOOKUP($B189,臺指選擇權P_C_Ratios!$A$4:$C$500,3,FALSE)</f>
        <v>0</v>
      </c>
      <c r="W189" s="44" t="e">
        <f>VLOOKUP($B189,散戶多空比!$A$6:$L$500,12,FALSE)</f>
        <v>#DIV/0!</v>
      </c>
      <c r="X189" s="43">
        <f>VLOOKUP($B189,期貨大額交易人未沖銷部位!$A$4:$O$499,4,FALSE)</f>
        <v>0</v>
      </c>
      <c r="Y189" s="43">
        <f>VLOOKUP($B189,期貨大額交易人未沖銷部位!$A$4:$O$499,7,FALSE)</f>
        <v>0</v>
      </c>
      <c r="Z189" s="43">
        <f>VLOOKUP($B189,期貨大額交易人未沖銷部位!$A$4:$O$499,10,FALSE)</f>
        <v>0</v>
      </c>
      <c r="AA189" s="43">
        <f>VLOOKUP($B189,期貨大額交易人未沖銷部位!$A$4:$O$499,13,FALSE)</f>
        <v>0</v>
      </c>
      <c r="AB189" s="43">
        <f>VLOOKUP($B189,期貨大額交易人未沖銷部位!$A$4:$O$499,14,FALSE)</f>
        <v>0</v>
      </c>
      <c r="AC189" s="43">
        <f>VLOOKUP($B189,期貨大額交易人未沖銷部位!$A$4:$O$499,15,FALSE)</f>
        <v>0</v>
      </c>
      <c r="AD189" s="36">
        <f>VLOOKUP($B189,三大美股走勢!$A$4:$J$500,4,FALSE)</f>
        <v>0</v>
      </c>
      <c r="AE189" s="36">
        <f>VLOOKUP($B189,三大美股走勢!$A$4:$J$500,7,FALSE)</f>
        <v>0</v>
      </c>
      <c r="AF189" s="36">
        <f>VLOOKUP($B189,三大美股走勢!$A$4:$J$500,10,FALSE)</f>
        <v>0</v>
      </c>
    </row>
    <row r="190" spans="2:32">
      <c r="B190" s="35">
        <v>42969</v>
      </c>
      <c r="C190" s="36">
        <f>VLOOKUP($B190,大盤與近月台指!$A$4:$I$499,2,FALSE)</f>
        <v>0</v>
      </c>
      <c r="D190" s="37">
        <f>VLOOKUP($B190,大盤與近月台指!$A$4:$I$499,3,FALSE)</f>
        <v>0</v>
      </c>
      <c r="E190" s="38">
        <f>VLOOKUP($B190,大盤與近月台指!$A$4:$I$499,4,FALSE)</f>
        <v>0</v>
      </c>
      <c r="F190" s="36">
        <f>VLOOKUP($B190,大盤與近月台指!$A$4:$I$499,5,FALSE)</f>
        <v>0</v>
      </c>
      <c r="G190" s="52">
        <f>VLOOKUP($B190,三大法人買賣超!$A$4:$I$500,3,FALSE)</f>
        <v>0</v>
      </c>
      <c r="H190" s="37">
        <f>VLOOKUP($B190,三大法人買賣超!$A$4:$I$500,5,FALSE)</f>
        <v>0</v>
      </c>
      <c r="I190" s="29">
        <f>VLOOKUP($B190,三大法人買賣超!$A$4:$I$500,7,FALSE)</f>
        <v>0</v>
      </c>
      <c r="J190" s="29">
        <f>VLOOKUP($B190,三大法人買賣超!$A$4:$I$500,9,FALSE)</f>
        <v>0</v>
      </c>
      <c r="K190" s="40">
        <f>新台幣匯率美元指數!B191</f>
        <v>0</v>
      </c>
      <c r="L190" s="41">
        <f>新台幣匯率美元指數!C191</f>
        <v>0</v>
      </c>
      <c r="M190" s="42">
        <f>新台幣匯率美元指數!D191</f>
        <v>0</v>
      </c>
      <c r="N190" s="29">
        <f>VLOOKUP($B190,期貨未平倉口數!$A$4:$M$499,4,FALSE)</f>
        <v>0</v>
      </c>
      <c r="O190" s="29">
        <f>VLOOKUP($B190,期貨未平倉口數!$A$4:$M$499,9,FALSE)</f>
        <v>0</v>
      </c>
      <c r="P190" s="29">
        <f>VLOOKUP($B190,期貨未平倉口數!$A$4:$M$499,10,FALSE)</f>
        <v>-73219.75</v>
      </c>
      <c r="Q190" s="29">
        <f>VLOOKUP($B190,期貨未平倉口數!$A$4:$M$499,11,FALSE)</f>
        <v>0</v>
      </c>
      <c r="R190" s="67">
        <f>VLOOKUP($B190,選擇權未平倉餘額!$A$4:$I$500,6,FALSE)</f>
        <v>0</v>
      </c>
      <c r="S190" s="67">
        <f>VLOOKUP($B190,選擇權未平倉餘額!$A$4:$I$500,7,FALSE)</f>
        <v>0</v>
      </c>
      <c r="T190" s="67">
        <f>VLOOKUP($B190,選擇權未平倉餘額!$A$4:$I$500,8,FALSE)</f>
        <v>0</v>
      </c>
      <c r="U190" s="67">
        <f>VLOOKUP($B190,選擇權未平倉餘額!$A$4:$I$500,9,FALSE)</f>
        <v>0</v>
      </c>
      <c r="V190" s="42">
        <f>VLOOKUP($B190,臺指選擇權P_C_Ratios!$A$4:$C$500,3,FALSE)</f>
        <v>0</v>
      </c>
      <c r="W190" s="44" t="e">
        <f>VLOOKUP($B190,散戶多空比!$A$6:$L$500,12,FALSE)</f>
        <v>#DIV/0!</v>
      </c>
      <c r="X190" s="43">
        <f>VLOOKUP($B190,期貨大額交易人未沖銷部位!$A$4:$O$499,4,FALSE)</f>
        <v>0</v>
      </c>
      <c r="Y190" s="43">
        <f>VLOOKUP($B190,期貨大額交易人未沖銷部位!$A$4:$O$499,7,FALSE)</f>
        <v>0</v>
      </c>
      <c r="Z190" s="43">
        <f>VLOOKUP($B190,期貨大額交易人未沖銷部位!$A$4:$O$499,10,FALSE)</f>
        <v>0</v>
      </c>
      <c r="AA190" s="43">
        <f>VLOOKUP($B190,期貨大額交易人未沖銷部位!$A$4:$O$499,13,FALSE)</f>
        <v>0</v>
      </c>
      <c r="AB190" s="43">
        <f>VLOOKUP($B190,期貨大額交易人未沖銷部位!$A$4:$O$499,14,FALSE)</f>
        <v>0</v>
      </c>
      <c r="AC190" s="43">
        <f>VLOOKUP($B190,期貨大額交易人未沖銷部位!$A$4:$O$499,15,FALSE)</f>
        <v>0</v>
      </c>
      <c r="AD190" s="36">
        <f>VLOOKUP($B190,三大美股走勢!$A$4:$J$500,4,FALSE)</f>
        <v>0</v>
      </c>
      <c r="AE190" s="36">
        <f>VLOOKUP($B190,三大美股走勢!$A$4:$J$500,7,FALSE)</f>
        <v>0</v>
      </c>
      <c r="AF190" s="36">
        <f>VLOOKUP($B190,三大美股走勢!$A$4:$J$500,10,FALSE)</f>
        <v>0</v>
      </c>
    </row>
    <row r="191" spans="2:32">
      <c r="B191" s="35">
        <v>42970</v>
      </c>
      <c r="C191" s="36">
        <f>VLOOKUP($B191,大盤與近月台指!$A$4:$I$499,2,FALSE)</f>
        <v>0</v>
      </c>
      <c r="D191" s="37">
        <f>VLOOKUP($B191,大盤與近月台指!$A$4:$I$499,3,FALSE)</f>
        <v>0</v>
      </c>
      <c r="E191" s="38">
        <f>VLOOKUP($B191,大盤與近月台指!$A$4:$I$499,4,FALSE)</f>
        <v>0</v>
      </c>
      <c r="F191" s="36">
        <f>VLOOKUP($B191,大盤與近月台指!$A$4:$I$499,5,FALSE)</f>
        <v>0</v>
      </c>
      <c r="G191" s="52">
        <f>VLOOKUP($B191,三大法人買賣超!$A$4:$I$500,3,FALSE)</f>
        <v>0</v>
      </c>
      <c r="H191" s="37">
        <f>VLOOKUP($B191,三大法人買賣超!$A$4:$I$500,5,FALSE)</f>
        <v>0</v>
      </c>
      <c r="I191" s="29">
        <f>VLOOKUP($B191,三大法人買賣超!$A$4:$I$500,7,FALSE)</f>
        <v>0</v>
      </c>
      <c r="J191" s="29">
        <f>VLOOKUP($B191,三大法人買賣超!$A$4:$I$500,9,FALSE)</f>
        <v>0</v>
      </c>
      <c r="K191" s="40">
        <f>新台幣匯率美元指數!B192</f>
        <v>0</v>
      </c>
      <c r="L191" s="41">
        <f>新台幣匯率美元指數!C192</f>
        <v>0</v>
      </c>
      <c r="M191" s="42">
        <f>新台幣匯率美元指數!D192</f>
        <v>0</v>
      </c>
      <c r="N191" s="29">
        <f>VLOOKUP($B191,期貨未平倉口數!$A$4:$M$499,4,FALSE)</f>
        <v>0</v>
      </c>
      <c r="O191" s="29">
        <f>VLOOKUP($B191,期貨未平倉口數!$A$4:$M$499,9,FALSE)</f>
        <v>0</v>
      </c>
      <c r="P191" s="29">
        <f>VLOOKUP($B191,期貨未平倉口數!$A$4:$M$499,10,FALSE)</f>
        <v>-73219.75</v>
      </c>
      <c r="Q191" s="29">
        <f>VLOOKUP($B191,期貨未平倉口數!$A$4:$M$499,11,FALSE)</f>
        <v>0</v>
      </c>
      <c r="R191" s="67">
        <f>VLOOKUP($B191,選擇權未平倉餘額!$A$4:$I$500,6,FALSE)</f>
        <v>0</v>
      </c>
      <c r="S191" s="67">
        <f>VLOOKUP($B191,選擇權未平倉餘額!$A$4:$I$500,7,FALSE)</f>
        <v>0</v>
      </c>
      <c r="T191" s="67">
        <f>VLOOKUP($B191,選擇權未平倉餘額!$A$4:$I$500,8,FALSE)</f>
        <v>0</v>
      </c>
      <c r="U191" s="67">
        <f>VLOOKUP($B191,選擇權未平倉餘額!$A$4:$I$500,9,FALSE)</f>
        <v>0</v>
      </c>
      <c r="V191" s="42">
        <f>VLOOKUP($B191,臺指選擇權P_C_Ratios!$A$4:$C$500,3,FALSE)</f>
        <v>0</v>
      </c>
      <c r="W191" s="44" t="e">
        <f>VLOOKUP($B191,散戶多空比!$A$6:$L$500,12,FALSE)</f>
        <v>#DIV/0!</v>
      </c>
      <c r="X191" s="43">
        <f>VLOOKUP($B191,期貨大額交易人未沖銷部位!$A$4:$O$499,4,FALSE)</f>
        <v>0</v>
      </c>
      <c r="Y191" s="43">
        <f>VLOOKUP($B191,期貨大額交易人未沖銷部位!$A$4:$O$499,7,FALSE)</f>
        <v>0</v>
      </c>
      <c r="Z191" s="43">
        <f>VLOOKUP($B191,期貨大額交易人未沖銷部位!$A$4:$O$499,10,FALSE)</f>
        <v>0</v>
      </c>
      <c r="AA191" s="43">
        <f>VLOOKUP($B191,期貨大額交易人未沖銷部位!$A$4:$O$499,13,FALSE)</f>
        <v>0</v>
      </c>
      <c r="AB191" s="43">
        <f>VLOOKUP($B191,期貨大額交易人未沖銷部位!$A$4:$O$499,14,FALSE)</f>
        <v>0</v>
      </c>
      <c r="AC191" s="43">
        <f>VLOOKUP($B191,期貨大額交易人未沖銷部位!$A$4:$O$499,15,FALSE)</f>
        <v>0</v>
      </c>
      <c r="AD191" s="36">
        <f>VLOOKUP($B191,三大美股走勢!$A$4:$J$500,4,FALSE)</f>
        <v>0</v>
      </c>
      <c r="AE191" s="36">
        <f>VLOOKUP($B191,三大美股走勢!$A$4:$J$500,7,FALSE)</f>
        <v>0</v>
      </c>
      <c r="AF191" s="36">
        <f>VLOOKUP($B191,三大美股走勢!$A$4:$J$500,10,FALSE)</f>
        <v>0</v>
      </c>
    </row>
    <row r="192" spans="2:32">
      <c r="B192" s="35">
        <v>42971</v>
      </c>
      <c r="C192" s="36">
        <f>VLOOKUP($B192,大盤與近月台指!$A$4:$I$499,2,FALSE)</f>
        <v>0</v>
      </c>
      <c r="D192" s="37">
        <f>VLOOKUP($B192,大盤與近月台指!$A$4:$I$499,3,FALSE)</f>
        <v>0</v>
      </c>
      <c r="E192" s="38">
        <f>VLOOKUP($B192,大盤與近月台指!$A$4:$I$499,4,FALSE)</f>
        <v>0</v>
      </c>
      <c r="F192" s="36">
        <f>VLOOKUP($B192,大盤與近月台指!$A$4:$I$499,5,FALSE)</f>
        <v>0</v>
      </c>
      <c r="G192" s="52">
        <f>VLOOKUP($B192,三大法人買賣超!$A$4:$I$500,3,FALSE)</f>
        <v>0</v>
      </c>
      <c r="H192" s="37">
        <f>VLOOKUP($B192,三大法人買賣超!$A$4:$I$500,5,FALSE)</f>
        <v>0</v>
      </c>
      <c r="I192" s="29">
        <f>VLOOKUP($B192,三大法人買賣超!$A$4:$I$500,7,FALSE)</f>
        <v>0</v>
      </c>
      <c r="J192" s="29">
        <f>VLOOKUP($B192,三大法人買賣超!$A$4:$I$500,9,FALSE)</f>
        <v>0</v>
      </c>
      <c r="K192" s="40">
        <f>新台幣匯率美元指數!B193</f>
        <v>0</v>
      </c>
      <c r="L192" s="41">
        <f>新台幣匯率美元指數!C193</f>
        <v>0</v>
      </c>
      <c r="M192" s="42">
        <f>新台幣匯率美元指數!D193</f>
        <v>0</v>
      </c>
      <c r="N192" s="29">
        <f>VLOOKUP($B192,期貨未平倉口數!$A$4:$M$499,4,FALSE)</f>
        <v>0</v>
      </c>
      <c r="O192" s="29">
        <f>VLOOKUP($B192,期貨未平倉口數!$A$4:$M$499,9,FALSE)</f>
        <v>0</v>
      </c>
      <c r="P192" s="29">
        <f>VLOOKUP($B192,期貨未平倉口數!$A$4:$M$499,10,FALSE)</f>
        <v>-73219.75</v>
      </c>
      <c r="Q192" s="29">
        <f>VLOOKUP($B192,期貨未平倉口數!$A$4:$M$499,11,FALSE)</f>
        <v>0</v>
      </c>
      <c r="R192" s="67">
        <f>VLOOKUP($B192,選擇權未平倉餘額!$A$4:$I$500,6,FALSE)</f>
        <v>0</v>
      </c>
      <c r="S192" s="67">
        <f>VLOOKUP($B192,選擇權未平倉餘額!$A$4:$I$500,7,FALSE)</f>
        <v>0</v>
      </c>
      <c r="T192" s="67">
        <f>VLOOKUP($B192,選擇權未平倉餘額!$A$4:$I$500,8,FALSE)</f>
        <v>0</v>
      </c>
      <c r="U192" s="67">
        <f>VLOOKUP($B192,選擇權未平倉餘額!$A$4:$I$500,9,FALSE)</f>
        <v>0</v>
      </c>
      <c r="V192" s="42">
        <f>VLOOKUP($B192,臺指選擇權P_C_Ratios!$A$4:$C$500,3,FALSE)</f>
        <v>0</v>
      </c>
      <c r="W192" s="44" t="e">
        <f>VLOOKUP($B192,散戶多空比!$A$6:$L$500,12,FALSE)</f>
        <v>#DIV/0!</v>
      </c>
      <c r="X192" s="43">
        <f>VLOOKUP($B192,期貨大額交易人未沖銷部位!$A$4:$O$499,4,FALSE)</f>
        <v>0</v>
      </c>
      <c r="Y192" s="43">
        <f>VLOOKUP($B192,期貨大額交易人未沖銷部位!$A$4:$O$499,7,FALSE)</f>
        <v>0</v>
      </c>
      <c r="Z192" s="43">
        <f>VLOOKUP($B192,期貨大額交易人未沖銷部位!$A$4:$O$499,10,FALSE)</f>
        <v>0</v>
      </c>
      <c r="AA192" s="43">
        <f>VLOOKUP($B192,期貨大額交易人未沖銷部位!$A$4:$O$499,13,FALSE)</f>
        <v>0</v>
      </c>
      <c r="AB192" s="43">
        <f>VLOOKUP($B192,期貨大額交易人未沖銷部位!$A$4:$O$499,14,FALSE)</f>
        <v>0</v>
      </c>
      <c r="AC192" s="43">
        <f>VLOOKUP($B192,期貨大額交易人未沖銷部位!$A$4:$O$499,15,FALSE)</f>
        <v>0</v>
      </c>
      <c r="AD192" s="36">
        <f>VLOOKUP($B192,三大美股走勢!$A$4:$J$500,4,FALSE)</f>
        <v>0</v>
      </c>
      <c r="AE192" s="36">
        <f>VLOOKUP($B192,三大美股走勢!$A$4:$J$500,7,FALSE)</f>
        <v>0</v>
      </c>
      <c r="AF192" s="36">
        <f>VLOOKUP($B192,三大美股走勢!$A$4:$J$500,10,FALSE)</f>
        <v>0</v>
      </c>
    </row>
    <row r="193" spans="2:32">
      <c r="B193" s="35">
        <v>42972</v>
      </c>
      <c r="C193" s="36">
        <f>VLOOKUP($B193,大盤與近月台指!$A$4:$I$499,2,FALSE)</f>
        <v>0</v>
      </c>
      <c r="D193" s="37">
        <f>VLOOKUP($B193,大盤與近月台指!$A$4:$I$499,3,FALSE)</f>
        <v>0</v>
      </c>
      <c r="E193" s="38">
        <f>VLOOKUP($B193,大盤與近月台指!$A$4:$I$499,4,FALSE)</f>
        <v>0</v>
      </c>
      <c r="F193" s="36">
        <f>VLOOKUP($B193,大盤與近月台指!$A$4:$I$499,5,FALSE)</f>
        <v>0</v>
      </c>
      <c r="G193" s="52">
        <f>VLOOKUP($B193,三大法人買賣超!$A$4:$I$500,3,FALSE)</f>
        <v>0</v>
      </c>
      <c r="H193" s="37">
        <f>VLOOKUP($B193,三大法人買賣超!$A$4:$I$500,5,FALSE)</f>
        <v>0</v>
      </c>
      <c r="I193" s="29">
        <f>VLOOKUP($B193,三大法人買賣超!$A$4:$I$500,7,FALSE)</f>
        <v>0</v>
      </c>
      <c r="J193" s="29">
        <f>VLOOKUP($B193,三大法人買賣超!$A$4:$I$500,9,FALSE)</f>
        <v>0</v>
      </c>
      <c r="K193" s="40">
        <f>新台幣匯率美元指數!B194</f>
        <v>0</v>
      </c>
      <c r="L193" s="41">
        <f>新台幣匯率美元指數!C194</f>
        <v>0</v>
      </c>
      <c r="M193" s="42">
        <f>新台幣匯率美元指數!D194</f>
        <v>0</v>
      </c>
      <c r="N193" s="29">
        <f>VLOOKUP($B193,期貨未平倉口數!$A$4:$M$499,4,FALSE)</f>
        <v>0</v>
      </c>
      <c r="O193" s="29">
        <f>VLOOKUP($B193,期貨未平倉口數!$A$4:$M$499,9,FALSE)</f>
        <v>0</v>
      </c>
      <c r="P193" s="29">
        <f>VLOOKUP($B193,期貨未平倉口數!$A$4:$M$499,10,FALSE)</f>
        <v>-73219.75</v>
      </c>
      <c r="Q193" s="29">
        <f>VLOOKUP($B193,期貨未平倉口數!$A$4:$M$499,11,FALSE)</f>
        <v>0</v>
      </c>
      <c r="R193" s="67">
        <f>VLOOKUP($B193,選擇權未平倉餘額!$A$4:$I$500,6,FALSE)</f>
        <v>0</v>
      </c>
      <c r="S193" s="67">
        <f>VLOOKUP($B193,選擇權未平倉餘額!$A$4:$I$500,7,FALSE)</f>
        <v>0</v>
      </c>
      <c r="T193" s="67">
        <f>VLOOKUP($B193,選擇權未平倉餘額!$A$4:$I$500,8,FALSE)</f>
        <v>0</v>
      </c>
      <c r="U193" s="67">
        <f>VLOOKUP($B193,選擇權未平倉餘額!$A$4:$I$500,9,FALSE)</f>
        <v>0</v>
      </c>
      <c r="V193" s="42">
        <f>VLOOKUP($B193,臺指選擇權P_C_Ratios!$A$4:$C$500,3,FALSE)</f>
        <v>0</v>
      </c>
      <c r="W193" s="44" t="e">
        <f>VLOOKUP($B193,散戶多空比!$A$6:$L$500,12,FALSE)</f>
        <v>#DIV/0!</v>
      </c>
      <c r="X193" s="43">
        <f>VLOOKUP($B193,期貨大額交易人未沖銷部位!$A$4:$O$499,4,FALSE)</f>
        <v>0</v>
      </c>
      <c r="Y193" s="43">
        <f>VLOOKUP($B193,期貨大額交易人未沖銷部位!$A$4:$O$499,7,FALSE)</f>
        <v>0</v>
      </c>
      <c r="Z193" s="43">
        <f>VLOOKUP($B193,期貨大額交易人未沖銷部位!$A$4:$O$499,10,FALSE)</f>
        <v>0</v>
      </c>
      <c r="AA193" s="43">
        <f>VLOOKUP($B193,期貨大額交易人未沖銷部位!$A$4:$O$499,13,FALSE)</f>
        <v>0</v>
      </c>
      <c r="AB193" s="43">
        <f>VLOOKUP($B193,期貨大額交易人未沖銷部位!$A$4:$O$499,14,FALSE)</f>
        <v>0</v>
      </c>
      <c r="AC193" s="43">
        <f>VLOOKUP($B193,期貨大額交易人未沖銷部位!$A$4:$O$499,15,FALSE)</f>
        <v>0</v>
      </c>
      <c r="AD193" s="36">
        <f>VLOOKUP($B193,三大美股走勢!$A$4:$J$500,4,FALSE)</f>
        <v>0</v>
      </c>
      <c r="AE193" s="36">
        <f>VLOOKUP($B193,三大美股走勢!$A$4:$J$500,7,FALSE)</f>
        <v>0</v>
      </c>
      <c r="AF193" s="36">
        <f>VLOOKUP($B193,三大美股走勢!$A$4:$J$500,10,FALSE)</f>
        <v>0</v>
      </c>
    </row>
    <row r="194" spans="2:32">
      <c r="B194" s="35">
        <v>42973</v>
      </c>
      <c r="C194" s="36">
        <f>VLOOKUP($B194,大盤與近月台指!$A$4:$I$499,2,FALSE)</f>
        <v>0</v>
      </c>
      <c r="D194" s="37">
        <f>VLOOKUP($B194,大盤與近月台指!$A$4:$I$499,3,FALSE)</f>
        <v>0</v>
      </c>
      <c r="E194" s="38">
        <f>VLOOKUP($B194,大盤與近月台指!$A$4:$I$499,4,FALSE)</f>
        <v>0</v>
      </c>
      <c r="F194" s="36">
        <f>VLOOKUP($B194,大盤與近月台指!$A$4:$I$499,5,FALSE)</f>
        <v>0</v>
      </c>
      <c r="G194" s="52">
        <f>VLOOKUP($B194,三大法人買賣超!$A$4:$I$500,3,FALSE)</f>
        <v>0</v>
      </c>
      <c r="H194" s="37">
        <f>VLOOKUP($B194,三大法人買賣超!$A$4:$I$500,5,FALSE)</f>
        <v>0</v>
      </c>
      <c r="I194" s="29">
        <f>VLOOKUP($B194,三大法人買賣超!$A$4:$I$500,7,FALSE)</f>
        <v>0</v>
      </c>
      <c r="J194" s="29">
        <f>VLOOKUP($B194,三大法人買賣超!$A$4:$I$500,9,FALSE)</f>
        <v>0</v>
      </c>
      <c r="K194" s="40">
        <f>新台幣匯率美元指數!B195</f>
        <v>0</v>
      </c>
      <c r="L194" s="41">
        <f>新台幣匯率美元指數!C195</f>
        <v>0</v>
      </c>
      <c r="M194" s="42">
        <f>新台幣匯率美元指數!D195</f>
        <v>0</v>
      </c>
      <c r="N194" s="29">
        <f>VLOOKUP($B194,期貨未平倉口數!$A$4:$M$499,4,FALSE)</f>
        <v>0</v>
      </c>
      <c r="O194" s="29">
        <f>VLOOKUP($B194,期貨未平倉口數!$A$4:$M$499,9,FALSE)</f>
        <v>0</v>
      </c>
      <c r="P194" s="29">
        <f>VLOOKUP($B194,期貨未平倉口數!$A$4:$M$499,10,FALSE)</f>
        <v>-73219.75</v>
      </c>
      <c r="Q194" s="29">
        <f>VLOOKUP($B194,期貨未平倉口數!$A$4:$M$499,11,FALSE)</f>
        <v>0</v>
      </c>
      <c r="R194" s="67">
        <f>VLOOKUP($B194,選擇權未平倉餘額!$A$4:$I$500,6,FALSE)</f>
        <v>0</v>
      </c>
      <c r="S194" s="67">
        <f>VLOOKUP($B194,選擇權未平倉餘額!$A$4:$I$500,7,FALSE)</f>
        <v>0</v>
      </c>
      <c r="T194" s="67">
        <f>VLOOKUP($B194,選擇權未平倉餘額!$A$4:$I$500,8,FALSE)</f>
        <v>0</v>
      </c>
      <c r="U194" s="67">
        <f>VLOOKUP($B194,選擇權未平倉餘額!$A$4:$I$500,9,FALSE)</f>
        <v>0</v>
      </c>
      <c r="V194" s="42">
        <f>VLOOKUP($B194,臺指選擇權P_C_Ratios!$A$4:$C$500,3,FALSE)</f>
        <v>0</v>
      </c>
      <c r="W194" s="44" t="e">
        <f>VLOOKUP($B194,散戶多空比!$A$6:$L$500,12,FALSE)</f>
        <v>#DIV/0!</v>
      </c>
      <c r="X194" s="43">
        <f>VLOOKUP($B194,期貨大額交易人未沖銷部位!$A$4:$O$499,4,FALSE)</f>
        <v>0</v>
      </c>
      <c r="Y194" s="43">
        <f>VLOOKUP($B194,期貨大額交易人未沖銷部位!$A$4:$O$499,7,FALSE)</f>
        <v>0</v>
      </c>
      <c r="Z194" s="43">
        <f>VLOOKUP($B194,期貨大額交易人未沖銷部位!$A$4:$O$499,10,FALSE)</f>
        <v>0</v>
      </c>
      <c r="AA194" s="43">
        <f>VLOOKUP($B194,期貨大額交易人未沖銷部位!$A$4:$O$499,13,FALSE)</f>
        <v>0</v>
      </c>
      <c r="AB194" s="43">
        <f>VLOOKUP($B194,期貨大額交易人未沖銷部位!$A$4:$O$499,14,FALSE)</f>
        <v>0</v>
      </c>
      <c r="AC194" s="43">
        <f>VLOOKUP($B194,期貨大額交易人未沖銷部位!$A$4:$O$499,15,FALSE)</f>
        <v>0</v>
      </c>
      <c r="AD194" s="36">
        <f>VLOOKUP($B194,三大美股走勢!$A$4:$J$500,4,FALSE)</f>
        <v>0</v>
      </c>
      <c r="AE194" s="36">
        <f>VLOOKUP($B194,三大美股走勢!$A$4:$J$500,7,FALSE)</f>
        <v>0</v>
      </c>
      <c r="AF194" s="36">
        <f>VLOOKUP($B194,三大美股走勢!$A$4:$J$500,10,FALSE)</f>
        <v>0</v>
      </c>
    </row>
    <row r="195" spans="2:32">
      <c r="B195" s="35">
        <v>42974</v>
      </c>
      <c r="C195" s="36">
        <f>VLOOKUP($B195,大盤與近月台指!$A$4:$I$499,2,FALSE)</f>
        <v>0</v>
      </c>
      <c r="D195" s="37">
        <f>VLOOKUP($B195,大盤與近月台指!$A$4:$I$499,3,FALSE)</f>
        <v>0</v>
      </c>
      <c r="E195" s="38">
        <f>VLOOKUP($B195,大盤與近月台指!$A$4:$I$499,4,FALSE)</f>
        <v>0</v>
      </c>
      <c r="F195" s="36">
        <f>VLOOKUP($B195,大盤與近月台指!$A$4:$I$499,5,FALSE)</f>
        <v>0</v>
      </c>
      <c r="G195" s="52">
        <f>VLOOKUP($B195,三大法人買賣超!$A$4:$I$500,3,FALSE)</f>
        <v>0</v>
      </c>
      <c r="H195" s="37">
        <f>VLOOKUP($B195,三大法人買賣超!$A$4:$I$500,5,FALSE)</f>
        <v>0</v>
      </c>
      <c r="I195" s="29">
        <f>VLOOKUP($B195,三大法人買賣超!$A$4:$I$500,7,FALSE)</f>
        <v>0</v>
      </c>
      <c r="J195" s="29">
        <f>VLOOKUP($B195,三大法人買賣超!$A$4:$I$500,9,FALSE)</f>
        <v>0</v>
      </c>
      <c r="K195" s="40">
        <f>新台幣匯率美元指數!B196</f>
        <v>0</v>
      </c>
      <c r="L195" s="41">
        <f>新台幣匯率美元指數!C196</f>
        <v>0</v>
      </c>
      <c r="M195" s="42">
        <f>新台幣匯率美元指數!D196</f>
        <v>0</v>
      </c>
      <c r="N195" s="29">
        <f>VLOOKUP($B195,期貨未平倉口數!$A$4:$M$499,4,FALSE)</f>
        <v>0</v>
      </c>
      <c r="O195" s="29">
        <f>VLOOKUP($B195,期貨未平倉口數!$A$4:$M$499,9,FALSE)</f>
        <v>0</v>
      </c>
      <c r="P195" s="29">
        <f>VLOOKUP($B195,期貨未平倉口數!$A$4:$M$499,10,FALSE)</f>
        <v>-73219.75</v>
      </c>
      <c r="Q195" s="29">
        <f>VLOOKUP($B195,期貨未平倉口數!$A$4:$M$499,11,FALSE)</f>
        <v>0</v>
      </c>
      <c r="R195" s="67">
        <f>VLOOKUP($B195,選擇權未平倉餘額!$A$4:$I$500,6,FALSE)</f>
        <v>0</v>
      </c>
      <c r="S195" s="67">
        <f>VLOOKUP($B195,選擇權未平倉餘額!$A$4:$I$500,7,FALSE)</f>
        <v>0</v>
      </c>
      <c r="T195" s="67">
        <f>VLOOKUP($B195,選擇權未平倉餘額!$A$4:$I$500,8,FALSE)</f>
        <v>0</v>
      </c>
      <c r="U195" s="67">
        <f>VLOOKUP($B195,選擇權未平倉餘額!$A$4:$I$500,9,FALSE)</f>
        <v>0</v>
      </c>
      <c r="V195" s="42">
        <f>VLOOKUP($B195,臺指選擇權P_C_Ratios!$A$4:$C$500,3,FALSE)</f>
        <v>0</v>
      </c>
      <c r="W195" s="44" t="e">
        <f>VLOOKUP($B195,散戶多空比!$A$6:$L$500,12,FALSE)</f>
        <v>#DIV/0!</v>
      </c>
      <c r="X195" s="43">
        <f>VLOOKUP($B195,期貨大額交易人未沖銷部位!$A$4:$O$499,4,FALSE)</f>
        <v>0</v>
      </c>
      <c r="Y195" s="43">
        <f>VLOOKUP($B195,期貨大額交易人未沖銷部位!$A$4:$O$499,7,FALSE)</f>
        <v>0</v>
      </c>
      <c r="Z195" s="43">
        <f>VLOOKUP($B195,期貨大額交易人未沖銷部位!$A$4:$O$499,10,FALSE)</f>
        <v>0</v>
      </c>
      <c r="AA195" s="43">
        <f>VLOOKUP($B195,期貨大額交易人未沖銷部位!$A$4:$O$499,13,FALSE)</f>
        <v>0</v>
      </c>
      <c r="AB195" s="43">
        <f>VLOOKUP($B195,期貨大額交易人未沖銷部位!$A$4:$O$499,14,FALSE)</f>
        <v>0</v>
      </c>
      <c r="AC195" s="43">
        <f>VLOOKUP($B195,期貨大額交易人未沖銷部位!$A$4:$O$499,15,FALSE)</f>
        <v>0</v>
      </c>
      <c r="AD195" s="36">
        <f>VLOOKUP($B195,三大美股走勢!$A$4:$J$500,4,FALSE)</f>
        <v>0</v>
      </c>
      <c r="AE195" s="36">
        <f>VLOOKUP($B195,三大美股走勢!$A$4:$J$500,7,FALSE)</f>
        <v>0</v>
      </c>
      <c r="AF195" s="36">
        <f>VLOOKUP($B195,三大美股走勢!$A$4:$J$500,10,FALSE)</f>
        <v>0</v>
      </c>
    </row>
    <row r="196" spans="2:32">
      <c r="B196" s="35">
        <v>42975</v>
      </c>
      <c r="C196" s="36">
        <f>VLOOKUP($B196,大盤與近月台指!$A$4:$I$499,2,FALSE)</f>
        <v>0</v>
      </c>
      <c r="D196" s="37">
        <f>VLOOKUP($B196,大盤與近月台指!$A$4:$I$499,3,FALSE)</f>
        <v>0</v>
      </c>
      <c r="E196" s="38">
        <f>VLOOKUP($B196,大盤與近月台指!$A$4:$I$499,4,FALSE)</f>
        <v>0</v>
      </c>
      <c r="F196" s="36">
        <f>VLOOKUP($B196,大盤與近月台指!$A$4:$I$499,5,FALSE)</f>
        <v>0</v>
      </c>
      <c r="G196" s="52">
        <f>VLOOKUP($B196,三大法人買賣超!$A$4:$I$500,3,FALSE)</f>
        <v>0</v>
      </c>
      <c r="H196" s="37">
        <f>VLOOKUP($B196,三大法人買賣超!$A$4:$I$500,5,FALSE)</f>
        <v>0</v>
      </c>
      <c r="I196" s="29">
        <f>VLOOKUP($B196,三大法人買賣超!$A$4:$I$500,7,FALSE)</f>
        <v>0</v>
      </c>
      <c r="J196" s="29">
        <f>VLOOKUP($B196,三大法人買賣超!$A$4:$I$500,9,FALSE)</f>
        <v>0</v>
      </c>
      <c r="K196" s="40">
        <f>新台幣匯率美元指數!B197</f>
        <v>0</v>
      </c>
      <c r="L196" s="41">
        <f>新台幣匯率美元指數!C197</f>
        <v>0</v>
      </c>
      <c r="M196" s="42">
        <f>新台幣匯率美元指數!D197</f>
        <v>0</v>
      </c>
      <c r="N196" s="29">
        <f>VLOOKUP($B196,期貨未平倉口數!$A$4:$M$499,4,FALSE)</f>
        <v>0</v>
      </c>
      <c r="O196" s="29">
        <f>VLOOKUP($B196,期貨未平倉口數!$A$4:$M$499,9,FALSE)</f>
        <v>0</v>
      </c>
      <c r="P196" s="29">
        <f>VLOOKUP($B196,期貨未平倉口數!$A$4:$M$499,10,FALSE)</f>
        <v>-73219.75</v>
      </c>
      <c r="Q196" s="29">
        <f>VLOOKUP($B196,期貨未平倉口數!$A$4:$M$499,11,FALSE)</f>
        <v>0</v>
      </c>
      <c r="R196" s="67">
        <f>VLOOKUP($B196,選擇權未平倉餘額!$A$4:$I$500,6,FALSE)</f>
        <v>0</v>
      </c>
      <c r="S196" s="67">
        <f>VLOOKUP($B196,選擇權未平倉餘額!$A$4:$I$500,7,FALSE)</f>
        <v>0</v>
      </c>
      <c r="T196" s="67">
        <f>VLOOKUP($B196,選擇權未平倉餘額!$A$4:$I$500,8,FALSE)</f>
        <v>0</v>
      </c>
      <c r="U196" s="67">
        <f>VLOOKUP($B196,選擇權未平倉餘額!$A$4:$I$500,9,FALSE)</f>
        <v>0</v>
      </c>
      <c r="V196" s="42">
        <f>VLOOKUP($B196,臺指選擇權P_C_Ratios!$A$4:$C$500,3,FALSE)</f>
        <v>0</v>
      </c>
      <c r="W196" s="44" t="e">
        <f>VLOOKUP($B196,散戶多空比!$A$6:$L$500,12,FALSE)</f>
        <v>#DIV/0!</v>
      </c>
      <c r="X196" s="43">
        <f>VLOOKUP($B196,期貨大額交易人未沖銷部位!$A$4:$O$499,4,FALSE)</f>
        <v>0</v>
      </c>
      <c r="Y196" s="43">
        <f>VLOOKUP($B196,期貨大額交易人未沖銷部位!$A$4:$O$499,7,FALSE)</f>
        <v>0</v>
      </c>
      <c r="Z196" s="43">
        <f>VLOOKUP($B196,期貨大額交易人未沖銷部位!$A$4:$O$499,10,FALSE)</f>
        <v>0</v>
      </c>
      <c r="AA196" s="43">
        <f>VLOOKUP($B196,期貨大額交易人未沖銷部位!$A$4:$O$499,13,FALSE)</f>
        <v>0</v>
      </c>
      <c r="AB196" s="43">
        <f>VLOOKUP($B196,期貨大額交易人未沖銷部位!$A$4:$O$499,14,FALSE)</f>
        <v>0</v>
      </c>
      <c r="AC196" s="43">
        <f>VLOOKUP($B196,期貨大額交易人未沖銷部位!$A$4:$O$499,15,FALSE)</f>
        <v>0</v>
      </c>
      <c r="AD196" s="36">
        <f>VLOOKUP($B196,三大美股走勢!$A$4:$J$500,4,FALSE)</f>
        <v>0</v>
      </c>
      <c r="AE196" s="36">
        <f>VLOOKUP($B196,三大美股走勢!$A$4:$J$500,7,FALSE)</f>
        <v>0</v>
      </c>
      <c r="AF196" s="36">
        <f>VLOOKUP($B196,三大美股走勢!$A$4:$J$500,10,FALSE)</f>
        <v>0</v>
      </c>
    </row>
    <row r="197" spans="2:32">
      <c r="B197" s="35">
        <v>42976</v>
      </c>
      <c r="C197" s="36">
        <f>VLOOKUP($B197,大盤與近月台指!$A$4:$I$499,2,FALSE)</f>
        <v>0</v>
      </c>
      <c r="D197" s="37">
        <f>VLOOKUP($B197,大盤與近月台指!$A$4:$I$499,3,FALSE)</f>
        <v>0</v>
      </c>
      <c r="E197" s="38">
        <f>VLOOKUP($B197,大盤與近月台指!$A$4:$I$499,4,FALSE)</f>
        <v>0</v>
      </c>
      <c r="F197" s="36">
        <f>VLOOKUP($B197,大盤與近月台指!$A$4:$I$499,5,FALSE)</f>
        <v>0</v>
      </c>
      <c r="G197" s="52">
        <f>VLOOKUP($B197,三大法人買賣超!$A$4:$I$500,3,FALSE)</f>
        <v>0</v>
      </c>
      <c r="H197" s="37">
        <f>VLOOKUP($B197,三大法人買賣超!$A$4:$I$500,5,FALSE)</f>
        <v>0</v>
      </c>
      <c r="I197" s="29">
        <f>VLOOKUP($B197,三大法人買賣超!$A$4:$I$500,7,FALSE)</f>
        <v>0</v>
      </c>
      <c r="J197" s="29">
        <f>VLOOKUP($B197,三大法人買賣超!$A$4:$I$500,9,FALSE)</f>
        <v>0</v>
      </c>
      <c r="K197" s="40">
        <f>新台幣匯率美元指數!B198</f>
        <v>0</v>
      </c>
      <c r="L197" s="41">
        <f>新台幣匯率美元指數!C198</f>
        <v>0</v>
      </c>
      <c r="M197" s="42">
        <f>新台幣匯率美元指數!D198</f>
        <v>0</v>
      </c>
      <c r="N197" s="29">
        <f>VLOOKUP($B197,期貨未平倉口數!$A$4:$M$499,4,FALSE)</f>
        <v>0</v>
      </c>
      <c r="O197" s="29">
        <f>VLOOKUP($B197,期貨未平倉口數!$A$4:$M$499,9,FALSE)</f>
        <v>0</v>
      </c>
      <c r="P197" s="29">
        <f>VLOOKUP($B197,期貨未平倉口數!$A$4:$M$499,10,FALSE)</f>
        <v>-73219.75</v>
      </c>
      <c r="Q197" s="29">
        <f>VLOOKUP($B197,期貨未平倉口數!$A$4:$M$499,11,FALSE)</f>
        <v>0</v>
      </c>
      <c r="R197" s="67">
        <f>VLOOKUP($B197,選擇權未平倉餘額!$A$4:$I$500,6,FALSE)</f>
        <v>0</v>
      </c>
      <c r="S197" s="67">
        <f>VLOOKUP($B197,選擇權未平倉餘額!$A$4:$I$500,7,FALSE)</f>
        <v>0</v>
      </c>
      <c r="T197" s="67">
        <f>VLOOKUP($B197,選擇權未平倉餘額!$A$4:$I$500,8,FALSE)</f>
        <v>0</v>
      </c>
      <c r="U197" s="67">
        <f>VLOOKUP($B197,選擇權未平倉餘額!$A$4:$I$500,9,FALSE)</f>
        <v>0</v>
      </c>
      <c r="V197" s="42">
        <f>VLOOKUP($B197,臺指選擇權P_C_Ratios!$A$4:$C$500,3,FALSE)</f>
        <v>0</v>
      </c>
      <c r="W197" s="44" t="e">
        <f>VLOOKUP($B197,散戶多空比!$A$6:$L$500,12,FALSE)</f>
        <v>#DIV/0!</v>
      </c>
      <c r="X197" s="43">
        <f>VLOOKUP($B197,期貨大額交易人未沖銷部位!$A$4:$O$499,4,FALSE)</f>
        <v>0</v>
      </c>
      <c r="Y197" s="43">
        <f>VLOOKUP($B197,期貨大額交易人未沖銷部位!$A$4:$O$499,7,FALSE)</f>
        <v>0</v>
      </c>
      <c r="Z197" s="43">
        <f>VLOOKUP($B197,期貨大額交易人未沖銷部位!$A$4:$O$499,10,FALSE)</f>
        <v>0</v>
      </c>
      <c r="AA197" s="43">
        <f>VLOOKUP($B197,期貨大額交易人未沖銷部位!$A$4:$O$499,13,FALSE)</f>
        <v>0</v>
      </c>
      <c r="AB197" s="43">
        <f>VLOOKUP($B197,期貨大額交易人未沖銷部位!$A$4:$O$499,14,FALSE)</f>
        <v>0</v>
      </c>
      <c r="AC197" s="43">
        <f>VLOOKUP($B197,期貨大額交易人未沖銷部位!$A$4:$O$499,15,FALSE)</f>
        <v>0</v>
      </c>
      <c r="AD197" s="36">
        <f>VLOOKUP($B197,三大美股走勢!$A$4:$J$500,4,FALSE)</f>
        <v>0</v>
      </c>
      <c r="AE197" s="36">
        <f>VLOOKUP($B197,三大美股走勢!$A$4:$J$500,7,FALSE)</f>
        <v>0</v>
      </c>
      <c r="AF197" s="36">
        <f>VLOOKUP($B197,三大美股走勢!$A$4:$J$500,10,FALSE)</f>
        <v>0</v>
      </c>
    </row>
    <row r="198" spans="2:32">
      <c r="B198" s="35">
        <v>42977</v>
      </c>
      <c r="C198" s="36">
        <f>VLOOKUP($B198,大盤與近月台指!$A$4:$I$499,2,FALSE)</f>
        <v>0</v>
      </c>
      <c r="D198" s="37">
        <f>VLOOKUP($B198,大盤與近月台指!$A$4:$I$499,3,FALSE)</f>
        <v>0</v>
      </c>
      <c r="E198" s="38">
        <f>VLOOKUP($B198,大盤與近月台指!$A$4:$I$499,4,FALSE)</f>
        <v>0</v>
      </c>
      <c r="F198" s="36">
        <f>VLOOKUP($B198,大盤與近月台指!$A$4:$I$499,5,FALSE)</f>
        <v>0</v>
      </c>
      <c r="G198" s="52">
        <f>VLOOKUP($B198,三大法人買賣超!$A$4:$I$500,3,FALSE)</f>
        <v>0</v>
      </c>
      <c r="H198" s="37">
        <f>VLOOKUP($B198,三大法人買賣超!$A$4:$I$500,5,FALSE)</f>
        <v>0</v>
      </c>
      <c r="I198" s="29">
        <f>VLOOKUP($B198,三大法人買賣超!$A$4:$I$500,7,FALSE)</f>
        <v>0</v>
      </c>
      <c r="J198" s="29">
        <f>VLOOKUP($B198,三大法人買賣超!$A$4:$I$500,9,FALSE)</f>
        <v>0</v>
      </c>
      <c r="K198" s="40">
        <f>新台幣匯率美元指數!B199</f>
        <v>0</v>
      </c>
      <c r="L198" s="41">
        <f>新台幣匯率美元指數!C199</f>
        <v>0</v>
      </c>
      <c r="M198" s="42">
        <f>新台幣匯率美元指數!D199</f>
        <v>0</v>
      </c>
      <c r="N198" s="29">
        <f>VLOOKUP($B198,期貨未平倉口數!$A$4:$M$499,4,FALSE)</f>
        <v>0</v>
      </c>
      <c r="O198" s="29">
        <f>VLOOKUP($B198,期貨未平倉口數!$A$4:$M$499,9,FALSE)</f>
        <v>0</v>
      </c>
      <c r="P198" s="29">
        <f>VLOOKUP($B198,期貨未平倉口數!$A$4:$M$499,10,FALSE)</f>
        <v>-73219.75</v>
      </c>
      <c r="Q198" s="29">
        <f>VLOOKUP($B198,期貨未平倉口數!$A$4:$M$499,11,FALSE)</f>
        <v>0</v>
      </c>
      <c r="R198" s="67">
        <f>VLOOKUP($B198,選擇權未平倉餘額!$A$4:$I$500,6,FALSE)</f>
        <v>0</v>
      </c>
      <c r="S198" s="67">
        <f>VLOOKUP($B198,選擇權未平倉餘額!$A$4:$I$500,7,FALSE)</f>
        <v>0</v>
      </c>
      <c r="T198" s="67">
        <f>VLOOKUP($B198,選擇權未平倉餘額!$A$4:$I$500,8,FALSE)</f>
        <v>0</v>
      </c>
      <c r="U198" s="67">
        <f>VLOOKUP($B198,選擇權未平倉餘額!$A$4:$I$500,9,FALSE)</f>
        <v>0</v>
      </c>
      <c r="V198" s="42">
        <f>VLOOKUP($B198,臺指選擇權P_C_Ratios!$A$4:$C$500,3,FALSE)</f>
        <v>0</v>
      </c>
      <c r="W198" s="44" t="e">
        <f>VLOOKUP($B198,散戶多空比!$A$6:$L$500,12,FALSE)</f>
        <v>#DIV/0!</v>
      </c>
      <c r="X198" s="43">
        <f>VLOOKUP($B198,期貨大額交易人未沖銷部位!$A$4:$O$499,4,FALSE)</f>
        <v>0</v>
      </c>
      <c r="Y198" s="43">
        <f>VLOOKUP($B198,期貨大額交易人未沖銷部位!$A$4:$O$499,7,FALSE)</f>
        <v>0</v>
      </c>
      <c r="Z198" s="43">
        <f>VLOOKUP($B198,期貨大額交易人未沖銷部位!$A$4:$O$499,10,FALSE)</f>
        <v>0</v>
      </c>
      <c r="AA198" s="43">
        <f>VLOOKUP($B198,期貨大額交易人未沖銷部位!$A$4:$O$499,13,FALSE)</f>
        <v>0</v>
      </c>
      <c r="AB198" s="43">
        <f>VLOOKUP($B198,期貨大額交易人未沖銷部位!$A$4:$O$499,14,FALSE)</f>
        <v>0</v>
      </c>
      <c r="AC198" s="43">
        <f>VLOOKUP($B198,期貨大額交易人未沖銷部位!$A$4:$O$499,15,FALSE)</f>
        <v>0</v>
      </c>
      <c r="AD198" s="36">
        <f>VLOOKUP($B198,三大美股走勢!$A$4:$J$500,4,FALSE)</f>
        <v>0</v>
      </c>
      <c r="AE198" s="36">
        <f>VLOOKUP($B198,三大美股走勢!$A$4:$J$500,7,FALSE)</f>
        <v>0</v>
      </c>
      <c r="AF198" s="36">
        <f>VLOOKUP($B198,三大美股走勢!$A$4:$J$500,10,FALSE)</f>
        <v>0</v>
      </c>
    </row>
    <row r="199" spans="2:32">
      <c r="B199" s="35">
        <v>42978</v>
      </c>
      <c r="C199" s="36">
        <f>VLOOKUP($B199,大盤與近月台指!$A$4:$I$499,2,FALSE)</f>
        <v>0</v>
      </c>
      <c r="D199" s="37">
        <f>VLOOKUP($B199,大盤與近月台指!$A$4:$I$499,3,FALSE)</f>
        <v>0</v>
      </c>
      <c r="E199" s="38">
        <f>VLOOKUP($B199,大盤與近月台指!$A$4:$I$499,4,FALSE)</f>
        <v>0</v>
      </c>
      <c r="F199" s="36">
        <f>VLOOKUP($B199,大盤與近月台指!$A$4:$I$499,5,FALSE)</f>
        <v>0</v>
      </c>
      <c r="G199" s="52">
        <f>VLOOKUP($B199,三大法人買賣超!$A$4:$I$500,3,FALSE)</f>
        <v>0</v>
      </c>
      <c r="H199" s="37">
        <f>VLOOKUP($B199,三大法人買賣超!$A$4:$I$500,5,FALSE)</f>
        <v>0</v>
      </c>
      <c r="I199" s="29">
        <f>VLOOKUP($B199,三大法人買賣超!$A$4:$I$500,7,FALSE)</f>
        <v>0</v>
      </c>
      <c r="J199" s="29">
        <f>VLOOKUP($B199,三大法人買賣超!$A$4:$I$500,9,FALSE)</f>
        <v>0</v>
      </c>
      <c r="K199" s="40">
        <f>新台幣匯率美元指數!B200</f>
        <v>0</v>
      </c>
      <c r="L199" s="41">
        <f>新台幣匯率美元指數!C200</f>
        <v>0</v>
      </c>
      <c r="M199" s="42">
        <f>新台幣匯率美元指數!D200</f>
        <v>0</v>
      </c>
      <c r="N199" s="29">
        <f>VLOOKUP($B199,期貨未平倉口數!$A$4:$M$499,4,FALSE)</f>
        <v>0</v>
      </c>
      <c r="O199" s="29">
        <f>VLOOKUP($B199,期貨未平倉口數!$A$4:$M$499,9,FALSE)</f>
        <v>0</v>
      </c>
      <c r="P199" s="29">
        <f>VLOOKUP($B199,期貨未平倉口數!$A$4:$M$499,10,FALSE)</f>
        <v>-73219.75</v>
      </c>
      <c r="Q199" s="29">
        <f>VLOOKUP($B199,期貨未平倉口數!$A$4:$M$499,11,FALSE)</f>
        <v>0</v>
      </c>
      <c r="R199" s="67">
        <f>VLOOKUP($B199,選擇權未平倉餘額!$A$4:$I$500,6,FALSE)</f>
        <v>0</v>
      </c>
      <c r="S199" s="67">
        <f>VLOOKUP($B199,選擇權未平倉餘額!$A$4:$I$500,7,FALSE)</f>
        <v>0</v>
      </c>
      <c r="T199" s="67">
        <f>VLOOKUP($B199,選擇權未平倉餘額!$A$4:$I$500,8,FALSE)</f>
        <v>0</v>
      </c>
      <c r="U199" s="67">
        <f>VLOOKUP($B199,選擇權未平倉餘額!$A$4:$I$500,9,FALSE)</f>
        <v>0</v>
      </c>
      <c r="V199" s="42">
        <f>VLOOKUP($B199,臺指選擇權P_C_Ratios!$A$4:$C$500,3,FALSE)</f>
        <v>0</v>
      </c>
      <c r="W199" s="44" t="e">
        <f>VLOOKUP($B199,散戶多空比!$A$6:$L$500,12,FALSE)</f>
        <v>#DIV/0!</v>
      </c>
      <c r="X199" s="43">
        <f>VLOOKUP($B199,期貨大額交易人未沖銷部位!$A$4:$O$499,4,FALSE)</f>
        <v>0</v>
      </c>
      <c r="Y199" s="43">
        <f>VLOOKUP($B199,期貨大額交易人未沖銷部位!$A$4:$O$499,7,FALSE)</f>
        <v>0</v>
      </c>
      <c r="Z199" s="43">
        <f>VLOOKUP($B199,期貨大額交易人未沖銷部位!$A$4:$O$499,10,FALSE)</f>
        <v>0</v>
      </c>
      <c r="AA199" s="43">
        <f>VLOOKUP($B199,期貨大額交易人未沖銷部位!$A$4:$O$499,13,FALSE)</f>
        <v>0</v>
      </c>
      <c r="AB199" s="43">
        <f>VLOOKUP($B199,期貨大額交易人未沖銷部位!$A$4:$O$499,14,FALSE)</f>
        <v>0</v>
      </c>
      <c r="AC199" s="43">
        <f>VLOOKUP($B199,期貨大額交易人未沖銷部位!$A$4:$O$499,15,FALSE)</f>
        <v>0</v>
      </c>
      <c r="AD199" s="36">
        <f>VLOOKUP($B199,三大美股走勢!$A$4:$J$500,4,FALSE)</f>
        <v>0</v>
      </c>
      <c r="AE199" s="36">
        <f>VLOOKUP($B199,三大美股走勢!$A$4:$J$500,7,FALSE)</f>
        <v>0</v>
      </c>
      <c r="AF199" s="36">
        <f>VLOOKUP($B199,三大美股走勢!$A$4:$J$500,10,FALSE)</f>
        <v>0</v>
      </c>
    </row>
    <row r="200" spans="2:32">
      <c r="B200" s="35">
        <v>42979</v>
      </c>
      <c r="C200" s="36">
        <f>VLOOKUP($B200,大盤與近月台指!$A$4:$I$499,2,FALSE)</f>
        <v>0</v>
      </c>
      <c r="D200" s="37">
        <f>VLOOKUP($B200,大盤與近月台指!$A$4:$I$499,3,FALSE)</f>
        <v>0</v>
      </c>
      <c r="E200" s="38">
        <f>VLOOKUP($B200,大盤與近月台指!$A$4:$I$499,4,FALSE)</f>
        <v>0</v>
      </c>
      <c r="F200" s="36">
        <f>VLOOKUP($B200,大盤與近月台指!$A$4:$I$499,5,FALSE)</f>
        <v>0</v>
      </c>
      <c r="G200" s="52">
        <f>VLOOKUP($B200,三大法人買賣超!$A$4:$I$500,3,FALSE)</f>
        <v>0</v>
      </c>
      <c r="H200" s="37">
        <f>VLOOKUP($B200,三大法人買賣超!$A$4:$I$500,5,FALSE)</f>
        <v>0</v>
      </c>
      <c r="I200" s="29">
        <f>VLOOKUP($B200,三大法人買賣超!$A$4:$I$500,7,FALSE)</f>
        <v>0</v>
      </c>
      <c r="J200" s="29">
        <f>VLOOKUP($B200,三大法人買賣超!$A$4:$I$500,9,FALSE)</f>
        <v>0</v>
      </c>
      <c r="K200" s="40">
        <f>新台幣匯率美元指數!B201</f>
        <v>0</v>
      </c>
      <c r="L200" s="41">
        <f>新台幣匯率美元指數!C201</f>
        <v>0</v>
      </c>
      <c r="M200" s="42">
        <f>新台幣匯率美元指數!D201</f>
        <v>0</v>
      </c>
      <c r="N200" s="29">
        <f>VLOOKUP($B200,期貨未平倉口數!$A$4:$M$499,4,FALSE)</f>
        <v>0</v>
      </c>
      <c r="O200" s="29">
        <f>VLOOKUP($B200,期貨未平倉口數!$A$4:$M$499,9,FALSE)</f>
        <v>0</v>
      </c>
      <c r="P200" s="29">
        <f>VLOOKUP($B200,期貨未平倉口數!$A$4:$M$499,10,FALSE)</f>
        <v>-73219.75</v>
      </c>
      <c r="Q200" s="29">
        <f>VLOOKUP($B200,期貨未平倉口數!$A$4:$M$499,11,FALSE)</f>
        <v>0</v>
      </c>
      <c r="R200" s="67">
        <f>VLOOKUP($B200,選擇權未平倉餘額!$A$4:$I$500,6,FALSE)</f>
        <v>0</v>
      </c>
      <c r="S200" s="67">
        <f>VLOOKUP($B200,選擇權未平倉餘額!$A$4:$I$500,7,FALSE)</f>
        <v>0</v>
      </c>
      <c r="T200" s="67">
        <f>VLOOKUP($B200,選擇權未平倉餘額!$A$4:$I$500,8,FALSE)</f>
        <v>0</v>
      </c>
      <c r="U200" s="67">
        <f>VLOOKUP($B200,選擇權未平倉餘額!$A$4:$I$500,9,FALSE)</f>
        <v>0</v>
      </c>
      <c r="V200" s="42">
        <f>VLOOKUP($B200,臺指選擇權P_C_Ratios!$A$4:$C$500,3,FALSE)</f>
        <v>0</v>
      </c>
      <c r="W200" s="44" t="e">
        <f>VLOOKUP($B200,散戶多空比!$A$6:$L$500,12,FALSE)</f>
        <v>#DIV/0!</v>
      </c>
      <c r="X200" s="43">
        <f>VLOOKUP($B200,期貨大額交易人未沖銷部位!$A$4:$O$499,4,FALSE)</f>
        <v>0</v>
      </c>
      <c r="Y200" s="43">
        <f>VLOOKUP($B200,期貨大額交易人未沖銷部位!$A$4:$O$499,7,FALSE)</f>
        <v>0</v>
      </c>
      <c r="Z200" s="43">
        <f>VLOOKUP($B200,期貨大額交易人未沖銷部位!$A$4:$O$499,10,FALSE)</f>
        <v>0</v>
      </c>
      <c r="AA200" s="43">
        <f>VLOOKUP($B200,期貨大額交易人未沖銷部位!$A$4:$O$499,13,FALSE)</f>
        <v>0</v>
      </c>
      <c r="AB200" s="43">
        <f>VLOOKUP($B200,期貨大額交易人未沖銷部位!$A$4:$O$499,14,FALSE)</f>
        <v>0</v>
      </c>
      <c r="AC200" s="43">
        <f>VLOOKUP($B200,期貨大額交易人未沖銷部位!$A$4:$O$499,15,FALSE)</f>
        <v>0</v>
      </c>
      <c r="AD200" s="36">
        <f>VLOOKUP($B200,三大美股走勢!$A$4:$J$500,4,FALSE)</f>
        <v>0</v>
      </c>
      <c r="AE200" s="36">
        <f>VLOOKUP($B200,三大美股走勢!$A$4:$J$500,7,FALSE)</f>
        <v>0</v>
      </c>
      <c r="AF200" s="36">
        <f>VLOOKUP($B200,三大美股走勢!$A$4:$J$500,10,FALSE)</f>
        <v>0</v>
      </c>
    </row>
    <row r="201" spans="2:32">
      <c r="B201" s="35">
        <v>42980</v>
      </c>
      <c r="C201" s="36">
        <f>VLOOKUP($B201,大盤與近月台指!$A$4:$I$499,2,FALSE)</f>
        <v>0</v>
      </c>
      <c r="D201" s="37">
        <f>VLOOKUP($B201,大盤與近月台指!$A$4:$I$499,3,FALSE)</f>
        <v>0</v>
      </c>
      <c r="E201" s="38">
        <f>VLOOKUP($B201,大盤與近月台指!$A$4:$I$499,4,FALSE)</f>
        <v>0</v>
      </c>
      <c r="F201" s="36">
        <f>VLOOKUP($B201,大盤與近月台指!$A$4:$I$499,5,FALSE)</f>
        <v>0</v>
      </c>
      <c r="G201" s="52">
        <f>VLOOKUP($B201,三大法人買賣超!$A$4:$I$500,3,FALSE)</f>
        <v>0</v>
      </c>
      <c r="H201" s="37">
        <f>VLOOKUP($B201,三大法人買賣超!$A$4:$I$500,5,FALSE)</f>
        <v>0</v>
      </c>
      <c r="I201" s="29">
        <f>VLOOKUP($B201,三大法人買賣超!$A$4:$I$500,7,FALSE)</f>
        <v>0</v>
      </c>
      <c r="J201" s="29">
        <f>VLOOKUP($B201,三大法人買賣超!$A$4:$I$500,9,FALSE)</f>
        <v>0</v>
      </c>
      <c r="K201" s="40">
        <f>新台幣匯率美元指數!B202</f>
        <v>0</v>
      </c>
      <c r="L201" s="41">
        <f>新台幣匯率美元指數!C202</f>
        <v>0</v>
      </c>
      <c r="M201" s="42">
        <f>新台幣匯率美元指數!D202</f>
        <v>0</v>
      </c>
      <c r="N201" s="29">
        <f>VLOOKUP($B201,期貨未平倉口數!$A$4:$M$499,4,FALSE)</f>
        <v>0</v>
      </c>
      <c r="O201" s="29">
        <f>VLOOKUP($B201,期貨未平倉口數!$A$4:$M$499,9,FALSE)</f>
        <v>0</v>
      </c>
      <c r="P201" s="29">
        <f>VLOOKUP($B201,期貨未平倉口數!$A$4:$M$499,10,FALSE)</f>
        <v>-73219.75</v>
      </c>
      <c r="Q201" s="29">
        <f>VLOOKUP($B201,期貨未平倉口數!$A$4:$M$499,11,FALSE)</f>
        <v>0</v>
      </c>
      <c r="R201" s="67">
        <f>VLOOKUP($B201,選擇權未平倉餘額!$A$4:$I$500,6,FALSE)</f>
        <v>0</v>
      </c>
      <c r="S201" s="67">
        <f>VLOOKUP($B201,選擇權未平倉餘額!$A$4:$I$500,7,FALSE)</f>
        <v>0</v>
      </c>
      <c r="T201" s="67">
        <f>VLOOKUP($B201,選擇權未平倉餘額!$A$4:$I$500,8,FALSE)</f>
        <v>0</v>
      </c>
      <c r="U201" s="67">
        <f>VLOOKUP($B201,選擇權未平倉餘額!$A$4:$I$500,9,FALSE)</f>
        <v>0</v>
      </c>
      <c r="V201" s="42">
        <f>VLOOKUP($B201,臺指選擇權P_C_Ratios!$A$4:$C$500,3,FALSE)</f>
        <v>0</v>
      </c>
      <c r="W201" s="44" t="e">
        <f>VLOOKUP($B201,散戶多空比!$A$6:$L$500,12,FALSE)</f>
        <v>#DIV/0!</v>
      </c>
      <c r="X201" s="43">
        <f>VLOOKUP($B201,期貨大額交易人未沖銷部位!$A$4:$O$499,4,FALSE)</f>
        <v>0</v>
      </c>
      <c r="Y201" s="43">
        <f>VLOOKUP($B201,期貨大額交易人未沖銷部位!$A$4:$O$499,7,FALSE)</f>
        <v>0</v>
      </c>
      <c r="Z201" s="43">
        <f>VLOOKUP($B201,期貨大額交易人未沖銷部位!$A$4:$O$499,10,FALSE)</f>
        <v>0</v>
      </c>
      <c r="AA201" s="43">
        <f>VLOOKUP($B201,期貨大額交易人未沖銷部位!$A$4:$O$499,13,FALSE)</f>
        <v>0</v>
      </c>
      <c r="AB201" s="43">
        <f>VLOOKUP($B201,期貨大額交易人未沖銷部位!$A$4:$O$499,14,FALSE)</f>
        <v>0</v>
      </c>
      <c r="AC201" s="43">
        <f>VLOOKUP($B201,期貨大額交易人未沖銷部位!$A$4:$O$499,15,FALSE)</f>
        <v>0</v>
      </c>
      <c r="AD201" s="36">
        <f>VLOOKUP($B201,三大美股走勢!$A$4:$J$500,4,FALSE)</f>
        <v>0</v>
      </c>
      <c r="AE201" s="36">
        <f>VLOOKUP($B201,三大美股走勢!$A$4:$J$500,7,FALSE)</f>
        <v>0</v>
      </c>
      <c r="AF201" s="36">
        <f>VLOOKUP($B201,三大美股走勢!$A$4:$J$500,10,FALSE)</f>
        <v>0</v>
      </c>
    </row>
    <row r="202" spans="2:32">
      <c r="B202" s="35">
        <v>42981</v>
      </c>
      <c r="C202" s="36">
        <f>VLOOKUP($B202,大盤與近月台指!$A$4:$I$499,2,FALSE)</f>
        <v>0</v>
      </c>
      <c r="D202" s="37">
        <f>VLOOKUP($B202,大盤與近月台指!$A$4:$I$499,3,FALSE)</f>
        <v>0</v>
      </c>
      <c r="E202" s="38">
        <f>VLOOKUP($B202,大盤與近月台指!$A$4:$I$499,4,FALSE)</f>
        <v>0</v>
      </c>
      <c r="F202" s="36">
        <f>VLOOKUP($B202,大盤與近月台指!$A$4:$I$499,5,FALSE)</f>
        <v>0</v>
      </c>
      <c r="G202" s="52">
        <f>VLOOKUP($B202,三大法人買賣超!$A$4:$I$500,3,FALSE)</f>
        <v>0</v>
      </c>
      <c r="H202" s="37">
        <f>VLOOKUP($B202,三大法人買賣超!$A$4:$I$500,5,FALSE)</f>
        <v>0</v>
      </c>
      <c r="I202" s="29">
        <f>VLOOKUP($B202,三大法人買賣超!$A$4:$I$500,7,FALSE)</f>
        <v>0</v>
      </c>
      <c r="J202" s="29">
        <f>VLOOKUP($B202,三大法人買賣超!$A$4:$I$500,9,FALSE)</f>
        <v>0</v>
      </c>
      <c r="K202" s="40">
        <f>新台幣匯率美元指數!B203</f>
        <v>0</v>
      </c>
      <c r="L202" s="41">
        <f>新台幣匯率美元指數!C203</f>
        <v>0</v>
      </c>
      <c r="M202" s="42">
        <f>新台幣匯率美元指數!D203</f>
        <v>0</v>
      </c>
      <c r="N202" s="29">
        <f>VLOOKUP($B202,期貨未平倉口數!$A$4:$M$499,4,FALSE)</f>
        <v>0</v>
      </c>
      <c r="O202" s="29">
        <f>VLOOKUP($B202,期貨未平倉口數!$A$4:$M$499,9,FALSE)</f>
        <v>0</v>
      </c>
      <c r="P202" s="29">
        <f>VLOOKUP($B202,期貨未平倉口數!$A$4:$M$499,10,FALSE)</f>
        <v>-73219.75</v>
      </c>
      <c r="Q202" s="29">
        <f>VLOOKUP($B202,期貨未平倉口數!$A$4:$M$499,11,FALSE)</f>
        <v>0</v>
      </c>
      <c r="R202" s="67">
        <f>VLOOKUP($B202,選擇權未平倉餘額!$A$4:$I$500,6,FALSE)</f>
        <v>0</v>
      </c>
      <c r="S202" s="67">
        <f>VLOOKUP($B202,選擇權未平倉餘額!$A$4:$I$500,7,FALSE)</f>
        <v>0</v>
      </c>
      <c r="T202" s="67">
        <f>VLOOKUP($B202,選擇權未平倉餘額!$A$4:$I$500,8,FALSE)</f>
        <v>0</v>
      </c>
      <c r="U202" s="67">
        <f>VLOOKUP($B202,選擇權未平倉餘額!$A$4:$I$500,9,FALSE)</f>
        <v>0</v>
      </c>
      <c r="V202" s="42">
        <f>VLOOKUP($B202,臺指選擇權P_C_Ratios!$A$4:$C$500,3,FALSE)</f>
        <v>0</v>
      </c>
      <c r="W202" s="44" t="e">
        <f>VLOOKUP($B202,散戶多空比!$A$6:$L$500,12,FALSE)</f>
        <v>#DIV/0!</v>
      </c>
      <c r="X202" s="43">
        <f>VLOOKUP($B202,期貨大額交易人未沖銷部位!$A$4:$O$499,4,FALSE)</f>
        <v>0</v>
      </c>
      <c r="Y202" s="43">
        <f>VLOOKUP($B202,期貨大額交易人未沖銷部位!$A$4:$O$499,7,FALSE)</f>
        <v>0</v>
      </c>
      <c r="Z202" s="43">
        <f>VLOOKUP($B202,期貨大額交易人未沖銷部位!$A$4:$O$499,10,FALSE)</f>
        <v>0</v>
      </c>
      <c r="AA202" s="43">
        <f>VLOOKUP($B202,期貨大額交易人未沖銷部位!$A$4:$O$499,13,FALSE)</f>
        <v>0</v>
      </c>
      <c r="AB202" s="43">
        <f>VLOOKUP($B202,期貨大額交易人未沖銷部位!$A$4:$O$499,14,FALSE)</f>
        <v>0</v>
      </c>
      <c r="AC202" s="43">
        <f>VLOOKUP($B202,期貨大額交易人未沖銷部位!$A$4:$O$499,15,FALSE)</f>
        <v>0</v>
      </c>
      <c r="AD202" s="36">
        <f>VLOOKUP($B202,三大美股走勢!$A$4:$J$500,4,FALSE)</f>
        <v>0</v>
      </c>
      <c r="AE202" s="36">
        <f>VLOOKUP($B202,三大美股走勢!$A$4:$J$500,7,FALSE)</f>
        <v>0</v>
      </c>
      <c r="AF202" s="36">
        <f>VLOOKUP($B202,三大美股走勢!$A$4:$J$500,10,FALSE)</f>
        <v>0</v>
      </c>
    </row>
    <row r="203" spans="2:32">
      <c r="B203" s="35">
        <v>42982</v>
      </c>
      <c r="C203" s="36">
        <f>VLOOKUP($B203,大盤與近月台指!$A$4:$I$499,2,FALSE)</f>
        <v>0</v>
      </c>
      <c r="D203" s="37">
        <f>VLOOKUP($B203,大盤與近月台指!$A$4:$I$499,3,FALSE)</f>
        <v>0</v>
      </c>
      <c r="E203" s="38">
        <f>VLOOKUP($B203,大盤與近月台指!$A$4:$I$499,4,FALSE)</f>
        <v>0</v>
      </c>
      <c r="F203" s="36">
        <f>VLOOKUP($B203,大盤與近月台指!$A$4:$I$499,5,FALSE)</f>
        <v>0</v>
      </c>
      <c r="G203" s="52">
        <f>VLOOKUP($B203,三大法人買賣超!$A$4:$I$500,3,FALSE)</f>
        <v>0</v>
      </c>
      <c r="H203" s="37">
        <f>VLOOKUP($B203,三大法人買賣超!$A$4:$I$500,5,FALSE)</f>
        <v>0</v>
      </c>
      <c r="I203" s="29">
        <f>VLOOKUP($B203,三大法人買賣超!$A$4:$I$500,7,FALSE)</f>
        <v>0</v>
      </c>
      <c r="J203" s="29">
        <f>VLOOKUP($B203,三大法人買賣超!$A$4:$I$500,9,FALSE)</f>
        <v>0</v>
      </c>
      <c r="K203" s="40">
        <f>新台幣匯率美元指數!B204</f>
        <v>0</v>
      </c>
      <c r="L203" s="41">
        <f>新台幣匯率美元指數!C204</f>
        <v>0</v>
      </c>
      <c r="M203" s="42">
        <f>新台幣匯率美元指數!D204</f>
        <v>0</v>
      </c>
      <c r="N203" s="29">
        <f>VLOOKUP($B203,期貨未平倉口數!$A$4:$M$499,4,FALSE)</f>
        <v>0</v>
      </c>
      <c r="O203" s="29">
        <f>VLOOKUP($B203,期貨未平倉口數!$A$4:$M$499,9,FALSE)</f>
        <v>0</v>
      </c>
      <c r="P203" s="29">
        <f>VLOOKUP($B203,期貨未平倉口數!$A$4:$M$499,10,FALSE)</f>
        <v>-73219.75</v>
      </c>
      <c r="Q203" s="29">
        <f>VLOOKUP($B203,期貨未平倉口數!$A$4:$M$499,11,FALSE)</f>
        <v>0</v>
      </c>
      <c r="R203" s="67">
        <f>VLOOKUP($B203,選擇權未平倉餘額!$A$4:$I$500,6,FALSE)</f>
        <v>0</v>
      </c>
      <c r="S203" s="67">
        <f>VLOOKUP($B203,選擇權未平倉餘額!$A$4:$I$500,7,FALSE)</f>
        <v>0</v>
      </c>
      <c r="T203" s="67">
        <f>VLOOKUP($B203,選擇權未平倉餘額!$A$4:$I$500,8,FALSE)</f>
        <v>0</v>
      </c>
      <c r="U203" s="67">
        <f>VLOOKUP($B203,選擇權未平倉餘額!$A$4:$I$500,9,FALSE)</f>
        <v>0</v>
      </c>
      <c r="V203" s="42">
        <f>VLOOKUP($B203,臺指選擇權P_C_Ratios!$A$4:$C$500,3,FALSE)</f>
        <v>0</v>
      </c>
      <c r="W203" s="44" t="e">
        <f>VLOOKUP($B203,散戶多空比!$A$6:$L$500,12,FALSE)</f>
        <v>#DIV/0!</v>
      </c>
      <c r="X203" s="43">
        <f>VLOOKUP($B203,期貨大額交易人未沖銷部位!$A$4:$O$499,4,FALSE)</f>
        <v>0</v>
      </c>
      <c r="Y203" s="43">
        <f>VLOOKUP($B203,期貨大額交易人未沖銷部位!$A$4:$O$499,7,FALSE)</f>
        <v>0</v>
      </c>
      <c r="Z203" s="43">
        <f>VLOOKUP($B203,期貨大額交易人未沖銷部位!$A$4:$O$499,10,FALSE)</f>
        <v>0</v>
      </c>
      <c r="AA203" s="43">
        <f>VLOOKUP($B203,期貨大額交易人未沖銷部位!$A$4:$O$499,13,FALSE)</f>
        <v>0</v>
      </c>
      <c r="AB203" s="43">
        <f>VLOOKUP($B203,期貨大額交易人未沖銷部位!$A$4:$O$499,14,FALSE)</f>
        <v>0</v>
      </c>
      <c r="AC203" s="43">
        <f>VLOOKUP($B203,期貨大額交易人未沖銷部位!$A$4:$O$499,15,FALSE)</f>
        <v>0</v>
      </c>
      <c r="AD203" s="36">
        <f>VLOOKUP($B203,三大美股走勢!$A$4:$J$500,4,FALSE)</f>
        <v>0</v>
      </c>
      <c r="AE203" s="36">
        <f>VLOOKUP($B203,三大美股走勢!$A$4:$J$500,7,FALSE)</f>
        <v>0</v>
      </c>
      <c r="AF203" s="36">
        <f>VLOOKUP($B203,三大美股走勢!$A$4:$J$500,10,FALSE)</f>
        <v>0</v>
      </c>
    </row>
    <row r="204" spans="2:32">
      <c r="B204" s="35">
        <v>42983</v>
      </c>
      <c r="C204" s="36">
        <f>VLOOKUP($B204,大盤與近月台指!$A$4:$I$499,2,FALSE)</f>
        <v>0</v>
      </c>
      <c r="D204" s="37">
        <f>VLOOKUP($B204,大盤與近月台指!$A$4:$I$499,3,FALSE)</f>
        <v>0</v>
      </c>
      <c r="E204" s="38">
        <f>VLOOKUP($B204,大盤與近月台指!$A$4:$I$499,4,FALSE)</f>
        <v>0</v>
      </c>
      <c r="F204" s="36">
        <f>VLOOKUP($B204,大盤與近月台指!$A$4:$I$499,5,FALSE)</f>
        <v>0</v>
      </c>
      <c r="G204" s="52">
        <f>VLOOKUP($B204,三大法人買賣超!$A$4:$I$500,3,FALSE)</f>
        <v>0</v>
      </c>
      <c r="H204" s="37">
        <f>VLOOKUP($B204,三大法人買賣超!$A$4:$I$500,5,FALSE)</f>
        <v>0</v>
      </c>
      <c r="I204" s="29">
        <f>VLOOKUP($B204,三大法人買賣超!$A$4:$I$500,7,FALSE)</f>
        <v>0</v>
      </c>
      <c r="J204" s="29">
        <f>VLOOKUP($B204,三大法人買賣超!$A$4:$I$500,9,FALSE)</f>
        <v>0</v>
      </c>
      <c r="K204" s="40">
        <f>新台幣匯率美元指數!B205</f>
        <v>0</v>
      </c>
      <c r="L204" s="41">
        <f>新台幣匯率美元指數!C205</f>
        <v>0</v>
      </c>
      <c r="M204" s="42">
        <f>新台幣匯率美元指數!D205</f>
        <v>0</v>
      </c>
      <c r="N204" s="29">
        <f>VLOOKUP($B204,期貨未平倉口數!$A$4:$M$499,4,FALSE)</f>
        <v>0</v>
      </c>
      <c r="O204" s="29">
        <f>VLOOKUP($B204,期貨未平倉口數!$A$4:$M$499,9,FALSE)</f>
        <v>0</v>
      </c>
      <c r="P204" s="29">
        <f>VLOOKUP($B204,期貨未平倉口數!$A$4:$M$499,10,FALSE)</f>
        <v>-73219.75</v>
      </c>
      <c r="Q204" s="29">
        <f>VLOOKUP($B204,期貨未平倉口數!$A$4:$M$499,11,FALSE)</f>
        <v>0</v>
      </c>
      <c r="R204" s="67">
        <f>VLOOKUP($B204,選擇權未平倉餘額!$A$4:$I$500,6,FALSE)</f>
        <v>0</v>
      </c>
      <c r="S204" s="67">
        <f>VLOOKUP($B204,選擇權未平倉餘額!$A$4:$I$500,7,FALSE)</f>
        <v>0</v>
      </c>
      <c r="T204" s="67">
        <f>VLOOKUP($B204,選擇權未平倉餘額!$A$4:$I$500,8,FALSE)</f>
        <v>0</v>
      </c>
      <c r="U204" s="67">
        <f>VLOOKUP($B204,選擇權未平倉餘額!$A$4:$I$500,9,FALSE)</f>
        <v>0</v>
      </c>
      <c r="V204" s="42">
        <f>VLOOKUP($B204,臺指選擇權P_C_Ratios!$A$4:$C$500,3,FALSE)</f>
        <v>0</v>
      </c>
      <c r="W204" s="44" t="e">
        <f>VLOOKUP($B204,散戶多空比!$A$6:$L$500,12,FALSE)</f>
        <v>#DIV/0!</v>
      </c>
      <c r="X204" s="43">
        <f>VLOOKUP($B204,期貨大額交易人未沖銷部位!$A$4:$O$499,4,FALSE)</f>
        <v>0</v>
      </c>
      <c r="Y204" s="43">
        <f>VLOOKUP($B204,期貨大額交易人未沖銷部位!$A$4:$O$499,7,FALSE)</f>
        <v>0</v>
      </c>
      <c r="Z204" s="43">
        <f>VLOOKUP($B204,期貨大額交易人未沖銷部位!$A$4:$O$499,10,FALSE)</f>
        <v>0</v>
      </c>
      <c r="AA204" s="43">
        <f>VLOOKUP($B204,期貨大額交易人未沖銷部位!$A$4:$O$499,13,FALSE)</f>
        <v>0</v>
      </c>
      <c r="AB204" s="43">
        <f>VLOOKUP($B204,期貨大額交易人未沖銷部位!$A$4:$O$499,14,FALSE)</f>
        <v>0</v>
      </c>
      <c r="AC204" s="43">
        <f>VLOOKUP($B204,期貨大額交易人未沖銷部位!$A$4:$O$499,15,FALSE)</f>
        <v>0</v>
      </c>
      <c r="AD204" s="36">
        <f>VLOOKUP($B204,三大美股走勢!$A$4:$J$500,4,FALSE)</f>
        <v>0</v>
      </c>
      <c r="AE204" s="36">
        <f>VLOOKUP($B204,三大美股走勢!$A$4:$J$500,7,FALSE)</f>
        <v>0</v>
      </c>
      <c r="AF204" s="36">
        <f>VLOOKUP($B204,三大美股走勢!$A$4:$J$500,10,FALSE)</f>
        <v>0</v>
      </c>
    </row>
    <row r="205" spans="2:32">
      <c r="B205" s="35">
        <v>42984</v>
      </c>
      <c r="C205" s="36">
        <f>VLOOKUP($B205,大盤與近月台指!$A$4:$I$499,2,FALSE)</f>
        <v>0</v>
      </c>
      <c r="D205" s="37">
        <f>VLOOKUP($B205,大盤與近月台指!$A$4:$I$499,3,FALSE)</f>
        <v>0</v>
      </c>
      <c r="E205" s="38">
        <f>VLOOKUP($B205,大盤與近月台指!$A$4:$I$499,4,FALSE)</f>
        <v>0</v>
      </c>
      <c r="F205" s="36">
        <f>VLOOKUP($B205,大盤與近月台指!$A$4:$I$499,5,FALSE)</f>
        <v>0</v>
      </c>
      <c r="G205" s="52">
        <f>VLOOKUP($B205,三大法人買賣超!$A$4:$I$500,3,FALSE)</f>
        <v>0</v>
      </c>
      <c r="H205" s="37">
        <f>VLOOKUP($B205,三大法人買賣超!$A$4:$I$500,5,FALSE)</f>
        <v>0</v>
      </c>
      <c r="I205" s="29">
        <f>VLOOKUP($B205,三大法人買賣超!$A$4:$I$500,7,FALSE)</f>
        <v>0</v>
      </c>
      <c r="J205" s="29">
        <f>VLOOKUP($B205,三大法人買賣超!$A$4:$I$500,9,FALSE)</f>
        <v>0</v>
      </c>
      <c r="K205" s="40">
        <f>新台幣匯率美元指數!B206</f>
        <v>0</v>
      </c>
      <c r="L205" s="41">
        <f>新台幣匯率美元指數!C206</f>
        <v>0</v>
      </c>
      <c r="M205" s="42">
        <f>新台幣匯率美元指數!D206</f>
        <v>0</v>
      </c>
      <c r="N205" s="29">
        <f>VLOOKUP($B205,期貨未平倉口數!$A$4:$M$499,4,FALSE)</f>
        <v>0</v>
      </c>
      <c r="O205" s="29">
        <f>VLOOKUP($B205,期貨未平倉口數!$A$4:$M$499,9,FALSE)</f>
        <v>0</v>
      </c>
      <c r="P205" s="29">
        <f>VLOOKUP($B205,期貨未平倉口數!$A$4:$M$499,10,FALSE)</f>
        <v>-73219.75</v>
      </c>
      <c r="Q205" s="29">
        <f>VLOOKUP($B205,期貨未平倉口數!$A$4:$M$499,11,FALSE)</f>
        <v>0</v>
      </c>
      <c r="R205" s="67">
        <f>VLOOKUP($B205,選擇權未平倉餘額!$A$4:$I$500,6,FALSE)</f>
        <v>0</v>
      </c>
      <c r="S205" s="67">
        <f>VLOOKUP($B205,選擇權未平倉餘額!$A$4:$I$500,7,FALSE)</f>
        <v>0</v>
      </c>
      <c r="T205" s="67">
        <f>VLOOKUP($B205,選擇權未平倉餘額!$A$4:$I$500,8,FALSE)</f>
        <v>0</v>
      </c>
      <c r="U205" s="67">
        <f>VLOOKUP($B205,選擇權未平倉餘額!$A$4:$I$500,9,FALSE)</f>
        <v>0</v>
      </c>
      <c r="V205" s="42">
        <f>VLOOKUP($B205,臺指選擇權P_C_Ratios!$A$4:$C$500,3,FALSE)</f>
        <v>0</v>
      </c>
      <c r="W205" s="44" t="e">
        <f>VLOOKUP($B205,散戶多空比!$A$6:$L$500,12,FALSE)</f>
        <v>#DIV/0!</v>
      </c>
      <c r="X205" s="43">
        <f>VLOOKUP($B205,期貨大額交易人未沖銷部位!$A$4:$O$499,4,FALSE)</f>
        <v>0</v>
      </c>
      <c r="Y205" s="43">
        <f>VLOOKUP($B205,期貨大額交易人未沖銷部位!$A$4:$O$499,7,FALSE)</f>
        <v>0</v>
      </c>
      <c r="Z205" s="43">
        <f>VLOOKUP($B205,期貨大額交易人未沖銷部位!$A$4:$O$499,10,FALSE)</f>
        <v>0</v>
      </c>
      <c r="AA205" s="43">
        <f>VLOOKUP($B205,期貨大額交易人未沖銷部位!$A$4:$O$499,13,FALSE)</f>
        <v>0</v>
      </c>
      <c r="AB205" s="43">
        <f>VLOOKUP($B205,期貨大額交易人未沖銷部位!$A$4:$O$499,14,FALSE)</f>
        <v>0</v>
      </c>
      <c r="AC205" s="43">
        <f>VLOOKUP($B205,期貨大額交易人未沖銷部位!$A$4:$O$499,15,FALSE)</f>
        <v>0</v>
      </c>
      <c r="AD205" s="36">
        <f>VLOOKUP($B205,三大美股走勢!$A$4:$J$500,4,FALSE)</f>
        <v>0</v>
      </c>
      <c r="AE205" s="36">
        <f>VLOOKUP($B205,三大美股走勢!$A$4:$J$500,7,FALSE)</f>
        <v>0</v>
      </c>
      <c r="AF205" s="36">
        <f>VLOOKUP($B205,三大美股走勢!$A$4:$J$500,10,FALSE)</f>
        <v>0</v>
      </c>
    </row>
    <row r="206" spans="2:32">
      <c r="B206" s="35">
        <v>42985</v>
      </c>
      <c r="C206" s="36">
        <f>VLOOKUP($B206,大盤與近月台指!$A$4:$I$499,2,FALSE)</f>
        <v>0</v>
      </c>
      <c r="D206" s="37">
        <f>VLOOKUP($B206,大盤與近月台指!$A$4:$I$499,3,FALSE)</f>
        <v>0</v>
      </c>
      <c r="E206" s="38">
        <f>VLOOKUP($B206,大盤與近月台指!$A$4:$I$499,4,FALSE)</f>
        <v>0</v>
      </c>
      <c r="F206" s="36">
        <f>VLOOKUP($B206,大盤與近月台指!$A$4:$I$499,5,FALSE)</f>
        <v>0</v>
      </c>
      <c r="G206" s="52">
        <f>VLOOKUP($B206,三大法人買賣超!$A$4:$I$500,3,FALSE)</f>
        <v>0</v>
      </c>
      <c r="H206" s="37">
        <f>VLOOKUP($B206,三大法人買賣超!$A$4:$I$500,5,FALSE)</f>
        <v>0</v>
      </c>
      <c r="I206" s="29">
        <f>VLOOKUP($B206,三大法人買賣超!$A$4:$I$500,7,FALSE)</f>
        <v>0</v>
      </c>
      <c r="J206" s="29">
        <f>VLOOKUP($B206,三大法人買賣超!$A$4:$I$500,9,FALSE)</f>
        <v>0</v>
      </c>
      <c r="K206" s="40">
        <f>新台幣匯率美元指數!B207</f>
        <v>0</v>
      </c>
      <c r="L206" s="41">
        <f>新台幣匯率美元指數!C207</f>
        <v>0</v>
      </c>
      <c r="M206" s="42">
        <f>新台幣匯率美元指數!D207</f>
        <v>0</v>
      </c>
      <c r="N206" s="29">
        <f>VLOOKUP($B206,期貨未平倉口數!$A$4:$M$499,4,FALSE)</f>
        <v>0</v>
      </c>
      <c r="O206" s="29">
        <f>VLOOKUP($B206,期貨未平倉口數!$A$4:$M$499,9,FALSE)</f>
        <v>0</v>
      </c>
      <c r="P206" s="29">
        <f>VLOOKUP($B206,期貨未平倉口數!$A$4:$M$499,10,FALSE)</f>
        <v>-73219.75</v>
      </c>
      <c r="Q206" s="29">
        <f>VLOOKUP($B206,期貨未平倉口數!$A$4:$M$499,11,FALSE)</f>
        <v>0</v>
      </c>
      <c r="R206" s="67">
        <f>VLOOKUP($B206,選擇權未平倉餘額!$A$4:$I$500,6,FALSE)</f>
        <v>0</v>
      </c>
      <c r="S206" s="67">
        <f>VLOOKUP($B206,選擇權未平倉餘額!$A$4:$I$500,7,FALSE)</f>
        <v>0</v>
      </c>
      <c r="T206" s="67">
        <f>VLOOKUP($B206,選擇權未平倉餘額!$A$4:$I$500,8,FALSE)</f>
        <v>0</v>
      </c>
      <c r="U206" s="67">
        <f>VLOOKUP($B206,選擇權未平倉餘額!$A$4:$I$500,9,FALSE)</f>
        <v>0</v>
      </c>
      <c r="V206" s="42">
        <f>VLOOKUP($B206,臺指選擇權P_C_Ratios!$A$4:$C$500,3,FALSE)</f>
        <v>0</v>
      </c>
      <c r="W206" s="44" t="e">
        <f>VLOOKUP($B206,散戶多空比!$A$6:$L$500,12,FALSE)</f>
        <v>#DIV/0!</v>
      </c>
      <c r="X206" s="43">
        <f>VLOOKUP($B206,期貨大額交易人未沖銷部位!$A$4:$O$499,4,FALSE)</f>
        <v>0</v>
      </c>
      <c r="Y206" s="43">
        <f>VLOOKUP($B206,期貨大額交易人未沖銷部位!$A$4:$O$499,7,FALSE)</f>
        <v>0</v>
      </c>
      <c r="Z206" s="43">
        <f>VLOOKUP($B206,期貨大額交易人未沖銷部位!$A$4:$O$499,10,FALSE)</f>
        <v>0</v>
      </c>
      <c r="AA206" s="43">
        <f>VLOOKUP($B206,期貨大額交易人未沖銷部位!$A$4:$O$499,13,FALSE)</f>
        <v>0</v>
      </c>
      <c r="AB206" s="43">
        <f>VLOOKUP($B206,期貨大額交易人未沖銷部位!$A$4:$O$499,14,FALSE)</f>
        <v>0</v>
      </c>
      <c r="AC206" s="43">
        <f>VLOOKUP($B206,期貨大額交易人未沖銷部位!$A$4:$O$499,15,FALSE)</f>
        <v>0</v>
      </c>
      <c r="AD206" s="36">
        <f>VLOOKUP($B206,三大美股走勢!$A$4:$J$500,4,FALSE)</f>
        <v>0</v>
      </c>
      <c r="AE206" s="36">
        <f>VLOOKUP($B206,三大美股走勢!$A$4:$J$500,7,FALSE)</f>
        <v>0</v>
      </c>
      <c r="AF206" s="36">
        <f>VLOOKUP($B206,三大美股走勢!$A$4:$J$500,10,FALSE)</f>
        <v>0</v>
      </c>
    </row>
    <row r="207" spans="2:32">
      <c r="B207" s="35">
        <v>42986</v>
      </c>
      <c r="C207" s="36">
        <f>VLOOKUP($B207,大盤與近月台指!$A$4:$I$499,2,FALSE)</f>
        <v>0</v>
      </c>
      <c r="D207" s="37">
        <f>VLOOKUP($B207,大盤與近月台指!$A$4:$I$499,3,FALSE)</f>
        <v>0</v>
      </c>
      <c r="E207" s="38">
        <f>VLOOKUP($B207,大盤與近月台指!$A$4:$I$499,4,FALSE)</f>
        <v>0</v>
      </c>
      <c r="F207" s="36">
        <f>VLOOKUP($B207,大盤與近月台指!$A$4:$I$499,5,FALSE)</f>
        <v>0</v>
      </c>
      <c r="G207" s="52">
        <f>VLOOKUP($B207,三大法人買賣超!$A$4:$I$500,3,FALSE)</f>
        <v>0</v>
      </c>
      <c r="H207" s="37">
        <f>VLOOKUP($B207,三大法人買賣超!$A$4:$I$500,5,FALSE)</f>
        <v>0</v>
      </c>
      <c r="I207" s="29">
        <f>VLOOKUP($B207,三大法人買賣超!$A$4:$I$500,7,FALSE)</f>
        <v>0</v>
      </c>
      <c r="J207" s="29">
        <f>VLOOKUP($B207,三大法人買賣超!$A$4:$I$500,9,FALSE)</f>
        <v>0</v>
      </c>
      <c r="K207" s="40">
        <f>新台幣匯率美元指數!B208</f>
        <v>0</v>
      </c>
      <c r="L207" s="41">
        <f>新台幣匯率美元指數!C208</f>
        <v>0</v>
      </c>
      <c r="M207" s="42">
        <f>新台幣匯率美元指數!D208</f>
        <v>0</v>
      </c>
      <c r="N207" s="29">
        <f>VLOOKUP($B207,期貨未平倉口數!$A$4:$M$499,4,FALSE)</f>
        <v>0</v>
      </c>
      <c r="O207" s="29">
        <f>VLOOKUP($B207,期貨未平倉口數!$A$4:$M$499,9,FALSE)</f>
        <v>0</v>
      </c>
      <c r="P207" s="29">
        <f>VLOOKUP($B207,期貨未平倉口數!$A$4:$M$499,10,FALSE)</f>
        <v>-73219.75</v>
      </c>
      <c r="Q207" s="29">
        <f>VLOOKUP($B207,期貨未平倉口數!$A$4:$M$499,11,FALSE)</f>
        <v>0</v>
      </c>
      <c r="R207" s="67">
        <f>VLOOKUP($B207,選擇權未平倉餘額!$A$4:$I$500,6,FALSE)</f>
        <v>0</v>
      </c>
      <c r="S207" s="67">
        <f>VLOOKUP($B207,選擇權未平倉餘額!$A$4:$I$500,7,FALSE)</f>
        <v>0</v>
      </c>
      <c r="T207" s="67">
        <f>VLOOKUP($B207,選擇權未平倉餘額!$A$4:$I$500,8,FALSE)</f>
        <v>0</v>
      </c>
      <c r="U207" s="67">
        <f>VLOOKUP($B207,選擇權未平倉餘額!$A$4:$I$500,9,FALSE)</f>
        <v>0</v>
      </c>
      <c r="V207" s="42">
        <f>VLOOKUP($B207,臺指選擇權P_C_Ratios!$A$4:$C$500,3,FALSE)</f>
        <v>0</v>
      </c>
      <c r="W207" s="44" t="e">
        <f>VLOOKUP($B207,散戶多空比!$A$6:$L$500,12,FALSE)</f>
        <v>#DIV/0!</v>
      </c>
      <c r="X207" s="43">
        <f>VLOOKUP($B207,期貨大額交易人未沖銷部位!$A$4:$O$499,4,FALSE)</f>
        <v>0</v>
      </c>
      <c r="Y207" s="43">
        <f>VLOOKUP($B207,期貨大額交易人未沖銷部位!$A$4:$O$499,7,FALSE)</f>
        <v>0</v>
      </c>
      <c r="Z207" s="43">
        <f>VLOOKUP($B207,期貨大額交易人未沖銷部位!$A$4:$O$499,10,FALSE)</f>
        <v>0</v>
      </c>
      <c r="AA207" s="43">
        <f>VLOOKUP($B207,期貨大額交易人未沖銷部位!$A$4:$O$499,13,FALSE)</f>
        <v>0</v>
      </c>
      <c r="AB207" s="43">
        <f>VLOOKUP($B207,期貨大額交易人未沖銷部位!$A$4:$O$499,14,FALSE)</f>
        <v>0</v>
      </c>
      <c r="AC207" s="43">
        <f>VLOOKUP($B207,期貨大額交易人未沖銷部位!$A$4:$O$499,15,FALSE)</f>
        <v>0</v>
      </c>
      <c r="AD207" s="36">
        <f>VLOOKUP($B207,三大美股走勢!$A$4:$J$500,4,FALSE)</f>
        <v>0</v>
      </c>
      <c r="AE207" s="36">
        <f>VLOOKUP($B207,三大美股走勢!$A$4:$J$500,7,FALSE)</f>
        <v>0</v>
      </c>
      <c r="AF207" s="36">
        <f>VLOOKUP($B207,三大美股走勢!$A$4:$J$500,10,FALSE)</f>
        <v>0</v>
      </c>
    </row>
    <row r="208" spans="2:32">
      <c r="B208" s="35">
        <v>42987</v>
      </c>
      <c r="C208" s="36">
        <f>VLOOKUP($B208,大盤與近月台指!$A$4:$I$499,2,FALSE)</f>
        <v>0</v>
      </c>
      <c r="D208" s="37">
        <f>VLOOKUP($B208,大盤與近月台指!$A$4:$I$499,3,FALSE)</f>
        <v>0</v>
      </c>
      <c r="E208" s="38">
        <f>VLOOKUP($B208,大盤與近月台指!$A$4:$I$499,4,FALSE)</f>
        <v>0</v>
      </c>
      <c r="F208" s="36">
        <f>VLOOKUP($B208,大盤與近月台指!$A$4:$I$499,5,FALSE)</f>
        <v>0</v>
      </c>
      <c r="G208" s="52">
        <f>VLOOKUP($B208,三大法人買賣超!$A$4:$I$500,3,FALSE)</f>
        <v>0</v>
      </c>
      <c r="H208" s="37">
        <f>VLOOKUP($B208,三大法人買賣超!$A$4:$I$500,5,FALSE)</f>
        <v>0</v>
      </c>
      <c r="I208" s="29">
        <f>VLOOKUP($B208,三大法人買賣超!$A$4:$I$500,7,FALSE)</f>
        <v>0</v>
      </c>
      <c r="J208" s="29">
        <f>VLOOKUP($B208,三大法人買賣超!$A$4:$I$500,9,FALSE)</f>
        <v>0</v>
      </c>
      <c r="K208" s="40">
        <f>新台幣匯率美元指數!B209</f>
        <v>0</v>
      </c>
      <c r="L208" s="41">
        <f>新台幣匯率美元指數!C209</f>
        <v>0</v>
      </c>
      <c r="M208" s="42">
        <f>新台幣匯率美元指數!D209</f>
        <v>0</v>
      </c>
      <c r="N208" s="29">
        <f>VLOOKUP($B208,期貨未平倉口數!$A$4:$M$499,4,FALSE)</f>
        <v>0</v>
      </c>
      <c r="O208" s="29">
        <f>VLOOKUP($B208,期貨未平倉口數!$A$4:$M$499,9,FALSE)</f>
        <v>0</v>
      </c>
      <c r="P208" s="29">
        <f>VLOOKUP($B208,期貨未平倉口數!$A$4:$M$499,10,FALSE)</f>
        <v>-73219.75</v>
      </c>
      <c r="Q208" s="29">
        <f>VLOOKUP($B208,期貨未平倉口數!$A$4:$M$499,11,FALSE)</f>
        <v>0</v>
      </c>
      <c r="R208" s="67">
        <f>VLOOKUP($B208,選擇權未平倉餘額!$A$4:$I$500,6,FALSE)</f>
        <v>0</v>
      </c>
      <c r="S208" s="67">
        <f>VLOOKUP($B208,選擇權未平倉餘額!$A$4:$I$500,7,FALSE)</f>
        <v>0</v>
      </c>
      <c r="T208" s="67">
        <f>VLOOKUP($B208,選擇權未平倉餘額!$A$4:$I$500,8,FALSE)</f>
        <v>0</v>
      </c>
      <c r="U208" s="67">
        <f>VLOOKUP($B208,選擇權未平倉餘額!$A$4:$I$500,9,FALSE)</f>
        <v>0</v>
      </c>
      <c r="V208" s="42">
        <f>VLOOKUP($B208,臺指選擇權P_C_Ratios!$A$4:$C$500,3,FALSE)</f>
        <v>0</v>
      </c>
      <c r="W208" s="44" t="e">
        <f>VLOOKUP($B208,散戶多空比!$A$6:$L$500,12,FALSE)</f>
        <v>#DIV/0!</v>
      </c>
      <c r="X208" s="43">
        <f>VLOOKUP($B208,期貨大額交易人未沖銷部位!$A$4:$O$499,4,FALSE)</f>
        <v>0</v>
      </c>
      <c r="Y208" s="43">
        <f>VLOOKUP($B208,期貨大額交易人未沖銷部位!$A$4:$O$499,7,FALSE)</f>
        <v>0</v>
      </c>
      <c r="Z208" s="43">
        <f>VLOOKUP($B208,期貨大額交易人未沖銷部位!$A$4:$O$499,10,FALSE)</f>
        <v>0</v>
      </c>
      <c r="AA208" s="43">
        <f>VLOOKUP($B208,期貨大額交易人未沖銷部位!$A$4:$O$499,13,FALSE)</f>
        <v>0</v>
      </c>
      <c r="AB208" s="43">
        <f>VLOOKUP($B208,期貨大額交易人未沖銷部位!$A$4:$O$499,14,FALSE)</f>
        <v>0</v>
      </c>
      <c r="AC208" s="43">
        <f>VLOOKUP($B208,期貨大額交易人未沖銷部位!$A$4:$O$499,15,FALSE)</f>
        <v>0</v>
      </c>
      <c r="AD208" s="36">
        <f>VLOOKUP($B208,三大美股走勢!$A$4:$J$500,4,FALSE)</f>
        <v>0</v>
      </c>
      <c r="AE208" s="36">
        <f>VLOOKUP($B208,三大美股走勢!$A$4:$J$500,7,FALSE)</f>
        <v>0</v>
      </c>
      <c r="AF208" s="36">
        <f>VLOOKUP($B208,三大美股走勢!$A$4:$J$500,10,FALSE)</f>
        <v>0</v>
      </c>
    </row>
    <row r="209" spans="2:32">
      <c r="B209" s="35">
        <v>42988</v>
      </c>
      <c r="C209" s="36">
        <f>VLOOKUP($B209,大盤與近月台指!$A$4:$I$499,2,FALSE)</f>
        <v>0</v>
      </c>
      <c r="D209" s="37">
        <f>VLOOKUP($B209,大盤與近月台指!$A$4:$I$499,3,FALSE)</f>
        <v>0</v>
      </c>
      <c r="E209" s="38">
        <f>VLOOKUP($B209,大盤與近月台指!$A$4:$I$499,4,FALSE)</f>
        <v>0</v>
      </c>
      <c r="F209" s="36">
        <f>VLOOKUP($B209,大盤與近月台指!$A$4:$I$499,5,FALSE)</f>
        <v>0</v>
      </c>
      <c r="G209" s="52">
        <f>VLOOKUP($B209,三大法人買賣超!$A$4:$I$500,3,FALSE)</f>
        <v>0</v>
      </c>
      <c r="H209" s="37">
        <f>VLOOKUP($B209,三大法人買賣超!$A$4:$I$500,5,FALSE)</f>
        <v>0</v>
      </c>
      <c r="I209" s="29">
        <f>VLOOKUP($B209,三大法人買賣超!$A$4:$I$500,7,FALSE)</f>
        <v>0</v>
      </c>
      <c r="J209" s="29">
        <f>VLOOKUP($B209,三大法人買賣超!$A$4:$I$500,9,FALSE)</f>
        <v>0</v>
      </c>
      <c r="K209" s="40">
        <f>新台幣匯率美元指數!B210</f>
        <v>0</v>
      </c>
      <c r="L209" s="41">
        <f>新台幣匯率美元指數!C210</f>
        <v>0</v>
      </c>
      <c r="M209" s="42">
        <f>新台幣匯率美元指數!D210</f>
        <v>0</v>
      </c>
      <c r="N209" s="29">
        <f>VLOOKUP($B209,期貨未平倉口數!$A$4:$M$499,4,FALSE)</f>
        <v>0</v>
      </c>
      <c r="O209" s="29">
        <f>VLOOKUP($B209,期貨未平倉口數!$A$4:$M$499,9,FALSE)</f>
        <v>0</v>
      </c>
      <c r="P209" s="29">
        <f>VLOOKUP($B209,期貨未平倉口數!$A$4:$M$499,10,FALSE)</f>
        <v>-73219.75</v>
      </c>
      <c r="Q209" s="29">
        <f>VLOOKUP($B209,期貨未平倉口數!$A$4:$M$499,11,FALSE)</f>
        <v>0</v>
      </c>
      <c r="R209" s="67">
        <f>VLOOKUP($B209,選擇權未平倉餘額!$A$4:$I$500,6,FALSE)</f>
        <v>0</v>
      </c>
      <c r="S209" s="67">
        <f>VLOOKUP($B209,選擇權未平倉餘額!$A$4:$I$500,7,FALSE)</f>
        <v>0</v>
      </c>
      <c r="T209" s="67">
        <f>VLOOKUP($B209,選擇權未平倉餘額!$A$4:$I$500,8,FALSE)</f>
        <v>0</v>
      </c>
      <c r="U209" s="67">
        <f>VLOOKUP($B209,選擇權未平倉餘額!$A$4:$I$500,9,FALSE)</f>
        <v>0</v>
      </c>
      <c r="V209" s="42">
        <f>VLOOKUP($B209,臺指選擇權P_C_Ratios!$A$4:$C$500,3,FALSE)</f>
        <v>0</v>
      </c>
      <c r="W209" s="44" t="e">
        <f>VLOOKUP($B209,散戶多空比!$A$6:$L$500,12,FALSE)</f>
        <v>#DIV/0!</v>
      </c>
      <c r="X209" s="43">
        <f>VLOOKUP($B209,期貨大額交易人未沖銷部位!$A$4:$O$499,4,FALSE)</f>
        <v>0</v>
      </c>
      <c r="Y209" s="43">
        <f>VLOOKUP($B209,期貨大額交易人未沖銷部位!$A$4:$O$499,7,FALSE)</f>
        <v>0</v>
      </c>
      <c r="Z209" s="43">
        <f>VLOOKUP($B209,期貨大額交易人未沖銷部位!$A$4:$O$499,10,FALSE)</f>
        <v>0</v>
      </c>
      <c r="AA209" s="43">
        <f>VLOOKUP($B209,期貨大額交易人未沖銷部位!$A$4:$O$499,13,FALSE)</f>
        <v>0</v>
      </c>
      <c r="AB209" s="43">
        <f>VLOOKUP($B209,期貨大額交易人未沖銷部位!$A$4:$O$499,14,FALSE)</f>
        <v>0</v>
      </c>
      <c r="AC209" s="43">
        <f>VLOOKUP($B209,期貨大額交易人未沖銷部位!$A$4:$O$499,15,FALSE)</f>
        <v>0</v>
      </c>
      <c r="AD209" s="36">
        <f>VLOOKUP($B209,三大美股走勢!$A$4:$J$500,4,FALSE)</f>
        <v>0</v>
      </c>
      <c r="AE209" s="36">
        <f>VLOOKUP($B209,三大美股走勢!$A$4:$J$500,7,FALSE)</f>
        <v>0</v>
      </c>
      <c r="AF209" s="36">
        <f>VLOOKUP($B209,三大美股走勢!$A$4:$J$500,10,FALSE)</f>
        <v>0</v>
      </c>
    </row>
    <row r="210" spans="2:32">
      <c r="B210" s="35">
        <v>42989</v>
      </c>
      <c r="C210" s="36">
        <f>VLOOKUP($B210,大盤與近月台指!$A$4:$I$499,2,FALSE)</f>
        <v>0</v>
      </c>
      <c r="D210" s="37">
        <f>VLOOKUP($B210,大盤與近月台指!$A$4:$I$499,3,FALSE)</f>
        <v>0</v>
      </c>
      <c r="E210" s="38">
        <f>VLOOKUP($B210,大盤與近月台指!$A$4:$I$499,4,FALSE)</f>
        <v>0</v>
      </c>
      <c r="F210" s="36">
        <f>VLOOKUP($B210,大盤與近月台指!$A$4:$I$499,5,FALSE)</f>
        <v>0</v>
      </c>
      <c r="G210" s="52">
        <f>VLOOKUP($B210,三大法人買賣超!$A$4:$I$500,3,FALSE)</f>
        <v>0</v>
      </c>
      <c r="H210" s="37">
        <f>VLOOKUP($B210,三大法人買賣超!$A$4:$I$500,5,FALSE)</f>
        <v>0</v>
      </c>
      <c r="I210" s="29">
        <f>VLOOKUP($B210,三大法人買賣超!$A$4:$I$500,7,FALSE)</f>
        <v>0</v>
      </c>
      <c r="J210" s="29">
        <f>VLOOKUP($B210,三大法人買賣超!$A$4:$I$500,9,FALSE)</f>
        <v>0</v>
      </c>
      <c r="K210" s="40">
        <f>新台幣匯率美元指數!B211</f>
        <v>0</v>
      </c>
      <c r="L210" s="41">
        <f>新台幣匯率美元指數!C211</f>
        <v>0</v>
      </c>
      <c r="M210" s="42">
        <f>新台幣匯率美元指數!D211</f>
        <v>0</v>
      </c>
      <c r="N210" s="29">
        <f>VLOOKUP($B210,期貨未平倉口數!$A$4:$M$499,4,FALSE)</f>
        <v>0</v>
      </c>
      <c r="O210" s="29">
        <f>VLOOKUP($B210,期貨未平倉口數!$A$4:$M$499,9,FALSE)</f>
        <v>0</v>
      </c>
      <c r="P210" s="29">
        <f>VLOOKUP($B210,期貨未平倉口數!$A$4:$M$499,10,FALSE)</f>
        <v>-73219.75</v>
      </c>
      <c r="Q210" s="29">
        <f>VLOOKUP($B210,期貨未平倉口數!$A$4:$M$499,11,FALSE)</f>
        <v>0</v>
      </c>
      <c r="R210" s="67">
        <f>VLOOKUP($B210,選擇權未平倉餘額!$A$4:$I$500,6,FALSE)</f>
        <v>0</v>
      </c>
      <c r="S210" s="67">
        <f>VLOOKUP($B210,選擇權未平倉餘額!$A$4:$I$500,7,FALSE)</f>
        <v>0</v>
      </c>
      <c r="T210" s="67">
        <f>VLOOKUP($B210,選擇權未平倉餘額!$A$4:$I$500,8,FALSE)</f>
        <v>0</v>
      </c>
      <c r="U210" s="67">
        <f>VLOOKUP($B210,選擇權未平倉餘額!$A$4:$I$500,9,FALSE)</f>
        <v>0</v>
      </c>
      <c r="V210" s="42">
        <f>VLOOKUP($B210,臺指選擇權P_C_Ratios!$A$4:$C$500,3,FALSE)</f>
        <v>0</v>
      </c>
      <c r="W210" s="44" t="e">
        <f>VLOOKUP($B210,散戶多空比!$A$6:$L$500,12,FALSE)</f>
        <v>#DIV/0!</v>
      </c>
      <c r="X210" s="43">
        <f>VLOOKUP($B210,期貨大額交易人未沖銷部位!$A$4:$O$499,4,FALSE)</f>
        <v>0</v>
      </c>
      <c r="Y210" s="43">
        <f>VLOOKUP($B210,期貨大額交易人未沖銷部位!$A$4:$O$499,7,FALSE)</f>
        <v>0</v>
      </c>
      <c r="Z210" s="43">
        <f>VLOOKUP($B210,期貨大額交易人未沖銷部位!$A$4:$O$499,10,FALSE)</f>
        <v>0</v>
      </c>
      <c r="AA210" s="43">
        <f>VLOOKUP($B210,期貨大額交易人未沖銷部位!$A$4:$O$499,13,FALSE)</f>
        <v>0</v>
      </c>
      <c r="AB210" s="43">
        <f>VLOOKUP($B210,期貨大額交易人未沖銷部位!$A$4:$O$499,14,FALSE)</f>
        <v>0</v>
      </c>
      <c r="AC210" s="43">
        <f>VLOOKUP($B210,期貨大額交易人未沖銷部位!$A$4:$O$499,15,FALSE)</f>
        <v>0</v>
      </c>
      <c r="AD210" s="36">
        <f>VLOOKUP($B210,三大美股走勢!$A$4:$J$500,4,FALSE)</f>
        <v>0</v>
      </c>
      <c r="AE210" s="36">
        <f>VLOOKUP($B210,三大美股走勢!$A$4:$J$500,7,FALSE)</f>
        <v>0</v>
      </c>
      <c r="AF210" s="36">
        <f>VLOOKUP($B210,三大美股走勢!$A$4:$J$500,10,FALSE)</f>
        <v>0</v>
      </c>
    </row>
    <row r="211" spans="2:32">
      <c r="B211" s="35">
        <v>42990</v>
      </c>
      <c r="C211" s="36">
        <f>VLOOKUP($B211,大盤與近月台指!$A$4:$I$499,2,FALSE)</f>
        <v>0</v>
      </c>
      <c r="D211" s="37">
        <f>VLOOKUP($B211,大盤與近月台指!$A$4:$I$499,3,FALSE)</f>
        <v>0</v>
      </c>
      <c r="E211" s="38">
        <f>VLOOKUP($B211,大盤與近月台指!$A$4:$I$499,4,FALSE)</f>
        <v>0</v>
      </c>
      <c r="F211" s="36">
        <f>VLOOKUP($B211,大盤與近月台指!$A$4:$I$499,5,FALSE)</f>
        <v>0</v>
      </c>
      <c r="G211" s="52">
        <f>VLOOKUP($B211,三大法人買賣超!$A$4:$I$500,3,FALSE)</f>
        <v>0</v>
      </c>
      <c r="H211" s="37">
        <f>VLOOKUP($B211,三大法人買賣超!$A$4:$I$500,5,FALSE)</f>
        <v>0</v>
      </c>
      <c r="I211" s="29">
        <f>VLOOKUP($B211,三大法人買賣超!$A$4:$I$500,7,FALSE)</f>
        <v>0</v>
      </c>
      <c r="J211" s="29">
        <f>VLOOKUP($B211,三大法人買賣超!$A$4:$I$500,9,FALSE)</f>
        <v>0</v>
      </c>
      <c r="K211" s="40">
        <f>新台幣匯率美元指數!B212</f>
        <v>0</v>
      </c>
      <c r="L211" s="41">
        <f>新台幣匯率美元指數!C212</f>
        <v>0</v>
      </c>
      <c r="M211" s="42">
        <f>新台幣匯率美元指數!D212</f>
        <v>0</v>
      </c>
      <c r="N211" s="29">
        <f>VLOOKUP($B211,期貨未平倉口數!$A$4:$M$499,4,FALSE)</f>
        <v>0</v>
      </c>
      <c r="O211" s="29">
        <f>VLOOKUP($B211,期貨未平倉口數!$A$4:$M$499,9,FALSE)</f>
        <v>0</v>
      </c>
      <c r="P211" s="29">
        <f>VLOOKUP($B211,期貨未平倉口數!$A$4:$M$499,10,FALSE)</f>
        <v>-73219.75</v>
      </c>
      <c r="Q211" s="29">
        <f>VLOOKUP($B211,期貨未平倉口數!$A$4:$M$499,11,FALSE)</f>
        <v>0</v>
      </c>
      <c r="R211" s="67">
        <f>VLOOKUP($B211,選擇權未平倉餘額!$A$4:$I$500,6,FALSE)</f>
        <v>0</v>
      </c>
      <c r="S211" s="67">
        <f>VLOOKUP($B211,選擇權未平倉餘額!$A$4:$I$500,7,FALSE)</f>
        <v>0</v>
      </c>
      <c r="T211" s="67">
        <f>VLOOKUP($B211,選擇權未平倉餘額!$A$4:$I$500,8,FALSE)</f>
        <v>0</v>
      </c>
      <c r="U211" s="67">
        <f>VLOOKUP($B211,選擇權未平倉餘額!$A$4:$I$500,9,FALSE)</f>
        <v>0</v>
      </c>
      <c r="V211" s="42">
        <f>VLOOKUP($B211,臺指選擇權P_C_Ratios!$A$4:$C$500,3,FALSE)</f>
        <v>0</v>
      </c>
      <c r="W211" s="44" t="e">
        <f>VLOOKUP($B211,散戶多空比!$A$6:$L$500,12,FALSE)</f>
        <v>#DIV/0!</v>
      </c>
      <c r="X211" s="43">
        <f>VLOOKUP($B211,期貨大額交易人未沖銷部位!$A$4:$O$499,4,FALSE)</f>
        <v>0</v>
      </c>
      <c r="Y211" s="43">
        <f>VLOOKUP($B211,期貨大額交易人未沖銷部位!$A$4:$O$499,7,FALSE)</f>
        <v>0</v>
      </c>
      <c r="Z211" s="43">
        <f>VLOOKUP($B211,期貨大額交易人未沖銷部位!$A$4:$O$499,10,FALSE)</f>
        <v>0</v>
      </c>
      <c r="AA211" s="43">
        <f>VLOOKUP($B211,期貨大額交易人未沖銷部位!$A$4:$O$499,13,FALSE)</f>
        <v>0</v>
      </c>
      <c r="AB211" s="43">
        <f>VLOOKUP($B211,期貨大額交易人未沖銷部位!$A$4:$O$499,14,FALSE)</f>
        <v>0</v>
      </c>
      <c r="AC211" s="43">
        <f>VLOOKUP($B211,期貨大額交易人未沖銷部位!$A$4:$O$499,15,FALSE)</f>
        <v>0</v>
      </c>
      <c r="AD211" s="36">
        <f>VLOOKUP($B211,三大美股走勢!$A$4:$J$500,4,FALSE)</f>
        <v>0</v>
      </c>
      <c r="AE211" s="36">
        <f>VLOOKUP($B211,三大美股走勢!$A$4:$J$500,7,FALSE)</f>
        <v>0</v>
      </c>
      <c r="AF211" s="36">
        <f>VLOOKUP($B211,三大美股走勢!$A$4:$J$500,10,FALSE)</f>
        <v>0</v>
      </c>
    </row>
    <row r="212" spans="2:32">
      <c r="B212" s="35">
        <v>42991</v>
      </c>
      <c r="C212" s="36">
        <f>VLOOKUP($B212,大盤與近月台指!$A$4:$I$499,2,FALSE)</f>
        <v>0</v>
      </c>
      <c r="D212" s="37">
        <f>VLOOKUP($B212,大盤與近月台指!$A$4:$I$499,3,FALSE)</f>
        <v>0</v>
      </c>
      <c r="E212" s="38">
        <f>VLOOKUP($B212,大盤與近月台指!$A$4:$I$499,4,FALSE)</f>
        <v>0</v>
      </c>
      <c r="F212" s="36">
        <f>VLOOKUP($B212,大盤與近月台指!$A$4:$I$499,5,FALSE)</f>
        <v>0</v>
      </c>
      <c r="G212" s="52">
        <f>VLOOKUP($B212,三大法人買賣超!$A$4:$I$500,3,FALSE)</f>
        <v>0</v>
      </c>
      <c r="H212" s="37">
        <f>VLOOKUP($B212,三大法人買賣超!$A$4:$I$500,5,FALSE)</f>
        <v>0</v>
      </c>
      <c r="I212" s="29">
        <f>VLOOKUP($B212,三大法人買賣超!$A$4:$I$500,7,FALSE)</f>
        <v>0</v>
      </c>
      <c r="J212" s="29">
        <f>VLOOKUP($B212,三大法人買賣超!$A$4:$I$500,9,FALSE)</f>
        <v>0</v>
      </c>
      <c r="K212" s="40">
        <f>新台幣匯率美元指數!B213</f>
        <v>0</v>
      </c>
      <c r="L212" s="41">
        <f>新台幣匯率美元指數!C213</f>
        <v>0</v>
      </c>
      <c r="M212" s="42">
        <f>新台幣匯率美元指數!D213</f>
        <v>0</v>
      </c>
      <c r="N212" s="29">
        <f>VLOOKUP($B212,期貨未平倉口數!$A$4:$M$499,4,FALSE)</f>
        <v>0</v>
      </c>
      <c r="O212" s="29">
        <f>VLOOKUP($B212,期貨未平倉口數!$A$4:$M$499,9,FALSE)</f>
        <v>0</v>
      </c>
      <c r="P212" s="29">
        <f>VLOOKUP($B212,期貨未平倉口數!$A$4:$M$499,10,FALSE)</f>
        <v>-73219.75</v>
      </c>
      <c r="Q212" s="29">
        <f>VLOOKUP($B212,期貨未平倉口數!$A$4:$M$499,11,FALSE)</f>
        <v>0</v>
      </c>
      <c r="R212" s="67">
        <f>VLOOKUP($B212,選擇權未平倉餘額!$A$4:$I$500,6,FALSE)</f>
        <v>0</v>
      </c>
      <c r="S212" s="67">
        <f>VLOOKUP($B212,選擇權未平倉餘額!$A$4:$I$500,7,FALSE)</f>
        <v>0</v>
      </c>
      <c r="T212" s="67">
        <f>VLOOKUP($B212,選擇權未平倉餘額!$A$4:$I$500,8,FALSE)</f>
        <v>0</v>
      </c>
      <c r="U212" s="67">
        <f>VLOOKUP($B212,選擇權未平倉餘額!$A$4:$I$500,9,FALSE)</f>
        <v>0</v>
      </c>
      <c r="V212" s="42">
        <f>VLOOKUP($B212,臺指選擇權P_C_Ratios!$A$4:$C$500,3,FALSE)</f>
        <v>0</v>
      </c>
      <c r="W212" s="44" t="e">
        <f>VLOOKUP($B212,散戶多空比!$A$6:$L$500,12,FALSE)</f>
        <v>#DIV/0!</v>
      </c>
      <c r="X212" s="43">
        <f>VLOOKUP($B212,期貨大額交易人未沖銷部位!$A$4:$O$499,4,FALSE)</f>
        <v>0</v>
      </c>
      <c r="Y212" s="43">
        <f>VLOOKUP($B212,期貨大額交易人未沖銷部位!$A$4:$O$499,7,FALSE)</f>
        <v>0</v>
      </c>
      <c r="Z212" s="43">
        <f>VLOOKUP($B212,期貨大額交易人未沖銷部位!$A$4:$O$499,10,FALSE)</f>
        <v>0</v>
      </c>
      <c r="AA212" s="43">
        <f>VLOOKUP($B212,期貨大額交易人未沖銷部位!$A$4:$O$499,13,FALSE)</f>
        <v>0</v>
      </c>
      <c r="AB212" s="43">
        <f>VLOOKUP($B212,期貨大額交易人未沖銷部位!$A$4:$O$499,14,FALSE)</f>
        <v>0</v>
      </c>
      <c r="AC212" s="43">
        <f>VLOOKUP($B212,期貨大額交易人未沖銷部位!$A$4:$O$499,15,FALSE)</f>
        <v>0</v>
      </c>
      <c r="AD212" s="36">
        <f>VLOOKUP($B212,三大美股走勢!$A$4:$J$500,4,FALSE)</f>
        <v>0</v>
      </c>
      <c r="AE212" s="36">
        <f>VLOOKUP($B212,三大美股走勢!$A$4:$J$500,7,FALSE)</f>
        <v>0</v>
      </c>
      <c r="AF212" s="36">
        <f>VLOOKUP($B212,三大美股走勢!$A$4:$J$500,10,FALSE)</f>
        <v>0</v>
      </c>
    </row>
    <row r="213" spans="2:32">
      <c r="B213" s="35">
        <v>42992</v>
      </c>
      <c r="C213" s="36">
        <f>VLOOKUP($B213,大盤與近月台指!$A$4:$I$499,2,FALSE)</f>
        <v>0</v>
      </c>
      <c r="D213" s="37">
        <f>VLOOKUP($B213,大盤與近月台指!$A$4:$I$499,3,FALSE)</f>
        <v>0</v>
      </c>
      <c r="E213" s="38">
        <f>VLOOKUP($B213,大盤與近月台指!$A$4:$I$499,4,FALSE)</f>
        <v>0</v>
      </c>
      <c r="F213" s="36">
        <f>VLOOKUP($B213,大盤與近月台指!$A$4:$I$499,5,FALSE)</f>
        <v>0</v>
      </c>
      <c r="G213" s="52">
        <f>VLOOKUP($B213,三大法人買賣超!$A$4:$I$500,3,FALSE)</f>
        <v>0</v>
      </c>
      <c r="H213" s="37">
        <f>VLOOKUP($B213,三大法人買賣超!$A$4:$I$500,5,FALSE)</f>
        <v>0</v>
      </c>
      <c r="I213" s="29">
        <f>VLOOKUP($B213,三大法人買賣超!$A$4:$I$500,7,FALSE)</f>
        <v>0</v>
      </c>
      <c r="J213" s="29">
        <f>VLOOKUP($B213,三大法人買賣超!$A$4:$I$500,9,FALSE)</f>
        <v>0</v>
      </c>
      <c r="K213" s="40">
        <f>新台幣匯率美元指數!B214</f>
        <v>0</v>
      </c>
      <c r="L213" s="41">
        <f>新台幣匯率美元指數!C214</f>
        <v>0</v>
      </c>
      <c r="M213" s="42">
        <f>新台幣匯率美元指數!D214</f>
        <v>0</v>
      </c>
      <c r="N213" s="29">
        <f>VLOOKUP($B213,期貨未平倉口數!$A$4:$M$499,4,FALSE)</f>
        <v>0</v>
      </c>
      <c r="O213" s="29">
        <f>VLOOKUP($B213,期貨未平倉口數!$A$4:$M$499,9,FALSE)</f>
        <v>0</v>
      </c>
      <c r="P213" s="29">
        <f>VLOOKUP($B213,期貨未平倉口數!$A$4:$M$499,10,FALSE)</f>
        <v>-73219.75</v>
      </c>
      <c r="Q213" s="29">
        <f>VLOOKUP($B213,期貨未平倉口數!$A$4:$M$499,11,FALSE)</f>
        <v>0</v>
      </c>
      <c r="R213" s="67">
        <f>VLOOKUP($B213,選擇權未平倉餘額!$A$4:$I$500,6,FALSE)</f>
        <v>0</v>
      </c>
      <c r="S213" s="67">
        <f>VLOOKUP($B213,選擇權未平倉餘額!$A$4:$I$500,7,FALSE)</f>
        <v>0</v>
      </c>
      <c r="T213" s="67">
        <f>VLOOKUP($B213,選擇權未平倉餘額!$A$4:$I$500,8,FALSE)</f>
        <v>0</v>
      </c>
      <c r="U213" s="67">
        <f>VLOOKUP($B213,選擇權未平倉餘額!$A$4:$I$500,9,FALSE)</f>
        <v>0</v>
      </c>
      <c r="V213" s="42">
        <f>VLOOKUP($B213,臺指選擇權P_C_Ratios!$A$4:$C$500,3,FALSE)</f>
        <v>0</v>
      </c>
      <c r="W213" s="44" t="e">
        <f>VLOOKUP($B213,散戶多空比!$A$6:$L$500,12,FALSE)</f>
        <v>#DIV/0!</v>
      </c>
      <c r="X213" s="43">
        <f>VLOOKUP($B213,期貨大額交易人未沖銷部位!$A$4:$O$499,4,FALSE)</f>
        <v>0</v>
      </c>
      <c r="Y213" s="43">
        <f>VLOOKUP($B213,期貨大額交易人未沖銷部位!$A$4:$O$499,7,FALSE)</f>
        <v>0</v>
      </c>
      <c r="Z213" s="43">
        <f>VLOOKUP($B213,期貨大額交易人未沖銷部位!$A$4:$O$499,10,FALSE)</f>
        <v>0</v>
      </c>
      <c r="AA213" s="43">
        <f>VLOOKUP($B213,期貨大額交易人未沖銷部位!$A$4:$O$499,13,FALSE)</f>
        <v>0</v>
      </c>
      <c r="AB213" s="43">
        <f>VLOOKUP($B213,期貨大額交易人未沖銷部位!$A$4:$O$499,14,FALSE)</f>
        <v>0</v>
      </c>
      <c r="AC213" s="43">
        <f>VLOOKUP($B213,期貨大額交易人未沖銷部位!$A$4:$O$499,15,FALSE)</f>
        <v>0</v>
      </c>
      <c r="AD213" s="36">
        <f>VLOOKUP($B213,三大美股走勢!$A$4:$J$500,4,FALSE)</f>
        <v>0</v>
      </c>
      <c r="AE213" s="36">
        <f>VLOOKUP($B213,三大美股走勢!$A$4:$J$500,7,FALSE)</f>
        <v>0</v>
      </c>
      <c r="AF213" s="36">
        <f>VLOOKUP($B213,三大美股走勢!$A$4:$J$500,10,FALSE)</f>
        <v>0</v>
      </c>
    </row>
    <row r="214" spans="2:32">
      <c r="B214" s="35">
        <v>42993</v>
      </c>
      <c r="C214" s="36">
        <f>VLOOKUP($B214,大盤與近月台指!$A$4:$I$499,2,FALSE)</f>
        <v>0</v>
      </c>
      <c r="D214" s="37">
        <f>VLOOKUP($B214,大盤與近月台指!$A$4:$I$499,3,FALSE)</f>
        <v>0</v>
      </c>
      <c r="E214" s="38">
        <f>VLOOKUP($B214,大盤與近月台指!$A$4:$I$499,4,FALSE)</f>
        <v>0</v>
      </c>
      <c r="F214" s="36">
        <f>VLOOKUP($B214,大盤與近月台指!$A$4:$I$499,5,FALSE)</f>
        <v>0</v>
      </c>
      <c r="G214" s="52">
        <f>VLOOKUP($B214,三大法人買賣超!$A$4:$I$500,3,FALSE)</f>
        <v>0</v>
      </c>
      <c r="H214" s="37">
        <f>VLOOKUP($B214,三大法人買賣超!$A$4:$I$500,5,FALSE)</f>
        <v>0</v>
      </c>
      <c r="I214" s="29">
        <f>VLOOKUP($B214,三大法人買賣超!$A$4:$I$500,7,FALSE)</f>
        <v>0</v>
      </c>
      <c r="J214" s="29">
        <f>VLOOKUP($B214,三大法人買賣超!$A$4:$I$500,9,FALSE)</f>
        <v>0</v>
      </c>
      <c r="K214" s="40">
        <f>新台幣匯率美元指數!B215</f>
        <v>0</v>
      </c>
      <c r="L214" s="41">
        <f>新台幣匯率美元指數!C215</f>
        <v>0</v>
      </c>
      <c r="M214" s="42">
        <f>新台幣匯率美元指數!D215</f>
        <v>0</v>
      </c>
      <c r="N214" s="29">
        <f>VLOOKUP($B214,期貨未平倉口數!$A$4:$M$499,4,FALSE)</f>
        <v>0</v>
      </c>
      <c r="O214" s="29">
        <f>VLOOKUP($B214,期貨未平倉口數!$A$4:$M$499,9,FALSE)</f>
        <v>0</v>
      </c>
      <c r="P214" s="29">
        <f>VLOOKUP($B214,期貨未平倉口數!$A$4:$M$499,10,FALSE)</f>
        <v>-73219.75</v>
      </c>
      <c r="Q214" s="29">
        <f>VLOOKUP($B214,期貨未平倉口數!$A$4:$M$499,11,FALSE)</f>
        <v>0</v>
      </c>
      <c r="R214" s="67">
        <f>VLOOKUP($B214,選擇權未平倉餘額!$A$4:$I$500,6,FALSE)</f>
        <v>0</v>
      </c>
      <c r="S214" s="67">
        <f>VLOOKUP($B214,選擇權未平倉餘額!$A$4:$I$500,7,FALSE)</f>
        <v>0</v>
      </c>
      <c r="T214" s="67">
        <f>VLOOKUP($B214,選擇權未平倉餘額!$A$4:$I$500,8,FALSE)</f>
        <v>0</v>
      </c>
      <c r="U214" s="67">
        <f>VLOOKUP($B214,選擇權未平倉餘額!$A$4:$I$500,9,FALSE)</f>
        <v>0</v>
      </c>
      <c r="V214" s="42">
        <f>VLOOKUP($B214,臺指選擇權P_C_Ratios!$A$4:$C$500,3,FALSE)</f>
        <v>0</v>
      </c>
      <c r="W214" s="44" t="e">
        <f>VLOOKUP($B214,散戶多空比!$A$6:$L$500,12,FALSE)</f>
        <v>#DIV/0!</v>
      </c>
      <c r="X214" s="43">
        <f>VLOOKUP($B214,期貨大額交易人未沖銷部位!$A$4:$O$499,4,FALSE)</f>
        <v>0</v>
      </c>
      <c r="Y214" s="43">
        <f>VLOOKUP($B214,期貨大額交易人未沖銷部位!$A$4:$O$499,7,FALSE)</f>
        <v>0</v>
      </c>
      <c r="Z214" s="43">
        <f>VLOOKUP($B214,期貨大額交易人未沖銷部位!$A$4:$O$499,10,FALSE)</f>
        <v>0</v>
      </c>
      <c r="AA214" s="43">
        <f>VLOOKUP($B214,期貨大額交易人未沖銷部位!$A$4:$O$499,13,FALSE)</f>
        <v>0</v>
      </c>
      <c r="AB214" s="43">
        <f>VLOOKUP($B214,期貨大額交易人未沖銷部位!$A$4:$O$499,14,FALSE)</f>
        <v>0</v>
      </c>
      <c r="AC214" s="43">
        <f>VLOOKUP($B214,期貨大額交易人未沖銷部位!$A$4:$O$499,15,FALSE)</f>
        <v>0</v>
      </c>
      <c r="AD214" s="36">
        <f>VLOOKUP($B214,三大美股走勢!$A$4:$J$500,4,FALSE)</f>
        <v>0</v>
      </c>
      <c r="AE214" s="36">
        <f>VLOOKUP($B214,三大美股走勢!$A$4:$J$500,7,FALSE)</f>
        <v>0</v>
      </c>
      <c r="AF214" s="36">
        <f>VLOOKUP($B214,三大美股走勢!$A$4:$J$500,10,FALSE)</f>
        <v>0</v>
      </c>
    </row>
    <row r="215" spans="2:32">
      <c r="B215" s="35">
        <v>42994</v>
      </c>
      <c r="C215" s="36">
        <f>VLOOKUP($B215,大盤與近月台指!$A$4:$I$499,2,FALSE)</f>
        <v>0</v>
      </c>
      <c r="D215" s="37">
        <f>VLOOKUP($B215,大盤與近月台指!$A$4:$I$499,3,FALSE)</f>
        <v>0</v>
      </c>
      <c r="E215" s="38">
        <f>VLOOKUP($B215,大盤與近月台指!$A$4:$I$499,4,FALSE)</f>
        <v>0</v>
      </c>
      <c r="F215" s="36">
        <f>VLOOKUP($B215,大盤與近月台指!$A$4:$I$499,5,FALSE)</f>
        <v>0</v>
      </c>
      <c r="G215" s="52">
        <f>VLOOKUP($B215,三大法人買賣超!$A$4:$I$500,3,FALSE)</f>
        <v>0</v>
      </c>
      <c r="H215" s="37">
        <f>VLOOKUP($B215,三大法人買賣超!$A$4:$I$500,5,FALSE)</f>
        <v>0</v>
      </c>
      <c r="I215" s="29">
        <f>VLOOKUP($B215,三大法人買賣超!$A$4:$I$500,7,FALSE)</f>
        <v>0</v>
      </c>
      <c r="J215" s="29">
        <f>VLOOKUP($B215,三大法人買賣超!$A$4:$I$500,9,FALSE)</f>
        <v>0</v>
      </c>
      <c r="K215" s="40">
        <f>新台幣匯率美元指數!B216</f>
        <v>0</v>
      </c>
      <c r="L215" s="41">
        <f>新台幣匯率美元指數!C216</f>
        <v>0</v>
      </c>
      <c r="M215" s="42">
        <f>新台幣匯率美元指數!D216</f>
        <v>0</v>
      </c>
      <c r="N215" s="29">
        <f>VLOOKUP($B215,期貨未平倉口數!$A$4:$M$499,4,FALSE)</f>
        <v>0</v>
      </c>
      <c r="O215" s="29">
        <f>VLOOKUP($B215,期貨未平倉口數!$A$4:$M$499,9,FALSE)</f>
        <v>0</v>
      </c>
      <c r="P215" s="29">
        <f>VLOOKUP($B215,期貨未平倉口數!$A$4:$M$499,10,FALSE)</f>
        <v>-73219.75</v>
      </c>
      <c r="Q215" s="29">
        <f>VLOOKUP($B215,期貨未平倉口數!$A$4:$M$499,11,FALSE)</f>
        <v>0</v>
      </c>
      <c r="R215" s="67">
        <f>VLOOKUP($B215,選擇權未平倉餘額!$A$4:$I$500,6,FALSE)</f>
        <v>0</v>
      </c>
      <c r="S215" s="67">
        <f>VLOOKUP($B215,選擇權未平倉餘額!$A$4:$I$500,7,FALSE)</f>
        <v>0</v>
      </c>
      <c r="T215" s="67">
        <f>VLOOKUP($B215,選擇權未平倉餘額!$A$4:$I$500,8,FALSE)</f>
        <v>0</v>
      </c>
      <c r="U215" s="67">
        <f>VLOOKUP($B215,選擇權未平倉餘額!$A$4:$I$500,9,FALSE)</f>
        <v>0</v>
      </c>
      <c r="V215" s="42">
        <f>VLOOKUP($B215,臺指選擇權P_C_Ratios!$A$4:$C$500,3,FALSE)</f>
        <v>0</v>
      </c>
      <c r="W215" s="44" t="e">
        <f>VLOOKUP($B215,散戶多空比!$A$6:$L$500,12,FALSE)</f>
        <v>#DIV/0!</v>
      </c>
      <c r="X215" s="43">
        <f>VLOOKUP($B215,期貨大額交易人未沖銷部位!$A$4:$O$499,4,FALSE)</f>
        <v>0</v>
      </c>
      <c r="Y215" s="43">
        <f>VLOOKUP($B215,期貨大額交易人未沖銷部位!$A$4:$O$499,7,FALSE)</f>
        <v>0</v>
      </c>
      <c r="Z215" s="43">
        <f>VLOOKUP($B215,期貨大額交易人未沖銷部位!$A$4:$O$499,10,FALSE)</f>
        <v>0</v>
      </c>
      <c r="AA215" s="43">
        <f>VLOOKUP($B215,期貨大額交易人未沖銷部位!$A$4:$O$499,13,FALSE)</f>
        <v>0</v>
      </c>
      <c r="AB215" s="43">
        <f>VLOOKUP($B215,期貨大額交易人未沖銷部位!$A$4:$O$499,14,FALSE)</f>
        <v>0</v>
      </c>
      <c r="AC215" s="43">
        <f>VLOOKUP($B215,期貨大額交易人未沖銷部位!$A$4:$O$499,15,FALSE)</f>
        <v>0</v>
      </c>
      <c r="AD215" s="36">
        <f>VLOOKUP($B215,三大美股走勢!$A$4:$J$500,4,FALSE)</f>
        <v>0</v>
      </c>
      <c r="AE215" s="36">
        <f>VLOOKUP($B215,三大美股走勢!$A$4:$J$500,7,FALSE)</f>
        <v>0</v>
      </c>
      <c r="AF215" s="36">
        <f>VLOOKUP($B215,三大美股走勢!$A$4:$J$500,10,FALSE)</f>
        <v>0</v>
      </c>
    </row>
    <row r="216" spans="2:32">
      <c r="B216" s="35">
        <v>42995</v>
      </c>
      <c r="C216" s="36">
        <f>VLOOKUP($B216,大盤與近月台指!$A$4:$I$499,2,FALSE)</f>
        <v>0</v>
      </c>
      <c r="D216" s="37">
        <f>VLOOKUP($B216,大盤與近月台指!$A$4:$I$499,3,FALSE)</f>
        <v>0</v>
      </c>
      <c r="E216" s="38">
        <f>VLOOKUP($B216,大盤與近月台指!$A$4:$I$499,4,FALSE)</f>
        <v>0</v>
      </c>
      <c r="F216" s="36">
        <f>VLOOKUP($B216,大盤與近月台指!$A$4:$I$499,5,FALSE)</f>
        <v>0</v>
      </c>
      <c r="G216" s="52">
        <f>VLOOKUP($B216,三大法人買賣超!$A$4:$I$500,3,FALSE)</f>
        <v>0</v>
      </c>
      <c r="H216" s="37">
        <f>VLOOKUP($B216,三大法人買賣超!$A$4:$I$500,5,FALSE)</f>
        <v>0</v>
      </c>
      <c r="I216" s="29">
        <f>VLOOKUP($B216,三大法人買賣超!$A$4:$I$500,7,FALSE)</f>
        <v>0</v>
      </c>
      <c r="J216" s="29">
        <f>VLOOKUP($B216,三大法人買賣超!$A$4:$I$500,9,FALSE)</f>
        <v>0</v>
      </c>
      <c r="K216" s="40">
        <f>新台幣匯率美元指數!B217</f>
        <v>0</v>
      </c>
      <c r="L216" s="41">
        <f>新台幣匯率美元指數!C217</f>
        <v>0</v>
      </c>
      <c r="M216" s="42">
        <f>新台幣匯率美元指數!D217</f>
        <v>0</v>
      </c>
      <c r="N216" s="29">
        <f>VLOOKUP($B216,期貨未平倉口數!$A$4:$M$499,4,FALSE)</f>
        <v>0</v>
      </c>
      <c r="O216" s="29">
        <f>VLOOKUP($B216,期貨未平倉口數!$A$4:$M$499,9,FALSE)</f>
        <v>0</v>
      </c>
      <c r="P216" s="29">
        <f>VLOOKUP($B216,期貨未平倉口數!$A$4:$M$499,10,FALSE)</f>
        <v>-73219.75</v>
      </c>
      <c r="Q216" s="29">
        <f>VLOOKUP($B216,期貨未平倉口數!$A$4:$M$499,11,FALSE)</f>
        <v>0</v>
      </c>
      <c r="R216" s="67">
        <f>VLOOKUP($B216,選擇權未平倉餘額!$A$4:$I$500,6,FALSE)</f>
        <v>0</v>
      </c>
      <c r="S216" s="67">
        <f>VLOOKUP($B216,選擇權未平倉餘額!$A$4:$I$500,7,FALSE)</f>
        <v>0</v>
      </c>
      <c r="T216" s="67">
        <f>VLOOKUP($B216,選擇權未平倉餘額!$A$4:$I$500,8,FALSE)</f>
        <v>0</v>
      </c>
      <c r="U216" s="67">
        <f>VLOOKUP($B216,選擇權未平倉餘額!$A$4:$I$500,9,FALSE)</f>
        <v>0</v>
      </c>
      <c r="V216" s="42">
        <f>VLOOKUP($B216,臺指選擇權P_C_Ratios!$A$4:$C$500,3,FALSE)</f>
        <v>0</v>
      </c>
      <c r="W216" s="44" t="e">
        <f>VLOOKUP($B216,散戶多空比!$A$6:$L$500,12,FALSE)</f>
        <v>#DIV/0!</v>
      </c>
      <c r="X216" s="43">
        <f>VLOOKUP($B216,期貨大額交易人未沖銷部位!$A$4:$O$499,4,FALSE)</f>
        <v>0</v>
      </c>
      <c r="Y216" s="43">
        <f>VLOOKUP($B216,期貨大額交易人未沖銷部位!$A$4:$O$499,7,FALSE)</f>
        <v>0</v>
      </c>
      <c r="Z216" s="43">
        <f>VLOOKUP($B216,期貨大額交易人未沖銷部位!$A$4:$O$499,10,FALSE)</f>
        <v>0</v>
      </c>
      <c r="AA216" s="43">
        <f>VLOOKUP($B216,期貨大額交易人未沖銷部位!$A$4:$O$499,13,FALSE)</f>
        <v>0</v>
      </c>
      <c r="AB216" s="43">
        <f>VLOOKUP($B216,期貨大額交易人未沖銷部位!$A$4:$O$499,14,FALSE)</f>
        <v>0</v>
      </c>
      <c r="AC216" s="43">
        <f>VLOOKUP($B216,期貨大額交易人未沖銷部位!$A$4:$O$499,15,FALSE)</f>
        <v>0</v>
      </c>
      <c r="AD216" s="36">
        <f>VLOOKUP($B216,三大美股走勢!$A$4:$J$500,4,FALSE)</f>
        <v>0</v>
      </c>
      <c r="AE216" s="36">
        <f>VLOOKUP($B216,三大美股走勢!$A$4:$J$500,7,FALSE)</f>
        <v>0</v>
      </c>
      <c r="AF216" s="36">
        <f>VLOOKUP($B216,三大美股走勢!$A$4:$J$500,10,FALSE)</f>
        <v>0</v>
      </c>
    </row>
    <row r="217" spans="2:32">
      <c r="B217" s="35">
        <v>42996</v>
      </c>
      <c r="C217" s="36">
        <f>VLOOKUP($B217,大盤與近月台指!$A$4:$I$499,2,FALSE)</f>
        <v>0</v>
      </c>
      <c r="D217" s="37">
        <f>VLOOKUP($B217,大盤與近月台指!$A$4:$I$499,3,FALSE)</f>
        <v>0</v>
      </c>
      <c r="E217" s="38">
        <f>VLOOKUP($B217,大盤與近月台指!$A$4:$I$499,4,FALSE)</f>
        <v>0</v>
      </c>
      <c r="F217" s="36">
        <f>VLOOKUP($B217,大盤與近月台指!$A$4:$I$499,5,FALSE)</f>
        <v>0</v>
      </c>
      <c r="G217" s="52">
        <f>VLOOKUP($B217,三大法人買賣超!$A$4:$I$500,3,FALSE)</f>
        <v>0</v>
      </c>
      <c r="H217" s="37">
        <f>VLOOKUP($B217,三大法人買賣超!$A$4:$I$500,5,FALSE)</f>
        <v>0</v>
      </c>
      <c r="I217" s="29">
        <f>VLOOKUP($B217,三大法人買賣超!$A$4:$I$500,7,FALSE)</f>
        <v>0</v>
      </c>
      <c r="J217" s="29">
        <f>VLOOKUP($B217,三大法人買賣超!$A$4:$I$500,9,FALSE)</f>
        <v>0</v>
      </c>
      <c r="K217" s="40">
        <f>新台幣匯率美元指數!B218</f>
        <v>0</v>
      </c>
      <c r="L217" s="41">
        <f>新台幣匯率美元指數!C218</f>
        <v>0</v>
      </c>
      <c r="M217" s="42">
        <f>新台幣匯率美元指數!D218</f>
        <v>0</v>
      </c>
      <c r="N217" s="29">
        <f>VLOOKUP($B217,期貨未平倉口數!$A$4:$M$499,4,FALSE)</f>
        <v>0</v>
      </c>
      <c r="O217" s="29">
        <f>VLOOKUP($B217,期貨未平倉口數!$A$4:$M$499,9,FALSE)</f>
        <v>0</v>
      </c>
      <c r="P217" s="29">
        <f>VLOOKUP($B217,期貨未平倉口數!$A$4:$M$499,10,FALSE)</f>
        <v>-73219.75</v>
      </c>
      <c r="Q217" s="29">
        <f>VLOOKUP($B217,期貨未平倉口數!$A$4:$M$499,11,FALSE)</f>
        <v>0</v>
      </c>
      <c r="R217" s="67">
        <f>VLOOKUP($B217,選擇權未平倉餘額!$A$4:$I$500,6,FALSE)</f>
        <v>0</v>
      </c>
      <c r="S217" s="67">
        <f>VLOOKUP($B217,選擇權未平倉餘額!$A$4:$I$500,7,FALSE)</f>
        <v>0</v>
      </c>
      <c r="T217" s="67">
        <f>VLOOKUP($B217,選擇權未平倉餘額!$A$4:$I$500,8,FALSE)</f>
        <v>0</v>
      </c>
      <c r="U217" s="67">
        <f>VLOOKUP($B217,選擇權未平倉餘額!$A$4:$I$500,9,FALSE)</f>
        <v>0</v>
      </c>
      <c r="V217" s="42">
        <f>VLOOKUP($B217,臺指選擇權P_C_Ratios!$A$4:$C$500,3,FALSE)</f>
        <v>0</v>
      </c>
      <c r="W217" s="44" t="e">
        <f>VLOOKUP($B217,散戶多空比!$A$6:$L$500,12,FALSE)</f>
        <v>#DIV/0!</v>
      </c>
      <c r="X217" s="43">
        <f>VLOOKUP($B217,期貨大額交易人未沖銷部位!$A$4:$O$499,4,FALSE)</f>
        <v>0</v>
      </c>
      <c r="Y217" s="43">
        <f>VLOOKUP($B217,期貨大額交易人未沖銷部位!$A$4:$O$499,7,FALSE)</f>
        <v>0</v>
      </c>
      <c r="Z217" s="43">
        <f>VLOOKUP($B217,期貨大額交易人未沖銷部位!$A$4:$O$499,10,FALSE)</f>
        <v>0</v>
      </c>
      <c r="AA217" s="43">
        <f>VLOOKUP($B217,期貨大額交易人未沖銷部位!$A$4:$O$499,13,FALSE)</f>
        <v>0</v>
      </c>
      <c r="AB217" s="43">
        <f>VLOOKUP($B217,期貨大額交易人未沖銷部位!$A$4:$O$499,14,FALSE)</f>
        <v>0</v>
      </c>
      <c r="AC217" s="43">
        <f>VLOOKUP($B217,期貨大額交易人未沖銷部位!$A$4:$O$499,15,FALSE)</f>
        <v>0</v>
      </c>
      <c r="AD217" s="36">
        <f>VLOOKUP($B217,三大美股走勢!$A$4:$J$500,4,FALSE)</f>
        <v>0</v>
      </c>
      <c r="AE217" s="36">
        <f>VLOOKUP($B217,三大美股走勢!$A$4:$J$500,7,FALSE)</f>
        <v>0</v>
      </c>
      <c r="AF217" s="36">
        <f>VLOOKUP($B217,三大美股走勢!$A$4:$J$500,10,FALSE)</f>
        <v>0</v>
      </c>
    </row>
    <row r="218" spans="2:32">
      <c r="B218" s="35">
        <v>42997</v>
      </c>
      <c r="C218" s="36">
        <f>VLOOKUP($B218,大盤與近月台指!$A$4:$I$499,2,FALSE)</f>
        <v>0</v>
      </c>
      <c r="D218" s="37">
        <f>VLOOKUP($B218,大盤與近月台指!$A$4:$I$499,3,FALSE)</f>
        <v>0</v>
      </c>
      <c r="E218" s="38">
        <f>VLOOKUP($B218,大盤與近月台指!$A$4:$I$499,4,FALSE)</f>
        <v>0</v>
      </c>
      <c r="F218" s="36">
        <f>VLOOKUP($B218,大盤與近月台指!$A$4:$I$499,5,FALSE)</f>
        <v>0</v>
      </c>
      <c r="G218" s="52">
        <f>VLOOKUP($B218,三大法人買賣超!$A$4:$I$500,3,FALSE)</f>
        <v>0</v>
      </c>
      <c r="H218" s="37">
        <f>VLOOKUP($B218,三大法人買賣超!$A$4:$I$500,5,FALSE)</f>
        <v>0</v>
      </c>
      <c r="I218" s="29">
        <f>VLOOKUP($B218,三大法人買賣超!$A$4:$I$500,7,FALSE)</f>
        <v>0</v>
      </c>
      <c r="J218" s="29">
        <f>VLOOKUP($B218,三大法人買賣超!$A$4:$I$500,9,FALSE)</f>
        <v>0</v>
      </c>
      <c r="K218" s="40">
        <f>新台幣匯率美元指數!B219</f>
        <v>0</v>
      </c>
      <c r="L218" s="41">
        <f>新台幣匯率美元指數!C219</f>
        <v>0</v>
      </c>
      <c r="M218" s="42">
        <f>新台幣匯率美元指數!D219</f>
        <v>0</v>
      </c>
      <c r="N218" s="29">
        <f>VLOOKUP($B218,期貨未平倉口數!$A$4:$M$499,4,FALSE)</f>
        <v>0</v>
      </c>
      <c r="O218" s="29">
        <f>VLOOKUP($B218,期貨未平倉口數!$A$4:$M$499,9,FALSE)</f>
        <v>0</v>
      </c>
      <c r="P218" s="29">
        <f>VLOOKUP($B218,期貨未平倉口數!$A$4:$M$499,10,FALSE)</f>
        <v>-73219.75</v>
      </c>
      <c r="Q218" s="29">
        <f>VLOOKUP($B218,期貨未平倉口數!$A$4:$M$499,11,FALSE)</f>
        <v>0</v>
      </c>
      <c r="R218" s="67">
        <f>VLOOKUP($B218,選擇權未平倉餘額!$A$4:$I$500,6,FALSE)</f>
        <v>0</v>
      </c>
      <c r="S218" s="67">
        <f>VLOOKUP($B218,選擇權未平倉餘額!$A$4:$I$500,7,FALSE)</f>
        <v>0</v>
      </c>
      <c r="T218" s="67">
        <f>VLOOKUP($B218,選擇權未平倉餘額!$A$4:$I$500,8,FALSE)</f>
        <v>0</v>
      </c>
      <c r="U218" s="67">
        <f>VLOOKUP($B218,選擇權未平倉餘額!$A$4:$I$500,9,FALSE)</f>
        <v>0</v>
      </c>
      <c r="V218" s="42">
        <f>VLOOKUP($B218,臺指選擇權P_C_Ratios!$A$4:$C$500,3,FALSE)</f>
        <v>0</v>
      </c>
      <c r="W218" s="44" t="e">
        <f>VLOOKUP($B218,散戶多空比!$A$6:$L$500,12,FALSE)</f>
        <v>#DIV/0!</v>
      </c>
      <c r="X218" s="43">
        <f>VLOOKUP($B218,期貨大額交易人未沖銷部位!$A$4:$O$499,4,FALSE)</f>
        <v>0</v>
      </c>
      <c r="Y218" s="43">
        <f>VLOOKUP($B218,期貨大額交易人未沖銷部位!$A$4:$O$499,7,FALSE)</f>
        <v>0</v>
      </c>
      <c r="Z218" s="43">
        <f>VLOOKUP($B218,期貨大額交易人未沖銷部位!$A$4:$O$499,10,FALSE)</f>
        <v>0</v>
      </c>
      <c r="AA218" s="43">
        <f>VLOOKUP($B218,期貨大額交易人未沖銷部位!$A$4:$O$499,13,FALSE)</f>
        <v>0</v>
      </c>
      <c r="AB218" s="43">
        <f>VLOOKUP($B218,期貨大額交易人未沖銷部位!$A$4:$O$499,14,FALSE)</f>
        <v>0</v>
      </c>
      <c r="AC218" s="43">
        <f>VLOOKUP($B218,期貨大額交易人未沖銷部位!$A$4:$O$499,15,FALSE)</f>
        <v>0</v>
      </c>
      <c r="AD218" s="36">
        <f>VLOOKUP($B218,三大美股走勢!$A$4:$J$500,4,FALSE)</f>
        <v>0</v>
      </c>
      <c r="AE218" s="36">
        <f>VLOOKUP($B218,三大美股走勢!$A$4:$J$500,7,FALSE)</f>
        <v>0</v>
      </c>
      <c r="AF218" s="36">
        <f>VLOOKUP($B218,三大美股走勢!$A$4:$J$500,10,FALSE)</f>
        <v>0</v>
      </c>
    </row>
    <row r="219" spans="2:32">
      <c r="B219" s="35">
        <v>42998</v>
      </c>
      <c r="C219" s="36">
        <f>VLOOKUP($B219,大盤與近月台指!$A$4:$I$499,2,FALSE)</f>
        <v>0</v>
      </c>
      <c r="D219" s="37">
        <f>VLOOKUP($B219,大盤與近月台指!$A$4:$I$499,3,FALSE)</f>
        <v>0</v>
      </c>
      <c r="E219" s="38">
        <f>VLOOKUP($B219,大盤與近月台指!$A$4:$I$499,4,FALSE)</f>
        <v>0</v>
      </c>
      <c r="F219" s="36">
        <f>VLOOKUP($B219,大盤與近月台指!$A$4:$I$499,5,FALSE)</f>
        <v>0</v>
      </c>
      <c r="G219" s="52">
        <f>VLOOKUP($B219,三大法人買賣超!$A$4:$I$500,3,FALSE)</f>
        <v>0</v>
      </c>
      <c r="H219" s="37">
        <f>VLOOKUP($B219,三大法人買賣超!$A$4:$I$500,5,FALSE)</f>
        <v>0</v>
      </c>
      <c r="I219" s="29">
        <f>VLOOKUP($B219,三大法人買賣超!$A$4:$I$500,7,FALSE)</f>
        <v>0</v>
      </c>
      <c r="J219" s="29">
        <f>VLOOKUP($B219,三大法人買賣超!$A$4:$I$500,9,FALSE)</f>
        <v>0</v>
      </c>
      <c r="K219" s="40">
        <f>新台幣匯率美元指數!B220</f>
        <v>0</v>
      </c>
      <c r="L219" s="41">
        <f>新台幣匯率美元指數!C220</f>
        <v>0</v>
      </c>
      <c r="M219" s="42">
        <f>新台幣匯率美元指數!D220</f>
        <v>0</v>
      </c>
      <c r="N219" s="29">
        <f>VLOOKUP($B219,期貨未平倉口數!$A$4:$M$499,4,FALSE)</f>
        <v>0</v>
      </c>
      <c r="O219" s="29">
        <f>VLOOKUP($B219,期貨未平倉口數!$A$4:$M$499,9,FALSE)</f>
        <v>0</v>
      </c>
      <c r="P219" s="29">
        <f>VLOOKUP($B219,期貨未平倉口數!$A$4:$M$499,10,FALSE)</f>
        <v>-73219.75</v>
      </c>
      <c r="Q219" s="29">
        <f>VLOOKUP($B219,期貨未平倉口數!$A$4:$M$499,11,FALSE)</f>
        <v>0</v>
      </c>
      <c r="R219" s="67">
        <f>VLOOKUP($B219,選擇權未平倉餘額!$A$4:$I$500,6,FALSE)</f>
        <v>0</v>
      </c>
      <c r="S219" s="67">
        <f>VLOOKUP($B219,選擇權未平倉餘額!$A$4:$I$500,7,FALSE)</f>
        <v>0</v>
      </c>
      <c r="T219" s="67">
        <f>VLOOKUP($B219,選擇權未平倉餘額!$A$4:$I$500,8,FALSE)</f>
        <v>0</v>
      </c>
      <c r="U219" s="67">
        <f>VLOOKUP($B219,選擇權未平倉餘額!$A$4:$I$500,9,FALSE)</f>
        <v>0</v>
      </c>
      <c r="V219" s="42">
        <f>VLOOKUP($B219,臺指選擇權P_C_Ratios!$A$4:$C$500,3,FALSE)</f>
        <v>0</v>
      </c>
      <c r="W219" s="44" t="e">
        <f>VLOOKUP($B219,散戶多空比!$A$6:$L$500,12,FALSE)</f>
        <v>#DIV/0!</v>
      </c>
      <c r="X219" s="43">
        <f>VLOOKUP($B219,期貨大額交易人未沖銷部位!$A$4:$O$499,4,FALSE)</f>
        <v>0</v>
      </c>
      <c r="Y219" s="43">
        <f>VLOOKUP($B219,期貨大額交易人未沖銷部位!$A$4:$O$499,7,FALSE)</f>
        <v>0</v>
      </c>
      <c r="Z219" s="43">
        <f>VLOOKUP($B219,期貨大額交易人未沖銷部位!$A$4:$O$499,10,FALSE)</f>
        <v>0</v>
      </c>
      <c r="AA219" s="43">
        <f>VLOOKUP($B219,期貨大額交易人未沖銷部位!$A$4:$O$499,13,FALSE)</f>
        <v>0</v>
      </c>
      <c r="AB219" s="43">
        <f>VLOOKUP($B219,期貨大額交易人未沖銷部位!$A$4:$O$499,14,FALSE)</f>
        <v>0</v>
      </c>
      <c r="AC219" s="43">
        <f>VLOOKUP($B219,期貨大額交易人未沖銷部位!$A$4:$O$499,15,FALSE)</f>
        <v>0</v>
      </c>
      <c r="AD219" s="36">
        <f>VLOOKUP($B219,三大美股走勢!$A$4:$J$500,4,FALSE)</f>
        <v>0</v>
      </c>
      <c r="AE219" s="36">
        <f>VLOOKUP($B219,三大美股走勢!$A$4:$J$500,7,FALSE)</f>
        <v>0</v>
      </c>
      <c r="AF219" s="36">
        <f>VLOOKUP($B219,三大美股走勢!$A$4:$J$500,10,FALSE)</f>
        <v>0</v>
      </c>
    </row>
    <row r="220" spans="2:32">
      <c r="B220" s="35">
        <v>42999</v>
      </c>
      <c r="C220" s="36">
        <f>VLOOKUP($B220,大盤與近月台指!$A$4:$I$499,2,FALSE)</f>
        <v>0</v>
      </c>
      <c r="D220" s="37">
        <f>VLOOKUP($B220,大盤與近月台指!$A$4:$I$499,3,FALSE)</f>
        <v>0</v>
      </c>
      <c r="E220" s="38">
        <f>VLOOKUP($B220,大盤與近月台指!$A$4:$I$499,4,FALSE)</f>
        <v>0</v>
      </c>
      <c r="F220" s="36">
        <f>VLOOKUP($B220,大盤與近月台指!$A$4:$I$499,5,FALSE)</f>
        <v>0</v>
      </c>
      <c r="G220" s="52">
        <f>VLOOKUP($B220,三大法人買賣超!$A$4:$I$500,3,FALSE)</f>
        <v>0</v>
      </c>
      <c r="H220" s="37">
        <f>VLOOKUP($B220,三大法人買賣超!$A$4:$I$500,5,FALSE)</f>
        <v>0</v>
      </c>
      <c r="I220" s="29">
        <f>VLOOKUP($B220,三大法人買賣超!$A$4:$I$500,7,FALSE)</f>
        <v>0</v>
      </c>
      <c r="J220" s="29">
        <f>VLOOKUP($B220,三大法人買賣超!$A$4:$I$500,9,FALSE)</f>
        <v>0</v>
      </c>
      <c r="K220" s="40">
        <f>新台幣匯率美元指數!B221</f>
        <v>0</v>
      </c>
      <c r="L220" s="41">
        <f>新台幣匯率美元指數!C221</f>
        <v>0</v>
      </c>
      <c r="M220" s="42">
        <f>新台幣匯率美元指數!D221</f>
        <v>0</v>
      </c>
      <c r="N220" s="29">
        <f>VLOOKUP($B220,期貨未平倉口數!$A$4:$M$499,4,FALSE)</f>
        <v>0</v>
      </c>
      <c r="O220" s="29">
        <f>VLOOKUP($B220,期貨未平倉口數!$A$4:$M$499,9,FALSE)</f>
        <v>0</v>
      </c>
      <c r="P220" s="29">
        <f>VLOOKUP($B220,期貨未平倉口數!$A$4:$M$499,10,FALSE)</f>
        <v>-73219.75</v>
      </c>
      <c r="Q220" s="29">
        <f>VLOOKUP($B220,期貨未平倉口數!$A$4:$M$499,11,FALSE)</f>
        <v>0</v>
      </c>
      <c r="R220" s="67">
        <f>VLOOKUP($B220,選擇權未平倉餘額!$A$4:$I$500,6,FALSE)</f>
        <v>0</v>
      </c>
      <c r="S220" s="67">
        <f>VLOOKUP($B220,選擇權未平倉餘額!$A$4:$I$500,7,FALSE)</f>
        <v>0</v>
      </c>
      <c r="T220" s="67">
        <f>VLOOKUP($B220,選擇權未平倉餘額!$A$4:$I$500,8,FALSE)</f>
        <v>0</v>
      </c>
      <c r="U220" s="67">
        <f>VLOOKUP($B220,選擇權未平倉餘額!$A$4:$I$500,9,FALSE)</f>
        <v>0</v>
      </c>
      <c r="V220" s="42">
        <f>VLOOKUP($B220,臺指選擇權P_C_Ratios!$A$4:$C$500,3,FALSE)</f>
        <v>0</v>
      </c>
      <c r="W220" s="44" t="e">
        <f>VLOOKUP($B220,散戶多空比!$A$6:$L$500,12,FALSE)</f>
        <v>#DIV/0!</v>
      </c>
      <c r="X220" s="43">
        <f>VLOOKUP($B220,期貨大額交易人未沖銷部位!$A$4:$O$499,4,FALSE)</f>
        <v>0</v>
      </c>
      <c r="Y220" s="43">
        <f>VLOOKUP($B220,期貨大額交易人未沖銷部位!$A$4:$O$499,7,FALSE)</f>
        <v>0</v>
      </c>
      <c r="Z220" s="43">
        <f>VLOOKUP($B220,期貨大額交易人未沖銷部位!$A$4:$O$499,10,FALSE)</f>
        <v>0</v>
      </c>
      <c r="AA220" s="43">
        <f>VLOOKUP($B220,期貨大額交易人未沖銷部位!$A$4:$O$499,13,FALSE)</f>
        <v>0</v>
      </c>
      <c r="AB220" s="43">
        <f>VLOOKUP($B220,期貨大額交易人未沖銷部位!$A$4:$O$499,14,FALSE)</f>
        <v>0</v>
      </c>
      <c r="AC220" s="43">
        <f>VLOOKUP($B220,期貨大額交易人未沖銷部位!$A$4:$O$499,15,FALSE)</f>
        <v>0</v>
      </c>
      <c r="AD220" s="36">
        <f>VLOOKUP($B220,三大美股走勢!$A$4:$J$500,4,FALSE)</f>
        <v>0</v>
      </c>
      <c r="AE220" s="36">
        <f>VLOOKUP($B220,三大美股走勢!$A$4:$J$500,7,FALSE)</f>
        <v>0</v>
      </c>
      <c r="AF220" s="36">
        <f>VLOOKUP($B220,三大美股走勢!$A$4:$J$500,10,FALSE)</f>
        <v>0</v>
      </c>
    </row>
    <row r="221" spans="2:32">
      <c r="B221" s="35">
        <v>43000</v>
      </c>
      <c r="C221" s="36">
        <f>VLOOKUP($B221,大盤與近月台指!$A$4:$I$499,2,FALSE)</f>
        <v>0</v>
      </c>
      <c r="D221" s="37">
        <f>VLOOKUP($B221,大盤與近月台指!$A$4:$I$499,3,FALSE)</f>
        <v>0</v>
      </c>
      <c r="E221" s="38">
        <f>VLOOKUP($B221,大盤與近月台指!$A$4:$I$499,4,FALSE)</f>
        <v>0</v>
      </c>
      <c r="F221" s="36">
        <f>VLOOKUP($B221,大盤與近月台指!$A$4:$I$499,5,FALSE)</f>
        <v>0</v>
      </c>
      <c r="G221" s="52">
        <f>VLOOKUP($B221,三大法人買賣超!$A$4:$I$500,3,FALSE)</f>
        <v>0</v>
      </c>
      <c r="H221" s="37">
        <f>VLOOKUP($B221,三大法人買賣超!$A$4:$I$500,5,FALSE)</f>
        <v>0</v>
      </c>
      <c r="I221" s="29">
        <f>VLOOKUP($B221,三大法人買賣超!$A$4:$I$500,7,FALSE)</f>
        <v>0</v>
      </c>
      <c r="J221" s="29">
        <f>VLOOKUP($B221,三大法人買賣超!$A$4:$I$500,9,FALSE)</f>
        <v>0</v>
      </c>
      <c r="K221" s="40">
        <f>新台幣匯率美元指數!B222</f>
        <v>0</v>
      </c>
      <c r="L221" s="41">
        <f>新台幣匯率美元指數!C222</f>
        <v>0</v>
      </c>
      <c r="M221" s="42">
        <f>新台幣匯率美元指數!D222</f>
        <v>0</v>
      </c>
      <c r="N221" s="29">
        <f>VLOOKUP($B221,期貨未平倉口數!$A$4:$M$499,4,FALSE)</f>
        <v>0</v>
      </c>
      <c r="O221" s="29">
        <f>VLOOKUP($B221,期貨未平倉口數!$A$4:$M$499,9,FALSE)</f>
        <v>0</v>
      </c>
      <c r="P221" s="29">
        <f>VLOOKUP($B221,期貨未平倉口數!$A$4:$M$499,10,FALSE)</f>
        <v>-73219.75</v>
      </c>
      <c r="Q221" s="29">
        <f>VLOOKUP($B221,期貨未平倉口數!$A$4:$M$499,11,FALSE)</f>
        <v>0</v>
      </c>
      <c r="R221" s="67">
        <f>VLOOKUP($B221,選擇權未平倉餘額!$A$4:$I$500,6,FALSE)</f>
        <v>0</v>
      </c>
      <c r="S221" s="67">
        <f>VLOOKUP($B221,選擇權未平倉餘額!$A$4:$I$500,7,FALSE)</f>
        <v>0</v>
      </c>
      <c r="T221" s="67">
        <f>VLOOKUP($B221,選擇權未平倉餘額!$A$4:$I$500,8,FALSE)</f>
        <v>0</v>
      </c>
      <c r="U221" s="67">
        <f>VLOOKUP($B221,選擇權未平倉餘額!$A$4:$I$500,9,FALSE)</f>
        <v>0</v>
      </c>
      <c r="V221" s="42">
        <f>VLOOKUP($B221,臺指選擇權P_C_Ratios!$A$4:$C$500,3,FALSE)</f>
        <v>0</v>
      </c>
      <c r="W221" s="44" t="e">
        <f>VLOOKUP($B221,散戶多空比!$A$6:$L$500,12,FALSE)</f>
        <v>#DIV/0!</v>
      </c>
      <c r="X221" s="43">
        <f>VLOOKUP($B221,期貨大額交易人未沖銷部位!$A$4:$O$499,4,FALSE)</f>
        <v>0</v>
      </c>
      <c r="Y221" s="43">
        <f>VLOOKUP($B221,期貨大額交易人未沖銷部位!$A$4:$O$499,7,FALSE)</f>
        <v>0</v>
      </c>
      <c r="Z221" s="43">
        <f>VLOOKUP($B221,期貨大額交易人未沖銷部位!$A$4:$O$499,10,FALSE)</f>
        <v>0</v>
      </c>
      <c r="AA221" s="43">
        <f>VLOOKUP($B221,期貨大額交易人未沖銷部位!$A$4:$O$499,13,FALSE)</f>
        <v>0</v>
      </c>
      <c r="AB221" s="43">
        <f>VLOOKUP($B221,期貨大額交易人未沖銷部位!$A$4:$O$499,14,FALSE)</f>
        <v>0</v>
      </c>
      <c r="AC221" s="43">
        <f>VLOOKUP($B221,期貨大額交易人未沖銷部位!$A$4:$O$499,15,FALSE)</f>
        <v>0</v>
      </c>
      <c r="AD221" s="36">
        <f>VLOOKUP($B221,三大美股走勢!$A$4:$J$500,4,FALSE)</f>
        <v>0</v>
      </c>
      <c r="AE221" s="36">
        <f>VLOOKUP($B221,三大美股走勢!$A$4:$J$500,7,FALSE)</f>
        <v>0</v>
      </c>
      <c r="AF221" s="36">
        <f>VLOOKUP($B221,三大美股走勢!$A$4:$J$500,10,FALSE)</f>
        <v>0</v>
      </c>
    </row>
    <row r="222" spans="2:32">
      <c r="B222" s="35">
        <v>43001</v>
      </c>
      <c r="C222" s="36">
        <f>VLOOKUP($B222,大盤與近月台指!$A$4:$I$499,2,FALSE)</f>
        <v>0</v>
      </c>
      <c r="D222" s="37">
        <f>VLOOKUP($B222,大盤與近月台指!$A$4:$I$499,3,FALSE)</f>
        <v>0</v>
      </c>
      <c r="E222" s="38">
        <f>VLOOKUP($B222,大盤與近月台指!$A$4:$I$499,4,FALSE)</f>
        <v>0</v>
      </c>
      <c r="F222" s="36">
        <f>VLOOKUP($B222,大盤與近月台指!$A$4:$I$499,5,FALSE)</f>
        <v>0</v>
      </c>
      <c r="G222" s="52">
        <f>VLOOKUP($B222,三大法人買賣超!$A$4:$I$500,3,FALSE)</f>
        <v>0</v>
      </c>
      <c r="H222" s="37">
        <f>VLOOKUP($B222,三大法人買賣超!$A$4:$I$500,5,FALSE)</f>
        <v>0</v>
      </c>
      <c r="I222" s="29">
        <f>VLOOKUP($B222,三大法人買賣超!$A$4:$I$500,7,FALSE)</f>
        <v>0</v>
      </c>
      <c r="J222" s="29">
        <f>VLOOKUP($B222,三大法人買賣超!$A$4:$I$500,9,FALSE)</f>
        <v>0</v>
      </c>
      <c r="K222" s="40">
        <f>新台幣匯率美元指數!B223</f>
        <v>0</v>
      </c>
      <c r="L222" s="41">
        <f>新台幣匯率美元指數!C223</f>
        <v>0</v>
      </c>
      <c r="M222" s="42">
        <f>新台幣匯率美元指數!D223</f>
        <v>0</v>
      </c>
      <c r="N222" s="29">
        <f>VLOOKUP($B222,期貨未平倉口數!$A$4:$M$499,4,FALSE)</f>
        <v>0</v>
      </c>
      <c r="O222" s="29">
        <f>VLOOKUP($B222,期貨未平倉口數!$A$4:$M$499,9,FALSE)</f>
        <v>0</v>
      </c>
      <c r="P222" s="29">
        <f>VLOOKUP($B222,期貨未平倉口數!$A$4:$M$499,10,FALSE)</f>
        <v>-73219.75</v>
      </c>
      <c r="Q222" s="29">
        <f>VLOOKUP($B222,期貨未平倉口數!$A$4:$M$499,11,FALSE)</f>
        <v>0</v>
      </c>
      <c r="R222" s="67">
        <f>VLOOKUP($B222,選擇權未平倉餘額!$A$4:$I$500,6,FALSE)</f>
        <v>0</v>
      </c>
      <c r="S222" s="67">
        <f>VLOOKUP($B222,選擇權未平倉餘額!$A$4:$I$500,7,FALSE)</f>
        <v>0</v>
      </c>
      <c r="T222" s="67">
        <f>VLOOKUP($B222,選擇權未平倉餘額!$A$4:$I$500,8,FALSE)</f>
        <v>0</v>
      </c>
      <c r="U222" s="67">
        <f>VLOOKUP($B222,選擇權未平倉餘額!$A$4:$I$500,9,FALSE)</f>
        <v>0</v>
      </c>
      <c r="V222" s="42">
        <f>VLOOKUP($B222,臺指選擇權P_C_Ratios!$A$4:$C$500,3,FALSE)</f>
        <v>0</v>
      </c>
      <c r="W222" s="44" t="e">
        <f>VLOOKUP($B222,散戶多空比!$A$6:$L$500,12,FALSE)</f>
        <v>#DIV/0!</v>
      </c>
      <c r="X222" s="43">
        <f>VLOOKUP($B222,期貨大額交易人未沖銷部位!$A$4:$O$499,4,FALSE)</f>
        <v>0</v>
      </c>
      <c r="Y222" s="43">
        <f>VLOOKUP($B222,期貨大額交易人未沖銷部位!$A$4:$O$499,7,FALSE)</f>
        <v>0</v>
      </c>
      <c r="Z222" s="43">
        <f>VLOOKUP($B222,期貨大額交易人未沖銷部位!$A$4:$O$499,10,FALSE)</f>
        <v>0</v>
      </c>
      <c r="AA222" s="43">
        <f>VLOOKUP($B222,期貨大額交易人未沖銷部位!$A$4:$O$499,13,FALSE)</f>
        <v>0</v>
      </c>
      <c r="AB222" s="43">
        <f>VLOOKUP($B222,期貨大額交易人未沖銷部位!$A$4:$O$499,14,FALSE)</f>
        <v>0</v>
      </c>
      <c r="AC222" s="43">
        <f>VLOOKUP($B222,期貨大額交易人未沖銷部位!$A$4:$O$499,15,FALSE)</f>
        <v>0</v>
      </c>
      <c r="AD222" s="36">
        <f>VLOOKUP($B222,三大美股走勢!$A$4:$J$500,4,FALSE)</f>
        <v>0</v>
      </c>
      <c r="AE222" s="36">
        <f>VLOOKUP($B222,三大美股走勢!$A$4:$J$500,7,FALSE)</f>
        <v>0</v>
      </c>
      <c r="AF222" s="36">
        <f>VLOOKUP($B222,三大美股走勢!$A$4:$J$500,10,FALSE)</f>
        <v>0</v>
      </c>
    </row>
    <row r="223" spans="2:32">
      <c r="B223" s="35">
        <v>43002</v>
      </c>
      <c r="C223" s="36">
        <f>VLOOKUP($B223,大盤與近月台指!$A$4:$I$499,2,FALSE)</f>
        <v>0</v>
      </c>
      <c r="D223" s="37">
        <f>VLOOKUP($B223,大盤與近月台指!$A$4:$I$499,3,FALSE)</f>
        <v>0</v>
      </c>
      <c r="E223" s="38">
        <f>VLOOKUP($B223,大盤與近月台指!$A$4:$I$499,4,FALSE)</f>
        <v>0</v>
      </c>
      <c r="F223" s="36">
        <f>VLOOKUP($B223,大盤與近月台指!$A$4:$I$499,5,FALSE)</f>
        <v>0</v>
      </c>
      <c r="G223" s="52">
        <f>VLOOKUP($B223,三大法人買賣超!$A$4:$I$500,3,FALSE)</f>
        <v>0</v>
      </c>
      <c r="H223" s="37">
        <f>VLOOKUP($B223,三大法人買賣超!$A$4:$I$500,5,FALSE)</f>
        <v>0</v>
      </c>
      <c r="I223" s="29">
        <f>VLOOKUP($B223,三大法人買賣超!$A$4:$I$500,7,FALSE)</f>
        <v>0</v>
      </c>
      <c r="J223" s="29">
        <f>VLOOKUP($B223,三大法人買賣超!$A$4:$I$500,9,FALSE)</f>
        <v>0</v>
      </c>
      <c r="K223" s="40">
        <f>新台幣匯率美元指數!B224</f>
        <v>0</v>
      </c>
      <c r="L223" s="41">
        <f>新台幣匯率美元指數!C224</f>
        <v>0</v>
      </c>
      <c r="M223" s="42">
        <f>新台幣匯率美元指數!D224</f>
        <v>0</v>
      </c>
      <c r="N223" s="29">
        <f>VLOOKUP($B223,期貨未平倉口數!$A$4:$M$499,4,FALSE)</f>
        <v>0</v>
      </c>
      <c r="O223" s="29">
        <f>VLOOKUP($B223,期貨未平倉口數!$A$4:$M$499,9,FALSE)</f>
        <v>0</v>
      </c>
      <c r="P223" s="29">
        <f>VLOOKUP($B223,期貨未平倉口數!$A$4:$M$499,10,FALSE)</f>
        <v>-73219.75</v>
      </c>
      <c r="Q223" s="29">
        <f>VLOOKUP($B223,期貨未平倉口數!$A$4:$M$499,11,FALSE)</f>
        <v>0</v>
      </c>
      <c r="R223" s="67">
        <f>VLOOKUP($B223,選擇權未平倉餘額!$A$4:$I$500,6,FALSE)</f>
        <v>0</v>
      </c>
      <c r="S223" s="67">
        <f>VLOOKUP($B223,選擇權未平倉餘額!$A$4:$I$500,7,FALSE)</f>
        <v>0</v>
      </c>
      <c r="T223" s="67">
        <f>VLOOKUP($B223,選擇權未平倉餘額!$A$4:$I$500,8,FALSE)</f>
        <v>0</v>
      </c>
      <c r="U223" s="67">
        <f>VLOOKUP($B223,選擇權未平倉餘額!$A$4:$I$500,9,FALSE)</f>
        <v>0</v>
      </c>
      <c r="V223" s="42">
        <f>VLOOKUP($B223,臺指選擇權P_C_Ratios!$A$4:$C$500,3,FALSE)</f>
        <v>0</v>
      </c>
      <c r="W223" s="44" t="e">
        <f>VLOOKUP($B223,散戶多空比!$A$6:$L$500,12,FALSE)</f>
        <v>#DIV/0!</v>
      </c>
      <c r="X223" s="43">
        <f>VLOOKUP($B223,期貨大額交易人未沖銷部位!$A$4:$O$499,4,FALSE)</f>
        <v>0</v>
      </c>
      <c r="Y223" s="43">
        <f>VLOOKUP($B223,期貨大額交易人未沖銷部位!$A$4:$O$499,7,FALSE)</f>
        <v>0</v>
      </c>
      <c r="Z223" s="43">
        <f>VLOOKUP($B223,期貨大額交易人未沖銷部位!$A$4:$O$499,10,FALSE)</f>
        <v>0</v>
      </c>
      <c r="AA223" s="43">
        <f>VLOOKUP($B223,期貨大額交易人未沖銷部位!$A$4:$O$499,13,FALSE)</f>
        <v>0</v>
      </c>
      <c r="AB223" s="43">
        <f>VLOOKUP($B223,期貨大額交易人未沖銷部位!$A$4:$O$499,14,FALSE)</f>
        <v>0</v>
      </c>
      <c r="AC223" s="43">
        <f>VLOOKUP($B223,期貨大額交易人未沖銷部位!$A$4:$O$499,15,FALSE)</f>
        <v>0</v>
      </c>
      <c r="AD223" s="36">
        <f>VLOOKUP($B223,三大美股走勢!$A$4:$J$500,4,FALSE)</f>
        <v>0</v>
      </c>
      <c r="AE223" s="36">
        <f>VLOOKUP($B223,三大美股走勢!$A$4:$J$500,7,FALSE)</f>
        <v>0</v>
      </c>
      <c r="AF223" s="36">
        <f>VLOOKUP($B223,三大美股走勢!$A$4:$J$500,10,FALSE)</f>
        <v>0</v>
      </c>
    </row>
    <row r="224" spans="2:32">
      <c r="B224" s="35">
        <v>43003</v>
      </c>
      <c r="C224" s="36">
        <f>VLOOKUP($B224,大盤與近月台指!$A$4:$I$499,2,FALSE)</f>
        <v>0</v>
      </c>
      <c r="D224" s="37">
        <f>VLOOKUP($B224,大盤與近月台指!$A$4:$I$499,3,FALSE)</f>
        <v>0</v>
      </c>
      <c r="E224" s="38">
        <f>VLOOKUP($B224,大盤與近月台指!$A$4:$I$499,4,FALSE)</f>
        <v>0</v>
      </c>
      <c r="F224" s="36">
        <f>VLOOKUP($B224,大盤與近月台指!$A$4:$I$499,5,FALSE)</f>
        <v>0</v>
      </c>
      <c r="G224" s="52">
        <f>VLOOKUP($B224,三大法人買賣超!$A$4:$I$500,3,FALSE)</f>
        <v>0</v>
      </c>
      <c r="H224" s="37">
        <f>VLOOKUP($B224,三大法人買賣超!$A$4:$I$500,5,FALSE)</f>
        <v>0</v>
      </c>
      <c r="I224" s="29">
        <f>VLOOKUP($B224,三大法人買賣超!$A$4:$I$500,7,FALSE)</f>
        <v>0</v>
      </c>
      <c r="J224" s="29">
        <f>VLOOKUP($B224,三大法人買賣超!$A$4:$I$500,9,FALSE)</f>
        <v>0</v>
      </c>
      <c r="K224" s="40">
        <f>新台幣匯率美元指數!B225</f>
        <v>0</v>
      </c>
      <c r="L224" s="41">
        <f>新台幣匯率美元指數!C225</f>
        <v>0</v>
      </c>
      <c r="M224" s="42">
        <f>新台幣匯率美元指數!D225</f>
        <v>0</v>
      </c>
      <c r="N224" s="29">
        <f>VLOOKUP($B224,期貨未平倉口數!$A$4:$M$499,4,FALSE)</f>
        <v>0</v>
      </c>
      <c r="O224" s="29">
        <f>VLOOKUP($B224,期貨未平倉口數!$A$4:$M$499,9,FALSE)</f>
        <v>0</v>
      </c>
      <c r="P224" s="29">
        <f>VLOOKUP($B224,期貨未平倉口數!$A$4:$M$499,10,FALSE)</f>
        <v>-73219.75</v>
      </c>
      <c r="Q224" s="29">
        <f>VLOOKUP($B224,期貨未平倉口數!$A$4:$M$499,11,FALSE)</f>
        <v>0</v>
      </c>
      <c r="R224" s="67">
        <f>VLOOKUP($B224,選擇權未平倉餘額!$A$4:$I$500,6,FALSE)</f>
        <v>0</v>
      </c>
      <c r="S224" s="67">
        <f>VLOOKUP($B224,選擇權未平倉餘額!$A$4:$I$500,7,FALSE)</f>
        <v>0</v>
      </c>
      <c r="T224" s="67">
        <f>VLOOKUP($B224,選擇權未平倉餘額!$A$4:$I$500,8,FALSE)</f>
        <v>0</v>
      </c>
      <c r="U224" s="67">
        <f>VLOOKUP($B224,選擇權未平倉餘額!$A$4:$I$500,9,FALSE)</f>
        <v>0</v>
      </c>
      <c r="V224" s="42">
        <f>VLOOKUP($B224,臺指選擇權P_C_Ratios!$A$4:$C$500,3,FALSE)</f>
        <v>0</v>
      </c>
      <c r="W224" s="44" t="e">
        <f>VLOOKUP($B224,散戶多空比!$A$6:$L$500,12,FALSE)</f>
        <v>#DIV/0!</v>
      </c>
      <c r="X224" s="43">
        <f>VLOOKUP($B224,期貨大額交易人未沖銷部位!$A$4:$O$499,4,FALSE)</f>
        <v>0</v>
      </c>
      <c r="Y224" s="43">
        <f>VLOOKUP($B224,期貨大額交易人未沖銷部位!$A$4:$O$499,7,FALSE)</f>
        <v>0</v>
      </c>
      <c r="Z224" s="43">
        <f>VLOOKUP($B224,期貨大額交易人未沖銷部位!$A$4:$O$499,10,FALSE)</f>
        <v>0</v>
      </c>
      <c r="AA224" s="43">
        <f>VLOOKUP($B224,期貨大額交易人未沖銷部位!$A$4:$O$499,13,FALSE)</f>
        <v>0</v>
      </c>
      <c r="AB224" s="43">
        <f>VLOOKUP($B224,期貨大額交易人未沖銷部位!$A$4:$O$499,14,FALSE)</f>
        <v>0</v>
      </c>
      <c r="AC224" s="43">
        <f>VLOOKUP($B224,期貨大額交易人未沖銷部位!$A$4:$O$499,15,FALSE)</f>
        <v>0</v>
      </c>
      <c r="AD224" s="36">
        <f>VLOOKUP($B224,三大美股走勢!$A$4:$J$500,4,FALSE)</f>
        <v>0</v>
      </c>
      <c r="AE224" s="36">
        <f>VLOOKUP($B224,三大美股走勢!$A$4:$J$500,7,FALSE)</f>
        <v>0</v>
      </c>
      <c r="AF224" s="36">
        <f>VLOOKUP($B224,三大美股走勢!$A$4:$J$500,10,FALSE)</f>
        <v>0</v>
      </c>
    </row>
    <row r="225" spans="2:32">
      <c r="B225" s="35">
        <v>43004</v>
      </c>
      <c r="C225" s="36">
        <f>VLOOKUP($B225,大盤與近月台指!$A$4:$I$499,2,FALSE)</f>
        <v>0</v>
      </c>
      <c r="D225" s="37">
        <f>VLOOKUP($B225,大盤與近月台指!$A$4:$I$499,3,FALSE)</f>
        <v>0</v>
      </c>
      <c r="E225" s="38">
        <f>VLOOKUP($B225,大盤與近月台指!$A$4:$I$499,4,FALSE)</f>
        <v>0</v>
      </c>
      <c r="F225" s="36">
        <f>VLOOKUP($B225,大盤與近月台指!$A$4:$I$499,5,FALSE)</f>
        <v>0</v>
      </c>
      <c r="G225" s="52">
        <f>VLOOKUP($B225,三大法人買賣超!$A$4:$I$500,3,FALSE)</f>
        <v>0</v>
      </c>
      <c r="H225" s="37">
        <f>VLOOKUP($B225,三大法人買賣超!$A$4:$I$500,5,FALSE)</f>
        <v>0</v>
      </c>
      <c r="I225" s="29">
        <f>VLOOKUP($B225,三大法人買賣超!$A$4:$I$500,7,FALSE)</f>
        <v>0</v>
      </c>
      <c r="J225" s="29">
        <f>VLOOKUP($B225,三大法人買賣超!$A$4:$I$500,9,FALSE)</f>
        <v>0</v>
      </c>
      <c r="K225" s="40">
        <f>新台幣匯率美元指數!B226</f>
        <v>0</v>
      </c>
      <c r="L225" s="41">
        <f>新台幣匯率美元指數!C226</f>
        <v>0</v>
      </c>
      <c r="M225" s="42">
        <f>新台幣匯率美元指數!D226</f>
        <v>0</v>
      </c>
      <c r="N225" s="29">
        <f>VLOOKUP($B225,期貨未平倉口數!$A$4:$M$499,4,FALSE)</f>
        <v>0</v>
      </c>
      <c r="O225" s="29">
        <f>VLOOKUP($B225,期貨未平倉口數!$A$4:$M$499,9,FALSE)</f>
        <v>0</v>
      </c>
      <c r="P225" s="29">
        <f>VLOOKUP($B225,期貨未平倉口數!$A$4:$M$499,10,FALSE)</f>
        <v>-73219.75</v>
      </c>
      <c r="Q225" s="29">
        <f>VLOOKUP($B225,期貨未平倉口數!$A$4:$M$499,11,FALSE)</f>
        <v>0</v>
      </c>
      <c r="R225" s="67">
        <f>VLOOKUP($B225,選擇權未平倉餘額!$A$4:$I$500,6,FALSE)</f>
        <v>0</v>
      </c>
      <c r="S225" s="67">
        <f>VLOOKUP($B225,選擇權未平倉餘額!$A$4:$I$500,7,FALSE)</f>
        <v>0</v>
      </c>
      <c r="T225" s="67">
        <f>VLOOKUP($B225,選擇權未平倉餘額!$A$4:$I$500,8,FALSE)</f>
        <v>0</v>
      </c>
      <c r="U225" s="67">
        <f>VLOOKUP($B225,選擇權未平倉餘額!$A$4:$I$500,9,FALSE)</f>
        <v>0</v>
      </c>
      <c r="V225" s="42">
        <f>VLOOKUP($B225,臺指選擇權P_C_Ratios!$A$4:$C$500,3,FALSE)</f>
        <v>0</v>
      </c>
      <c r="W225" s="44" t="e">
        <f>VLOOKUP($B225,散戶多空比!$A$6:$L$500,12,FALSE)</f>
        <v>#DIV/0!</v>
      </c>
      <c r="X225" s="43">
        <f>VLOOKUP($B225,期貨大額交易人未沖銷部位!$A$4:$O$499,4,FALSE)</f>
        <v>0</v>
      </c>
      <c r="Y225" s="43">
        <f>VLOOKUP($B225,期貨大額交易人未沖銷部位!$A$4:$O$499,7,FALSE)</f>
        <v>0</v>
      </c>
      <c r="Z225" s="43">
        <f>VLOOKUP($B225,期貨大額交易人未沖銷部位!$A$4:$O$499,10,FALSE)</f>
        <v>0</v>
      </c>
      <c r="AA225" s="43">
        <f>VLOOKUP($B225,期貨大額交易人未沖銷部位!$A$4:$O$499,13,FALSE)</f>
        <v>0</v>
      </c>
      <c r="AB225" s="43">
        <f>VLOOKUP($B225,期貨大額交易人未沖銷部位!$A$4:$O$499,14,FALSE)</f>
        <v>0</v>
      </c>
      <c r="AC225" s="43">
        <f>VLOOKUP($B225,期貨大額交易人未沖銷部位!$A$4:$O$499,15,FALSE)</f>
        <v>0</v>
      </c>
      <c r="AD225" s="36">
        <f>VLOOKUP($B225,三大美股走勢!$A$4:$J$500,4,FALSE)</f>
        <v>0</v>
      </c>
      <c r="AE225" s="36">
        <f>VLOOKUP($B225,三大美股走勢!$A$4:$J$500,7,FALSE)</f>
        <v>0</v>
      </c>
      <c r="AF225" s="36">
        <f>VLOOKUP($B225,三大美股走勢!$A$4:$J$500,10,FALSE)</f>
        <v>0</v>
      </c>
    </row>
    <row r="226" spans="2:32">
      <c r="B226" s="35">
        <v>43005</v>
      </c>
      <c r="C226" s="36">
        <f>VLOOKUP($B226,大盤與近月台指!$A$4:$I$499,2,FALSE)</f>
        <v>0</v>
      </c>
      <c r="D226" s="37">
        <f>VLOOKUP($B226,大盤與近月台指!$A$4:$I$499,3,FALSE)</f>
        <v>0</v>
      </c>
      <c r="E226" s="38">
        <f>VLOOKUP($B226,大盤與近月台指!$A$4:$I$499,4,FALSE)</f>
        <v>0</v>
      </c>
      <c r="F226" s="36">
        <f>VLOOKUP($B226,大盤與近月台指!$A$4:$I$499,5,FALSE)</f>
        <v>0</v>
      </c>
      <c r="G226" s="52">
        <f>VLOOKUP($B226,三大法人買賣超!$A$4:$I$500,3,FALSE)</f>
        <v>0</v>
      </c>
      <c r="H226" s="37">
        <f>VLOOKUP($B226,三大法人買賣超!$A$4:$I$500,5,FALSE)</f>
        <v>0</v>
      </c>
      <c r="I226" s="29">
        <f>VLOOKUP($B226,三大法人買賣超!$A$4:$I$500,7,FALSE)</f>
        <v>0</v>
      </c>
      <c r="J226" s="29">
        <f>VLOOKUP($B226,三大法人買賣超!$A$4:$I$500,9,FALSE)</f>
        <v>0</v>
      </c>
      <c r="K226" s="40">
        <f>新台幣匯率美元指數!B227</f>
        <v>0</v>
      </c>
      <c r="L226" s="41">
        <f>新台幣匯率美元指數!C227</f>
        <v>0</v>
      </c>
      <c r="M226" s="42">
        <f>新台幣匯率美元指數!D227</f>
        <v>0</v>
      </c>
      <c r="N226" s="29">
        <f>VLOOKUP($B226,期貨未平倉口數!$A$4:$M$499,4,FALSE)</f>
        <v>0</v>
      </c>
      <c r="O226" s="29">
        <f>VLOOKUP($B226,期貨未平倉口數!$A$4:$M$499,9,FALSE)</f>
        <v>0</v>
      </c>
      <c r="P226" s="29">
        <f>VLOOKUP($B226,期貨未平倉口數!$A$4:$M$499,10,FALSE)</f>
        <v>-73219.75</v>
      </c>
      <c r="Q226" s="29">
        <f>VLOOKUP($B226,期貨未平倉口數!$A$4:$M$499,11,FALSE)</f>
        <v>0</v>
      </c>
      <c r="R226" s="67">
        <f>VLOOKUP($B226,選擇權未平倉餘額!$A$4:$I$500,6,FALSE)</f>
        <v>0</v>
      </c>
      <c r="S226" s="67">
        <f>VLOOKUP($B226,選擇權未平倉餘額!$A$4:$I$500,7,FALSE)</f>
        <v>0</v>
      </c>
      <c r="T226" s="67">
        <f>VLOOKUP($B226,選擇權未平倉餘額!$A$4:$I$500,8,FALSE)</f>
        <v>0</v>
      </c>
      <c r="U226" s="67">
        <f>VLOOKUP($B226,選擇權未平倉餘額!$A$4:$I$500,9,FALSE)</f>
        <v>0</v>
      </c>
      <c r="V226" s="42">
        <f>VLOOKUP($B226,臺指選擇權P_C_Ratios!$A$4:$C$500,3,FALSE)</f>
        <v>0</v>
      </c>
      <c r="W226" s="44" t="e">
        <f>VLOOKUP($B226,散戶多空比!$A$6:$L$500,12,FALSE)</f>
        <v>#DIV/0!</v>
      </c>
      <c r="X226" s="43">
        <f>VLOOKUP($B226,期貨大額交易人未沖銷部位!$A$4:$O$499,4,FALSE)</f>
        <v>0</v>
      </c>
      <c r="Y226" s="43">
        <f>VLOOKUP($B226,期貨大額交易人未沖銷部位!$A$4:$O$499,7,FALSE)</f>
        <v>0</v>
      </c>
      <c r="Z226" s="43">
        <f>VLOOKUP($B226,期貨大額交易人未沖銷部位!$A$4:$O$499,10,FALSE)</f>
        <v>0</v>
      </c>
      <c r="AA226" s="43">
        <f>VLOOKUP($B226,期貨大額交易人未沖銷部位!$A$4:$O$499,13,FALSE)</f>
        <v>0</v>
      </c>
      <c r="AB226" s="43">
        <f>VLOOKUP($B226,期貨大額交易人未沖銷部位!$A$4:$O$499,14,FALSE)</f>
        <v>0</v>
      </c>
      <c r="AC226" s="43">
        <f>VLOOKUP($B226,期貨大額交易人未沖銷部位!$A$4:$O$499,15,FALSE)</f>
        <v>0</v>
      </c>
      <c r="AD226" s="36">
        <f>VLOOKUP($B226,三大美股走勢!$A$4:$J$500,4,FALSE)</f>
        <v>0</v>
      </c>
      <c r="AE226" s="36">
        <f>VLOOKUP($B226,三大美股走勢!$A$4:$J$500,7,FALSE)</f>
        <v>0</v>
      </c>
      <c r="AF226" s="36">
        <f>VLOOKUP($B226,三大美股走勢!$A$4:$J$500,10,FALSE)</f>
        <v>0</v>
      </c>
    </row>
    <row r="227" spans="2:32">
      <c r="B227" s="35">
        <v>43006</v>
      </c>
      <c r="C227" s="36">
        <f>VLOOKUP($B227,大盤與近月台指!$A$4:$I$499,2,FALSE)</f>
        <v>0</v>
      </c>
      <c r="D227" s="37">
        <f>VLOOKUP($B227,大盤與近月台指!$A$4:$I$499,3,FALSE)</f>
        <v>0</v>
      </c>
      <c r="E227" s="38">
        <f>VLOOKUP($B227,大盤與近月台指!$A$4:$I$499,4,FALSE)</f>
        <v>0</v>
      </c>
      <c r="F227" s="36">
        <f>VLOOKUP($B227,大盤與近月台指!$A$4:$I$499,5,FALSE)</f>
        <v>0</v>
      </c>
      <c r="G227" s="52">
        <f>VLOOKUP($B227,三大法人買賣超!$A$4:$I$500,3,FALSE)</f>
        <v>0</v>
      </c>
      <c r="H227" s="37">
        <f>VLOOKUP($B227,三大法人買賣超!$A$4:$I$500,5,FALSE)</f>
        <v>0</v>
      </c>
      <c r="I227" s="29">
        <f>VLOOKUP($B227,三大法人買賣超!$A$4:$I$500,7,FALSE)</f>
        <v>0</v>
      </c>
      <c r="J227" s="29">
        <f>VLOOKUP($B227,三大法人買賣超!$A$4:$I$500,9,FALSE)</f>
        <v>0</v>
      </c>
      <c r="K227" s="40">
        <f>新台幣匯率美元指數!B228</f>
        <v>0</v>
      </c>
      <c r="L227" s="41">
        <f>新台幣匯率美元指數!C228</f>
        <v>0</v>
      </c>
      <c r="M227" s="42">
        <f>新台幣匯率美元指數!D228</f>
        <v>0</v>
      </c>
      <c r="N227" s="29">
        <f>VLOOKUP($B227,期貨未平倉口數!$A$4:$M$499,4,FALSE)</f>
        <v>0</v>
      </c>
      <c r="O227" s="29">
        <f>VLOOKUP($B227,期貨未平倉口數!$A$4:$M$499,9,FALSE)</f>
        <v>0</v>
      </c>
      <c r="P227" s="29">
        <f>VLOOKUP($B227,期貨未平倉口數!$A$4:$M$499,10,FALSE)</f>
        <v>-73219.75</v>
      </c>
      <c r="Q227" s="29">
        <f>VLOOKUP($B227,期貨未平倉口數!$A$4:$M$499,11,FALSE)</f>
        <v>0</v>
      </c>
      <c r="R227" s="67">
        <f>VLOOKUP($B227,選擇權未平倉餘額!$A$4:$I$500,6,FALSE)</f>
        <v>0</v>
      </c>
      <c r="S227" s="67">
        <f>VLOOKUP($B227,選擇權未平倉餘額!$A$4:$I$500,7,FALSE)</f>
        <v>0</v>
      </c>
      <c r="T227" s="67">
        <f>VLOOKUP($B227,選擇權未平倉餘額!$A$4:$I$500,8,FALSE)</f>
        <v>0</v>
      </c>
      <c r="U227" s="67">
        <f>VLOOKUP($B227,選擇權未平倉餘額!$A$4:$I$500,9,FALSE)</f>
        <v>0</v>
      </c>
      <c r="V227" s="42">
        <f>VLOOKUP($B227,臺指選擇權P_C_Ratios!$A$4:$C$500,3,FALSE)</f>
        <v>0</v>
      </c>
      <c r="W227" s="44" t="e">
        <f>VLOOKUP($B227,散戶多空比!$A$6:$L$500,12,FALSE)</f>
        <v>#DIV/0!</v>
      </c>
      <c r="X227" s="43">
        <f>VLOOKUP($B227,期貨大額交易人未沖銷部位!$A$4:$O$499,4,FALSE)</f>
        <v>0</v>
      </c>
      <c r="Y227" s="43">
        <f>VLOOKUP($B227,期貨大額交易人未沖銷部位!$A$4:$O$499,7,FALSE)</f>
        <v>0</v>
      </c>
      <c r="Z227" s="43">
        <f>VLOOKUP($B227,期貨大額交易人未沖銷部位!$A$4:$O$499,10,FALSE)</f>
        <v>0</v>
      </c>
      <c r="AA227" s="43">
        <f>VLOOKUP($B227,期貨大額交易人未沖銷部位!$A$4:$O$499,13,FALSE)</f>
        <v>0</v>
      </c>
      <c r="AB227" s="43">
        <f>VLOOKUP($B227,期貨大額交易人未沖銷部位!$A$4:$O$499,14,FALSE)</f>
        <v>0</v>
      </c>
      <c r="AC227" s="43">
        <f>VLOOKUP($B227,期貨大額交易人未沖銷部位!$A$4:$O$499,15,FALSE)</f>
        <v>0</v>
      </c>
      <c r="AD227" s="36">
        <f>VLOOKUP($B227,三大美股走勢!$A$4:$J$500,4,FALSE)</f>
        <v>0</v>
      </c>
      <c r="AE227" s="36">
        <f>VLOOKUP($B227,三大美股走勢!$A$4:$J$500,7,FALSE)</f>
        <v>0</v>
      </c>
      <c r="AF227" s="36">
        <f>VLOOKUP($B227,三大美股走勢!$A$4:$J$500,10,FALSE)</f>
        <v>0</v>
      </c>
    </row>
    <row r="228" spans="2:32">
      <c r="B228" s="35">
        <v>43007</v>
      </c>
      <c r="C228" s="36">
        <f>VLOOKUP($B228,大盤與近月台指!$A$4:$I$499,2,FALSE)</f>
        <v>0</v>
      </c>
      <c r="D228" s="37">
        <f>VLOOKUP($B228,大盤與近月台指!$A$4:$I$499,3,FALSE)</f>
        <v>0</v>
      </c>
      <c r="E228" s="38">
        <f>VLOOKUP($B228,大盤與近月台指!$A$4:$I$499,4,FALSE)</f>
        <v>0</v>
      </c>
      <c r="F228" s="36">
        <f>VLOOKUP($B228,大盤與近月台指!$A$4:$I$499,5,FALSE)</f>
        <v>0</v>
      </c>
      <c r="G228" s="52">
        <f>VLOOKUP($B228,三大法人買賣超!$A$4:$I$500,3,FALSE)</f>
        <v>0</v>
      </c>
      <c r="H228" s="37">
        <f>VLOOKUP($B228,三大法人買賣超!$A$4:$I$500,5,FALSE)</f>
        <v>0</v>
      </c>
      <c r="I228" s="29">
        <f>VLOOKUP($B228,三大法人買賣超!$A$4:$I$500,7,FALSE)</f>
        <v>0</v>
      </c>
      <c r="J228" s="29">
        <f>VLOOKUP($B228,三大法人買賣超!$A$4:$I$500,9,FALSE)</f>
        <v>0</v>
      </c>
      <c r="K228" s="40">
        <f>新台幣匯率美元指數!B229</f>
        <v>0</v>
      </c>
      <c r="L228" s="41">
        <f>新台幣匯率美元指數!C229</f>
        <v>0</v>
      </c>
      <c r="M228" s="42">
        <f>新台幣匯率美元指數!D229</f>
        <v>0</v>
      </c>
      <c r="N228" s="29">
        <f>VLOOKUP($B228,期貨未平倉口數!$A$4:$M$499,4,FALSE)</f>
        <v>0</v>
      </c>
      <c r="O228" s="29">
        <f>VLOOKUP($B228,期貨未平倉口數!$A$4:$M$499,9,FALSE)</f>
        <v>0</v>
      </c>
      <c r="P228" s="29">
        <f>VLOOKUP($B228,期貨未平倉口數!$A$4:$M$499,10,FALSE)</f>
        <v>-73219.75</v>
      </c>
      <c r="Q228" s="29">
        <f>VLOOKUP($B228,期貨未平倉口數!$A$4:$M$499,11,FALSE)</f>
        <v>0</v>
      </c>
      <c r="R228" s="67">
        <f>VLOOKUP($B228,選擇權未平倉餘額!$A$4:$I$500,6,FALSE)</f>
        <v>0</v>
      </c>
      <c r="S228" s="67">
        <f>VLOOKUP($B228,選擇權未平倉餘額!$A$4:$I$500,7,FALSE)</f>
        <v>0</v>
      </c>
      <c r="T228" s="67">
        <f>VLOOKUP($B228,選擇權未平倉餘額!$A$4:$I$500,8,FALSE)</f>
        <v>0</v>
      </c>
      <c r="U228" s="67">
        <f>VLOOKUP($B228,選擇權未平倉餘額!$A$4:$I$500,9,FALSE)</f>
        <v>0</v>
      </c>
      <c r="V228" s="42">
        <f>VLOOKUP($B228,臺指選擇權P_C_Ratios!$A$4:$C$500,3,FALSE)</f>
        <v>0</v>
      </c>
      <c r="W228" s="44" t="e">
        <f>VLOOKUP($B228,散戶多空比!$A$6:$L$500,12,FALSE)</f>
        <v>#DIV/0!</v>
      </c>
      <c r="X228" s="43">
        <f>VLOOKUP($B228,期貨大額交易人未沖銷部位!$A$4:$O$499,4,FALSE)</f>
        <v>0</v>
      </c>
      <c r="Y228" s="43">
        <f>VLOOKUP($B228,期貨大額交易人未沖銷部位!$A$4:$O$499,7,FALSE)</f>
        <v>0</v>
      </c>
      <c r="Z228" s="43">
        <f>VLOOKUP($B228,期貨大額交易人未沖銷部位!$A$4:$O$499,10,FALSE)</f>
        <v>0</v>
      </c>
      <c r="AA228" s="43">
        <f>VLOOKUP($B228,期貨大額交易人未沖銷部位!$A$4:$O$499,13,FALSE)</f>
        <v>0</v>
      </c>
      <c r="AB228" s="43">
        <f>VLOOKUP($B228,期貨大額交易人未沖銷部位!$A$4:$O$499,14,FALSE)</f>
        <v>0</v>
      </c>
      <c r="AC228" s="43">
        <f>VLOOKUP($B228,期貨大額交易人未沖銷部位!$A$4:$O$499,15,FALSE)</f>
        <v>0</v>
      </c>
      <c r="AD228" s="36">
        <f>VLOOKUP($B228,三大美股走勢!$A$4:$J$500,4,FALSE)</f>
        <v>0</v>
      </c>
      <c r="AE228" s="36">
        <f>VLOOKUP($B228,三大美股走勢!$A$4:$J$500,7,FALSE)</f>
        <v>0</v>
      </c>
      <c r="AF228" s="36">
        <f>VLOOKUP($B228,三大美股走勢!$A$4:$J$500,10,FALSE)</f>
        <v>0</v>
      </c>
    </row>
    <row r="229" spans="2:32">
      <c r="B229" s="35">
        <v>43008</v>
      </c>
      <c r="C229" s="36">
        <f>VLOOKUP($B229,大盤與近月台指!$A$4:$I$499,2,FALSE)</f>
        <v>0</v>
      </c>
      <c r="D229" s="37">
        <f>VLOOKUP($B229,大盤與近月台指!$A$4:$I$499,3,FALSE)</f>
        <v>0</v>
      </c>
      <c r="E229" s="38">
        <f>VLOOKUP($B229,大盤與近月台指!$A$4:$I$499,4,FALSE)</f>
        <v>0</v>
      </c>
      <c r="F229" s="36">
        <f>VLOOKUP($B229,大盤與近月台指!$A$4:$I$499,5,FALSE)</f>
        <v>0</v>
      </c>
      <c r="G229" s="52">
        <f>VLOOKUP($B229,三大法人買賣超!$A$4:$I$500,3,FALSE)</f>
        <v>0</v>
      </c>
      <c r="H229" s="37">
        <f>VLOOKUP($B229,三大法人買賣超!$A$4:$I$500,5,FALSE)</f>
        <v>0</v>
      </c>
      <c r="I229" s="29">
        <f>VLOOKUP($B229,三大法人買賣超!$A$4:$I$500,7,FALSE)</f>
        <v>0</v>
      </c>
      <c r="J229" s="29">
        <f>VLOOKUP($B229,三大法人買賣超!$A$4:$I$500,9,FALSE)</f>
        <v>0</v>
      </c>
      <c r="K229" s="40">
        <f>新台幣匯率美元指數!B230</f>
        <v>0</v>
      </c>
      <c r="L229" s="41">
        <f>新台幣匯率美元指數!C230</f>
        <v>0</v>
      </c>
      <c r="M229" s="42">
        <f>新台幣匯率美元指數!D230</f>
        <v>0</v>
      </c>
      <c r="N229" s="29">
        <f>VLOOKUP($B229,期貨未平倉口數!$A$4:$M$499,4,FALSE)</f>
        <v>0</v>
      </c>
      <c r="O229" s="29">
        <f>VLOOKUP($B229,期貨未平倉口數!$A$4:$M$499,9,FALSE)</f>
        <v>0</v>
      </c>
      <c r="P229" s="29">
        <f>VLOOKUP($B229,期貨未平倉口數!$A$4:$M$499,10,FALSE)</f>
        <v>-73219.75</v>
      </c>
      <c r="Q229" s="29">
        <f>VLOOKUP($B229,期貨未平倉口數!$A$4:$M$499,11,FALSE)</f>
        <v>0</v>
      </c>
      <c r="R229" s="67">
        <f>VLOOKUP($B229,選擇權未平倉餘額!$A$4:$I$500,6,FALSE)</f>
        <v>0</v>
      </c>
      <c r="S229" s="67">
        <f>VLOOKUP($B229,選擇權未平倉餘額!$A$4:$I$500,7,FALSE)</f>
        <v>0</v>
      </c>
      <c r="T229" s="67">
        <f>VLOOKUP($B229,選擇權未平倉餘額!$A$4:$I$500,8,FALSE)</f>
        <v>0</v>
      </c>
      <c r="U229" s="67">
        <f>VLOOKUP($B229,選擇權未平倉餘額!$A$4:$I$500,9,FALSE)</f>
        <v>0</v>
      </c>
      <c r="V229" s="42">
        <f>VLOOKUP($B229,臺指選擇權P_C_Ratios!$A$4:$C$500,3,FALSE)</f>
        <v>0</v>
      </c>
      <c r="W229" s="44" t="e">
        <f>VLOOKUP($B229,散戶多空比!$A$6:$L$500,12,FALSE)</f>
        <v>#DIV/0!</v>
      </c>
      <c r="X229" s="43">
        <f>VLOOKUP($B229,期貨大額交易人未沖銷部位!$A$4:$O$499,4,FALSE)</f>
        <v>0</v>
      </c>
      <c r="Y229" s="43">
        <f>VLOOKUP($B229,期貨大額交易人未沖銷部位!$A$4:$O$499,7,FALSE)</f>
        <v>0</v>
      </c>
      <c r="Z229" s="43">
        <f>VLOOKUP($B229,期貨大額交易人未沖銷部位!$A$4:$O$499,10,FALSE)</f>
        <v>0</v>
      </c>
      <c r="AA229" s="43">
        <f>VLOOKUP($B229,期貨大額交易人未沖銷部位!$A$4:$O$499,13,FALSE)</f>
        <v>0</v>
      </c>
      <c r="AB229" s="43">
        <f>VLOOKUP($B229,期貨大額交易人未沖銷部位!$A$4:$O$499,14,FALSE)</f>
        <v>0</v>
      </c>
      <c r="AC229" s="43">
        <f>VLOOKUP($B229,期貨大額交易人未沖銷部位!$A$4:$O$499,15,FALSE)</f>
        <v>0</v>
      </c>
      <c r="AD229" s="36">
        <f>VLOOKUP($B229,三大美股走勢!$A$4:$J$500,4,FALSE)</f>
        <v>0</v>
      </c>
      <c r="AE229" s="36">
        <f>VLOOKUP($B229,三大美股走勢!$A$4:$J$500,7,FALSE)</f>
        <v>0</v>
      </c>
      <c r="AF229" s="36">
        <f>VLOOKUP($B229,三大美股走勢!$A$4:$J$500,10,FALSE)</f>
        <v>0</v>
      </c>
    </row>
    <row r="230" spans="2:32">
      <c r="B230" s="35">
        <v>43009</v>
      </c>
      <c r="C230" s="36">
        <f>VLOOKUP($B230,大盤與近月台指!$A$4:$I$499,2,FALSE)</f>
        <v>0</v>
      </c>
      <c r="D230" s="37">
        <f>VLOOKUP($B230,大盤與近月台指!$A$4:$I$499,3,FALSE)</f>
        <v>0</v>
      </c>
      <c r="E230" s="38">
        <f>VLOOKUP($B230,大盤與近月台指!$A$4:$I$499,4,FALSE)</f>
        <v>0</v>
      </c>
      <c r="F230" s="36">
        <f>VLOOKUP($B230,大盤與近月台指!$A$4:$I$499,5,FALSE)</f>
        <v>0</v>
      </c>
      <c r="G230" s="52">
        <f>VLOOKUP($B230,三大法人買賣超!$A$4:$I$500,3,FALSE)</f>
        <v>0</v>
      </c>
      <c r="H230" s="37">
        <f>VLOOKUP($B230,三大法人買賣超!$A$4:$I$500,5,FALSE)</f>
        <v>0</v>
      </c>
      <c r="I230" s="29">
        <f>VLOOKUP($B230,三大法人買賣超!$A$4:$I$500,7,FALSE)</f>
        <v>0</v>
      </c>
      <c r="J230" s="29">
        <f>VLOOKUP($B230,三大法人買賣超!$A$4:$I$500,9,FALSE)</f>
        <v>0</v>
      </c>
      <c r="K230" s="40">
        <f>新台幣匯率美元指數!B231</f>
        <v>0</v>
      </c>
      <c r="L230" s="41">
        <f>新台幣匯率美元指數!C231</f>
        <v>0</v>
      </c>
      <c r="M230" s="42">
        <f>新台幣匯率美元指數!D231</f>
        <v>0</v>
      </c>
      <c r="N230" s="29">
        <f>VLOOKUP($B230,期貨未平倉口數!$A$4:$M$499,4,FALSE)</f>
        <v>0</v>
      </c>
      <c r="O230" s="29">
        <f>VLOOKUP($B230,期貨未平倉口數!$A$4:$M$499,9,FALSE)</f>
        <v>0</v>
      </c>
      <c r="P230" s="29">
        <f>VLOOKUP($B230,期貨未平倉口數!$A$4:$M$499,10,FALSE)</f>
        <v>-73219.75</v>
      </c>
      <c r="Q230" s="29">
        <f>VLOOKUP($B230,期貨未平倉口數!$A$4:$M$499,11,FALSE)</f>
        <v>0</v>
      </c>
      <c r="R230" s="67">
        <f>VLOOKUP($B230,選擇權未平倉餘額!$A$4:$I$500,6,FALSE)</f>
        <v>0</v>
      </c>
      <c r="S230" s="67">
        <f>VLOOKUP($B230,選擇權未平倉餘額!$A$4:$I$500,7,FALSE)</f>
        <v>0</v>
      </c>
      <c r="T230" s="67">
        <f>VLOOKUP($B230,選擇權未平倉餘額!$A$4:$I$500,8,FALSE)</f>
        <v>0</v>
      </c>
      <c r="U230" s="67">
        <f>VLOOKUP($B230,選擇權未平倉餘額!$A$4:$I$500,9,FALSE)</f>
        <v>0</v>
      </c>
      <c r="V230" s="42">
        <f>VLOOKUP($B230,臺指選擇權P_C_Ratios!$A$4:$C$500,3,FALSE)</f>
        <v>0</v>
      </c>
      <c r="W230" s="44" t="e">
        <f>VLOOKUP($B230,散戶多空比!$A$6:$L$500,12,FALSE)</f>
        <v>#DIV/0!</v>
      </c>
      <c r="X230" s="43">
        <f>VLOOKUP($B230,期貨大額交易人未沖銷部位!$A$4:$O$499,4,FALSE)</f>
        <v>0</v>
      </c>
      <c r="Y230" s="43">
        <f>VLOOKUP($B230,期貨大額交易人未沖銷部位!$A$4:$O$499,7,FALSE)</f>
        <v>0</v>
      </c>
      <c r="Z230" s="43">
        <f>VLOOKUP($B230,期貨大額交易人未沖銷部位!$A$4:$O$499,10,FALSE)</f>
        <v>0</v>
      </c>
      <c r="AA230" s="43">
        <f>VLOOKUP($B230,期貨大額交易人未沖銷部位!$A$4:$O$499,13,FALSE)</f>
        <v>0</v>
      </c>
      <c r="AB230" s="43">
        <f>VLOOKUP($B230,期貨大額交易人未沖銷部位!$A$4:$O$499,14,FALSE)</f>
        <v>0</v>
      </c>
      <c r="AC230" s="43">
        <f>VLOOKUP($B230,期貨大額交易人未沖銷部位!$A$4:$O$499,15,FALSE)</f>
        <v>0</v>
      </c>
      <c r="AD230" s="36">
        <f>VLOOKUP($B230,三大美股走勢!$A$4:$J$500,4,FALSE)</f>
        <v>0</v>
      </c>
      <c r="AE230" s="36">
        <f>VLOOKUP($B230,三大美股走勢!$A$4:$J$500,7,FALSE)</f>
        <v>0</v>
      </c>
      <c r="AF230" s="36">
        <f>VLOOKUP($B230,三大美股走勢!$A$4:$J$500,10,FALSE)</f>
        <v>0</v>
      </c>
    </row>
    <row r="231" spans="2:32">
      <c r="B231" s="35">
        <v>43010</v>
      </c>
      <c r="C231" s="36">
        <f>VLOOKUP($B231,大盤與近月台指!$A$4:$I$499,2,FALSE)</f>
        <v>0</v>
      </c>
      <c r="D231" s="37">
        <f>VLOOKUP($B231,大盤與近月台指!$A$4:$I$499,3,FALSE)</f>
        <v>0</v>
      </c>
      <c r="E231" s="38">
        <f>VLOOKUP($B231,大盤與近月台指!$A$4:$I$499,4,FALSE)</f>
        <v>0</v>
      </c>
      <c r="F231" s="36">
        <f>VLOOKUP($B231,大盤與近月台指!$A$4:$I$499,5,FALSE)</f>
        <v>0</v>
      </c>
      <c r="G231" s="52">
        <f>VLOOKUP($B231,三大法人買賣超!$A$4:$I$500,3,FALSE)</f>
        <v>0</v>
      </c>
      <c r="H231" s="37">
        <f>VLOOKUP($B231,三大法人買賣超!$A$4:$I$500,5,FALSE)</f>
        <v>0</v>
      </c>
      <c r="I231" s="29">
        <f>VLOOKUP($B231,三大法人買賣超!$A$4:$I$500,7,FALSE)</f>
        <v>0</v>
      </c>
      <c r="J231" s="29">
        <f>VLOOKUP($B231,三大法人買賣超!$A$4:$I$500,9,FALSE)</f>
        <v>0</v>
      </c>
      <c r="K231" s="40">
        <f>新台幣匯率美元指數!B232</f>
        <v>0</v>
      </c>
      <c r="L231" s="41">
        <f>新台幣匯率美元指數!C232</f>
        <v>0</v>
      </c>
      <c r="M231" s="42">
        <f>新台幣匯率美元指數!D232</f>
        <v>0</v>
      </c>
      <c r="N231" s="29">
        <f>VLOOKUP($B231,期貨未平倉口數!$A$4:$M$499,4,FALSE)</f>
        <v>0</v>
      </c>
      <c r="O231" s="29">
        <f>VLOOKUP($B231,期貨未平倉口數!$A$4:$M$499,9,FALSE)</f>
        <v>0</v>
      </c>
      <c r="P231" s="29">
        <f>VLOOKUP($B231,期貨未平倉口數!$A$4:$M$499,10,FALSE)</f>
        <v>-73219.75</v>
      </c>
      <c r="Q231" s="29">
        <f>VLOOKUP($B231,期貨未平倉口數!$A$4:$M$499,11,FALSE)</f>
        <v>0</v>
      </c>
      <c r="R231" s="67">
        <f>VLOOKUP($B231,選擇權未平倉餘額!$A$4:$I$500,6,FALSE)</f>
        <v>0</v>
      </c>
      <c r="S231" s="67">
        <f>VLOOKUP($B231,選擇權未平倉餘額!$A$4:$I$500,7,FALSE)</f>
        <v>0</v>
      </c>
      <c r="T231" s="67">
        <f>VLOOKUP($B231,選擇權未平倉餘額!$A$4:$I$500,8,FALSE)</f>
        <v>0</v>
      </c>
      <c r="U231" s="67">
        <f>VLOOKUP($B231,選擇權未平倉餘額!$A$4:$I$500,9,FALSE)</f>
        <v>0</v>
      </c>
      <c r="V231" s="42">
        <f>VLOOKUP($B231,臺指選擇權P_C_Ratios!$A$4:$C$500,3,FALSE)</f>
        <v>0</v>
      </c>
      <c r="W231" s="44" t="e">
        <f>VLOOKUP($B231,散戶多空比!$A$6:$L$500,12,FALSE)</f>
        <v>#DIV/0!</v>
      </c>
      <c r="X231" s="43">
        <f>VLOOKUP($B231,期貨大額交易人未沖銷部位!$A$4:$O$499,4,FALSE)</f>
        <v>0</v>
      </c>
      <c r="Y231" s="43">
        <f>VLOOKUP($B231,期貨大額交易人未沖銷部位!$A$4:$O$499,7,FALSE)</f>
        <v>0</v>
      </c>
      <c r="Z231" s="43">
        <f>VLOOKUP($B231,期貨大額交易人未沖銷部位!$A$4:$O$499,10,FALSE)</f>
        <v>0</v>
      </c>
      <c r="AA231" s="43">
        <f>VLOOKUP($B231,期貨大額交易人未沖銷部位!$A$4:$O$499,13,FALSE)</f>
        <v>0</v>
      </c>
      <c r="AB231" s="43">
        <f>VLOOKUP($B231,期貨大額交易人未沖銷部位!$A$4:$O$499,14,FALSE)</f>
        <v>0</v>
      </c>
      <c r="AC231" s="43">
        <f>VLOOKUP($B231,期貨大額交易人未沖銷部位!$A$4:$O$499,15,FALSE)</f>
        <v>0</v>
      </c>
      <c r="AD231" s="36">
        <f>VLOOKUP($B231,三大美股走勢!$A$4:$J$500,4,FALSE)</f>
        <v>0</v>
      </c>
      <c r="AE231" s="36">
        <f>VLOOKUP($B231,三大美股走勢!$A$4:$J$500,7,FALSE)</f>
        <v>0</v>
      </c>
      <c r="AF231" s="36">
        <f>VLOOKUP($B231,三大美股走勢!$A$4:$J$500,10,FALSE)</f>
        <v>0</v>
      </c>
    </row>
    <row r="232" spans="2:32">
      <c r="B232" s="35">
        <v>43011</v>
      </c>
      <c r="C232" s="36">
        <f>VLOOKUP($B232,大盤與近月台指!$A$4:$I$499,2,FALSE)</f>
        <v>0</v>
      </c>
      <c r="D232" s="37">
        <f>VLOOKUP($B232,大盤與近月台指!$A$4:$I$499,3,FALSE)</f>
        <v>0</v>
      </c>
      <c r="E232" s="38">
        <f>VLOOKUP($B232,大盤與近月台指!$A$4:$I$499,4,FALSE)</f>
        <v>0</v>
      </c>
      <c r="F232" s="36">
        <f>VLOOKUP($B232,大盤與近月台指!$A$4:$I$499,5,FALSE)</f>
        <v>0</v>
      </c>
      <c r="G232" s="52">
        <f>VLOOKUP($B232,三大法人買賣超!$A$4:$I$500,3,FALSE)</f>
        <v>0</v>
      </c>
      <c r="H232" s="37">
        <f>VLOOKUP($B232,三大法人買賣超!$A$4:$I$500,5,FALSE)</f>
        <v>0</v>
      </c>
      <c r="I232" s="29">
        <f>VLOOKUP($B232,三大法人買賣超!$A$4:$I$500,7,FALSE)</f>
        <v>0</v>
      </c>
      <c r="J232" s="29">
        <f>VLOOKUP($B232,三大法人買賣超!$A$4:$I$500,9,FALSE)</f>
        <v>0</v>
      </c>
      <c r="K232" s="40">
        <f>新台幣匯率美元指數!B233</f>
        <v>0</v>
      </c>
      <c r="L232" s="41">
        <f>新台幣匯率美元指數!C233</f>
        <v>0</v>
      </c>
      <c r="M232" s="42">
        <f>新台幣匯率美元指數!D233</f>
        <v>0</v>
      </c>
      <c r="N232" s="29">
        <f>VLOOKUP($B232,期貨未平倉口數!$A$4:$M$499,4,FALSE)</f>
        <v>0</v>
      </c>
      <c r="O232" s="29">
        <f>VLOOKUP($B232,期貨未平倉口數!$A$4:$M$499,9,FALSE)</f>
        <v>0</v>
      </c>
      <c r="P232" s="29">
        <f>VLOOKUP($B232,期貨未平倉口數!$A$4:$M$499,10,FALSE)</f>
        <v>-73219.75</v>
      </c>
      <c r="Q232" s="29">
        <f>VLOOKUP($B232,期貨未平倉口數!$A$4:$M$499,11,FALSE)</f>
        <v>0</v>
      </c>
      <c r="R232" s="67">
        <f>VLOOKUP($B232,選擇權未平倉餘額!$A$4:$I$500,6,FALSE)</f>
        <v>0</v>
      </c>
      <c r="S232" s="67">
        <f>VLOOKUP($B232,選擇權未平倉餘額!$A$4:$I$500,7,FALSE)</f>
        <v>0</v>
      </c>
      <c r="T232" s="67">
        <f>VLOOKUP($B232,選擇權未平倉餘額!$A$4:$I$500,8,FALSE)</f>
        <v>0</v>
      </c>
      <c r="U232" s="67">
        <f>VLOOKUP($B232,選擇權未平倉餘額!$A$4:$I$500,9,FALSE)</f>
        <v>0</v>
      </c>
      <c r="V232" s="42">
        <f>VLOOKUP($B232,臺指選擇權P_C_Ratios!$A$4:$C$500,3,FALSE)</f>
        <v>0</v>
      </c>
      <c r="W232" s="44" t="e">
        <f>VLOOKUP($B232,散戶多空比!$A$6:$L$500,12,FALSE)</f>
        <v>#DIV/0!</v>
      </c>
      <c r="X232" s="43">
        <f>VLOOKUP($B232,期貨大額交易人未沖銷部位!$A$4:$O$499,4,FALSE)</f>
        <v>0</v>
      </c>
      <c r="Y232" s="43">
        <f>VLOOKUP($B232,期貨大額交易人未沖銷部位!$A$4:$O$499,7,FALSE)</f>
        <v>0</v>
      </c>
      <c r="Z232" s="43">
        <f>VLOOKUP($B232,期貨大額交易人未沖銷部位!$A$4:$O$499,10,FALSE)</f>
        <v>0</v>
      </c>
      <c r="AA232" s="43">
        <f>VLOOKUP($B232,期貨大額交易人未沖銷部位!$A$4:$O$499,13,FALSE)</f>
        <v>0</v>
      </c>
      <c r="AB232" s="43">
        <f>VLOOKUP($B232,期貨大額交易人未沖銷部位!$A$4:$O$499,14,FALSE)</f>
        <v>0</v>
      </c>
      <c r="AC232" s="43">
        <f>VLOOKUP($B232,期貨大額交易人未沖銷部位!$A$4:$O$499,15,FALSE)</f>
        <v>0</v>
      </c>
      <c r="AD232" s="36">
        <f>VLOOKUP($B232,三大美股走勢!$A$4:$J$500,4,FALSE)</f>
        <v>0</v>
      </c>
      <c r="AE232" s="36">
        <f>VLOOKUP($B232,三大美股走勢!$A$4:$J$500,7,FALSE)</f>
        <v>0</v>
      </c>
      <c r="AF232" s="36">
        <f>VLOOKUP($B232,三大美股走勢!$A$4:$J$500,10,FALSE)</f>
        <v>0</v>
      </c>
    </row>
    <row r="233" spans="2:32">
      <c r="B233" s="35">
        <v>43012</v>
      </c>
      <c r="C233" s="36">
        <f>VLOOKUP($B233,大盤與近月台指!$A$4:$I$499,2,FALSE)</f>
        <v>0</v>
      </c>
      <c r="D233" s="37">
        <f>VLOOKUP($B233,大盤與近月台指!$A$4:$I$499,3,FALSE)</f>
        <v>0</v>
      </c>
      <c r="E233" s="38">
        <f>VLOOKUP($B233,大盤與近月台指!$A$4:$I$499,4,FALSE)</f>
        <v>0</v>
      </c>
      <c r="F233" s="36">
        <f>VLOOKUP($B233,大盤與近月台指!$A$4:$I$499,5,FALSE)</f>
        <v>0</v>
      </c>
      <c r="G233" s="52">
        <f>VLOOKUP($B233,三大法人買賣超!$A$4:$I$500,3,FALSE)</f>
        <v>0</v>
      </c>
      <c r="H233" s="37">
        <f>VLOOKUP($B233,三大法人買賣超!$A$4:$I$500,5,FALSE)</f>
        <v>0</v>
      </c>
      <c r="I233" s="29">
        <f>VLOOKUP($B233,三大法人買賣超!$A$4:$I$500,7,FALSE)</f>
        <v>0</v>
      </c>
      <c r="J233" s="29">
        <f>VLOOKUP($B233,三大法人買賣超!$A$4:$I$500,9,FALSE)</f>
        <v>0</v>
      </c>
      <c r="K233" s="40">
        <f>新台幣匯率美元指數!B234</f>
        <v>0</v>
      </c>
      <c r="L233" s="41">
        <f>新台幣匯率美元指數!C234</f>
        <v>0</v>
      </c>
      <c r="M233" s="42">
        <f>新台幣匯率美元指數!D234</f>
        <v>0</v>
      </c>
      <c r="N233" s="29">
        <f>VLOOKUP($B233,期貨未平倉口數!$A$4:$M$499,4,FALSE)</f>
        <v>0</v>
      </c>
      <c r="O233" s="29">
        <f>VLOOKUP($B233,期貨未平倉口數!$A$4:$M$499,9,FALSE)</f>
        <v>0</v>
      </c>
      <c r="P233" s="29">
        <f>VLOOKUP($B233,期貨未平倉口數!$A$4:$M$499,10,FALSE)</f>
        <v>-73219.75</v>
      </c>
      <c r="Q233" s="29">
        <f>VLOOKUP($B233,期貨未平倉口數!$A$4:$M$499,11,FALSE)</f>
        <v>0</v>
      </c>
      <c r="R233" s="67">
        <f>VLOOKUP($B233,選擇權未平倉餘額!$A$4:$I$500,6,FALSE)</f>
        <v>0</v>
      </c>
      <c r="S233" s="67">
        <f>VLOOKUP($B233,選擇權未平倉餘額!$A$4:$I$500,7,FALSE)</f>
        <v>0</v>
      </c>
      <c r="T233" s="67">
        <f>VLOOKUP($B233,選擇權未平倉餘額!$A$4:$I$500,8,FALSE)</f>
        <v>0</v>
      </c>
      <c r="U233" s="67">
        <f>VLOOKUP($B233,選擇權未平倉餘額!$A$4:$I$500,9,FALSE)</f>
        <v>0</v>
      </c>
      <c r="V233" s="42">
        <f>VLOOKUP($B233,臺指選擇權P_C_Ratios!$A$4:$C$500,3,FALSE)</f>
        <v>0</v>
      </c>
      <c r="W233" s="44" t="e">
        <f>VLOOKUP($B233,散戶多空比!$A$6:$L$500,12,FALSE)</f>
        <v>#DIV/0!</v>
      </c>
      <c r="X233" s="43">
        <f>VLOOKUP($B233,期貨大額交易人未沖銷部位!$A$4:$O$499,4,FALSE)</f>
        <v>0</v>
      </c>
      <c r="Y233" s="43">
        <f>VLOOKUP($B233,期貨大額交易人未沖銷部位!$A$4:$O$499,7,FALSE)</f>
        <v>0</v>
      </c>
      <c r="Z233" s="43">
        <f>VLOOKUP($B233,期貨大額交易人未沖銷部位!$A$4:$O$499,10,FALSE)</f>
        <v>0</v>
      </c>
      <c r="AA233" s="43">
        <f>VLOOKUP($B233,期貨大額交易人未沖銷部位!$A$4:$O$499,13,FALSE)</f>
        <v>0</v>
      </c>
      <c r="AB233" s="43">
        <f>VLOOKUP($B233,期貨大額交易人未沖銷部位!$A$4:$O$499,14,FALSE)</f>
        <v>0</v>
      </c>
      <c r="AC233" s="43">
        <f>VLOOKUP($B233,期貨大額交易人未沖銷部位!$A$4:$O$499,15,FALSE)</f>
        <v>0</v>
      </c>
      <c r="AD233" s="36">
        <f>VLOOKUP($B233,三大美股走勢!$A$4:$J$500,4,FALSE)</f>
        <v>0</v>
      </c>
      <c r="AE233" s="36">
        <f>VLOOKUP($B233,三大美股走勢!$A$4:$J$500,7,FALSE)</f>
        <v>0</v>
      </c>
      <c r="AF233" s="36">
        <f>VLOOKUP($B233,三大美股走勢!$A$4:$J$500,10,FALSE)</f>
        <v>0</v>
      </c>
    </row>
    <row r="234" spans="2:32">
      <c r="B234" s="35">
        <v>43013</v>
      </c>
      <c r="C234" s="36">
        <f>VLOOKUP($B234,大盤與近月台指!$A$4:$I$499,2,FALSE)</f>
        <v>0</v>
      </c>
      <c r="D234" s="37">
        <f>VLOOKUP($B234,大盤與近月台指!$A$4:$I$499,3,FALSE)</f>
        <v>0</v>
      </c>
      <c r="E234" s="38">
        <f>VLOOKUP($B234,大盤與近月台指!$A$4:$I$499,4,FALSE)</f>
        <v>0</v>
      </c>
      <c r="F234" s="36">
        <f>VLOOKUP($B234,大盤與近月台指!$A$4:$I$499,5,FALSE)</f>
        <v>0</v>
      </c>
      <c r="G234" s="52">
        <f>VLOOKUP($B234,三大法人買賣超!$A$4:$I$500,3,FALSE)</f>
        <v>0</v>
      </c>
      <c r="H234" s="37">
        <f>VLOOKUP($B234,三大法人買賣超!$A$4:$I$500,5,FALSE)</f>
        <v>0</v>
      </c>
      <c r="I234" s="29">
        <f>VLOOKUP($B234,三大法人買賣超!$A$4:$I$500,7,FALSE)</f>
        <v>0</v>
      </c>
      <c r="J234" s="29">
        <f>VLOOKUP($B234,三大法人買賣超!$A$4:$I$500,9,FALSE)</f>
        <v>0</v>
      </c>
      <c r="K234" s="40">
        <f>新台幣匯率美元指數!B235</f>
        <v>0</v>
      </c>
      <c r="L234" s="41">
        <f>新台幣匯率美元指數!C235</f>
        <v>0</v>
      </c>
      <c r="M234" s="42">
        <f>新台幣匯率美元指數!D235</f>
        <v>0</v>
      </c>
      <c r="N234" s="29">
        <f>VLOOKUP($B234,期貨未平倉口數!$A$4:$M$499,4,FALSE)</f>
        <v>0</v>
      </c>
      <c r="O234" s="29">
        <f>VLOOKUP($B234,期貨未平倉口數!$A$4:$M$499,9,FALSE)</f>
        <v>0</v>
      </c>
      <c r="P234" s="29">
        <f>VLOOKUP($B234,期貨未平倉口數!$A$4:$M$499,10,FALSE)</f>
        <v>-73219.75</v>
      </c>
      <c r="Q234" s="29">
        <f>VLOOKUP($B234,期貨未平倉口數!$A$4:$M$499,11,FALSE)</f>
        <v>0</v>
      </c>
      <c r="R234" s="67">
        <f>VLOOKUP($B234,選擇權未平倉餘額!$A$4:$I$500,6,FALSE)</f>
        <v>0</v>
      </c>
      <c r="S234" s="67">
        <f>VLOOKUP($B234,選擇權未平倉餘額!$A$4:$I$500,7,FALSE)</f>
        <v>0</v>
      </c>
      <c r="T234" s="67">
        <f>VLOOKUP($B234,選擇權未平倉餘額!$A$4:$I$500,8,FALSE)</f>
        <v>0</v>
      </c>
      <c r="U234" s="67">
        <f>VLOOKUP($B234,選擇權未平倉餘額!$A$4:$I$500,9,FALSE)</f>
        <v>0</v>
      </c>
      <c r="V234" s="42">
        <f>VLOOKUP($B234,臺指選擇權P_C_Ratios!$A$4:$C$500,3,FALSE)</f>
        <v>0</v>
      </c>
      <c r="W234" s="44" t="e">
        <f>VLOOKUP($B234,散戶多空比!$A$6:$L$500,12,FALSE)</f>
        <v>#DIV/0!</v>
      </c>
      <c r="X234" s="43">
        <f>VLOOKUP($B234,期貨大額交易人未沖銷部位!$A$4:$O$499,4,FALSE)</f>
        <v>0</v>
      </c>
      <c r="Y234" s="43">
        <f>VLOOKUP($B234,期貨大額交易人未沖銷部位!$A$4:$O$499,7,FALSE)</f>
        <v>0</v>
      </c>
      <c r="Z234" s="43">
        <f>VLOOKUP($B234,期貨大額交易人未沖銷部位!$A$4:$O$499,10,FALSE)</f>
        <v>0</v>
      </c>
      <c r="AA234" s="43">
        <f>VLOOKUP($B234,期貨大額交易人未沖銷部位!$A$4:$O$499,13,FALSE)</f>
        <v>0</v>
      </c>
      <c r="AB234" s="43">
        <f>VLOOKUP($B234,期貨大額交易人未沖銷部位!$A$4:$O$499,14,FALSE)</f>
        <v>0</v>
      </c>
      <c r="AC234" s="43">
        <f>VLOOKUP($B234,期貨大額交易人未沖銷部位!$A$4:$O$499,15,FALSE)</f>
        <v>0</v>
      </c>
      <c r="AD234" s="36">
        <f>VLOOKUP($B234,三大美股走勢!$A$4:$J$500,4,FALSE)</f>
        <v>0</v>
      </c>
      <c r="AE234" s="36">
        <f>VLOOKUP($B234,三大美股走勢!$A$4:$J$500,7,FALSE)</f>
        <v>0</v>
      </c>
      <c r="AF234" s="36">
        <f>VLOOKUP($B234,三大美股走勢!$A$4:$J$500,10,FALSE)</f>
        <v>0</v>
      </c>
    </row>
    <row r="235" spans="2:32">
      <c r="B235" s="35">
        <v>43014</v>
      </c>
      <c r="C235" s="36">
        <f>VLOOKUP($B235,大盤與近月台指!$A$4:$I$499,2,FALSE)</f>
        <v>0</v>
      </c>
      <c r="D235" s="37">
        <f>VLOOKUP($B235,大盤與近月台指!$A$4:$I$499,3,FALSE)</f>
        <v>0</v>
      </c>
      <c r="E235" s="38">
        <f>VLOOKUP($B235,大盤與近月台指!$A$4:$I$499,4,FALSE)</f>
        <v>0</v>
      </c>
      <c r="F235" s="36">
        <f>VLOOKUP($B235,大盤與近月台指!$A$4:$I$499,5,FALSE)</f>
        <v>0</v>
      </c>
      <c r="G235" s="52">
        <f>VLOOKUP($B235,三大法人買賣超!$A$4:$I$500,3,FALSE)</f>
        <v>0</v>
      </c>
      <c r="H235" s="37">
        <f>VLOOKUP($B235,三大法人買賣超!$A$4:$I$500,5,FALSE)</f>
        <v>0</v>
      </c>
      <c r="I235" s="29">
        <f>VLOOKUP($B235,三大法人買賣超!$A$4:$I$500,7,FALSE)</f>
        <v>0</v>
      </c>
      <c r="J235" s="29">
        <f>VLOOKUP($B235,三大法人買賣超!$A$4:$I$500,9,FALSE)</f>
        <v>0</v>
      </c>
      <c r="K235" s="40">
        <f>新台幣匯率美元指數!B236</f>
        <v>0</v>
      </c>
      <c r="L235" s="41">
        <f>新台幣匯率美元指數!C236</f>
        <v>0</v>
      </c>
      <c r="M235" s="42">
        <f>新台幣匯率美元指數!D236</f>
        <v>0</v>
      </c>
      <c r="N235" s="29">
        <f>VLOOKUP($B235,期貨未平倉口數!$A$4:$M$499,4,FALSE)</f>
        <v>0</v>
      </c>
      <c r="O235" s="29">
        <f>VLOOKUP($B235,期貨未平倉口數!$A$4:$M$499,9,FALSE)</f>
        <v>0</v>
      </c>
      <c r="P235" s="29">
        <f>VLOOKUP($B235,期貨未平倉口數!$A$4:$M$499,10,FALSE)</f>
        <v>-73219.75</v>
      </c>
      <c r="Q235" s="29">
        <f>VLOOKUP($B235,期貨未平倉口數!$A$4:$M$499,11,FALSE)</f>
        <v>0</v>
      </c>
      <c r="R235" s="67">
        <f>VLOOKUP($B235,選擇權未平倉餘額!$A$4:$I$500,6,FALSE)</f>
        <v>0</v>
      </c>
      <c r="S235" s="67">
        <f>VLOOKUP($B235,選擇權未平倉餘額!$A$4:$I$500,7,FALSE)</f>
        <v>0</v>
      </c>
      <c r="T235" s="67">
        <f>VLOOKUP($B235,選擇權未平倉餘額!$A$4:$I$500,8,FALSE)</f>
        <v>0</v>
      </c>
      <c r="U235" s="67">
        <f>VLOOKUP($B235,選擇權未平倉餘額!$A$4:$I$500,9,FALSE)</f>
        <v>0</v>
      </c>
      <c r="V235" s="42">
        <f>VLOOKUP($B235,臺指選擇權P_C_Ratios!$A$4:$C$500,3,FALSE)</f>
        <v>0</v>
      </c>
      <c r="W235" s="44" t="e">
        <f>VLOOKUP($B235,散戶多空比!$A$6:$L$500,12,FALSE)</f>
        <v>#DIV/0!</v>
      </c>
      <c r="X235" s="43">
        <f>VLOOKUP($B235,期貨大額交易人未沖銷部位!$A$4:$O$499,4,FALSE)</f>
        <v>0</v>
      </c>
      <c r="Y235" s="43">
        <f>VLOOKUP($B235,期貨大額交易人未沖銷部位!$A$4:$O$499,7,FALSE)</f>
        <v>0</v>
      </c>
      <c r="Z235" s="43">
        <f>VLOOKUP($B235,期貨大額交易人未沖銷部位!$A$4:$O$499,10,FALSE)</f>
        <v>0</v>
      </c>
      <c r="AA235" s="43">
        <f>VLOOKUP($B235,期貨大額交易人未沖銷部位!$A$4:$O$499,13,FALSE)</f>
        <v>0</v>
      </c>
      <c r="AB235" s="43">
        <f>VLOOKUP($B235,期貨大額交易人未沖銷部位!$A$4:$O$499,14,FALSE)</f>
        <v>0</v>
      </c>
      <c r="AC235" s="43">
        <f>VLOOKUP($B235,期貨大額交易人未沖銷部位!$A$4:$O$499,15,FALSE)</f>
        <v>0</v>
      </c>
      <c r="AD235" s="36">
        <f>VLOOKUP($B235,三大美股走勢!$A$4:$J$500,4,FALSE)</f>
        <v>0</v>
      </c>
      <c r="AE235" s="36">
        <f>VLOOKUP($B235,三大美股走勢!$A$4:$J$500,7,FALSE)</f>
        <v>0</v>
      </c>
      <c r="AF235" s="36">
        <f>VLOOKUP($B235,三大美股走勢!$A$4:$J$500,10,FALSE)</f>
        <v>0</v>
      </c>
    </row>
    <row r="236" spans="2:32">
      <c r="B236" s="35">
        <v>43015</v>
      </c>
      <c r="C236" s="36">
        <f>VLOOKUP($B236,大盤與近月台指!$A$4:$I$499,2,FALSE)</f>
        <v>0</v>
      </c>
      <c r="D236" s="37">
        <f>VLOOKUP($B236,大盤與近月台指!$A$4:$I$499,3,FALSE)</f>
        <v>0</v>
      </c>
      <c r="E236" s="38">
        <f>VLOOKUP($B236,大盤與近月台指!$A$4:$I$499,4,FALSE)</f>
        <v>0</v>
      </c>
      <c r="F236" s="36">
        <f>VLOOKUP($B236,大盤與近月台指!$A$4:$I$499,5,FALSE)</f>
        <v>0</v>
      </c>
      <c r="G236" s="52">
        <f>VLOOKUP($B236,三大法人買賣超!$A$4:$I$500,3,FALSE)</f>
        <v>0</v>
      </c>
      <c r="H236" s="37">
        <f>VLOOKUP($B236,三大法人買賣超!$A$4:$I$500,5,FALSE)</f>
        <v>0</v>
      </c>
      <c r="I236" s="29">
        <f>VLOOKUP($B236,三大法人買賣超!$A$4:$I$500,7,FALSE)</f>
        <v>0</v>
      </c>
      <c r="J236" s="29">
        <f>VLOOKUP($B236,三大法人買賣超!$A$4:$I$500,9,FALSE)</f>
        <v>0</v>
      </c>
      <c r="K236" s="40">
        <f>新台幣匯率美元指數!B237</f>
        <v>0</v>
      </c>
      <c r="L236" s="41">
        <f>新台幣匯率美元指數!C237</f>
        <v>0</v>
      </c>
      <c r="M236" s="42">
        <f>新台幣匯率美元指數!D237</f>
        <v>0</v>
      </c>
      <c r="N236" s="29">
        <f>VLOOKUP($B236,期貨未平倉口數!$A$4:$M$499,4,FALSE)</f>
        <v>0</v>
      </c>
      <c r="O236" s="29">
        <f>VLOOKUP($B236,期貨未平倉口數!$A$4:$M$499,9,FALSE)</f>
        <v>0</v>
      </c>
      <c r="P236" s="29">
        <f>VLOOKUP($B236,期貨未平倉口數!$A$4:$M$499,10,FALSE)</f>
        <v>-73219.75</v>
      </c>
      <c r="Q236" s="29">
        <f>VLOOKUP($B236,期貨未平倉口數!$A$4:$M$499,11,FALSE)</f>
        <v>0</v>
      </c>
      <c r="R236" s="67">
        <f>VLOOKUP($B236,選擇權未平倉餘額!$A$4:$I$500,6,FALSE)</f>
        <v>0</v>
      </c>
      <c r="S236" s="67">
        <f>VLOOKUP($B236,選擇權未平倉餘額!$A$4:$I$500,7,FALSE)</f>
        <v>0</v>
      </c>
      <c r="T236" s="67">
        <f>VLOOKUP($B236,選擇權未平倉餘額!$A$4:$I$500,8,FALSE)</f>
        <v>0</v>
      </c>
      <c r="U236" s="67">
        <f>VLOOKUP($B236,選擇權未平倉餘額!$A$4:$I$500,9,FALSE)</f>
        <v>0</v>
      </c>
      <c r="V236" s="42">
        <f>VLOOKUP($B236,臺指選擇權P_C_Ratios!$A$4:$C$500,3,FALSE)</f>
        <v>0</v>
      </c>
      <c r="W236" s="44" t="e">
        <f>VLOOKUP($B236,散戶多空比!$A$6:$L$500,12,FALSE)</f>
        <v>#DIV/0!</v>
      </c>
      <c r="X236" s="43">
        <f>VLOOKUP($B236,期貨大額交易人未沖銷部位!$A$4:$O$499,4,FALSE)</f>
        <v>0</v>
      </c>
      <c r="Y236" s="43">
        <f>VLOOKUP($B236,期貨大額交易人未沖銷部位!$A$4:$O$499,7,FALSE)</f>
        <v>0</v>
      </c>
      <c r="Z236" s="43">
        <f>VLOOKUP($B236,期貨大額交易人未沖銷部位!$A$4:$O$499,10,FALSE)</f>
        <v>0</v>
      </c>
      <c r="AA236" s="43">
        <f>VLOOKUP($B236,期貨大額交易人未沖銷部位!$A$4:$O$499,13,FALSE)</f>
        <v>0</v>
      </c>
      <c r="AB236" s="43">
        <f>VLOOKUP($B236,期貨大額交易人未沖銷部位!$A$4:$O$499,14,FALSE)</f>
        <v>0</v>
      </c>
      <c r="AC236" s="43">
        <f>VLOOKUP($B236,期貨大額交易人未沖銷部位!$A$4:$O$499,15,FALSE)</f>
        <v>0</v>
      </c>
      <c r="AD236" s="36">
        <f>VLOOKUP($B236,三大美股走勢!$A$4:$J$500,4,FALSE)</f>
        <v>0</v>
      </c>
      <c r="AE236" s="36">
        <f>VLOOKUP($B236,三大美股走勢!$A$4:$J$500,7,FALSE)</f>
        <v>0</v>
      </c>
      <c r="AF236" s="36">
        <f>VLOOKUP($B236,三大美股走勢!$A$4:$J$500,10,FALSE)</f>
        <v>0</v>
      </c>
    </row>
    <row r="237" spans="2:32">
      <c r="B237" s="35">
        <v>43016</v>
      </c>
      <c r="C237" s="36">
        <f>VLOOKUP($B237,大盤與近月台指!$A$4:$I$499,2,FALSE)</f>
        <v>0</v>
      </c>
      <c r="D237" s="37">
        <f>VLOOKUP($B237,大盤與近月台指!$A$4:$I$499,3,FALSE)</f>
        <v>0</v>
      </c>
      <c r="E237" s="38">
        <f>VLOOKUP($B237,大盤與近月台指!$A$4:$I$499,4,FALSE)</f>
        <v>0</v>
      </c>
      <c r="F237" s="36">
        <f>VLOOKUP($B237,大盤與近月台指!$A$4:$I$499,5,FALSE)</f>
        <v>0</v>
      </c>
      <c r="G237" s="52">
        <f>VLOOKUP($B237,三大法人買賣超!$A$4:$I$500,3,FALSE)</f>
        <v>0</v>
      </c>
      <c r="H237" s="37">
        <f>VLOOKUP($B237,三大法人買賣超!$A$4:$I$500,5,FALSE)</f>
        <v>0</v>
      </c>
      <c r="I237" s="29">
        <f>VLOOKUP($B237,三大法人買賣超!$A$4:$I$500,7,FALSE)</f>
        <v>0</v>
      </c>
      <c r="J237" s="29">
        <f>VLOOKUP($B237,三大法人買賣超!$A$4:$I$500,9,FALSE)</f>
        <v>0</v>
      </c>
      <c r="K237" s="40">
        <f>新台幣匯率美元指數!B238</f>
        <v>0</v>
      </c>
      <c r="L237" s="41">
        <f>新台幣匯率美元指數!C238</f>
        <v>0</v>
      </c>
      <c r="M237" s="42">
        <f>新台幣匯率美元指數!D238</f>
        <v>0</v>
      </c>
      <c r="N237" s="29">
        <f>VLOOKUP($B237,期貨未平倉口數!$A$4:$M$499,4,FALSE)</f>
        <v>0</v>
      </c>
      <c r="O237" s="29">
        <f>VLOOKUP($B237,期貨未平倉口數!$A$4:$M$499,9,FALSE)</f>
        <v>0</v>
      </c>
      <c r="P237" s="29">
        <f>VLOOKUP($B237,期貨未平倉口數!$A$4:$M$499,10,FALSE)</f>
        <v>-73219.75</v>
      </c>
      <c r="Q237" s="29">
        <f>VLOOKUP($B237,期貨未平倉口數!$A$4:$M$499,11,FALSE)</f>
        <v>0</v>
      </c>
      <c r="R237" s="67">
        <f>VLOOKUP($B237,選擇權未平倉餘額!$A$4:$I$500,6,FALSE)</f>
        <v>0</v>
      </c>
      <c r="S237" s="67">
        <f>VLOOKUP($B237,選擇權未平倉餘額!$A$4:$I$500,7,FALSE)</f>
        <v>0</v>
      </c>
      <c r="T237" s="67">
        <f>VLOOKUP($B237,選擇權未平倉餘額!$A$4:$I$500,8,FALSE)</f>
        <v>0</v>
      </c>
      <c r="U237" s="67">
        <f>VLOOKUP($B237,選擇權未平倉餘額!$A$4:$I$500,9,FALSE)</f>
        <v>0</v>
      </c>
      <c r="V237" s="42">
        <f>VLOOKUP($B237,臺指選擇權P_C_Ratios!$A$4:$C$500,3,FALSE)</f>
        <v>0</v>
      </c>
      <c r="W237" s="44" t="e">
        <f>VLOOKUP($B237,散戶多空比!$A$6:$L$500,12,FALSE)</f>
        <v>#DIV/0!</v>
      </c>
      <c r="X237" s="43">
        <f>VLOOKUP($B237,期貨大額交易人未沖銷部位!$A$4:$O$499,4,FALSE)</f>
        <v>0</v>
      </c>
      <c r="Y237" s="43">
        <f>VLOOKUP($B237,期貨大額交易人未沖銷部位!$A$4:$O$499,7,FALSE)</f>
        <v>0</v>
      </c>
      <c r="Z237" s="43">
        <f>VLOOKUP($B237,期貨大額交易人未沖銷部位!$A$4:$O$499,10,FALSE)</f>
        <v>0</v>
      </c>
      <c r="AA237" s="43">
        <f>VLOOKUP($B237,期貨大額交易人未沖銷部位!$A$4:$O$499,13,FALSE)</f>
        <v>0</v>
      </c>
      <c r="AB237" s="43">
        <f>VLOOKUP($B237,期貨大額交易人未沖銷部位!$A$4:$O$499,14,FALSE)</f>
        <v>0</v>
      </c>
      <c r="AC237" s="43">
        <f>VLOOKUP($B237,期貨大額交易人未沖銷部位!$A$4:$O$499,15,FALSE)</f>
        <v>0</v>
      </c>
      <c r="AD237" s="36">
        <f>VLOOKUP($B237,三大美股走勢!$A$4:$J$500,4,FALSE)</f>
        <v>0</v>
      </c>
      <c r="AE237" s="36">
        <f>VLOOKUP($B237,三大美股走勢!$A$4:$J$500,7,FALSE)</f>
        <v>0</v>
      </c>
      <c r="AF237" s="36">
        <f>VLOOKUP($B237,三大美股走勢!$A$4:$J$500,10,FALSE)</f>
        <v>0</v>
      </c>
    </row>
    <row r="238" spans="2:32">
      <c r="B238" s="35">
        <v>43017</v>
      </c>
      <c r="C238" s="36">
        <f>VLOOKUP($B238,大盤與近月台指!$A$4:$I$499,2,FALSE)</f>
        <v>0</v>
      </c>
      <c r="D238" s="37">
        <f>VLOOKUP($B238,大盤與近月台指!$A$4:$I$499,3,FALSE)</f>
        <v>0</v>
      </c>
      <c r="E238" s="38">
        <f>VLOOKUP($B238,大盤與近月台指!$A$4:$I$499,4,FALSE)</f>
        <v>0</v>
      </c>
      <c r="F238" s="36">
        <f>VLOOKUP($B238,大盤與近月台指!$A$4:$I$499,5,FALSE)</f>
        <v>0</v>
      </c>
      <c r="G238" s="52">
        <f>VLOOKUP($B238,三大法人買賣超!$A$4:$I$500,3,FALSE)</f>
        <v>0</v>
      </c>
      <c r="H238" s="37">
        <f>VLOOKUP($B238,三大法人買賣超!$A$4:$I$500,5,FALSE)</f>
        <v>0</v>
      </c>
      <c r="I238" s="29">
        <f>VLOOKUP($B238,三大法人買賣超!$A$4:$I$500,7,FALSE)</f>
        <v>0</v>
      </c>
      <c r="J238" s="29">
        <f>VLOOKUP($B238,三大法人買賣超!$A$4:$I$500,9,FALSE)</f>
        <v>0</v>
      </c>
      <c r="K238" s="40">
        <f>新台幣匯率美元指數!B239</f>
        <v>0</v>
      </c>
      <c r="L238" s="41">
        <f>新台幣匯率美元指數!C239</f>
        <v>0</v>
      </c>
      <c r="M238" s="42">
        <f>新台幣匯率美元指數!D239</f>
        <v>0</v>
      </c>
      <c r="N238" s="29">
        <f>VLOOKUP($B238,期貨未平倉口數!$A$4:$M$499,4,FALSE)</f>
        <v>0</v>
      </c>
      <c r="O238" s="29">
        <f>VLOOKUP($B238,期貨未平倉口數!$A$4:$M$499,9,FALSE)</f>
        <v>0</v>
      </c>
      <c r="P238" s="29">
        <f>VLOOKUP($B238,期貨未平倉口數!$A$4:$M$499,10,FALSE)</f>
        <v>-73219.75</v>
      </c>
      <c r="Q238" s="29">
        <f>VLOOKUP($B238,期貨未平倉口數!$A$4:$M$499,11,FALSE)</f>
        <v>0</v>
      </c>
      <c r="R238" s="67">
        <f>VLOOKUP($B238,選擇權未平倉餘額!$A$4:$I$500,6,FALSE)</f>
        <v>0</v>
      </c>
      <c r="S238" s="67">
        <f>VLOOKUP($B238,選擇權未平倉餘額!$A$4:$I$500,7,FALSE)</f>
        <v>0</v>
      </c>
      <c r="T238" s="67">
        <f>VLOOKUP($B238,選擇權未平倉餘額!$A$4:$I$500,8,FALSE)</f>
        <v>0</v>
      </c>
      <c r="U238" s="67">
        <f>VLOOKUP($B238,選擇權未平倉餘額!$A$4:$I$500,9,FALSE)</f>
        <v>0</v>
      </c>
      <c r="V238" s="42">
        <f>VLOOKUP($B238,臺指選擇權P_C_Ratios!$A$4:$C$500,3,FALSE)</f>
        <v>0</v>
      </c>
      <c r="W238" s="44" t="e">
        <f>VLOOKUP($B238,散戶多空比!$A$6:$L$500,12,FALSE)</f>
        <v>#DIV/0!</v>
      </c>
      <c r="X238" s="43">
        <f>VLOOKUP($B238,期貨大額交易人未沖銷部位!$A$4:$O$499,4,FALSE)</f>
        <v>0</v>
      </c>
      <c r="Y238" s="43">
        <f>VLOOKUP($B238,期貨大額交易人未沖銷部位!$A$4:$O$499,7,FALSE)</f>
        <v>0</v>
      </c>
      <c r="Z238" s="43">
        <f>VLOOKUP($B238,期貨大額交易人未沖銷部位!$A$4:$O$499,10,FALSE)</f>
        <v>0</v>
      </c>
      <c r="AA238" s="43">
        <f>VLOOKUP($B238,期貨大額交易人未沖銷部位!$A$4:$O$499,13,FALSE)</f>
        <v>0</v>
      </c>
      <c r="AB238" s="43">
        <f>VLOOKUP($B238,期貨大額交易人未沖銷部位!$A$4:$O$499,14,FALSE)</f>
        <v>0</v>
      </c>
      <c r="AC238" s="43">
        <f>VLOOKUP($B238,期貨大額交易人未沖銷部位!$A$4:$O$499,15,FALSE)</f>
        <v>0</v>
      </c>
      <c r="AD238" s="36">
        <f>VLOOKUP($B238,三大美股走勢!$A$4:$J$500,4,FALSE)</f>
        <v>0</v>
      </c>
      <c r="AE238" s="36">
        <f>VLOOKUP($B238,三大美股走勢!$A$4:$J$500,7,FALSE)</f>
        <v>0</v>
      </c>
      <c r="AF238" s="36">
        <f>VLOOKUP($B238,三大美股走勢!$A$4:$J$500,10,FALSE)</f>
        <v>0</v>
      </c>
    </row>
    <row r="239" spans="2:32">
      <c r="B239" s="35">
        <v>43018</v>
      </c>
      <c r="C239" s="36">
        <f>VLOOKUP($B239,大盤與近月台指!$A$4:$I$499,2,FALSE)</f>
        <v>0</v>
      </c>
      <c r="D239" s="37">
        <f>VLOOKUP($B239,大盤與近月台指!$A$4:$I$499,3,FALSE)</f>
        <v>0</v>
      </c>
      <c r="E239" s="38">
        <f>VLOOKUP($B239,大盤與近月台指!$A$4:$I$499,4,FALSE)</f>
        <v>0</v>
      </c>
      <c r="F239" s="36">
        <f>VLOOKUP($B239,大盤與近月台指!$A$4:$I$499,5,FALSE)</f>
        <v>0</v>
      </c>
      <c r="G239" s="52">
        <f>VLOOKUP($B239,三大法人買賣超!$A$4:$I$500,3,FALSE)</f>
        <v>0</v>
      </c>
      <c r="H239" s="37">
        <f>VLOOKUP($B239,三大法人買賣超!$A$4:$I$500,5,FALSE)</f>
        <v>0</v>
      </c>
      <c r="I239" s="29">
        <f>VLOOKUP($B239,三大法人買賣超!$A$4:$I$500,7,FALSE)</f>
        <v>0</v>
      </c>
      <c r="J239" s="29">
        <f>VLOOKUP($B239,三大法人買賣超!$A$4:$I$500,9,FALSE)</f>
        <v>0</v>
      </c>
      <c r="K239" s="40">
        <f>新台幣匯率美元指數!B240</f>
        <v>0</v>
      </c>
      <c r="L239" s="41">
        <f>新台幣匯率美元指數!C240</f>
        <v>0</v>
      </c>
      <c r="M239" s="42">
        <f>新台幣匯率美元指數!D240</f>
        <v>0</v>
      </c>
      <c r="N239" s="29">
        <f>VLOOKUP($B239,期貨未平倉口數!$A$4:$M$499,4,FALSE)</f>
        <v>0</v>
      </c>
      <c r="O239" s="29">
        <f>VLOOKUP($B239,期貨未平倉口數!$A$4:$M$499,9,FALSE)</f>
        <v>0</v>
      </c>
      <c r="P239" s="29">
        <f>VLOOKUP($B239,期貨未平倉口數!$A$4:$M$499,10,FALSE)</f>
        <v>-73219.75</v>
      </c>
      <c r="Q239" s="29">
        <f>VLOOKUP($B239,期貨未平倉口數!$A$4:$M$499,11,FALSE)</f>
        <v>0</v>
      </c>
      <c r="R239" s="67">
        <f>VLOOKUP($B239,選擇權未平倉餘額!$A$4:$I$500,6,FALSE)</f>
        <v>0</v>
      </c>
      <c r="S239" s="67">
        <f>VLOOKUP($B239,選擇權未平倉餘額!$A$4:$I$500,7,FALSE)</f>
        <v>0</v>
      </c>
      <c r="T239" s="67">
        <f>VLOOKUP($B239,選擇權未平倉餘額!$A$4:$I$500,8,FALSE)</f>
        <v>0</v>
      </c>
      <c r="U239" s="67">
        <f>VLOOKUP($B239,選擇權未平倉餘額!$A$4:$I$500,9,FALSE)</f>
        <v>0</v>
      </c>
      <c r="V239" s="42">
        <f>VLOOKUP($B239,臺指選擇權P_C_Ratios!$A$4:$C$500,3,FALSE)</f>
        <v>0</v>
      </c>
      <c r="W239" s="44" t="e">
        <f>VLOOKUP($B239,散戶多空比!$A$6:$L$500,12,FALSE)</f>
        <v>#DIV/0!</v>
      </c>
      <c r="X239" s="43">
        <f>VLOOKUP($B239,期貨大額交易人未沖銷部位!$A$4:$O$499,4,FALSE)</f>
        <v>0</v>
      </c>
      <c r="Y239" s="43">
        <f>VLOOKUP($B239,期貨大額交易人未沖銷部位!$A$4:$O$499,7,FALSE)</f>
        <v>0</v>
      </c>
      <c r="Z239" s="43">
        <f>VLOOKUP($B239,期貨大額交易人未沖銷部位!$A$4:$O$499,10,FALSE)</f>
        <v>0</v>
      </c>
      <c r="AA239" s="43">
        <f>VLOOKUP($B239,期貨大額交易人未沖銷部位!$A$4:$O$499,13,FALSE)</f>
        <v>0</v>
      </c>
      <c r="AB239" s="43">
        <f>VLOOKUP($B239,期貨大額交易人未沖銷部位!$A$4:$O$499,14,FALSE)</f>
        <v>0</v>
      </c>
      <c r="AC239" s="43">
        <f>VLOOKUP($B239,期貨大額交易人未沖銷部位!$A$4:$O$499,15,FALSE)</f>
        <v>0</v>
      </c>
      <c r="AD239" s="36">
        <f>VLOOKUP($B239,三大美股走勢!$A$4:$J$500,4,FALSE)</f>
        <v>0</v>
      </c>
      <c r="AE239" s="36">
        <f>VLOOKUP($B239,三大美股走勢!$A$4:$J$500,7,FALSE)</f>
        <v>0</v>
      </c>
      <c r="AF239" s="36">
        <f>VLOOKUP($B239,三大美股走勢!$A$4:$J$500,10,FALSE)</f>
        <v>0</v>
      </c>
    </row>
    <row r="240" spans="2:32">
      <c r="B240" s="35">
        <v>43019</v>
      </c>
      <c r="C240" s="36">
        <f>VLOOKUP($B240,大盤與近月台指!$A$4:$I$499,2,FALSE)</f>
        <v>0</v>
      </c>
      <c r="D240" s="37">
        <f>VLOOKUP($B240,大盤與近月台指!$A$4:$I$499,3,FALSE)</f>
        <v>0</v>
      </c>
      <c r="E240" s="38">
        <f>VLOOKUP($B240,大盤與近月台指!$A$4:$I$499,4,FALSE)</f>
        <v>0</v>
      </c>
      <c r="F240" s="36">
        <f>VLOOKUP($B240,大盤與近月台指!$A$4:$I$499,5,FALSE)</f>
        <v>0</v>
      </c>
      <c r="G240" s="52">
        <f>VLOOKUP($B240,三大法人買賣超!$A$4:$I$500,3,FALSE)</f>
        <v>0</v>
      </c>
      <c r="H240" s="37">
        <f>VLOOKUP($B240,三大法人買賣超!$A$4:$I$500,5,FALSE)</f>
        <v>0</v>
      </c>
      <c r="I240" s="29">
        <f>VLOOKUP($B240,三大法人買賣超!$A$4:$I$500,7,FALSE)</f>
        <v>0</v>
      </c>
      <c r="J240" s="29">
        <f>VLOOKUP($B240,三大法人買賣超!$A$4:$I$500,9,FALSE)</f>
        <v>0</v>
      </c>
      <c r="K240" s="40">
        <f>新台幣匯率美元指數!B241</f>
        <v>0</v>
      </c>
      <c r="L240" s="41">
        <f>新台幣匯率美元指數!C241</f>
        <v>0</v>
      </c>
      <c r="M240" s="42">
        <f>新台幣匯率美元指數!D241</f>
        <v>0</v>
      </c>
      <c r="N240" s="29">
        <f>VLOOKUP($B240,期貨未平倉口數!$A$4:$M$499,4,FALSE)</f>
        <v>0</v>
      </c>
      <c r="O240" s="29">
        <f>VLOOKUP($B240,期貨未平倉口數!$A$4:$M$499,9,FALSE)</f>
        <v>0</v>
      </c>
      <c r="P240" s="29">
        <f>VLOOKUP($B240,期貨未平倉口數!$A$4:$M$499,10,FALSE)</f>
        <v>-73219.75</v>
      </c>
      <c r="Q240" s="29">
        <f>VLOOKUP($B240,期貨未平倉口數!$A$4:$M$499,11,FALSE)</f>
        <v>0</v>
      </c>
      <c r="R240" s="67">
        <f>VLOOKUP($B240,選擇權未平倉餘額!$A$4:$I$500,6,FALSE)</f>
        <v>0</v>
      </c>
      <c r="S240" s="67">
        <f>VLOOKUP($B240,選擇權未平倉餘額!$A$4:$I$500,7,FALSE)</f>
        <v>0</v>
      </c>
      <c r="T240" s="67">
        <f>VLOOKUP($B240,選擇權未平倉餘額!$A$4:$I$500,8,FALSE)</f>
        <v>0</v>
      </c>
      <c r="U240" s="67">
        <f>VLOOKUP($B240,選擇權未平倉餘額!$A$4:$I$500,9,FALSE)</f>
        <v>0</v>
      </c>
      <c r="V240" s="42">
        <f>VLOOKUP($B240,臺指選擇權P_C_Ratios!$A$4:$C$500,3,FALSE)</f>
        <v>0</v>
      </c>
      <c r="W240" s="44" t="e">
        <f>VLOOKUP($B240,散戶多空比!$A$6:$L$500,12,FALSE)</f>
        <v>#DIV/0!</v>
      </c>
      <c r="X240" s="43">
        <f>VLOOKUP($B240,期貨大額交易人未沖銷部位!$A$4:$O$499,4,FALSE)</f>
        <v>0</v>
      </c>
      <c r="Y240" s="43">
        <f>VLOOKUP($B240,期貨大額交易人未沖銷部位!$A$4:$O$499,7,FALSE)</f>
        <v>0</v>
      </c>
      <c r="Z240" s="43">
        <f>VLOOKUP($B240,期貨大額交易人未沖銷部位!$A$4:$O$499,10,FALSE)</f>
        <v>0</v>
      </c>
      <c r="AA240" s="43">
        <f>VLOOKUP($B240,期貨大額交易人未沖銷部位!$A$4:$O$499,13,FALSE)</f>
        <v>0</v>
      </c>
      <c r="AB240" s="43">
        <f>VLOOKUP($B240,期貨大額交易人未沖銷部位!$A$4:$O$499,14,FALSE)</f>
        <v>0</v>
      </c>
      <c r="AC240" s="43">
        <f>VLOOKUP($B240,期貨大額交易人未沖銷部位!$A$4:$O$499,15,FALSE)</f>
        <v>0</v>
      </c>
      <c r="AD240" s="36">
        <f>VLOOKUP($B240,三大美股走勢!$A$4:$J$500,4,FALSE)</f>
        <v>0</v>
      </c>
      <c r="AE240" s="36">
        <f>VLOOKUP($B240,三大美股走勢!$A$4:$J$500,7,FALSE)</f>
        <v>0</v>
      </c>
      <c r="AF240" s="36">
        <f>VLOOKUP($B240,三大美股走勢!$A$4:$J$500,10,FALSE)</f>
        <v>0</v>
      </c>
    </row>
    <row r="241" spans="2:32">
      <c r="B241" s="35">
        <v>43020</v>
      </c>
      <c r="C241" s="36">
        <f>VLOOKUP($B241,大盤與近月台指!$A$4:$I$499,2,FALSE)</f>
        <v>0</v>
      </c>
      <c r="D241" s="37">
        <f>VLOOKUP($B241,大盤與近月台指!$A$4:$I$499,3,FALSE)</f>
        <v>0</v>
      </c>
      <c r="E241" s="38">
        <f>VLOOKUP($B241,大盤與近月台指!$A$4:$I$499,4,FALSE)</f>
        <v>0</v>
      </c>
      <c r="F241" s="36">
        <f>VLOOKUP($B241,大盤與近月台指!$A$4:$I$499,5,FALSE)</f>
        <v>0</v>
      </c>
      <c r="G241" s="52">
        <f>VLOOKUP($B241,三大法人買賣超!$A$4:$I$500,3,FALSE)</f>
        <v>0</v>
      </c>
      <c r="H241" s="37">
        <f>VLOOKUP($B241,三大法人買賣超!$A$4:$I$500,5,FALSE)</f>
        <v>0</v>
      </c>
      <c r="I241" s="29">
        <f>VLOOKUP($B241,三大法人買賣超!$A$4:$I$500,7,FALSE)</f>
        <v>0</v>
      </c>
      <c r="J241" s="29">
        <f>VLOOKUP($B241,三大法人買賣超!$A$4:$I$500,9,FALSE)</f>
        <v>0</v>
      </c>
      <c r="K241" s="40">
        <f>新台幣匯率美元指數!B242</f>
        <v>0</v>
      </c>
      <c r="L241" s="41">
        <f>新台幣匯率美元指數!C242</f>
        <v>0</v>
      </c>
      <c r="M241" s="42">
        <f>新台幣匯率美元指數!D242</f>
        <v>0</v>
      </c>
      <c r="N241" s="29">
        <f>VLOOKUP($B241,期貨未平倉口數!$A$4:$M$499,4,FALSE)</f>
        <v>0</v>
      </c>
      <c r="O241" s="29">
        <f>VLOOKUP($B241,期貨未平倉口數!$A$4:$M$499,9,FALSE)</f>
        <v>0</v>
      </c>
      <c r="P241" s="29">
        <f>VLOOKUP($B241,期貨未平倉口數!$A$4:$M$499,10,FALSE)</f>
        <v>-73219.75</v>
      </c>
      <c r="Q241" s="29">
        <f>VLOOKUP($B241,期貨未平倉口數!$A$4:$M$499,11,FALSE)</f>
        <v>0</v>
      </c>
      <c r="R241" s="67">
        <f>VLOOKUP($B241,選擇權未平倉餘額!$A$4:$I$500,6,FALSE)</f>
        <v>0</v>
      </c>
      <c r="S241" s="67">
        <f>VLOOKUP($B241,選擇權未平倉餘額!$A$4:$I$500,7,FALSE)</f>
        <v>0</v>
      </c>
      <c r="T241" s="67">
        <f>VLOOKUP($B241,選擇權未平倉餘額!$A$4:$I$500,8,FALSE)</f>
        <v>0</v>
      </c>
      <c r="U241" s="67">
        <f>VLOOKUP($B241,選擇權未平倉餘額!$A$4:$I$500,9,FALSE)</f>
        <v>0</v>
      </c>
      <c r="V241" s="42">
        <f>VLOOKUP($B241,臺指選擇權P_C_Ratios!$A$4:$C$500,3,FALSE)</f>
        <v>0</v>
      </c>
      <c r="W241" s="44" t="e">
        <f>VLOOKUP($B241,散戶多空比!$A$6:$L$500,12,FALSE)</f>
        <v>#DIV/0!</v>
      </c>
      <c r="X241" s="43">
        <f>VLOOKUP($B241,期貨大額交易人未沖銷部位!$A$4:$O$499,4,FALSE)</f>
        <v>0</v>
      </c>
      <c r="Y241" s="43">
        <f>VLOOKUP($B241,期貨大額交易人未沖銷部位!$A$4:$O$499,7,FALSE)</f>
        <v>0</v>
      </c>
      <c r="Z241" s="43">
        <f>VLOOKUP($B241,期貨大額交易人未沖銷部位!$A$4:$O$499,10,FALSE)</f>
        <v>0</v>
      </c>
      <c r="AA241" s="43">
        <f>VLOOKUP($B241,期貨大額交易人未沖銷部位!$A$4:$O$499,13,FALSE)</f>
        <v>0</v>
      </c>
      <c r="AB241" s="43">
        <f>VLOOKUP($B241,期貨大額交易人未沖銷部位!$A$4:$O$499,14,FALSE)</f>
        <v>0</v>
      </c>
      <c r="AC241" s="43">
        <f>VLOOKUP($B241,期貨大額交易人未沖銷部位!$A$4:$O$499,15,FALSE)</f>
        <v>0</v>
      </c>
      <c r="AD241" s="36">
        <f>VLOOKUP($B241,三大美股走勢!$A$4:$J$500,4,FALSE)</f>
        <v>0</v>
      </c>
      <c r="AE241" s="36">
        <f>VLOOKUP($B241,三大美股走勢!$A$4:$J$500,7,FALSE)</f>
        <v>0</v>
      </c>
      <c r="AF241" s="36">
        <f>VLOOKUP($B241,三大美股走勢!$A$4:$J$500,10,FALSE)</f>
        <v>0</v>
      </c>
    </row>
    <row r="242" spans="2:32">
      <c r="B242" s="35">
        <v>43021</v>
      </c>
      <c r="C242" s="36">
        <f>VLOOKUP($B242,大盤與近月台指!$A$4:$I$499,2,FALSE)</f>
        <v>0</v>
      </c>
      <c r="D242" s="37">
        <f>VLOOKUP($B242,大盤與近月台指!$A$4:$I$499,3,FALSE)</f>
        <v>0</v>
      </c>
      <c r="E242" s="38">
        <f>VLOOKUP($B242,大盤與近月台指!$A$4:$I$499,4,FALSE)</f>
        <v>0</v>
      </c>
      <c r="F242" s="36">
        <f>VLOOKUP($B242,大盤與近月台指!$A$4:$I$499,5,FALSE)</f>
        <v>0</v>
      </c>
      <c r="G242" s="52">
        <f>VLOOKUP($B242,三大法人買賣超!$A$4:$I$500,3,FALSE)</f>
        <v>0</v>
      </c>
      <c r="H242" s="37">
        <f>VLOOKUP($B242,三大法人買賣超!$A$4:$I$500,5,FALSE)</f>
        <v>0</v>
      </c>
      <c r="I242" s="29">
        <f>VLOOKUP($B242,三大法人買賣超!$A$4:$I$500,7,FALSE)</f>
        <v>0</v>
      </c>
      <c r="J242" s="29">
        <f>VLOOKUP($B242,三大法人買賣超!$A$4:$I$500,9,FALSE)</f>
        <v>0</v>
      </c>
      <c r="K242" s="40">
        <f>新台幣匯率美元指數!B243</f>
        <v>0</v>
      </c>
      <c r="L242" s="41">
        <f>新台幣匯率美元指數!C243</f>
        <v>0</v>
      </c>
      <c r="M242" s="42">
        <f>新台幣匯率美元指數!D243</f>
        <v>0</v>
      </c>
      <c r="N242" s="29">
        <f>VLOOKUP($B242,期貨未平倉口數!$A$4:$M$499,4,FALSE)</f>
        <v>0</v>
      </c>
      <c r="O242" s="29">
        <f>VLOOKUP($B242,期貨未平倉口數!$A$4:$M$499,9,FALSE)</f>
        <v>0</v>
      </c>
      <c r="P242" s="29">
        <f>VLOOKUP($B242,期貨未平倉口數!$A$4:$M$499,10,FALSE)</f>
        <v>-73219.75</v>
      </c>
      <c r="Q242" s="29">
        <f>VLOOKUP($B242,期貨未平倉口數!$A$4:$M$499,11,FALSE)</f>
        <v>0</v>
      </c>
      <c r="R242" s="67">
        <f>VLOOKUP($B242,選擇權未平倉餘額!$A$4:$I$500,6,FALSE)</f>
        <v>0</v>
      </c>
      <c r="S242" s="67">
        <f>VLOOKUP($B242,選擇權未平倉餘額!$A$4:$I$500,7,FALSE)</f>
        <v>0</v>
      </c>
      <c r="T242" s="67">
        <f>VLOOKUP($B242,選擇權未平倉餘額!$A$4:$I$500,8,FALSE)</f>
        <v>0</v>
      </c>
      <c r="U242" s="67">
        <f>VLOOKUP($B242,選擇權未平倉餘額!$A$4:$I$500,9,FALSE)</f>
        <v>0</v>
      </c>
      <c r="V242" s="42">
        <f>VLOOKUP($B242,臺指選擇權P_C_Ratios!$A$4:$C$500,3,FALSE)</f>
        <v>0</v>
      </c>
      <c r="W242" s="44" t="e">
        <f>VLOOKUP($B242,散戶多空比!$A$6:$L$500,12,FALSE)</f>
        <v>#DIV/0!</v>
      </c>
      <c r="X242" s="43">
        <f>VLOOKUP($B242,期貨大額交易人未沖銷部位!$A$4:$O$499,4,FALSE)</f>
        <v>0</v>
      </c>
      <c r="Y242" s="43">
        <f>VLOOKUP($B242,期貨大額交易人未沖銷部位!$A$4:$O$499,7,FALSE)</f>
        <v>0</v>
      </c>
      <c r="Z242" s="43">
        <f>VLOOKUP($B242,期貨大額交易人未沖銷部位!$A$4:$O$499,10,FALSE)</f>
        <v>0</v>
      </c>
      <c r="AA242" s="43">
        <f>VLOOKUP($B242,期貨大額交易人未沖銷部位!$A$4:$O$499,13,FALSE)</f>
        <v>0</v>
      </c>
      <c r="AB242" s="43">
        <f>VLOOKUP($B242,期貨大額交易人未沖銷部位!$A$4:$O$499,14,FALSE)</f>
        <v>0</v>
      </c>
      <c r="AC242" s="43">
        <f>VLOOKUP($B242,期貨大額交易人未沖銷部位!$A$4:$O$499,15,FALSE)</f>
        <v>0</v>
      </c>
      <c r="AD242" s="36">
        <f>VLOOKUP($B242,三大美股走勢!$A$4:$J$500,4,FALSE)</f>
        <v>0</v>
      </c>
      <c r="AE242" s="36">
        <f>VLOOKUP($B242,三大美股走勢!$A$4:$J$500,7,FALSE)</f>
        <v>0</v>
      </c>
      <c r="AF242" s="36">
        <f>VLOOKUP($B242,三大美股走勢!$A$4:$J$500,10,FALSE)</f>
        <v>0</v>
      </c>
    </row>
    <row r="243" spans="2:32">
      <c r="B243" s="35">
        <v>43022</v>
      </c>
      <c r="C243" s="36">
        <f>VLOOKUP($B243,大盤與近月台指!$A$4:$I$499,2,FALSE)</f>
        <v>0</v>
      </c>
      <c r="D243" s="37">
        <f>VLOOKUP($B243,大盤與近月台指!$A$4:$I$499,3,FALSE)</f>
        <v>0</v>
      </c>
      <c r="E243" s="38">
        <f>VLOOKUP($B243,大盤與近月台指!$A$4:$I$499,4,FALSE)</f>
        <v>0</v>
      </c>
      <c r="F243" s="36">
        <f>VLOOKUP($B243,大盤與近月台指!$A$4:$I$499,5,FALSE)</f>
        <v>0</v>
      </c>
      <c r="G243" s="52">
        <f>VLOOKUP($B243,三大法人買賣超!$A$4:$I$500,3,FALSE)</f>
        <v>0</v>
      </c>
      <c r="H243" s="37">
        <f>VLOOKUP($B243,三大法人買賣超!$A$4:$I$500,5,FALSE)</f>
        <v>0</v>
      </c>
      <c r="I243" s="29">
        <f>VLOOKUP($B243,三大法人買賣超!$A$4:$I$500,7,FALSE)</f>
        <v>0</v>
      </c>
      <c r="J243" s="29">
        <f>VLOOKUP($B243,三大法人買賣超!$A$4:$I$500,9,FALSE)</f>
        <v>0</v>
      </c>
      <c r="K243" s="40">
        <f>新台幣匯率美元指數!B244</f>
        <v>0</v>
      </c>
      <c r="L243" s="41">
        <f>新台幣匯率美元指數!C244</f>
        <v>0</v>
      </c>
      <c r="M243" s="42">
        <f>新台幣匯率美元指數!D244</f>
        <v>0</v>
      </c>
      <c r="N243" s="29">
        <f>VLOOKUP($B243,期貨未平倉口數!$A$4:$M$499,4,FALSE)</f>
        <v>0</v>
      </c>
      <c r="O243" s="29">
        <f>VLOOKUP($B243,期貨未平倉口數!$A$4:$M$499,9,FALSE)</f>
        <v>0</v>
      </c>
      <c r="P243" s="29">
        <f>VLOOKUP($B243,期貨未平倉口數!$A$4:$M$499,10,FALSE)</f>
        <v>-73219.75</v>
      </c>
      <c r="Q243" s="29">
        <f>VLOOKUP($B243,期貨未平倉口數!$A$4:$M$499,11,FALSE)</f>
        <v>0</v>
      </c>
      <c r="R243" s="67">
        <f>VLOOKUP($B243,選擇權未平倉餘額!$A$4:$I$500,6,FALSE)</f>
        <v>0</v>
      </c>
      <c r="S243" s="67">
        <f>VLOOKUP($B243,選擇權未平倉餘額!$A$4:$I$500,7,FALSE)</f>
        <v>0</v>
      </c>
      <c r="T243" s="67">
        <f>VLOOKUP($B243,選擇權未平倉餘額!$A$4:$I$500,8,FALSE)</f>
        <v>0</v>
      </c>
      <c r="U243" s="67">
        <f>VLOOKUP($B243,選擇權未平倉餘額!$A$4:$I$500,9,FALSE)</f>
        <v>0</v>
      </c>
      <c r="V243" s="42">
        <f>VLOOKUP($B243,臺指選擇權P_C_Ratios!$A$4:$C$500,3,FALSE)</f>
        <v>0</v>
      </c>
      <c r="W243" s="44" t="e">
        <f>VLOOKUP($B243,散戶多空比!$A$6:$L$500,12,FALSE)</f>
        <v>#DIV/0!</v>
      </c>
      <c r="X243" s="43">
        <f>VLOOKUP($B243,期貨大額交易人未沖銷部位!$A$4:$O$499,4,FALSE)</f>
        <v>0</v>
      </c>
      <c r="Y243" s="43">
        <f>VLOOKUP($B243,期貨大額交易人未沖銷部位!$A$4:$O$499,7,FALSE)</f>
        <v>0</v>
      </c>
      <c r="Z243" s="43">
        <f>VLOOKUP($B243,期貨大額交易人未沖銷部位!$A$4:$O$499,10,FALSE)</f>
        <v>0</v>
      </c>
      <c r="AA243" s="43">
        <f>VLOOKUP($B243,期貨大額交易人未沖銷部位!$A$4:$O$499,13,FALSE)</f>
        <v>0</v>
      </c>
      <c r="AB243" s="43">
        <f>VLOOKUP($B243,期貨大額交易人未沖銷部位!$A$4:$O$499,14,FALSE)</f>
        <v>0</v>
      </c>
      <c r="AC243" s="43">
        <f>VLOOKUP($B243,期貨大額交易人未沖銷部位!$A$4:$O$499,15,FALSE)</f>
        <v>0</v>
      </c>
      <c r="AD243" s="36">
        <f>VLOOKUP($B243,三大美股走勢!$A$4:$J$500,4,FALSE)</f>
        <v>0</v>
      </c>
      <c r="AE243" s="36">
        <f>VLOOKUP($B243,三大美股走勢!$A$4:$J$500,7,FALSE)</f>
        <v>0</v>
      </c>
      <c r="AF243" s="36">
        <f>VLOOKUP($B243,三大美股走勢!$A$4:$J$500,10,FALSE)</f>
        <v>0</v>
      </c>
    </row>
    <row r="244" spans="2:32">
      <c r="B244" s="35">
        <v>43023</v>
      </c>
      <c r="C244" s="36">
        <f>VLOOKUP($B244,大盤與近月台指!$A$4:$I$499,2,FALSE)</f>
        <v>0</v>
      </c>
      <c r="D244" s="37">
        <f>VLOOKUP($B244,大盤與近月台指!$A$4:$I$499,3,FALSE)</f>
        <v>0</v>
      </c>
      <c r="E244" s="38">
        <f>VLOOKUP($B244,大盤與近月台指!$A$4:$I$499,4,FALSE)</f>
        <v>0</v>
      </c>
      <c r="F244" s="36">
        <f>VLOOKUP($B244,大盤與近月台指!$A$4:$I$499,5,FALSE)</f>
        <v>0</v>
      </c>
      <c r="G244" s="52">
        <f>VLOOKUP($B244,三大法人買賣超!$A$4:$I$500,3,FALSE)</f>
        <v>0</v>
      </c>
      <c r="H244" s="37">
        <f>VLOOKUP($B244,三大法人買賣超!$A$4:$I$500,5,FALSE)</f>
        <v>0</v>
      </c>
      <c r="I244" s="29">
        <f>VLOOKUP($B244,三大法人買賣超!$A$4:$I$500,7,FALSE)</f>
        <v>0</v>
      </c>
      <c r="J244" s="29">
        <f>VLOOKUP($B244,三大法人買賣超!$A$4:$I$500,9,FALSE)</f>
        <v>0</v>
      </c>
      <c r="K244" s="40">
        <f>新台幣匯率美元指數!B245</f>
        <v>0</v>
      </c>
      <c r="L244" s="41">
        <f>新台幣匯率美元指數!C245</f>
        <v>0</v>
      </c>
      <c r="M244" s="42">
        <f>新台幣匯率美元指數!D245</f>
        <v>0</v>
      </c>
      <c r="N244" s="29">
        <f>VLOOKUP($B244,期貨未平倉口數!$A$4:$M$499,4,FALSE)</f>
        <v>0</v>
      </c>
      <c r="O244" s="29">
        <f>VLOOKUP($B244,期貨未平倉口數!$A$4:$M$499,9,FALSE)</f>
        <v>0</v>
      </c>
      <c r="P244" s="29">
        <f>VLOOKUP($B244,期貨未平倉口數!$A$4:$M$499,10,FALSE)</f>
        <v>-73219.75</v>
      </c>
      <c r="Q244" s="29">
        <f>VLOOKUP($B244,期貨未平倉口數!$A$4:$M$499,11,FALSE)</f>
        <v>0</v>
      </c>
      <c r="R244" s="67">
        <f>VLOOKUP($B244,選擇權未平倉餘額!$A$4:$I$500,6,FALSE)</f>
        <v>0</v>
      </c>
      <c r="S244" s="67">
        <f>VLOOKUP($B244,選擇權未平倉餘額!$A$4:$I$500,7,FALSE)</f>
        <v>0</v>
      </c>
      <c r="T244" s="67">
        <f>VLOOKUP($B244,選擇權未平倉餘額!$A$4:$I$500,8,FALSE)</f>
        <v>0</v>
      </c>
      <c r="U244" s="67">
        <f>VLOOKUP($B244,選擇權未平倉餘額!$A$4:$I$500,9,FALSE)</f>
        <v>0</v>
      </c>
      <c r="V244" s="42">
        <f>VLOOKUP($B244,臺指選擇權P_C_Ratios!$A$4:$C$500,3,FALSE)</f>
        <v>0</v>
      </c>
      <c r="W244" s="44" t="e">
        <f>VLOOKUP($B244,散戶多空比!$A$6:$L$500,12,FALSE)</f>
        <v>#DIV/0!</v>
      </c>
      <c r="X244" s="43">
        <f>VLOOKUP($B244,期貨大額交易人未沖銷部位!$A$4:$O$499,4,FALSE)</f>
        <v>0</v>
      </c>
      <c r="Y244" s="43">
        <f>VLOOKUP($B244,期貨大額交易人未沖銷部位!$A$4:$O$499,7,FALSE)</f>
        <v>0</v>
      </c>
      <c r="Z244" s="43">
        <f>VLOOKUP($B244,期貨大額交易人未沖銷部位!$A$4:$O$499,10,FALSE)</f>
        <v>0</v>
      </c>
      <c r="AA244" s="43">
        <f>VLOOKUP($B244,期貨大額交易人未沖銷部位!$A$4:$O$499,13,FALSE)</f>
        <v>0</v>
      </c>
      <c r="AB244" s="43">
        <f>VLOOKUP($B244,期貨大額交易人未沖銷部位!$A$4:$O$499,14,FALSE)</f>
        <v>0</v>
      </c>
      <c r="AC244" s="43">
        <f>VLOOKUP($B244,期貨大額交易人未沖銷部位!$A$4:$O$499,15,FALSE)</f>
        <v>0</v>
      </c>
      <c r="AD244" s="36">
        <f>VLOOKUP($B244,三大美股走勢!$A$4:$J$500,4,FALSE)</f>
        <v>0</v>
      </c>
      <c r="AE244" s="36">
        <f>VLOOKUP($B244,三大美股走勢!$A$4:$J$500,7,FALSE)</f>
        <v>0</v>
      </c>
      <c r="AF244" s="36">
        <f>VLOOKUP($B244,三大美股走勢!$A$4:$J$500,10,FALSE)</f>
        <v>0</v>
      </c>
    </row>
    <row r="245" spans="2:32">
      <c r="B245" s="35">
        <v>43024</v>
      </c>
      <c r="C245" s="36">
        <f>VLOOKUP($B245,大盤與近月台指!$A$4:$I$499,2,FALSE)</f>
        <v>0</v>
      </c>
      <c r="D245" s="37">
        <f>VLOOKUP($B245,大盤與近月台指!$A$4:$I$499,3,FALSE)</f>
        <v>0</v>
      </c>
      <c r="E245" s="38">
        <f>VLOOKUP($B245,大盤與近月台指!$A$4:$I$499,4,FALSE)</f>
        <v>0</v>
      </c>
      <c r="F245" s="36">
        <f>VLOOKUP($B245,大盤與近月台指!$A$4:$I$499,5,FALSE)</f>
        <v>0</v>
      </c>
      <c r="G245" s="52">
        <f>VLOOKUP($B245,三大法人買賣超!$A$4:$I$500,3,FALSE)</f>
        <v>0</v>
      </c>
      <c r="H245" s="37">
        <f>VLOOKUP($B245,三大法人買賣超!$A$4:$I$500,5,FALSE)</f>
        <v>0</v>
      </c>
      <c r="I245" s="29">
        <f>VLOOKUP($B245,三大法人買賣超!$A$4:$I$500,7,FALSE)</f>
        <v>0</v>
      </c>
      <c r="J245" s="29">
        <f>VLOOKUP($B245,三大法人買賣超!$A$4:$I$500,9,FALSE)</f>
        <v>0</v>
      </c>
      <c r="K245" s="40">
        <f>新台幣匯率美元指數!B246</f>
        <v>0</v>
      </c>
      <c r="L245" s="41">
        <f>新台幣匯率美元指數!C246</f>
        <v>0</v>
      </c>
      <c r="M245" s="42">
        <f>新台幣匯率美元指數!D246</f>
        <v>0</v>
      </c>
      <c r="N245" s="29">
        <f>VLOOKUP($B245,期貨未平倉口數!$A$4:$M$499,4,FALSE)</f>
        <v>0</v>
      </c>
      <c r="O245" s="29">
        <f>VLOOKUP($B245,期貨未平倉口數!$A$4:$M$499,9,FALSE)</f>
        <v>0</v>
      </c>
      <c r="P245" s="29">
        <f>VLOOKUP($B245,期貨未平倉口數!$A$4:$M$499,10,FALSE)</f>
        <v>-73219.75</v>
      </c>
      <c r="Q245" s="29">
        <f>VLOOKUP($B245,期貨未平倉口數!$A$4:$M$499,11,FALSE)</f>
        <v>0</v>
      </c>
      <c r="R245" s="67">
        <f>VLOOKUP($B245,選擇權未平倉餘額!$A$4:$I$500,6,FALSE)</f>
        <v>0</v>
      </c>
      <c r="S245" s="67">
        <f>VLOOKUP($B245,選擇權未平倉餘額!$A$4:$I$500,7,FALSE)</f>
        <v>0</v>
      </c>
      <c r="T245" s="67">
        <f>VLOOKUP($B245,選擇權未平倉餘額!$A$4:$I$500,8,FALSE)</f>
        <v>0</v>
      </c>
      <c r="U245" s="67">
        <f>VLOOKUP($B245,選擇權未平倉餘額!$A$4:$I$500,9,FALSE)</f>
        <v>0</v>
      </c>
      <c r="V245" s="42">
        <f>VLOOKUP($B245,臺指選擇權P_C_Ratios!$A$4:$C$500,3,FALSE)</f>
        <v>0</v>
      </c>
      <c r="W245" s="44" t="e">
        <f>VLOOKUP($B245,散戶多空比!$A$6:$L$500,12,FALSE)</f>
        <v>#DIV/0!</v>
      </c>
      <c r="X245" s="43">
        <f>VLOOKUP($B245,期貨大額交易人未沖銷部位!$A$4:$O$499,4,FALSE)</f>
        <v>0</v>
      </c>
      <c r="Y245" s="43">
        <f>VLOOKUP($B245,期貨大額交易人未沖銷部位!$A$4:$O$499,7,FALSE)</f>
        <v>0</v>
      </c>
      <c r="Z245" s="43">
        <f>VLOOKUP($B245,期貨大額交易人未沖銷部位!$A$4:$O$499,10,FALSE)</f>
        <v>0</v>
      </c>
      <c r="AA245" s="43">
        <f>VLOOKUP($B245,期貨大額交易人未沖銷部位!$A$4:$O$499,13,FALSE)</f>
        <v>0</v>
      </c>
      <c r="AB245" s="43">
        <f>VLOOKUP($B245,期貨大額交易人未沖銷部位!$A$4:$O$499,14,FALSE)</f>
        <v>0</v>
      </c>
      <c r="AC245" s="43">
        <f>VLOOKUP($B245,期貨大額交易人未沖銷部位!$A$4:$O$499,15,FALSE)</f>
        <v>0</v>
      </c>
      <c r="AD245" s="36">
        <f>VLOOKUP($B245,三大美股走勢!$A$4:$J$500,4,FALSE)</f>
        <v>0</v>
      </c>
      <c r="AE245" s="36">
        <f>VLOOKUP($B245,三大美股走勢!$A$4:$J$500,7,FALSE)</f>
        <v>0</v>
      </c>
      <c r="AF245" s="36">
        <f>VLOOKUP($B245,三大美股走勢!$A$4:$J$500,10,FALSE)</f>
        <v>0</v>
      </c>
    </row>
    <row r="246" spans="2:32">
      <c r="B246" s="35">
        <v>43025</v>
      </c>
      <c r="C246" s="36">
        <f>VLOOKUP($B246,大盤與近月台指!$A$4:$I$499,2,FALSE)</f>
        <v>0</v>
      </c>
      <c r="D246" s="37">
        <f>VLOOKUP($B246,大盤與近月台指!$A$4:$I$499,3,FALSE)</f>
        <v>0</v>
      </c>
      <c r="E246" s="38">
        <f>VLOOKUP($B246,大盤與近月台指!$A$4:$I$499,4,FALSE)</f>
        <v>0</v>
      </c>
      <c r="F246" s="36">
        <f>VLOOKUP($B246,大盤與近月台指!$A$4:$I$499,5,FALSE)</f>
        <v>0</v>
      </c>
      <c r="G246" s="52">
        <f>VLOOKUP($B246,三大法人買賣超!$A$4:$I$500,3,FALSE)</f>
        <v>0</v>
      </c>
      <c r="H246" s="37">
        <f>VLOOKUP($B246,三大法人買賣超!$A$4:$I$500,5,FALSE)</f>
        <v>0</v>
      </c>
      <c r="I246" s="29">
        <f>VLOOKUP($B246,三大法人買賣超!$A$4:$I$500,7,FALSE)</f>
        <v>0</v>
      </c>
      <c r="J246" s="29">
        <f>VLOOKUP($B246,三大法人買賣超!$A$4:$I$500,9,FALSE)</f>
        <v>0</v>
      </c>
      <c r="K246" s="40">
        <f>新台幣匯率美元指數!B247</f>
        <v>0</v>
      </c>
      <c r="L246" s="41">
        <f>新台幣匯率美元指數!C247</f>
        <v>0</v>
      </c>
      <c r="M246" s="42">
        <f>新台幣匯率美元指數!D247</f>
        <v>0</v>
      </c>
      <c r="N246" s="29">
        <f>VLOOKUP($B246,期貨未平倉口數!$A$4:$M$499,4,FALSE)</f>
        <v>0</v>
      </c>
      <c r="O246" s="29">
        <f>VLOOKUP($B246,期貨未平倉口數!$A$4:$M$499,9,FALSE)</f>
        <v>0</v>
      </c>
      <c r="P246" s="29">
        <f>VLOOKUP($B246,期貨未平倉口數!$A$4:$M$499,10,FALSE)</f>
        <v>-73219.75</v>
      </c>
      <c r="Q246" s="29">
        <f>VLOOKUP($B246,期貨未平倉口數!$A$4:$M$499,11,FALSE)</f>
        <v>0</v>
      </c>
      <c r="R246" s="67">
        <f>VLOOKUP($B246,選擇權未平倉餘額!$A$4:$I$500,6,FALSE)</f>
        <v>0</v>
      </c>
      <c r="S246" s="67">
        <f>VLOOKUP($B246,選擇權未平倉餘額!$A$4:$I$500,7,FALSE)</f>
        <v>0</v>
      </c>
      <c r="T246" s="67">
        <f>VLOOKUP($B246,選擇權未平倉餘額!$A$4:$I$500,8,FALSE)</f>
        <v>0</v>
      </c>
      <c r="U246" s="67">
        <f>VLOOKUP($B246,選擇權未平倉餘額!$A$4:$I$500,9,FALSE)</f>
        <v>0</v>
      </c>
      <c r="V246" s="42">
        <f>VLOOKUP($B246,臺指選擇權P_C_Ratios!$A$4:$C$500,3,FALSE)</f>
        <v>0</v>
      </c>
      <c r="W246" s="44" t="e">
        <f>VLOOKUP($B246,散戶多空比!$A$6:$L$500,12,FALSE)</f>
        <v>#DIV/0!</v>
      </c>
      <c r="X246" s="43">
        <f>VLOOKUP($B246,期貨大額交易人未沖銷部位!$A$4:$O$499,4,FALSE)</f>
        <v>0</v>
      </c>
      <c r="Y246" s="43">
        <f>VLOOKUP($B246,期貨大額交易人未沖銷部位!$A$4:$O$499,7,FALSE)</f>
        <v>0</v>
      </c>
      <c r="Z246" s="43">
        <f>VLOOKUP($B246,期貨大額交易人未沖銷部位!$A$4:$O$499,10,FALSE)</f>
        <v>0</v>
      </c>
      <c r="AA246" s="43">
        <f>VLOOKUP($B246,期貨大額交易人未沖銷部位!$A$4:$O$499,13,FALSE)</f>
        <v>0</v>
      </c>
      <c r="AB246" s="43">
        <f>VLOOKUP($B246,期貨大額交易人未沖銷部位!$A$4:$O$499,14,FALSE)</f>
        <v>0</v>
      </c>
      <c r="AC246" s="43">
        <f>VLOOKUP($B246,期貨大額交易人未沖銷部位!$A$4:$O$499,15,FALSE)</f>
        <v>0</v>
      </c>
      <c r="AD246" s="36">
        <f>VLOOKUP($B246,三大美股走勢!$A$4:$J$500,4,FALSE)</f>
        <v>0</v>
      </c>
      <c r="AE246" s="36">
        <f>VLOOKUP($B246,三大美股走勢!$A$4:$J$500,7,FALSE)</f>
        <v>0</v>
      </c>
      <c r="AF246" s="36">
        <f>VLOOKUP($B246,三大美股走勢!$A$4:$J$500,10,FALSE)</f>
        <v>0</v>
      </c>
    </row>
    <row r="247" spans="2:32">
      <c r="B247" s="35">
        <v>43026</v>
      </c>
      <c r="C247" s="36">
        <f>VLOOKUP($B247,大盤與近月台指!$A$4:$I$499,2,FALSE)</f>
        <v>0</v>
      </c>
      <c r="D247" s="37">
        <f>VLOOKUP($B247,大盤與近月台指!$A$4:$I$499,3,FALSE)</f>
        <v>0</v>
      </c>
      <c r="E247" s="38">
        <f>VLOOKUP($B247,大盤與近月台指!$A$4:$I$499,4,FALSE)</f>
        <v>0</v>
      </c>
      <c r="F247" s="36">
        <f>VLOOKUP($B247,大盤與近月台指!$A$4:$I$499,5,FALSE)</f>
        <v>0</v>
      </c>
      <c r="G247" s="52">
        <f>VLOOKUP($B247,三大法人買賣超!$A$4:$I$500,3,FALSE)</f>
        <v>0</v>
      </c>
      <c r="H247" s="37">
        <f>VLOOKUP($B247,三大法人買賣超!$A$4:$I$500,5,FALSE)</f>
        <v>0</v>
      </c>
      <c r="I247" s="29">
        <f>VLOOKUP($B247,三大法人買賣超!$A$4:$I$500,7,FALSE)</f>
        <v>0</v>
      </c>
      <c r="J247" s="29">
        <f>VLOOKUP($B247,三大法人買賣超!$A$4:$I$500,9,FALSE)</f>
        <v>0</v>
      </c>
      <c r="K247" s="40">
        <f>新台幣匯率美元指數!B248</f>
        <v>0</v>
      </c>
      <c r="L247" s="41">
        <f>新台幣匯率美元指數!C248</f>
        <v>0</v>
      </c>
      <c r="M247" s="42">
        <f>新台幣匯率美元指數!D248</f>
        <v>0</v>
      </c>
      <c r="N247" s="29">
        <f>VLOOKUP($B247,期貨未平倉口數!$A$4:$M$499,4,FALSE)</f>
        <v>-3687.75</v>
      </c>
      <c r="O247" s="29">
        <f>VLOOKUP($B247,期貨未平倉口數!$A$4:$M$499,9,FALSE)</f>
        <v>58185.25</v>
      </c>
      <c r="P247" s="29">
        <f>VLOOKUP($B247,期貨未平倉口數!$A$4:$M$499,10,FALSE)</f>
        <v>-15034.5</v>
      </c>
      <c r="Q247" s="29">
        <f>VLOOKUP($B247,期貨未平倉口數!$A$4:$M$499,11,FALSE)</f>
        <v>58185.25</v>
      </c>
      <c r="R247" s="67">
        <f>VLOOKUP($B247,選擇權未平倉餘額!$A$4:$I$500,6,FALSE)</f>
        <v>0</v>
      </c>
      <c r="S247" s="67">
        <f>VLOOKUP($B247,選擇權未平倉餘額!$A$4:$I$500,7,FALSE)</f>
        <v>0</v>
      </c>
      <c r="T247" s="67">
        <f>VLOOKUP($B247,選擇權未平倉餘額!$A$4:$I$500,8,FALSE)</f>
        <v>0</v>
      </c>
      <c r="U247" s="67">
        <f>VLOOKUP($B247,選擇權未平倉餘額!$A$4:$I$500,9,FALSE)</f>
        <v>0</v>
      </c>
      <c r="V247" s="42">
        <f>VLOOKUP($B247,臺指選擇權P_C_Ratios!$A$4:$C$500,3,FALSE)</f>
        <v>0</v>
      </c>
      <c r="W247" s="44" t="e">
        <f>VLOOKUP($B247,散戶多空比!$A$6:$L$500,12,FALSE)</f>
        <v>#DIV/0!</v>
      </c>
      <c r="X247" s="43">
        <f>VLOOKUP($B247,期貨大額交易人未沖銷部位!$A$4:$O$499,4,FALSE)</f>
        <v>0</v>
      </c>
      <c r="Y247" s="43">
        <f>VLOOKUP($B247,期貨大額交易人未沖銷部位!$A$4:$O$499,7,FALSE)</f>
        <v>0</v>
      </c>
      <c r="Z247" s="43">
        <f>VLOOKUP($B247,期貨大額交易人未沖銷部位!$A$4:$O$499,10,FALSE)</f>
        <v>0</v>
      </c>
      <c r="AA247" s="43">
        <f>VLOOKUP($B247,期貨大額交易人未沖銷部位!$A$4:$O$499,13,FALSE)</f>
        <v>0</v>
      </c>
      <c r="AB247" s="43">
        <f>VLOOKUP($B247,期貨大額交易人未沖銷部位!$A$4:$O$499,14,FALSE)</f>
        <v>0</v>
      </c>
      <c r="AC247" s="43">
        <f>VLOOKUP($B247,期貨大額交易人未沖銷部位!$A$4:$O$499,15,FALSE)</f>
        <v>0</v>
      </c>
      <c r="AD247" s="36">
        <f>VLOOKUP($B247,三大美股走勢!$A$4:$J$500,4,FALSE)</f>
        <v>0</v>
      </c>
      <c r="AE247" s="36">
        <f>VLOOKUP($B247,三大美股走勢!$A$4:$J$500,7,FALSE)</f>
        <v>0</v>
      </c>
      <c r="AF247" s="36">
        <f>VLOOKUP($B247,三大美股走勢!$A$4:$J$500,10,FALSE)</f>
        <v>0</v>
      </c>
    </row>
    <row r="248" spans="2:32">
      <c r="B248" s="35">
        <v>43027</v>
      </c>
      <c r="C248" s="36">
        <f>VLOOKUP($B248,大盤與近月台指!$A$4:$I$499,2,FALSE)</f>
        <v>0</v>
      </c>
      <c r="D248" s="37">
        <f>VLOOKUP($B248,大盤與近月台指!$A$4:$I$499,3,FALSE)</f>
        <v>0</v>
      </c>
      <c r="E248" s="38">
        <f>VLOOKUP($B248,大盤與近月台指!$A$4:$I$499,4,FALSE)</f>
        <v>0</v>
      </c>
      <c r="F248" s="36">
        <f>VLOOKUP($B248,大盤與近月台指!$A$4:$I$499,5,FALSE)</f>
        <v>0</v>
      </c>
      <c r="G248" s="52">
        <f>VLOOKUP($B248,三大法人買賣超!$A$4:$I$500,3,FALSE)</f>
        <v>0</v>
      </c>
      <c r="H248" s="37">
        <f>VLOOKUP($B248,三大法人買賣超!$A$4:$I$500,5,FALSE)</f>
        <v>0</v>
      </c>
      <c r="I248" s="29">
        <f>VLOOKUP($B248,三大法人買賣超!$A$4:$I$500,7,FALSE)</f>
        <v>0</v>
      </c>
      <c r="J248" s="29">
        <f>VLOOKUP($B248,三大法人買賣超!$A$4:$I$500,9,FALSE)</f>
        <v>0</v>
      </c>
      <c r="K248" s="40">
        <f>新台幣匯率美元指數!B249</f>
        <v>0</v>
      </c>
      <c r="L248" s="41">
        <f>新台幣匯率美元指數!C249</f>
        <v>0</v>
      </c>
      <c r="M248" s="42">
        <f>新台幣匯率美元指數!D249</f>
        <v>0</v>
      </c>
      <c r="N248" s="29">
        <f>VLOOKUP($B248,期貨未平倉口數!$A$4:$M$499,4,FALSE)</f>
        <v>0</v>
      </c>
      <c r="O248" s="29">
        <f>VLOOKUP($B248,期貨未平倉口數!$A$4:$M$499,9,FALSE)</f>
        <v>0</v>
      </c>
      <c r="P248" s="29">
        <f>VLOOKUP($B248,期貨未平倉口數!$A$4:$M$499,10,FALSE)</f>
        <v>-73219.75</v>
      </c>
      <c r="Q248" s="29">
        <f>VLOOKUP($B248,期貨未平倉口數!$A$4:$M$499,11,FALSE)</f>
        <v>-58185.25</v>
      </c>
      <c r="R248" s="67">
        <f>VLOOKUP($B248,選擇權未平倉餘額!$A$4:$I$500,6,FALSE)</f>
        <v>0</v>
      </c>
      <c r="S248" s="67">
        <f>VLOOKUP($B248,選擇權未平倉餘額!$A$4:$I$500,7,FALSE)</f>
        <v>0</v>
      </c>
      <c r="T248" s="67">
        <f>VLOOKUP($B248,選擇權未平倉餘額!$A$4:$I$500,8,FALSE)</f>
        <v>0</v>
      </c>
      <c r="U248" s="67">
        <f>VLOOKUP($B248,選擇權未平倉餘額!$A$4:$I$500,9,FALSE)</f>
        <v>0</v>
      </c>
      <c r="V248" s="42">
        <f>VLOOKUP($B248,臺指選擇權P_C_Ratios!$A$4:$C$500,3,FALSE)</f>
        <v>0</v>
      </c>
      <c r="W248" s="44" t="e">
        <f>VLOOKUP($B248,散戶多空比!$A$6:$L$500,12,FALSE)</f>
        <v>#DIV/0!</v>
      </c>
      <c r="X248" s="43">
        <f>VLOOKUP($B248,期貨大額交易人未沖銷部位!$A$4:$O$499,4,FALSE)</f>
        <v>0</v>
      </c>
      <c r="Y248" s="43">
        <f>VLOOKUP($B248,期貨大額交易人未沖銷部位!$A$4:$O$499,7,FALSE)</f>
        <v>0</v>
      </c>
      <c r="Z248" s="43">
        <f>VLOOKUP($B248,期貨大額交易人未沖銷部位!$A$4:$O$499,10,FALSE)</f>
        <v>0</v>
      </c>
      <c r="AA248" s="43">
        <f>VLOOKUP($B248,期貨大額交易人未沖銷部位!$A$4:$O$499,13,FALSE)</f>
        <v>0</v>
      </c>
      <c r="AB248" s="43">
        <f>VLOOKUP($B248,期貨大額交易人未沖銷部位!$A$4:$O$499,14,FALSE)</f>
        <v>0</v>
      </c>
      <c r="AC248" s="43">
        <f>VLOOKUP($B248,期貨大額交易人未沖銷部位!$A$4:$O$499,15,FALSE)</f>
        <v>0</v>
      </c>
      <c r="AD248" s="36">
        <f>VLOOKUP($B248,三大美股走勢!$A$4:$J$500,4,FALSE)</f>
        <v>0</v>
      </c>
      <c r="AE248" s="36">
        <f>VLOOKUP($B248,三大美股走勢!$A$4:$J$500,7,FALSE)</f>
        <v>0</v>
      </c>
      <c r="AF248" s="36">
        <f>VLOOKUP($B248,三大美股走勢!$A$4:$J$500,10,FALSE)</f>
        <v>0</v>
      </c>
    </row>
    <row r="249" spans="2:32">
      <c r="B249" s="35">
        <v>43028</v>
      </c>
      <c r="C249" s="36">
        <f>VLOOKUP($B249,大盤與近月台指!$A$4:$I$499,2,FALSE)</f>
        <v>0</v>
      </c>
      <c r="D249" s="37">
        <f>VLOOKUP($B249,大盤與近月台指!$A$4:$I$499,3,FALSE)</f>
        <v>0</v>
      </c>
      <c r="E249" s="38">
        <f>VLOOKUP($B249,大盤與近月台指!$A$4:$I$499,4,FALSE)</f>
        <v>0</v>
      </c>
      <c r="F249" s="36">
        <f>VLOOKUP($B249,大盤與近月台指!$A$4:$I$499,5,FALSE)</f>
        <v>0</v>
      </c>
      <c r="G249" s="52">
        <f>VLOOKUP($B249,三大法人買賣超!$A$4:$I$500,3,FALSE)</f>
        <v>0</v>
      </c>
      <c r="H249" s="37">
        <f>VLOOKUP($B249,三大法人買賣超!$A$4:$I$500,5,FALSE)</f>
        <v>0</v>
      </c>
      <c r="I249" s="29">
        <f>VLOOKUP($B249,三大法人買賣超!$A$4:$I$500,7,FALSE)</f>
        <v>0</v>
      </c>
      <c r="J249" s="29">
        <f>VLOOKUP($B249,三大法人買賣超!$A$4:$I$500,9,FALSE)</f>
        <v>0</v>
      </c>
      <c r="K249" s="40">
        <f>新台幣匯率美元指數!B250</f>
        <v>0</v>
      </c>
      <c r="L249" s="41">
        <f>新台幣匯率美元指數!C250</f>
        <v>0</v>
      </c>
      <c r="M249" s="42">
        <f>新台幣匯率美元指數!D250</f>
        <v>0</v>
      </c>
      <c r="N249" s="29">
        <f>VLOOKUP($B249,期貨未平倉口數!$A$4:$M$499,4,FALSE)</f>
        <v>0</v>
      </c>
      <c r="O249" s="29">
        <f>VLOOKUP($B249,期貨未平倉口數!$A$4:$M$499,9,FALSE)</f>
        <v>0</v>
      </c>
      <c r="P249" s="29">
        <f>VLOOKUP($B249,期貨未平倉口數!$A$4:$M$499,10,FALSE)</f>
        <v>-73219.75</v>
      </c>
      <c r="Q249" s="29">
        <f>VLOOKUP($B249,期貨未平倉口數!$A$4:$M$499,11,FALSE)</f>
        <v>0</v>
      </c>
      <c r="R249" s="67">
        <f>VLOOKUP($B249,選擇權未平倉餘額!$A$4:$I$500,6,FALSE)</f>
        <v>0</v>
      </c>
      <c r="S249" s="67">
        <f>VLOOKUP($B249,選擇權未平倉餘額!$A$4:$I$500,7,FALSE)</f>
        <v>0</v>
      </c>
      <c r="T249" s="67">
        <f>VLOOKUP($B249,選擇權未平倉餘額!$A$4:$I$500,8,FALSE)</f>
        <v>0</v>
      </c>
      <c r="U249" s="67">
        <f>VLOOKUP($B249,選擇權未平倉餘額!$A$4:$I$500,9,FALSE)</f>
        <v>0</v>
      </c>
      <c r="V249" s="42">
        <f>VLOOKUP($B249,臺指選擇權P_C_Ratios!$A$4:$C$500,3,FALSE)</f>
        <v>0</v>
      </c>
      <c r="W249" s="44" t="e">
        <f>VLOOKUP($B249,散戶多空比!$A$6:$L$500,12,FALSE)</f>
        <v>#DIV/0!</v>
      </c>
      <c r="X249" s="43">
        <f>VLOOKUP($B249,期貨大額交易人未沖銷部位!$A$4:$O$499,4,FALSE)</f>
        <v>0</v>
      </c>
      <c r="Y249" s="43">
        <f>VLOOKUP($B249,期貨大額交易人未沖銷部位!$A$4:$O$499,7,FALSE)</f>
        <v>0</v>
      </c>
      <c r="Z249" s="43">
        <f>VLOOKUP($B249,期貨大額交易人未沖銷部位!$A$4:$O$499,10,FALSE)</f>
        <v>0</v>
      </c>
      <c r="AA249" s="43">
        <f>VLOOKUP($B249,期貨大額交易人未沖銷部位!$A$4:$O$499,13,FALSE)</f>
        <v>0</v>
      </c>
      <c r="AB249" s="43">
        <f>VLOOKUP($B249,期貨大額交易人未沖銷部位!$A$4:$O$499,14,FALSE)</f>
        <v>0</v>
      </c>
      <c r="AC249" s="43">
        <f>VLOOKUP($B249,期貨大額交易人未沖銷部位!$A$4:$O$499,15,FALSE)</f>
        <v>0</v>
      </c>
      <c r="AD249" s="36">
        <f>VLOOKUP($B249,三大美股走勢!$A$4:$J$500,4,FALSE)</f>
        <v>0</v>
      </c>
      <c r="AE249" s="36">
        <f>VLOOKUP($B249,三大美股走勢!$A$4:$J$500,7,FALSE)</f>
        <v>0</v>
      </c>
      <c r="AF249" s="36">
        <f>VLOOKUP($B249,三大美股走勢!$A$4:$J$500,10,FALSE)</f>
        <v>0</v>
      </c>
    </row>
    <row r="250" spans="2:32">
      <c r="B250" s="35">
        <v>43029</v>
      </c>
      <c r="C250" s="36">
        <f>VLOOKUP($B250,大盤與近月台指!$A$4:$I$499,2,FALSE)</f>
        <v>0</v>
      </c>
      <c r="D250" s="37">
        <f>VLOOKUP($B250,大盤與近月台指!$A$4:$I$499,3,FALSE)</f>
        <v>0</v>
      </c>
      <c r="E250" s="38">
        <f>VLOOKUP($B250,大盤與近月台指!$A$4:$I$499,4,FALSE)</f>
        <v>0</v>
      </c>
      <c r="F250" s="36">
        <f>VLOOKUP($B250,大盤與近月台指!$A$4:$I$499,5,FALSE)</f>
        <v>0</v>
      </c>
      <c r="G250" s="52">
        <f>VLOOKUP($B250,三大法人買賣超!$A$4:$I$500,3,FALSE)</f>
        <v>0</v>
      </c>
      <c r="H250" s="37">
        <f>VLOOKUP($B250,三大法人買賣超!$A$4:$I$500,5,FALSE)</f>
        <v>0</v>
      </c>
      <c r="I250" s="29">
        <f>VLOOKUP($B250,三大法人買賣超!$A$4:$I$500,7,FALSE)</f>
        <v>0</v>
      </c>
      <c r="J250" s="29">
        <f>VLOOKUP($B250,三大法人買賣超!$A$4:$I$500,9,FALSE)</f>
        <v>0</v>
      </c>
      <c r="K250" s="40">
        <f>新台幣匯率美元指數!B251</f>
        <v>0</v>
      </c>
      <c r="L250" s="41">
        <f>新台幣匯率美元指數!C251</f>
        <v>0</v>
      </c>
      <c r="M250" s="42">
        <f>新台幣匯率美元指數!D251</f>
        <v>0</v>
      </c>
      <c r="N250" s="29">
        <f>VLOOKUP($B250,期貨未平倉口數!$A$4:$M$499,4,FALSE)</f>
        <v>0</v>
      </c>
      <c r="O250" s="29">
        <f>VLOOKUP($B250,期貨未平倉口數!$A$4:$M$499,9,FALSE)</f>
        <v>0</v>
      </c>
      <c r="P250" s="29">
        <f>VLOOKUP($B250,期貨未平倉口數!$A$4:$M$499,10,FALSE)</f>
        <v>-73219.75</v>
      </c>
      <c r="Q250" s="29">
        <f>VLOOKUP($B250,期貨未平倉口數!$A$4:$M$499,11,FALSE)</f>
        <v>0</v>
      </c>
      <c r="R250" s="67">
        <f>VLOOKUP($B250,選擇權未平倉餘額!$A$4:$I$500,6,FALSE)</f>
        <v>0</v>
      </c>
      <c r="S250" s="67">
        <f>VLOOKUP($B250,選擇權未平倉餘額!$A$4:$I$500,7,FALSE)</f>
        <v>0</v>
      </c>
      <c r="T250" s="67">
        <f>VLOOKUP($B250,選擇權未平倉餘額!$A$4:$I$500,8,FALSE)</f>
        <v>0</v>
      </c>
      <c r="U250" s="67">
        <f>VLOOKUP($B250,選擇權未平倉餘額!$A$4:$I$500,9,FALSE)</f>
        <v>0</v>
      </c>
      <c r="V250" s="42">
        <f>VLOOKUP($B250,臺指選擇權P_C_Ratios!$A$4:$C$500,3,FALSE)</f>
        <v>0</v>
      </c>
      <c r="W250" s="44" t="e">
        <f>VLOOKUP($B250,散戶多空比!$A$6:$L$500,12,FALSE)</f>
        <v>#DIV/0!</v>
      </c>
      <c r="X250" s="43">
        <f>VLOOKUP($B250,期貨大額交易人未沖銷部位!$A$4:$O$499,4,FALSE)</f>
        <v>0</v>
      </c>
      <c r="Y250" s="43">
        <f>VLOOKUP($B250,期貨大額交易人未沖銷部位!$A$4:$O$499,7,FALSE)</f>
        <v>0</v>
      </c>
      <c r="Z250" s="43">
        <f>VLOOKUP($B250,期貨大額交易人未沖銷部位!$A$4:$O$499,10,FALSE)</f>
        <v>0</v>
      </c>
      <c r="AA250" s="43">
        <f>VLOOKUP($B250,期貨大額交易人未沖銷部位!$A$4:$O$499,13,FALSE)</f>
        <v>0</v>
      </c>
      <c r="AB250" s="43">
        <f>VLOOKUP($B250,期貨大額交易人未沖銷部位!$A$4:$O$499,14,FALSE)</f>
        <v>0</v>
      </c>
      <c r="AC250" s="43">
        <f>VLOOKUP($B250,期貨大額交易人未沖銷部位!$A$4:$O$499,15,FALSE)</f>
        <v>0</v>
      </c>
      <c r="AD250" s="36">
        <f>VLOOKUP($B250,三大美股走勢!$A$4:$J$500,4,FALSE)</f>
        <v>0</v>
      </c>
      <c r="AE250" s="36">
        <f>VLOOKUP($B250,三大美股走勢!$A$4:$J$500,7,FALSE)</f>
        <v>0</v>
      </c>
      <c r="AF250" s="36">
        <f>VLOOKUP($B250,三大美股走勢!$A$4:$J$500,10,FALSE)</f>
        <v>0</v>
      </c>
    </row>
    <row r="251" spans="2:32">
      <c r="B251" s="35">
        <v>43030</v>
      </c>
      <c r="C251" s="36">
        <f>VLOOKUP($B251,大盤與近月台指!$A$4:$I$499,2,FALSE)</f>
        <v>0</v>
      </c>
      <c r="D251" s="37">
        <f>VLOOKUP($B251,大盤與近月台指!$A$4:$I$499,3,FALSE)</f>
        <v>0</v>
      </c>
      <c r="E251" s="38">
        <f>VLOOKUP($B251,大盤與近月台指!$A$4:$I$499,4,FALSE)</f>
        <v>0</v>
      </c>
      <c r="F251" s="36">
        <f>VLOOKUP($B251,大盤與近月台指!$A$4:$I$499,5,FALSE)</f>
        <v>0</v>
      </c>
      <c r="G251" s="52">
        <f>VLOOKUP($B251,三大法人買賣超!$A$4:$I$500,3,FALSE)</f>
        <v>0</v>
      </c>
      <c r="H251" s="37">
        <f>VLOOKUP($B251,三大法人買賣超!$A$4:$I$500,5,FALSE)</f>
        <v>0</v>
      </c>
      <c r="I251" s="29">
        <f>VLOOKUP($B251,三大法人買賣超!$A$4:$I$500,7,FALSE)</f>
        <v>0</v>
      </c>
      <c r="J251" s="29">
        <f>VLOOKUP($B251,三大法人買賣超!$A$4:$I$500,9,FALSE)</f>
        <v>0</v>
      </c>
      <c r="K251" s="40">
        <f>新台幣匯率美元指數!B252</f>
        <v>0</v>
      </c>
      <c r="L251" s="41">
        <f>新台幣匯率美元指數!C252</f>
        <v>0</v>
      </c>
      <c r="M251" s="42">
        <f>新台幣匯率美元指數!D252</f>
        <v>0</v>
      </c>
      <c r="N251" s="29">
        <f>VLOOKUP($B251,期貨未平倉口數!$A$4:$M$499,4,FALSE)</f>
        <v>0</v>
      </c>
      <c r="O251" s="29">
        <f>VLOOKUP($B251,期貨未平倉口數!$A$4:$M$499,9,FALSE)</f>
        <v>0</v>
      </c>
      <c r="P251" s="29">
        <f>VLOOKUP($B251,期貨未平倉口數!$A$4:$M$499,10,FALSE)</f>
        <v>-73219.75</v>
      </c>
      <c r="Q251" s="29">
        <f>VLOOKUP($B251,期貨未平倉口數!$A$4:$M$499,11,FALSE)</f>
        <v>0</v>
      </c>
      <c r="R251" s="67">
        <f>VLOOKUP($B251,選擇權未平倉餘額!$A$4:$I$500,6,FALSE)</f>
        <v>0</v>
      </c>
      <c r="S251" s="67">
        <f>VLOOKUP($B251,選擇權未平倉餘額!$A$4:$I$500,7,FALSE)</f>
        <v>0</v>
      </c>
      <c r="T251" s="67">
        <f>VLOOKUP($B251,選擇權未平倉餘額!$A$4:$I$500,8,FALSE)</f>
        <v>0</v>
      </c>
      <c r="U251" s="67">
        <f>VLOOKUP($B251,選擇權未平倉餘額!$A$4:$I$500,9,FALSE)</f>
        <v>0</v>
      </c>
      <c r="V251" s="42">
        <f>VLOOKUP($B251,臺指選擇權P_C_Ratios!$A$4:$C$500,3,FALSE)</f>
        <v>0</v>
      </c>
      <c r="W251" s="44" t="e">
        <f>VLOOKUP($B251,散戶多空比!$A$6:$L$500,12,FALSE)</f>
        <v>#DIV/0!</v>
      </c>
      <c r="X251" s="43">
        <f>VLOOKUP($B251,期貨大額交易人未沖銷部位!$A$4:$O$499,4,FALSE)</f>
        <v>0</v>
      </c>
      <c r="Y251" s="43">
        <f>VLOOKUP($B251,期貨大額交易人未沖銷部位!$A$4:$O$499,7,FALSE)</f>
        <v>0</v>
      </c>
      <c r="Z251" s="43">
        <f>VLOOKUP($B251,期貨大額交易人未沖銷部位!$A$4:$O$499,10,FALSE)</f>
        <v>0</v>
      </c>
      <c r="AA251" s="43">
        <f>VLOOKUP($B251,期貨大額交易人未沖銷部位!$A$4:$O$499,13,FALSE)</f>
        <v>0</v>
      </c>
      <c r="AB251" s="43">
        <f>VLOOKUP($B251,期貨大額交易人未沖銷部位!$A$4:$O$499,14,FALSE)</f>
        <v>0</v>
      </c>
      <c r="AC251" s="43">
        <f>VLOOKUP($B251,期貨大額交易人未沖銷部位!$A$4:$O$499,15,FALSE)</f>
        <v>0</v>
      </c>
      <c r="AD251" s="36">
        <f>VLOOKUP($B251,三大美股走勢!$A$4:$J$500,4,FALSE)</f>
        <v>0</v>
      </c>
      <c r="AE251" s="36">
        <f>VLOOKUP($B251,三大美股走勢!$A$4:$J$500,7,FALSE)</f>
        <v>0</v>
      </c>
      <c r="AF251" s="36">
        <f>VLOOKUP($B251,三大美股走勢!$A$4:$J$500,10,FALSE)</f>
        <v>0</v>
      </c>
    </row>
    <row r="252" spans="2:32">
      <c r="B252" s="35">
        <v>43031</v>
      </c>
      <c r="C252" s="36">
        <f>VLOOKUP($B252,大盤與近月台指!$A$4:$I$499,2,FALSE)</f>
        <v>0</v>
      </c>
      <c r="D252" s="37">
        <f>VLOOKUP($B252,大盤與近月台指!$A$4:$I$499,3,FALSE)</f>
        <v>0</v>
      </c>
      <c r="E252" s="38">
        <f>VLOOKUP($B252,大盤與近月台指!$A$4:$I$499,4,FALSE)</f>
        <v>0</v>
      </c>
      <c r="F252" s="36">
        <f>VLOOKUP($B252,大盤與近月台指!$A$4:$I$499,5,FALSE)</f>
        <v>0</v>
      </c>
      <c r="G252" s="52">
        <f>VLOOKUP($B252,三大法人買賣超!$A$4:$I$500,3,FALSE)</f>
        <v>0</v>
      </c>
      <c r="H252" s="37">
        <f>VLOOKUP($B252,三大法人買賣超!$A$4:$I$500,5,FALSE)</f>
        <v>0</v>
      </c>
      <c r="I252" s="29">
        <f>VLOOKUP($B252,三大法人買賣超!$A$4:$I$500,7,FALSE)</f>
        <v>0</v>
      </c>
      <c r="J252" s="29">
        <f>VLOOKUP($B252,三大法人買賣超!$A$4:$I$500,9,FALSE)</f>
        <v>0</v>
      </c>
      <c r="K252" s="40">
        <f>新台幣匯率美元指數!B253</f>
        <v>0</v>
      </c>
      <c r="L252" s="41">
        <f>新台幣匯率美元指數!C253</f>
        <v>0</v>
      </c>
      <c r="M252" s="42">
        <f>新台幣匯率美元指數!D253</f>
        <v>0</v>
      </c>
      <c r="N252" s="29">
        <f>VLOOKUP($B252,期貨未平倉口數!$A$4:$M$499,4,FALSE)</f>
        <v>0</v>
      </c>
      <c r="O252" s="29">
        <f>VLOOKUP($B252,期貨未平倉口數!$A$4:$M$499,9,FALSE)</f>
        <v>0</v>
      </c>
      <c r="P252" s="29">
        <f>VLOOKUP($B252,期貨未平倉口數!$A$4:$M$499,10,FALSE)</f>
        <v>-73219.75</v>
      </c>
      <c r="Q252" s="29">
        <f>VLOOKUP($B252,期貨未平倉口數!$A$4:$M$499,11,FALSE)</f>
        <v>0</v>
      </c>
      <c r="R252" s="67">
        <f>VLOOKUP($B252,選擇權未平倉餘額!$A$4:$I$500,6,FALSE)</f>
        <v>0</v>
      </c>
      <c r="S252" s="67">
        <f>VLOOKUP($B252,選擇權未平倉餘額!$A$4:$I$500,7,FALSE)</f>
        <v>0</v>
      </c>
      <c r="T252" s="67">
        <f>VLOOKUP($B252,選擇權未平倉餘額!$A$4:$I$500,8,FALSE)</f>
        <v>0</v>
      </c>
      <c r="U252" s="67">
        <f>VLOOKUP($B252,選擇權未平倉餘額!$A$4:$I$500,9,FALSE)</f>
        <v>0</v>
      </c>
      <c r="V252" s="42">
        <f>VLOOKUP($B252,臺指選擇權P_C_Ratios!$A$4:$C$500,3,FALSE)</f>
        <v>0</v>
      </c>
      <c r="W252" s="44" t="e">
        <f>VLOOKUP($B252,散戶多空比!$A$6:$L$500,12,FALSE)</f>
        <v>#DIV/0!</v>
      </c>
      <c r="X252" s="43">
        <f>VLOOKUP($B252,期貨大額交易人未沖銷部位!$A$4:$O$499,4,FALSE)</f>
        <v>0</v>
      </c>
      <c r="Y252" s="43">
        <f>VLOOKUP($B252,期貨大額交易人未沖銷部位!$A$4:$O$499,7,FALSE)</f>
        <v>0</v>
      </c>
      <c r="Z252" s="43">
        <f>VLOOKUP($B252,期貨大額交易人未沖銷部位!$A$4:$O$499,10,FALSE)</f>
        <v>0</v>
      </c>
      <c r="AA252" s="43">
        <f>VLOOKUP($B252,期貨大額交易人未沖銷部位!$A$4:$O$499,13,FALSE)</f>
        <v>0</v>
      </c>
      <c r="AB252" s="43">
        <f>VLOOKUP($B252,期貨大額交易人未沖銷部位!$A$4:$O$499,14,FALSE)</f>
        <v>0</v>
      </c>
      <c r="AC252" s="43">
        <f>VLOOKUP($B252,期貨大額交易人未沖銷部位!$A$4:$O$499,15,FALSE)</f>
        <v>0</v>
      </c>
      <c r="AD252" s="36">
        <f>VLOOKUP($B252,三大美股走勢!$A$4:$J$500,4,FALSE)</f>
        <v>0</v>
      </c>
      <c r="AE252" s="36">
        <f>VLOOKUP($B252,三大美股走勢!$A$4:$J$500,7,FALSE)</f>
        <v>0</v>
      </c>
      <c r="AF252" s="36">
        <f>VLOOKUP($B252,三大美股走勢!$A$4:$J$500,10,FALSE)</f>
        <v>0</v>
      </c>
    </row>
    <row r="253" spans="2:32">
      <c r="B253" s="35">
        <v>43032</v>
      </c>
      <c r="C253" s="36">
        <f>VLOOKUP($B253,大盤與近月台指!$A$4:$I$499,2,FALSE)</f>
        <v>0</v>
      </c>
      <c r="D253" s="37">
        <f>VLOOKUP($B253,大盤與近月台指!$A$4:$I$499,3,FALSE)</f>
        <v>0</v>
      </c>
      <c r="E253" s="38">
        <f>VLOOKUP($B253,大盤與近月台指!$A$4:$I$499,4,FALSE)</f>
        <v>0</v>
      </c>
      <c r="F253" s="36">
        <f>VLOOKUP($B253,大盤與近月台指!$A$4:$I$499,5,FALSE)</f>
        <v>0</v>
      </c>
      <c r="G253" s="52">
        <f>VLOOKUP($B253,三大法人買賣超!$A$4:$I$500,3,FALSE)</f>
        <v>0</v>
      </c>
      <c r="H253" s="37">
        <f>VLOOKUP($B253,三大法人買賣超!$A$4:$I$500,5,FALSE)</f>
        <v>0</v>
      </c>
      <c r="I253" s="29">
        <f>VLOOKUP($B253,三大法人買賣超!$A$4:$I$500,7,FALSE)</f>
        <v>0</v>
      </c>
      <c r="J253" s="29">
        <f>VLOOKUP($B253,三大法人買賣超!$A$4:$I$500,9,FALSE)</f>
        <v>0</v>
      </c>
      <c r="K253" s="40">
        <f>新台幣匯率美元指數!B254</f>
        <v>0</v>
      </c>
      <c r="L253" s="41">
        <f>新台幣匯率美元指數!C254</f>
        <v>0</v>
      </c>
      <c r="M253" s="42">
        <f>新台幣匯率美元指數!D254</f>
        <v>0</v>
      </c>
      <c r="N253" s="29">
        <f>VLOOKUP($B253,期貨未平倉口數!$A$4:$M$499,4,FALSE)</f>
        <v>0</v>
      </c>
      <c r="O253" s="29">
        <f>VLOOKUP($B253,期貨未平倉口數!$A$4:$M$499,9,FALSE)</f>
        <v>0</v>
      </c>
      <c r="P253" s="29">
        <f>VLOOKUP($B253,期貨未平倉口數!$A$4:$M$499,10,FALSE)</f>
        <v>-73219.75</v>
      </c>
      <c r="Q253" s="29">
        <f>VLOOKUP($B253,期貨未平倉口數!$A$4:$M$499,11,FALSE)</f>
        <v>0</v>
      </c>
      <c r="R253" s="67">
        <f>VLOOKUP($B253,選擇權未平倉餘額!$A$4:$I$500,6,FALSE)</f>
        <v>0</v>
      </c>
      <c r="S253" s="67">
        <f>VLOOKUP($B253,選擇權未平倉餘額!$A$4:$I$500,7,FALSE)</f>
        <v>0</v>
      </c>
      <c r="T253" s="67">
        <f>VLOOKUP($B253,選擇權未平倉餘額!$A$4:$I$500,8,FALSE)</f>
        <v>0</v>
      </c>
      <c r="U253" s="67">
        <f>VLOOKUP($B253,選擇權未平倉餘額!$A$4:$I$500,9,FALSE)</f>
        <v>0</v>
      </c>
      <c r="V253" s="42">
        <f>VLOOKUP($B253,臺指選擇權P_C_Ratios!$A$4:$C$500,3,FALSE)</f>
        <v>0</v>
      </c>
      <c r="W253" s="44" t="e">
        <f>VLOOKUP($B253,散戶多空比!$A$6:$L$500,12,FALSE)</f>
        <v>#DIV/0!</v>
      </c>
      <c r="X253" s="43">
        <f>VLOOKUP($B253,期貨大額交易人未沖銷部位!$A$4:$O$499,4,FALSE)</f>
        <v>0</v>
      </c>
      <c r="Y253" s="43">
        <f>VLOOKUP($B253,期貨大額交易人未沖銷部位!$A$4:$O$499,7,FALSE)</f>
        <v>0</v>
      </c>
      <c r="Z253" s="43">
        <f>VLOOKUP($B253,期貨大額交易人未沖銷部位!$A$4:$O$499,10,FALSE)</f>
        <v>0</v>
      </c>
      <c r="AA253" s="43">
        <f>VLOOKUP($B253,期貨大額交易人未沖銷部位!$A$4:$O$499,13,FALSE)</f>
        <v>0</v>
      </c>
      <c r="AB253" s="43">
        <f>VLOOKUP($B253,期貨大額交易人未沖銷部位!$A$4:$O$499,14,FALSE)</f>
        <v>0</v>
      </c>
      <c r="AC253" s="43">
        <f>VLOOKUP($B253,期貨大額交易人未沖銷部位!$A$4:$O$499,15,FALSE)</f>
        <v>0</v>
      </c>
      <c r="AD253" s="36">
        <f>VLOOKUP($B253,三大美股走勢!$A$4:$J$500,4,FALSE)</f>
        <v>0</v>
      </c>
      <c r="AE253" s="36">
        <f>VLOOKUP($B253,三大美股走勢!$A$4:$J$500,7,FALSE)</f>
        <v>0</v>
      </c>
      <c r="AF253" s="36">
        <f>VLOOKUP($B253,三大美股走勢!$A$4:$J$500,10,FALSE)</f>
        <v>0</v>
      </c>
    </row>
    <row r="254" spans="2:32">
      <c r="B254" s="35">
        <v>43033</v>
      </c>
      <c r="C254" s="36">
        <f>VLOOKUP($B254,大盤與近月台指!$A$4:$I$499,2,FALSE)</f>
        <v>0</v>
      </c>
      <c r="D254" s="37">
        <f>VLOOKUP($B254,大盤與近月台指!$A$4:$I$499,3,FALSE)</f>
        <v>0</v>
      </c>
      <c r="E254" s="38">
        <f>VLOOKUP($B254,大盤與近月台指!$A$4:$I$499,4,FALSE)</f>
        <v>0</v>
      </c>
      <c r="F254" s="36">
        <f>VLOOKUP($B254,大盤與近月台指!$A$4:$I$499,5,FALSE)</f>
        <v>0</v>
      </c>
      <c r="G254" s="52">
        <f>VLOOKUP($B254,三大法人買賣超!$A$4:$I$500,3,FALSE)</f>
        <v>0</v>
      </c>
      <c r="H254" s="37">
        <f>VLOOKUP($B254,三大法人買賣超!$A$4:$I$500,5,FALSE)</f>
        <v>0</v>
      </c>
      <c r="I254" s="29">
        <f>VLOOKUP($B254,三大法人買賣超!$A$4:$I$500,7,FALSE)</f>
        <v>0</v>
      </c>
      <c r="J254" s="29">
        <f>VLOOKUP($B254,三大法人買賣超!$A$4:$I$500,9,FALSE)</f>
        <v>0</v>
      </c>
      <c r="K254" s="40">
        <f>新台幣匯率美元指數!B255</f>
        <v>0</v>
      </c>
      <c r="L254" s="41">
        <f>新台幣匯率美元指數!C255</f>
        <v>0</v>
      </c>
      <c r="M254" s="42">
        <f>新台幣匯率美元指數!D255</f>
        <v>0</v>
      </c>
      <c r="N254" s="29">
        <f>VLOOKUP($B254,期貨未平倉口數!$A$4:$M$499,4,FALSE)</f>
        <v>0</v>
      </c>
      <c r="O254" s="29">
        <f>VLOOKUP($B254,期貨未平倉口數!$A$4:$M$499,9,FALSE)</f>
        <v>0</v>
      </c>
      <c r="P254" s="29">
        <f>VLOOKUP($B254,期貨未平倉口數!$A$4:$M$499,10,FALSE)</f>
        <v>-73219.75</v>
      </c>
      <c r="Q254" s="29">
        <f>VLOOKUP($B254,期貨未平倉口數!$A$4:$M$499,11,FALSE)</f>
        <v>0</v>
      </c>
      <c r="R254" s="67">
        <f>VLOOKUP($B254,選擇權未平倉餘額!$A$4:$I$500,6,FALSE)</f>
        <v>0</v>
      </c>
      <c r="S254" s="67">
        <f>VLOOKUP($B254,選擇權未平倉餘額!$A$4:$I$500,7,FALSE)</f>
        <v>0</v>
      </c>
      <c r="T254" s="67">
        <f>VLOOKUP($B254,選擇權未平倉餘額!$A$4:$I$500,8,FALSE)</f>
        <v>0</v>
      </c>
      <c r="U254" s="67">
        <f>VLOOKUP($B254,選擇權未平倉餘額!$A$4:$I$500,9,FALSE)</f>
        <v>0</v>
      </c>
      <c r="V254" s="42">
        <f>VLOOKUP($B254,臺指選擇權P_C_Ratios!$A$4:$C$500,3,FALSE)</f>
        <v>0</v>
      </c>
      <c r="W254" s="44" t="e">
        <f>VLOOKUP($B254,散戶多空比!$A$6:$L$500,12,FALSE)</f>
        <v>#DIV/0!</v>
      </c>
      <c r="X254" s="43">
        <f>VLOOKUP($B254,期貨大額交易人未沖銷部位!$A$4:$O$499,4,FALSE)</f>
        <v>0</v>
      </c>
      <c r="Y254" s="43">
        <f>VLOOKUP($B254,期貨大額交易人未沖銷部位!$A$4:$O$499,7,FALSE)</f>
        <v>0</v>
      </c>
      <c r="Z254" s="43">
        <f>VLOOKUP($B254,期貨大額交易人未沖銷部位!$A$4:$O$499,10,FALSE)</f>
        <v>0</v>
      </c>
      <c r="AA254" s="43">
        <f>VLOOKUP($B254,期貨大額交易人未沖銷部位!$A$4:$O$499,13,FALSE)</f>
        <v>0</v>
      </c>
      <c r="AB254" s="43">
        <f>VLOOKUP($B254,期貨大額交易人未沖銷部位!$A$4:$O$499,14,FALSE)</f>
        <v>0</v>
      </c>
      <c r="AC254" s="43">
        <f>VLOOKUP($B254,期貨大額交易人未沖銷部位!$A$4:$O$499,15,FALSE)</f>
        <v>0</v>
      </c>
      <c r="AD254" s="36">
        <f>VLOOKUP($B254,三大美股走勢!$A$4:$J$500,4,FALSE)</f>
        <v>0</v>
      </c>
      <c r="AE254" s="36">
        <f>VLOOKUP($B254,三大美股走勢!$A$4:$J$500,7,FALSE)</f>
        <v>0</v>
      </c>
      <c r="AF254" s="36">
        <f>VLOOKUP($B254,三大美股走勢!$A$4:$J$500,10,FALSE)</f>
        <v>0</v>
      </c>
    </row>
    <row r="255" spans="2:32">
      <c r="B255" s="35">
        <v>43034</v>
      </c>
      <c r="C255" s="36">
        <f>VLOOKUP($B255,大盤與近月台指!$A$4:$I$499,2,FALSE)</f>
        <v>0</v>
      </c>
      <c r="D255" s="37">
        <f>VLOOKUP($B255,大盤與近月台指!$A$4:$I$499,3,FALSE)</f>
        <v>0</v>
      </c>
      <c r="E255" s="38">
        <f>VLOOKUP($B255,大盤與近月台指!$A$4:$I$499,4,FALSE)</f>
        <v>0</v>
      </c>
      <c r="F255" s="36">
        <f>VLOOKUP($B255,大盤與近月台指!$A$4:$I$499,5,FALSE)</f>
        <v>0</v>
      </c>
      <c r="G255" s="52">
        <f>VLOOKUP($B255,三大法人買賣超!$A$4:$I$500,3,FALSE)</f>
        <v>0</v>
      </c>
      <c r="H255" s="37">
        <f>VLOOKUP($B255,三大法人買賣超!$A$4:$I$500,5,FALSE)</f>
        <v>0</v>
      </c>
      <c r="I255" s="29">
        <f>VLOOKUP($B255,三大法人買賣超!$A$4:$I$500,7,FALSE)</f>
        <v>0</v>
      </c>
      <c r="J255" s="29">
        <f>VLOOKUP($B255,三大法人買賣超!$A$4:$I$500,9,FALSE)</f>
        <v>0</v>
      </c>
      <c r="K255" s="40">
        <f>新台幣匯率美元指數!B256</f>
        <v>0</v>
      </c>
      <c r="L255" s="41">
        <f>新台幣匯率美元指數!C256</f>
        <v>0</v>
      </c>
      <c r="M255" s="42">
        <f>新台幣匯率美元指數!D256</f>
        <v>0</v>
      </c>
      <c r="N255" s="29">
        <f>VLOOKUP($B255,期貨未平倉口數!$A$4:$M$499,4,FALSE)</f>
        <v>0</v>
      </c>
      <c r="O255" s="29">
        <f>VLOOKUP($B255,期貨未平倉口數!$A$4:$M$499,9,FALSE)</f>
        <v>0</v>
      </c>
      <c r="P255" s="29">
        <f>VLOOKUP($B255,期貨未平倉口數!$A$4:$M$499,10,FALSE)</f>
        <v>-73219.75</v>
      </c>
      <c r="Q255" s="29">
        <f>VLOOKUP($B255,期貨未平倉口數!$A$4:$M$499,11,FALSE)</f>
        <v>0</v>
      </c>
      <c r="R255" s="67">
        <f>VLOOKUP($B255,選擇權未平倉餘額!$A$4:$I$500,6,FALSE)</f>
        <v>0</v>
      </c>
      <c r="S255" s="67">
        <f>VLOOKUP($B255,選擇權未平倉餘額!$A$4:$I$500,7,FALSE)</f>
        <v>0</v>
      </c>
      <c r="T255" s="67">
        <f>VLOOKUP($B255,選擇權未平倉餘額!$A$4:$I$500,8,FALSE)</f>
        <v>0</v>
      </c>
      <c r="U255" s="67">
        <f>VLOOKUP($B255,選擇權未平倉餘額!$A$4:$I$500,9,FALSE)</f>
        <v>0</v>
      </c>
      <c r="V255" s="42">
        <f>VLOOKUP($B255,臺指選擇權P_C_Ratios!$A$4:$C$500,3,FALSE)</f>
        <v>0</v>
      </c>
      <c r="W255" s="44" t="e">
        <f>VLOOKUP($B255,散戶多空比!$A$6:$L$500,12,FALSE)</f>
        <v>#DIV/0!</v>
      </c>
      <c r="X255" s="43">
        <f>VLOOKUP($B255,期貨大額交易人未沖銷部位!$A$4:$O$499,4,FALSE)</f>
        <v>0</v>
      </c>
      <c r="Y255" s="43">
        <f>VLOOKUP($B255,期貨大額交易人未沖銷部位!$A$4:$O$499,7,FALSE)</f>
        <v>0</v>
      </c>
      <c r="Z255" s="43">
        <f>VLOOKUP($B255,期貨大額交易人未沖銷部位!$A$4:$O$499,10,FALSE)</f>
        <v>0</v>
      </c>
      <c r="AA255" s="43">
        <f>VLOOKUP($B255,期貨大額交易人未沖銷部位!$A$4:$O$499,13,FALSE)</f>
        <v>0</v>
      </c>
      <c r="AB255" s="43">
        <f>VLOOKUP($B255,期貨大額交易人未沖銷部位!$A$4:$O$499,14,FALSE)</f>
        <v>0</v>
      </c>
      <c r="AC255" s="43">
        <f>VLOOKUP($B255,期貨大額交易人未沖銷部位!$A$4:$O$499,15,FALSE)</f>
        <v>0</v>
      </c>
      <c r="AD255" s="36">
        <f>VLOOKUP($B255,三大美股走勢!$A$4:$J$500,4,FALSE)</f>
        <v>0</v>
      </c>
      <c r="AE255" s="36">
        <f>VLOOKUP($B255,三大美股走勢!$A$4:$J$500,7,FALSE)</f>
        <v>0</v>
      </c>
      <c r="AF255" s="36">
        <f>VLOOKUP($B255,三大美股走勢!$A$4:$J$500,10,FALSE)</f>
        <v>0</v>
      </c>
    </row>
    <row r="256" spans="2:32">
      <c r="B256" s="35">
        <v>43035</v>
      </c>
      <c r="C256" s="36">
        <f>VLOOKUP($B256,大盤與近月台指!$A$4:$I$499,2,FALSE)</f>
        <v>0</v>
      </c>
      <c r="D256" s="37">
        <f>VLOOKUP($B256,大盤與近月台指!$A$4:$I$499,3,FALSE)</f>
        <v>0</v>
      </c>
      <c r="E256" s="38">
        <f>VLOOKUP($B256,大盤與近月台指!$A$4:$I$499,4,FALSE)</f>
        <v>0</v>
      </c>
      <c r="F256" s="36">
        <f>VLOOKUP($B256,大盤與近月台指!$A$4:$I$499,5,FALSE)</f>
        <v>0</v>
      </c>
      <c r="G256" s="52">
        <f>VLOOKUP($B256,三大法人買賣超!$A$4:$I$500,3,FALSE)</f>
        <v>0</v>
      </c>
      <c r="H256" s="37">
        <f>VLOOKUP($B256,三大法人買賣超!$A$4:$I$500,5,FALSE)</f>
        <v>0</v>
      </c>
      <c r="I256" s="29">
        <f>VLOOKUP($B256,三大法人買賣超!$A$4:$I$500,7,FALSE)</f>
        <v>0</v>
      </c>
      <c r="J256" s="29">
        <f>VLOOKUP($B256,三大法人買賣超!$A$4:$I$500,9,FALSE)</f>
        <v>0</v>
      </c>
      <c r="K256" s="40">
        <f>新台幣匯率美元指數!B257</f>
        <v>0</v>
      </c>
      <c r="L256" s="41">
        <f>新台幣匯率美元指數!C257</f>
        <v>0</v>
      </c>
      <c r="M256" s="42">
        <f>新台幣匯率美元指數!D257</f>
        <v>0</v>
      </c>
      <c r="N256" s="29">
        <f>VLOOKUP($B256,期貨未平倉口數!$A$4:$M$499,4,FALSE)</f>
        <v>0</v>
      </c>
      <c r="O256" s="29">
        <f>VLOOKUP($B256,期貨未平倉口數!$A$4:$M$499,9,FALSE)</f>
        <v>0</v>
      </c>
      <c r="P256" s="29">
        <f>VLOOKUP($B256,期貨未平倉口數!$A$4:$M$499,10,FALSE)</f>
        <v>-73219.75</v>
      </c>
      <c r="Q256" s="29">
        <f>VLOOKUP($B256,期貨未平倉口數!$A$4:$M$499,11,FALSE)</f>
        <v>0</v>
      </c>
      <c r="R256" s="67">
        <f>VLOOKUP($B256,選擇權未平倉餘額!$A$4:$I$500,6,FALSE)</f>
        <v>0</v>
      </c>
      <c r="S256" s="67">
        <f>VLOOKUP($B256,選擇權未平倉餘額!$A$4:$I$500,7,FALSE)</f>
        <v>0</v>
      </c>
      <c r="T256" s="67">
        <f>VLOOKUP($B256,選擇權未平倉餘額!$A$4:$I$500,8,FALSE)</f>
        <v>0</v>
      </c>
      <c r="U256" s="67">
        <f>VLOOKUP($B256,選擇權未平倉餘額!$A$4:$I$500,9,FALSE)</f>
        <v>0</v>
      </c>
      <c r="V256" s="42">
        <f>VLOOKUP($B256,臺指選擇權P_C_Ratios!$A$4:$C$500,3,FALSE)</f>
        <v>0</v>
      </c>
      <c r="W256" s="44" t="e">
        <f>VLOOKUP($B256,散戶多空比!$A$6:$L$500,12,FALSE)</f>
        <v>#DIV/0!</v>
      </c>
      <c r="X256" s="43">
        <f>VLOOKUP($B256,期貨大額交易人未沖銷部位!$A$4:$O$499,4,FALSE)</f>
        <v>0</v>
      </c>
      <c r="Y256" s="43">
        <f>VLOOKUP($B256,期貨大額交易人未沖銷部位!$A$4:$O$499,7,FALSE)</f>
        <v>0</v>
      </c>
      <c r="Z256" s="43">
        <f>VLOOKUP($B256,期貨大額交易人未沖銷部位!$A$4:$O$499,10,FALSE)</f>
        <v>0</v>
      </c>
      <c r="AA256" s="43">
        <f>VLOOKUP($B256,期貨大額交易人未沖銷部位!$A$4:$O$499,13,FALSE)</f>
        <v>0</v>
      </c>
      <c r="AB256" s="43">
        <f>VLOOKUP($B256,期貨大額交易人未沖銷部位!$A$4:$O$499,14,FALSE)</f>
        <v>0</v>
      </c>
      <c r="AC256" s="43">
        <f>VLOOKUP($B256,期貨大額交易人未沖銷部位!$A$4:$O$499,15,FALSE)</f>
        <v>0</v>
      </c>
      <c r="AD256" s="36">
        <f>VLOOKUP($B256,三大美股走勢!$A$4:$J$500,4,FALSE)</f>
        <v>0</v>
      </c>
      <c r="AE256" s="36">
        <f>VLOOKUP($B256,三大美股走勢!$A$4:$J$500,7,FALSE)</f>
        <v>0</v>
      </c>
      <c r="AF256" s="36">
        <f>VLOOKUP($B256,三大美股走勢!$A$4:$J$500,10,FALSE)</f>
        <v>0</v>
      </c>
    </row>
    <row r="257" spans="2:32">
      <c r="B257" s="35">
        <v>43036</v>
      </c>
      <c r="C257" s="36">
        <f>VLOOKUP($B257,大盤與近月台指!$A$4:$I$499,2,FALSE)</f>
        <v>0</v>
      </c>
      <c r="D257" s="37">
        <f>VLOOKUP($B257,大盤與近月台指!$A$4:$I$499,3,FALSE)</f>
        <v>0</v>
      </c>
      <c r="E257" s="38">
        <f>VLOOKUP($B257,大盤與近月台指!$A$4:$I$499,4,FALSE)</f>
        <v>0</v>
      </c>
      <c r="F257" s="36">
        <f>VLOOKUP($B257,大盤與近月台指!$A$4:$I$499,5,FALSE)</f>
        <v>0</v>
      </c>
      <c r="G257" s="52">
        <f>VLOOKUP($B257,三大法人買賣超!$A$4:$I$500,3,FALSE)</f>
        <v>0</v>
      </c>
      <c r="H257" s="37">
        <f>VLOOKUP($B257,三大法人買賣超!$A$4:$I$500,5,FALSE)</f>
        <v>0</v>
      </c>
      <c r="I257" s="29">
        <f>VLOOKUP($B257,三大法人買賣超!$A$4:$I$500,7,FALSE)</f>
        <v>0</v>
      </c>
      <c r="J257" s="29">
        <f>VLOOKUP($B257,三大法人買賣超!$A$4:$I$500,9,FALSE)</f>
        <v>0</v>
      </c>
      <c r="K257" s="40">
        <f>新台幣匯率美元指數!B258</f>
        <v>0</v>
      </c>
      <c r="L257" s="41">
        <f>新台幣匯率美元指數!C258</f>
        <v>0</v>
      </c>
      <c r="M257" s="42">
        <f>新台幣匯率美元指數!D258</f>
        <v>0</v>
      </c>
      <c r="N257" s="29">
        <f>VLOOKUP($B257,期貨未平倉口數!$A$4:$M$499,4,FALSE)</f>
        <v>0</v>
      </c>
      <c r="O257" s="29">
        <f>VLOOKUP($B257,期貨未平倉口數!$A$4:$M$499,9,FALSE)</f>
        <v>0</v>
      </c>
      <c r="P257" s="29">
        <f>VLOOKUP($B257,期貨未平倉口數!$A$4:$M$499,10,FALSE)</f>
        <v>-73219.75</v>
      </c>
      <c r="Q257" s="29">
        <f>VLOOKUP($B257,期貨未平倉口數!$A$4:$M$499,11,FALSE)</f>
        <v>0</v>
      </c>
      <c r="R257" s="67">
        <f>VLOOKUP($B257,選擇權未平倉餘額!$A$4:$I$500,6,FALSE)</f>
        <v>0</v>
      </c>
      <c r="S257" s="67">
        <f>VLOOKUP($B257,選擇權未平倉餘額!$A$4:$I$500,7,FALSE)</f>
        <v>0</v>
      </c>
      <c r="T257" s="67">
        <f>VLOOKUP($B257,選擇權未平倉餘額!$A$4:$I$500,8,FALSE)</f>
        <v>0</v>
      </c>
      <c r="U257" s="67">
        <f>VLOOKUP($B257,選擇權未平倉餘額!$A$4:$I$500,9,FALSE)</f>
        <v>0</v>
      </c>
      <c r="V257" s="42">
        <f>VLOOKUP($B257,臺指選擇權P_C_Ratios!$A$4:$C$500,3,FALSE)</f>
        <v>0</v>
      </c>
      <c r="W257" s="44" t="e">
        <f>VLOOKUP($B257,散戶多空比!$A$6:$L$500,12,FALSE)</f>
        <v>#DIV/0!</v>
      </c>
      <c r="X257" s="43">
        <f>VLOOKUP($B257,期貨大額交易人未沖銷部位!$A$4:$O$499,4,FALSE)</f>
        <v>0</v>
      </c>
      <c r="Y257" s="43">
        <f>VLOOKUP($B257,期貨大額交易人未沖銷部位!$A$4:$O$499,7,FALSE)</f>
        <v>0</v>
      </c>
      <c r="Z257" s="43">
        <f>VLOOKUP($B257,期貨大額交易人未沖銷部位!$A$4:$O$499,10,FALSE)</f>
        <v>0</v>
      </c>
      <c r="AA257" s="43">
        <f>VLOOKUP($B257,期貨大額交易人未沖銷部位!$A$4:$O$499,13,FALSE)</f>
        <v>0</v>
      </c>
      <c r="AB257" s="43">
        <f>VLOOKUP($B257,期貨大額交易人未沖銷部位!$A$4:$O$499,14,FALSE)</f>
        <v>0</v>
      </c>
      <c r="AC257" s="43">
        <f>VLOOKUP($B257,期貨大額交易人未沖銷部位!$A$4:$O$499,15,FALSE)</f>
        <v>0</v>
      </c>
      <c r="AD257" s="36">
        <f>VLOOKUP($B257,三大美股走勢!$A$4:$J$500,4,FALSE)</f>
        <v>0</v>
      </c>
      <c r="AE257" s="36">
        <f>VLOOKUP($B257,三大美股走勢!$A$4:$J$500,7,FALSE)</f>
        <v>0</v>
      </c>
      <c r="AF257" s="36">
        <f>VLOOKUP($B257,三大美股走勢!$A$4:$J$500,10,FALSE)</f>
        <v>0</v>
      </c>
    </row>
    <row r="258" spans="2:32">
      <c r="B258" s="35">
        <v>43037</v>
      </c>
      <c r="C258" s="36">
        <f>VLOOKUP($B258,大盤與近月台指!$A$4:$I$499,2,FALSE)</f>
        <v>0</v>
      </c>
      <c r="D258" s="37">
        <f>VLOOKUP($B258,大盤與近月台指!$A$4:$I$499,3,FALSE)</f>
        <v>0</v>
      </c>
      <c r="E258" s="38">
        <f>VLOOKUP($B258,大盤與近月台指!$A$4:$I$499,4,FALSE)</f>
        <v>0</v>
      </c>
      <c r="F258" s="36">
        <f>VLOOKUP($B258,大盤與近月台指!$A$4:$I$499,5,FALSE)</f>
        <v>0</v>
      </c>
      <c r="G258" s="52">
        <f>VLOOKUP($B258,三大法人買賣超!$A$4:$I$500,3,FALSE)</f>
        <v>0</v>
      </c>
      <c r="H258" s="37">
        <f>VLOOKUP($B258,三大法人買賣超!$A$4:$I$500,5,FALSE)</f>
        <v>0</v>
      </c>
      <c r="I258" s="29">
        <f>VLOOKUP($B258,三大法人買賣超!$A$4:$I$500,7,FALSE)</f>
        <v>0</v>
      </c>
      <c r="J258" s="29">
        <f>VLOOKUP($B258,三大法人買賣超!$A$4:$I$500,9,FALSE)</f>
        <v>0</v>
      </c>
      <c r="K258" s="40">
        <f>新台幣匯率美元指數!B259</f>
        <v>0</v>
      </c>
      <c r="L258" s="41">
        <f>新台幣匯率美元指數!C259</f>
        <v>0</v>
      </c>
      <c r="M258" s="42">
        <f>新台幣匯率美元指數!D259</f>
        <v>0</v>
      </c>
      <c r="N258" s="29">
        <f>VLOOKUP($B258,期貨未平倉口數!$A$4:$M$499,4,FALSE)</f>
        <v>0</v>
      </c>
      <c r="O258" s="29">
        <f>VLOOKUP($B258,期貨未平倉口數!$A$4:$M$499,9,FALSE)</f>
        <v>0</v>
      </c>
      <c r="P258" s="29">
        <f>VLOOKUP($B258,期貨未平倉口數!$A$4:$M$499,10,FALSE)</f>
        <v>-73219.75</v>
      </c>
      <c r="Q258" s="29">
        <f>VLOOKUP($B258,期貨未平倉口數!$A$4:$M$499,11,FALSE)</f>
        <v>0</v>
      </c>
      <c r="R258" s="67">
        <f>VLOOKUP($B258,選擇權未平倉餘額!$A$4:$I$500,6,FALSE)</f>
        <v>0</v>
      </c>
      <c r="S258" s="67">
        <f>VLOOKUP($B258,選擇權未平倉餘額!$A$4:$I$500,7,FALSE)</f>
        <v>0</v>
      </c>
      <c r="T258" s="67">
        <f>VLOOKUP($B258,選擇權未平倉餘額!$A$4:$I$500,8,FALSE)</f>
        <v>0</v>
      </c>
      <c r="U258" s="67">
        <f>VLOOKUP($B258,選擇權未平倉餘額!$A$4:$I$500,9,FALSE)</f>
        <v>0</v>
      </c>
      <c r="V258" s="42">
        <f>VLOOKUP($B258,臺指選擇權P_C_Ratios!$A$4:$C$500,3,FALSE)</f>
        <v>0</v>
      </c>
      <c r="W258" s="44" t="e">
        <f>VLOOKUP($B258,散戶多空比!$A$6:$L$500,12,FALSE)</f>
        <v>#DIV/0!</v>
      </c>
      <c r="X258" s="43">
        <f>VLOOKUP($B258,期貨大額交易人未沖銷部位!$A$4:$O$499,4,FALSE)</f>
        <v>0</v>
      </c>
      <c r="Y258" s="43">
        <f>VLOOKUP($B258,期貨大額交易人未沖銷部位!$A$4:$O$499,7,FALSE)</f>
        <v>0</v>
      </c>
      <c r="Z258" s="43">
        <f>VLOOKUP($B258,期貨大額交易人未沖銷部位!$A$4:$O$499,10,FALSE)</f>
        <v>0</v>
      </c>
      <c r="AA258" s="43">
        <f>VLOOKUP($B258,期貨大額交易人未沖銷部位!$A$4:$O$499,13,FALSE)</f>
        <v>0</v>
      </c>
      <c r="AB258" s="43">
        <f>VLOOKUP($B258,期貨大額交易人未沖銷部位!$A$4:$O$499,14,FALSE)</f>
        <v>0</v>
      </c>
      <c r="AC258" s="43">
        <f>VLOOKUP($B258,期貨大額交易人未沖銷部位!$A$4:$O$499,15,FALSE)</f>
        <v>0</v>
      </c>
      <c r="AD258" s="36">
        <f>VLOOKUP($B258,三大美股走勢!$A$4:$J$500,4,FALSE)</f>
        <v>0</v>
      </c>
      <c r="AE258" s="36">
        <f>VLOOKUP($B258,三大美股走勢!$A$4:$J$500,7,FALSE)</f>
        <v>0</v>
      </c>
      <c r="AF258" s="36">
        <f>VLOOKUP($B258,三大美股走勢!$A$4:$J$500,10,FALSE)</f>
        <v>0</v>
      </c>
    </row>
    <row r="259" spans="2:32">
      <c r="B259" s="35">
        <v>43038</v>
      </c>
      <c r="C259" s="36">
        <f>VLOOKUP($B259,大盤與近月台指!$A$4:$I$499,2,FALSE)</f>
        <v>0</v>
      </c>
      <c r="D259" s="37">
        <f>VLOOKUP($B259,大盤與近月台指!$A$4:$I$499,3,FALSE)</f>
        <v>0</v>
      </c>
      <c r="E259" s="38">
        <f>VLOOKUP($B259,大盤與近月台指!$A$4:$I$499,4,FALSE)</f>
        <v>0</v>
      </c>
      <c r="F259" s="36">
        <f>VLOOKUP($B259,大盤與近月台指!$A$4:$I$499,5,FALSE)</f>
        <v>0</v>
      </c>
      <c r="G259" s="52">
        <f>VLOOKUP($B259,三大法人買賣超!$A$4:$I$500,3,FALSE)</f>
        <v>0</v>
      </c>
      <c r="H259" s="37">
        <f>VLOOKUP($B259,三大法人買賣超!$A$4:$I$500,5,FALSE)</f>
        <v>0</v>
      </c>
      <c r="I259" s="29">
        <f>VLOOKUP($B259,三大法人買賣超!$A$4:$I$500,7,FALSE)</f>
        <v>0</v>
      </c>
      <c r="J259" s="29">
        <f>VLOOKUP($B259,三大法人買賣超!$A$4:$I$500,9,FALSE)</f>
        <v>0</v>
      </c>
      <c r="K259" s="40">
        <f>新台幣匯率美元指數!B260</f>
        <v>0</v>
      </c>
      <c r="L259" s="41">
        <f>新台幣匯率美元指數!C260</f>
        <v>0</v>
      </c>
      <c r="M259" s="42">
        <f>新台幣匯率美元指數!D260</f>
        <v>0</v>
      </c>
      <c r="N259" s="29">
        <f>VLOOKUP($B259,期貨未平倉口數!$A$4:$M$499,4,FALSE)</f>
        <v>0</v>
      </c>
      <c r="O259" s="29">
        <f>VLOOKUP($B259,期貨未平倉口數!$A$4:$M$499,9,FALSE)</f>
        <v>0</v>
      </c>
      <c r="P259" s="29">
        <f>VLOOKUP($B259,期貨未平倉口數!$A$4:$M$499,10,FALSE)</f>
        <v>-73219.75</v>
      </c>
      <c r="Q259" s="29">
        <f>VLOOKUP($B259,期貨未平倉口數!$A$4:$M$499,11,FALSE)</f>
        <v>0</v>
      </c>
      <c r="R259" s="67">
        <f>VLOOKUP($B259,選擇權未平倉餘額!$A$4:$I$500,6,FALSE)</f>
        <v>0</v>
      </c>
      <c r="S259" s="67">
        <f>VLOOKUP($B259,選擇權未平倉餘額!$A$4:$I$500,7,FALSE)</f>
        <v>0</v>
      </c>
      <c r="T259" s="67">
        <f>VLOOKUP($B259,選擇權未平倉餘額!$A$4:$I$500,8,FALSE)</f>
        <v>0</v>
      </c>
      <c r="U259" s="67">
        <f>VLOOKUP($B259,選擇權未平倉餘額!$A$4:$I$500,9,FALSE)</f>
        <v>0</v>
      </c>
      <c r="V259" s="42">
        <f>VLOOKUP($B259,臺指選擇權P_C_Ratios!$A$4:$C$500,3,FALSE)</f>
        <v>0</v>
      </c>
      <c r="W259" s="44" t="e">
        <f>VLOOKUP($B259,散戶多空比!$A$6:$L$500,12,FALSE)</f>
        <v>#DIV/0!</v>
      </c>
      <c r="X259" s="43">
        <f>VLOOKUP($B259,期貨大額交易人未沖銷部位!$A$4:$O$499,4,FALSE)</f>
        <v>0</v>
      </c>
      <c r="Y259" s="43">
        <f>VLOOKUP($B259,期貨大額交易人未沖銷部位!$A$4:$O$499,7,FALSE)</f>
        <v>0</v>
      </c>
      <c r="Z259" s="43">
        <f>VLOOKUP($B259,期貨大額交易人未沖銷部位!$A$4:$O$499,10,FALSE)</f>
        <v>0</v>
      </c>
      <c r="AA259" s="43">
        <f>VLOOKUP($B259,期貨大額交易人未沖銷部位!$A$4:$O$499,13,FALSE)</f>
        <v>0</v>
      </c>
      <c r="AB259" s="43">
        <f>VLOOKUP($B259,期貨大額交易人未沖銷部位!$A$4:$O$499,14,FALSE)</f>
        <v>0</v>
      </c>
      <c r="AC259" s="43">
        <f>VLOOKUP($B259,期貨大額交易人未沖銷部位!$A$4:$O$499,15,FALSE)</f>
        <v>0</v>
      </c>
      <c r="AD259" s="36">
        <f>VLOOKUP($B259,三大美股走勢!$A$4:$J$500,4,FALSE)</f>
        <v>0</v>
      </c>
      <c r="AE259" s="36">
        <f>VLOOKUP($B259,三大美股走勢!$A$4:$J$500,7,FALSE)</f>
        <v>0</v>
      </c>
      <c r="AF259" s="36">
        <f>VLOOKUP($B259,三大美股走勢!$A$4:$J$500,10,FALSE)</f>
        <v>0</v>
      </c>
    </row>
    <row r="260" spans="2:32">
      <c r="B260" s="35">
        <v>43039</v>
      </c>
      <c r="C260" s="36">
        <f>VLOOKUP($B260,大盤與近月台指!$A$4:$I$499,2,FALSE)</f>
        <v>0</v>
      </c>
      <c r="D260" s="37">
        <f>VLOOKUP($B260,大盤與近月台指!$A$4:$I$499,3,FALSE)</f>
        <v>0</v>
      </c>
      <c r="E260" s="38">
        <f>VLOOKUP($B260,大盤與近月台指!$A$4:$I$499,4,FALSE)</f>
        <v>0</v>
      </c>
      <c r="F260" s="36">
        <f>VLOOKUP($B260,大盤與近月台指!$A$4:$I$499,5,FALSE)</f>
        <v>0</v>
      </c>
      <c r="G260" s="52">
        <f>VLOOKUP($B260,三大法人買賣超!$A$4:$I$500,3,FALSE)</f>
        <v>0</v>
      </c>
      <c r="H260" s="37">
        <f>VLOOKUP($B260,三大法人買賣超!$A$4:$I$500,5,FALSE)</f>
        <v>0</v>
      </c>
      <c r="I260" s="29">
        <f>VLOOKUP($B260,三大法人買賣超!$A$4:$I$500,7,FALSE)</f>
        <v>0</v>
      </c>
      <c r="J260" s="29">
        <f>VLOOKUP($B260,三大法人買賣超!$A$4:$I$500,9,FALSE)</f>
        <v>0</v>
      </c>
      <c r="K260" s="40">
        <f>新台幣匯率美元指數!B261</f>
        <v>0</v>
      </c>
      <c r="L260" s="41">
        <f>新台幣匯率美元指數!C261</f>
        <v>0</v>
      </c>
      <c r="M260" s="42">
        <f>新台幣匯率美元指數!D261</f>
        <v>0</v>
      </c>
      <c r="N260" s="29">
        <f>VLOOKUP($B260,期貨未平倉口數!$A$4:$M$499,4,FALSE)</f>
        <v>0</v>
      </c>
      <c r="O260" s="29">
        <f>VLOOKUP($B260,期貨未平倉口數!$A$4:$M$499,9,FALSE)</f>
        <v>0</v>
      </c>
      <c r="P260" s="29">
        <f>VLOOKUP($B260,期貨未平倉口數!$A$4:$M$499,10,FALSE)</f>
        <v>-73219.75</v>
      </c>
      <c r="Q260" s="29">
        <f>VLOOKUP($B260,期貨未平倉口數!$A$4:$M$499,11,FALSE)</f>
        <v>0</v>
      </c>
      <c r="R260" s="67">
        <f>VLOOKUP($B260,選擇權未平倉餘額!$A$4:$I$500,6,FALSE)</f>
        <v>0</v>
      </c>
      <c r="S260" s="67">
        <f>VLOOKUP($B260,選擇權未平倉餘額!$A$4:$I$500,7,FALSE)</f>
        <v>0</v>
      </c>
      <c r="T260" s="67">
        <f>VLOOKUP($B260,選擇權未平倉餘額!$A$4:$I$500,8,FALSE)</f>
        <v>0</v>
      </c>
      <c r="U260" s="67">
        <f>VLOOKUP($B260,選擇權未平倉餘額!$A$4:$I$500,9,FALSE)</f>
        <v>0</v>
      </c>
      <c r="V260" s="42">
        <f>VLOOKUP($B260,臺指選擇權P_C_Ratios!$A$4:$C$500,3,FALSE)</f>
        <v>0</v>
      </c>
      <c r="W260" s="44" t="e">
        <f>VLOOKUP($B260,散戶多空比!$A$6:$L$500,12,FALSE)</f>
        <v>#DIV/0!</v>
      </c>
      <c r="X260" s="43">
        <f>VLOOKUP($B260,期貨大額交易人未沖銷部位!$A$4:$O$499,4,FALSE)</f>
        <v>0</v>
      </c>
      <c r="Y260" s="43">
        <f>VLOOKUP($B260,期貨大額交易人未沖銷部位!$A$4:$O$499,7,FALSE)</f>
        <v>0</v>
      </c>
      <c r="Z260" s="43">
        <f>VLOOKUP($B260,期貨大額交易人未沖銷部位!$A$4:$O$499,10,FALSE)</f>
        <v>0</v>
      </c>
      <c r="AA260" s="43">
        <f>VLOOKUP($B260,期貨大額交易人未沖銷部位!$A$4:$O$499,13,FALSE)</f>
        <v>0</v>
      </c>
      <c r="AB260" s="43">
        <f>VLOOKUP($B260,期貨大額交易人未沖銷部位!$A$4:$O$499,14,FALSE)</f>
        <v>0</v>
      </c>
      <c r="AC260" s="43">
        <f>VLOOKUP($B260,期貨大額交易人未沖銷部位!$A$4:$O$499,15,FALSE)</f>
        <v>0</v>
      </c>
      <c r="AD260" s="36">
        <f>VLOOKUP($B260,三大美股走勢!$A$4:$J$500,4,FALSE)</f>
        <v>0</v>
      </c>
      <c r="AE260" s="36">
        <f>VLOOKUP($B260,三大美股走勢!$A$4:$J$500,7,FALSE)</f>
        <v>0</v>
      </c>
      <c r="AF260" s="36">
        <f>VLOOKUP($B260,三大美股走勢!$A$4:$J$500,10,FALSE)</f>
        <v>0</v>
      </c>
    </row>
    <row r="261" spans="2:32">
      <c r="B261" s="35">
        <v>43040</v>
      </c>
      <c r="C261" s="36">
        <f>VLOOKUP($B261,大盤與近月台指!$A$4:$I$499,2,FALSE)</f>
        <v>0</v>
      </c>
      <c r="D261" s="37">
        <f>VLOOKUP($B261,大盤與近月台指!$A$4:$I$499,3,FALSE)</f>
        <v>0</v>
      </c>
      <c r="E261" s="38">
        <f>VLOOKUP($B261,大盤與近月台指!$A$4:$I$499,4,FALSE)</f>
        <v>0</v>
      </c>
      <c r="F261" s="36">
        <f>VLOOKUP($B261,大盤與近月台指!$A$4:$I$499,5,FALSE)</f>
        <v>0</v>
      </c>
      <c r="G261" s="52">
        <f>VLOOKUP($B261,三大法人買賣超!$A$4:$I$500,3,FALSE)</f>
        <v>0</v>
      </c>
      <c r="H261" s="37">
        <f>VLOOKUP($B261,三大法人買賣超!$A$4:$I$500,5,FALSE)</f>
        <v>0</v>
      </c>
      <c r="I261" s="29">
        <f>VLOOKUP($B261,三大法人買賣超!$A$4:$I$500,7,FALSE)</f>
        <v>0</v>
      </c>
      <c r="J261" s="29">
        <f>VLOOKUP($B261,三大法人買賣超!$A$4:$I$500,9,FALSE)</f>
        <v>0</v>
      </c>
      <c r="K261" s="40">
        <f>新台幣匯率美元指數!B262</f>
        <v>0</v>
      </c>
      <c r="L261" s="41">
        <f>新台幣匯率美元指數!C262</f>
        <v>0</v>
      </c>
      <c r="M261" s="42">
        <f>新台幣匯率美元指數!D262</f>
        <v>0</v>
      </c>
      <c r="N261" s="29">
        <f>VLOOKUP($B261,期貨未平倉口數!$A$4:$M$499,4,FALSE)</f>
        <v>0</v>
      </c>
      <c r="O261" s="29">
        <f>VLOOKUP($B261,期貨未平倉口數!$A$4:$M$499,9,FALSE)</f>
        <v>0</v>
      </c>
      <c r="P261" s="29">
        <f>VLOOKUP($B261,期貨未平倉口數!$A$4:$M$499,10,FALSE)</f>
        <v>-73219.75</v>
      </c>
      <c r="Q261" s="29">
        <f>VLOOKUP($B261,期貨未平倉口數!$A$4:$M$499,11,FALSE)</f>
        <v>0</v>
      </c>
      <c r="R261" s="67">
        <f>VLOOKUP($B261,選擇權未平倉餘額!$A$4:$I$500,6,FALSE)</f>
        <v>0</v>
      </c>
      <c r="S261" s="67">
        <f>VLOOKUP($B261,選擇權未平倉餘額!$A$4:$I$500,7,FALSE)</f>
        <v>0</v>
      </c>
      <c r="T261" s="67">
        <f>VLOOKUP($B261,選擇權未平倉餘額!$A$4:$I$500,8,FALSE)</f>
        <v>0</v>
      </c>
      <c r="U261" s="67">
        <f>VLOOKUP($B261,選擇權未平倉餘額!$A$4:$I$500,9,FALSE)</f>
        <v>0</v>
      </c>
      <c r="V261" s="42">
        <f>VLOOKUP($B261,臺指選擇權P_C_Ratios!$A$4:$C$500,3,FALSE)</f>
        <v>0</v>
      </c>
      <c r="W261" s="44" t="e">
        <f>VLOOKUP($B261,散戶多空比!$A$6:$L$500,12,FALSE)</f>
        <v>#DIV/0!</v>
      </c>
      <c r="X261" s="43">
        <f>VLOOKUP($B261,期貨大額交易人未沖銷部位!$A$4:$O$499,4,FALSE)</f>
        <v>0</v>
      </c>
      <c r="Y261" s="43">
        <f>VLOOKUP($B261,期貨大額交易人未沖銷部位!$A$4:$O$499,7,FALSE)</f>
        <v>0</v>
      </c>
      <c r="Z261" s="43">
        <f>VLOOKUP($B261,期貨大額交易人未沖銷部位!$A$4:$O$499,10,FALSE)</f>
        <v>0</v>
      </c>
      <c r="AA261" s="43">
        <f>VLOOKUP($B261,期貨大額交易人未沖銷部位!$A$4:$O$499,13,FALSE)</f>
        <v>0</v>
      </c>
      <c r="AB261" s="43">
        <f>VLOOKUP($B261,期貨大額交易人未沖銷部位!$A$4:$O$499,14,FALSE)</f>
        <v>0</v>
      </c>
      <c r="AC261" s="43">
        <f>VLOOKUP($B261,期貨大額交易人未沖銷部位!$A$4:$O$499,15,FALSE)</f>
        <v>0</v>
      </c>
      <c r="AD261" s="36">
        <f>VLOOKUP($B261,三大美股走勢!$A$4:$J$500,4,FALSE)</f>
        <v>0</v>
      </c>
      <c r="AE261" s="36">
        <f>VLOOKUP($B261,三大美股走勢!$A$4:$J$500,7,FALSE)</f>
        <v>0</v>
      </c>
      <c r="AF261" s="36">
        <f>VLOOKUP($B261,三大美股走勢!$A$4:$J$500,10,FALSE)</f>
        <v>0</v>
      </c>
    </row>
    <row r="262" spans="2:32">
      <c r="B262" s="35">
        <v>43041</v>
      </c>
      <c r="C262" s="36">
        <f>VLOOKUP($B262,大盤與近月台指!$A$4:$I$499,2,FALSE)</f>
        <v>0</v>
      </c>
      <c r="D262" s="37">
        <f>VLOOKUP($B262,大盤與近月台指!$A$4:$I$499,3,FALSE)</f>
        <v>0</v>
      </c>
      <c r="E262" s="38">
        <f>VLOOKUP($B262,大盤與近月台指!$A$4:$I$499,4,FALSE)</f>
        <v>0</v>
      </c>
      <c r="F262" s="36">
        <f>VLOOKUP($B262,大盤與近月台指!$A$4:$I$499,5,FALSE)</f>
        <v>0</v>
      </c>
      <c r="G262" s="52">
        <f>VLOOKUP($B262,三大法人買賣超!$A$4:$I$500,3,FALSE)</f>
        <v>0</v>
      </c>
      <c r="H262" s="37">
        <f>VLOOKUP($B262,三大法人買賣超!$A$4:$I$500,5,FALSE)</f>
        <v>0</v>
      </c>
      <c r="I262" s="29">
        <f>VLOOKUP($B262,三大法人買賣超!$A$4:$I$500,7,FALSE)</f>
        <v>0</v>
      </c>
      <c r="J262" s="29">
        <f>VLOOKUP($B262,三大法人買賣超!$A$4:$I$500,9,FALSE)</f>
        <v>0</v>
      </c>
      <c r="K262" s="40">
        <f>新台幣匯率美元指數!B263</f>
        <v>0</v>
      </c>
      <c r="L262" s="41">
        <f>新台幣匯率美元指數!C263</f>
        <v>0</v>
      </c>
      <c r="M262" s="42">
        <f>新台幣匯率美元指數!D263</f>
        <v>0</v>
      </c>
      <c r="N262" s="29">
        <f>VLOOKUP($B262,期貨未平倉口數!$A$4:$M$499,4,FALSE)</f>
        <v>0</v>
      </c>
      <c r="O262" s="29">
        <f>VLOOKUP($B262,期貨未平倉口數!$A$4:$M$499,9,FALSE)</f>
        <v>0</v>
      </c>
      <c r="P262" s="29">
        <f>VLOOKUP($B262,期貨未平倉口數!$A$4:$M$499,10,FALSE)</f>
        <v>-73219.75</v>
      </c>
      <c r="Q262" s="29">
        <f>VLOOKUP($B262,期貨未平倉口數!$A$4:$M$499,11,FALSE)</f>
        <v>0</v>
      </c>
      <c r="R262" s="67">
        <f>VLOOKUP($B262,選擇權未平倉餘額!$A$4:$I$500,6,FALSE)</f>
        <v>0</v>
      </c>
      <c r="S262" s="67">
        <f>VLOOKUP($B262,選擇權未平倉餘額!$A$4:$I$500,7,FALSE)</f>
        <v>0</v>
      </c>
      <c r="T262" s="67">
        <f>VLOOKUP($B262,選擇權未平倉餘額!$A$4:$I$500,8,FALSE)</f>
        <v>0</v>
      </c>
      <c r="U262" s="67">
        <f>VLOOKUP($B262,選擇權未平倉餘額!$A$4:$I$500,9,FALSE)</f>
        <v>0</v>
      </c>
      <c r="V262" s="42">
        <f>VLOOKUP($B262,臺指選擇權P_C_Ratios!$A$4:$C$500,3,FALSE)</f>
        <v>0</v>
      </c>
      <c r="W262" s="44" t="e">
        <f>VLOOKUP($B262,散戶多空比!$A$6:$L$500,12,FALSE)</f>
        <v>#DIV/0!</v>
      </c>
      <c r="X262" s="43">
        <f>VLOOKUP($B262,期貨大額交易人未沖銷部位!$A$4:$O$499,4,FALSE)</f>
        <v>0</v>
      </c>
      <c r="Y262" s="43">
        <f>VLOOKUP($B262,期貨大額交易人未沖銷部位!$A$4:$O$499,7,FALSE)</f>
        <v>0</v>
      </c>
      <c r="Z262" s="43">
        <f>VLOOKUP($B262,期貨大額交易人未沖銷部位!$A$4:$O$499,10,FALSE)</f>
        <v>0</v>
      </c>
      <c r="AA262" s="43">
        <f>VLOOKUP($B262,期貨大額交易人未沖銷部位!$A$4:$O$499,13,FALSE)</f>
        <v>0</v>
      </c>
      <c r="AB262" s="43">
        <f>VLOOKUP($B262,期貨大額交易人未沖銷部位!$A$4:$O$499,14,FALSE)</f>
        <v>0</v>
      </c>
      <c r="AC262" s="43">
        <f>VLOOKUP($B262,期貨大額交易人未沖銷部位!$A$4:$O$499,15,FALSE)</f>
        <v>0</v>
      </c>
      <c r="AD262" s="36">
        <f>VLOOKUP($B262,三大美股走勢!$A$4:$J$500,4,FALSE)</f>
        <v>0</v>
      </c>
      <c r="AE262" s="36">
        <f>VLOOKUP($B262,三大美股走勢!$A$4:$J$500,7,FALSE)</f>
        <v>0</v>
      </c>
      <c r="AF262" s="36">
        <f>VLOOKUP($B262,三大美股走勢!$A$4:$J$500,10,FALSE)</f>
        <v>0</v>
      </c>
    </row>
    <row r="263" spans="2:32">
      <c r="B263" s="35">
        <v>43042</v>
      </c>
      <c r="C263" s="36">
        <f>VLOOKUP($B263,大盤與近月台指!$A$4:$I$499,2,FALSE)</f>
        <v>0</v>
      </c>
      <c r="D263" s="37">
        <f>VLOOKUP($B263,大盤與近月台指!$A$4:$I$499,3,FALSE)</f>
        <v>0</v>
      </c>
      <c r="E263" s="38">
        <f>VLOOKUP($B263,大盤與近月台指!$A$4:$I$499,4,FALSE)</f>
        <v>0</v>
      </c>
      <c r="F263" s="36">
        <f>VLOOKUP($B263,大盤與近月台指!$A$4:$I$499,5,FALSE)</f>
        <v>0</v>
      </c>
      <c r="G263" s="52">
        <f>VLOOKUP($B263,三大法人買賣超!$A$4:$I$500,3,FALSE)</f>
        <v>0</v>
      </c>
      <c r="H263" s="37">
        <f>VLOOKUP($B263,三大法人買賣超!$A$4:$I$500,5,FALSE)</f>
        <v>0</v>
      </c>
      <c r="I263" s="29">
        <f>VLOOKUP($B263,三大法人買賣超!$A$4:$I$500,7,FALSE)</f>
        <v>0</v>
      </c>
      <c r="J263" s="29">
        <f>VLOOKUP($B263,三大法人買賣超!$A$4:$I$500,9,FALSE)</f>
        <v>0</v>
      </c>
      <c r="K263" s="40">
        <f>新台幣匯率美元指數!B264</f>
        <v>0</v>
      </c>
      <c r="L263" s="41">
        <f>新台幣匯率美元指數!C264</f>
        <v>0</v>
      </c>
      <c r="M263" s="42">
        <f>新台幣匯率美元指數!D264</f>
        <v>0</v>
      </c>
      <c r="N263" s="29">
        <f>VLOOKUP($B263,期貨未平倉口數!$A$4:$M$499,4,FALSE)</f>
        <v>0</v>
      </c>
      <c r="O263" s="29">
        <f>VLOOKUP($B263,期貨未平倉口數!$A$4:$M$499,9,FALSE)</f>
        <v>0</v>
      </c>
      <c r="P263" s="29">
        <f>VLOOKUP($B263,期貨未平倉口數!$A$4:$M$499,10,FALSE)</f>
        <v>-73219.75</v>
      </c>
      <c r="Q263" s="29">
        <f>VLOOKUP($B263,期貨未平倉口數!$A$4:$M$499,11,FALSE)</f>
        <v>0</v>
      </c>
      <c r="R263" s="67">
        <f>VLOOKUP($B263,選擇權未平倉餘額!$A$4:$I$500,6,FALSE)</f>
        <v>0</v>
      </c>
      <c r="S263" s="67">
        <f>VLOOKUP($B263,選擇權未平倉餘額!$A$4:$I$500,7,FALSE)</f>
        <v>0</v>
      </c>
      <c r="T263" s="67">
        <f>VLOOKUP($B263,選擇權未平倉餘額!$A$4:$I$500,8,FALSE)</f>
        <v>0</v>
      </c>
      <c r="U263" s="67">
        <f>VLOOKUP($B263,選擇權未平倉餘額!$A$4:$I$500,9,FALSE)</f>
        <v>0</v>
      </c>
      <c r="V263" s="42">
        <f>VLOOKUP($B263,臺指選擇權P_C_Ratios!$A$4:$C$500,3,FALSE)</f>
        <v>0</v>
      </c>
      <c r="W263" s="44" t="e">
        <f>VLOOKUP($B263,散戶多空比!$A$6:$L$500,12,FALSE)</f>
        <v>#DIV/0!</v>
      </c>
      <c r="X263" s="43">
        <f>VLOOKUP($B263,期貨大額交易人未沖銷部位!$A$4:$O$499,4,FALSE)</f>
        <v>0</v>
      </c>
      <c r="Y263" s="43">
        <f>VLOOKUP($B263,期貨大額交易人未沖銷部位!$A$4:$O$499,7,FALSE)</f>
        <v>0</v>
      </c>
      <c r="Z263" s="43">
        <f>VLOOKUP($B263,期貨大額交易人未沖銷部位!$A$4:$O$499,10,FALSE)</f>
        <v>0</v>
      </c>
      <c r="AA263" s="43">
        <f>VLOOKUP($B263,期貨大額交易人未沖銷部位!$A$4:$O$499,13,FALSE)</f>
        <v>0</v>
      </c>
      <c r="AB263" s="43">
        <f>VLOOKUP($B263,期貨大額交易人未沖銷部位!$A$4:$O$499,14,FALSE)</f>
        <v>0</v>
      </c>
      <c r="AC263" s="43">
        <f>VLOOKUP($B263,期貨大額交易人未沖銷部位!$A$4:$O$499,15,FALSE)</f>
        <v>0</v>
      </c>
      <c r="AD263" s="36">
        <f>VLOOKUP($B263,三大美股走勢!$A$4:$J$500,4,FALSE)</f>
        <v>0</v>
      </c>
      <c r="AE263" s="36">
        <f>VLOOKUP($B263,三大美股走勢!$A$4:$J$500,7,FALSE)</f>
        <v>0</v>
      </c>
      <c r="AF263" s="36">
        <f>VLOOKUP($B263,三大美股走勢!$A$4:$J$500,10,FALSE)</f>
        <v>0</v>
      </c>
    </row>
    <row r="264" spans="2:32">
      <c r="B264" s="35">
        <v>43043</v>
      </c>
      <c r="C264" s="36">
        <f>VLOOKUP($B264,大盤與近月台指!$A$4:$I$499,2,FALSE)</f>
        <v>0</v>
      </c>
      <c r="D264" s="37">
        <f>VLOOKUP($B264,大盤與近月台指!$A$4:$I$499,3,FALSE)</f>
        <v>0</v>
      </c>
      <c r="E264" s="38">
        <f>VLOOKUP($B264,大盤與近月台指!$A$4:$I$499,4,FALSE)</f>
        <v>0</v>
      </c>
      <c r="F264" s="36">
        <f>VLOOKUP($B264,大盤與近月台指!$A$4:$I$499,5,FALSE)</f>
        <v>0</v>
      </c>
      <c r="G264" s="52">
        <f>VLOOKUP($B264,三大法人買賣超!$A$4:$I$500,3,FALSE)</f>
        <v>0</v>
      </c>
      <c r="H264" s="37">
        <f>VLOOKUP($B264,三大法人買賣超!$A$4:$I$500,5,FALSE)</f>
        <v>0</v>
      </c>
      <c r="I264" s="29">
        <f>VLOOKUP($B264,三大法人買賣超!$A$4:$I$500,7,FALSE)</f>
        <v>0</v>
      </c>
      <c r="J264" s="29">
        <f>VLOOKUP($B264,三大法人買賣超!$A$4:$I$500,9,FALSE)</f>
        <v>0</v>
      </c>
      <c r="K264" s="40">
        <f>新台幣匯率美元指數!B265</f>
        <v>0</v>
      </c>
      <c r="L264" s="41">
        <f>新台幣匯率美元指數!C265</f>
        <v>0</v>
      </c>
      <c r="M264" s="42">
        <f>新台幣匯率美元指數!D265</f>
        <v>0</v>
      </c>
      <c r="N264" s="29">
        <f>VLOOKUP($B264,期貨未平倉口數!$A$4:$M$499,4,FALSE)</f>
        <v>0</v>
      </c>
      <c r="O264" s="29">
        <f>VLOOKUP($B264,期貨未平倉口數!$A$4:$M$499,9,FALSE)</f>
        <v>0</v>
      </c>
      <c r="P264" s="29">
        <f>VLOOKUP($B264,期貨未平倉口數!$A$4:$M$499,10,FALSE)</f>
        <v>-73219.75</v>
      </c>
      <c r="Q264" s="29">
        <f>VLOOKUP($B264,期貨未平倉口數!$A$4:$M$499,11,FALSE)</f>
        <v>0</v>
      </c>
      <c r="R264" s="67">
        <f>VLOOKUP($B264,選擇權未平倉餘額!$A$4:$I$500,6,FALSE)</f>
        <v>0</v>
      </c>
      <c r="S264" s="67">
        <f>VLOOKUP($B264,選擇權未平倉餘額!$A$4:$I$500,7,FALSE)</f>
        <v>0</v>
      </c>
      <c r="T264" s="67">
        <f>VLOOKUP($B264,選擇權未平倉餘額!$A$4:$I$500,8,FALSE)</f>
        <v>0</v>
      </c>
      <c r="U264" s="67">
        <f>VLOOKUP($B264,選擇權未平倉餘額!$A$4:$I$500,9,FALSE)</f>
        <v>0</v>
      </c>
      <c r="V264" s="42">
        <f>VLOOKUP($B264,臺指選擇權P_C_Ratios!$A$4:$C$500,3,FALSE)</f>
        <v>0</v>
      </c>
      <c r="W264" s="44" t="e">
        <f>VLOOKUP($B264,散戶多空比!$A$6:$L$500,12,FALSE)</f>
        <v>#DIV/0!</v>
      </c>
      <c r="X264" s="43">
        <f>VLOOKUP($B264,期貨大額交易人未沖銷部位!$A$4:$O$499,4,FALSE)</f>
        <v>0</v>
      </c>
      <c r="Y264" s="43">
        <f>VLOOKUP($B264,期貨大額交易人未沖銷部位!$A$4:$O$499,7,FALSE)</f>
        <v>0</v>
      </c>
      <c r="Z264" s="43">
        <f>VLOOKUP($B264,期貨大額交易人未沖銷部位!$A$4:$O$499,10,FALSE)</f>
        <v>0</v>
      </c>
      <c r="AA264" s="43">
        <f>VLOOKUP($B264,期貨大額交易人未沖銷部位!$A$4:$O$499,13,FALSE)</f>
        <v>0</v>
      </c>
      <c r="AB264" s="43">
        <f>VLOOKUP($B264,期貨大額交易人未沖銷部位!$A$4:$O$499,14,FALSE)</f>
        <v>0</v>
      </c>
      <c r="AC264" s="43">
        <f>VLOOKUP($B264,期貨大額交易人未沖銷部位!$A$4:$O$499,15,FALSE)</f>
        <v>0</v>
      </c>
      <c r="AD264" s="36">
        <f>VLOOKUP($B264,三大美股走勢!$A$4:$J$500,4,FALSE)</f>
        <v>0</v>
      </c>
      <c r="AE264" s="36">
        <f>VLOOKUP($B264,三大美股走勢!$A$4:$J$500,7,FALSE)</f>
        <v>0</v>
      </c>
      <c r="AF264" s="36">
        <f>VLOOKUP($B264,三大美股走勢!$A$4:$J$500,10,FALSE)</f>
        <v>0</v>
      </c>
    </row>
    <row r="265" spans="2:32">
      <c r="B265" s="35">
        <v>43044</v>
      </c>
      <c r="C265" s="36">
        <f>VLOOKUP($B265,大盤與近月台指!$A$4:$I$499,2,FALSE)</f>
        <v>0</v>
      </c>
      <c r="D265" s="37">
        <f>VLOOKUP($B265,大盤與近月台指!$A$4:$I$499,3,FALSE)</f>
        <v>0</v>
      </c>
      <c r="E265" s="38">
        <f>VLOOKUP($B265,大盤與近月台指!$A$4:$I$499,4,FALSE)</f>
        <v>0</v>
      </c>
      <c r="F265" s="36">
        <f>VLOOKUP($B265,大盤與近月台指!$A$4:$I$499,5,FALSE)</f>
        <v>0</v>
      </c>
      <c r="G265" s="52">
        <f>VLOOKUP($B265,三大法人買賣超!$A$4:$I$500,3,FALSE)</f>
        <v>0</v>
      </c>
      <c r="H265" s="37">
        <f>VLOOKUP($B265,三大法人買賣超!$A$4:$I$500,5,FALSE)</f>
        <v>0</v>
      </c>
      <c r="I265" s="29">
        <f>VLOOKUP($B265,三大法人買賣超!$A$4:$I$500,7,FALSE)</f>
        <v>0</v>
      </c>
      <c r="J265" s="29">
        <f>VLOOKUP($B265,三大法人買賣超!$A$4:$I$500,9,FALSE)</f>
        <v>0</v>
      </c>
      <c r="K265" s="40">
        <f>新台幣匯率美元指數!B266</f>
        <v>0</v>
      </c>
      <c r="L265" s="41">
        <f>新台幣匯率美元指數!C266</f>
        <v>0</v>
      </c>
      <c r="M265" s="42">
        <f>新台幣匯率美元指數!D266</f>
        <v>0</v>
      </c>
      <c r="N265" s="29">
        <f>VLOOKUP($B265,期貨未平倉口數!$A$4:$M$499,4,FALSE)</f>
        <v>0</v>
      </c>
      <c r="O265" s="29">
        <f>VLOOKUP($B265,期貨未平倉口數!$A$4:$M$499,9,FALSE)</f>
        <v>0</v>
      </c>
      <c r="P265" s="29">
        <f>VLOOKUP($B265,期貨未平倉口數!$A$4:$M$499,10,FALSE)</f>
        <v>-73219.75</v>
      </c>
      <c r="Q265" s="29">
        <f>VLOOKUP($B265,期貨未平倉口數!$A$4:$M$499,11,FALSE)</f>
        <v>0</v>
      </c>
      <c r="R265" s="67">
        <f>VLOOKUP($B265,選擇權未平倉餘額!$A$4:$I$500,6,FALSE)</f>
        <v>0</v>
      </c>
      <c r="S265" s="67">
        <f>VLOOKUP($B265,選擇權未平倉餘額!$A$4:$I$500,7,FALSE)</f>
        <v>0</v>
      </c>
      <c r="T265" s="67">
        <f>VLOOKUP($B265,選擇權未平倉餘額!$A$4:$I$500,8,FALSE)</f>
        <v>0</v>
      </c>
      <c r="U265" s="67">
        <f>VLOOKUP($B265,選擇權未平倉餘額!$A$4:$I$500,9,FALSE)</f>
        <v>0</v>
      </c>
      <c r="V265" s="42">
        <f>VLOOKUP($B265,臺指選擇權P_C_Ratios!$A$4:$C$500,3,FALSE)</f>
        <v>0</v>
      </c>
      <c r="W265" s="44" t="e">
        <f>VLOOKUP($B265,散戶多空比!$A$6:$L$500,12,FALSE)</f>
        <v>#DIV/0!</v>
      </c>
      <c r="X265" s="43">
        <f>VLOOKUP($B265,期貨大額交易人未沖銷部位!$A$4:$O$499,4,FALSE)</f>
        <v>0</v>
      </c>
      <c r="Y265" s="43">
        <f>VLOOKUP($B265,期貨大額交易人未沖銷部位!$A$4:$O$499,7,FALSE)</f>
        <v>0</v>
      </c>
      <c r="Z265" s="43">
        <f>VLOOKUP($B265,期貨大額交易人未沖銷部位!$A$4:$O$499,10,FALSE)</f>
        <v>0</v>
      </c>
      <c r="AA265" s="43">
        <f>VLOOKUP($B265,期貨大額交易人未沖銷部位!$A$4:$O$499,13,FALSE)</f>
        <v>0</v>
      </c>
      <c r="AB265" s="43">
        <f>VLOOKUP($B265,期貨大額交易人未沖銷部位!$A$4:$O$499,14,FALSE)</f>
        <v>0</v>
      </c>
      <c r="AC265" s="43">
        <f>VLOOKUP($B265,期貨大額交易人未沖銷部位!$A$4:$O$499,15,FALSE)</f>
        <v>0</v>
      </c>
      <c r="AD265" s="36">
        <f>VLOOKUP($B265,三大美股走勢!$A$4:$J$500,4,FALSE)</f>
        <v>0</v>
      </c>
      <c r="AE265" s="36">
        <f>VLOOKUP($B265,三大美股走勢!$A$4:$J$500,7,FALSE)</f>
        <v>0</v>
      </c>
      <c r="AF265" s="36">
        <f>VLOOKUP($B265,三大美股走勢!$A$4:$J$500,10,FALSE)</f>
        <v>0</v>
      </c>
    </row>
    <row r="266" spans="2:32">
      <c r="B266" s="35">
        <v>43045</v>
      </c>
      <c r="C266" s="36">
        <f>VLOOKUP($B266,大盤與近月台指!$A$4:$I$499,2,FALSE)</f>
        <v>0</v>
      </c>
      <c r="D266" s="37">
        <f>VLOOKUP($B266,大盤與近月台指!$A$4:$I$499,3,FALSE)</f>
        <v>0</v>
      </c>
      <c r="E266" s="38">
        <f>VLOOKUP($B266,大盤與近月台指!$A$4:$I$499,4,FALSE)</f>
        <v>0</v>
      </c>
      <c r="F266" s="36">
        <f>VLOOKUP($B266,大盤與近月台指!$A$4:$I$499,5,FALSE)</f>
        <v>0</v>
      </c>
      <c r="G266" s="52">
        <f>VLOOKUP($B266,三大法人買賣超!$A$4:$I$500,3,FALSE)</f>
        <v>0</v>
      </c>
      <c r="H266" s="37">
        <f>VLOOKUP($B266,三大法人買賣超!$A$4:$I$500,5,FALSE)</f>
        <v>0</v>
      </c>
      <c r="I266" s="29">
        <f>VLOOKUP($B266,三大法人買賣超!$A$4:$I$500,7,FALSE)</f>
        <v>0</v>
      </c>
      <c r="J266" s="29">
        <f>VLOOKUP($B266,三大法人買賣超!$A$4:$I$500,9,FALSE)</f>
        <v>0</v>
      </c>
      <c r="K266" s="40">
        <f>新台幣匯率美元指數!B267</f>
        <v>0</v>
      </c>
      <c r="L266" s="41">
        <f>新台幣匯率美元指數!C267</f>
        <v>0</v>
      </c>
      <c r="M266" s="42">
        <f>新台幣匯率美元指數!D267</f>
        <v>0</v>
      </c>
      <c r="N266" s="29">
        <f>VLOOKUP($B266,期貨未平倉口數!$A$4:$M$499,4,FALSE)</f>
        <v>0</v>
      </c>
      <c r="O266" s="29">
        <f>VLOOKUP($B266,期貨未平倉口數!$A$4:$M$499,9,FALSE)</f>
        <v>0</v>
      </c>
      <c r="P266" s="29">
        <f>VLOOKUP($B266,期貨未平倉口數!$A$4:$M$499,10,FALSE)</f>
        <v>-73219.75</v>
      </c>
      <c r="Q266" s="29">
        <f>VLOOKUP($B266,期貨未平倉口數!$A$4:$M$499,11,FALSE)</f>
        <v>0</v>
      </c>
      <c r="R266" s="67">
        <f>VLOOKUP($B266,選擇權未平倉餘額!$A$4:$I$500,6,FALSE)</f>
        <v>0</v>
      </c>
      <c r="S266" s="67">
        <f>VLOOKUP($B266,選擇權未平倉餘額!$A$4:$I$500,7,FALSE)</f>
        <v>0</v>
      </c>
      <c r="T266" s="67">
        <f>VLOOKUP($B266,選擇權未平倉餘額!$A$4:$I$500,8,FALSE)</f>
        <v>0</v>
      </c>
      <c r="U266" s="67">
        <f>VLOOKUP($B266,選擇權未平倉餘額!$A$4:$I$500,9,FALSE)</f>
        <v>0</v>
      </c>
      <c r="V266" s="42">
        <f>VLOOKUP($B266,臺指選擇權P_C_Ratios!$A$4:$C$500,3,FALSE)</f>
        <v>1.7575999999999998</v>
      </c>
      <c r="W266" s="44" t="e">
        <f>VLOOKUP($B266,散戶多空比!$A$6:$L$500,12,FALSE)</f>
        <v>#DIV/0!</v>
      </c>
      <c r="X266" s="43">
        <f>VLOOKUP($B266,期貨大額交易人未沖銷部位!$A$4:$O$499,4,FALSE)</f>
        <v>0</v>
      </c>
      <c r="Y266" s="43">
        <f>VLOOKUP($B266,期貨大額交易人未沖銷部位!$A$4:$O$499,7,FALSE)</f>
        <v>0</v>
      </c>
      <c r="Z266" s="43">
        <f>VLOOKUP($B266,期貨大額交易人未沖銷部位!$A$4:$O$499,10,FALSE)</f>
        <v>0</v>
      </c>
      <c r="AA266" s="43">
        <f>VLOOKUP($B266,期貨大額交易人未沖銷部位!$A$4:$O$499,13,FALSE)</f>
        <v>0</v>
      </c>
      <c r="AB266" s="43">
        <f>VLOOKUP($B266,期貨大額交易人未沖銷部位!$A$4:$O$499,14,FALSE)</f>
        <v>0</v>
      </c>
      <c r="AC266" s="43">
        <f>VLOOKUP($B266,期貨大額交易人未沖銷部位!$A$4:$O$499,15,FALSE)</f>
        <v>0</v>
      </c>
      <c r="AD266" s="36">
        <f>VLOOKUP($B266,三大美股走勢!$A$4:$J$500,4,FALSE)</f>
        <v>0</v>
      </c>
      <c r="AE266" s="36">
        <f>VLOOKUP($B266,三大美股走勢!$A$4:$J$500,7,FALSE)</f>
        <v>0</v>
      </c>
      <c r="AF266" s="36">
        <f>VLOOKUP($B266,三大美股走勢!$A$4:$J$500,10,FALSE)</f>
        <v>0</v>
      </c>
    </row>
    <row r="267" spans="2:32">
      <c r="B267" s="35">
        <v>43046</v>
      </c>
      <c r="C267" s="36">
        <f>VLOOKUP($B267,大盤與近月台指!$A$4:$I$499,2,FALSE)</f>
        <v>0</v>
      </c>
      <c r="D267" s="37">
        <f>VLOOKUP($B267,大盤與近月台指!$A$4:$I$499,3,FALSE)</f>
        <v>0</v>
      </c>
      <c r="E267" s="38">
        <f>VLOOKUP($B267,大盤與近月台指!$A$4:$I$499,4,FALSE)</f>
        <v>0</v>
      </c>
      <c r="F267" s="36">
        <f>VLOOKUP($B267,大盤與近月台指!$A$4:$I$499,5,FALSE)</f>
        <v>0</v>
      </c>
      <c r="G267" s="52">
        <f>VLOOKUP($B267,三大法人買賣超!$A$4:$I$500,3,FALSE)</f>
        <v>-0.35428269000000001</v>
      </c>
      <c r="H267" s="37">
        <f>VLOOKUP($B267,三大法人買賣超!$A$4:$I$500,5,FALSE)</f>
        <v>15.90190563</v>
      </c>
      <c r="I267" s="29">
        <f>VLOOKUP($B267,三大法人買賣超!$A$4:$I$500,7,FALSE)</f>
        <v>-2.7195471200000001</v>
      </c>
      <c r="J267" s="29">
        <f>VLOOKUP($B267,三大法人買賣超!$A$4:$I$500,9,FALSE)</f>
        <v>5.5423829900000001</v>
      </c>
      <c r="K267" s="40">
        <f>新台幣匯率美元指數!B268</f>
        <v>0</v>
      </c>
      <c r="L267" s="41">
        <f>新台幣匯率美元指數!C268</f>
        <v>0</v>
      </c>
      <c r="M267" s="42">
        <f>新台幣匯率美元指數!D268</f>
        <v>94.912999999999997</v>
      </c>
      <c r="N267" s="29">
        <f>VLOOKUP($B267,期貨未平倉口數!$A$4:$M$499,4,FALSE)</f>
        <v>3787</v>
      </c>
      <c r="O267" s="29">
        <f>VLOOKUP($B267,期貨未平倉口數!$A$4:$M$499,9,FALSE)</f>
        <v>49693</v>
      </c>
      <c r="P267" s="29">
        <f>VLOOKUP($B267,期貨未平倉口數!$A$4:$M$499,10,FALSE)</f>
        <v>-8492.25</v>
      </c>
      <c r="Q267" s="29">
        <f>VLOOKUP($B267,期貨未平倉口數!$A$4:$M$499,11,FALSE)</f>
        <v>49693</v>
      </c>
      <c r="R267" s="67">
        <f>VLOOKUP($B267,選擇權未平倉餘額!$A$4:$I$500,6,FALSE)</f>
        <v>0</v>
      </c>
      <c r="S267" s="67">
        <f>VLOOKUP($B267,選擇權未平倉餘額!$A$4:$I$500,7,FALSE)</f>
        <v>0</v>
      </c>
      <c r="T267" s="67">
        <f>VLOOKUP($B267,選擇權未平倉餘額!$A$4:$I$500,8,FALSE)</f>
        <v>0</v>
      </c>
      <c r="U267" s="67">
        <f>VLOOKUP($B267,選擇權未平倉餘額!$A$4:$I$500,9,FALSE)</f>
        <v>0</v>
      </c>
      <c r="V267" s="42">
        <f>VLOOKUP($B267,臺指選擇權P_C_Ratios!$A$4:$C$500,3,FALSE)</f>
        <v>1.8366999999999998</v>
      </c>
      <c r="W267" s="44" t="e">
        <f>VLOOKUP($B267,散戶多空比!$A$6:$L$500,12,FALSE)</f>
        <v>#DIV/0!</v>
      </c>
      <c r="X267" s="43">
        <f>VLOOKUP($B267,期貨大額交易人未沖銷部位!$A$4:$O$499,4,FALSE)</f>
        <v>0</v>
      </c>
      <c r="Y267" s="43">
        <f>VLOOKUP($B267,期貨大額交易人未沖銷部位!$A$4:$O$499,7,FALSE)</f>
        <v>0</v>
      </c>
      <c r="Z267" s="43">
        <f>VLOOKUP($B267,期貨大額交易人未沖銷部位!$A$4:$O$499,10,FALSE)</f>
        <v>0</v>
      </c>
      <c r="AA267" s="43">
        <f>VLOOKUP($B267,期貨大額交易人未沖銷部位!$A$4:$O$499,13,FALSE)</f>
        <v>0</v>
      </c>
      <c r="AB267" s="43">
        <f>VLOOKUP($B267,期貨大額交易人未沖銷部位!$A$4:$O$499,14,FALSE)</f>
        <v>0</v>
      </c>
      <c r="AC267" s="43">
        <f>VLOOKUP($B267,期貨大額交易人未沖銷部位!$A$4:$O$499,15,FALSE)</f>
        <v>0</v>
      </c>
      <c r="AD267" s="36">
        <f>VLOOKUP($B267,三大美股走勢!$A$4:$J$500,4,FALSE)</f>
        <v>4.0000000000000002E-4</v>
      </c>
      <c r="AE267" s="36">
        <f>VLOOKUP($B267,三大美股走勢!$A$4:$J$500,7,FALSE)</f>
        <v>-2.7000000000000001E-3</v>
      </c>
      <c r="AF267" s="36">
        <f>VLOOKUP($B267,三大美股走勢!$A$4:$J$500,10,FALSE)</f>
        <v>-5.9999999999999995E-4</v>
      </c>
    </row>
    <row r="268" spans="2:32">
      <c r="B268" s="35">
        <v>43047</v>
      </c>
      <c r="C268" s="36">
        <f>VLOOKUP($B268,大盤與近月台指!$A$4:$I$499,2,FALSE)</f>
        <v>10818.99</v>
      </c>
      <c r="D268" s="37">
        <f>VLOOKUP($B268,大盤與近月台指!$A$4:$I$499,3,FALSE)</f>
        <v>-21.35</v>
      </c>
      <c r="E268" s="38">
        <f>VLOOKUP($B268,大盤與近月台指!$A$4:$I$499,4,FALSE)</f>
        <v>-2E-3</v>
      </c>
      <c r="F268" s="36" t="str">
        <f>VLOOKUP($B268,大盤與近月台指!$A$4:$I$499,5,FALSE)</f>
        <v>1205.54億</v>
      </c>
      <c r="G268" s="52">
        <f>VLOOKUP($B268,三大法人買賣超!$A$4:$I$500,3,FALSE)</f>
        <v>5.2366513100000001</v>
      </c>
      <c r="H268" s="37">
        <f>VLOOKUP($B268,三大法人買賣超!$A$4:$I$500,5,FALSE)</f>
        <v>-0.98990677999999999</v>
      </c>
      <c r="I268" s="29">
        <f>VLOOKUP($B268,三大法人買賣超!$A$4:$I$500,7,FALSE)</f>
        <v>-0.27960283000000002</v>
      </c>
      <c r="J268" s="29">
        <f>VLOOKUP($B268,三大法人買賣超!$A$4:$I$500,9,FALSE)</f>
        <v>-33.14180417</v>
      </c>
      <c r="K268" s="40">
        <f>新台幣匯率美元指數!B269</f>
        <v>30.187000000000001</v>
      </c>
      <c r="L268" s="41">
        <f>新台幣匯率美元指數!C269</f>
        <v>1.7000000000000001E-2</v>
      </c>
      <c r="M268" s="42">
        <f>新台幣匯率美元指數!D269</f>
        <v>94.866</v>
      </c>
      <c r="N268" s="29">
        <f>VLOOKUP($B268,期貨未平倉口數!$A$4:$M$499,4,FALSE)</f>
        <v>3721.5</v>
      </c>
      <c r="O268" s="29">
        <f>VLOOKUP($B268,期貨未平倉口數!$A$4:$M$499,9,FALSE)</f>
        <v>46348.75</v>
      </c>
      <c r="P268" s="29">
        <f>VLOOKUP($B268,期貨未平倉口數!$A$4:$M$499,10,FALSE)</f>
        <v>-11836.5</v>
      </c>
      <c r="Q268" s="29">
        <f>VLOOKUP($B268,期貨未平倉口數!$A$4:$M$499,11,FALSE)</f>
        <v>-3344.25</v>
      </c>
      <c r="R268" s="67">
        <f>VLOOKUP($B268,選擇權未平倉餘額!$A$4:$I$500,6,FALSE)</f>
        <v>-16.912800000000001</v>
      </c>
      <c r="S268" s="67">
        <f>VLOOKUP($B268,選擇權未平倉餘額!$A$4:$I$500,7,FALSE)</f>
        <v>-3.1139999999999999</v>
      </c>
      <c r="T268" s="67">
        <f>VLOOKUP($B268,選擇權未平倉餘額!$A$4:$I$500,8,FALSE)</f>
        <v>58.347999999999999</v>
      </c>
      <c r="U268" s="67">
        <f>VLOOKUP($B268,選擇權未平倉餘額!$A$4:$I$500,9,FALSE)</f>
        <v>19.6342</v>
      </c>
      <c r="V268" s="42">
        <f>VLOOKUP($B268,臺指選擇權P_C_Ratios!$A$4:$C$500,3,FALSE)</f>
        <v>1.8161</v>
      </c>
      <c r="W268" s="44">
        <f>VLOOKUP($B268,散戶多空比!$A$6:$L$500,12,FALSE)</f>
        <v>-7.7823951643369846E-2</v>
      </c>
      <c r="X268" s="43">
        <f>VLOOKUP($B268,期貨大額交易人未沖銷部位!$A$4:$O$499,4,FALSE)</f>
        <v>3842</v>
      </c>
      <c r="Y268" s="43">
        <f>VLOOKUP($B268,期貨大額交易人未沖銷部位!$A$4:$O$499,7,FALSE)</f>
        <v>10995</v>
      </c>
      <c r="Z268" s="43">
        <f>VLOOKUP($B268,期貨大額交易人未沖銷部位!$A$4:$O$499,10,FALSE)</f>
        <v>7682</v>
      </c>
      <c r="AA268" s="43">
        <f>VLOOKUP($B268,期貨大額交易人未沖銷部位!$A$4:$O$499,13,FALSE)</f>
        <v>16427</v>
      </c>
      <c r="AB268" s="43">
        <f>VLOOKUP($B268,期貨大額交易人未沖銷部位!$A$4:$O$499,14,FALSE)</f>
        <v>3840</v>
      </c>
      <c r="AC268" s="43">
        <f>VLOOKUP($B268,期貨大額交易人未沖銷部位!$A$4:$O$499,15,FALSE)</f>
        <v>5432</v>
      </c>
      <c r="AD268" s="36">
        <f>VLOOKUP($B268,三大美股走勢!$A$4:$J$500,4,FALSE)</f>
        <v>3.5000000000000001E-3</v>
      </c>
      <c r="AE268" s="36">
        <f>VLOOKUP($B268,三大美股走勢!$A$4:$J$500,7,FALSE)</f>
        <v>-0.02</v>
      </c>
      <c r="AF268" s="36">
        <f>VLOOKUP($B268,三大美股走勢!$A$4:$J$500,10,FALSE)</f>
        <v>0.46</v>
      </c>
    </row>
    <row r="269" spans="2:32">
      <c r="B269" s="35">
        <v>43048</v>
      </c>
      <c r="C269" s="36">
        <f>VLOOKUP($B269,大盤與近月台指!$A$4:$I$499,2,FALSE)</f>
        <v>10743.27</v>
      </c>
      <c r="D269" s="37">
        <f>VLOOKUP($B269,大盤與近月台指!$A$4:$I$499,3,FALSE)</f>
        <v>-75.72</v>
      </c>
      <c r="E269" s="38">
        <f>VLOOKUP($B269,大盤與近月台指!$A$4:$I$499,4,FALSE)</f>
        <v>-7.0000000000000001E-3</v>
      </c>
      <c r="F269" s="36" t="str">
        <f>VLOOKUP($B269,大盤與近月台指!$A$4:$I$499,5,FALSE)</f>
        <v>1449.53億</v>
      </c>
      <c r="G269" s="52">
        <f>VLOOKUP($B269,三大法人買賣超!$A$4:$I$500,3,FALSE)</f>
        <v>-5.9021958999999997</v>
      </c>
      <c r="H269" s="37">
        <f>VLOOKUP($B269,三大法人買賣超!$A$4:$I$500,5,FALSE)</f>
        <v>-27.730246229999999</v>
      </c>
      <c r="I269" s="29">
        <f>VLOOKUP($B269,三大法人買賣超!$A$4:$I$500,7,FALSE)</f>
        <v>-5.9798200699999997</v>
      </c>
      <c r="J269" s="29">
        <f>VLOOKUP($B269,三大法人買賣超!$A$4:$I$500,9,FALSE)</f>
        <v>-31.413334989999999</v>
      </c>
      <c r="K269" s="40">
        <f>新台幣匯率美元指數!B270</f>
        <v>30.18</v>
      </c>
      <c r="L269" s="41">
        <f>新台幣匯率美元指數!C270</f>
        <v>-7.0000000000000001E-3</v>
      </c>
      <c r="M269" s="42">
        <f>新台幣匯率美元指數!D270</f>
        <v>0</v>
      </c>
      <c r="N269" s="29">
        <f>VLOOKUP($B269,期貨未平倉口數!$A$4:$M$499,4,FALSE)</f>
        <v>1689.75</v>
      </c>
      <c r="O269" s="29">
        <f>VLOOKUP($B269,期貨未平倉口數!$A$4:$M$499,9,FALSE)</f>
        <v>44118</v>
      </c>
      <c r="P269" s="29">
        <f>VLOOKUP($B269,期貨未平倉口數!$A$4:$M$499,10,FALSE)</f>
        <v>-14067.25</v>
      </c>
      <c r="Q269" s="29">
        <f>VLOOKUP($B269,期貨未平倉口數!$A$4:$M$499,11,FALSE)</f>
        <v>-2230.75</v>
      </c>
      <c r="R269" s="67">
        <f>VLOOKUP($B269,選擇權未平倉餘額!$A$4:$I$500,6,FALSE)</f>
        <v>-14.507400000000001</v>
      </c>
      <c r="S269" s="67">
        <f>VLOOKUP($B269,選擇權未平倉餘額!$A$4:$I$500,7,FALSE)</f>
        <v>-1.4329000000000001</v>
      </c>
      <c r="T269" s="67">
        <f>VLOOKUP($B269,選擇權未平倉餘額!$A$4:$I$500,8,FALSE)</f>
        <v>45.205100000000002</v>
      </c>
      <c r="U269" s="67">
        <f>VLOOKUP($B269,選擇權未平倉餘額!$A$4:$I$500,9,FALSE)</f>
        <v>23.059699999999999</v>
      </c>
      <c r="V269" s="42">
        <f>VLOOKUP($B269,臺指選擇權P_C_Ratios!$A$4:$C$500,3,FALSE)</f>
        <v>1.6684999999999999</v>
      </c>
      <c r="W269" s="44">
        <f>VLOOKUP($B269,散戶多空比!$A$6:$L$500,12,FALSE)</f>
        <v>-1.059446733372572E-3</v>
      </c>
      <c r="X269" s="43">
        <f>VLOOKUP($B269,期貨大額交易人未沖銷部位!$A$4:$O$499,4,FALSE)</f>
        <v>7158</v>
      </c>
      <c r="Y269" s="43">
        <f>VLOOKUP($B269,期貨大額交易人未沖銷部位!$A$4:$O$499,7,FALSE)</f>
        <v>10995</v>
      </c>
      <c r="Z269" s="43">
        <f>VLOOKUP($B269,期貨大額交易人未沖銷部位!$A$4:$O$499,10,FALSE)</f>
        <v>8021</v>
      </c>
      <c r="AA269" s="43">
        <f>VLOOKUP($B269,期貨大額交易人未沖銷部位!$A$4:$O$499,13,FALSE)</f>
        <v>14762</v>
      </c>
      <c r="AB269" s="43">
        <f>VLOOKUP($B269,期貨大額交易人未沖銷部位!$A$4:$O$499,14,FALSE)</f>
        <v>863</v>
      </c>
      <c r="AC269" s="43">
        <f>VLOOKUP($B269,期貨大額交易人未沖銷部位!$A$4:$O$499,15,FALSE)</f>
        <v>3767</v>
      </c>
      <c r="AD269" s="36" t="e">
        <f>VLOOKUP($B269,三大美股走勢!$A$4:$J$500,4,FALSE)</f>
        <v>#N/A</v>
      </c>
      <c r="AE269" s="36" t="e">
        <f>VLOOKUP($B269,三大美股走勢!$A$4:$J$500,7,FALSE)</f>
        <v>#N/A</v>
      </c>
      <c r="AF269" s="36" t="e">
        <f>VLOOKUP($B269,三大美股走勢!$A$4:$J$500,10,FALSE)</f>
        <v>#N/A</v>
      </c>
    </row>
    <row r="270" spans="2:32">
      <c r="B270" s="35">
        <v>43049</v>
      </c>
      <c r="C270" s="36">
        <f>VLOOKUP($B270,大盤與近月台指!$A$4:$I$499,2,FALSE)</f>
        <v>10732.67</v>
      </c>
      <c r="D270" s="37">
        <f>VLOOKUP($B270,大盤與近月台指!$A$4:$I$499,3,FALSE)</f>
        <v>-10.6</v>
      </c>
      <c r="E270" s="38">
        <f>VLOOKUP($B270,大盤與近月台指!$A$4:$I$499,4,FALSE)</f>
        <v>0</v>
      </c>
      <c r="F270" s="36" t="str">
        <f>VLOOKUP($B270,大盤與近月台指!$A$4:$I$499,5,FALSE)</f>
        <v>1196.54億</v>
      </c>
      <c r="G270" s="52" t="e">
        <f>VLOOKUP($B270,三大法人買賣超!$A$4:$I$500,3,FALSE)</f>
        <v>#N/A</v>
      </c>
      <c r="H270" s="37" t="e">
        <f>VLOOKUP($B270,三大法人買賣超!$A$4:$I$500,5,FALSE)</f>
        <v>#N/A</v>
      </c>
      <c r="I270" s="29" t="e">
        <f>VLOOKUP($B270,三大法人買賣超!$A$4:$I$500,7,FALSE)</f>
        <v>#N/A</v>
      </c>
      <c r="J270" s="29" t="e">
        <f>VLOOKUP($B270,三大法人買賣超!$A$4:$I$500,9,FALSE)</f>
        <v>#N/A</v>
      </c>
      <c r="K270" s="40">
        <f>新台幣匯率美元指數!B271</f>
        <v>0</v>
      </c>
      <c r="L270" s="41">
        <f>新台幣匯率美元指數!C271</f>
        <v>0</v>
      </c>
      <c r="M270" s="42">
        <f>新台幣匯率美元指數!D271</f>
        <v>0</v>
      </c>
      <c r="N270" s="29" t="e">
        <f>VLOOKUP($B270,期貨未平倉口數!$A$4:$M$499,4,FALSE)</f>
        <v>#N/A</v>
      </c>
      <c r="O270" s="29" t="e">
        <f>VLOOKUP($B270,期貨未平倉口數!$A$4:$M$499,9,FALSE)</f>
        <v>#N/A</v>
      </c>
      <c r="P270" s="29" t="e">
        <f>VLOOKUP($B270,期貨未平倉口數!$A$4:$M$499,10,FALSE)</f>
        <v>#N/A</v>
      </c>
      <c r="Q270" s="29" t="e">
        <f>VLOOKUP($B270,期貨未平倉口數!$A$4:$M$499,11,FALSE)</f>
        <v>#N/A</v>
      </c>
      <c r="R270" s="67" t="e">
        <f>VLOOKUP($B270,選擇權未平倉餘額!$A$4:$I$500,6,FALSE)</f>
        <v>#N/A</v>
      </c>
      <c r="S270" s="67" t="e">
        <f>VLOOKUP($B270,選擇權未平倉餘額!$A$4:$I$500,7,FALSE)</f>
        <v>#N/A</v>
      </c>
      <c r="T270" s="67" t="e">
        <f>VLOOKUP($B270,選擇權未平倉餘額!$A$4:$I$500,8,FALSE)</f>
        <v>#N/A</v>
      </c>
      <c r="U270" s="67" t="e">
        <f>VLOOKUP($B270,選擇權未平倉餘額!$A$4:$I$500,9,FALSE)</f>
        <v>#N/A</v>
      </c>
      <c r="V270" s="42" t="e">
        <f>VLOOKUP($B270,臺指選擇權P_C_Ratios!$A$4:$C$500,3,FALSE)</f>
        <v>#N/A</v>
      </c>
      <c r="W270" s="44" t="e">
        <f>VLOOKUP($B270,散戶多空比!$A$6:$L$500,12,FALSE)</f>
        <v>#N/A</v>
      </c>
      <c r="X270" s="43" t="e">
        <f>VLOOKUP($B270,期貨大額交易人未沖銷部位!$A$4:$O$499,4,FALSE)</f>
        <v>#N/A</v>
      </c>
      <c r="Y270" s="43" t="e">
        <f>VLOOKUP($B270,期貨大額交易人未沖銷部位!$A$4:$O$499,7,FALSE)</f>
        <v>#N/A</v>
      </c>
      <c r="Z270" s="43" t="e">
        <f>VLOOKUP($B270,期貨大額交易人未沖銷部位!$A$4:$O$499,10,FALSE)</f>
        <v>#N/A</v>
      </c>
      <c r="AA270" s="43" t="e">
        <f>VLOOKUP($B270,期貨大額交易人未沖銷部位!$A$4:$O$499,13,FALSE)</f>
        <v>#N/A</v>
      </c>
      <c r="AB270" s="43" t="e">
        <f>VLOOKUP($B270,期貨大額交易人未沖銷部位!$A$4:$O$499,14,FALSE)</f>
        <v>#N/A</v>
      </c>
      <c r="AC270" s="43" t="e">
        <f>VLOOKUP($B270,期貨大額交易人未沖銷部位!$A$4:$O$499,15,FALSE)</f>
        <v>#N/A</v>
      </c>
      <c r="AD270" s="36" t="e">
        <f>VLOOKUP($B270,三大美股走勢!$A$4:$J$500,4,FALSE)</f>
        <v>#N/A</v>
      </c>
      <c r="AE270" s="36" t="e">
        <f>VLOOKUP($B270,三大美股走勢!$A$4:$J$500,7,FALSE)</f>
        <v>#N/A</v>
      </c>
      <c r="AF270" s="36" t="e">
        <f>VLOOKUP($B270,三大美股走勢!$A$4:$J$500,10,FALSE)</f>
        <v>#N/A</v>
      </c>
    </row>
    <row r="271" spans="2:32">
      <c r="B271" s="35">
        <v>43050</v>
      </c>
      <c r="C271" s="36" t="e">
        <f>VLOOKUP($B271,大盤與近月台指!$A$4:$I$499,2,FALSE)</f>
        <v>#N/A</v>
      </c>
      <c r="D271" s="37" t="e">
        <f>VLOOKUP($B271,大盤與近月台指!$A$4:$I$499,3,FALSE)</f>
        <v>#N/A</v>
      </c>
      <c r="E271" s="38" t="e">
        <f>VLOOKUP($B271,大盤與近月台指!$A$4:$I$499,4,FALSE)</f>
        <v>#N/A</v>
      </c>
      <c r="F271" s="36" t="e">
        <f>VLOOKUP($B271,大盤與近月台指!$A$4:$I$499,5,FALSE)</f>
        <v>#N/A</v>
      </c>
      <c r="G271" s="52" t="e">
        <f>VLOOKUP($B271,三大法人買賣超!$A$4:$I$500,3,FALSE)</f>
        <v>#N/A</v>
      </c>
      <c r="H271" s="37" t="e">
        <f>VLOOKUP($B271,三大法人買賣超!$A$4:$I$500,5,FALSE)</f>
        <v>#N/A</v>
      </c>
      <c r="I271" s="29" t="e">
        <f>VLOOKUP($B271,三大法人買賣超!$A$4:$I$500,7,FALSE)</f>
        <v>#N/A</v>
      </c>
      <c r="J271" s="29" t="e">
        <f>VLOOKUP($B271,三大法人買賣超!$A$4:$I$500,9,FALSE)</f>
        <v>#N/A</v>
      </c>
      <c r="K271" s="40">
        <f>新台幣匯率美元指數!B272</f>
        <v>0</v>
      </c>
      <c r="L271" s="41">
        <f>新台幣匯率美元指數!C272</f>
        <v>0</v>
      </c>
      <c r="M271" s="42">
        <f>新台幣匯率美元指數!D272</f>
        <v>0</v>
      </c>
      <c r="N271" s="29" t="e">
        <f>VLOOKUP($B271,期貨未平倉口數!$A$4:$M$499,4,FALSE)</f>
        <v>#N/A</v>
      </c>
      <c r="O271" s="29" t="e">
        <f>VLOOKUP($B271,期貨未平倉口數!$A$4:$M$499,9,FALSE)</f>
        <v>#N/A</v>
      </c>
      <c r="P271" s="29" t="e">
        <f>VLOOKUP($B271,期貨未平倉口數!$A$4:$M$499,10,FALSE)</f>
        <v>#N/A</v>
      </c>
      <c r="Q271" s="29" t="e">
        <f>VLOOKUP($B271,期貨未平倉口數!$A$4:$M$499,11,FALSE)</f>
        <v>#N/A</v>
      </c>
      <c r="R271" s="67" t="e">
        <f>VLOOKUP($B271,選擇權未平倉餘額!$A$4:$I$500,6,FALSE)</f>
        <v>#N/A</v>
      </c>
      <c r="S271" s="67" t="e">
        <f>VLOOKUP($B271,選擇權未平倉餘額!$A$4:$I$500,7,FALSE)</f>
        <v>#N/A</v>
      </c>
      <c r="T271" s="67" t="e">
        <f>VLOOKUP($B271,選擇權未平倉餘額!$A$4:$I$500,8,FALSE)</f>
        <v>#N/A</v>
      </c>
      <c r="U271" s="67" t="e">
        <f>VLOOKUP($B271,選擇權未平倉餘額!$A$4:$I$500,9,FALSE)</f>
        <v>#N/A</v>
      </c>
      <c r="V271" s="42" t="e">
        <f>VLOOKUP($B271,臺指選擇權P_C_Ratios!$A$4:$C$500,3,FALSE)</f>
        <v>#N/A</v>
      </c>
      <c r="W271" s="44" t="e">
        <f>VLOOKUP($B271,散戶多空比!$A$6:$L$500,12,FALSE)</f>
        <v>#N/A</v>
      </c>
      <c r="X271" s="43" t="e">
        <f>VLOOKUP($B271,期貨大額交易人未沖銷部位!$A$4:$O$499,4,FALSE)</f>
        <v>#N/A</v>
      </c>
      <c r="Y271" s="43" t="e">
        <f>VLOOKUP($B271,期貨大額交易人未沖銷部位!$A$4:$O$499,7,FALSE)</f>
        <v>#N/A</v>
      </c>
      <c r="Z271" s="43" t="e">
        <f>VLOOKUP($B271,期貨大額交易人未沖銷部位!$A$4:$O$499,10,FALSE)</f>
        <v>#N/A</v>
      </c>
      <c r="AA271" s="43" t="e">
        <f>VLOOKUP($B271,期貨大額交易人未沖銷部位!$A$4:$O$499,13,FALSE)</f>
        <v>#N/A</v>
      </c>
      <c r="AB271" s="43" t="e">
        <f>VLOOKUP($B271,期貨大額交易人未沖銷部位!$A$4:$O$499,14,FALSE)</f>
        <v>#N/A</v>
      </c>
      <c r="AC271" s="43" t="e">
        <f>VLOOKUP($B271,期貨大額交易人未沖銷部位!$A$4:$O$499,15,FALSE)</f>
        <v>#N/A</v>
      </c>
      <c r="AD271" s="36" t="e">
        <f>VLOOKUP($B271,三大美股走勢!$A$4:$J$500,4,FALSE)</f>
        <v>#N/A</v>
      </c>
      <c r="AE271" s="36" t="e">
        <f>VLOOKUP($B271,三大美股走勢!$A$4:$J$500,7,FALSE)</f>
        <v>#N/A</v>
      </c>
      <c r="AF271" s="36" t="e">
        <f>VLOOKUP($B271,三大美股走勢!$A$4:$J$500,10,FALSE)</f>
        <v>#N/A</v>
      </c>
    </row>
    <row r="272" spans="2:32">
      <c r="B272" s="35">
        <v>43051</v>
      </c>
      <c r="C272" s="36" t="e">
        <f>VLOOKUP($B272,大盤與近月台指!$A$4:$I$499,2,FALSE)</f>
        <v>#N/A</v>
      </c>
      <c r="D272" s="37" t="e">
        <f>VLOOKUP($B272,大盤與近月台指!$A$4:$I$499,3,FALSE)</f>
        <v>#N/A</v>
      </c>
      <c r="E272" s="38" t="e">
        <f>VLOOKUP($B272,大盤與近月台指!$A$4:$I$499,4,FALSE)</f>
        <v>#N/A</v>
      </c>
      <c r="F272" s="36" t="e">
        <f>VLOOKUP($B272,大盤與近月台指!$A$4:$I$499,5,FALSE)</f>
        <v>#N/A</v>
      </c>
      <c r="G272" s="52" t="e">
        <f>VLOOKUP($B272,三大法人買賣超!$A$4:$I$500,3,FALSE)</f>
        <v>#N/A</v>
      </c>
      <c r="H272" s="37" t="e">
        <f>VLOOKUP($B272,三大法人買賣超!$A$4:$I$500,5,FALSE)</f>
        <v>#N/A</v>
      </c>
      <c r="I272" s="29" t="e">
        <f>VLOOKUP($B272,三大法人買賣超!$A$4:$I$500,7,FALSE)</f>
        <v>#N/A</v>
      </c>
      <c r="J272" s="29" t="e">
        <f>VLOOKUP($B272,三大法人買賣超!$A$4:$I$500,9,FALSE)</f>
        <v>#N/A</v>
      </c>
      <c r="K272" s="40">
        <f>新台幣匯率美元指數!B273</f>
        <v>0</v>
      </c>
      <c r="L272" s="41">
        <f>新台幣匯率美元指數!C273</f>
        <v>0</v>
      </c>
      <c r="M272" s="42">
        <f>新台幣匯率美元指數!D273</f>
        <v>0</v>
      </c>
      <c r="N272" s="29" t="e">
        <f>VLOOKUP($B272,期貨未平倉口數!$A$4:$M$499,4,FALSE)</f>
        <v>#N/A</v>
      </c>
      <c r="O272" s="29" t="e">
        <f>VLOOKUP($B272,期貨未平倉口數!$A$4:$M$499,9,FALSE)</f>
        <v>#N/A</v>
      </c>
      <c r="P272" s="29" t="e">
        <f>VLOOKUP($B272,期貨未平倉口數!$A$4:$M$499,10,FALSE)</f>
        <v>#N/A</v>
      </c>
      <c r="Q272" s="29" t="e">
        <f>VLOOKUP($B272,期貨未平倉口數!$A$4:$M$499,11,FALSE)</f>
        <v>#N/A</v>
      </c>
      <c r="R272" s="67" t="e">
        <f>VLOOKUP($B272,選擇權未平倉餘額!$A$4:$I$500,6,FALSE)</f>
        <v>#N/A</v>
      </c>
      <c r="S272" s="67" t="e">
        <f>VLOOKUP($B272,選擇權未平倉餘額!$A$4:$I$500,7,FALSE)</f>
        <v>#N/A</v>
      </c>
      <c r="T272" s="67" t="e">
        <f>VLOOKUP($B272,選擇權未平倉餘額!$A$4:$I$500,8,FALSE)</f>
        <v>#N/A</v>
      </c>
      <c r="U272" s="67" t="e">
        <f>VLOOKUP($B272,選擇權未平倉餘額!$A$4:$I$500,9,FALSE)</f>
        <v>#N/A</v>
      </c>
      <c r="V272" s="42" t="e">
        <f>VLOOKUP($B272,臺指選擇權P_C_Ratios!$A$4:$C$500,3,FALSE)</f>
        <v>#N/A</v>
      </c>
      <c r="W272" s="44" t="e">
        <f>VLOOKUP($B272,散戶多空比!$A$6:$L$500,12,FALSE)</f>
        <v>#N/A</v>
      </c>
      <c r="X272" s="43" t="e">
        <f>VLOOKUP($B272,期貨大額交易人未沖銷部位!$A$4:$O$499,4,FALSE)</f>
        <v>#N/A</v>
      </c>
      <c r="Y272" s="43" t="e">
        <f>VLOOKUP($B272,期貨大額交易人未沖銷部位!$A$4:$O$499,7,FALSE)</f>
        <v>#N/A</v>
      </c>
      <c r="Z272" s="43" t="e">
        <f>VLOOKUP($B272,期貨大額交易人未沖銷部位!$A$4:$O$499,10,FALSE)</f>
        <v>#N/A</v>
      </c>
      <c r="AA272" s="43" t="e">
        <f>VLOOKUP($B272,期貨大額交易人未沖銷部位!$A$4:$O$499,13,FALSE)</f>
        <v>#N/A</v>
      </c>
      <c r="AB272" s="43" t="e">
        <f>VLOOKUP($B272,期貨大額交易人未沖銷部位!$A$4:$O$499,14,FALSE)</f>
        <v>#N/A</v>
      </c>
      <c r="AC272" s="43" t="e">
        <f>VLOOKUP($B272,期貨大額交易人未沖銷部位!$A$4:$O$499,15,FALSE)</f>
        <v>#N/A</v>
      </c>
      <c r="AD272" s="36" t="e">
        <f>VLOOKUP($B272,三大美股走勢!$A$4:$J$500,4,FALSE)</f>
        <v>#N/A</v>
      </c>
      <c r="AE272" s="36" t="e">
        <f>VLOOKUP($B272,三大美股走勢!$A$4:$J$500,7,FALSE)</f>
        <v>#N/A</v>
      </c>
      <c r="AF272" s="36" t="e">
        <f>VLOOKUP($B272,三大美股走勢!$A$4:$J$500,10,FALSE)</f>
        <v>#N/A</v>
      </c>
    </row>
    <row r="273" spans="2:32">
      <c r="B273" s="35">
        <v>43052</v>
      </c>
      <c r="C273" s="36" t="e">
        <f>VLOOKUP($B273,大盤與近月台指!$A$4:$I$499,2,FALSE)</f>
        <v>#N/A</v>
      </c>
      <c r="D273" s="37" t="e">
        <f>VLOOKUP($B273,大盤與近月台指!$A$4:$I$499,3,FALSE)</f>
        <v>#N/A</v>
      </c>
      <c r="E273" s="38" t="e">
        <f>VLOOKUP($B273,大盤與近月台指!$A$4:$I$499,4,FALSE)</f>
        <v>#N/A</v>
      </c>
      <c r="F273" s="36" t="e">
        <f>VLOOKUP($B273,大盤與近月台指!$A$4:$I$499,5,FALSE)</f>
        <v>#N/A</v>
      </c>
      <c r="G273" s="52" t="e">
        <f>VLOOKUP($B273,三大法人買賣超!$A$4:$I$500,3,FALSE)</f>
        <v>#N/A</v>
      </c>
      <c r="H273" s="37" t="e">
        <f>VLOOKUP($B273,三大法人買賣超!$A$4:$I$500,5,FALSE)</f>
        <v>#N/A</v>
      </c>
      <c r="I273" s="29" t="e">
        <f>VLOOKUP($B273,三大法人買賣超!$A$4:$I$500,7,FALSE)</f>
        <v>#N/A</v>
      </c>
      <c r="J273" s="29" t="e">
        <f>VLOOKUP($B273,三大法人買賣超!$A$4:$I$500,9,FALSE)</f>
        <v>#N/A</v>
      </c>
      <c r="K273" s="40">
        <f>新台幣匯率美元指數!B274</f>
        <v>0</v>
      </c>
      <c r="L273" s="41">
        <f>新台幣匯率美元指數!C274</f>
        <v>0</v>
      </c>
      <c r="M273" s="42">
        <f>新台幣匯率美元指數!D274</f>
        <v>0</v>
      </c>
      <c r="N273" s="29" t="e">
        <f>VLOOKUP($B273,期貨未平倉口數!$A$4:$M$499,4,FALSE)</f>
        <v>#N/A</v>
      </c>
      <c r="O273" s="29" t="e">
        <f>VLOOKUP($B273,期貨未平倉口數!$A$4:$M$499,9,FALSE)</f>
        <v>#N/A</v>
      </c>
      <c r="P273" s="29" t="e">
        <f>VLOOKUP($B273,期貨未平倉口數!$A$4:$M$499,10,FALSE)</f>
        <v>#N/A</v>
      </c>
      <c r="Q273" s="29" t="e">
        <f>VLOOKUP($B273,期貨未平倉口數!$A$4:$M$499,11,FALSE)</f>
        <v>#N/A</v>
      </c>
      <c r="R273" s="67" t="e">
        <f>VLOOKUP($B273,選擇權未平倉餘額!$A$4:$I$500,6,FALSE)</f>
        <v>#N/A</v>
      </c>
      <c r="S273" s="67" t="e">
        <f>VLOOKUP($B273,選擇權未平倉餘額!$A$4:$I$500,7,FALSE)</f>
        <v>#N/A</v>
      </c>
      <c r="T273" s="67" t="e">
        <f>VLOOKUP($B273,選擇權未平倉餘額!$A$4:$I$500,8,FALSE)</f>
        <v>#N/A</v>
      </c>
      <c r="U273" s="67" t="e">
        <f>VLOOKUP($B273,選擇權未平倉餘額!$A$4:$I$500,9,FALSE)</f>
        <v>#N/A</v>
      </c>
      <c r="V273" s="42" t="e">
        <f>VLOOKUP($B273,臺指選擇權P_C_Ratios!$A$4:$C$500,3,FALSE)</f>
        <v>#N/A</v>
      </c>
      <c r="W273" s="44" t="e">
        <f>VLOOKUP($B273,散戶多空比!$A$6:$L$500,12,FALSE)</f>
        <v>#N/A</v>
      </c>
      <c r="X273" s="43" t="e">
        <f>VLOOKUP($B273,期貨大額交易人未沖銷部位!$A$4:$O$499,4,FALSE)</f>
        <v>#N/A</v>
      </c>
      <c r="Y273" s="43" t="e">
        <f>VLOOKUP($B273,期貨大額交易人未沖銷部位!$A$4:$O$499,7,FALSE)</f>
        <v>#N/A</v>
      </c>
      <c r="Z273" s="43" t="e">
        <f>VLOOKUP($B273,期貨大額交易人未沖銷部位!$A$4:$O$499,10,FALSE)</f>
        <v>#N/A</v>
      </c>
      <c r="AA273" s="43" t="e">
        <f>VLOOKUP($B273,期貨大額交易人未沖銷部位!$A$4:$O$499,13,FALSE)</f>
        <v>#N/A</v>
      </c>
      <c r="AB273" s="43" t="e">
        <f>VLOOKUP($B273,期貨大額交易人未沖銷部位!$A$4:$O$499,14,FALSE)</f>
        <v>#N/A</v>
      </c>
      <c r="AC273" s="43" t="e">
        <f>VLOOKUP($B273,期貨大額交易人未沖銷部位!$A$4:$O$499,15,FALSE)</f>
        <v>#N/A</v>
      </c>
      <c r="AD273" s="36" t="e">
        <f>VLOOKUP($B273,三大美股走勢!$A$4:$J$500,4,FALSE)</f>
        <v>#N/A</v>
      </c>
      <c r="AE273" s="36" t="e">
        <f>VLOOKUP($B273,三大美股走勢!$A$4:$J$500,7,FALSE)</f>
        <v>#N/A</v>
      </c>
      <c r="AF273" s="36" t="e">
        <f>VLOOKUP($B273,三大美股走勢!$A$4:$J$500,10,FALSE)</f>
        <v>#N/A</v>
      </c>
    </row>
    <row r="274" spans="2:32">
      <c r="B274" s="35">
        <v>43053</v>
      </c>
      <c r="C274" s="36" t="e">
        <f>VLOOKUP($B274,大盤與近月台指!$A$4:$I$499,2,FALSE)</f>
        <v>#N/A</v>
      </c>
      <c r="D274" s="37" t="e">
        <f>VLOOKUP($B274,大盤與近月台指!$A$4:$I$499,3,FALSE)</f>
        <v>#N/A</v>
      </c>
      <c r="E274" s="38" t="e">
        <f>VLOOKUP($B274,大盤與近月台指!$A$4:$I$499,4,FALSE)</f>
        <v>#N/A</v>
      </c>
      <c r="F274" s="36" t="e">
        <f>VLOOKUP($B274,大盤與近月台指!$A$4:$I$499,5,FALSE)</f>
        <v>#N/A</v>
      </c>
      <c r="G274" s="52" t="e">
        <f>VLOOKUP($B274,三大法人買賣超!$A$4:$I$500,3,FALSE)</f>
        <v>#N/A</v>
      </c>
      <c r="H274" s="37" t="e">
        <f>VLOOKUP($B274,三大法人買賣超!$A$4:$I$500,5,FALSE)</f>
        <v>#N/A</v>
      </c>
      <c r="I274" s="29" t="e">
        <f>VLOOKUP($B274,三大法人買賣超!$A$4:$I$500,7,FALSE)</f>
        <v>#N/A</v>
      </c>
      <c r="J274" s="29" t="e">
        <f>VLOOKUP($B274,三大法人買賣超!$A$4:$I$500,9,FALSE)</f>
        <v>#N/A</v>
      </c>
      <c r="K274" s="40">
        <f>新台幣匯率美元指數!B275</f>
        <v>0</v>
      </c>
      <c r="L274" s="41">
        <f>新台幣匯率美元指數!C275</f>
        <v>0</v>
      </c>
      <c r="M274" s="42">
        <f>新台幣匯率美元指數!D275</f>
        <v>0</v>
      </c>
      <c r="N274" s="29" t="e">
        <f>VLOOKUP($B274,期貨未平倉口數!$A$4:$M$499,4,FALSE)</f>
        <v>#N/A</v>
      </c>
      <c r="O274" s="29" t="e">
        <f>VLOOKUP($B274,期貨未平倉口數!$A$4:$M$499,9,FALSE)</f>
        <v>#N/A</v>
      </c>
      <c r="P274" s="29" t="e">
        <f>VLOOKUP($B274,期貨未平倉口數!$A$4:$M$499,10,FALSE)</f>
        <v>#N/A</v>
      </c>
      <c r="Q274" s="29" t="e">
        <f>VLOOKUP($B274,期貨未平倉口數!$A$4:$M$499,11,FALSE)</f>
        <v>#N/A</v>
      </c>
      <c r="R274" s="67" t="e">
        <f>VLOOKUP($B274,選擇權未平倉餘額!$A$4:$I$500,6,FALSE)</f>
        <v>#N/A</v>
      </c>
      <c r="S274" s="67" t="e">
        <f>VLOOKUP($B274,選擇權未平倉餘額!$A$4:$I$500,7,FALSE)</f>
        <v>#N/A</v>
      </c>
      <c r="T274" s="67" t="e">
        <f>VLOOKUP($B274,選擇權未平倉餘額!$A$4:$I$500,8,FALSE)</f>
        <v>#N/A</v>
      </c>
      <c r="U274" s="67" t="e">
        <f>VLOOKUP($B274,選擇權未平倉餘額!$A$4:$I$500,9,FALSE)</f>
        <v>#N/A</v>
      </c>
      <c r="V274" s="42" t="e">
        <f>VLOOKUP($B274,臺指選擇權P_C_Ratios!$A$4:$C$500,3,FALSE)</f>
        <v>#N/A</v>
      </c>
      <c r="W274" s="44" t="e">
        <f>VLOOKUP($B274,散戶多空比!$A$6:$L$500,12,FALSE)</f>
        <v>#N/A</v>
      </c>
      <c r="X274" s="43" t="e">
        <f>VLOOKUP($B274,期貨大額交易人未沖銷部位!$A$4:$O$499,4,FALSE)</f>
        <v>#N/A</v>
      </c>
      <c r="Y274" s="43" t="e">
        <f>VLOOKUP($B274,期貨大額交易人未沖銷部位!$A$4:$O$499,7,FALSE)</f>
        <v>#N/A</v>
      </c>
      <c r="Z274" s="43" t="e">
        <f>VLOOKUP($B274,期貨大額交易人未沖銷部位!$A$4:$O$499,10,FALSE)</f>
        <v>#N/A</v>
      </c>
      <c r="AA274" s="43" t="e">
        <f>VLOOKUP($B274,期貨大額交易人未沖銷部位!$A$4:$O$499,13,FALSE)</f>
        <v>#N/A</v>
      </c>
      <c r="AB274" s="43" t="e">
        <f>VLOOKUP($B274,期貨大額交易人未沖銷部位!$A$4:$O$499,14,FALSE)</f>
        <v>#N/A</v>
      </c>
      <c r="AC274" s="43" t="e">
        <f>VLOOKUP($B274,期貨大額交易人未沖銷部位!$A$4:$O$499,15,FALSE)</f>
        <v>#N/A</v>
      </c>
      <c r="AD274" s="36" t="e">
        <f>VLOOKUP($B274,三大美股走勢!$A$4:$J$500,4,FALSE)</f>
        <v>#N/A</v>
      </c>
      <c r="AE274" s="36" t="e">
        <f>VLOOKUP($B274,三大美股走勢!$A$4:$J$500,7,FALSE)</f>
        <v>#N/A</v>
      </c>
      <c r="AF274" s="36" t="e">
        <f>VLOOKUP($B274,三大美股走勢!$A$4:$J$500,10,FALSE)</f>
        <v>#N/A</v>
      </c>
    </row>
    <row r="275" spans="2:32">
      <c r="B275" s="35">
        <v>43054</v>
      </c>
      <c r="C275" s="36" t="e">
        <f>VLOOKUP($B275,大盤與近月台指!$A$4:$I$499,2,FALSE)</f>
        <v>#N/A</v>
      </c>
      <c r="D275" s="37" t="e">
        <f>VLOOKUP($B275,大盤與近月台指!$A$4:$I$499,3,FALSE)</f>
        <v>#N/A</v>
      </c>
      <c r="E275" s="38" t="e">
        <f>VLOOKUP($B275,大盤與近月台指!$A$4:$I$499,4,FALSE)</f>
        <v>#N/A</v>
      </c>
      <c r="F275" s="36" t="e">
        <f>VLOOKUP($B275,大盤與近月台指!$A$4:$I$499,5,FALSE)</f>
        <v>#N/A</v>
      </c>
      <c r="G275" s="52" t="e">
        <f>VLOOKUP($B275,三大法人買賣超!$A$4:$I$500,3,FALSE)</f>
        <v>#N/A</v>
      </c>
      <c r="H275" s="37" t="e">
        <f>VLOOKUP($B275,三大法人買賣超!$A$4:$I$500,5,FALSE)</f>
        <v>#N/A</v>
      </c>
      <c r="I275" s="29" t="e">
        <f>VLOOKUP($B275,三大法人買賣超!$A$4:$I$500,7,FALSE)</f>
        <v>#N/A</v>
      </c>
      <c r="J275" s="29" t="e">
        <f>VLOOKUP($B275,三大法人買賣超!$A$4:$I$500,9,FALSE)</f>
        <v>#N/A</v>
      </c>
      <c r="K275" s="40">
        <f>新台幣匯率美元指數!B276</f>
        <v>0</v>
      </c>
      <c r="L275" s="41">
        <f>新台幣匯率美元指數!C276</f>
        <v>0</v>
      </c>
      <c r="M275" s="42">
        <f>新台幣匯率美元指數!D276</f>
        <v>0</v>
      </c>
      <c r="N275" s="29" t="e">
        <f>VLOOKUP($B275,期貨未平倉口數!$A$4:$M$499,4,FALSE)</f>
        <v>#N/A</v>
      </c>
      <c r="O275" s="29" t="e">
        <f>VLOOKUP($B275,期貨未平倉口數!$A$4:$M$499,9,FALSE)</f>
        <v>#N/A</v>
      </c>
      <c r="P275" s="29" t="e">
        <f>VLOOKUP($B275,期貨未平倉口數!$A$4:$M$499,10,FALSE)</f>
        <v>#N/A</v>
      </c>
      <c r="Q275" s="29" t="e">
        <f>VLOOKUP($B275,期貨未平倉口數!$A$4:$M$499,11,FALSE)</f>
        <v>#N/A</v>
      </c>
      <c r="R275" s="67" t="e">
        <f>VLOOKUP($B275,選擇權未平倉餘額!$A$4:$I$500,6,FALSE)</f>
        <v>#N/A</v>
      </c>
      <c r="S275" s="67" t="e">
        <f>VLOOKUP($B275,選擇權未平倉餘額!$A$4:$I$500,7,FALSE)</f>
        <v>#N/A</v>
      </c>
      <c r="T275" s="67" t="e">
        <f>VLOOKUP($B275,選擇權未平倉餘額!$A$4:$I$500,8,FALSE)</f>
        <v>#N/A</v>
      </c>
      <c r="U275" s="67" t="e">
        <f>VLOOKUP($B275,選擇權未平倉餘額!$A$4:$I$500,9,FALSE)</f>
        <v>#N/A</v>
      </c>
      <c r="V275" s="42" t="e">
        <f>VLOOKUP($B275,臺指選擇權P_C_Ratios!$A$4:$C$500,3,FALSE)</f>
        <v>#N/A</v>
      </c>
      <c r="W275" s="44" t="e">
        <f>VLOOKUP($B275,散戶多空比!$A$6:$L$500,12,FALSE)</f>
        <v>#N/A</v>
      </c>
      <c r="X275" s="43" t="e">
        <f>VLOOKUP($B275,期貨大額交易人未沖銷部位!$A$4:$O$499,4,FALSE)</f>
        <v>#N/A</v>
      </c>
      <c r="Y275" s="43" t="e">
        <f>VLOOKUP($B275,期貨大額交易人未沖銷部位!$A$4:$O$499,7,FALSE)</f>
        <v>#N/A</v>
      </c>
      <c r="Z275" s="43" t="e">
        <f>VLOOKUP($B275,期貨大額交易人未沖銷部位!$A$4:$O$499,10,FALSE)</f>
        <v>#N/A</v>
      </c>
      <c r="AA275" s="43" t="e">
        <f>VLOOKUP($B275,期貨大額交易人未沖銷部位!$A$4:$O$499,13,FALSE)</f>
        <v>#N/A</v>
      </c>
      <c r="AB275" s="43" t="e">
        <f>VLOOKUP($B275,期貨大額交易人未沖銷部位!$A$4:$O$499,14,FALSE)</f>
        <v>#N/A</v>
      </c>
      <c r="AC275" s="43" t="e">
        <f>VLOOKUP($B275,期貨大額交易人未沖銷部位!$A$4:$O$499,15,FALSE)</f>
        <v>#N/A</v>
      </c>
      <c r="AD275" s="36" t="e">
        <f>VLOOKUP($B275,三大美股走勢!$A$4:$J$500,4,FALSE)</f>
        <v>#N/A</v>
      </c>
      <c r="AE275" s="36" t="e">
        <f>VLOOKUP($B275,三大美股走勢!$A$4:$J$500,7,FALSE)</f>
        <v>#N/A</v>
      </c>
      <c r="AF275" s="36" t="e">
        <f>VLOOKUP($B275,三大美股走勢!$A$4:$J$500,10,FALSE)</f>
        <v>#N/A</v>
      </c>
    </row>
    <row r="276" spans="2:32">
      <c r="B276" s="35">
        <v>43055</v>
      </c>
      <c r="C276" s="36" t="e">
        <f>VLOOKUP($B276,大盤與近月台指!$A$4:$I$499,2,FALSE)</f>
        <v>#N/A</v>
      </c>
      <c r="D276" s="37" t="e">
        <f>VLOOKUP($B276,大盤與近月台指!$A$4:$I$499,3,FALSE)</f>
        <v>#N/A</v>
      </c>
      <c r="E276" s="38" t="e">
        <f>VLOOKUP($B276,大盤與近月台指!$A$4:$I$499,4,FALSE)</f>
        <v>#N/A</v>
      </c>
      <c r="F276" s="36" t="e">
        <f>VLOOKUP($B276,大盤與近月台指!$A$4:$I$499,5,FALSE)</f>
        <v>#N/A</v>
      </c>
      <c r="G276" s="52" t="e">
        <f>VLOOKUP($B276,三大法人買賣超!$A$4:$I$500,3,FALSE)</f>
        <v>#N/A</v>
      </c>
      <c r="H276" s="37" t="e">
        <f>VLOOKUP($B276,三大法人買賣超!$A$4:$I$500,5,FALSE)</f>
        <v>#N/A</v>
      </c>
      <c r="I276" s="29" t="e">
        <f>VLOOKUP($B276,三大法人買賣超!$A$4:$I$500,7,FALSE)</f>
        <v>#N/A</v>
      </c>
      <c r="J276" s="29" t="e">
        <f>VLOOKUP($B276,三大法人買賣超!$A$4:$I$500,9,FALSE)</f>
        <v>#N/A</v>
      </c>
      <c r="K276" s="40">
        <f>新台幣匯率美元指數!B277</f>
        <v>0</v>
      </c>
      <c r="L276" s="41">
        <f>新台幣匯率美元指數!C277</f>
        <v>0</v>
      </c>
      <c r="M276" s="42">
        <f>新台幣匯率美元指數!D277</f>
        <v>0</v>
      </c>
      <c r="N276" s="29" t="e">
        <f>VLOOKUP($B276,期貨未平倉口數!$A$4:$M$499,4,FALSE)</f>
        <v>#N/A</v>
      </c>
      <c r="O276" s="29" t="e">
        <f>VLOOKUP($B276,期貨未平倉口數!$A$4:$M$499,9,FALSE)</f>
        <v>#N/A</v>
      </c>
      <c r="P276" s="29" t="e">
        <f>VLOOKUP($B276,期貨未平倉口數!$A$4:$M$499,10,FALSE)</f>
        <v>#N/A</v>
      </c>
      <c r="Q276" s="29" t="e">
        <f>VLOOKUP($B276,期貨未平倉口數!$A$4:$M$499,11,FALSE)</f>
        <v>#N/A</v>
      </c>
      <c r="R276" s="67" t="e">
        <f>VLOOKUP($B276,選擇權未平倉餘額!$A$4:$I$500,6,FALSE)</f>
        <v>#N/A</v>
      </c>
      <c r="S276" s="67" t="e">
        <f>VLOOKUP($B276,選擇權未平倉餘額!$A$4:$I$500,7,FALSE)</f>
        <v>#N/A</v>
      </c>
      <c r="T276" s="67" t="e">
        <f>VLOOKUP($B276,選擇權未平倉餘額!$A$4:$I$500,8,FALSE)</f>
        <v>#N/A</v>
      </c>
      <c r="U276" s="67" t="e">
        <f>VLOOKUP($B276,選擇權未平倉餘額!$A$4:$I$500,9,FALSE)</f>
        <v>#N/A</v>
      </c>
      <c r="V276" s="42" t="e">
        <f>VLOOKUP($B276,臺指選擇權P_C_Ratios!$A$4:$C$500,3,FALSE)</f>
        <v>#N/A</v>
      </c>
      <c r="W276" s="44" t="e">
        <f>VLOOKUP($B276,散戶多空比!$A$6:$L$500,12,FALSE)</f>
        <v>#N/A</v>
      </c>
      <c r="X276" s="43" t="e">
        <f>VLOOKUP($B276,期貨大額交易人未沖銷部位!$A$4:$O$499,4,FALSE)</f>
        <v>#N/A</v>
      </c>
      <c r="Y276" s="43" t="e">
        <f>VLOOKUP($B276,期貨大額交易人未沖銷部位!$A$4:$O$499,7,FALSE)</f>
        <v>#N/A</v>
      </c>
      <c r="Z276" s="43" t="e">
        <f>VLOOKUP($B276,期貨大額交易人未沖銷部位!$A$4:$O$499,10,FALSE)</f>
        <v>#N/A</v>
      </c>
      <c r="AA276" s="43" t="e">
        <f>VLOOKUP($B276,期貨大額交易人未沖銷部位!$A$4:$O$499,13,FALSE)</f>
        <v>#N/A</v>
      </c>
      <c r="AB276" s="43" t="e">
        <f>VLOOKUP($B276,期貨大額交易人未沖銷部位!$A$4:$O$499,14,FALSE)</f>
        <v>#N/A</v>
      </c>
      <c r="AC276" s="43" t="e">
        <f>VLOOKUP($B276,期貨大額交易人未沖銷部位!$A$4:$O$499,15,FALSE)</f>
        <v>#N/A</v>
      </c>
      <c r="AD276" s="36" t="e">
        <f>VLOOKUP($B276,三大美股走勢!$A$4:$J$500,4,FALSE)</f>
        <v>#N/A</v>
      </c>
      <c r="AE276" s="36" t="e">
        <f>VLOOKUP($B276,三大美股走勢!$A$4:$J$500,7,FALSE)</f>
        <v>#N/A</v>
      </c>
      <c r="AF276" s="36" t="e">
        <f>VLOOKUP($B276,三大美股走勢!$A$4:$J$500,10,FALSE)</f>
        <v>#N/A</v>
      </c>
    </row>
    <row r="277" spans="2:32">
      <c r="B277" s="35">
        <v>43056</v>
      </c>
      <c r="C277" s="36" t="e">
        <f>VLOOKUP($B277,大盤與近月台指!$A$4:$I$499,2,FALSE)</f>
        <v>#N/A</v>
      </c>
      <c r="D277" s="37" t="e">
        <f>VLOOKUP($B277,大盤與近月台指!$A$4:$I$499,3,FALSE)</f>
        <v>#N/A</v>
      </c>
      <c r="E277" s="38" t="e">
        <f>VLOOKUP($B277,大盤與近月台指!$A$4:$I$499,4,FALSE)</f>
        <v>#N/A</v>
      </c>
      <c r="F277" s="36" t="e">
        <f>VLOOKUP($B277,大盤與近月台指!$A$4:$I$499,5,FALSE)</f>
        <v>#N/A</v>
      </c>
      <c r="G277" s="52" t="e">
        <f>VLOOKUP($B277,三大法人買賣超!$A$4:$I$500,3,FALSE)</f>
        <v>#N/A</v>
      </c>
      <c r="H277" s="37" t="e">
        <f>VLOOKUP($B277,三大法人買賣超!$A$4:$I$500,5,FALSE)</f>
        <v>#N/A</v>
      </c>
      <c r="I277" s="29" t="e">
        <f>VLOOKUP($B277,三大法人買賣超!$A$4:$I$500,7,FALSE)</f>
        <v>#N/A</v>
      </c>
      <c r="J277" s="29" t="e">
        <f>VLOOKUP($B277,三大法人買賣超!$A$4:$I$500,9,FALSE)</f>
        <v>#N/A</v>
      </c>
      <c r="K277" s="40">
        <f>新台幣匯率美元指數!B278</f>
        <v>0</v>
      </c>
      <c r="L277" s="41">
        <f>新台幣匯率美元指數!C278</f>
        <v>0</v>
      </c>
      <c r="M277" s="42">
        <f>新台幣匯率美元指數!D278</f>
        <v>0</v>
      </c>
      <c r="N277" s="29" t="e">
        <f>VLOOKUP($B277,期貨未平倉口數!$A$4:$M$499,4,FALSE)</f>
        <v>#N/A</v>
      </c>
      <c r="O277" s="29" t="e">
        <f>VLOOKUP($B277,期貨未平倉口數!$A$4:$M$499,9,FALSE)</f>
        <v>#N/A</v>
      </c>
      <c r="P277" s="29" t="e">
        <f>VLOOKUP($B277,期貨未平倉口數!$A$4:$M$499,10,FALSE)</f>
        <v>#N/A</v>
      </c>
      <c r="Q277" s="29" t="e">
        <f>VLOOKUP($B277,期貨未平倉口數!$A$4:$M$499,11,FALSE)</f>
        <v>#N/A</v>
      </c>
      <c r="R277" s="67" t="e">
        <f>VLOOKUP($B277,選擇權未平倉餘額!$A$4:$I$500,6,FALSE)</f>
        <v>#N/A</v>
      </c>
      <c r="S277" s="67" t="e">
        <f>VLOOKUP($B277,選擇權未平倉餘額!$A$4:$I$500,7,FALSE)</f>
        <v>#N/A</v>
      </c>
      <c r="T277" s="67" t="e">
        <f>VLOOKUP($B277,選擇權未平倉餘額!$A$4:$I$500,8,FALSE)</f>
        <v>#N/A</v>
      </c>
      <c r="U277" s="67" t="e">
        <f>VLOOKUP($B277,選擇權未平倉餘額!$A$4:$I$500,9,FALSE)</f>
        <v>#N/A</v>
      </c>
      <c r="V277" s="42" t="e">
        <f>VLOOKUP($B277,臺指選擇權P_C_Ratios!$A$4:$C$500,3,FALSE)</f>
        <v>#N/A</v>
      </c>
      <c r="W277" s="44" t="e">
        <f>VLOOKUP($B277,散戶多空比!$A$6:$L$500,12,FALSE)</f>
        <v>#N/A</v>
      </c>
      <c r="X277" s="43" t="e">
        <f>VLOOKUP($B277,期貨大額交易人未沖銷部位!$A$4:$O$499,4,FALSE)</f>
        <v>#N/A</v>
      </c>
      <c r="Y277" s="43" t="e">
        <f>VLOOKUP($B277,期貨大額交易人未沖銷部位!$A$4:$O$499,7,FALSE)</f>
        <v>#N/A</v>
      </c>
      <c r="Z277" s="43" t="e">
        <f>VLOOKUP($B277,期貨大額交易人未沖銷部位!$A$4:$O$499,10,FALSE)</f>
        <v>#N/A</v>
      </c>
      <c r="AA277" s="43" t="e">
        <f>VLOOKUP($B277,期貨大額交易人未沖銷部位!$A$4:$O$499,13,FALSE)</f>
        <v>#N/A</v>
      </c>
      <c r="AB277" s="43" t="e">
        <f>VLOOKUP($B277,期貨大額交易人未沖銷部位!$A$4:$O$499,14,FALSE)</f>
        <v>#N/A</v>
      </c>
      <c r="AC277" s="43" t="e">
        <f>VLOOKUP($B277,期貨大額交易人未沖銷部位!$A$4:$O$499,15,FALSE)</f>
        <v>#N/A</v>
      </c>
      <c r="AD277" s="36" t="e">
        <f>VLOOKUP($B277,三大美股走勢!$A$4:$J$500,4,FALSE)</f>
        <v>#N/A</v>
      </c>
      <c r="AE277" s="36" t="e">
        <f>VLOOKUP($B277,三大美股走勢!$A$4:$J$500,7,FALSE)</f>
        <v>#N/A</v>
      </c>
      <c r="AF277" s="36" t="e">
        <f>VLOOKUP($B277,三大美股走勢!$A$4:$J$500,10,FALSE)</f>
        <v>#N/A</v>
      </c>
    </row>
    <row r="278" spans="2:32">
      <c r="B278" s="35">
        <v>43057</v>
      </c>
      <c r="C278" s="36" t="e">
        <f>VLOOKUP($B278,大盤與近月台指!$A$4:$I$499,2,FALSE)</f>
        <v>#N/A</v>
      </c>
      <c r="D278" s="37" t="e">
        <f>VLOOKUP($B278,大盤與近月台指!$A$4:$I$499,3,FALSE)</f>
        <v>#N/A</v>
      </c>
      <c r="E278" s="38" t="e">
        <f>VLOOKUP($B278,大盤與近月台指!$A$4:$I$499,4,FALSE)</f>
        <v>#N/A</v>
      </c>
      <c r="F278" s="36" t="e">
        <f>VLOOKUP($B278,大盤與近月台指!$A$4:$I$499,5,FALSE)</f>
        <v>#N/A</v>
      </c>
      <c r="G278" s="52" t="e">
        <f>VLOOKUP($B278,三大法人買賣超!$A$4:$I$500,3,FALSE)</f>
        <v>#N/A</v>
      </c>
      <c r="H278" s="37" t="e">
        <f>VLOOKUP($B278,三大法人買賣超!$A$4:$I$500,5,FALSE)</f>
        <v>#N/A</v>
      </c>
      <c r="I278" s="29" t="e">
        <f>VLOOKUP($B278,三大法人買賣超!$A$4:$I$500,7,FALSE)</f>
        <v>#N/A</v>
      </c>
      <c r="J278" s="29" t="e">
        <f>VLOOKUP($B278,三大法人買賣超!$A$4:$I$500,9,FALSE)</f>
        <v>#N/A</v>
      </c>
      <c r="K278" s="40">
        <f>新台幣匯率美元指數!B279</f>
        <v>0</v>
      </c>
      <c r="L278" s="41">
        <f>新台幣匯率美元指數!C279</f>
        <v>0</v>
      </c>
      <c r="M278" s="42">
        <f>新台幣匯率美元指數!D279</f>
        <v>0</v>
      </c>
      <c r="N278" s="29" t="e">
        <f>VLOOKUP($B278,期貨未平倉口數!$A$4:$M$499,4,FALSE)</f>
        <v>#N/A</v>
      </c>
      <c r="O278" s="29" t="e">
        <f>VLOOKUP($B278,期貨未平倉口數!$A$4:$M$499,9,FALSE)</f>
        <v>#N/A</v>
      </c>
      <c r="P278" s="29" t="e">
        <f>VLOOKUP($B278,期貨未平倉口數!$A$4:$M$499,10,FALSE)</f>
        <v>#N/A</v>
      </c>
      <c r="Q278" s="29" t="e">
        <f>VLOOKUP($B278,期貨未平倉口數!$A$4:$M$499,11,FALSE)</f>
        <v>#N/A</v>
      </c>
      <c r="R278" s="67" t="e">
        <f>VLOOKUP($B278,選擇權未平倉餘額!$A$4:$I$500,6,FALSE)</f>
        <v>#N/A</v>
      </c>
      <c r="S278" s="67" t="e">
        <f>VLOOKUP($B278,選擇權未平倉餘額!$A$4:$I$500,7,FALSE)</f>
        <v>#N/A</v>
      </c>
      <c r="T278" s="67" t="e">
        <f>VLOOKUP($B278,選擇權未平倉餘額!$A$4:$I$500,8,FALSE)</f>
        <v>#N/A</v>
      </c>
      <c r="U278" s="67" t="e">
        <f>VLOOKUP($B278,選擇權未平倉餘額!$A$4:$I$500,9,FALSE)</f>
        <v>#N/A</v>
      </c>
      <c r="V278" s="42" t="e">
        <f>VLOOKUP($B278,臺指選擇權P_C_Ratios!$A$4:$C$500,3,FALSE)</f>
        <v>#N/A</v>
      </c>
      <c r="W278" s="44" t="e">
        <f>VLOOKUP($B278,散戶多空比!$A$6:$L$500,12,FALSE)</f>
        <v>#N/A</v>
      </c>
      <c r="X278" s="43" t="e">
        <f>VLOOKUP($B278,期貨大額交易人未沖銷部位!$A$4:$O$499,4,FALSE)</f>
        <v>#N/A</v>
      </c>
      <c r="Y278" s="43" t="e">
        <f>VLOOKUP($B278,期貨大額交易人未沖銷部位!$A$4:$O$499,7,FALSE)</f>
        <v>#N/A</v>
      </c>
      <c r="Z278" s="43" t="e">
        <f>VLOOKUP($B278,期貨大額交易人未沖銷部位!$A$4:$O$499,10,FALSE)</f>
        <v>#N/A</v>
      </c>
      <c r="AA278" s="43" t="e">
        <f>VLOOKUP($B278,期貨大額交易人未沖銷部位!$A$4:$O$499,13,FALSE)</f>
        <v>#N/A</v>
      </c>
      <c r="AB278" s="43" t="e">
        <f>VLOOKUP($B278,期貨大額交易人未沖銷部位!$A$4:$O$499,14,FALSE)</f>
        <v>#N/A</v>
      </c>
      <c r="AC278" s="43" t="e">
        <f>VLOOKUP($B278,期貨大額交易人未沖銷部位!$A$4:$O$499,15,FALSE)</f>
        <v>#N/A</v>
      </c>
      <c r="AD278" s="36" t="e">
        <f>VLOOKUP($B278,三大美股走勢!$A$4:$J$500,4,FALSE)</f>
        <v>#N/A</v>
      </c>
      <c r="AE278" s="36" t="e">
        <f>VLOOKUP($B278,三大美股走勢!$A$4:$J$500,7,FALSE)</f>
        <v>#N/A</v>
      </c>
      <c r="AF278" s="36" t="e">
        <f>VLOOKUP($B278,三大美股走勢!$A$4:$J$500,10,FALSE)</f>
        <v>#N/A</v>
      </c>
    </row>
    <row r="279" spans="2:32">
      <c r="B279" s="35">
        <v>43058</v>
      </c>
      <c r="C279" s="36" t="e">
        <f>VLOOKUP($B279,大盤與近月台指!$A$4:$I$499,2,FALSE)</f>
        <v>#N/A</v>
      </c>
      <c r="D279" s="37" t="e">
        <f>VLOOKUP($B279,大盤與近月台指!$A$4:$I$499,3,FALSE)</f>
        <v>#N/A</v>
      </c>
      <c r="E279" s="38" t="e">
        <f>VLOOKUP($B279,大盤與近月台指!$A$4:$I$499,4,FALSE)</f>
        <v>#N/A</v>
      </c>
      <c r="F279" s="36" t="e">
        <f>VLOOKUP($B279,大盤與近月台指!$A$4:$I$499,5,FALSE)</f>
        <v>#N/A</v>
      </c>
      <c r="G279" s="52" t="e">
        <f>VLOOKUP($B279,三大法人買賣超!$A$4:$I$500,3,FALSE)</f>
        <v>#N/A</v>
      </c>
      <c r="H279" s="37" t="e">
        <f>VLOOKUP($B279,三大法人買賣超!$A$4:$I$500,5,FALSE)</f>
        <v>#N/A</v>
      </c>
      <c r="I279" s="29" t="e">
        <f>VLOOKUP($B279,三大法人買賣超!$A$4:$I$500,7,FALSE)</f>
        <v>#N/A</v>
      </c>
      <c r="J279" s="29" t="e">
        <f>VLOOKUP($B279,三大法人買賣超!$A$4:$I$500,9,FALSE)</f>
        <v>#N/A</v>
      </c>
      <c r="K279" s="40">
        <f>新台幣匯率美元指數!B280</f>
        <v>0</v>
      </c>
      <c r="L279" s="41">
        <f>新台幣匯率美元指數!C280</f>
        <v>0</v>
      </c>
      <c r="M279" s="42">
        <f>新台幣匯率美元指數!D280</f>
        <v>0</v>
      </c>
      <c r="N279" s="29" t="e">
        <f>VLOOKUP($B279,期貨未平倉口數!$A$4:$M$499,4,FALSE)</f>
        <v>#N/A</v>
      </c>
      <c r="O279" s="29" t="e">
        <f>VLOOKUP($B279,期貨未平倉口數!$A$4:$M$499,9,FALSE)</f>
        <v>#N/A</v>
      </c>
      <c r="P279" s="29" t="e">
        <f>VLOOKUP($B279,期貨未平倉口數!$A$4:$M$499,10,FALSE)</f>
        <v>#N/A</v>
      </c>
      <c r="Q279" s="29" t="e">
        <f>VLOOKUP($B279,期貨未平倉口數!$A$4:$M$499,11,FALSE)</f>
        <v>#N/A</v>
      </c>
      <c r="R279" s="67" t="e">
        <f>VLOOKUP($B279,選擇權未平倉餘額!$A$4:$I$500,6,FALSE)</f>
        <v>#N/A</v>
      </c>
      <c r="S279" s="67" t="e">
        <f>VLOOKUP($B279,選擇權未平倉餘額!$A$4:$I$500,7,FALSE)</f>
        <v>#N/A</v>
      </c>
      <c r="T279" s="67" t="e">
        <f>VLOOKUP($B279,選擇權未平倉餘額!$A$4:$I$500,8,FALSE)</f>
        <v>#N/A</v>
      </c>
      <c r="U279" s="67" t="e">
        <f>VLOOKUP($B279,選擇權未平倉餘額!$A$4:$I$500,9,FALSE)</f>
        <v>#N/A</v>
      </c>
      <c r="V279" s="42" t="e">
        <f>VLOOKUP($B279,臺指選擇權P_C_Ratios!$A$4:$C$500,3,FALSE)</f>
        <v>#N/A</v>
      </c>
      <c r="W279" s="44" t="e">
        <f>VLOOKUP($B279,散戶多空比!$A$6:$L$500,12,FALSE)</f>
        <v>#N/A</v>
      </c>
      <c r="X279" s="43" t="e">
        <f>VLOOKUP($B279,期貨大額交易人未沖銷部位!$A$4:$O$499,4,FALSE)</f>
        <v>#N/A</v>
      </c>
      <c r="Y279" s="43" t="e">
        <f>VLOOKUP($B279,期貨大額交易人未沖銷部位!$A$4:$O$499,7,FALSE)</f>
        <v>#N/A</v>
      </c>
      <c r="Z279" s="43" t="e">
        <f>VLOOKUP($B279,期貨大額交易人未沖銷部位!$A$4:$O$499,10,FALSE)</f>
        <v>#N/A</v>
      </c>
      <c r="AA279" s="43" t="e">
        <f>VLOOKUP($B279,期貨大額交易人未沖銷部位!$A$4:$O$499,13,FALSE)</f>
        <v>#N/A</v>
      </c>
      <c r="AB279" s="43" t="e">
        <f>VLOOKUP($B279,期貨大額交易人未沖銷部位!$A$4:$O$499,14,FALSE)</f>
        <v>#N/A</v>
      </c>
      <c r="AC279" s="43" t="e">
        <f>VLOOKUP($B279,期貨大額交易人未沖銷部位!$A$4:$O$499,15,FALSE)</f>
        <v>#N/A</v>
      </c>
      <c r="AD279" s="36" t="e">
        <f>VLOOKUP($B279,三大美股走勢!$A$4:$J$500,4,FALSE)</f>
        <v>#N/A</v>
      </c>
      <c r="AE279" s="36" t="e">
        <f>VLOOKUP($B279,三大美股走勢!$A$4:$J$500,7,FALSE)</f>
        <v>#N/A</v>
      </c>
      <c r="AF279" s="36" t="e">
        <f>VLOOKUP($B279,三大美股走勢!$A$4:$J$500,10,FALSE)</f>
        <v>#N/A</v>
      </c>
    </row>
  </sheetData>
  <mergeCells count="9">
    <mergeCell ref="A1:A2"/>
    <mergeCell ref="C1:F1"/>
    <mergeCell ref="AD1:AF1"/>
    <mergeCell ref="G1:J1"/>
    <mergeCell ref="K1:M1"/>
    <mergeCell ref="N1:Q1"/>
    <mergeCell ref="R1:U1"/>
    <mergeCell ref="W1:W2"/>
    <mergeCell ref="X1:AC1"/>
  </mergeCells>
  <phoneticPr fontId="3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工作表3">
    <tabColor rgb="FF00B0F0"/>
  </sheetPr>
  <dimension ref="A1:I271"/>
  <sheetViews>
    <sheetView workbookViewId="0">
      <pane ySplit="3" topLeftCell="A266" activePane="bottomLeft" state="frozen"/>
      <selection pane="bottomLeft" activeCell="F288" sqref="F288"/>
    </sheetView>
  </sheetViews>
  <sheetFormatPr defaultRowHeight="15.6"/>
  <cols>
    <col min="1" max="1" width="14.33203125" style="1" bestFit="1" customWidth="1"/>
    <col min="2" max="4" width="11.77734375" style="2" customWidth="1"/>
    <col min="5" max="5" width="12.5546875" style="2" bestFit="1" customWidth="1"/>
    <col min="6" max="9" width="11.77734375" style="2" customWidth="1"/>
    <col min="10" max="16384" width="8.88671875" style="2"/>
  </cols>
  <sheetData>
    <row r="1" spans="1:9" s="1" customFormat="1" ht="16.2" thickBot="1">
      <c r="A1" s="68" t="s">
        <v>1</v>
      </c>
      <c r="B1" s="77" t="s">
        <v>2</v>
      </c>
      <c r="C1" s="78" t="s">
        <v>36</v>
      </c>
      <c r="D1" s="78" t="s">
        <v>37</v>
      </c>
      <c r="E1" s="79" t="s">
        <v>4</v>
      </c>
      <c r="F1" s="77" t="s">
        <v>38</v>
      </c>
      <c r="G1" s="78" t="s">
        <v>36</v>
      </c>
      <c r="H1" s="78" t="s">
        <v>37</v>
      </c>
      <c r="I1" s="79" t="s">
        <v>39</v>
      </c>
    </row>
    <row r="2" spans="1:9">
      <c r="A2" s="112" t="s">
        <v>40</v>
      </c>
      <c r="B2" s="113" t="s">
        <v>44</v>
      </c>
      <c r="C2" s="114"/>
      <c r="D2" s="114"/>
      <c r="E2" s="114"/>
      <c r="F2" s="114"/>
      <c r="G2" s="114"/>
      <c r="H2" s="114"/>
      <c r="I2" s="114"/>
    </row>
    <row r="3" spans="1:9">
      <c r="A3" s="112"/>
      <c r="B3" s="115" t="s">
        <v>41</v>
      </c>
      <c r="C3" s="112"/>
      <c r="D3" s="112"/>
      <c r="E3" s="112"/>
      <c r="F3" s="112"/>
      <c r="G3" s="112"/>
      <c r="H3" s="112"/>
      <c r="I3" s="112"/>
    </row>
    <row r="4" spans="1:9" s="8" customFormat="1" ht="15.6" customHeight="1">
      <c r="A4" s="9">
        <v>42782</v>
      </c>
      <c r="B4" s="45">
        <v>9771.25</v>
      </c>
      <c r="C4" s="45">
        <v>-28.51</v>
      </c>
      <c r="D4" s="46">
        <v>-2.8999999999999998E-3</v>
      </c>
      <c r="E4" s="74" t="s">
        <v>95</v>
      </c>
      <c r="F4" s="75">
        <v>9772</v>
      </c>
      <c r="G4" s="23">
        <v>-29</v>
      </c>
      <c r="H4" s="47">
        <v>-3.0000000000000001E-3</v>
      </c>
      <c r="I4" s="45" t="s">
        <v>99</v>
      </c>
    </row>
    <row r="5" spans="1:9">
      <c r="A5" s="9">
        <v>42783</v>
      </c>
      <c r="B5" s="48">
        <v>9759.76</v>
      </c>
      <c r="C5" s="60">
        <v>-11.49</v>
      </c>
      <c r="D5" s="46">
        <v>-1.1999999999999999E-3</v>
      </c>
      <c r="E5" s="74" t="s">
        <v>96</v>
      </c>
      <c r="F5" s="75">
        <v>9762</v>
      </c>
      <c r="G5" s="23">
        <v>-8</v>
      </c>
      <c r="H5" s="47">
        <v>-8.0000000000000004E-4</v>
      </c>
      <c r="I5" s="45" t="s">
        <v>97</v>
      </c>
    </row>
    <row r="6" spans="1:9">
      <c r="A6" s="9">
        <v>42784</v>
      </c>
      <c r="B6" s="48">
        <v>9779.92</v>
      </c>
      <c r="C6" s="60">
        <v>20.16</v>
      </c>
      <c r="D6" s="46">
        <v>2.0999999999999999E-3</v>
      </c>
      <c r="E6" s="74" t="s">
        <v>100</v>
      </c>
      <c r="F6" s="75">
        <v>9788</v>
      </c>
      <c r="G6" s="23">
        <v>25</v>
      </c>
      <c r="H6" s="47">
        <v>2.5999999999999999E-3</v>
      </c>
      <c r="I6" s="45" t="s">
        <v>98</v>
      </c>
    </row>
    <row r="7" spans="1:9" s="33" customFormat="1">
      <c r="A7" s="61">
        <v>42785</v>
      </c>
      <c r="B7" s="48"/>
      <c r="C7" s="60"/>
      <c r="D7" s="46"/>
      <c r="E7" s="74"/>
      <c r="F7" s="76"/>
      <c r="G7" s="25"/>
      <c r="H7" s="46"/>
      <c r="I7" s="45"/>
    </row>
    <row r="8" spans="1:9">
      <c r="A8" s="9">
        <v>42786</v>
      </c>
      <c r="B8" s="48">
        <v>9753.2000000000007</v>
      </c>
      <c r="C8" s="60">
        <v>-26.72</v>
      </c>
      <c r="D8" s="46">
        <v>2.7000000000000001E-3</v>
      </c>
      <c r="E8" s="74" t="s">
        <v>109</v>
      </c>
      <c r="F8" s="75">
        <v>9766</v>
      </c>
      <c r="G8" s="23">
        <v>-20</v>
      </c>
      <c r="H8" s="47">
        <v>-2E-3</v>
      </c>
      <c r="I8" s="45" t="s">
        <v>110</v>
      </c>
    </row>
    <row r="9" spans="1:9">
      <c r="A9" s="9">
        <v>42787</v>
      </c>
      <c r="B9" s="48">
        <v>9763.93</v>
      </c>
      <c r="C9" s="60">
        <v>10.73</v>
      </c>
      <c r="D9" s="46">
        <v>1.1000000000000001E-3</v>
      </c>
      <c r="E9" s="74" t="s">
        <v>111</v>
      </c>
      <c r="F9" s="75">
        <v>9766</v>
      </c>
      <c r="G9" s="23">
        <v>0</v>
      </c>
      <c r="H9" s="47">
        <v>0</v>
      </c>
      <c r="I9" s="45" t="s">
        <v>112</v>
      </c>
    </row>
    <row r="10" spans="1:9">
      <c r="A10" s="9">
        <v>42788</v>
      </c>
      <c r="B10" s="60">
        <v>9778.7800000000007</v>
      </c>
      <c r="C10" s="60">
        <v>14.85</v>
      </c>
      <c r="D10" s="46">
        <v>1.5E-3</v>
      </c>
      <c r="E10" s="74" t="s">
        <v>113</v>
      </c>
      <c r="F10" s="75">
        <v>9783</v>
      </c>
      <c r="G10" s="23">
        <v>16</v>
      </c>
      <c r="H10" s="47">
        <v>1.6000000000000001E-3</v>
      </c>
      <c r="I10" s="45" t="s">
        <v>114</v>
      </c>
    </row>
    <row r="11" spans="1:9">
      <c r="A11" s="9">
        <v>42789</v>
      </c>
      <c r="B11" s="60">
        <v>9769.31</v>
      </c>
      <c r="C11" s="60">
        <v>-9.4700000000000006</v>
      </c>
      <c r="D11" s="46">
        <v>-1E-3</v>
      </c>
      <c r="E11" s="74" t="s">
        <v>115</v>
      </c>
      <c r="F11" s="75">
        <v>9772</v>
      </c>
      <c r="G11" s="23">
        <v>-11</v>
      </c>
      <c r="H11" s="47">
        <v>-1.1000000000000001E-3</v>
      </c>
      <c r="I11" s="45" t="s">
        <v>116</v>
      </c>
    </row>
    <row r="12" spans="1:9">
      <c r="A12" s="9">
        <v>42790</v>
      </c>
      <c r="B12" s="60">
        <v>9750.4699999999993</v>
      </c>
      <c r="C12" s="60">
        <v>-18.84</v>
      </c>
      <c r="D12" s="46">
        <v>-1.9E-3</v>
      </c>
      <c r="E12" s="74" t="s">
        <v>117</v>
      </c>
      <c r="F12" s="75">
        <v>9761</v>
      </c>
      <c r="G12" s="23">
        <v>-12</v>
      </c>
      <c r="H12" s="47">
        <v>-1.1999999999999999E-3</v>
      </c>
      <c r="I12" s="45" t="s">
        <v>118</v>
      </c>
    </row>
    <row r="13" spans="1:9">
      <c r="A13" s="9">
        <v>42791</v>
      </c>
      <c r="B13" s="60"/>
      <c r="C13" s="60"/>
      <c r="D13" s="46"/>
      <c r="E13" s="74"/>
      <c r="F13" s="75"/>
      <c r="G13" s="23"/>
      <c r="H13" s="47"/>
      <c r="I13" s="45"/>
    </row>
    <row r="14" spans="1:9">
      <c r="A14" s="9">
        <v>42792</v>
      </c>
      <c r="B14" s="60"/>
      <c r="C14" s="60"/>
      <c r="D14" s="46"/>
      <c r="E14" s="74"/>
      <c r="F14" s="75"/>
      <c r="G14" s="23"/>
      <c r="H14" s="47"/>
      <c r="I14" s="45"/>
    </row>
    <row r="15" spans="1:9">
      <c r="A15" s="9">
        <v>42793</v>
      </c>
      <c r="B15" s="60"/>
      <c r="C15" s="60"/>
      <c r="D15" s="46"/>
      <c r="E15" s="74"/>
      <c r="F15" s="75"/>
      <c r="G15" s="23"/>
      <c r="H15" s="47"/>
      <c r="I15" s="45"/>
    </row>
    <row r="16" spans="1:9">
      <c r="A16" s="9">
        <v>42794</v>
      </c>
      <c r="B16" s="60"/>
      <c r="C16" s="60"/>
      <c r="D16" s="46"/>
      <c r="E16" s="74"/>
      <c r="F16" s="75"/>
      <c r="G16" s="23"/>
      <c r="H16" s="47"/>
      <c r="I16" s="45"/>
    </row>
    <row r="17" spans="1:9">
      <c r="A17" s="9">
        <v>42795</v>
      </c>
      <c r="B17" s="60">
        <v>9674.7800000000007</v>
      </c>
      <c r="C17" s="60">
        <v>-75.69</v>
      </c>
      <c r="D17" s="46">
        <v>-7.7999999999999996E-3</v>
      </c>
      <c r="E17" s="74" t="s">
        <v>119</v>
      </c>
      <c r="F17" s="75">
        <v>9682</v>
      </c>
      <c r="G17" s="23">
        <v>-78</v>
      </c>
      <c r="H17" s="47">
        <v>-8.0000000000000002E-3</v>
      </c>
      <c r="I17" s="45" t="s">
        <v>120</v>
      </c>
    </row>
    <row r="18" spans="1:9">
      <c r="A18" s="9">
        <v>42796</v>
      </c>
      <c r="B18" s="60">
        <v>9691.7999999999993</v>
      </c>
      <c r="C18" s="60">
        <v>17.02</v>
      </c>
      <c r="D18" s="46">
        <v>1.8E-3</v>
      </c>
      <c r="E18" s="74" t="s">
        <v>121</v>
      </c>
      <c r="F18" s="75">
        <v>9691</v>
      </c>
      <c r="G18" s="23">
        <v>8</v>
      </c>
      <c r="H18" s="47">
        <v>8.0000000000000004E-4</v>
      </c>
      <c r="I18" s="45" t="s">
        <v>122</v>
      </c>
    </row>
    <row r="19" spans="1:9">
      <c r="A19" s="9">
        <v>42797</v>
      </c>
      <c r="B19" s="60">
        <v>9648.2099999999991</v>
      </c>
      <c r="C19" s="60">
        <v>-43.59</v>
      </c>
      <c r="D19" s="46">
        <v>-4.4999999999999997E-3</v>
      </c>
      <c r="E19" s="74" t="s">
        <v>123</v>
      </c>
      <c r="F19" s="75">
        <v>9629</v>
      </c>
      <c r="G19" s="23">
        <v>-62</v>
      </c>
      <c r="H19" s="47">
        <v>-6.4000000000000003E-3</v>
      </c>
      <c r="I19" s="45" t="s">
        <v>124</v>
      </c>
    </row>
    <row r="20" spans="1:9">
      <c r="A20" s="9">
        <v>42798</v>
      </c>
      <c r="B20" s="60"/>
      <c r="C20" s="60"/>
      <c r="D20" s="46"/>
      <c r="E20" s="74"/>
      <c r="F20" s="75"/>
      <c r="G20" s="23"/>
      <c r="H20" s="47"/>
      <c r="I20" s="45"/>
    </row>
    <row r="21" spans="1:9">
      <c r="A21" s="9">
        <v>42799</v>
      </c>
      <c r="B21" s="60"/>
      <c r="C21" s="60"/>
      <c r="D21" s="46"/>
      <c r="E21" s="74"/>
      <c r="F21" s="75"/>
      <c r="G21" s="23"/>
      <c r="H21" s="47"/>
      <c r="I21" s="45"/>
    </row>
    <row r="22" spans="1:9">
      <c r="A22" s="9">
        <v>42800</v>
      </c>
      <c r="B22" s="60">
        <v>9682.6299999999992</v>
      </c>
      <c r="C22" s="60">
        <v>34.42</v>
      </c>
      <c r="D22" s="46">
        <v>3.5999999999999999E-3</v>
      </c>
      <c r="E22" s="74" t="s">
        <v>125</v>
      </c>
      <c r="F22" s="75">
        <v>9683</v>
      </c>
      <c r="G22" s="23">
        <v>53</v>
      </c>
      <c r="H22" s="47">
        <v>5.4999999999999997E-3</v>
      </c>
      <c r="I22" s="45" t="s">
        <v>126</v>
      </c>
    </row>
    <row r="23" spans="1:9">
      <c r="A23" s="9">
        <v>42801</v>
      </c>
      <c r="B23" s="60">
        <v>9738.07</v>
      </c>
      <c r="C23" s="60">
        <v>55.44</v>
      </c>
      <c r="D23" s="46">
        <v>5.7000000000000002E-3</v>
      </c>
      <c r="E23" s="74" t="s">
        <v>127</v>
      </c>
      <c r="F23" s="75">
        <v>9727</v>
      </c>
      <c r="G23" s="23">
        <v>45</v>
      </c>
      <c r="H23" s="47">
        <v>4.5999999999999999E-3</v>
      </c>
      <c r="I23" s="45" t="s">
        <v>128</v>
      </c>
    </row>
    <row r="24" spans="1:9">
      <c r="A24" s="9">
        <v>42802</v>
      </c>
      <c r="B24" s="60">
        <v>9753.4500000000007</v>
      </c>
      <c r="C24" s="60">
        <v>15.38</v>
      </c>
      <c r="D24" s="46">
        <v>1.6000000000000001E-3</v>
      </c>
      <c r="E24" s="74" t="s">
        <v>129</v>
      </c>
      <c r="F24" s="75">
        <v>9748</v>
      </c>
      <c r="G24" s="23">
        <v>20</v>
      </c>
      <c r="H24" s="47">
        <v>2.0999999999999999E-3</v>
      </c>
      <c r="I24" s="45" t="s">
        <v>130</v>
      </c>
    </row>
    <row r="25" spans="1:9">
      <c r="A25" s="9">
        <v>42803</v>
      </c>
      <c r="B25" s="60">
        <v>9658.61</v>
      </c>
      <c r="C25" s="60">
        <v>-94.84</v>
      </c>
      <c r="D25" s="46">
        <v>-9.7000000000000003E-3</v>
      </c>
      <c r="E25" s="74" t="s">
        <v>131</v>
      </c>
      <c r="F25" s="75">
        <v>9652</v>
      </c>
      <c r="G25" s="23">
        <v>-94</v>
      </c>
      <c r="H25" s="47">
        <v>-9.5999999999999992E-3</v>
      </c>
      <c r="I25" s="45" t="s">
        <v>132</v>
      </c>
    </row>
    <row r="26" spans="1:9">
      <c r="A26" s="9">
        <v>42804</v>
      </c>
      <c r="B26" s="60">
        <v>9627.89</v>
      </c>
      <c r="C26" s="60">
        <v>-30.72</v>
      </c>
      <c r="D26" s="46">
        <v>-3.2000000000000002E-3</v>
      </c>
      <c r="E26" s="74" t="s">
        <v>133</v>
      </c>
      <c r="F26" s="75">
        <v>9625</v>
      </c>
      <c r="G26" s="23">
        <v>-24</v>
      </c>
      <c r="H26" s="47">
        <v>-2.5000000000000001E-3</v>
      </c>
      <c r="I26" s="45" t="s">
        <v>134</v>
      </c>
    </row>
    <row r="27" spans="1:9">
      <c r="A27" s="9">
        <v>42805</v>
      </c>
      <c r="B27" s="60"/>
      <c r="C27" s="60"/>
      <c r="D27" s="46"/>
      <c r="E27" s="74"/>
      <c r="F27" s="75"/>
      <c r="G27" s="23"/>
      <c r="H27" s="47"/>
      <c r="I27" s="45"/>
    </row>
    <row r="28" spans="1:9">
      <c r="A28" s="9">
        <v>42806</v>
      </c>
      <c r="B28" s="60"/>
      <c r="C28" s="60"/>
      <c r="D28" s="46"/>
      <c r="E28" s="74"/>
      <c r="F28" s="75"/>
      <c r="G28" s="23"/>
      <c r="H28" s="47"/>
      <c r="I28" s="45"/>
    </row>
    <row r="29" spans="1:9">
      <c r="A29" s="9">
        <v>42807</v>
      </c>
      <c r="B29" s="60"/>
      <c r="C29" s="60"/>
      <c r="D29" s="46"/>
      <c r="E29" s="74"/>
      <c r="F29" s="75"/>
      <c r="G29" s="23"/>
      <c r="H29" s="47"/>
      <c r="I29" s="45"/>
    </row>
    <row r="30" spans="1:9">
      <c r="A30" s="9">
        <v>42808</v>
      </c>
      <c r="B30" s="60"/>
      <c r="C30" s="60"/>
      <c r="D30" s="46"/>
      <c r="E30" s="74"/>
      <c r="F30" s="75"/>
      <c r="G30" s="23"/>
      <c r="H30" s="47"/>
      <c r="I30" s="45"/>
    </row>
    <row r="31" spans="1:9">
      <c r="A31" s="9">
        <v>42809</v>
      </c>
      <c r="B31" s="60"/>
      <c r="C31" s="60"/>
      <c r="D31" s="46"/>
      <c r="E31" s="74"/>
      <c r="F31" s="75"/>
      <c r="G31" s="23"/>
      <c r="H31" s="47"/>
      <c r="I31" s="45"/>
    </row>
    <row r="32" spans="1:9">
      <c r="A32" s="9">
        <v>42810</v>
      </c>
      <c r="B32" s="60"/>
      <c r="C32" s="60"/>
      <c r="D32" s="46"/>
      <c r="E32" s="74"/>
      <c r="F32" s="75"/>
      <c r="G32" s="23"/>
      <c r="H32" s="47"/>
      <c r="I32" s="45"/>
    </row>
    <row r="33" spans="1:9">
      <c r="A33" s="9">
        <v>42811</v>
      </c>
      <c r="B33" s="60"/>
      <c r="C33" s="60"/>
      <c r="D33" s="46"/>
      <c r="E33" s="74"/>
      <c r="F33" s="75"/>
      <c r="G33" s="23"/>
      <c r="H33" s="47"/>
      <c r="I33" s="45"/>
    </row>
    <row r="34" spans="1:9">
      <c r="A34" s="9">
        <v>42812</v>
      </c>
      <c r="B34" s="60"/>
      <c r="C34" s="60"/>
      <c r="D34" s="46"/>
      <c r="E34" s="74"/>
      <c r="F34" s="75"/>
      <c r="G34" s="23"/>
      <c r="H34" s="47"/>
      <c r="I34" s="45"/>
    </row>
    <row r="35" spans="1:9">
      <c r="A35" s="9">
        <v>42813</v>
      </c>
      <c r="B35" s="60"/>
      <c r="C35" s="60"/>
      <c r="D35" s="46"/>
      <c r="E35" s="74"/>
      <c r="F35" s="75"/>
      <c r="G35" s="23"/>
      <c r="H35" s="47"/>
      <c r="I35" s="45"/>
    </row>
    <row r="36" spans="1:9">
      <c r="A36" s="9">
        <v>42814</v>
      </c>
      <c r="B36" s="60"/>
      <c r="C36" s="60"/>
      <c r="D36" s="46"/>
      <c r="E36" s="74"/>
      <c r="F36" s="75"/>
      <c r="G36" s="23"/>
      <c r="H36" s="47"/>
      <c r="I36" s="45"/>
    </row>
    <row r="37" spans="1:9">
      <c r="A37" s="9">
        <v>42815</v>
      </c>
      <c r="B37" s="60"/>
      <c r="C37" s="60"/>
      <c r="D37" s="46"/>
      <c r="E37" s="74"/>
      <c r="F37" s="75"/>
      <c r="G37" s="23"/>
      <c r="H37" s="47"/>
      <c r="I37" s="45"/>
    </row>
    <row r="38" spans="1:9">
      <c r="A38" s="9">
        <v>42816</v>
      </c>
      <c r="B38" s="60"/>
      <c r="C38" s="60"/>
      <c r="D38" s="46"/>
      <c r="E38" s="74"/>
      <c r="F38" s="75"/>
      <c r="G38" s="23"/>
      <c r="H38" s="47"/>
      <c r="I38" s="45"/>
    </row>
    <row r="39" spans="1:9">
      <c r="A39" s="9">
        <v>42817</v>
      </c>
      <c r="B39" s="60"/>
      <c r="C39" s="60"/>
      <c r="D39" s="46"/>
      <c r="E39" s="74"/>
      <c r="F39" s="75"/>
      <c r="G39" s="23"/>
      <c r="H39" s="47"/>
      <c r="I39" s="45"/>
    </row>
    <row r="40" spans="1:9">
      <c r="A40" s="9">
        <v>42818</v>
      </c>
      <c r="B40" s="60"/>
      <c r="C40" s="60"/>
      <c r="D40" s="46"/>
      <c r="E40" s="74"/>
      <c r="F40" s="75"/>
      <c r="G40" s="23"/>
      <c r="H40" s="47"/>
      <c r="I40" s="45"/>
    </row>
    <row r="41" spans="1:9">
      <c r="A41" s="9">
        <v>42819</v>
      </c>
      <c r="B41" s="60"/>
      <c r="C41" s="60"/>
      <c r="D41" s="46"/>
      <c r="E41" s="74"/>
      <c r="F41" s="75"/>
      <c r="G41" s="23"/>
      <c r="H41" s="47"/>
      <c r="I41" s="45"/>
    </row>
    <row r="42" spans="1:9">
      <c r="A42" s="9">
        <v>42820</v>
      </c>
      <c r="B42" s="60"/>
      <c r="C42" s="60"/>
      <c r="D42" s="46"/>
      <c r="E42" s="74"/>
      <c r="F42" s="75"/>
      <c r="G42" s="23"/>
      <c r="H42" s="47"/>
      <c r="I42" s="45"/>
    </row>
    <row r="43" spans="1:9">
      <c r="A43" s="9">
        <v>42821</v>
      </c>
      <c r="B43" s="60"/>
      <c r="C43" s="60"/>
      <c r="D43" s="46"/>
      <c r="E43" s="74"/>
      <c r="F43" s="75"/>
      <c r="G43" s="23"/>
      <c r="H43" s="47"/>
      <c r="I43" s="45"/>
    </row>
    <row r="44" spans="1:9">
      <c r="A44" s="9">
        <v>42822</v>
      </c>
      <c r="B44" s="60"/>
      <c r="C44" s="60"/>
      <c r="D44" s="46"/>
      <c r="E44" s="74"/>
      <c r="F44" s="75"/>
      <c r="G44" s="23"/>
      <c r="H44" s="47"/>
      <c r="I44" s="45"/>
    </row>
    <row r="45" spans="1:9">
      <c r="A45" s="9">
        <v>42823</v>
      </c>
      <c r="B45" s="60"/>
      <c r="C45" s="60"/>
      <c r="D45" s="46"/>
      <c r="E45" s="74"/>
      <c r="F45" s="75"/>
      <c r="G45" s="23"/>
      <c r="H45" s="47"/>
      <c r="I45" s="45"/>
    </row>
    <row r="46" spans="1:9">
      <c r="A46" s="9">
        <v>42824</v>
      </c>
      <c r="B46" s="60"/>
      <c r="C46" s="60"/>
      <c r="D46" s="46"/>
      <c r="E46" s="74"/>
      <c r="F46" s="75"/>
      <c r="G46" s="23"/>
      <c r="H46" s="47"/>
      <c r="I46" s="45"/>
    </row>
    <row r="47" spans="1:9">
      <c r="A47" s="9">
        <v>42825</v>
      </c>
      <c r="B47" s="60"/>
      <c r="C47" s="60"/>
      <c r="D47" s="46"/>
      <c r="E47" s="74"/>
      <c r="F47" s="75"/>
      <c r="G47" s="23"/>
      <c r="H47" s="47"/>
      <c r="I47" s="45"/>
    </row>
    <row r="48" spans="1:9">
      <c r="A48" s="9">
        <v>42826</v>
      </c>
      <c r="B48" s="60"/>
      <c r="C48" s="60"/>
      <c r="D48" s="46"/>
      <c r="E48" s="74"/>
      <c r="F48" s="75"/>
      <c r="G48" s="23"/>
      <c r="H48" s="47"/>
      <c r="I48" s="45"/>
    </row>
    <row r="49" spans="1:9">
      <c r="A49" s="9">
        <v>42827</v>
      </c>
      <c r="B49" s="60"/>
      <c r="C49" s="60"/>
      <c r="D49" s="46"/>
      <c r="E49" s="74"/>
      <c r="F49" s="75"/>
      <c r="G49" s="23"/>
      <c r="H49" s="47"/>
      <c r="I49" s="45"/>
    </row>
    <row r="50" spans="1:9">
      <c r="A50" s="9">
        <v>42828</v>
      </c>
      <c r="B50" s="60"/>
      <c r="C50" s="60"/>
      <c r="D50" s="46"/>
      <c r="E50" s="74"/>
      <c r="F50" s="75"/>
      <c r="G50" s="23"/>
      <c r="H50" s="47"/>
      <c r="I50" s="45"/>
    </row>
    <row r="51" spans="1:9">
      <c r="A51" s="9">
        <v>42829</v>
      </c>
      <c r="B51" s="60"/>
      <c r="C51" s="60"/>
      <c r="D51" s="46"/>
      <c r="E51" s="74"/>
      <c r="F51" s="75"/>
      <c r="G51" s="23"/>
      <c r="H51" s="47"/>
      <c r="I51" s="45"/>
    </row>
    <row r="52" spans="1:9">
      <c r="A52" s="9">
        <v>42830</v>
      </c>
      <c r="B52" s="60"/>
      <c r="C52" s="60"/>
      <c r="D52" s="46"/>
      <c r="E52" s="74"/>
      <c r="F52" s="75"/>
      <c r="G52" s="23"/>
      <c r="H52" s="47"/>
      <c r="I52" s="45"/>
    </row>
    <row r="53" spans="1:9">
      <c r="A53" s="9">
        <v>42831</v>
      </c>
      <c r="B53" s="60"/>
      <c r="C53" s="60"/>
      <c r="D53" s="46"/>
      <c r="E53" s="74"/>
      <c r="F53" s="75"/>
      <c r="G53" s="23"/>
      <c r="H53" s="47"/>
      <c r="I53" s="45"/>
    </row>
    <row r="54" spans="1:9">
      <c r="A54" s="9">
        <v>42832</v>
      </c>
      <c r="B54" s="60"/>
      <c r="C54" s="60"/>
      <c r="D54" s="46"/>
      <c r="E54" s="74"/>
      <c r="F54" s="75"/>
      <c r="G54" s="23"/>
      <c r="H54" s="47"/>
      <c r="I54" s="45"/>
    </row>
    <row r="55" spans="1:9">
      <c r="A55" s="9">
        <v>42833</v>
      </c>
      <c r="B55" s="60"/>
      <c r="C55" s="60"/>
      <c r="D55" s="46"/>
      <c r="E55" s="74"/>
      <c r="F55" s="75"/>
      <c r="G55" s="23"/>
      <c r="H55" s="47"/>
      <c r="I55" s="45"/>
    </row>
    <row r="56" spans="1:9">
      <c r="A56" s="9">
        <v>42834</v>
      </c>
      <c r="B56" s="60"/>
      <c r="C56" s="60"/>
      <c r="D56" s="46"/>
      <c r="E56" s="74"/>
      <c r="F56" s="75"/>
      <c r="G56" s="23"/>
      <c r="H56" s="47"/>
      <c r="I56" s="45"/>
    </row>
    <row r="57" spans="1:9">
      <c r="A57" s="9">
        <v>42835</v>
      </c>
      <c r="B57" s="60"/>
      <c r="C57" s="60"/>
      <c r="D57" s="46"/>
      <c r="E57" s="74"/>
      <c r="F57" s="75"/>
      <c r="G57" s="23"/>
      <c r="H57" s="47"/>
      <c r="I57" s="45"/>
    </row>
    <row r="58" spans="1:9">
      <c r="A58" s="9">
        <v>42836</v>
      </c>
      <c r="B58" s="60"/>
      <c r="C58" s="60"/>
      <c r="D58" s="46"/>
      <c r="E58" s="74"/>
      <c r="F58" s="75"/>
      <c r="G58" s="23"/>
      <c r="H58" s="47"/>
      <c r="I58" s="45"/>
    </row>
    <row r="59" spans="1:9">
      <c r="A59" s="9">
        <v>42837</v>
      </c>
      <c r="B59" s="60"/>
      <c r="C59" s="60"/>
      <c r="D59" s="46"/>
      <c r="E59" s="74"/>
      <c r="F59" s="75"/>
      <c r="G59" s="23"/>
      <c r="H59" s="47"/>
      <c r="I59" s="45"/>
    </row>
    <row r="60" spans="1:9">
      <c r="A60" s="9">
        <v>42838</v>
      </c>
      <c r="B60" s="60"/>
      <c r="C60" s="60"/>
      <c r="D60" s="46"/>
      <c r="E60" s="74"/>
      <c r="F60" s="75"/>
      <c r="G60" s="23"/>
      <c r="H60" s="47"/>
      <c r="I60" s="45"/>
    </row>
    <row r="61" spans="1:9">
      <c r="A61" s="9">
        <v>42839</v>
      </c>
      <c r="B61" s="60"/>
      <c r="C61" s="60"/>
      <c r="D61" s="46"/>
      <c r="E61" s="74"/>
      <c r="F61" s="75"/>
      <c r="G61" s="23"/>
      <c r="H61" s="47"/>
      <c r="I61" s="45"/>
    </row>
    <row r="62" spans="1:9">
      <c r="A62" s="9">
        <v>42840</v>
      </c>
      <c r="B62" s="60"/>
      <c r="C62" s="60"/>
      <c r="D62" s="46"/>
      <c r="E62" s="74"/>
      <c r="F62" s="75"/>
      <c r="G62" s="23"/>
      <c r="H62" s="47"/>
      <c r="I62" s="45"/>
    </row>
    <row r="63" spans="1:9">
      <c r="A63" s="9">
        <v>42841</v>
      </c>
      <c r="B63" s="60"/>
      <c r="C63" s="60"/>
      <c r="D63" s="46"/>
      <c r="E63" s="74"/>
      <c r="F63" s="75"/>
      <c r="G63" s="23"/>
      <c r="H63" s="47"/>
      <c r="I63" s="45"/>
    </row>
    <row r="64" spans="1:9">
      <c r="A64" s="9">
        <v>42842</v>
      </c>
      <c r="B64" s="60"/>
      <c r="C64" s="60"/>
      <c r="D64" s="46"/>
      <c r="E64" s="74"/>
      <c r="F64" s="75"/>
      <c r="G64" s="23"/>
      <c r="H64" s="47"/>
      <c r="I64" s="45"/>
    </row>
    <row r="65" spans="1:9">
      <c r="A65" s="9">
        <v>42843</v>
      </c>
      <c r="B65" s="60"/>
      <c r="C65" s="60"/>
      <c r="D65" s="46"/>
      <c r="E65" s="74"/>
      <c r="F65" s="75"/>
      <c r="G65" s="23"/>
      <c r="H65" s="47"/>
      <c r="I65" s="45"/>
    </row>
    <row r="66" spans="1:9">
      <c r="A66" s="9">
        <v>42844</v>
      </c>
      <c r="B66" s="60"/>
      <c r="C66" s="60"/>
      <c r="D66" s="46"/>
      <c r="E66" s="74"/>
      <c r="F66" s="75"/>
      <c r="G66" s="23"/>
      <c r="H66" s="47"/>
      <c r="I66" s="45"/>
    </row>
    <row r="67" spans="1:9">
      <c r="A67" s="9">
        <v>42845</v>
      </c>
      <c r="B67" s="60"/>
      <c r="C67" s="60"/>
      <c r="D67" s="46"/>
      <c r="E67" s="74"/>
      <c r="F67" s="75"/>
      <c r="G67" s="23"/>
      <c r="H67" s="47"/>
      <c r="I67" s="45"/>
    </row>
    <row r="68" spans="1:9">
      <c r="A68" s="9">
        <v>42846</v>
      </c>
      <c r="B68" s="60"/>
      <c r="C68" s="60"/>
      <c r="D68" s="46"/>
      <c r="E68" s="74"/>
      <c r="F68" s="75"/>
      <c r="G68" s="23"/>
      <c r="H68" s="47"/>
      <c r="I68" s="45"/>
    </row>
    <row r="69" spans="1:9">
      <c r="A69" s="9">
        <v>42847</v>
      </c>
      <c r="B69" s="60"/>
      <c r="C69" s="60"/>
      <c r="D69" s="46"/>
      <c r="E69" s="74"/>
      <c r="F69" s="75"/>
      <c r="G69" s="23"/>
      <c r="H69" s="47"/>
      <c r="I69" s="45"/>
    </row>
    <row r="70" spans="1:9">
      <c r="A70" s="9">
        <v>42848</v>
      </c>
      <c r="B70" s="60"/>
      <c r="C70" s="60"/>
      <c r="D70" s="46"/>
      <c r="E70" s="74"/>
      <c r="F70" s="75"/>
      <c r="G70" s="23"/>
      <c r="H70" s="47"/>
      <c r="I70" s="45"/>
    </row>
    <row r="71" spans="1:9">
      <c r="A71" s="9">
        <v>42849</v>
      </c>
      <c r="B71" s="60"/>
      <c r="C71" s="60"/>
      <c r="D71" s="46"/>
      <c r="E71" s="74"/>
      <c r="F71" s="75"/>
      <c r="G71" s="23"/>
      <c r="H71" s="47"/>
      <c r="I71" s="45"/>
    </row>
    <row r="72" spans="1:9">
      <c r="A72" s="9">
        <v>42850</v>
      </c>
      <c r="B72" s="60"/>
      <c r="C72" s="60"/>
      <c r="D72" s="46"/>
      <c r="E72" s="74"/>
      <c r="F72" s="75"/>
      <c r="G72" s="23"/>
      <c r="H72" s="47"/>
      <c r="I72" s="45"/>
    </row>
    <row r="73" spans="1:9">
      <c r="A73" s="9">
        <v>42851</v>
      </c>
      <c r="B73" s="60"/>
      <c r="C73" s="60"/>
      <c r="D73" s="46"/>
      <c r="E73" s="74"/>
      <c r="F73" s="75"/>
      <c r="G73" s="23"/>
      <c r="H73" s="47"/>
      <c r="I73" s="45"/>
    </row>
    <row r="74" spans="1:9">
      <c r="A74" s="9">
        <v>42852</v>
      </c>
      <c r="B74" s="60"/>
      <c r="C74" s="60"/>
      <c r="D74" s="46"/>
      <c r="E74" s="74"/>
      <c r="F74" s="75"/>
      <c r="G74" s="23"/>
      <c r="H74" s="47"/>
      <c r="I74" s="45"/>
    </row>
    <row r="75" spans="1:9">
      <c r="A75" s="9">
        <v>42853</v>
      </c>
      <c r="B75" s="60"/>
      <c r="C75" s="60"/>
      <c r="D75" s="46"/>
      <c r="E75" s="74"/>
      <c r="F75" s="75"/>
      <c r="G75" s="23"/>
      <c r="H75" s="47"/>
      <c r="I75" s="45"/>
    </row>
    <row r="76" spans="1:9">
      <c r="A76" s="9">
        <v>42854</v>
      </c>
      <c r="B76" s="60"/>
      <c r="C76" s="60"/>
      <c r="D76" s="46"/>
      <c r="E76" s="74"/>
      <c r="F76" s="75"/>
      <c r="G76" s="23"/>
      <c r="H76" s="47"/>
      <c r="I76" s="45"/>
    </row>
    <row r="77" spans="1:9">
      <c r="A77" s="9">
        <v>42855</v>
      </c>
      <c r="B77" s="60"/>
      <c r="C77" s="60"/>
      <c r="D77" s="46"/>
      <c r="E77" s="74"/>
      <c r="F77" s="75"/>
      <c r="G77" s="23"/>
      <c r="H77" s="47"/>
      <c r="I77" s="45"/>
    </row>
    <row r="78" spans="1:9">
      <c r="A78" s="9">
        <v>42856</v>
      </c>
      <c r="B78" s="60"/>
      <c r="C78" s="60"/>
      <c r="D78" s="46"/>
      <c r="E78" s="74"/>
      <c r="F78" s="75"/>
      <c r="G78" s="23"/>
      <c r="H78" s="47"/>
      <c r="I78" s="45"/>
    </row>
    <row r="79" spans="1:9">
      <c r="A79" s="9">
        <v>42857</v>
      </c>
      <c r="B79" s="60"/>
      <c r="C79" s="60"/>
      <c r="D79" s="46"/>
      <c r="E79" s="74"/>
      <c r="F79" s="75"/>
      <c r="G79" s="23"/>
      <c r="H79" s="47"/>
      <c r="I79" s="45"/>
    </row>
    <row r="80" spans="1:9">
      <c r="A80" s="9">
        <v>42858</v>
      </c>
      <c r="B80" s="60"/>
      <c r="C80" s="60"/>
      <c r="D80" s="46"/>
      <c r="E80" s="74"/>
      <c r="F80" s="75"/>
      <c r="G80" s="23"/>
      <c r="H80" s="47"/>
      <c r="I80" s="45"/>
    </row>
    <row r="81" spans="1:9">
      <c r="A81" s="9">
        <v>42859</v>
      </c>
      <c r="B81" s="60"/>
      <c r="C81" s="60"/>
      <c r="D81" s="46"/>
      <c r="E81" s="74"/>
      <c r="F81" s="75"/>
      <c r="G81" s="23"/>
      <c r="H81" s="47"/>
      <c r="I81" s="45"/>
    </row>
    <row r="82" spans="1:9">
      <c r="A82" s="9">
        <v>42860</v>
      </c>
      <c r="B82" s="60"/>
      <c r="C82" s="60"/>
      <c r="D82" s="46"/>
      <c r="E82" s="74"/>
      <c r="F82" s="75"/>
      <c r="G82" s="23"/>
      <c r="H82" s="47"/>
      <c r="I82" s="45"/>
    </row>
    <row r="83" spans="1:9">
      <c r="A83" s="9">
        <v>42861</v>
      </c>
      <c r="B83" s="60"/>
      <c r="C83" s="60"/>
      <c r="D83" s="46"/>
      <c r="E83" s="74"/>
      <c r="F83" s="75"/>
      <c r="G83" s="23"/>
      <c r="H83" s="47"/>
      <c r="I83" s="45"/>
    </row>
    <row r="84" spans="1:9">
      <c r="A84" s="9">
        <v>42862</v>
      </c>
      <c r="B84" s="60"/>
      <c r="C84" s="60"/>
      <c r="D84" s="46"/>
      <c r="E84" s="74"/>
      <c r="F84" s="75"/>
      <c r="G84" s="23"/>
      <c r="H84" s="47"/>
      <c r="I84" s="45"/>
    </row>
    <row r="85" spans="1:9">
      <c r="A85" s="9">
        <v>42863</v>
      </c>
      <c r="B85" s="60"/>
      <c r="C85" s="60"/>
      <c r="D85" s="46"/>
      <c r="E85" s="74"/>
      <c r="F85" s="75"/>
      <c r="G85" s="23"/>
      <c r="H85" s="47"/>
      <c r="I85" s="45"/>
    </row>
    <row r="86" spans="1:9">
      <c r="A86" s="9">
        <v>42864</v>
      </c>
      <c r="B86" s="60"/>
      <c r="C86" s="60"/>
      <c r="D86" s="46"/>
      <c r="E86" s="74"/>
      <c r="F86" s="75"/>
      <c r="G86" s="23"/>
      <c r="H86" s="47"/>
      <c r="I86" s="45"/>
    </row>
    <row r="87" spans="1:9">
      <c r="A87" s="9">
        <v>42865</v>
      </c>
      <c r="B87" s="60"/>
      <c r="C87" s="60"/>
      <c r="D87" s="46"/>
      <c r="E87" s="74"/>
      <c r="F87" s="75"/>
      <c r="G87" s="23"/>
      <c r="H87" s="47"/>
      <c r="I87" s="45"/>
    </row>
    <row r="88" spans="1:9">
      <c r="A88" s="9">
        <v>42866</v>
      </c>
      <c r="B88" s="60"/>
      <c r="C88" s="60"/>
      <c r="D88" s="46"/>
      <c r="E88" s="74"/>
      <c r="F88" s="75"/>
      <c r="G88" s="23"/>
      <c r="H88" s="47"/>
      <c r="I88" s="45"/>
    </row>
    <row r="89" spans="1:9">
      <c r="A89" s="9">
        <v>42867</v>
      </c>
      <c r="B89" s="60"/>
      <c r="C89" s="60"/>
      <c r="D89" s="46"/>
      <c r="E89" s="74"/>
      <c r="F89" s="75"/>
      <c r="G89" s="23"/>
      <c r="H89" s="47"/>
      <c r="I89" s="45"/>
    </row>
    <row r="90" spans="1:9">
      <c r="A90" s="9">
        <v>42868</v>
      </c>
      <c r="B90" s="60"/>
      <c r="C90" s="60"/>
      <c r="D90" s="46"/>
      <c r="E90" s="74"/>
      <c r="F90" s="75"/>
      <c r="G90" s="23"/>
      <c r="H90" s="47"/>
      <c r="I90" s="45"/>
    </row>
    <row r="91" spans="1:9">
      <c r="A91" s="9">
        <v>42869</v>
      </c>
      <c r="B91" s="60"/>
      <c r="C91" s="60"/>
      <c r="D91" s="46"/>
      <c r="E91" s="74"/>
      <c r="F91" s="75"/>
      <c r="G91" s="23"/>
      <c r="H91" s="47"/>
      <c r="I91" s="45"/>
    </row>
    <row r="92" spans="1:9">
      <c r="A92" s="9">
        <v>42870</v>
      </c>
      <c r="B92" s="60"/>
      <c r="C92" s="60"/>
      <c r="D92" s="46"/>
      <c r="E92" s="74"/>
      <c r="F92" s="75"/>
      <c r="G92" s="23"/>
      <c r="H92" s="47"/>
      <c r="I92" s="45"/>
    </row>
    <row r="93" spans="1:9">
      <c r="A93" s="9">
        <v>42871</v>
      </c>
      <c r="B93" s="60"/>
      <c r="C93" s="60"/>
      <c r="D93" s="46"/>
      <c r="E93" s="74"/>
      <c r="F93" s="75"/>
      <c r="G93" s="23"/>
      <c r="H93" s="47"/>
      <c r="I93" s="45"/>
    </row>
    <row r="94" spans="1:9">
      <c r="A94" s="9">
        <v>42872</v>
      </c>
      <c r="B94" s="60"/>
      <c r="C94" s="60"/>
      <c r="D94" s="46"/>
      <c r="E94" s="74"/>
      <c r="F94" s="75"/>
      <c r="G94" s="23"/>
      <c r="H94" s="47"/>
      <c r="I94" s="45"/>
    </row>
    <row r="95" spans="1:9">
      <c r="A95" s="9">
        <v>42873</v>
      </c>
      <c r="B95" s="60"/>
      <c r="C95" s="60"/>
      <c r="D95" s="46"/>
      <c r="E95" s="74"/>
      <c r="F95" s="75"/>
      <c r="G95" s="23"/>
      <c r="H95" s="47"/>
      <c r="I95" s="45"/>
    </row>
    <row r="96" spans="1:9">
      <c r="A96" s="9">
        <v>42874</v>
      </c>
      <c r="B96" s="60"/>
      <c r="C96" s="60"/>
      <c r="D96" s="46"/>
      <c r="E96" s="74"/>
      <c r="F96" s="75"/>
      <c r="G96" s="23"/>
      <c r="H96" s="47"/>
      <c r="I96" s="45"/>
    </row>
    <row r="97" spans="1:9">
      <c r="A97" s="9">
        <v>42875</v>
      </c>
      <c r="B97" s="60"/>
      <c r="C97" s="60"/>
      <c r="D97" s="46"/>
      <c r="E97" s="74"/>
      <c r="F97" s="75"/>
      <c r="G97" s="23"/>
      <c r="H97" s="47"/>
      <c r="I97" s="45"/>
    </row>
    <row r="98" spans="1:9">
      <c r="A98" s="9">
        <v>42876</v>
      </c>
      <c r="B98" s="60"/>
      <c r="C98" s="60"/>
      <c r="D98" s="46"/>
      <c r="E98" s="74"/>
      <c r="F98" s="75"/>
      <c r="G98" s="23"/>
      <c r="H98" s="47"/>
      <c r="I98" s="45"/>
    </row>
    <row r="99" spans="1:9">
      <c r="A99" s="9">
        <v>42877</v>
      </c>
      <c r="B99" s="60"/>
      <c r="C99" s="60"/>
      <c r="D99" s="46"/>
      <c r="E99" s="74"/>
      <c r="F99" s="75"/>
      <c r="G99" s="23"/>
      <c r="H99" s="47"/>
      <c r="I99" s="45"/>
    </row>
    <row r="100" spans="1:9">
      <c r="A100" s="9">
        <v>42878</v>
      </c>
      <c r="B100" s="60"/>
      <c r="C100" s="60"/>
      <c r="D100" s="46"/>
      <c r="E100" s="74"/>
      <c r="F100" s="75"/>
      <c r="G100" s="23"/>
      <c r="H100" s="47"/>
      <c r="I100" s="45"/>
    </row>
    <row r="101" spans="1:9">
      <c r="A101" s="9">
        <v>42879</v>
      </c>
      <c r="B101" s="60"/>
      <c r="C101" s="60"/>
      <c r="D101" s="46"/>
      <c r="E101" s="74"/>
      <c r="F101" s="75"/>
      <c r="G101" s="23"/>
      <c r="H101" s="47"/>
      <c r="I101" s="45"/>
    </row>
    <row r="102" spans="1:9">
      <c r="A102" s="9">
        <v>42880</v>
      </c>
      <c r="B102" s="60"/>
      <c r="C102" s="60"/>
      <c r="D102" s="46"/>
      <c r="E102" s="74"/>
      <c r="F102" s="75"/>
      <c r="G102" s="23"/>
      <c r="H102" s="47"/>
      <c r="I102" s="45"/>
    </row>
    <row r="103" spans="1:9">
      <c r="A103" s="9">
        <v>42881</v>
      </c>
      <c r="B103" s="60"/>
      <c r="C103" s="60"/>
      <c r="D103" s="46"/>
      <c r="E103" s="74"/>
      <c r="F103" s="75"/>
      <c r="G103" s="23"/>
      <c r="H103" s="47"/>
      <c r="I103" s="45"/>
    </row>
    <row r="104" spans="1:9">
      <c r="A104" s="9">
        <v>42882</v>
      </c>
      <c r="B104" s="60"/>
      <c r="C104" s="60"/>
      <c r="D104" s="46"/>
      <c r="E104" s="74"/>
      <c r="F104" s="75"/>
      <c r="G104" s="23"/>
      <c r="H104" s="47"/>
      <c r="I104" s="45"/>
    </row>
    <row r="105" spans="1:9">
      <c r="A105" s="9">
        <v>42883</v>
      </c>
      <c r="B105" s="60"/>
      <c r="C105" s="60"/>
      <c r="D105" s="46"/>
      <c r="E105" s="74"/>
      <c r="F105" s="75"/>
      <c r="G105" s="23"/>
      <c r="H105" s="47"/>
      <c r="I105" s="45"/>
    </row>
    <row r="106" spans="1:9">
      <c r="A106" s="9">
        <v>42884</v>
      </c>
      <c r="B106" s="60"/>
      <c r="C106" s="60"/>
      <c r="D106" s="46"/>
      <c r="E106" s="74"/>
      <c r="F106" s="75"/>
      <c r="G106" s="23"/>
      <c r="H106" s="47"/>
      <c r="I106" s="45"/>
    </row>
    <row r="107" spans="1:9">
      <c r="A107" s="9">
        <v>42885</v>
      </c>
      <c r="B107" s="60"/>
      <c r="C107" s="60"/>
      <c r="D107" s="46"/>
      <c r="E107" s="74"/>
      <c r="F107" s="75"/>
      <c r="G107" s="23"/>
      <c r="H107" s="47"/>
      <c r="I107" s="45"/>
    </row>
    <row r="108" spans="1:9">
      <c r="A108" s="9">
        <v>42886</v>
      </c>
      <c r="B108" s="60"/>
      <c r="C108" s="60"/>
      <c r="D108" s="46"/>
      <c r="E108" s="74"/>
      <c r="F108" s="75"/>
      <c r="G108" s="23"/>
      <c r="H108" s="47"/>
      <c r="I108" s="45"/>
    </row>
    <row r="109" spans="1:9">
      <c r="A109" s="9">
        <v>42887</v>
      </c>
      <c r="B109" s="60"/>
      <c r="C109" s="60"/>
      <c r="D109" s="46"/>
      <c r="E109" s="74"/>
      <c r="F109" s="75"/>
      <c r="G109" s="23"/>
      <c r="H109" s="47"/>
      <c r="I109" s="45"/>
    </row>
    <row r="110" spans="1:9">
      <c r="A110" s="9">
        <v>42888</v>
      </c>
      <c r="B110" s="60"/>
      <c r="C110" s="60"/>
      <c r="D110" s="46"/>
      <c r="E110" s="74"/>
      <c r="F110" s="75"/>
      <c r="G110" s="23"/>
      <c r="H110" s="47"/>
      <c r="I110" s="45"/>
    </row>
    <row r="111" spans="1:9">
      <c r="A111" s="9">
        <v>42889</v>
      </c>
      <c r="B111" s="60"/>
      <c r="C111" s="60"/>
      <c r="D111" s="46"/>
      <c r="E111" s="74"/>
      <c r="F111" s="75"/>
      <c r="G111" s="23"/>
      <c r="H111" s="47"/>
      <c r="I111" s="45"/>
    </row>
    <row r="112" spans="1:9">
      <c r="A112" s="9">
        <v>42890</v>
      </c>
      <c r="B112" s="60"/>
      <c r="C112" s="60"/>
      <c r="D112" s="46"/>
      <c r="E112" s="74"/>
      <c r="F112" s="75"/>
      <c r="G112" s="23"/>
      <c r="H112" s="47"/>
      <c r="I112" s="45"/>
    </row>
    <row r="113" spans="1:9">
      <c r="A113" s="9">
        <v>42891</v>
      </c>
      <c r="B113" s="60"/>
      <c r="C113" s="60"/>
      <c r="D113" s="46"/>
      <c r="E113" s="74"/>
      <c r="F113" s="75"/>
      <c r="G113" s="23"/>
      <c r="H113" s="47"/>
      <c r="I113" s="45"/>
    </row>
    <row r="114" spans="1:9">
      <c r="A114" s="9">
        <v>42892</v>
      </c>
      <c r="B114" s="60"/>
      <c r="C114" s="60"/>
      <c r="D114" s="46"/>
      <c r="E114" s="74"/>
      <c r="F114" s="75"/>
      <c r="G114" s="23"/>
      <c r="H114" s="47"/>
      <c r="I114" s="45"/>
    </row>
    <row r="115" spans="1:9">
      <c r="A115" s="9">
        <v>42893</v>
      </c>
      <c r="B115" s="60"/>
      <c r="C115" s="60"/>
      <c r="D115" s="46"/>
      <c r="E115" s="74"/>
      <c r="F115" s="75"/>
      <c r="G115" s="23"/>
      <c r="H115" s="47"/>
      <c r="I115" s="45"/>
    </row>
    <row r="116" spans="1:9">
      <c r="A116" s="9">
        <v>42894</v>
      </c>
      <c r="B116" s="60"/>
      <c r="C116" s="60"/>
      <c r="D116" s="46"/>
      <c r="E116" s="74"/>
      <c r="F116" s="75"/>
      <c r="G116" s="23"/>
      <c r="H116" s="47"/>
      <c r="I116" s="45"/>
    </row>
    <row r="117" spans="1:9">
      <c r="A117" s="9">
        <v>42895</v>
      </c>
      <c r="B117" s="60"/>
      <c r="C117" s="60"/>
      <c r="D117" s="46"/>
      <c r="E117" s="74"/>
      <c r="F117" s="75"/>
      <c r="G117" s="23"/>
      <c r="H117" s="47"/>
      <c r="I117" s="45"/>
    </row>
    <row r="118" spans="1:9">
      <c r="A118" s="9">
        <v>42896</v>
      </c>
      <c r="B118" s="60"/>
      <c r="C118" s="60"/>
      <c r="D118" s="46"/>
      <c r="E118" s="74"/>
      <c r="F118" s="75"/>
      <c r="G118" s="23"/>
      <c r="H118" s="47"/>
      <c r="I118" s="45"/>
    </row>
    <row r="119" spans="1:9">
      <c r="A119" s="9">
        <v>42897</v>
      </c>
      <c r="B119" s="60"/>
      <c r="C119" s="60"/>
      <c r="D119" s="46"/>
      <c r="E119" s="74"/>
      <c r="F119" s="75"/>
      <c r="G119" s="23"/>
      <c r="H119" s="47"/>
      <c r="I119" s="45"/>
    </row>
    <row r="120" spans="1:9">
      <c r="A120" s="9">
        <v>42898</v>
      </c>
      <c r="B120" s="60"/>
      <c r="C120" s="60"/>
      <c r="D120" s="46"/>
      <c r="E120" s="74"/>
      <c r="F120" s="75"/>
      <c r="G120" s="23"/>
      <c r="H120" s="47"/>
      <c r="I120" s="45"/>
    </row>
    <row r="121" spans="1:9">
      <c r="A121" s="9">
        <v>42899</v>
      </c>
      <c r="B121" s="60"/>
      <c r="C121" s="60"/>
      <c r="D121" s="46"/>
      <c r="E121" s="74"/>
      <c r="F121" s="75"/>
      <c r="G121" s="23"/>
      <c r="H121" s="47"/>
      <c r="I121" s="45"/>
    </row>
    <row r="122" spans="1:9">
      <c r="A122" s="9">
        <v>42900</v>
      </c>
      <c r="B122" s="60"/>
      <c r="C122" s="60"/>
      <c r="D122" s="46"/>
      <c r="E122" s="74"/>
      <c r="F122" s="75"/>
      <c r="G122" s="23"/>
      <c r="H122" s="47"/>
      <c r="I122" s="45"/>
    </row>
    <row r="123" spans="1:9">
      <c r="A123" s="9">
        <v>42901</v>
      </c>
      <c r="B123" s="60"/>
      <c r="C123" s="60"/>
      <c r="D123" s="46"/>
      <c r="E123" s="74"/>
      <c r="F123" s="75"/>
      <c r="G123" s="23"/>
      <c r="H123" s="47"/>
      <c r="I123" s="45"/>
    </row>
    <row r="124" spans="1:9">
      <c r="A124" s="9">
        <v>42902</v>
      </c>
      <c r="B124" s="60"/>
      <c r="C124" s="60"/>
      <c r="D124" s="46"/>
      <c r="E124" s="74"/>
      <c r="F124" s="75"/>
      <c r="G124" s="23"/>
      <c r="H124" s="47"/>
      <c r="I124" s="45"/>
    </row>
    <row r="125" spans="1:9">
      <c r="A125" s="9">
        <v>42903</v>
      </c>
      <c r="B125" s="60"/>
      <c r="C125" s="60"/>
      <c r="D125" s="46"/>
      <c r="E125" s="74"/>
      <c r="F125" s="75"/>
      <c r="G125" s="23"/>
      <c r="H125" s="47"/>
      <c r="I125" s="45"/>
    </row>
    <row r="126" spans="1:9">
      <c r="A126" s="9">
        <v>42904</v>
      </c>
      <c r="B126" s="60"/>
      <c r="C126" s="60"/>
      <c r="D126" s="46"/>
      <c r="E126" s="74"/>
      <c r="F126" s="75"/>
      <c r="G126" s="23"/>
      <c r="H126" s="47"/>
      <c r="I126" s="45"/>
    </row>
    <row r="127" spans="1:9">
      <c r="A127" s="9">
        <v>42905</v>
      </c>
      <c r="B127" s="60"/>
      <c r="C127" s="60"/>
      <c r="D127" s="46"/>
      <c r="E127" s="74"/>
      <c r="F127" s="75"/>
      <c r="G127" s="23"/>
      <c r="H127" s="47"/>
      <c r="I127" s="45"/>
    </row>
    <row r="128" spans="1:9">
      <c r="A128" s="9">
        <v>42906</v>
      </c>
      <c r="B128" s="60"/>
      <c r="C128" s="60"/>
      <c r="D128" s="46"/>
      <c r="E128" s="74"/>
      <c r="F128" s="75"/>
      <c r="G128" s="23"/>
      <c r="H128" s="47"/>
      <c r="I128" s="45"/>
    </row>
    <row r="129" spans="1:9">
      <c r="A129" s="9">
        <v>42907</v>
      </c>
      <c r="B129" s="60"/>
      <c r="C129" s="60"/>
      <c r="D129" s="46"/>
      <c r="E129" s="74"/>
      <c r="F129" s="75"/>
      <c r="G129" s="23"/>
      <c r="H129" s="47"/>
      <c r="I129" s="45"/>
    </row>
    <row r="130" spans="1:9">
      <c r="A130" s="9">
        <v>42908</v>
      </c>
      <c r="B130" s="60"/>
      <c r="C130" s="60"/>
      <c r="D130" s="46"/>
      <c r="E130" s="74"/>
      <c r="F130" s="75"/>
      <c r="G130" s="23"/>
      <c r="H130" s="47"/>
      <c r="I130" s="45"/>
    </row>
    <row r="131" spans="1:9">
      <c r="A131" s="9">
        <v>42909</v>
      </c>
      <c r="B131" s="60"/>
      <c r="C131" s="60"/>
      <c r="D131" s="46"/>
      <c r="E131" s="74"/>
      <c r="F131" s="75"/>
      <c r="G131" s="23"/>
      <c r="H131" s="47"/>
      <c r="I131" s="45"/>
    </row>
    <row r="132" spans="1:9">
      <c r="A132" s="9">
        <v>42910</v>
      </c>
      <c r="B132" s="60"/>
      <c r="C132" s="60"/>
      <c r="D132" s="46"/>
      <c r="E132" s="74"/>
      <c r="F132" s="75"/>
      <c r="G132" s="23"/>
      <c r="H132" s="47"/>
      <c r="I132" s="45"/>
    </row>
    <row r="133" spans="1:9">
      <c r="A133" s="9">
        <v>42911</v>
      </c>
      <c r="B133" s="60"/>
      <c r="C133" s="60"/>
      <c r="D133" s="46"/>
      <c r="E133" s="74"/>
      <c r="F133" s="75"/>
      <c r="G133" s="23"/>
      <c r="H133" s="47"/>
      <c r="I133" s="45"/>
    </row>
    <row r="134" spans="1:9">
      <c r="A134" s="9">
        <v>42912</v>
      </c>
      <c r="B134" s="60"/>
      <c r="C134" s="60"/>
      <c r="D134" s="46"/>
      <c r="E134" s="74"/>
      <c r="F134" s="75"/>
      <c r="G134" s="23"/>
      <c r="H134" s="47"/>
      <c r="I134" s="45"/>
    </row>
    <row r="135" spans="1:9">
      <c r="A135" s="9">
        <v>42913</v>
      </c>
      <c r="B135" s="60"/>
      <c r="C135" s="60"/>
      <c r="D135" s="46"/>
      <c r="E135" s="74"/>
      <c r="F135" s="75"/>
      <c r="G135" s="23"/>
      <c r="H135" s="47"/>
      <c r="I135" s="45"/>
    </row>
    <row r="136" spans="1:9">
      <c r="A136" s="9">
        <v>42914</v>
      </c>
      <c r="B136" s="60"/>
      <c r="C136" s="60"/>
      <c r="D136" s="46"/>
      <c r="E136" s="74"/>
      <c r="F136" s="75"/>
      <c r="G136" s="23"/>
      <c r="H136" s="47"/>
      <c r="I136" s="45"/>
    </row>
    <row r="137" spans="1:9">
      <c r="A137" s="9">
        <v>42915</v>
      </c>
      <c r="B137" s="60"/>
      <c r="C137" s="60"/>
      <c r="D137" s="46"/>
      <c r="E137" s="74"/>
      <c r="F137" s="75"/>
      <c r="G137" s="23"/>
      <c r="H137" s="47"/>
      <c r="I137" s="45"/>
    </row>
    <row r="138" spans="1:9">
      <c r="A138" s="9">
        <v>42916</v>
      </c>
      <c r="B138" s="60"/>
      <c r="C138" s="60"/>
      <c r="D138" s="46"/>
      <c r="E138" s="74"/>
      <c r="F138" s="75"/>
      <c r="G138" s="23"/>
      <c r="H138" s="47"/>
      <c r="I138" s="45"/>
    </row>
    <row r="139" spans="1:9">
      <c r="A139" s="9">
        <v>42917</v>
      </c>
      <c r="B139" s="60"/>
      <c r="C139" s="60"/>
      <c r="D139" s="46"/>
      <c r="E139" s="74"/>
      <c r="F139" s="75"/>
      <c r="G139" s="23"/>
      <c r="H139" s="47"/>
      <c r="I139" s="45"/>
    </row>
    <row r="140" spans="1:9">
      <c r="A140" s="9">
        <v>42918</v>
      </c>
      <c r="B140" s="60"/>
      <c r="C140" s="60"/>
      <c r="D140" s="46"/>
      <c r="E140" s="74"/>
      <c r="F140" s="75"/>
      <c r="G140" s="23"/>
      <c r="H140" s="47"/>
      <c r="I140" s="45"/>
    </row>
    <row r="141" spans="1:9">
      <c r="A141" s="9">
        <v>42919</v>
      </c>
      <c r="B141" s="60"/>
      <c r="C141" s="60"/>
      <c r="D141" s="46"/>
      <c r="E141" s="74"/>
      <c r="F141" s="75"/>
      <c r="G141" s="23"/>
      <c r="H141" s="47"/>
      <c r="I141" s="45"/>
    </row>
    <row r="142" spans="1:9">
      <c r="A142" s="9">
        <v>42920</v>
      </c>
      <c r="B142" s="60"/>
      <c r="C142" s="60"/>
      <c r="D142" s="46"/>
      <c r="E142" s="74"/>
      <c r="F142" s="75"/>
      <c r="G142" s="23"/>
      <c r="H142" s="47"/>
      <c r="I142" s="45"/>
    </row>
    <row r="143" spans="1:9">
      <c r="A143" s="9">
        <v>42921</v>
      </c>
      <c r="B143" s="60"/>
      <c r="C143" s="60"/>
      <c r="D143" s="46"/>
      <c r="E143" s="74"/>
      <c r="F143" s="75"/>
      <c r="G143" s="23"/>
      <c r="H143" s="47"/>
      <c r="I143" s="45"/>
    </row>
    <row r="144" spans="1:9">
      <c r="A144" s="9">
        <v>42922</v>
      </c>
      <c r="B144" s="60"/>
      <c r="C144" s="60"/>
      <c r="D144" s="46"/>
      <c r="E144" s="74"/>
      <c r="F144" s="75"/>
      <c r="G144" s="23"/>
      <c r="H144" s="47"/>
      <c r="I144" s="45"/>
    </row>
    <row r="145" spans="1:9">
      <c r="A145" s="9">
        <v>42923</v>
      </c>
      <c r="B145" s="60"/>
      <c r="C145" s="60"/>
      <c r="D145" s="46"/>
      <c r="E145" s="74"/>
      <c r="F145" s="75"/>
      <c r="G145" s="23"/>
      <c r="H145" s="47"/>
      <c r="I145" s="45"/>
    </row>
    <row r="146" spans="1:9">
      <c r="A146" s="9">
        <v>42924</v>
      </c>
      <c r="B146" s="60"/>
      <c r="C146" s="60"/>
      <c r="D146" s="46"/>
      <c r="E146" s="74"/>
      <c r="F146" s="75"/>
      <c r="G146" s="23"/>
      <c r="H146" s="47"/>
      <c r="I146" s="45"/>
    </row>
    <row r="147" spans="1:9">
      <c r="A147" s="9">
        <v>42925</v>
      </c>
      <c r="B147" s="60"/>
      <c r="C147" s="60"/>
      <c r="D147" s="46"/>
      <c r="E147" s="74"/>
      <c r="F147" s="75"/>
      <c r="G147" s="23"/>
      <c r="H147" s="47"/>
      <c r="I147" s="45"/>
    </row>
    <row r="148" spans="1:9">
      <c r="A148" s="9">
        <v>42926</v>
      </c>
      <c r="B148" s="60"/>
      <c r="C148" s="60"/>
      <c r="D148" s="46"/>
      <c r="E148" s="74"/>
      <c r="F148" s="75"/>
      <c r="G148" s="23"/>
      <c r="H148" s="47"/>
      <c r="I148" s="45"/>
    </row>
    <row r="149" spans="1:9">
      <c r="A149" s="9">
        <v>42927</v>
      </c>
      <c r="B149" s="60"/>
      <c r="C149" s="60"/>
      <c r="D149" s="46"/>
      <c r="E149" s="74"/>
      <c r="F149" s="75"/>
      <c r="G149" s="23"/>
      <c r="H149" s="47"/>
      <c r="I149" s="45"/>
    </row>
    <row r="150" spans="1:9">
      <c r="A150" s="9">
        <v>42928</v>
      </c>
      <c r="B150" s="60"/>
      <c r="C150" s="60"/>
      <c r="D150" s="46"/>
      <c r="E150" s="74"/>
      <c r="F150" s="75"/>
      <c r="G150" s="23"/>
      <c r="H150" s="47"/>
      <c r="I150" s="45"/>
    </row>
    <row r="151" spans="1:9">
      <c r="A151" s="9">
        <v>42929</v>
      </c>
      <c r="B151" s="60"/>
      <c r="C151" s="60"/>
      <c r="D151" s="46"/>
      <c r="E151" s="74"/>
      <c r="F151" s="75"/>
      <c r="G151" s="23"/>
      <c r="H151" s="47"/>
      <c r="I151" s="45"/>
    </row>
    <row r="152" spans="1:9">
      <c r="A152" s="9">
        <v>42930</v>
      </c>
      <c r="B152" s="60"/>
      <c r="C152" s="60"/>
      <c r="D152" s="46"/>
      <c r="E152" s="74"/>
      <c r="F152" s="75"/>
      <c r="G152" s="23"/>
      <c r="H152" s="47"/>
      <c r="I152" s="45"/>
    </row>
    <row r="153" spans="1:9">
      <c r="A153" s="9">
        <v>42931</v>
      </c>
      <c r="B153" s="60"/>
      <c r="C153" s="60"/>
      <c r="D153" s="46"/>
      <c r="E153" s="74"/>
      <c r="F153" s="75"/>
      <c r="G153" s="23"/>
      <c r="H153" s="47"/>
      <c r="I153" s="45"/>
    </row>
    <row r="154" spans="1:9">
      <c r="A154" s="9">
        <v>42932</v>
      </c>
      <c r="B154" s="60"/>
      <c r="C154" s="60"/>
      <c r="D154" s="46"/>
      <c r="E154" s="74"/>
      <c r="F154" s="75"/>
      <c r="G154" s="23"/>
      <c r="H154" s="47"/>
      <c r="I154" s="45"/>
    </row>
    <row r="155" spans="1:9">
      <c r="A155" s="9">
        <v>42933</v>
      </c>
      <c r="B155" s="60"/>
      <c r="C155" s="60"/>
      <c r="D155" s="46"/>
      <c r="E155" s="74"/>
      <c r="F155" s="75"/>
      <c r="G155" s="23"/>
      <c r="H155" s="47"/>
      <c r="I155" s="45"/>
    </row>
    <row r="156" spans="1:9">
      <c r="A156" s="9">
        <v>42934</v>
      </c>
      <c r="B156" s="60"/>
      <c r="C156" s="60"/>
      <c r="D156" s="46"/>
      <c r="E156" s="74"/>
      <c r="F156" s="75"/>
      <c r="G156" s="23"/>
      <c r="H156" s="47"/>
      <c r="I156" s="45"/>
    </row>
    <row r="157" spans="1:9">
      <c r="A157" s="9">
        <v>42935</v>
      </c>
      <c r="B157" s="60"/>
      <c r="C157" s="60"/>
      <c r="D157" s="46"/>
      <c r="E157" s="74"/>
      <c r="F157" s="75"/>
      <c r="G157" s="23"/>
      <c r="H157" s="47"/>
      <c r="I157" s="45"/>
    </row>
    <row r="158" spans="1:9">
      <c r="A158" s="9">
        <v>42936</v>
      </c>
      <c r="B158" s="60"/>
      <c r="C158" s="60"/>
      <c r="D158" s="46"/>
      <c r="E158" s="74"/>
      <c r="F158" s="75"/>
      <c r="G158" s="23"/>
      <c r="H158" s="47"/>
      <c r="I158" s="45"/>
    </row>
    <row r="159" spans="1:9">
      <c r="A159" s="9">
        <v>42937</v>
      </c>
      <c r="B159" s="60"/>
      <c r="C159" s="60"/>
      <c r="D159" s="46"/>
      <c r="E159" s="74"/>
      <c r="F159" s="75"/>
      <c r="G159" s="23"/>
      <c r="H159" s="47"/>
      <c r="I159" s="45"/>
    </row>
    <row r="160" spans="1:9">
      <c r="A160" s="9">
        <v>42938</v>
      </c>
      <c r="B160" s="60"/>
      <c r="C160" s="60"/>
      <c r="D160" s="46"/>
      <c r="E160" s="74"/>
      <c r="F160" s="75"/>
      <c r="G160" s="23"/>
      <c r="H160" s="47"/>
      <c r="I160" s="45"/>
    </row>
    <row r="161" spans="1:9">
      <c r="A161" s="9">
        <v>42939</v>
      </c>
      <c r="B161" s="60"/>
      <c r="C161" s="60"/>
      <c r="D161" s="46"/>
      <c r="E161" s="74"/>
      <c r="F161" s="75"/>
      <c r="G161" s="23"/>
      <c r="H161" s="47"/>
      <c r="I161" s="45"/>
    </row>
    <row r="162" spans="1:9">
      <c r="A162" s="9">
        <v>42940</v>
      </c>
      <c r="B162" s="60"/>
      <c r="C162" s="60"/>
      <c r="D162" s="46"/>
      <c r="E162" s="74"/>
      <c r="F162" s="75"/>
      <c r="G162" s="23"/>
      <c r="H162" s="47"/>
      <c r="I162" s="45"/>
    </row>
    <row r="163" spans="1:9">
      <c r="A163" s="9">
        <v>42941</v>
      </c>
      <c r="B163" s="60"/>
      <c r="C163" s="60"/>
      <c r="D163" s="46"/>
      <c r="E163" s="74"/>
      <c r="F163" s="75"/>
      <c r="G163" s="23"/>
      <c r="H163" s="47"/>
      <c r="I163" s="45"/>
    </row>
    <row r="164" spans="1:9">
      <c r="A164" s="9">
        <v>42942</v>
      </c>
      <c r="B164" s="60"/>
      <c r="C164" s="60"/>
      <c r="D164" s="46"/>
      <c r="E164" s="74"/>
      <c r="F164" s="75"/>
      <c r="G164" s="23"/>
      <c r="H164" s="47"/>
      <c r="I164" s="45"/>
    </row>
    <row r="165" spans="1:9">
      <c r="A165" s="9">
        <v>42943</v>
      </c>
      <c r="B165" s="60"/>
      <c r="C165" s="60"/>
      <c r="D165" s="46"/>
      <c r="E165" s="74"/>
      <c r="F165" s="75"/>
      <c r="G165" s="23"/>
      <c r="H165" s="47"/>
      <c r="I165" s="45"/>
    </row>
    <row r="166" spans="1:9">
      <c r="A166" s="9">
        <v>42944</v>
      </c>
      <c r="B166" s="60"/>
      <c r="C166" s="60"/>
      <c r="D166" s="46"/>
      <c r="E166" s="74"/>
      <c r="F166" s="75"/>
      <c r="G166" s="23"/>
      <c r="H166" s="47"/>
      <c r="I166" s="45"/>
    </row>
    <row r="167" spans="1:9">
      <c r="A167" s="9">
        <v>42945</v>
      </c>
      <c r="B167" s="60"/>
      <c r="C167" s="60"/>
      <c r="D167" s="46"/>
      <c r="E167" s="74"/>
      <c r="F167" s="75"/>
      <c r="G167" s="23"/>
      <c r="H167" s="47"/>
      <c r="I167" s="45"/>
    </row>
    <row r="168" spans="1:9">
      <c r="A168" s="9">
        <v>42946</v>
      </c>
      <c r="B168" s="60"/>
      <c r="C168" s="60"/>
      <c r="D168" s="46"/>
      <c r="E168" s="74"/>
      <c r="F168" s="75"/>
      <c r="G168" s="23"/>
      <c r="H168" s="47"/>
      <c r="I168" s="45"/>
    </row>
    <row r="169" spans="1:9">
      <c r="A169" s="9">
        <v>42947</v>
      </c>
      <c r="B169" s="60"/>
      <c r="C169" s="60"/>
      <c r="D169" s="46"/>
      <c r="E169" s="74"/>
      <c r="F169" s="75"/>
      <c r="G169" s="23"/>
      <c r="H169" s="47"/>
      <c r="I169" s="45"/>
    </row>
    <row r="170" spans="1:9">
      <c r="A170" s="9">
        <v>42948</v>
      </c>
      <c r="B170" s="60"/>
      <c r="C170" s="60"/>
      <c r="D170" s="46"/>
      <c r="E170" s="74"/>
      <c r="F170" s="75"/>
      <c r="G170" s="23"/>
      <c r="H170" s="47"/>
      <c r="I170" s="45"/>
    </row>
    <row r="171" spans="1:9">
      <c r="A171" s="9">
        <v>42949</v>
      </c>
      <c r="B171" s="60"/>
      <c r="C171" s="60"/>
      <c r="D171" s="46"/>
      <c r="E171" s="74"/>
      <c r="F171" s="75"/>
      <c r="G171" s="23"/>
      <c r="H171" s="47"/>
      <c r="I171" s="45"/>
    </row>
    <row r="172" spans="1:9">
      <c r="A172" s="9">
        <v>42950</v>
      </c>
      <c r="B172" s="60"/>
      <c r="C172" s="60"/>
      <c r="D172" s="46"/>
      <c r="E172" s="74"/>
      <c r="F172" s="75"/>
      <c r="G172" s="23"/>
      <c r="H172" s="47"/>
      <c r="I172" s="45"/>
    </row>
    <row r="173" spans="1:9">
      <c r="A173" s="9">
        <v>42951</v>
      </c>
      <c r="B173" s="60"/>
      <c r="C173" s="60"/>
      <c r="D173" s="46"/>
      <c r="E173" s="74"/>
      <c r="F173" s="75"/>
      <c r="G173" s="23"/>
      <c r="H173" s="47"/>
      <c r="I173" s="45"/>
    </row>
    <row r="174" spans="1:9">
      <c r="A174" s="9">
        <v>42952</v>
      </c>
      <c r="B174" s="60"/>
      <c r="C174" s="60"/>
      <c r="D174" s="46"/>
      <c r="E174" s="74"/>
      <c r="F174" s="75"/>
      <c r="G174" s="23"/>
      <c r="H174" s="47"/>
      <c r="I174" s="45"/>
    </row>
    <row r="175" spans="1:9">
      <c r="A175" s="9">
        <v>42953</v>
      </c>
      <c r="B175" s="60"/>
      <c r="C175" s="60"/>
      <c r="D175" s="46"/>
      <c r="E175" s="74"/>
      <c r="F175" s="75"/>
      <c r="G175" s="23"/>
      <c r="H175" s="47"/>
      <c r="I175" s="45"/>
    </row>
    <row r="176" spans="1:9">
      <c r="A176" s="9">
        <v>42954</v>
      </c>
      <c r="B176" s="60"/>
      <c r="C176" s="60"/>
      <c r="D176" s="46"/>
      <c r="E176" s="74"/>
      <c r="F176" s="75"/>
      <c r="G176" s="23"/>
      <c r="H176" s="47"/>
      <c r="I176" s="45"/>
    </row>
    <row r="177" spans="1:9">
      <c r="A177" s="9">
        <v>42955</v>
      </c>
      <c r="B177" s="60"/>
      <c r="C177" s="60"/>
      <c r="D177" s="46"/>
      <c r="E177" s="74"/>
      <c r="F177" s="75"/>
      <c r="G177" s="23"/>
      <c r="H177" s="47"/>
      <c r="I177" s="45"/>
    </row>
    <row r="178" spans="1:9">
      <c r="A178" s="9">
        <v>42956</v>
      </c>
      <c r="B178" s="60"/>
      <c r="C178" s="60"/>
      <c r="D178" s="46"/>
      <c r="E178" s="74"/>
      <c r="F178" s="75"/>
      <c r="G178" s="23"/>
      <c r="H178" s="47"/>
      <c r="I178" s="45"/>
    </row>
    <row r="179" spans="1:9">
      <c r="A179" s="9">
        <v>42957</v>
      </c>
      <c r="B179" s="60"/>
      <c r="C179" s="60"/>
      <c r="D179" s="46"/>
      <c r="E179" s="74"/>
      <c r="F179" s="75"/>
      <c r="G179" s="23"/>
      <c r="H179" s="47"/>
      <c r="I179" s="45"/>
    </row>
    <row r="180" spans="1:9">
      <c r="A180" s="9">
        <v>42958</v>
      </c>
      <c r="B180" s="60"/>
      <c r="C180" s="60"/>
      <c r="D180" s="46"/>
      <c r="E180" s="74"/>
      <c r="F180" s="75"/>
      <c r="G180" s="23"/>
      <c r="H180" s="47"/>
      <c r="I180" s="45"/>
    </row>
    <row r="181" spans="1:9">
      <c r="A181" s="9">
        <v>42959</v>
      </c>
      <c r="B181" s="60"/>
      <c r="C181" s="60"/>
      <c r="D181" s="46"/>
      <c r="E181" s="74"/>
      <c r="F181" s="75"/>
      <c r="G181" s="23"/>
      <c r="H181" s="47"/>
      <c r="I181" s="45"/>
    </row>
    <row r="182" spans="1:9">
      <c r="A182" s="9">
        <v>42960</v>
      </c>
      <c r="B182" s="60"/>
      <c r="C182" s="60"/>
      <c r="D182" s="46"/>
      <c r="E182" s="74"/>
      <c r="F182" s="75"/>
      <c r="G182" s="23"/>
      <c r="H182" s="47"/>
      <c r="I182" s="45"/>
    </row>
    <row r="183" spans="1:9">
      <c r="A183" s="9">
        <v>42961</v>
      </c>
      <c r="B183" s="60"/>
      <c r="C183" s="60"/>
      <c r="D183" s="46"/>
      <c r="E183" s="74"/>
      <c r="F183" s="75"/>
      <c r="G183" s="23"/>
      <c r="H183" s="47"/>
      <c r="I183" s="45"/>
    </row>
    <row r="184" spans="1:9">
      <c r="A184" s="9">
        <v>42962</v>
      </c>
      <c r="B184" s="60"/>
      <c r="C184" s="60"/>
      <c r="D184" s="46"/>
      <c r="E184" s="74"/>
      <c r="F184" s="75"/>
      <c r="G184" s="23"/>
      <c r="H184" s="47"/>
      <c r="I184" s="45"/>
    </row>
    <row r="185" spans="1:9">
      <c r="A185" s="9">
        <v>42963</v>
      </c>
      <c r="B185" s="60"/>
      <c r="C185" s="60"/>
      <c r="D185" s="46"/>
      <c r="E185" s="74"/>
      <c r="F185" s="75"/>
      <c r="G185" s="23"/>
      <c r="H185" s="47"/>
      <c r="I185" s="45"/>
    </row>
    <row r="186" spans="1:9">
      <c r="A186" s="9">
        <v>42964</v>
      </c>
      <c r="B186" s="60"/>
      <c r="C186" s="60"/>
      <c r="D186" s="46"/>
      <c r="E186" s="74"/>
      <c r="F186" s="75"/>
      <c r="G186" s="23"/>
      <c r="H186" s="47"/>
      <c r="I186" s="45"/>
    </row>
    <row r="187" spans="1:9">
      <c r="A187" s="9">
        <v>42965</v>
      </c>
      <c r="B187" s="60"/>
      <c r="C187" s="60"/>
      <c r="D187" s="46"/>
      <c r="E187" s="74"/>
      <c r="F187" s="75"/>
      <c r="G187" s="23"/>
      <c r="H187" s="47"/>
      <c r="I187" s="45"/>
    </row>
    <row r="188" spans="1:9">
      <c r="A188" s="9">
        <v>42966</v>
      </c>
      <c r="B188" s="60"/>
      <c r="C188" s="60"/>
      <c r="D188" s="46"/>
      <c r="E188" s="74"/>
      <c r="F188" s="75"/>
      <c r="G188" s="23"/>
      <c r="H188" s="47"/>
      <c r="I188" s="45"/>
    </row>
    <row r="189" spans="1:9">
      <c r="A189" s="9">
        <v>42967</v>
      </c>
      <c r="B189" s="60"/>
      <c r="C189" s="60"/>
      <c r="D189" s="46"/>
      <c r="E189" s="74"/>
      <c r="F189" s="75"/>
      <c r="G189" s="23"/>
      <c r="H189" s="47"/>
      <c r="I189" s="45"/>
    </row>
    <row r="190" spans="1:9">
      <c r="A190" s="9">
        <v>42968</v>
      </c>
      <c r="B190" s="60"/>
      <c r="C190" s="60"/>
      <c r="D190" s="46"/>
      <c r="E190" s="74"/>
      <c r="F190" s="75"/>
      <c r="G190" s="23"/>
      <c r="H190" s="47"/>
      <c r="I190" s="45"/>
    </row>
    <row r="191" spans="1:9">
      <c r="A191" s="9">
        <v>42969</v>
      </c>
      <c r="B191" s="60"/>
      <c r="C191" s="60"/>
      <c r="D191" s="46"/>
      <c r="E191" s="74"/>
      <c r="F191" s="75"/>
      <c r="G191" s="23"/>
      <c r="H191" s="47"/>
      <c r="I191" s="45"/>
    </row>
    <row r="192" spans="1:9">
      <c r="A192" s="9">
        <v>42970</v>
      </c>
      <c r="B192" s="60"/>
      <c r="C192" s="60"/>
      <c r="D192" s="46"/>
      <c r="E192" s="74"/>
      <c r="F192" s="75"/>
      <c r="G192" s="23"/>
      <c r="H192" s="47"/>
      <c r="I192" s="45"/>
    </row>
    <row r="193" spans="1:9">
      <c r="A193" s="9">
        <v>42971</v>
      </c>
      <c r="B193" s="60"/>
      <c r="C193" s="60"/>
      <c r="D193" s="46"/>
      <c r="E193" s="74"/>
      <c r="F193" s="75"/>
      <c r="G193" s="23"/>
      <c r="H193" s="47"/>
      <c r="I193" s="45"/>
    </row>
    <row r="194" spans="1:9">
      <c r="A194" s="9">
        <v>42972</v>
      </c>
      <c r="B194" s="60"/>
      <c r="C194" s="60"/>
      <c r="D194" s="46"/>
      <c r="E194" s="74"/>
      <c r="F194" s="75"/>
      <c r="G194" s="23"/>
      <c r="H194" s="47"/>
      <c r="I194" s="45"/>
    </row>
    <row r="195" spans="1:9">
      <c r="A195" s="9">
        <v>42973</v>
      </c>
      <c r="B195" s="60"/>
      <c r="C195" s="60"/>
      <c r="D195" s="46"/>
      <c r="E195" s="74"/>
      <c r="F195" s="75"/>
      <c r="G195" s="23"/>
      <c r="H195" s="47"/>
      <c r="I195" s="45"/>
    </row>
    <row r="196" spans="1:9">
      <c r="A196" s="9">
        <v>42974</v>
      </c>
      <c r="B196" s="60"/>
      <c r="C196" s="60"/>
      <c r="D196" s="46"/>
      <c r="E196" s="74"/>
      <c r="F196" s="75"/>
      <c r="G196" s="23"/>
      <c r="H196" s="47"/>
      <c r="I196" s="45"/>
    </row>
    <row r="197" spans="1:9">
      <c r="A197" s="9">
        <v>42975</v>
      </c>
      <c r="B197" s="60"/>
      <c r="C197" s="60"/>
      <c r="D197" s="46"/>
      <c r="E197" s="74"/>
      <c r="F197" s="75"/>
      <c r="G197" s="23"/>
      <c r="H197" s="47"/>
      <c r="I197" s="45"/>
    </row>
    <row r="198" spans="1:9">
      <c r="A198" s="9">
        <v>42976</v>
      </c>
      <c r="B198" s="60"/>
      <c r="C198" s="60"/>
      <c r="D198" s="46"/>
      <c r="E198" s="74"/>
      <c r="F198" s="75"/>
      <c r="G198" s="23"/>
      <c r="H198" s="47"/>
      <c r="I198" s="45"/>
    </row>
    <row r="199" spans="1:9">
      <c r="A199" s="9">
        <v>42977</v>
      </c>
      <c r="B199" s="60"/>
      <c r="C199" s="60"/>
      <c r="D199" s="46"/>
      <c r="E199" s="74"/>
      <c r="F199" s="75"/>
      <c r="G199" s="23"/>
      <c r="H199" s="47"/>
      <c r="I199" s="45"/>
    </row>
    <row r="200" spans="1:9">
      <c r="A200" s="9">
        <v>42978</v>
      </c>
      <c r="B200" s="60"/>
      <c r="C200" s="60"/>
      <c r="D200" s="46"/>
      <c r="E200" s="74"/>
      <c r="F200" s="75"/>
      <c r="G200" s="23"/>
      <c r="H200" s="47"/>
      <c r="I200" s="45"/>
    </row>
    <row r="201" spans="1:9">
      <c r="A201" s="9">
        <v>42979</v>
      </c>
      <c r="B201" s="60"/>
      <c r="C201" s="60"/>
      <c r="D201" s="46"/>
      <c r="E201" s="74"/>
      <c r="F201" s="75"/>
      <c r="G201" s="23"/>
      <c r="H201" s="47"/>
      <c r="I201" s="45"/>
    </row>
    <row r="202" spans="1:9">
      <c r="A202" s="9">
        <v>42980</v>
      </c>
      <c r="B202" s="60"/>
      <c r="C202" s="60"/>
      <c r="D202" s="46"/>
      <c r="E202" s="74"/>
      <c r="F202" s="75"/>
      <c r="G202" s="23"/>
      <c r="H202" s="47"/>
      <c r="I202" s="45"/>
    </row>
    <row r="203" spans="1:9">
      <c r="A203" s="9">
        <v>42981</v>
      </c>
      <c r="B203" s="60"/>
      <c r="C203" s="60"/>
      <c r="D203" s="46"/>
      <c r="E203" s="74"/>
      <c r="F203" s="75"/>
      <c r="G203" s="23"/>
      <c r="H203" s="47"/>
      <c r="I203" s="45"/>
    </row>
    <row r="204" spans="1:9">
      <c r="A204" s="9">
        <v>42982</v>
      </c>
      <c r="B204" s="60"/>
      <c r="C204" s="60"/>
      <c r="D204" s="46"/>
      <c r="E204" s="74"/>
      <c r="F204" s="75"/>
      <c r="G204" s="23"/>
      <c r="H204" s="47"/>
      <c r="I204" s="45"/>
    </row>
    <row r="205" spans="1:9">
      <c r="A205" s="9">
        <v>42983</v>
      </c>
      <c r="B205" s="60"/>
      <c r="C205" s="60"/>
      <c r="D205" s="46"/>
      <c r="E205" s="74"/>
      <c r="F205" s="75"/>
      <c r="G205" s="23"/>
      <c r="H205" s="47"/>
      <c r="I205" s="45"/>
    </row>
    <row r="206" spans="1:9">
      <c r="A206" s="9">
        <v>42984</v>
      </c>
      <c r="B206" s="60"/>
      <c r="C206" s="60"/>
      <c r="D206" s="46"/>
      <c r="E206" s="74"/>
      <c r="F206" s="75"/>
      <c r="G206" s="23"/>
      <c r="H206" s="47"/>
      <c r="I206" s="45"/>
    </row>
    <row r="207" spans="1:9">
      <c r="A207" s="9">
        <v>42985</v>
      </c>
      <c r="B207" s="60"/>
      <c r="C207" s="60"/>
      <c r="D207" s="46"/>
      <c r="E207" s="74"/>
      <c r="F207" s="75"/>
      <c r="G207" s="23"/>
      <c r="H207" s="47"/>
      <c r="I207" s="45"/>
    </row>
    <row r="208" spans="1:9">
      <c r="A208" s="9">
        <v>42986</v>
      </c>
      <c r="B208" s="60"/>
      <c r="C208" s="60"/>
      <c r="D208" s="46"/>
      <c r="E208" s="74"/>
      <c r="F208" s="75"/>
      <c r="G208" s="23"/>
      <c r="H208" s="47"/>
      <c r="I208" s="45"/>
    </row>
    <row r="209" spans="1:9">
      <c r="A209" s="9">
        <v>42987</v>
      </c>
      <c r="B209" s="60"/>
      <c r="C209" s="60"/>
      <c r="D209" s="46"/>
      <c r="E209" s="74"/>
      <c r="F209" s="75"/>
      <c r="G209" s="23"/>
      <c r="H209" s="47"/>
      <c r="I209" s="45"/>
    </row>
    <row r="210" spans="1:9">
      <c r="A210" s="9">
        <v>42988</v>
      </c>
      <c r="B210" s="60"/>
      <c r="C210" s="60"/>
      <c r="D210" s="46"/>
      <c r="E210" s="74"/>
      <c r="F210" s="75"/>
      <c r="G210" s="23"/>
      <c r="H210" s="47"/>
      <c r="I210" s="45"/>
    </row>
    <row r="211" spans="1:9">
      <c r="A211" s="9">
        <v>42989</v>
      </c>
      <c r="B211" s="60"/>
      <c r="C211" s="60"/>
      <c r="D211" s="46"/>
      <c r="E211" s="74"/>
      <c r="F211" s="75"/>
      <c r="G211" s="23"/>
      <c r="H211" s="47"/>
      <c r="I211" s="45"/>
    </row>
    <row r="212" spans="1:9">
      <c r="A212" s="9">
        <v>42990</v>
      </c>
      <c r="B212" s="60"/>
      <c r="C212" s="60"/>
      <c r="D212" s="46"/>
      <c r="E212" s="74"/>
      <c r="F212" s="75"/>
      <c r="G212" s="23"/>
      <c r="H212" s="47"/>
      <c r="I212" s="45"/>
    </row>
    <row r="213" spans="1:9">
      <c r="A213" s="9">
        <v>42991</v>
      </c>
      <c r="B213" s="60"/>
      <c r="C213" s="60"/>
      <c r="D213" s="46"/>
      <c r="E213" s="74"/>
      <c r="F213" s="75"/>
      <c r="G213" s="23"/>
      <c r="H213" s="47"/>
      <c r="I213" s="45"/>
    </row>
    <row r="214" spans="1:9">
      <c r="A214" s="9">
        <v>42992</v>
      </c>
      <c r="B214" s="60"/>
      <c r="C214" s="60"/>
      <c r="D214" s="46"/>
      <c r="E214" s="74"/>
      <c r="F214" s="75"/>
      <c r="G214" s="23"/>
      <c r="H214" s="47"/>
      <c r="I214" s="45"/>
    </row>
    <row r="215" spans="1:9">
      <c r="A215" s="9">
        <v>42993</v>
      </c>
      <c r="B215" s="60"/>
      <c r="C215" s="60"/>
      <c r="D215" s="46"/>
      <c r="E215" s="74"/>
      <c r="F215" s="75"/>
      <c r="G215" s="23"/>
      <c r="H215" s="47"/>
      <c r="I215" s="45"/>
    </row>
    <row r="216" spans="1:9">
      <c r="A216" s="9">
        <v>42994</v>
      </c>
      <c r="B216" s="60"/>
      <c r="C216" s="60"/>
      <c r="D216" s="46"/>
      <c r="E216" s="74"/>
      <c r="F216" s="75"/>
      <c r="G216" s="23"/>
      <c r="H216" s="47"/>
      <c r="I216" s="45"/>
    </row>
    <row r="217" spans="1:9">
      <c r="A217" s="9">
        <v>42995</v>
      </c>
      <c r="B217" s="60"/>
      <c r="C217" s="60"/>
      <c r="D217" s="46"/>
      <c r="E217" s="74"/>
      <c r="F217" s="75"/>
      <c r="G217" s="23"/>
      <c r="H217" s="47"/>
      <c r="I217" s="45"/>
    </row>
    <row r="218" spans="1:9">
      <c r="A218" s="9">
        <v>42996</v>
      </c>
      <c r="B218" s="60"/>
      <c r="C218" s="60"/>
      <c r="D218" s="46"/>
      <c r="E218" s="74"/>
      <c r="F218" s="75"/>
      <c r="G218" s="23"/>
      <c r="H218" s="47"/>
      <c r="I218" s="45"/>
    </row>
    <row r="219" spans="1:9">
      <c r="A219" s="9">
        <v>42997</v>
      </c>
      <c r="B219" s="60"/>
      <c r="C219" s="60"/>
      <c r="D219" s="46"/>
      <c r="E219" s="74"/>
      <c r="F219" s="75"/>
      <c r="G219" s="23"/>
      <c r="H219" s="47"/>
      <c r="I219" s="45"/>
    </row>
    <row r="220" spans="1:9">
      <c r="A220" s="9">
        <v>42998</v>
      </c>
      <c r="B220" s="60"/>
      <c r="C220" s="60"/>
      <c r="D220" s="46"/>
      <c r="E220" s="74"/>
      <c r="F220" s="75"/>
      <c r="G220" s="23"/>
      <c r="H220" s="47"/>
      <c r="I220" s="45"/>
    </row>
    <row r="221" spans="1:9">
      <c r="A221" s="9">
        <v>42999</v>
      </c>
      <c r="B221" s="60"/>
      <c r="C221" s="60"/>
      <c r="D221" s="46"/>
      <c r="E221" s="74"/>
      <c r="F221" s="75"/>
      <c r="G221" s="23"/>
      <c r="H221" s="47"/>
      <c r="I221" s="45"/>
    </row>
    <row r="222" spans="1:9">
      <c r="A222" s="9">
        <v>43000</v>
      </c>
      <c r="B222" s="60"/>
      <c r="C222" s="60"/>
      <c r="D222" s="46"/>
      <c r="E222" s="74"/>
      <c r="F222" s="75"/>
      <c r="G222" s="23"/>
      <c r="H222" s="47"/>
      <c r="I222" s="45"/>
    </row>
    <row r="223" spans="1:9">
      <c r="A223" s="9">
        <v>43001</v>
      </c>
      <c r="B223" s="60"/>
      <c r="C223" s="60"/>
      <c r="D223" s="46"/>
      <c r="E223" s="74"/>
      <c r="F223" s="75"/>
      <c r="G223" s="23"/>
      <c r="H223" s="47"/>
      <c r="I223" s="45"/>
    </row>
    <row r="224" spans="1:9">
      <c r="A224" s="9">
        <v>43002</v>
      </c>
      <c r="B224" s="60"/>
      <c r="C224" s="60"/>
      <c r="D224" s="46"/>
      <c r="E224" s="74"/>
      <c r="F224" s="75"/>
      <c r="G224" s="23"/>
      <c r="H224" s="47"/>
      <c r="I224" s="45"/>
    </row>
    <row r="225" spans="1:9">
      <c r="A225" s="9">
        <v>43003</v>
      </c>
      <c r="B225" s="60"/>
      <c r="C225" s="60"/>
      <c r="D225" s="46"/>
      <c r="E225" s="74"/>
      <c r="F225" s="75"/>
      <c r="G225" s="23"/>
      <c r="H225" s="47"/>
      <c r="I225" s="45"/>
    </row>
    <row r="226" spans="1:9">
      <c r="A226" s="9">
        <v>43004</v>
      </c>
      <c r="B226" s="60"/>
      <c r="C226" s="60"/>
      <c r="D226" s="46"/>
      <c r="E226" s="74"/>
      <c r="F226" s="75"/>
      <c r="G226" s="23"/>
      <c r="H226" s="47"/>
      <c r="I226" s="45"/>
    </row>
    <row r="227" spans="1:9">
      <c r="A227" s="9">
        <v>43005</v>
      </c>
      <c r="B227" s="60"/>
      <c r="C227" s="60"/>
      <c r="D227" s="46"/>
      <c r="E227" s="74"/>
      <c r="F227" s="75"/>
      <c r="G227" s="23"/>
      <c r="H227" s="47"/>
      <c r="I227" s="45"/>
    </row>
    <row r="228" spans="1:9">
      <c r="A228" s="9">
        <v>43006</v>
      </c>
      <c r="B228" s="60"/>
      <c r="C228" s="60"/>
      <c r="D228" s="46"/>
      <c r="E228" s="74"/>
      <c r="F228" s="75"/>
      <c r="G228" s="23"/>
      <c r="H228" s="47"/>
      <c r="I228" s="45"/>
    </row>
    <row r="229" spans="1:9">
      <c r="A229" s="9">
        <v>43007</v>
      </c>
      <c r="B229" s="60"/>
      <c r="C229" s="60"/>
      <c r="D229" s="46"/>
      <c r="E229" s="74"/>
      <c r="F229" s="75"/>
      <c r="G229" s="23"/>
      <c r="H229" s="47"/>
      <c r="I229" s="45"/>
    </row>
    <row r="230" spans="1:9">
      <c r="A230" s="9">
        <v>43008</v>
      </c>
      <c r="B230" s="60"/>
      <c r="C230" s="60"/>
      <c r="D230" s="46"/>
      <c r="E230" s="74"/>
      <c r="F230" s="75"/>
      <c r="G230" s="23"/>
      <c r="H230" s="47"/>
      <c r="I230" s="45"/>
    </row>
    <row r="231" spans="1:9">
      <c r="A231" s="9">
        <v>43009</v>
      </c>
      <c r="B231" s="60"/>
      <c r="C231" s="60"/>
      <c r="D231" s="46"/>
      <c r="E231" s="74"/>
      <c r="F231" s="75"/>
      <c r="G231" s="23"/>
      <c r="H231" s="47"/>
      <c r="I231" s="45"/>
    </row>
    <row r="232" spans="1:9">
      <c r="A232" s="9">
        <v>43010</v>
      </c>
      <c r="B232" s="60"/>
      <c r="C232" s="60"/>
      <c r="D232" s="46"/>
      <c r="E232" s="74"/>
      <c r="F232" s="75"/>
      <c r="G232" s="23"/>
      <c r="H232" s="47"/>
      <c r="I232" s="45"/>
    </row>
    <row r="233" spans="1:9">
      <c r="A233" s="9">
        <v>43011</v>
      </c>
      <c r="B233" s="60"/>
      <c r="C233" s="60"/>
      <c r="D233" s="46"/>
      <c r="E233" s="74"/>
      <c r="F233" s="75"/>
      <c r="G233" s="23"/>
      <c r="H233" s="47"/>
      <c r="I233" s="45"/>
    </row>
    <row r="234" spans="1:9">
      <c r="A234" s="9">
        <v>43012</v>
      </c>
      <c r="B234" s="60"/>
      <c r="C234" s="60"/>
      <c r="D234" s="46"/>
      <c r="E234" s="74"/>
      <c r="F234" s="75"/>
      <c r="G234" s="23"/>
      <c r="H234" s="47"/>
      <c r="I234" s="45"/>
    </row>
    <row r="235" spans="1:9">
      <c r="A235" s="9">
        <v>43013</v>
      </c>
      <c r="B235" s="60"/>
      <c r="C235" s="60"/>
      <c r="D235" s="46"/>
      <c r="E235" s="74"/>
      <c r="F235" s="75"/>
      <c r="G235" s="23"/>
      <c r="H235" s="47"/>
      <c r="I235" s="45"/>
    </row>
    <row r="236" spans="1:9">
      <c r="A236" s="9">
        <v>43014</v>
      </c>
      <c r="B236" s="60"/>
      <c r="C236" s="60"/>
      <c r="D236" s="46"/>
      <c r="E236" s="74"/>
      <c r="F236" s="75"/>
      <c r="G236" s="23"/>
      <c r="H236" s="47"/>
      <c r="I236" s="45"/>
    </row>
    <row r="237" spans="1:9">
      <c r="A237" s="9">
        <v>43015</v>
      </c>
      <c r="B237" s="60"/>
      <c r="C237" s="60"/>
      <c r="D237" s="46"/>
      <c r="E237" s="74"/>
      <c r="F237" s="75"/>
      <c r="G237" s="23"/>
      <c r="H237" s="47"/>
      <c r="I237" s="45"/>
    </row>
    <row r="238" spans="1:9">
      <c r="A238" s="9">
        <v>43016</v>
      </c>
      <c r="B238" s="60"/>
      <c r="C238" s="60"/>
      <c r="D238" s="46"/>
      <c r="E238" s="74"/>
      <c r="F238" s="75"/>
      <c r="G238" s="23"/>
      <c r="H238" s="47"/>
      <c r="I238" s="45"/>
    </row>
    <row r="239" spans="1:9">
      <c r="A239" s="9">
        <v>43017</v>
      </c>
      <c r="B239" s="60"/>
      <c r="C239" s="60"/>
      <c r="D239" s="46"/>
      <c r="E239" s="74"/>
      <c r="F239" s="75"/>
      <c r="G239" s="23"/>
      <c r="H239" s="47"/>
      <c r="I239" s="45"/>
    </row>
    <row r="240" spans="1:9">
      <c r="A240" s="9">
        <v>43018</v>
      </c>
      <c r="B240" s="60"/>
      <c r="C240" s="60"/>
      <c r="D240" s="46"/>
      <c r="E240" s="74"/>
      <c r="F240" s="75"/>
      <c r="G240" s="23"/>
      <c r="H240" s="47"/>
      <c r="I240" s="45"/>
    </row>
    <row r="241" spans="1:9">
      <c r="A241" s="9">
        <v>43019</v>
      </c>
      <c r="B241" s="60"/>
      <c r="C241" s="60"/>
      <c r="D241" s="46"/>
      <c r="E241" s="74"/>
      <c r="F241" s="75"/>
      <c r="G241" s="23"/>
      <c r="H241" s="47"/>
      <c r="I241" s="45"/>
    </row>
    <row r="242" spans="1:9">
      <c r="A242" s="9">
        <v>43020</v>
      </c>
      <c r="B242" s="60"/>
      <c r="C242" s="60"/>
      <c r="D242" s="46"/>
      <c r="E242" s="74"/>
      <c r="F242" s="75"/>
      <c r="G242" s="23"/>
      <c r="H242" s="47"/>
      <c r="I242" s="45"/>
    </row>
    <row r="243" spans="1:9">
      <c r="A243" s="9">
        <v>43021</v>
      </c>
      <c r="B243" s="60"/>
      <c r="C243" s="60"/>
      <c r="D243" s="46"/>
      <c r="E243" s="74"/>
      <c r="F243" s="75"/>
      <c r="G243" s="23"/>
      <c r="H243" s="47"/>
      <c r="I243" s="45"/>
    </row>
    <row r="244" spans="1:9">
      <c r="A244" s="9">
        <v>43022</v>
      </c>
      <c r="B244" s="60"/>
      <c r="C244" s="60"/>
      <c r="D244" s="46"/>
      <c r="E244" s="74"/>
      <c r="F244" s="75"/>
      <c r="G244" s="23"/>
      <c r="H244" s="47"/>
      <c r="I244" s="45"/>
    </row>
    <row r="245" spans="1:9">
      <c r="A245" s="9">
        <v>43023</v>
      </c>
      <c r="B245" s="60"/>
      <c r="C245" s="60"/>
      <c r="D245" s="46"/>
      <c r="E245" s="74"/>
      <c r="F245" s="75"/>
      <c r="G245" s="23"/>
      <c r="H245" s="47"/>
      <c r="I245" s="45"/>
    </row>
    <row r="246" spans="1:9">
      <c r="A246" s="9">
        <v>43024</v>
      </c>
      <c r="B246" s="60"/>
      <c r="C246" s="60"/>
      <c r="D246" s="46"/>
      <c r="E246" s="74"/>
      <c r="F246" s="75"/>
      <c r="G246" s="23"/>
      <c r="H246" s="47"/>
      <c r="I246" s="45"/>
    </row>
    <row r="247" spans="1:9">
      <c r="A247" s="9">
        <v>43025</v>
      </c>
      <c r="B247" s="60"/>
      <c r="C247" s="60"/>
      <c r="D247" s="46"/>
      <c r="E247" s="74"/>
      <c r="F247" s="75"/>
      <c r="G247" s="23"/>
      <c r="H247" s="47"/>
      <c r="I247" s="45"/>
    </row>
    <row r="248" spans="1:9">
      <c r="A248" s="9">
        <v>43026</v>
      </c>
      <c r="B248" s="60"/>
      <c r="C248" s="60"/>
      <c r="D248" s="46"/>
      <c r="E248" s="74"/>
      <c r="F248" s="75"/>
      <c r="G248" s="23"/>
      <c r="H248" s="47"/>
      <c r="I248" s="45"/>
    </row>
    <row r="249" spans="1:9">
      <c r="A249" s="9">
        <v>43027</v>
      </c>
      <c r="B249" s="60"/>
      <c r="C249" s="60"/>
      <c r="D249" s="46"/>
      <c r="E249" s="74"/>
      <c r="F249" s="75"/>
      <c r="G249" s="23"/>
      <c r="H249" s="47"/>
      <c r="I249" s="45"/>
    </row>
    <row r="250" spans="1:9">
      <c r="A250" s="9">
        <v>43028</v>
      </c>
      <c r="B250" s="60"/>
      <c r="C250" s="60"/>
      <c r="D250" s="46"/>
      <c r="E250" s="74"/>
      <c r="F250" s="75"/>
      <c r="G250" s="23"/>
      <c r="H250" s="47"/>
      <c r="I250" s="45"/>
    </row>
    <row r="251" spans="1:9">
      <c r="A251" s="9">
        <v>43029</v>
      </c>
      <c r="B251" s="60"/>
      <c r="C251" s="60"/>
      <c r="D251" s="46"/>
      <c r="E251" s="74"/>
      <c r="F251" s="75"/>
      <c r="G251" s="23"/>
      <c r="H251" s="47"/>
      <c r="I251" s="45"/>
    </row>
    <row r="252" spans="1:9">
      <c r="A252" s="9">
        <v>43030</v>
      </c>
      <c r="B252" s="60"/>
      <c r="C252" s="60"/>
      <c r="D252" s="46"/>
      <c r="E252" s="74"/>
      <c r="F252" s="75"/>
      <c r="G252" s="23"/>
      <c r="H252" s="47"/>
      <c r="I252" s="45"/>
    </row>
    <row r="253" spans="1:9">
      <c r="A253" s="9">
        <v>43031</v>
      </c>
      <c r="B253" s="60"/>
      <c r="C253" s="60"/>
      <c r="D253" s="46"/>
      <c r="E253" s="74"/>
      <c r="F253" s="75"/>
      <c r="G253" s="23"/>
      <c r="H253" s="47"/>
      <c r="I253" s="45"/>
    </row>
    <row r="254" spans="1:9">
      <c r="A254" s="9">
        <v>43032</v>
      </c>
      <c r="B254" s="60"/>
      <c r="C254" s="60"/>
      <c r="D254" s="46"/>
      <c r="E254" s="74"/>
      <c r="F254" s="75"/>
      <c r="G254" s="23"/>
      <c r="H254" s="47"/>
      <c r="I254" s="45"/>
    </row>
    <row r="255" spans="1:9">
      <c r="A255" s="9">
        <v>43033</v>
      </c>
      <c r="B255" s="60"/>
      <c r="C255" s="60"/>
      <c r="D255" s="46"/>
      <c r="E255" s="74"/>
      <c r="F255" s="75"/>
      <c r="G255" s="23"/>
      <c r="H255" s="47"/>
      <c r="I255" s="45"/>
    </row>
    <row r="256" spans="1:9">
      <c r="A256" s="9">
        <v>43034</v>
      </c>
      <c r="B256" s="60"/>
      <c r="C256" s="60"/>
      <c r="D256" s="46"/>
      <c r="E256" s="74"/>
      <c r="F256" s="75"/>
      <c r="G256" s="23"/>
      <c r="H256" s="47"/>
      <c r="I256" s="45"/>
    </row>
    <row r="257" spans="1:9">
      <c r="A257" s="9">
        <v>43035</v>
      </c>
      <c r="B257" s="60"/>
      <c r="C257" s="60"/>
      <c r="D257" s="46"/>
      <c r="E257" s="74"/>
      <c r="F257" s="75"/>
      <c r="G257" s="23"/>
      <c r="H257" s="47"/>
      <c r="I257" s="45"/>
    </row>
    <row r="258" spans="1:9">
      <c r="A258" s="9">
        <v>43036</v>
      </c>
      <c r="B258" s="60"/>
      <c r="C258" s="60"/>
      <c r="D258" s="46"/>
      <c r="E258" s="74"/>
      <c r="F258" s="75"/>
      <c r="G258" s="23"/>
      <c r="H258" s="47"/>
      <c r="I258" s="45"/>
    </row>
    <row r="259" spans="1:9">
      <c r="A259" s="9">
        <v>43037</v>
      </c>
      <c r="B259" s="60"/>
      <c r="C259" s="60"/>
      <c r="D259" s="46"/>
      <c r="E259" s="74"/>
      <c r="F259" s="75"/>
      <c r="G259" s="23"/>
      <c r="H259" s="47"/>
      <c r="I259" s="45"/>
    </row>
    <row r="260" spans="1:9">
      <c r="A260" s="9">
        <v>43038</v>
      </c>
      <c r="B260" s="60"/>
      <c r="C260" s="60"/>
      <c r="D260" s="46"/>
      <c r="E260" s="74"/>
      <c r="F260" s="75"/>
      <c r="G260" s="23"/>
      <c r="H260" s="47"/>
      <c r="I260" s="45"/>
    </row>
    <row r="261" spans="1:9">
      <c r="A261" s="9">
        <v>43039</v>
      </c>
      <c r="B261" s="60"/>
      <c r="C261" s="60"/>
      <c r="D261" s="46"/>
      <c r="E261" s="74"/>
      <c r="F261" s="75"/>
      <c r="G261" s="23"/>
      <c r="H261" s="47"/>
      <c r="I261" s="45"/>
    </row>
    <row r="262" spans="1:9">
      <c r="A262" s="9">
        <v>43040</v>
      </c>
      <c r="B262" s="60"/>
      <c r="C262" s="60"/>
      <c r="D262" s="46"/>
      <c r="E262" s="74"/>
      <c r="F262" s="75"/>
      <c r="G262" s="23"/>
      <c r="H262" s="47"/>
      <c r="I262" s="45"/>
    </row>
    <row r="263" spans="1:9">
      <c r="A263" s="9">
        <v>43041</v>
      </c>
      <c r="B263" s="60"/>
      <c r="C263" s="60"/>
      <c r="D263" s="46"/>
      <c r="E263" s="74"/>
      <c r="F263" s="75"/>
      <c r="G263" s="23"/>
      <c r="H263" s="47"/>
      <c r="I263" s="45"/>
    </row>
    <row r="264" spans="1:9">
      <c r="A264" s="9">
        <v>43042</v>
      </c>
      <c r="B264" s="60"/>
      <c r="C264" s="60"/>
      <c r="D264" s="46"/>
      <c r="E264" s="74"/>
      <c r="F264" s="75"/>
      <c r="G264" s="23"/>
      <c r="H264" s="47"/>
      <c r="I264" s="45"/>
    </row>
    <row r="265" spans="1:9">
      <c r="A265" s="9">
        <v>43043</v>
      </c>
      <c r="B265" s="60"/>
      <c r="C265" s="60"/>
      <c r="D265" s="46"/>
      <c r="E265" s="74"/>
      <c r="F265" s="75"/>
      <c r="G265" s="23"/>
      <c r="H265" s="47"/>
      <c r="I265" s="45"/>
    </row>
    <row r="266" spans="1:9">
      <c r="A266" s="9">
        <v>43044</v>
      </c>
      <c r="B266" s="60"/>
      <c r="C266" s="60"/>
      <c r="D266" s="46"/>
      <c r="E266" s="74"/>
      <c r="F266" s="75"/>
      <c r="G266" s="23"/>
      <c r="H266" s="47"/>
      <c r="I266" s="45"/>
    </row>
    <row r="267" spans="1:9">
      <c r="A267" s="9">
        <v>43045</v>
      </c>
      <c r="B267" s="60"/>
      <c r="C267" s="60"/>
      <c r="D267" s="46"/>
      <c r="E267" s="74"/>
      <c r="F267" s="75"/>
      <c r="G267" s="23"/>
      <c r="H267" s="47"/>
      <c r="I267" s="45"/>
    </row>
    <row r="268" spans="1:9">
      <c r="A268" s="9">
        <v>43046</v>
      </c>
      <c r="B268" s="60"/>
      <c r="C268" s="60"/>
      <c r="D268" s="46"/>
      <c r="E268" s="74"/>
      <c r="F268" s="75"/>
      <c r="G268" s="23"/>
      <c r="H268" s="47"/>
      <c r="I268" s="45"/>
    </row>
    <row r="269" spans="1:9">
      <c r="A269" s="9">
        <v>43047</v>
      </c>
      <c r="B269" s="60">
        <v>10818.99</v>
      </c>
      <c r="C269" s="60">
        <v>-21.35</v>
      </c>
      <c r="D269" s="46">
        <v>-2E-3</v>
      </c>
      <c r="E269" s="74" t="s">
        <v>135</v>
      </c>
      <c r="F269" s="75">
        <v>10801</v>
      </c>
      <c r="G269" s="23">
        <v>-4</v>
      </c>
      <c r="H269" s="47">
        <v>-4.0000000000000002E-4</v>
      </c>
      <c r="I269" s="45" t="s">
        <v>136</v>
      </c>
    </row>
    <row r="270" spans="1:9">
      <c r="A270" s="9">
        <v>43048</v>
      </c>
      <c r="B270" s="60">
        <v>10743.27</v>
      </c>
      <c r="C270" s="60">
        <v>-75.72</v>
      </c>
      <c r="D270" s="46">
        <v>-7.0000000000000001E-3</v>
      </c>
      <c r="E270" s="74" t="s">
        <v>138</v>
      </c>
      <c r="F270" s="75">
        <v>10692</v>
      </c>
      <c r="G270" s="23">
        <v>-30</v>
      </c>
      <c r="H270" s="47">
        <v>-2.8E-3</v>
      </c>
      <c r="I270" s="45" t="s">
        <v>139</v>
      </c>
    </row>
    <row r="271" spans="1:9">
      <c r="A271" s="9">
        <v>43049</v>
      </c>
      <c r="B271" s="60">
        <v>10732.67</v>
      </c>
      <c r="C271" s="60">
        <v>-10.6</v>
      </c>
      <c r="D271" s="46"/>
      <c r="E271" s="74" t="s">
        <v>140</v>
      </c>
      <c r="F271" s="75">
        <v>10728</v>
      </c>
      <c r="G271" s="23"/>
      <c r="H271" s="47"/>
      <c r="I271" s="45"/>
    </row>
  </sheetData>
  <mergeCells count="3">
    <mergeCell ref="A2:A3"/>
    <mergeCell ref="B2:I2"/>
    <mergeCell ref="B3:I3"/>
  </mergeCells>
  <phoneticPr fontId="3" type="noConversion"/>
  <hyperlinks>
    <hyperlink ref="B3" r:id="rId1"/>
    <hyperlink ref="B2" r:id="rId2"/>
  </hyperlinks>
  <pageMargins left="0.7" right="0.7" top="0.75" bottom="0.75" header="0.3" footer="0.3"/>
  <pageSetup paperSize="9" orientation="portrait" horizontalDpi="1200" verticalDpi="1200" r:id="rId3"/>
</worksheet>
</file>

<file path=xl/worksheets/sheet4.xml><?xml version="1.0" encoding="utf-8"?>
<worksheet xmlns="http://schemas.openxmlformats.org/spreadsheetml/2006/main" xmlns:r="http://schemas.openxmlformats.org/officeDocument/2006/relationships">
  <sheetPr codeName="工作表4">
    <tabColor rgb="FFFF0000"/>
  </sheetPr>
  <dimension ref="A1:I270"/>
  <sheetViews>
    <sheetView workbookViewId="0">
      <pane ySplit="3" topLeftCell="A264" activePane="bottomLeft" state="frozen"/>
      <selection pane="bottomLeft" activeCell="H270" sqref="H270"/>
    </sheetView>
  </sheetViews>
  <sheetFormatPr defaultRowHeight="15.6"/>
  <cols>
    <col min="1" max="1" width="14.33203125" style="1" bestFit="1" customWidth="1"/>
    <col min="2" max="2" width="15.109375" style="2" bestFit="1" customWidth="1"/>
    <col min="3" max="3" width="6.77734375" style="2" bestFit="1" customWidth="1"/>
    <col min="4" max="4" width="17.21875" style="2" bestFit="1" customWidth="1"/>
    <col min="5" max="5" width="12.5546875" style="2" bestFit="1" customWidth="1"/>
    <col min="6" max="6" width="18.33203125" style="2" bestFit="1" customWidth="1"/>
    <col min="7" max="7" width="9" style="2" bestFit="1" customWidth="1"/>
    <col min="8" max="8" width="19.77734375" style="2" bestFit="1" customWidth="1"/>
    <col min="9" max="9" width="11.88671875" style="2" bestFit="1" customWidth="1"/>
    <col min="10" max="16384" width="8.88671875" style="2"/>
  </cols>
  <sheetData>
    <row r="1" spans="1:9" ht="16.8" thickBot="1">
      <c r="A1" s="63"/>
      <c r="B1" s="119" t="s">
        <v>101</v>
      </c>
      <c r="C1" s="120"/>
      <c r="D1" s="120"/>
      <c r="E1" s="120"/>
      <c r="F1" s="120"/>
      <c r="G1" s="120"/>
      <c r="H1" s="120"/>
      <c r="I1" s="121"/>
    </row>
    <row r="2" spans="1:9" s="1" customFormat="1" ht="16.2" thickBot="1">
      <c r="A2" s="64" t="s">
        <v>1</v>
      </c>
      <c r="B2" s="122" t="s">
        <v>45</v>
      </c>
      <c r="C2" s="123"/>
      <c r="D2" s="124" t="s">
        <v>6</v>
      </c>
      <c r="E2" s="125"/>
      <c r="F2" s="124" t="s">
        <v>7</v>
      </c>
      <c r="G2" s="125"/>
      <c r="H2" s="124" t="s">
        <v>8</v>
      </c>
      <c r="I2" s="125"/>
    </row>
    <row r="3" spans="1:9" ht="16.8" thickBot="1">
      <c r="A3" s="62" t="s">
        <v>40</v>
      </c>
      <c r="B3" s="116" t="s">
        <v>137</v>
      </c>
      <c r="C3" s="117"/>
      <c r="D3" s="117"/>
      <c r="E3" s="117"/>
      <c r="F3" s="117"/>
      <c r="G3" s="117"/>
      <c r="H3" s="117"/>
      <c r="I3" s="118"/>
    </row>
    <row r="4" spans="1:9" s="8" customFormat="1" ht="15.6" customHeight="1">
      <c r="A4" s="50">
        <v>42782</v>
      </c>
      <c r="B4" s="51">
        <v>67380550</v>
      </c>
      <c r="C4" s="52">
        <f>B4/100000000</f>
        <v>0.67380549999999995</v>
      </c>
      <c r="D4" s="51">
        <v>-846420263</v>
      </c>
      <c r="E4" s="52">
        <f>D4/100000000</f>
        <v>-8.4642026300000008</v>
      </c>
      <c r="F4" s="51">
        <v>-283213017</v>
      </c>
      <c r="G4" s="52">
        <f>F4/100000000</f>
        <v>-2.8321301700000001</v>
      </c>
      <c r="H4" s="51">
        <v>3309023518</v>
      </c>
      <c r="I4" s="52">
        <f>H4/100000000</f>
        <v>33.090235180000001</v>
      </c>
    </row>
    <row r="5" spans="1:9">
      <c r="A5" s="9">
        <v>42783</v>
      </c>
      <c r="B5" s="49">
        <v>95336576</v>
      </c>
      <c r="C5" s="10">
        <f>B5/100000000</f>
        <v>0.95336575999999995</v>
      </c>
      <c r="D5" s="49">
        <v>757074290</v>
      </c>
      <c r="E5" s="10">
        <f>D5/100000000</f>
        <v>7.5707428999999999</v>
      </c>
      <c r="F5" s="49">
        <v>-1113903849</v>
      </c>
      <c r="G5" s="10">
        <f>F5/100000000</f>
        <v>-11.139038490000001</v>
      </c>
      <c r="H5" s="49">
        <v>1656185526</v>
      </c>
      <c r="I5" s="10">
        <f>H5/100000000</f>
        <v>16.561855260000002</v>
      </c>
    </row>
    <row r="6" spans="1:9">
      <c r="A6" s="9">
        <v>42784</v>
      </c>
      <c r="B6" s="49">
        <v>201416630</v>
      </c>
      <c r="C6" s="10">
        <f>B6/100000000</f>
        <v>2.0141662999999999</v>
      </c>
      <c r="D6" s="49">
        <v>225664492</v>
      </c>
      <c r="E6" s="10">
        <f>D6/100000000</f>
        <v>2.2566449199999998</v>
      </c>
      <c r="F6" s="49">
        <v>-86939440</v>
      </c>
      <c r="G6" s="10">
        <f>F6/100000000</f>
        <v>-0.86939440000000001</v>
      </c>
      <c r="H6" s="49">
        <v>937382441</v>
      </c>
      <c r="I6" s="10">
        <f>H6/100000000</f>
        <v>9.3738244099999992</v>
      </c>
    </row>
    <row r="7" spans="1:9">
      <c r="A7" s="9">
        <v>42785</v>
      </c>
      <c r="B7" s="49"/>
      <c r="C7" s="10"/>
      <c r="D7" s="49"/>
      <c r="E7" s="10"/>
      <c r="F7" s="49"/>
      <c r="G7" s="10"/>
      <c r="H7" s="49"/>
      <c r="I7" s="10"/>
    </row>
    <row r="8" spans="1:9">
      <c r="A8" s="9">
        <v>42786</v>
      </c>
      <c r="B8" s="49">
        <v>-569837569</v>
      </c>
      <c r="C8" s="10">
        <f t="shared" ref="C8" si="0">B8/100000000</f>
        <v>-5.6983756899999998</v>
      </c>
      <c r="D8" s="49">
        <v>337652378</v>
      </c>
      <c r="E8" s="10">
        <f t="shared" ref="E8" si="1">D8/100000000</f>
        <v>3.3765237799999999</v>
      </c>
      <c r="F8" s="49">
        <v>-463144210</v>
      </c>
      <c r="G8" s="10">
        <f t="shared" ref="G8" si="2">F8/100000000</f>
        <v>-4.6314421000000001</v>
      </c>
      <c r="H8" s="49">
        <v>2200133213</v>
      </c>
      <c r="I8" s="10">
        <f t="shared" ref="I8" si="3">H8/100000000</f>
        <v>22.001332130000002</v>
      </c>
    </row>
    <row r="9" spans="1:9">
      <c r="A9" s="9">
        <v>42787</v>
      </c>
      <c r="B9" s="49">
        <v>-500818633</v>
      </c>
      <c r="C9" s="10">
        <f t="shared" ref="C9" si="4">B9/100000000</f>
        <v>-5.00818633</v>
      </c>
      <c r="D9" s="49">
        <v>582700901</v>
      </c>
      <c r="E9" s="10">
        <f t="shared" ref="E9" si="5">D9/100000000</f>
        <v>5.8270090100000003</v>
      </c>
      <c r="F9" s="49">
        <v>-322673540</v>
      </c>
      <c r="G9" s="10">
        <f t="shared" ref="G9" si="6">F9/100000000</f>
        <v>-3.2267353999999999</v>
      </c>
      <c r="H9" s="49">
        <v>7715910322</v>
      </c>
      <c r="I9" s="10">
        <f t="shared" ref="I9" si="7">H9/100000000</f>
        <v>77.159103220000006</v>
      </c>
    </row>
    <row r="10" spans="1:9">
      <c r="A10" s="9">
        <v>42788</v>
      </c>
      <c r="B10" s="49">
        <v>565936917</v>
      </c>
      <c r="C10" s="10">
        <f t="shared" ref="C10" si="8">B10/100000000</f>
        <v>5.6593691699999997</v>
      </c>
      <c r="D10" s="49">
        <v>517742605</v>
      </c>
      <c r="E10" s="10">
        <f t="shared" ref="E10" si="9">D10/100000000</f>
        <v>5.1774260500000002</v>
      </c>
      <c r="F10" s="49">
        <v>-91306376</v>
      </c>
      <c r="G10" s="10">
        <f t="shared" ref="G10" si="10">F10/100000000</f>
        <v>-0.91306376</v>
      </c>
      <c r="H10" s="49">
        <v>2812634738</v>
      </c>
      <c r="I10" s="10">
        <f t="shared" ref="I10" si="11">H10/100000000</f>
        <v>28.126347379999999</v>
      </c>
    </row>
    <row r="11" spans="1:9">
      <c r="A11" s="9">
        <v>42789</v>
      </c>
      <c r="B11" s="49">
        <v>-20590659</v>
      </c>
      <c r="C11" s="10">
        <f t="shared" ref="C11" si="12">B11/100000000</f>
        <v>-0.20590659</v>
      </c>
      <c r="D11" s="49">
        <v>-190809130</v>
      </c>
      <c r="E11" s="10">
        <f t="shared" ref="E11" si="13">D11/100000000</f>
        <v>-1.9080912999999999</v>
      </c>
      <c r="F11" s="49">
        <v>-326507686</v>
      </c>
      <c r="G11" s="10">
        <f t="shared" ref="G11" si="14">F11/100000000</f>
        <v>-3.2650768600000002</v>
      </c>
      <c r="H11" s="49">
        <v>4889552415</v>
      </c>
      <c r="I11" s="10">
        <f t="shared" ref="I11" si="15">H11/100000000</f>
        <v>48.89552415</v>
      </c>
    </row>
    <row r="12" spans="1:9">
      <c r="A12" s="9">
        <v>42790</v>
      </c>
      <c r="B12" s="49">
        <v>154365390</v>
      </c>
      <c r="C12" s="10">
        <f t="shared" ref="C12" si="16">B12/100000000</f>
        <v>1.5436539</v>
      </c>
      <c r="D12" s="49">
        <v>135995553</v>
      </c>
      <c r="E12" s="10">
        <f t="shared" ref="E12" si="17">D12/100000000</f>
        <v>1.3599555299999999</v>
      </c>
      <c r="F12" s="49">
        <v>-319464150</v>
      </c>
      <c r="G12" s="10">
        <f t="shared" ref="G12" si="18">F12/100000000</f>
        <v>-3.1946414999999999</v>
      </c>
      <c r="H12" s="49">
        <v>-1615863512</v>
      </c>
      <c r="I12" s="10">
        <f t="shared" ref="I12" si="19">H12/100000000</f>
        <v>-16.15863512</v>
      </c>
    </row>
    <row r="13" spans="1:9">
      <c r="A13" s="9">
        <v>42791</v>
      </c>
      <c r="B13" s="49"/>
      <c r="C13" s="10"/>
      <c r="D13" s="49"/>
      <c r="E13" s="10"/>
      <c r="F13" s="49"/>
      <c r="G13" s="10"/>
      <c r="H13" s="49"/>
      <c r="I13" s="10"/>
    </row>
    <row r="14" spans="1:9">
      <c r="A14" s="9">
        <v>42792</v>
      </c>
      <c r="B14" s="49"/>
      <c r="C14" s="10"/>
      <c r="D14" s="49"/>
      <c r="E14" s="10"/>
      <c r="F14" s="49"/>
      <c r="G14" s="10"/>
      <c r="H14" s="49"/>
      <c r="I14" s="10"/>
    </row>
    <row r="15" spans="1:9">
      <c r="A15" s="9">
        <v>42793</v>
      </c>
      <c r="B15" s="49"/>
      <c r="C15" s="10"/>
      <c r="D15" s="49"/>
      <c r="E15" s="10"/>
      <c r="F15" s="49"/>
      <c r="G15" s="10"/>
      <c r="H15" s="49"/>
      <c r="I15" s="10"/>
    </row>
    <row r="16" spans="1:9">
      <c r="A16" s="9">
        <v>42794</v>
      </c>
      <c r="B16" s="49"/>
      <c r="C16" s="10"/>
      <c r="D16" s="49"/>
      <c r="E16" s="10"/>
      <c r="F16" s="49"/>
      <c r="G16" s="10"/>
      <c r="H16" s="49"/>
      <c r="I16" s="10"/>
    </row>
    <row r="17" spans="1:9">
      <c r="A17" s="9">
        <v>42795</v>
      </c>
      <c r="B17" s="49">
        <v>-174332691</v>
      </c>
      <c r="C17" s="10">
        <f t="shared" ref="C17" si="20">B17/100000000</f>
        <v>-1.74332691</v>
      </c>
      <c r="D17" s="49">
        <v>-43886772</v>
      </c>
      <c r="E17" s="10">
        <f t="shared" ref="E17" si="21">D17/100000000</f>
        <v>-0.43886772000000002</v>
      </c>
      <c r="F17" s="49">
        <v>-94534680</v>
      </c>
      <c r="G17" s="10">
        <f t="shared" ref="G17" si="22">F17/100000000</f>
        <v>-0.94534680000000004</v>
      </c>
      <c r="H17" s="49">
        <v>-3897526568</v>
      </c>
      <c r="I17" s="10">
        <f t="shared" ref="I17" si="23">H17/100000000</f>
        <v>-38.97526568</v>
      </c>
    </row>
    <row r="18" spans="1:9">
      <c r="A18" s="9">
        <v>42796</v>
      </c>
      <c r="B18" s="49">
        <v>222638890</v>
      </c>
      <c r="C18" s="10">
        <f t="shared" ref="C18" si="24">B18/100000000</f>
        <v>2.2263888999999999</v>
      </c>
      <c r="D18" s="49">
        <v>-319983392</v>
      </c>
      <c r="E18" s="10">
        <f t="shared" ref="E18" si="25">D18/100000000</f>
        <v>-3.1998339200000001</v>
      </c>
      <c r="F18" s="49">
        <v>-359414406</v>
      </c>
      <c r="G18" s="10">
        <f t="shared" ref="G18" si="26">F18/100000000</f>
        <v>-3.5941440600000001</v>
      </c>
      <c r="H18" s="49">
        <v>2824185970</v>
      </c>
      <c r="I18" s="10">
        <f t="shared" ref="I18" si="27">H18/100000000</f>
        <v>28.241859699999999</v>
      </c>
    </row>
    <row r="19" spans="1:9">
      <c r="A19" s="9">
        <v>42797</v>
      </c>
      <c r="B19" s="49">
        <v>158774810</v>
      </c>
      <c r="C19" s="10">
        <f t="shared" ref="C19:C22" si="28">B19/100000000</f>
        <v>1.5877481</v>
      </c>
      <c r="D19" s="49">
        <v>-524422600</v>
      </c>
      <c r="E19" s="10">
        <f t="shared" ref="E19:E22" si="29">D19/100000000</f>
        <v>-5.2442260000000003</v>
      </c>
      <c r="F19" s="49">
        <v>-504009035</v>
      </c>
      <c r="G19" s="10">
        <f t="shared" ref="G19:G22" si="30">F19/100000000</f>
        <v>-5.0400903499999998</v>
      </c>
      <c r="H19" s="49">
        <v>-4993597804</v>
      </c>
      <c r="I19" s="10">
        <f t="shared" ref="I19:I22" si="31">H19/100000000</f>
        <v>-49.935978040000002</v>
      </c>
    </row>
    <row r="20" spans="1:9">
      <c r="A20" s="9">
        <v>42798</v>
      </c>
      <c r="B20" s="49"/>
      <c r="C20" s="10"/>
      <c r="D20" s="49"/>
      <c r="E20" s="10"/>
      <c r="F20" s="49"/>
      <c r="G20" s="10"/>
      <c r="H20" s="49"/>
      <c r="I20" s="10"/>
    </row>
    <row r="21" spans="1:9">
      <c r="A21" s="9">
        <v>42799</v>
      </c>
      <c r="B21" s="49"/>
      <c r="C21" s="10"/>
      <c r="D21" s="49"/>
      <c r="E21" s="10"/>
      <c r="F21" s="49"/>
      <c r="G21" s="10"/>
      <c r="H21" s="49"/>
      <c r="I21" s="10"/>
    </row>
    <row r="22" spans="1:9">
      <c r="A22" s="9">
        <v>42800</v>
      </c>
      <c r="B22" s="49">
        <v>101470962</v>
      </c>
      <c r="C22" s="10">
        <f t="shared" si="28"/>
        <v>1.0147096200000001</v>
      </c>
      <c r="D22" s="49">
        <v>625572125</v>
      </c>
      <c r="E22" s="10">
        <f t="shared" si="29"/>
        <v>6.2557212499999997</v>
      </c>
      <c r="F22" s="49">
        <v>-355542407</v>
      </c>
      <c r="G22" s="10">
        <f t="shared" si="30"/>
        <v>-3.5554240699999999</v>
      </c>
      <c r="H22" s="49">
        <v>-1229140925</v>
      </c>
      <c r="I22" s="10">
        <f t="shared" si="31"/>
        <v>-12.291409249999999</v>
      </c>
    </row>
    <row r="23" spans="1:9">
      <c r="A23" s="9">
        <v>42801</v>
      </c>
      <c r="B23" s="49">
        <v>314683320</v>
      </c>
      <c r="C23" s="10">
        <f t="shared" ref="C23" si="32">B23/100000000</f>
        <v>3.1468332000000001</v>
      </c>
      <c r="D23" s="49">
        <v>385129245</v>
      </c>
      <c r="E23" s="10">
        <f t="shared" ref="E23" si="33">D23/100000000</f>
        <v>3.8512924499999999</v>
      </c>
      <c r="F23" s="49">
        <v>535323746</v>
      </c>
      <c r="G23" s="10">
        <f t="shared" ref="G23" si="34">F23/100000000</f>
        <v>5.3532374599999999</v>
      </c>
      <c r="H23" s="49">
        <v>1377314154</v>
      </c>
      <c r="I23" s="10">
        <f t="shared" ref="I23" si="35">H23/100000000</f>
        <v>13.773141539999999</v>
      </c>
    </row>
    <row r="24" spans="1:9">
      <c r="A24" s="9">
        <v>42802</v>
      </c>
      <c r="B24" s="49">
        <v>309753402</v>
      </c>
      <c r="C24" s="10">
        <f t="shared" ref="C24" si="36">B24/100000000</f>
        <v>3.0975340199999999</v>
      </c>
      <c r="D24" s="49">
        <v>-30880205</v>
      </c>
      <c r="E24" s="10">
        <f t="shared" ref="E24" si="37">D24/100000000</f>
        <v>-0.30880204999999999</v>
      </c>
      <c r="F24" s="49">
        <v>224232410</v>
      </c>
      <c r="G24" s="10">
        <f t="shared" ref="G24" si="38">F24/100000000</f>
        <v>2.2423240999999998</v>
      </c>
      <c r="H24" s="49">
        <v>1251402820</v>
      </c>
      <c r="I24" s="10">
        <f t="shared" ref="I24" si="39">H24/100000000</f>
        <v>12.5140282</v>
      </c>
    </row>
    <row r="25" spans="1:9">
      <c r="A25" s="9">
        <v>42803</v>
      </c>
      <c r="B25" s="49">
        <v>-146537980</v>
      </c>
      <c r="C25" s="10">
        <f t="shared" ref="C25" si="40">B25/100000000</f>
        <v>-1.4653798</v>
      </c>
      <c r="D25" s="49">
        <v>-614697078</v>
      </c>
      <c r="E25" s="10">
        <f t="shared" ref="E25" si="41">D25/100000000</f>
        <v>-6.1469707800000002</v>
      </c>
      <c r="F25" s="49">
        <v>-532092449</v>
      </c>
      <c r="G25" s="10">
        <f t="shared" ref="G25" si="42">F25/100000000</f>
        <v>-5.3209244900000003</v>
      </c>
      <c r="H25" s="49">
        <v>-10614614969</v>
      </c>
      <c r="I25" s="10">
        <f t="shared" ref="I25" si="43">H25/100000000</f>
        <v>-106.14614969</v>
      </c>
    </row>
    <row r="26" spans="1:9">
      <c r="A26" s="9">
        <v>42804</v>
      </c>
      <c r="B26" s="49">
        <v>-71745806</v>
      </c>
      <c r="C26" s="10">
        <f t="shared" ref="C26" si="44">B26/100000000</f>
        <v>-0.71745806000000001</v>
      </c>
      <c r="D26" s="49">
        <v>155207986</v>
      </c>
      <c r="E26" s="10">
        <f t="shared" ref="E26" si="45">D26/100000000</f>
        <v>1.5520798600000001</v>
      </c>
      <c r="F26" s="49">
        <v>-424305278</v>
      </c>
      <c r="G26" s="10">
        <f t="shared" ref="G26" si="46">F26/100000000</f>
        <v>-4.2430527800000002</v>
      </c>
      <c r="H26" s="49">
        <v>-4989175473</v>
      </c>
      <c r="I26" s="10">
        <f t="shared" ref="I26" si="47">H26/100000000</f>
        <v>-49.891754730000002</v>
      </c>
    </row>
    <row r="27" spans="1:9">
      <c r="A27" s="9">
        <v>42805</v>
      </c>
      <c r="B27" s="49"/>
      <c r="C27" s="10"/>
      <c r="D27" s="49"/>
      <c r="E27" s="10"/>
      <c r="F27" s="49"/>
      <c r="G27" s="10"/>
      <c r="H27" s="49"/>
      <c r="I27" s="10"/>
    </row>
    <row r="28" spans="1:9">
      <c r="A28" s="9">
        <v>42806</v>
      </c>
      <c r="B28" s="49"/>
      <c r="C28" s="10"/>
      <c r="D28" s="49"/>
      <c r="E28" s="10"/>
      <c r="F28" s="49"/>
      <c r="G28" s="10"/>
      <c r="H28" s="49"/>
      <c r="I28" s="10"/>
    </row>
    <row r="29" spans="1:9">
      <c r="A29" s="9">
        <v>42807</v>
      </c>
      <c r="B29" s="49">
        <v>177351270</v>
      </c>
      <c r="C29" s="10">
        <f t="shared" ref="C29" si="48">B29/100000000</f>
        <v>1.7735126999999999</v>
      </c>
      <c r="D29" s="49">
        <v>-138388083</v>
      </c>
      <c r="E29" s="10">
        <f t="shared" ref="E29" si="49">D29/100000000</f>
        <v>-1.3838808300000001</v>
      </c>
      <c r="F29" s="49">
        <v>219946343</v>
      </c>
      <c r="G29" s="10">
        <f t="shared" ref="G29" si="50">F29/100000000</f>
        <v>2.1994634300000002</v>
      </c>
      <c r="H29" s="49">
        <v>5672434779</v>
      </c>
      <c r="I29" s="10">
        <f t="shared" ref="I29" si="51">H29/100000000</f>
        <v>56.724347790000003</v>
      </c>
    </row>
    <row r="30" spans="1:9">
      <c r="A30" s="9">
        <v>42808</v>
      </c>
      <c r="B30" s="49"/>
      <c r="C30" s="10">
        <f t="shared" ref="C30" si="52">B30/100000000</f>
        <v>0</v>
      </c>
      <c r="D30" s="49"/>
      <c r="E30" s="10">
        <f t="shared" ref="E30" si="53">D30/100000000</f>
        <v>0</v>
      </c>
      <c r="F30" s="49"/>
      <c r="G30" s="10">
        <f t="shared" ref="G30" si="54">F30/100000000</f>
        <v>0</v>
      </c>
      <c r="H30" s="49"/>
      <c r="I30" s="10">
        <f t="shared" ref="I30" si="55">H30/100000000</f>
        <v>0</v>
      </c>
    </row>
    <row r="31" spans="1:9">
      <c r="A31" s="9">
        <v>42809</v>
      </c>
      <c r="B31" s="49"/>
      <c r="C31" s="10">
        <f t="shared" ref="C31:C94" si="56">B31/100000000</f>
        <v>0</v>
      </c>
      <c r="D31" s="49"/>
      <c r="E31" s="10">
        <f t="shared" ref="E31:E94" si="57">D31/100000000</f>
        <v>0</v>
      </c>
      <c r="F31" s="49"/>
      <c r="G31" s="10">
        <f t="shared" ref="G31:G94" si="58">F31/100000000</f>
        <v>0</v>
      </c>
      <c r="H31" s="49"/>
      <c r="I31" s="10">
        <f t="shared" ref="I31:I94" si="59">H31/100000000</f>
        <v>0</v>
      </c>
    </row>
    <row r="32" spans="1:9">
      <c r="A32" s="9">
        <v>42810</v>
      </c>
      <c r="B32" s="49"/>
      <c r="C32" s="10">
        <f t="shared" si="56"/>
        <v>0</v>
      </c>
      <c r="D32" s="49"/>
      <c r="E32" s="10">
        <f t="shared" si="57"/>
        <v>0</v>
      </c>
      <c r="F32" s="49"/>
      <c r="G32" s="10">
        <f t="shared" si="58"/>
        <v>0</v>
      </c>
      <c r="H32" s="49"/>
      <c r="I32" s="10">
        <f t="shared" si="59"/>
        <v>0</v>
      </c>
    </row>
    <row r="33" spans="1:9">
      <c r="A33" s="9">
        <v>42811</v>
      </c>
      <c r="B33" s="49"/>
      <c r="C33" s="10">
        <f t="shared" si="56"/>
        <v>0</v>
      </c>
      <c r="D33" s="49"/>
      <c r="E33" s="10">
        <f t="shared" si="57"/>
        <v>0</v>
      </c>
      <c r="F33" s="49"/>
      <c r="G33" s="10">
        <f t="shared" si="58"/>
        <v>0</v>
      </c>
      <c r="H33" s="49"/>
      <c r="I33" s="10">
        <f t="shared" si="59"/>
        <v>0</v>
      </c>
    </row>
    <row r="34" spans="1:9">
      <c r="A34" s="9">
        <v>42812</v>
      </c>
      <c r="B34" s="49"/>
      <c r="C34" s="10">
        <f t="shared" si="56"/>
        <v>0</v>
      </c>
      <c r="D34" s="49"/>
      <c r="E34" s="10">
        <f t="shared" si="57"/>
        <v>0</v>
      </c>
      <c r="F34" s="49"/>
      <c r="G34" s="10">
        <f t="shared" si="58"/>
        <v>0</v>
      </c>
      <c r="H34" s="49"/>
      <c r="I34" s="10">
        <f t="shared" si="59"/>
        <v>0</v>
      </c>
    </row>
    <row r="35" spans="1:9">
      <c r="A35" s="9">
        <v>42813</v>
      </c>
      <c r="B35" s="49"/>
      <c r="C35" s="10">
        <f t="shared" si="56"/>
        <v>0</v>
      </c>
      <c r="D35" s="49"/>
      <c r="E35" s="10">
        <f t="shared" si="57"/>
        <v>0</v>
      </c>
      <c r="F35" s="49"/>
      <c r="G35" s="10">
        <f t="shared" si="58"/>
        <v>0</v>
      </c>
      <c r="H35" s="49"/>
      <c r="I35" s="10">
        <f t="shared" si="59"/>
        <v>0</v>
      </c>
    </row>
    <row r="36" spans="1:9">
      <c r="A36" s="9">
        <v>42814</v>
      </c>
      <c r="B36" s="49"/>
      <c r="C36" s="10">
        <f t="shared" si="56"/>
        <v>0</v>
      </c>
      <c r="D36" s="49"/>
      <c r="E36" s="10">
        <f t="shared" si="57"/>
        <v>0</v>
      </c>
      <c r="F36" s="49"/>
      <c r="G36" s="10">
        <f t="shared" si="58"/>
        <v>0</v>
      </c>
      <c r="H36" s="49"/>
      <c r="I36" s="10">
        <f t="shared" si="59"/>
        <v>0</v>
      </c>
    </row>
    <row r="37" spans="1:9">
      <c r="A37" s="9">
        <v>42815</v>
      </c>
      <c r="B37" s="49"/>
      <c r="C37" s="10">
        <f t="shared" si="56"/>
        <v>0</v>
      </c>
      <c r="D37" s="49"/>
      <c r="E37" s="10">
        <f t="shared" si="57"/>
        <v>0</v>
      </c>
      <c r="F37" s="49"/>
      <c r="G37" s="10">
        <f t="shared" si="58"/>
        <v>0</v>
      </c>
      <c r="H37" s="49"/>
      <c r="I37" s="10">
        <f t="shared" si="59"/>
        <v>0</v>
      </c>
    </row>
    <row r="38" spans="1:9">
      <c r="A38" s="9">
        <v>42816</v>
      </c>
      <c r="B38" s="49"/>
      <c r="C38" s="10">
        <f t="shared" si="56"/>
        <v>0</v>
      </c>
      <c r="D38" s="49"/>
      <c r="E38" s="10">
        <f t="shared" si="57"/>
        <v>0</v>
      </c>
      <c r="F38" s="49"/>
      <c r="G38" s="10">
        <f t="shared" si="58"/>
        <v>0</v>
      </c>
      <c r="H38" s="49"/>
      <c r="I38" s="10">
        <f t="shared" si="59"/>
        <v>0</v>
      </c>
    </row>
    <row r="39" spans="1:9">
      <c r="A39" s="9">
        <v>42817</v>
      </c>
      <c r="B39" s="49"/>
      <c r="C39" s="10">
        <f t="shared" si="56"/>
        <v>0</v>
      </c>
      <c r="D39" s="49"/>
      <c r="E39" s="10">
        <f t="shared" si="57"/>
        <v>0</v>
      </c>
      <c r="F39" s="49"/>
      <c r="G39" s="10">
        <f t="shared" si="58"/>
        <v>0</v>
      </c>
      <c r="H39" s="49"/>
      <c r="I39" s="10">
        <f t="shared" si="59"/>
        <v>0</v>
      </c>
    </row>
    <row r="40" spans="1:9">
      <c r="A40" s="9">
        <v>42818</v>
      </c>
      <c r="B40" s="49"/>
      <c r="C40" s="10">
        <f t="shared" si="56"/>
        <v>0</v>
      </c>
      <c r="D40" s="49"/>
      <c r="E40" s="10">
        <f t="shared" si="57"/>
        <v>0</v>
      </c>
      <c r="F40" s="49"/>
      <c r="G40" s="10">
        <f t="shared" si="58"/>
        <v>0</v>
      </c>
      <c r="H40" s="49"/>
      <c r="I40" s="10">
        <f t="shared" si="59"/>
        <v>0</v>
      </c>
    </row>
    <row r="41" spans="1:9">
      <c r="A41" s="9">
        <v>42819</v>
      </c>
      <c r="B41" s="49"/>
      <c r="C41" s="10">
        <f t="shared" si="56"/>
        <v>0</v>
      </c>
      <c r="D41" s="49"/>
      <c r="E41" s="10">
        <f t="shared" si="57"/>
        <v>0</v>
      </c>
      <c r="F41" s="49"/>
      <c r="G41" s="10">
        <f t="shared" si="58"/>
        <v>0</v>
      </c>
      <c r="H41" s="49"/>
      <c r="I41" s="10">
        <f t="shared" si="59"/>
        <v>0</v>
      </c>
    </row>
    <row r="42" spans="1:9">
      <c r="A42" s="9">
        <v>42820</v>
      </c>
      <c r="B42" s="49"/>
      <c r="C42" s="10">
        <f t="shared" si="56"/>
        <v>0</v>
      </c>
      <c r="D42" s="49"/>
      <c r="E42" s="10">
        <f t="shared" si="57"/>
        <v>0</v>
      </c>
      <c r="F42" s="49"/>
      <c r="G42" s="10">
        <f t="shared" si="58"/>
        <v>0</v>
      </c>
      <c r="H42" s="49"/>
      <c r="I42" s="10">
        <f t="shared" si="59"/>
        <v>0</v>
      </c>
    </row>
    <row r="43" spans="1:9">
      <c r="A43" s="9">
        <v>42821</v>
      </c>
      <c r="B43" s="49"/>
      <c r="C43" s="10">
        <f t="shared" si="56"/>
        <v>0</v>
      </c>
      <c r="D43" s="49"/>
      <c r="E43" s="10">
        <f t="shared" si="57"/>
        <v>0</v>
      </c>
      <c r="F43" s="49"/>
      <c r="G43" s="10">
        <f t="shared" si="58"/>
        <v>0</v>
      </c>
      <c r="H43" s="49"/>
      <c r="I43" s="10">
        <f t="shared" si="59"/>
        <v>0</v>
      </c>
    </row>
    <row r="44" spans="1:9">
      <c r="A44" s="9">
        <v>42822</v>
      </c>
      <c r="B44" s="49"/>
      <c r="C44" s="10">
        <f t="shared" si="56"/>
        <v>0</v>
      </c>
      <c r="D44" s="49"/>
      <c r="E44" s="10">
        <f t="shared" si="57"/>
        <v>0</v>
      </c>
      <c r="F44" s="49"/>
      <c r="G44" s="10">
        <f t="shared" si="58"/>
        <v>0</v>
      </c>
      <c r="H44" s="49"/>
      <c r="I44" s="10">
        <f t="shared" si="59"/>
        <v>0</v>
      </c>
    </row>
    <row r="45" spans="1:9">
      <c r="A45" s="9">
        <v>42823</v>
      </c>
      <c r="B45" s="49"/>
      <c r="C45" s="10">
        <f t="shared" si="56"/>
        <v>0</v>
      </c>
      <c r="D45" s="49"/>
      <c r="E45" s="10">
        <f t="shared" si="57"/>
        <v>0</v>
      </c>
      <c r="F45" s="49"/>
      <c r="G45" s="10">
        <f t="shared" si="58"/>
        <v>0</v>
      </c>
      <c r="H45" s="49"/>
      <c r="I45" s="10">
        <f t="shared" si="59"/>
        <v>0</v>
      </c>
    </row>
    <row r="46" spans="1:9">
      <c r="A46" s="9">
        <v>42824</v>
      </c>
      <c r="B46" s="49"/>
      <c r="C46" s="10">
        <f t="shared" si="56"/>
        <v>0</v>
      </c>
      <c r="D46" s="49"/>
      <c r="E46" s="10">
        <f t="shared" si="57"/>
        <v>0</v>
      </c>
      <c r="F46" s="49"/>
      <c r="G46" s="10">
        <f t="shared" si="58"/>
        <v>0</v>
      </c>
      <c r="H46" s="49"/>
      <c r="I46" s="10">
        <f t="shared" si="59"/>
        <v>0</v>
      </c>
    </row>
    <row r="47" spans="1:9">
      <c r="A47" s="9">
        <v>42825</v>
      </c>
      <c r="B47" s="49"/>
      <c r="C47" s="10">
        <f t="shared" si="56"/>
        <v>0</v>
      </c>
      <c r="D47" s="49"/>
      <c r="E47" s="10">
        <f t="shared" si="57"/>
        <v>0</v>
      </c>
      <c r="F47" s="49"/>
      <c r="G47" s="10">
        <f t="shared" si="58"/>
        <v>0</v>
      </c>
      <c r="H47" s="49"/>
      <c r="I47" s="10">
        <f t="shared" si="59"/>
        <v>0</v>
      </c>
    </row>
    <row r="48" spans="1:9">
      <c r="A48" s="9">
        <v>42826</v>
      </c>
      <c r="B48" s="49"/>
      <c r="C48" s="10">
        <f t="shared" si="56"/>
        <v>0</v>
      </c>
      <c r="D48" s="49"/>
      <c r="E48" s="10">
        <f t="shared" si="57"/>
        <v>0</v>
      </c>
      <c r="F48" s="49"/>
      <c r="G48" s="10">
        <f t="shared" si="58"/>
        <v>0</v>
      </c>
      <c r="H48" s="49"/>
      <c r="I48" s="10">
        <f t="shared" si="59"/>
        <v>0</v>
      </c>
    </row>
    <row r="49" spans="1:9">
      <c r="A49" s="9">
        <v>42827</v>
      </c>
      <c r="B49" s="49"/>
      <c r="C49" s="10">
        <f t="shared" si="56"/>
        <v>0</v>
      </c>
      <c r="D49" s="49"/>
      <c r="E49" s="10">
        <f t="shared" si="57"/>
        <v>0</v>
      </c>
      <c r="F49" s="49"/>
      <c r="G49" s="10">
        <f t="shared" si="58"/>
        <v>0</v>
      </c>
      <c r="H49" s="49"/>
      <c r="I49" s="10">
        <f t="shared" si="59"/>
        <v>0</v>
      </c>
    </row>
    <row r="50" spans="1:9">
      <c r="A50" s="9">
        <v>42828</v>
      </c>
      <c r="B50" s="49"/>
      <c r="C50" s="10">
        <f t="shared" si="56"/>
        <v>0</v>
      </c>
      <c r="D50" s="49"/>
      <c r="E50" s="10">
        <f t="shared" si="57"/>
        <v>0</v>
      </c>
      <c r="F50" s="49"/>
      <c r="G50" s="10">
        <f t="shared" si="58"/>
        <v>0</v>
      </c>
      <c r="H50" s="49"/>
      <c r="I50" s="10">
        <f t="shared" si="59"/>
        <v>0</v>
      </c>
    </row>
    <row r="51" spans="1:9">
      <c r="A51" s="9">
        <v>42829</v>
      </c>
      <c r="B51" s="49"/>
      <c r="C51" s="10">
        <f t="shared" si="56"/>
        <v>0</v>
      </c>
      <c r="D51" s="49"/>
      <c r="E51" s="10">
        <f t="shared" si="57"/>
        <v>0</v>
      </c>
      <c r="F51" s="49"/>
      <c r="G51" s="10">
        <f t="shared" si="58"/>
        <v>0</v>
      </c>
      <c r="H51" s="49"/>
      <c r="I51" s="10">
        <f t="shared" si="59"/>
        <v>0</v>
      </c>
    </row>
    <row r="52" spans="1:9">
      <c r="A52" s="9">
        <v>42830</v>
      </c>
      <c r="B52" s="49"/>
      <c r="C52" s="10">
        <f t="shared" si="56"/>
        <v>0</v>
      </c>
      <c r="D52" s="49"/>
      <c r="E52" s="10">
        <f t="shared" si="57"/>
        <v>0</v>
      </c>
      <c r="F52" s="49"/>
      <c r="G52" s="10">
        <f t="shared" si="58"/>
        <v>0</v>
      </c>
      <c r="H52" s="49"/>
      <c r="I52" s="10">
        <f t="shared" si="59"/>
        <v>0</v>
      </c>
    </row>
    <row r="53" spans="1:9">
      <c r="A53" s="9">
        <v>42831</v>
      </c>
      <c r="B53" s="49"/>
      <c r="C53" s="10">
        <f t="shared" si="56"/>
        <v>0</v>
      </c>
      <c r="D53" s="49"/>
      <c r="E53" s="10">
        <f t="shared" si="57"/>
        <v>0</v>
      </c>
      <c r="F53" s="49"/>
      <c r="G53" s="10">
        <f t="shared" si="58"/>
        <v>0</v>
      </c>
      <c r="H53" s="49"/>
      <c r="I53" s="10">
        <f t="shared" si="59"/>
        <v>0</v>
      </c>
    </row>
    <row r="54" spans="1:9">
      <c r="A54" s="9">
        <v>42832</v>
      </c>
      <c r="B54" s="49"/>
      <c r="C54" s="10">
        <f t="shared" si="56"/>
        <v>0</v>
      </c>
      <c r="D54" s="49"/>
      <c r="E54" s="10">
        <f t="shared" si="57"/>
        <v>0</v>
      </c>
      <c r="F54" s="49"/>
      <c r="G54" s="10">
        <f t="shared" si="58"/>
        <v>0</v>
      </c>
      <c r="H54" s="49"/>
      <c r="I54" s="10">
        <f t="shared" si="59"/>
        <v>0</v>
      </c>
    </row>
    <row r="55" spans="1:9">
      <c r="A55" s="9">
        <v>42833</v>
      </c>
      <c r="B55" s="49"/>
      <c r="C55" s="10">
        <f t="shared" si="56"/>
        <v>0</v>
      </c>
      <c r="D55" s="49"/>
      <c r="E55" s="10">
        <f t="shared" si="57"/>
        <v>0</v>
      </c>
      <c r="F55" s="49"/>
      <c r="G55" s="10">
        <f t="shared" si="58"/>
        <v>0</v>
      </c>
      <c r="H55" s="49"/>
      <c r="I55" s="10">
        <f t="shared" si="59"/>
        <v>0</v>
      </c>
    </row>
    <row r="56" spans="1:9">
      <c r="A56" s="9">
        <v>42834</v>
      </c>
      <c r="B56" s="49"/>
      <c r="C56" s="10">
        <f t="shared" si="56"/>
        <v>0</v>
      </c>
      <c r="D56" s="49"/>
      <c r="E56" s="10">
        <f t="shared" si="57"/>
        <v>0</v>
      </c>
      <c r="F56" s="49"/>
      <c r="G56" s="10">
        <f t="shared" si="58"/>
        <v>0</v>
      </c>
      <c r="H56" s="49"/>
      <c r="I56" s="10">
        <f t="shared" si="59"/>
        <v>0</v>
      </c>
    </row>
    <row r="57" spans="1:9">
      <c r="A57" s="9">
        <v>42835</v>
      </c>
      <c r="B57" s="49"/>
      <c r="C57" s="10">
        <f t="shared" si="56"/>
        <v>0</v>
      </c>
      <c r="D57" s="49"/>
      <c r="E57" s="10">
        <f t="shared" si="57"/>
        <v>0</v>
      </c>
      <c r="F57" s="49"/>
      <c r="G57" s="10">
        <f t="shared" si="58"/>
        <v>0</v>
      </c>
      <c r="H57" s="49"/>
      <c r="I57" s="10">
        <f t="shared" si="59"/>
        <v>0</v>
      </c>
    </row>
    <row r="58" spans="1:9">
      <c r="A58" s="9">
        <v>42836</v>
      </c>
      <c r="B58" s="49"/>
      <c r="C58" s="10">
        <f t="shared" si="56"/>
        <v>0</v>
      </c>
      <c r="D58" s="49"/>
      <c r="E58" s="10">
        <f t="shared" si="57"/>
        <v>0</v>
      </c>
      <c r="F58" s="49"/>
      <c r="G58" s="10">
        <f t="shared" si="58"/>
        <v>0</v>
      </c>
      <c r="H58" s="49"/>
      <c r="I58" s="10">
        <f t="shared" si="59"/>
        <v>0</v>
      </c>
    </row>
    <row r="59" spans="1:9">
      <c r="A59" s="9">
        <v>42837</v>
      </c>
      <c r="B59" s="49"/>
      <c r="C59" s="10">
        <f t="shared" si="56"/>
        <v>0</v>
      </c>
      <c r="D59" s="49"/>
      <c r="E59" s="10">
        <f t="shared" si="57"/>
        <v>0</v>
      </c>
      <c r="F59" s="49"/>
      <c r="G59" s="10">
        <f t="shared" si="58"/>
        <v>0</v>
      </c>
      <c r="H59" s="49"/>
      <c r="I59" s="10">
        <f t="shared" si="59"/>
        <v>0</v>
      </c>
    </row>
    <row r="60" spans="1:9">
      <c r="A60" s="9">
        <v>42838</v>
      </c>
      <c r="B60" s="49"/>
      <c r="C60" s="10">
        <f t="shared" si="56"/>
        <v>0</v>
      </c>
      <c r="D60" s="49"/>
      <c r="E60" s="10">
        <f t="shared" si="57"/>
        <v>0</v>
      </c>
      <c r="F60" s="49"/>
      <c r="G60" s="10">
        <f t="shared" si="58"/>
        <v>0</v>
      </c>
      <c r="H60" s="49"/>
      <c r="I60" s="10">
        <f t="shared" si="59"/>
        <v>0</v>
      </c>
    </row>
    <row r="61" spans="1:9">
      <c r="A61" s="9">
        <v>42839</v>
      </c>
      <c r="B61" s="49"/>
      <c r="C61" s="10">
        <f t="shared" si="56"/>
        <v>0</v>
      </c>
      <c r="D61" s="49"/>
      <c r="E61" s="10">
        <f t="shared" si="57"/>
        <v>0</v>
      </c>
      <c r="F61" s="49"/>
      <c r="G61" s="10">
        <f t="shared" si="58"/>
        <v>0</v>
      </c>
      <c r="H61" s="49"/>
      <c r="I61" s="10">
        <f t="shared" si="59"/>
        <v>0</v>
      </c>
    </row>
    <row r="62" spans="1:9">
      <c r="A62" s="9">
        <v>42840</v>
      </c>
      <c r="B62" s="49"/>
      <c r="C62" s="10">
        <f t="shared" si="56"/>
        <v>0</v>
      </c>
      <c r="D62" s="49"/>
      <c r="E62" s="10">
        <f t="shared" si="57"/>
        <v>0</v>
      </c>
      <c r="F62" s="49"/>
      <c r="G62" s="10">
        <f t="shared" si="58"/>
        <v>0</v>
      </c>
      <c r="H62" s="49"/>
      <c r="I62" s="10">
        <f t="shared" si="59"/>
        <v>0</v>
      </c>
    </row>
    <row r="63" spans="1:9">
      <c r="A63" s="9">
        <v>42841</v>
      </c>
      <c r="B63" s="49"/>
      <c r="C63" s="10">
        <f t="shared" si="56"/>
        <v>0</v>
      </c>
      <c r="D63" s="49"/>
      <c r="E63" s="10">
        <f t="shared" si="57"/>
        <v>0</v>
      </c>
      <c r="F63" s="49"/>
      <c r="G63" s="10">
        <f t="shared" si="58"/>
        <v>0</v>
      </c>
      <c r="H63" s="49"/>
      <c r="I63" s="10">
        <f t="shared" si="59"/>
        <v>0</v>
      </c>
    </row>
    <row r="64" spans="1:9">
      <c r="A64" s="9">
        <v>42842</v>
      </c>
      <c r="B64" s="49"/>
      <c r="C64" s="10">
        <f t="shared" si="56"/>
        <v>0</v>
      </c>
      <c r="D64" s="49"/>
      <c r="E64" s="10">
        <f t="shared" si="57"/>
        <v>0</v>
      </c>
      <c r="F64" s="49"/>
      <c r="G64" s="10">
        <f t="shared" si="58"/>
        <v>0</v>
      </c>
      <c r="H64" s="49"/>
      <c r="I64" s="10">
        <f t="shared" si="59"/>
        <v>0</v>
      </c>
    </row>
    <row r="65" spans="1:9">
      <c r="A65" s="9">
        <v>42843</v>
      </c>
      <c r="B65" s="49"/>
      <c r="C65" s="10">
        <f t="shared" si="56"/>
        <v>0</v>
      </c>
      <c r="D65" s="49"/>
      <c r="E65" s="10">
        <f t="shared" si="57"/>
        <v>0</v>
      </c>
      <c r="F65" s="49"/>
      <c r="G65" s="10">
        <f t="shared" si="58"/>
        <v>0</v>
      </c>
      <c r="H65" s="49"/>
      <c r="I65" s="10">
        <f t="shared" si="59"/>
        <v>0</v>
      </c>
    </row>
    <row r="66" spans="1:9">
      <c r="A66" s="9">
        <v>42844</v>
      </c>
      <c r="B66" s="49"/>
      <c r="C66" s="10">
        <f t="shared" si="56"/>
        <v>0</v>
      </c>
      <c r="D66" s="49"/>
      <c r="E66" s="10">
        <f t="shared" si="57"/>
        <v>0</v>
      </c>
      <c r="F66" s="49"/>
      <c r="G66" s="10">
        <f t="shared" si="58"/>
        <v>0</v>
      </c>
      <c r="H66" s="49"/>
      <c r="I66" s="10">
        <f t="shared" si="59"/>
        <v>0</v>
      </c>
    </row>
    <row r="67" spans="1:9">
      <c r="A67" s="9">
        <v>42845</v>
      </c>
      <c r="B67" s="49"/>
      <c r="C67" s="10">
        <f t="shared" si="56"/>
        <v>0</v>
      </c>
      <c r="D67" s="49"/>
      <c r="E67" s="10">
        <f t="shared" si="57"/>
        <v>0</v>
      </c>
      <c r="F67" s="49"/>
      <c r="G67" s="10">
        <f t="shared" si="58"/>
        <v>0</v>
      </c>
      <c r="H67" s="49"/>
      <c r="I67" s="10">
        <f t="shared" si="59"/>
        <v>0</v>
      </c>
    </row>
    <row r="68" spans="1:9">
      <c r="A68" s="9">
        <v>42846</v>
      </c>
      <c r="B68" s="49"/>
      <c r="C68" s="10">
        <f t="shared" si="56"/>
        <v>0</v>
      </c>
      <c r="D68" s="49"/>
      <c r="E68" s="10">
        <f t="shared" si="57"/>
        <v>0</v>
      </c>
      <c r="F68" s="49"/>
      <c r="G68" s="10">
        <f t="shared" si="58"/>
        <v>0</v>
      </c>
      <c r="H68" s="49"/>
      <c r="I68" s="10">
        <f t="shared" si="59"/>
        <v>0</v>
      </c>
    </row>
    <row r="69" spans="1:9">
      <c r="A69" s="9">
        <v>42847</v>
      </c>
      <c r="B69" s="49"/>
      <c r="C69" s="10">
        <f t="shared" si="56"/>
        <v>0</v>
      </c>
      <c r="D69" s="49"/>
      <c r="E69" s="10">
        <f t="shared" si="57"/>
        <v>0</v>
      </c>
      <c r="F69" s="49"/>
      <c r="G69" s="10">
        <f t="shared" si="58"/>
        <v>0</v>
      </c>
      <c r="H69" s="49"/>
      <c r="I69" s="10">
        <f t="shared" si="59"/>
        <v>0</v>
      </c>
    </row>
    <row r="70" spans="1:9">
      <c r="A70" s="9">
        <v>42848</v>
      </c>
      <c r="B70" s="49"/>
      <c r="C70" s="10">
        <f t="shared" si="56"/>
        <v>0</v>
      </c>
      <c r="D70" s="49"/>
      <c r="E70" s="10">
        <f t="shared" si="57"/>
        <v>0</v>
      </c>
      <c r="F70" s="49"/>
      <c r="G70" s="10">
        <f t="shared" si="58"/>
        <v>0</v>
      </c>
      <c r="H70" s="49"/>
      <c r="I70" s="10">
        <f t="shared" si="59"/>
        <v>0</v>
      </c>
    </row>
    <row r="71" spans="1:9">
      <c r="A71" s="9">
        <v>42849</v>
      </c>
      <c r="B71" s="49"/>
      <c r="C71" s="10">
        <f t="shared" si="56"/>
        <v>0</v>
      </c>
      <c r="D71" s="49"/>
      <c r="E71" s="10">
        <f t="shared" si="57"/>
        <v>0</v>
      </c>
      <c r="F71" s="49"/>
      <c r="G71" s="10">
        <f t="shared" si="58"/>
        <v>0</v>
      </c>
      <c r="H71" s="49"/>
      <c r="I71" s="10">
        <f t="shared" si="59"/>
        <v>0</v>
      </c>
    </row>
    <row r="72" spans="1:9">
      <c r="A72" s="9">
        <v>42850</v>
      </c>
      <c r="B72" s="49"/>
      <c r="C72" s="10">
        <f t="shared" si="56"/>
        <v>0</v>
      </c>
      <c r="D72" s="49"/>
      <c r="E72" s="10">
        <f t="shared" si="57"/>
        <v>0</v>
      </c>
      <c r="F72" s="49"/>
      <c r="G72" s="10">
        <f t="shared" si="58"/>
        <v>0</v>
      </c>
      <c r="H72" s="49"/>
      <c r="I72" s="10">
        <f t="shared" si="59"/>
        <v>0</v>
      </c>
    </row>
    <row r="73" spans="1:9">
      <c r="A73" s="9">
        <v>42851</v>
      </c>
      <c r="B73" s="49"/>
      <c r="C73" s="10">
        <f t="shared" si="56"/>
        <v>0</v>
      </c>
      <c r="D73" s="49"/>
      <c r="E73" s="10">
        <f t="shared" si="57"/>
        <v>0</v>
      </c>
      <c r="F73" s="49"/>
      <c r="G73" s="10">
        <f t="shared" si="58"/>
        <v>0</v>
      </c>
      <c r="H73" s="49"/>
      <c r="I73" s="10">
        <f t="shared" si="59"/>
        <v>0</v>
      </c>
    </row>
    <row r="74" spans="1:9">
      <c r="A74" s="9">
        <v>42852</v>
      </c>
      <c r="B74" s="49"/>
      <c r="C74" s="10">
        <f t="shared" si="56"/>
        <v>0</v>
      </c>
      <c r="D74" s="49"/>
      <c r="E74" s="10">
        <f t="shared" si="57"/>
        <v>0</v>
      </c>
      <c r="F74" s="49"/>
      <c r="G74" s="10">
        <f t="shared" si="58"/>
        <v>0</v>
      </c>
      <c r="H74" s="49"/>
      <c r="I74" s="10">
        <f t="shared" si="59"/>
        <v>0</v>
      </c>
    </row>
    <row r="75" spans="1:9">
      <c r="A75" s="9">
        <v>42853</v>
      </c>
      <c r="B75" s="49"/>
      <c r="C75" s="10">
        <f t="shared" si="56"/>
        <v>0</v>
      </c>
      <c r="D75" s="49"/>
      <c r="E75" s="10">
        <f t="shared" si="57"/>
        <v>0</v>
      </c>
      <c r="F75" s="49"/>
      <c r="G75" s="10">
        <f t="shared" si="58"/>
        <v>0</v>
      </c>
      <c r="H75" s="49"/>
      <c r="I75" s="10">
        <f t="shared" si="59"/>
        <v>0</v>
      </c>
    </row>
    <row r="76" spans="1:9">
      <c r="A76" s="9">
        <v>42854</v>
      </c>
      <c r="B76" s="49"/>
      <c r="C76" s="10">
        <f t="shared" si="56"/>
        <v>0</v>
      </c>
      <c r="D76" s="49"/>
      <c r="E76" s="10">
        <f t="shared" si="57"/>
        <v>0</v>
      </c>
      <c r="F76" s="49"/>
      <c r="G76" s="10">
        <f t="shared" si="58"/>
        <v>0</v>
      </c>
      <c r="H76" s="49"/>
      <c r="I76" s="10">
        <f t="shared" si="59"/>
        <v>0</v>
      </c>
    </row>
    <row r="77" spans="1:9">
      <c r="A77" s="9">
        <v>42855</v>
      </c>
      <c r="B77" s="49"/>
      <c r="C77" s="10">
        <f t="shared" si="56"/>
        <v>0</v>
      </c>
      <c r="D77" s="49"/>
      <c r="E77" s="10">
        <f t="shared" si="57"/>
        <v>0</v>
      </c>
      <c r="F77" s="49"/>
      <c r="G77" s="10">
        <f t="shared" si="58"/>
        <v>0</v>
      </c>
      <c r="H77" s="49"/>
      <c r="I77" s="10">
        <f t="shared" si="59"/>
        <v>0</v>
      </c>
    </row>
    <row r="78" spans="1:9">
      <c r="A78" s="9">
        <v>42856</v>
      </c>
      <c r="B78" s="49"/>
      <c r="C78" s="10">
        <f t="shared" si="56"/>
        <v>0</v>
      </c>
      <c r="D78" s="49"/>
      <c r="E78" s="10">
        <f t="shared" si="57"/>
        <v>0</v>
      </c>
      <c r="F78" s="49"/>
      <c r="G78" s="10">
        <f t="shared" si="58"/>
        <v>0</v>
      </c>
      <c r="H78" s="49"/>
      <c r="I78" s="10">
        <f t="shared" si="59"/>
        <v>0</v>
      </c>
    </row>
    <row r="79" spans="1:9">
      <c r="A79" s="9">
        <v>42857</v>
      </c>
      <c r="B79" s="49"/>
      <c r="C79" s="10">
        <f t="shared" si="56"/>
        <v>0</v>
      </c>
      <c r="D79" s="49"/>
      <c r="E79" s="10">
        <f t="shared" si="57"/>
        <v>0</v>
      </c>
      <c r="F79" s="49"/>
      <c r="G79" s="10">
        <f t="shared" si="58"/>
        <v>0</v>
      </c>
      <c r="H79" s="49"/>
      <c r="I79" s="10">
        <f t="shared" si="59"/>
        <v>0</v>
      </c>
    </row>
    <row r="80" spans="1:9">
      <c r="A80" s="9">
        <v>42858</v>
      </c>
      <c r="B80" s="49"/>
      <c r="C80" s="10">
        <f t="shared" si="56"/>
        <v>0</v>
      </c>
      <c r="D80" s="49"/>
      <c r="E80" s="10">
        <f t="shared" si="57"/>
        <v>0</v>
      </c>
      <c r="F80" s="49"/>
      <c r="G80" s="10">
        <f t="shared" si="58"/>
        <v>0</v>
      </c>
      <c r="H80" s="49"/>
      <c r="I80" s="10">
        <f t="shared" si="59"/>
        <v>0</v>
      </c>
    </row>
    <row r="81" spans="1:9">
      <c r="A81" s="9">
        <v>42859</v>
      </c>
      <c r="B81" s="49"/>
      <c r="C81" s="10">
        <f t="shared" si="56"/>
        <v>0</v>
      </c>
      <c r="D81" s="49"/>
      <c r="E81" s="10">
        <f t="shared" si="57"/>
        <v>0</v>
      </c>
      <c r="F81" s="49"/>
      <c r="G81" s="10">
        <f t="shared" si="58"/>
        <v>0</v>
      </c>
      <c r="H81" s="49"/>
      <c r="I81" s="10">
        <f t="shared" si="59"/>
        <v>0</v>
      </c>
    </row>
    <row r="82" spans="1:9">
      <c r="A82" s="9">
        <v>42860</v>
      </c>
      <c r="B82" s="49"/>
      <c r="C82" s="10">
        <f t="shared" si="56"/>
        <v>0</v>
      </c>
      <c r="D82" s="49"/>
      <c r="E82" s="10">
        <f t="shared" si="57"/>
        <v>0</v>
      </c>
      <c r="F82" s="49"/>
      <c r="G82" s="10">
        <f t="shared" si="58"/>
        <v>0</v>
      </c>
      <c r="H82" s="49"/>
      <c r="I82" s="10">
        <f t="shared" si="59"/>
        <v>0</v>
      </c>
    </row>
    <row r="83" spans="1:9">
      <c r="A83" s="9">
        <v>42861</v>
      </c>
      <c r="B83" s="49"/>
      <c r="C83" s="10">
        <f t="shared" si="56"/>
        <v>0</v>
      </c>
      <c r="D83" s="49"/>
      <c r="E83" s="10">
        <f t="shared" si="57"/>
        <v>0</v>
      </c>
      <c r="F83" s="49"/>
      <c r="G83" s="10">
        <f t="shared" si="58"/>
        <v>0</v>
      </c>
      <c r="H83" s="49"/>
      <c r="I83" s="10">
        <f t="shared" si="59"/>
        <v>0</v>
      </c>
    </row>
    <row r="84" spans="1:9">
      <c r="A84" s="9">
        <v>42862</v>
      </c>
      <c r="B84" s="49"/>
      <c r="C84" s="10">
        <f t="shared" si="56"/>
        <v>0</v>
      </c>
      <c r="D84" s="49"/>
      <c r="E84" s="10">
        <f t="shared" si="57"/>
        <v>0</v>
      </c>
      <c r="F84" s="49"/>
      <c r="G84" s="10">
        <f t="shared" si="58"/>
        <v>0</v>
      </c>
      <c r="H84" s="49"/>
      <c r="I84" s="10">
        <f t="shared" si="59"/>
        <v>0</v>
      </c>
    </row>
    <row r="85" spans="1:9">
      <c r="A85" s="9">
        <v>42863</v>
      </c>
      <c r="B85" s="49"/>
      <c r="C85" s="10">
        <f t="shared" si="56"/>
        <v>0</v>
      </c>
      <c r="D85" s="49"/>
      <c r="E85" s="10">
        <f t="shared" si="57"/>
        <v>0</v>
      </c>
      <c r="F85" s="49"/>
      <c r="G85" s="10">
        <f t="shared" si="58"/>
        <v>0</v>
      </c>
      <c r="H85" s="49"/>
      <c r="I85" s="10">
        <f t="shared" si="59"/>
        <v>0</v>
      </c>
    </row>
    <row r="86" spans="1:9">
      <c r="A86" s="9">
        <v>42864</v>
      </c>
      <c r="B86" s="49"/>
      <c r="C86" s="10">
        <f t="shared" si="56"/>
        <v>0</v>
      </c>
      <c r="D86" s="49"/>
      <c r="E86" s="10">
        <f t="shared" si="57"/>
        <v>0</v>
      </c>
      <c r="F86" s="49"/>
      <c r="G86" s="10">
        <f t="shared" si="58"/>
        <v>0</v>
      </c>
      <c r="H86" s="49"/>
      <c r="I86" s="10">
        <f t="shared" si="59"/>
        <v>0</v>
      </c>
    </row>
    <row r="87" spans="1:9">
      <c r="A87" s="9">
        <v>42865</v>
      </c>
      <c r="B87" s="49"/>
      <c r="C87" s="10">
        <f t="shared" si="56"/>
        <v>0</v>
      </c>
      <c r="D87" s="49"/>
      <c r="E87" s="10">
        <f t="shared" si="57"/>
        <v>0</v>
      </c>
      <c r="F87" s="49"/>
      <c r="G87" s="10">
        <f t="shared" si="58"/>
        <v>0</v>
      </c>
      <c r="H87" s="49"/>
      <c r="I87" s="10">
        <f t="shared" si="59"/>
        <v>0</v>
      </c>
    </row>
    <row r="88" spans="1:9">
      <c r="A88" s="9">
        <v>42866</v>
      </c>
      <c r="B88" s="49"/>
      <c r="C88" s="10">
        <f t="shared" si="56"/>
        <v>0</v>
      </c>
      <c r="D88" s="49"/>
      <c r="E88" s="10">
        <f t="shared" si="57"/>
        <v>0</v>
      </c>
      <c r="F88" s="49"/>
      <c r="G88" s="10">
        <f t="shared" si="58"/>
        <v>0</v>
      </c>
      <c r="H88" s="49"/>
      <c r="I88" s="10">
        <f t="shared" si="59"/>
        <v>0</v>
      </c>
    </row>
    <row r="89" spans="1:9">
      <c r="A89" s="9">
        <v>42867</v>
      </c>
      <c r="B89" s="49"/>
      <c r="C89" s="10">
        <f t="shared" si="56"/>
        <v>0</v>
      </c>
      <c r="D89" s="49"/>
      <c r="E89" s="10">
        <f t="shared" si="57"/>
        <v>0</v>
      </c>
      <c r="F89" s="49"/>
      <c r="G89" s="10">
        <f t="shared" si="58"/>
        <v>0</v>
      </c>
      <c r="H89" s="49"/>
      <c r="I89" s="10">
        <f t="shared" si="59"/>
        <v>0</v>
      </c>
    </row>
    <row r="90" spans="1:9">
      <c r="A90" s="9">
        <v>42868</v>
      </c>
      <c r="B90" s="49"/>
      <c r="C90" s="10">
        <f t="shared" si="56"/>
        <v>0</v>
      </c>
      <c r="D90" s="49"/>
      <c r="E90" s="10">
        <f t="shared" si="57"/>
        <v>0</v>
      </c>
      <c r="F90" s="49"/>
      <c r="G90" s="10">
        <f t="shared" si="58"/>
        <v>0</v>
      </c>
      <c r="H90" s="49"/>
      <c r="I90" s="10">
        <f t="shared" si="59"/>
        <v>0</v>
      </c>
    </row>
    <row r="91" spans="1:9">
      <c r="A91" s="9">
        <v>42869</v>
      </c>
      <c r="B91" s="49"/>
      <c r="C91" s="10">
        <f t="shared" si="56"/>
        <v>0</v>
      </c>
      <c r="D91" s="49"/>
      <c r="E91" s="10">
        <f t="shared" si="57"/>
        <v>0</v>
      </c>
      <c r="F91" s="49"/>
      <c r="G91" s="10">
        <f t="shared" si="58"/>
        <v>0</v>
      </c>
      <c r="H91" s="49"/>
      <c r="I91" s="10">
        <f t="shared" si="59"/>
        <v>0</v>
      </c>
    </row>
    <row r="92" spans="1:9">
      <c r="A92" s="9">
        <v>42870</v>
      </c>
      <c r="B92" s="49"/>
      <c r="C92" s="10">
        <f t="shared" si="56"/>
        <v>0</v>
      </c>
      <c r="D92" s="49"/>
      <c r="E92" s="10">
        <f t="shared" si="57"/>
        <v>0</v>
      </c>
      <c r="F92" s="49"/>
      <c r="G92" s="10">
        <f t="shared" si="58"/>
        <v>0</v>
      </c>
      <c r="H92" s="49"/>
      <c r="I92" s="10">
        <f t="shared" si="59"/>
        <v>0</v>
      </c>
    </row>
    <row r="93" spans="1:9">
      <c r="A93" s="9">
        <v>42871</v>
      </c>
      <c r="B93" s="49"/>
      <c r="C93" s="10">
        <f t="shared" si="56"/>
        <v>0</v>
      </c>
      <c r="D93" s="49"/>
      <c r="E93" s="10">
        <f t="shared" si="57"/>
        <v>0</v>
      </c>
      <c r="F93" s="49"/>
      <c r="G93" s="10">
        <f t="shared" si="58"/>
        <v>0</v>
      </c>
      <c r="H93" s="49"/>
      <c r="I93" s="10">
        <f t="shared" si="59"/>
        <v>0</v>
      </c>
    </row>
    <row r="94" spans="1:9">
      <c r="A94" s="9">
        <v>42872</v>
      </c>
      <c r="B94" s="49"/>
      <c r="C94" s="10">
        <f t="shared" si="56"/>
        <v>0</v>
      </c>
      <c r="D94" s="49"/>
      <c r="E94" s="10">
        <f t="shared" si="57"/>
        <v>0</v>
      </c>
      <c r="F94" s="49"/>
      <c r="G94" s="10">
        <f t="shared" si="58"/>
        <v>0</v>
      </c>
      <c r="H94" s="49"/>
      <c r="I94" s="10">
        <f t="shared" si="59"/>
        <v>0</v>
      </c>
    </row>
    <row r="95" spans="1:9">
      <c r="A95" s="9">
        <v>42873</v>
      </c>
      <c r="B95" s="49"/>
      <c r="C95" s="10">
        <f t="shared" ref="C95:C158" si="60">B95/100000000</f>
        <v>0</v>
      </c>
      <c r="D95" s="49"/>
      <c r="E95" s="10">
        <f t="shared" ref="E95:E158" si="61">D95/100000000</f>
        <v>0</v>
      </c>
      <c r="F95" s="49"/>
      <c r="G95" s="10">
        <f t="shared" ref="G95:G158" si="62">F95/100000000</f>
        <v>0</v>
      </c>
      <c r="H95" s="49"/>
      <c r="I95" s="10">
        <f t="shared" ref="I95:I158" si="63">H95/100000000</f>
        <v>0</v>
      </c>
    </row>
    <row r="96" spans="1:9">
      <c r="A96" s="9">
        <v>42874</v>
      </c>
      <c r="B96" s="49"/>
      <c r="C96" s="10">
        <f t="shared" si="60"/>
        <v>0</v>
      </c>
      <c r="D96" s="49"/>
      <c r="E96" s="10">
        <f t="shared" si="61"/>
        <v>0</v>
      </c>
      <c r="F96" s="49"/>
      <c r="G96" s="10">
        <f t="shared" si="62"/>
        <v>0</v>
      </c>
      <c r="H96" s="49"/>
      <c r="I96" s="10">
        <f t="shared" si="63"/>
        <v>0</v>
      </c>
    </row>
    <row r="97" spans="1:9">
      <c r="A97" s="9">
        <v>42875</v>
      </c>
      <c r="B97" s="49"/>
      <c r="C97" s="10">
        <f t="shared" si="60"/>
        <v>0</v>
      </c>
      <c r="D97" s="49"/>
      <c r="E97" s="10">
        <f t="shared" si="61"/>
        <v>0</v>
      </c>
      <c r="F97" s="49"/>
      <c r="G97" s="10">
        <f t="shared" si="62"/>
        <v>0</v>
      </c>
      <c r="H97" s="49"/>
      <c r="I97" s="10">
        <f t="shared" si="63"/>
        <v>0</v>
      </c>
    </row>
    <row r="98" spans="1:9">
      <c r="A98" s="9">
        <v>42876</v>
      </c>
      <c r="B98" s="49"/>
      <c r="C98" s="10">
        <f t="shared" si="60"/>
        <v>0</v>
      </c>
      <c r="D98" s="49"/>
      <c r="E98" s="10">
        <f t="shared" si="61"/>
        <v>0</v>
      </c>
      <c r="F98" s="49"/>
      <c r="G98" s="10">
        <f t="shared" si="62"/>
        <v>0</v>
      </c>
      <c r="H98" s="49"/>
      <c r="I98" s="10">
        <f t="shared" si="63"/>
        <v>0</v>
      </c>
    </row>
    <row r="99" spans="1:9">
      <c r="A99" s="9">
        <v>42877</v>
      </c>
      <c r="B99" s="49"/>
      <c r="C99" s="10">
        <f t="shared" si="60"/>
        <v>0</v>
      </c>
      <c r="D99" s="49"/>
      <c r="E99" s="10">
        <f t="shared" si="61"/>
        <v>0</v>
      </c>
      <c r="F99" s="49"/>
      <c r="G99" s="10">
        <f t="shared" si="62"/>
        <v>0</v>
      </c>
      <c r="H99" s="49"/>
      <c r="I99" s="10">
        <f t="shared" si="63"/>
        <v>0</v>
      </c>
    </row>
    <row r="100" spans="1:9">
      <c r="A100" s="9">
        <v>42878</v>
      </c>
      <c r="B100" s="49"/>
      <c r="C100" s="10">
        <f t="shared" si="60"/>
        <v>0</v>
      </c>
      <c r="D100" s="49"/>
      <c r="E100" s="10">
        <f t="shared" si="61"/>
        <v>0</v>
      </c>
      <c r="F100" s="49"/>
      <c r="G100" s="10">
        <f t="shared" si="62"/>
        <v>0</v>
      </c>
      <c r="H100" s="49"/>
      <c r="I100" s="10">
        <f t="shared" si="63"/>
        <v>0</v>
      </c>
    </row>
    <row r="101" spans="1:9">
      <c r="A101" s="9">
        <v>42879</v>
      </c>
      <c r="B101" s="49"/>
      <c r="C101" s="10">
        <f t="shared" si="60"/>
        <v>0</v>
      </c>
      <c r="D101" s="49"/>
      <c r="E101" s="10">
        <f t="shared" si="61"/>
        <v>0</v>
      </c>
      <c r="F101" s="49"/>
      <c r="G101" s="10">
        <f t="shared" si="62"/>
        <v>0</v>
      </c>
      <c r="H101" s="49"/>
      <c r="I101" s="10">
        <f t="shared" si="63"/>
        <v>0</v>
      </c>
    </row>
    <row r="102" spans="1:9">
      <c r="A102" s="9">
        <v>42880</v>
      </c>
      <c r="B102" s="49"/>
      <c r="C102" s="10">
        <f t="shared" si="60"/>
        <v>0</v>
      </c>
      <c r="D102" s="49"/>
      <c r="E102" s="10">
        <f t="shared" si="61"/>
        <v>0</v>
      </c>
      <c r="F102" s="49"/>
      <c r="G102" s="10">
        <f t="shared" si="62"/>
        <v>0</v>
      </c>
      <c r="H102" s="49"/>
      <c r="I102" s="10">
        <f t="shared" si="63"/>
        <v>0</v>
      </c>
    </row>
    <row r="103" spans="1:9">
      <c r="A103" s="9">
        <v>42881</v>
      </c>
      <c r="B103" s="49"/>
      <c r="C103" s="10">
        <f t="shared" si="60"/>
        <v>0</v>
      </c>
      <c r="D103" s="49"/>
      <c r="E103" s="10">
        <f t="shared" si="61"/>
        <v>0</v>
      </c>
      <c r="F103" s="49"/>
      <c r="G103" s="10">
        <f t="shared" si="62"/>
        <v>0</v>
      </c>
      <c r="H103" s="49"/>
      <c r="I103" s="10">
        <f t="shared" si="63"/>
        <v>0</v>
      </c>
    </row>
    <row r="104" spans="1:9">
      <c r="A104" s="9">
        <v>42882</v>
      </c>
      <c r="B104" s="49"/>
      <c r="C104" s="10">
        <f t="shared" si="60"/>
        <v>0</v>
      </c>
      <c r="D104" s="49"/>
      <c r="E104" s="10">
        <f t="shared" si="61"/>
        <v>0</v>
      </c>
      <c r="F104" s="49"/>
      <c r="G104" s="10">
        <f t="shared" si="62"/>
        <v>0</v>
      </c>
      <c r="H104" s="49"/>
      <c r="I104" s="10">
        <f t="shared" si="63"/>
        <v>0</v>
      </c>
    </row>
    <row r="105" spans="1:9">
      <c r="A105" s="9">
        <v>42883</v>
      </c>
      <c r="B105" s="49"/>
      <c r="C105" s="10">
        <f t="shared" si="60"/>
        <v>0</v>
      </c>
      <c r="D105" s="49"/>
      <c r="E105" s="10">
        <f t="shared" si="61"/>
        <v>0</v>
      </c>
      <c r="F105" s="49"/>
      <c r="G105" s="10">
        <f t="shared" si="62"/>
        <v>0</v>
      </c>
      <c r="H105" s="49"/>
      <c r="I105" s="10">
        <f t="shared" si="63"/>
        <v>0</v>
      </c>
    </row>
    <row r="106" spans="1:9">
      <c r="A106" s="9">
        <v>42884</v>
      </c>
      <c r="B106" s="49"/>
      <c r="C106" s="10">
        <f t="shared" si="60"/>
        <v>0</v>
      </c>
      <c r="D106" s="49"/>
      <c r="E106" s="10">
        <f t="shared" si="61"/>
        <v>0</v>
      </c>
      <c r="F106" s="49"/>
      <c r="G106" s="10">
        <f t="shared" si="62"/>
        <v>0</v>
      </c>
      <c r="H106" s="49"/>
      <c r="I106" s="10">
        <f t="shared" si="63"/>
        <v>0</v>
      </c>
    </row>
    <row r="107" spans="1:9">
      <c r="A107" s="9">
        <v>42885</v>
      </c>
      <c r="B107" s="49"/>
      <c r="C107" s="10">
        <f t="shared" si="60"/>
        <v>0</v>
      </c>
      <c r="D107" s="49"/>
      <c r="E107" s="10">
        <f t="shared" si="61"/>
        <v>0</v>
      </c>
      <c r="F107" s="49"/>
      <c r="G107" s="10">
        <f t="shared" si="62"/>
        <v>0</v>
      </c>
      <c r="H107" s="49"/>
      <c r="I107" s="10">
        <f t="shared" si="63"/>
        <v>0</v>
      </c>
    </row>
    <row r="108" spans="1:9">
      <c r="A108" s="9">
        <v>42886</v>
      </c>
      <c r="B108" s="49"/>
      <c r="C108" s="10">
        <f t="shared" si="60"/>
        <v>0</v>
      </c>
      <c r="D108" s="49"/>
      <c r="E108" s="10">
        <f t="shared" si="61"/>
        <v>0</v>
      </c>
      <c r="F108" s="49"/>
      <c r="G108" s="10">
        <f t="shared" si="62"/>
        <v>0</v>
      </c>
      <c r="H108" s="49"/>
      <c r="I108" s="10">
        <f t="shared" si="63"/>
        <v>0</v>
      </c>
    </row>
    <row r="109" spans="1:9">
      <c r="A109" s="9">
        <v>42887</v>
      </c>
      <c r="B109" s="49"/>
      <c r="C109" s="10">
        <f t="shared" si="60"/>
        <v>0</v>
      </c>
      <c r="D109" s="49"/>
      <c r="E109" s="10">
        <f t="shared" si="61"/>
        <v>0</v>
      </c>
      <c r="F109" s="49"/>
      <c r="G109" s="10">
        <f t="shared" si="62"/>
        <v>0</v>
      </c>
      <c r="H109" s="49"/>
      <c r="I109" s="10">
        <f t="shared" si="63"/>
        <v>0</v>
      </c>
    </row>
    <row r="110" spans="1:9">
      <c r="A110" s="9">
        <v>42888</v>
      </c>
      <c r="B110" s="49"/>
      <c r="C110" s="10">
        <f t="shared" si="60"/>
        <v>0</v>
      </c>
      <c r="D110" s="49"/>
      <c r="E110" s="10">
        <f t="shared" si="61"/>
        <v>0</v>
      </c>
      <c r="F110" s="49"/>
      <c r="G110" s="10">
        <f t="shared" si="62"/>
        <v>0</v>
      </c>
      <c r="H110" s="49"/>
      <c r="I110" s="10">
        <f t="shared" si="63"/>
        <v>0</v>
      </c>
    </row>
    <row r="111" spans="1:9">
      <c r="A111" s="9">
        <v>42889</v>
      </c>
      <c r="B111" s="49"/>
      <c r="C111" s="10">
        <f t="shared" si="60"/>
        <v>0</v>
      </c>
      <c r="D111" s="49"/>
      <c r="E111" s="10">
        <f t="shared" si="61"/>
        <v>0</v>
      </c>
      <c r="F111" s="49"/>
      <c r="G111" s="10">
        <f t="shared" si="62"/>
        <v>0</v>
      </c>
      <c r="H111" s="49"/>
      <c r="I111" s="10">
        <f t="shared" si="63"/>
        <v>0</v>
      </c>
    </row>
    <row r="112" spans="1:9">
      <c r="A112" s="9">
        <v>42890</v>
      </c>
      <c r="B112" s="49"/>
      <c r="C112" s="10">
        <f t="shared" si="60"/>
        <v>0</v>
      </c>
      <c r="D112" s="49"/>
      <c r="E112" s="10">
        <f t="shared" si="61"/>
        <v>0</v>
      </c>
      <c r="F112" s="49"/>
      <c r="G112" s="10">
        <f t="shared" si="62"/>
        <v>0</v>
      </c>
      <c r="H112" s="49"/>
      <c r="I112" s="10">
        <f t="shared" si="63"/>
        <v>0</v>
      </c>
    </row>
    <row r="113" spans="1:9">
      <c r="A113" s="9">
        <v>42891</v>
      </c>
      <c r="B113" s="49"/>
      <c r="C113" s="10">
        <f t="shared" si="60"/>
        <v>0</v>
      </c>
      <c r="D113" s="49"/>
      <c r="E113" s="10">
        <f t="shared" si="61"/>
        <v>0</v>
      </c>
      <c r="F113" s="49"/>
      <c r="G113" s="10">
        <f t="shared" si="62"/>
        <v>0</v>
      </c>
      <c r="H113" s="49"/>
      <c r="I113" s="10">
        <f t="shared" si="63"/>
        <v>0</v>
      </c>
    </row>
    <row r="114" spans="1:9">
      <c r="A114" s="9">
        <v>42892</v>
      </c>
      <c r="B114" s="49"/>
      <c r="C114" s="10">
        <f t="shared" si="60"/>
        <v>0</v>
      </c>
      <c r="D114" s="49"/>
      <c r="E114" s="10">
        <f t="shared" si="61"/>
        <v>0</v>
      </c>
      <c r="F114" s="49"/>
      <c r="G114" s="10">
        <f t="shared" si="62"/>
        <v>0</v>
      </c>
      <c r="H114" s="49"/>
      <c r="I114" s="10">
        <f t="shared" si="63"/>
        <v>0</v>
      </c>
    </row>
    <row r="115" spans="1:9">
      <c r="A115" s="9">
        <v>42893</v>
      </c>
      <c r="B115" s="49"/>
      <c r="C115" s="10">
        <f t="shared" si="60"/>
        <v>0</v>
      </c>
      <c r="D115" s="49"/>
      <c r="E115" s="10">
        <f t="shared" si="61"/>
        <v>0</v>
      </c>
      <c r="F115" s="49"/>
      <c r="G115" s="10">
        <f t="shared" si="62"/>
        <v>0</v>
      </c>
      <c r="H115" s="49"/>
      <c r="I115" s="10">
        <f t="shared" si="63"/>
        <v>0</v>
      </c>
    </row>
    <row r="116" spans="1:9">
      <c r="A116" s="9">
        <v>42894</v>
      </c>
      <c r="B116" s="49"/>
      <c r="C116" s="10">
        <f t="shared" si="60"/>
        <v>0</v>
      </c>
      <c r="D116" s="49"/>
      <c r="E116" s="10">
        <f t="shared" si="61"/>
        <v>0</v>
      </c>
      <c r="F116" s="49"/>
      <c r="G116" s="10">
        <f t="shared" si="62"/>
        <v>0</v>
      </c>
      <c r="H116" s="49"/>
      <c r="I116" s="10">
        <f t="shared" si="63"/>
        <v>0</v>
      </c>
    </row>
    <row r="117" spans="1:9">
      <c r="A117" s="9">
        <v>42895</v>
      </c>
      <c r="B117" s="49"/>
      <c r="C117" s="10">
        <f t="shared" si="60"/>
        <v>0</v>
      </c>
      <c r="D117" s="49"/>
      <c r="E117" s="10">
        <f t="shared" si="61"/>
        <v>0</v>
      </c>
      <c r="F117" s="49"/>
      <c r="G117" s="10">
        <f t="shared" si="62"/>
        <v>0</v>
      </c>
      <c r="H117" s="49"/>
      <c r="I117" s="10">
        <f t="shared" si="63"/>
        <v>0</v>
      </c>
    </row>
    <row r="118" spans="1:9">
      <c r="A118" s="9">
        <v>42896</v>
      </c>
      <c r="B118" s="49"/>
      <c r="C118" s="10">
        <f t="shared" si="60"/>
        <v>0</v>
      </c>
      <c r="D118" s="49"/>
      <c r="E118" s="10">
        <f t="shared" si="61"/>
        <v>0</v>
      </c>
      <c r="F118" s="49"/>
      <c r="G118" s="10">
        <f t="shared" si="62"/>
        <v>0</v>
      </c>
      <c r="H118" s="49"/>
      <c r="I118" s="10">
        <f t="shared" si="63"/>
        <v>0</v>
      </c>
    </row>
    <row r="119" spans="1:9">
      <c r="A119" s="9">
        <v>42897</v>
      </c>
      <c r="B119" s="49"/>
      <c r="C119" s="10">
        <f t="shared" si="60"/>
        <v>0</v>
      </c>
      <c r="D119" s="49"/>
      <c r="E119" s="10">
        <f t="shared" si="61"/>
        <v>0</v>
      </c>
      <c r="F119" s="49"/>
      <c r="G119" s="10">
        <f t="shared" si="62"/>
        <v>0</v>
      </c>
      <c r="H119" s="49"/>
      <c r="I119" s="10">
        <f t="shared" si="63"/>
        <v>0</v>
      </c>
    </row>
    <row r="120" spans="1:9">
      <c r="A120" s="9">
        <v>42898</v>
      </c>
      <c r="B120" s="49"/>
      <c r="C120" s="10">
        <f t="shared" si="60"/>
        <v>0</v>
      </c>
      <c r="D120" s="49"/>
      <c r="E120" s="10">
        <f t="shared" si="61"/>
        <v>0</v>
      </c>
      <c r="F120" s="49"/>
      <c r="G120" s="10">
        <f t="shared" si="62"/>
        <v>0</v>
      </c>
      <c r="H120" s="49"/>
      <c r="I120" s="10">
        <f t="shared" si="63"/>
        <v>0</v>
      </c>
    </row>
    <row r="121" spans="1:9">
      <c r="A121" s="9">
        <v>42899</v>
      </c>
      <c r="B121" s="49"/>
      <c r="C121" s="10">
        <f t="shared" si="60"/>
        <v>0</v>
      </c>
      <c r="D121" s="49"/>
      <c r="E121" s="10">
        <f t="shared" si="61"/>
        <v>0</v>
      </c>
      <c r="F121" s="49"/>
      <c r="G121" s="10">
        <f t="shared" si="62"/>
        <v>0</v>
      </c>
      <c r="H121" s="49"/>
      <c r="I121" s="10">
        <f t="shared" si="63"/>
        <v>0</v>
      </c>
    </row>
    <row r="122" spans="1:9">
      <c r="A122" s="9">
        <v>42900</v>
      </c>
      <c r="B122" s="49"/>
      <c r="C122" s="10">
        <f t="shared" si="60"/>
        <v>0</v>
      </c>
      <c r="D122" s="49"/>
      <c r="E122" s="10">
        <f t="shared" si="61"/>
        <v>0</v>
      </c>
      <c r="F122" s="49"/>
      <c r="G122" s="10">
        <f t="shared" si="62"/>
        <v>0</v>
      </c>
      <c r="H122" s="49"/>
      <c r="I122" s="10">
        <f t="shared" si="63"/>
        <v>0</v>
      </c>
    </row>
    <row r="123" spans="1:9">
      <c r="A123" s="9">
        <v>42901</v>
      </c>
      <c r="B123" s="49"/>
      <c r="C123" s="10">
        <f t="shared" si="60"/>
        <v>0</v>
      </c>
      <c r="D123" s="49"/>
      <c r="E123" s="10">
        <f t="shared" si="61"/>
        <v>0</v>
      </c>
      <c r="F123" s="49"/>
      <c r="G123" s="10">
        <f t="shared" si="62"/>
        <v>0</v>
      </c>
      <c r="H123" s="49"/>
      <c r="I123" s="10">
        <f t="shared" si="63"/>
        <v>0</v>
      </c>
    </row>
    <row r="124" spans="1:9">
      <c r="A124" s="9">
        <v>42902</v>
      </c>
      <c r="B124" s="49"/>
      <c r="C124" s="10">
        <f t="shared" si="60"/>
        <v>0</v>
      </c>
      <c r="D124" s="49"/>
      <c r="E124" s="10">
        <f t="shared" si="61"/>
        <v>0</v>
      </c>
      <c r="F124" s="49"/>
      <c r="G124" s="10">
        <f t="shared" si="62"/>
        <v>0</v>
      </c>
      <c r="H124" s="49"/>
      <c r="I124" s="10">
        <f t="shared" si="63"/>
        <v>0</v>
      </c>
    </row>
    <row r="125" spans="1:9">
      <c r="A125" s="9">
        <v>42903</v>
      </c>
      <c r="B125" s="49"/>
      <c r="C125" s="10">
        <f t="shared" si="60"/>
        <v>0</v>
      </c>
      <c r="D125" s="49"/>
      <c r="E125" s="10">
        <f t="shared" si="61"/>
        <v>0</v>
      </c>
      <c r="F125" s="49"/>
      <c r="G125" s="10">
        <f t="shared" si="62"/>
        <v>0</v>
      </c>
      <c r="H125" s="49"/>
      <c r="I125" s="10">
        <f t="shared" si="63"/>
        <v>0</v>
      </c>
    </row>
    <row r="126" spans="1:9">
      <c r="A126" s="9">
        <v>42904</v>
      </c>
      <c r="B126" s="49"/>
      <c r="C126" s="10">
        <f t="shared" si="60"/>
        <v>0</v>
      </c>
      <c r="D126" s="49"/>
      <c r="E126" s="10">
        <f t="shared" si="61"/>
        <v>0</v>
      </c>
      <c r="F126" s="49"/>
      <c r="G126" s="10">
        <f t="shared" si="62"/>
        <v>0</v>
      </c>
      <c r="H126" s="49"/>
      <c r="I126" s="10">
        <f t="shared" si="63"/>
        <v>0</v>
      </c>
    </row>
    <row r="127" spans="1:9">
      <c r="A127" s="9">
        <v>42905</v>
      </c>
      <c r="B127" s="49"/>
      <c r="C127" s="10">
        <f t="shared" si="60"/>
        <v>0</v>
      </c>
      <c r="D127" s="49"/>
      <c r="E127" s="10">
        <f t="shared" si="61"/>
        <v>0</v>
      </c>
      <c r="F127" s="49"/>
      <c r="G127" s="10">
        <f t="shared" si="62"/>
        <v>0</v>
      </c>
      <c r="H127" s="49"/>
      <c r="I127" s="10">
        <f t="shared" si="63"/>
        <v>0</v>
      </c>
    </row>
    <row r="128" spans="1:9">
      <c r="A128" s="9">
        <v>42906</v>
      </c>
      <c r="B128" s="49"/>
      <c r="C128" s="10">
        <f t="shared" si="60"/>
        <v>0</v>
      </c>
      <c r="D128" s="49"/>
      <c r="E128" s="10">
        <f t="shared" si="61"/>
        <v>0</v>
      </c>
      <c r="F128" s="49"/>
      <c r="G128" s="10">
        <f t="shared" si="62"/>
        <v>0</v>
      </c>
      <c r="H128" s="49"/>
      <c r="I128" s="10">
        <f t="shared" si="63"/>
        <v>0</v>
      </c>
    </row>
    <row r="129" spans="1:9">
      <c r="A129" s="9">
        <v>42907</v>
      </c>
      <c r="B129" s="49"/>
      <c r="C129" s="10">
        <f t="shared" si="60"/>
        <v>0</v>
      </c>
      <c r="D129" s="49"/>
      <c r="E129" s="10">
        <f t="shared" si="61"/>
        <v>0</v>
      </c>
      <c r="F129" s="49"/>
      <c r="G129" s="10">
        <f t="shared" si="62"/>
        <v>0</v>
      </c>
      <c r="H129" s="49"/>
      <c r="I129" s="10">
        <f t="shared" si="63"/>
        <v>0</v>
      </c>
    </row>
    <row r="130" spans="1:9">
      <c r="A130" s="9">
        <v>42908</v>
      </c>
      <c r="B130" s="49"/>
      <c r="C130" s="10">
        <f t="shared" si="60"/>
        <v>0</v>
      </c>
      <c r="D130" s="49"/>
      <c r="E130" s="10">
        <f t="shared" si="61"/>
        <v>0</v>
      </c>
      <c r="F130" s="49"/>
      <c r="G130" s="10">
        <f t="shared" si="62"/>
        <v>0</v>
      </c>
      <c r="H130" s="49"/>
      <c r="I130" s="10">
        <f t="shared" si="63"/>
        <v>0</v>
      </c>
    </row>
    <row r="131" spans="1:9">
      <c r="A131" s="9">
        <v>42909</v>
      </c>
      <c r="B131" s="49"/>
      <c r="C131" s="10">
        <f t="shared" si="60"/>
        <v>0</v>
      </c>
      <c r="D131" s="49"/>
      <c r="E131" s="10">
        <f t="shared" si="61"/>
        <v>0</v>
      </c>
      <c r="F131" s="49"/>
      <c r="G131" s="10">
        <f t="shared" si="62"/>
        <v>0</v>
      </c>
      <c r="H131" s="49"/>
      <c r="I131" s="10">
        <f t="shared" si="63"/>
        <v>0</v>
      </c>
    </row>
    <row r="132" spans="1:9">
      <c r="A132" s="9">
        <v>42910</v>
      </c>
      <c r="B132" s="49"/>
      <c r="C132" s="10">
        <f t="shared" si="60"/>
        <v>0</v>
      </c>
      <c r="D132" s="49"/>
      <c r="E132" s="10">
        <f t="shared" si="61"/>
        <v>0</v>
      </c>
      <c r="F132" s="49"/>
      <c r="G132" s="10">
        <f t="shared" si="62"/>
        <v>0</v>
      </c>
      <c r="H132" s="49"/>
      <c r="I132" s="10">
        <f t="shared" si="63"/>
        <v>0</v>
      </c>
    </row>
    <row r="133" spans="1:9">
      <c r="A133" s="9">
        <v>42911</v>
      </c>
      <c r="B133" s="49"/>
      <c r="C133" s="10">
        <f t="shared" si="60"/>
        <v>0</v>
      </c>
      <c r="D133" s="49"/>
      <c r="E133" s="10">
        <f t="shared" si="61"/>
        <v>0</v>
      </c>
      <c r="F133" s="49"/>
      <c r="G133" s="10">
        <f t="shared" si="62"/>
        <v>0</v>
      </c>
      <c r="H133" s="49"/>
      <c r="I133" s="10">
        <f t="shared" si="63"/>
        <v>0</v>
      </c>
    </row>
    <row r="134" spans="1:9">
      <c r="A134" s="9">
        <v>42912</v>
      </c>
      <c r="B134" s="49"/>
      <c r="C134" s="10">
        <f t="shared" si="60"/>
        <v>0</v>
      </c>
      <c r="D134" s="49"/>
      <c r="E134" s="10">
        <f t="shared" si="61"/>
        <v>0</v>
      </c>
      <c r="F134" s="49"/>
      <c r="G134" s="10">
        <f t="shared" si="62"/>
        <v>0</v>
      </c>
      <c r="H134" s="49"/>
      <c r="I134" s="10">
        <f t="shared" si="63"/>
        <v>0</v>
      </c>
    </row>
    <row r="135" spans="1:9">
      <c r="A135" s="9">
        <v>42913</v>
      </c>
      <c r="B135" s="49"/>
      <c r="C135" s="10">
        <f t="shared" si="60"/>
        <v>0</v>
      </c>
      <c r="D135" s="49"/>
      <c r="E135" s="10">
        <f t="shared" si="61"/>
        <v>0</v>
      </c>
      <c r="F135" s="49"/>
      <c r="G135" s="10">
        <f t="shared" si="62"/>
        <v>0</v>
      </c>
      <c r="H135" s="49"/>
      <c r="I135" s="10">
        <f t="shared" si="63"/>
        <v>0</v>
      </c>
    </row>
    <row r="136" spans="1:9">
      <c r="A136" s="9">
        <v>42914</v>
      </c>
      <c r="B136" s="49"/>
      <c r="C136" s="10">
        <f t="shared" si="60"/>
        <v>0</v>
      </c>
      <c r="D136" s="49"/>
      <c r="E136" s="10">
        <f t="shared" si="61"/>
        <v>0</v>
      </c>
      <c r="F136" s="49"/>
      <c r="G136" s="10">
        <f t="shared" si="62"/>
        <v>0</v>
      </c>
      <c r="H136" s="49"/>
      <c r="I136" s="10">
        <f t="shared" si="63"/>
        <v>0</v>
      </c>
    </row>
    <row r="137" spans="1:9">
      <c r="A137" s="9">
        <v>42915</v>
      </c>
      <c r="B137" s="49"/>
      <c r="C137" s="10">
        <f t="shared" si="60"/>
        <v>0</v>
      </c>
      <c r="D137" s="49"/>
      <c r="E137" s="10">
        <f t="shared" si="61"/>
        <v>0</v>
      </c>
      <c r="F137" s="49"/>
      <c r="G137" s="10">
        <f t="shared" si="62"/>
        <v>0</v>
      </c>
      <c r="H137" s="49"/>
      <c r="I137" s="10">
        <f t="shared" si="63"/>
        <v>0</v>
      </c>
    </row>
    <row r="138" spans="1:9">
      <c r="A138" s="9">
        <v>42916</v>
      </c>
      <c r="B138" s="49"/>
      <c r="C138" s="10">
        <f t="shared" si="60"/>
        <v>0</v>
      </c>
      <c r="D138" s="49"/>
      <c r="E138" s="10">
        <f t="shared" si="61"/>
        <v>0</v>
      </c>
      <c r="F138" s="49"/>
      <c r="G138" s="10">
        <f t="shared" si="62"/>
        <v>0</v>
      </c>
      <c r="H138" s="49"/>
      <c r="I138" s="10">
        <f t="shared" si="63"/>
        <v>0</v>
      </c>
    </row>
    <row r="139" spans="1:9">
      <c r="A139" s="9">
        <v>42917</v>
      </c>
      <c r="B139" s="49"/>
      <c r="C139" s="10">
        <f t="shared" si="60"/>
        <v>0</v>
      </c>
      <c r="D139" s="49"/>
      <c r="E139" s="10">
        <f t="shared" si="61"/>
        <v>0</v>
      </c>
      <c r="F139" s="49"/>
      <c r="G139" s="10">
        <f t="shared" si="62"/>
        <v>0</v>
      </c>
      <c r="H139" s="49"/>
      <c r="I139" s="10">
        <f t="shared" si="63"/>
        <v>0</v>
      </c>
    </row>
    <row r="140" spans="1:9">
      <c r="A140" s="9">
        <v>42918</v>
      </c>
      <c r="B140" s="49"/>
      <c r="C140" s="10">
        <f t="shared" si="60"/>
        <v>0</v>
      </c>
      <c r="D140" s="49"/>
      <c r="E140" s="10">
        <f t="shared" si="61"/>
        <v>0</v>
      </c>
      <c r="F140" s="49"/>
      <c r="G140" s="10">
        <f t="shared" si="62"/>
        <v>0</v>
      </c>
      <c r="H140" s="49"/>
      <c r="I140" s="10">
        <f t="shared" si="63"/>
        <v>0</v>
      </c>
    </row>
    <row r="141" spans="1:9">
      <c r="A141" s="9">
        <v>42919</v>
      </c>
      <c r="B141" s="49"/>
      <c r="C141" s="10">
        <f t="shared" si="60"/>
        <v>0</v>
      </c>
      <c r="D141" s="49"/>
      <c r="E141" s="10">
        <f t="shared" si="61"/>
        <v>0</v>
      </c>
      <c r="F141" s="49"/>
      <c r="G141" s="10">
        <f t="shared" si="62"/>
        <v>0</v>
      </c>
      <c r="H141" s="49"/>
      <c r="I141" s="10">
        <f t="shared" si="63"/>
        <v>0</v>
      </c>
    </row>
    <row r="142" spans="1:9">
      <c r="A142" s="9">
        <v>42920</v>
      </c>
      <c r="B142" s="49"/>
      <c r="C142" s="10">
        <f t="shared" si="60"/>
        <v>0</v>
      </c>
      <c r="D142" s="49"/>
      <c r="E142" s="10">
        <f t="shared" si="61"/>
        <v>0</v>
      </c>
      <c r="F142" s="49"/>
      <c r="G142" s="10">
        <f t="shared" si="62"/>
        <v>0</v>
      </c>
      <c r="H142" s="49"/>
      <c r="I142" s="10">
        <f t="shared" si="63"/>
        <v>0</v>
      </c>
    </row>
    <row r="143" spans="1:9">
      <c r="A143" s="9">
        <v>42921</v>
      </c>
      <c r="B143" s="49"/>
      <c r="C143" s="10">
        <f t="shared" si="60"/>
        <v>0</v>
      </c>
      <c r="D143" s="49"/>
      <c r="E143" s="10">
        <f t="shared" si="61"/>
        <v>0</v>
      </c>
      <c r="F143" s="49"/>
      <c r="G143" s="10">
        <f t="shared" si="62"/>
        <v>0</v>
      </c>
      <c r="H143" s="49"/>
      <c r="I143" s="10">
        <f t="shared" si="63"/>
        <v>0</v>
      </c>
    </row>
    <row r="144" spans="1:9">
      <c r="A144" s="9">
        <v>42922</v>
      </c>
      <c r="B144" s="49"/>
      <c r="C144" s="10">
        <f t="shared" si="60"/>
        <v>0</v>
      </c>
      <c r="D144" s="49"/>
      <c r="E144" s="10">
        <f t="shared" si="61"/>
        <v>0</v>
      </c>
      <c r="F144" s="49"/>
      <c r="G144" s="10">
        <f t="shared" si="62"/>
        <v>0</v>
      </c>
      <c r="H144" s="49"/>
      <c r="I144" s="10">
        <f t="shared" si="63"/>
        <v>0</v>
      </c>
    </row>
    <row r="145" spans="1:9">
      <c r="A145" s="9">
        <v>42923</v>
      </c>
      <c r="B145" s="49"/>
      <c r="C145" s="10">
        <f t="shared" si="60"/>
        <v>0</v>
      </c>
      <c r="D145" s="49"/>
      <c r="E145" s="10">
        <f t="shared" si="61"/>
        <v>0</v>
      </c>
      <c r="F145" s="49"/>
      <c r="G145" s="10">
        <f t="shared" si="62"/>
        <v>0</v>
      </c>
      <c r="H145" s="49"/>
      <c r="I145" s="10">
        <f t="shared" si="63"/>
        <v>0</v>
      </c>
    </row>
    <row r="146" spans="1:9">
      <c r="A146" s="9">
        <v>42924</v>
      </c>
      <c r="B146" s="49"/>
      <c r="C146" s="10">
        <f t="shared" si="60"/>
        <v>0</v>
      </c>
      <c r="D146" s="49"/>
      <c r="E146" s="10">
        <f t="shared" si="61"/>
        <v>0</v>
      </c>
      <c r="F146" s="49"/>
      <c r="G146" s="10">
        <f t="shared" si="62"/>
        <v>0</v>
      </c>
      <c r="H146" s="49"/>
      <c r="I146" s="10">
        <f t="shared" si="63"/>
        <v>0</v>
      </c>
    </row>
    <row r="147" spans="1:9">
      <c r="A147" s="9">
        <v>42925</v>
      </c>
      <c r="B147" s="49"/>
      <c r="C147" s="10">
        <f t="shared" si="60"/>
        <v>0</v>
      </c>
      <c r="D147" s="49"/>
      <c r="E147" s="10">
        <f t="shared" si="61"/>
        <v>0</v>
      </c>
      <c r="F147" s="49"/>
      <c r="G147" s="10">
        <f t="shared" si="62"/>
        <v>0</v>
      </c>
      <c r="H147" s="49"/>
      <c r="I147" s="10">
        <f t="shared" si="63"/>
        <v>0</v>
      </c>
    </row>
    <row r="148" spans="1:9">
      <c r="A148" s="9">
        <v>42926</v>
      </c>
      <c r="B148" s="49"/>
      <c r="C148" s="10">
        <f t="shared" si="60"/>
        <v>0</v>
      </c>
      <c r="D148" s="49"/>
      <c r="E148" s="10">
        <f t="shared" si="61"/>
        <v>0</v>
      </c>
      <c r="F148" s="49"/>
      <c r="G148" s="10">
        <f t="shared" si="62"/>
        <v>0</v>
      </c>
      <c r="H148" s="49"/>
      <c r="I148" s="10">
        <f t="shared" si="63"/>
        <v>0</v>
      </c>
    </row>
    <row r="149" spans="1:9">
      <c r="A149" s="9">
        <v>42927</v>
      </c>
      <c r="B149" s="49"/>
      <c r="C149" s="10">
        <f t="shared" si="60"/>
        <v>0</v>
      </c>
      <c r="D149" s="49"/>
      <c r="E149" s="10">
        <f t="shared" si="61"/>
        <v>0</v>
      </c>
      <c r="F149" s="49"/>
      <c r="G149" s="10">
        <f t="shared" si="62"/>
        <v>0</v>
      </c>
      <c r="H149" s="49"/>
      <c r="I149" s="10">
        <f t="shared" si="63"/>
        <v>0</v>
      </c>
    </row>
    <row r="150" spans="1:9">
      <c r="A150" s="9">
        <v>42928</v>
      </c>
      <c r="B150" s="49"/>
      <c r="C150" s="10">
        <f t="shared" si="60"/>
        <v>0</v>
      </c>
      <c r="D150" s="49"/>
      <c r="E150" s="10">
        <f t="shared" si="61"/>
        <v>0</v>
      </c>
      <c r="F150" s="49"/>
      <c r="G150" s="10">
        <f t="shared" si="62"/>
        <v>0</v>
      </c>
      <c r="H150" s="49"/>
      <c r="I150" s="10">
        <f t="shared" si="63"/>
        <v>0</v>
      </c>
    </row>
    <row r="151" spans="1:9">
      <c r="A151" s="9">
        <v>42929</v>
      </c>
      <c r="B151" s="49"/>
      <c r="C151" s="10">
        <f t="shared" si="60"/>
        <v>0</v>
      </c>
      <c r="D151" s="49"/>
      <c r="E151" s="10">
        <f t="shared" si="61"/>
        <v>0</v>
      </c>
      <c r="F151" s="49"/>
      <c r="G151" s="10">
        <f t="shared" si="62"/>
        <v>0</v>
      </c>
      <c r="H151" s="49"/>
      <c r="I151" s="10">
        <f t="shared" si="63"/>
        <v>0</v>
      </c>
    </row>
    <row r="152" spans="1:9">
      <c r="A152" s="9">
        <v>42930</v>
      </c>
      <c r="B152" s="49"/>
      <c r="C152" s="10">
        <f t="shared" si="60"/>
        <v>0</v>
      </c>
      <c r="D152" s="49"/>
      <c r="E152" s="10">
        <f t="shared" si="61"/>
        <v>0</v>
      </c>
      <c r="F152" s="49"/>
      <c r="G152" s="10">
        <f t="shared" si="62"/>
        <v>0</v>
      </c>
      <c r="H152" s="49"/>
      <c r="I152" s="10">
        <f t="shared" si="63"/>
        <v>0</v>
      </c>
    </row>
    <row r="153" spans="1:9">
      <c r="A153" s="9">
        <v>42931</v>
      </c>
      <c r="B153" s="49"/>
      <c r="C153" s="10">
        <f t="shared" si="60"/>
        <v>0</v>
      </c>
      <c r="D153" s="49"/>
      <c r="E153" s="10">
        <f t="shared" si="61"/>
        <v>0</v>
      </c>
      <c r="F153" s="49"/>
      <c r="G153" s="10">
        <f t="shared" si="62"/>
        <v>0</v>
      </c>
      <c r="H153" s="49"/>
      <c r="I153" s="10">
        <f t="shared" si="63"/>
        <v>0</v>
      </c>
    </row>
    <row r="154" spans="1:9">
      <c r="A154" s="9">
        <v>42932</v>
      </c>
      <c r="B154" s="49"/>
      <c r="C154" s="10">
        <f t="shared" si="60"/>
        <v>0</v>
      </c>
      <c r="D154" s="49"/>
      <c r="E154" s="10">
        <f t="shared" si="61"/>
        <v>0</v>
      </c>
      <c r="F154" s="49"/>
      <c r="G154" s="10">
        <f t="shared" si="62"/>
        <v>0</v>
      </c>
      <c r="H154" s="49"/>
      <c r="I154" s="10">
        <f t="shared" si="63"/>
        <v>0</v>
      </c>
    </row>
    <row r="155" spans="1:9">
      <c r="A155" s="9">
        <v>42933</v>
      </c>
      <c r="B155" s="49"/>
      <c r="C155" s="10">
        <f t="shared" si="60"/>
        <v>0</v>
      </c>
      <c r="D155" s="49"/>
      <c r="E155" s="10">
        <f t="shared" si="61"/>
        <v>0</v>
      </c>
      <c r="F155" s="49"/>
      <c r="G155" s="10">
        <f t="shared" si="62"/>
        <v>0</v>
      </c>
      <c r="H155" s="49"/>
      <c r="I155" s="10">
        <f t="shared" si="63"/>
        <v>0</v>
      </c>
    </row>
    <row r="156" spans="1:9">
      <c r="A156" s="9">
        <v>42934</v>
      </c>
      <c r="B156" s="49"/>
      <c r="C156" s="10">
        <f t="shared" si="60"/>
        <v>0</v>
      </c>
      <c r="D156" s="49"/>
      <c r="E156" s="10">
        <f t="shared" si="61"/>
        <v>0</v>
      </c>
      <c r="F156" s="49"/>
      <c r="G156" s="10">
        <f t="shared" si="62"/>
        <v>0</v>
      </c>
      <c r="H156" s="49"/>
      <c r="I156" s="10">
        <f t="shared" si="63"/>
        <v>0</v>
      </c>
    </row>
    <row r="157" spans="1:9">
      <c r="A157" s="9">
        <v>42935</v>
      </c>
      <c r="B157" s="49"/>
      <c r="C157" s="10">
        <f t="shared" si="60"/>
        <v>0</v>
      </c>
      <c r="D157" s="49"/>
      <c r="E157" s="10">
        <f t="shared" si="61"/>
        <v>0</v>
      </c>
      <c r="F157" s="49"/>
      <c r="G157" s="10">
        <f t="shared" si="62"/>
        <v>0</v>
      </c>
      <c r="H157" s="49"/>
      <c r="I157" s="10">
        <f t="shared" si="63"/>
        <v>0</v>
      </c>
    </row>
    <row r="158" spans="1:9">
      <c r="A158" s="9">
        <v>42936</v>
      </c>
      <c r="B158" s="49"/>
      <c r="C158" s="10">
        <f t="shared" si="60"/>
        <v>0</v>
      </c>
      <c r="D158" s="49"/>
      <c r="E158" s="10">
        <f t="shared" si="61"/>
        <v>0</v>
      </c>
      <c r="F158" s="49"/>
      <c r="G158" s="10">
        <f t="shared" si="62"/>
        <v>0</v>
      </c>
      <c r="H158" s="49"/>
      <c r="I158" s="10">
        <f t="shared" si="63"/>
        <v>0</v>
      </c>
    </row>
    <row r="159" spans="1:9">
      <c r="A159" s="9">
        <v>42937</v>
      </c>
      <c r="B159" s="49"/>
      <c r="C159" s="10">
        <f t="shared" ref="C159:C222" si="64">B159/100000000</f>
        <v>0</v>
      </c>
      <c r="D159" s="49"/>
      <c r="E159" s="10">
        <f t="shared" ref="E159:E222" si="65">D159/100000000</f>
        <v>0</v>
      </c>
      <c r="F159" s="49"/>
      <c r="G159" s="10">
        <f t="shared" ref="G159:G222" si="66">F159/100000000</f>
        <v>0</v>
      </c>
      <c r="H159" s="49"/>
      <c r="I159" s="10">
        <f t="shared" ref="I159:I222" si="67">H159/100000000</f>
        <v>0</v>
      </c>
    </row>
    <row r="160" spans="1:9">
      <c r="A160" s="9">
        <v>42938</v>
      </c>
      <c r="B160" s="49"/>
      <c r="C160" s="10">
        <f t="shared" si="64"/>
        <v>0</v>
      </c>
      <c r="D160" s="49"/>
      <c r="E160" s="10">
        <f t="shared" si="65"/>
        <v>0</v>
      </c>
      <c r="F160" s="49"/>
      <c r="G160" s="10">
        <f t="shared" si="66"/>
        <v>0</v>
      </c>
      <c r="H160" s="49"/>
      <c r="I160" s="10">
        <f t="shared" si="67"/>
        <v>0</v>
      </c>
    </row>
    <row r="161" spans="1:9">
      <c r="A161" s="9">
        <v>42939</v>
      </c>
      <c r="B161" s="49"/>
      <c r="C161" s="10">
        <f t="shared" si="64"/>
        <v>0</v>
      </c>
      <c r="D161" s="49"/>
      <c r="E161" s="10">
        <f t="shared" si="65"/>
        <v>0</v>
      </c>
      <c r="F161" s="49"/>
      <c r="G161" s="10">
        <f t="shared" si="66"/>
        <v>0</v>
      </c>
      <c r="H161" s="49"/>
      <c r="I161" s="10">
        <f t="shared" si="67"/>
        <v>0</v>
      </c>
    </row>
    <row r="162" spans="1:9">
      <c r="A162" s="9">
        <v>42940</v>
      </c>
      <c r="B162" s="49"/>
      <c r="C162" s="10">
        <f t="shared" si="64"/>
        <v>0</v>
      </c>
      <c r="D162" s="49"/>
      <c r="E162" s="10">
        <f t="shared" si="65"/>
        <v>0</v>
      </c>
      <c r="F162" s="49"/>
      <c r="G162" s="10">
        <f t="shared" si="66"/>
        <v>0</v>
      </c>
      <c r="H162" s="49"/>
      <c r="I162" s="10">
        <f t="shared" si="67"/>
        <v>0</v>
      </c>
    </row>
    <row r="163" spans="1:9">
      <c r="A163" s="9">
        <v>42941</v>
      </c>
      <c r="B163" s="49"/>
      <c r="C163" s="10">
        <f t="shared" si="64"/>
        <v>0</v>
      </c>
      <c r="D163" s="49"/>
      <c r="E163" s="10">
        <f t="shared" si="65"/>
        <v>0</v>
      </c>
      <c r="F163" s="49"/>
      <c r="G163" s="10">
        <f t="shared" si="66"/>
        <v>0</v>
      </c>
      <c r="H163" s="49"/>
      <c r="I163" s="10">
        <f t="shared" si="67"/>
        <v>0</v>
      </c>
    </row>
    <row r="164" spans="1:9">
      <c r="A164" s="9">
        <v>42942</v>
      </c>
      <c r="B164" s="49"/>
      <c r="C164" s="10">
        <f t="shared" si="64"/>
        <v>0</v>
      </c>
      <c r="D164" s="49"/>
      <c r="E164" s="10">
        <f t="shared" si="65"/>
        <v>0</v>
      </c>
      <c r="F164" s="49"/>
      <c r="G164" s="10">
        <f t="shared" si="66"/>
        <v>0</v>
      </c>
      <c r="H164" s="49"/>
      <c r="I164" s="10">
        <f t="shared" si="67"/>
        <v>0</v>
      </c>
    </row>
    <row r="165" spans="1:9">
      <c r="A165" s="9">
        <v>42943</v>
      </c>
      <c r="B165" s="49"/>
      <c r="C165" s="10">
        <f t="shared" si="64"/>
        <v>0</v>
      </c>
      <c r="D165" s="49"/>
      <c r="E165" s="10">
        <f t="shared" si="65"/>
        <v>0</v>
      </c>
      <c r="F165" s="49"/>
      <c r="G165" s="10">
        <f t="shared" si="66"/>
        <v>0</v>
      </c>
      <c r="H165" s="49"/>
      <c r="I165" s="10">
        <f t="shared" si="67"/>
        <v>0</v>
      </c>
    </row>
    <row r="166" spans="1:9">
      <c r="A166" s="9">
        <v>42944</v>
      </c>
      <c r="B166" s="49"/>
      <c r="C166" s="10">
        <f t="shared" si="64"/>
        <v>0</v>
      </c>
      <c r="D166" s="49"/>
      <c r="E166" s="10">
        <f t="shared" si="65"/>
        <v>0</v>
      </c>
      <c r="F166" s="49"/>
      <c r="G166" s="10">
        <f t="shared" si="66"/>
        <v>0</v>
      </c>
      <c r="H166" s="49"/>
      <c r="I166" s="10">
        <f t="shared" si="67"/>
        <v>0</v>
      </c>
    </row>
    <row r="167" spans="1:9">
      <c r="A167" s="9">
        <v>42945</v>
      </c>
      <c r="B167" s="49"/>
      <c r="C167" s="10">
        <f t="shared" si="64"/>
        <v>0</v>
      </c>
      <c r="D167" s="49"/>
      <c r="E167" s="10">
        <f t="shared" si="65"/>
        <v>0</v>
      </c>
      <c r="F167" s="49"/>
      <c r="G167" s="10">
        <f t="shared" si="66"/>
        <v>0</v>
      </c>
      <c r="H167" s="49"/>
      <c r="I167" s="10">
        <f t="shared" si="67"/>
        <v>0</v>
      </c>
    </row>
    <row r="168" spans="1:9">
      <c r="A168" s="9">
        <v>42946</v>
      </c>
      <c r="B168" s="49"/>
      <c r="C168" s="10">
        <f t="shared" si="64"/>
        <v>0</v>
      </c>
      <c r="D168" s="49"/>
      <c r="E168" s="10">
        <f t="shared" si="65"/>
        <v>0</v>
      </c>
      <c r="F168" s="49"/>
      <c r="G168" s="10">
        <f t="shared" si="66"/>
        <v>0</v>
      </c>
      <c r="H168" s="49"/>
      <c r="I168" s="10">
        <f t="shared" si="67"/>
        <v>0</v>
      </c>
    </row>
    <row r="169" spans="1:9">
      <c r="A169" s="9">
        <v>42947</v>
      </c>
      <c r="B169" s="49"/>
      <c r="C169" s="10">
        <f t="shared" si="64"/>
        <v>0</v>
      </c>
      <c r="D169" s="49"/>
      <c r="E169" s="10">
        <f t="shared" si="65"/>
        <v>0</v>
      </c>
      <c r="F169" s="49"/>
      <c r="G169" s="10">
        <f t="shared" si="66"/>
        <v>0</v>
      </c>
      <c r="H169" s="49"/>
      <c r="I169" s="10">
        <f t="shared" si="67"/>
        <v>0</v>
      </c>
    </row>
    <row r="170" spans="1:9">
      <c r="A170" s="9">
        <v>42948</v>
      </c>
      <c r="B170" s="49"/>
      <c r="C170" s="10">
        <f t="shared" si="64"/>
        <v>0</v>
      </c>
      <c r="D170" s="49"/>
      <c r="E170" s="10">
        <f t="shared" si="65"/>
        <v>0</v>
      </c>
      <c r="F170" s="49"/>
      <c r="G170" s="10">
        <f t="shared" si="66"/>
        <v>0</v>
      </c>
      <c r="H170" s="49"/>
      <c r="I170" s="10">
        <f t="shared" si="67"/>
        <v>0</v>
      </c>
    </row>
    <row r="171" spans="1:9">
      <c r="A171" s="9">
        <v>42949</v>
      </c>
      <c r="B171" s="49"/>
      <c r="C171" s="10">
        <f t="shared" si="64"/>
        <v>0</v>
      </c>
      <c r="D171" s="49"/>
      <c r="E171" s="10">
        <f t="shared" si="65"/>
        <v>0</v>
      </c>
      <c r="F171" s="49"/>
      <c r="G171" s="10">
        <f t="shared" si="66"/>
        <v>0</v>
      </c>
      <c r="H171" s="49"/>
      <c r="I171" s="10">
        <f t="shared" si="67"/>
        <v>0</v>
      </c>
    </row>
    <row r="172" spans="1:9">
      <c r="A172" s="9">
        <v>42950</v>
      </c>
      <c r="B172" s="49"/>
      <c r="C172" s="10">
        <f t="shared" si="64"/>
        <v>0</v>
      </c>
      <c r="D172" s="49"/>
      <c r="E172" s="10">
        <f t="shared" si="65"/>
        <v>0</v>
      </c>
      <c r="F172" s="49"/>
      <c r="G172" s="10">
        <f t="shared" si="66"/>
        <v>0</v>
      </c>
      <c r="H172" s="49"/>
      <c r="I172" s="10">
        <f t="shared" si="67"/>
        <v>0</v>
      </c>
    </row>
    <row r="173" spans="1:9">
      <c r="A173" s="9">
        <v>42951</v>
      </c>
      <c r="B173" s="49"/>
      <c r="C173" s="10">
        <f t="shared" si="64"/>
        <v>0</v>
      </c>
      <c r="D173" s="49"/>
      <c r="E173" s="10">
        <f t="shared" si="65"/>
        <v>0</v>
      </c>
      <c r="F173" s="49"/>
      <c r="G173" s="10">
        <f t="shared" si="66"/>
        <v>0</v>
      </c>
      <c r="H173" s="49"/>
      <c r="I173" s="10">
        <f t="shared" si="67"/>
        <v>0</v>
      </c>
    </row>
    <row r="174" spans="1:9">
      <c r="A174" s="9">
        <v>42952</v>
      </c>
      <c r="B174" s="49"/>
      <c r="C174" s="10">
        <f t="shared" si="64"/>
        <v>0</v>
      </c>
      <c r="D174" s="49"/>
      <c r="E174" s="10">
        <f t="shared" si="65"/>
        <v>0</v>
      </c>
      <c r="F174" s="49"/>
      <c r="G174" s="10">
        <f t="shared" si="66"/>
        <v>0</v>
      </c>
      <c r="H174" s="49"/>
      <c r="I174" s="10">
        <f t="shared" si="67"/>
        <v>0</v>
      </c>
    </row>
    <row r="175" spans="1:9">
      <c r="A175" s="9">
        <v>42953</v>
      </c>
      <c r="B175" s="49"/>
      <c r="C175" s="10">
        <f t="shared" si="64"/>
        <v>0</v>
      </c>
      <c r="D175" s="49"/>
      <c r="E175" s="10">
        <f t="shared" si="65"/>
        <v>0</v>
      </c>
      <c r="F175" s="49"/>
      <c r="G175" s="10">
        <f t="shared" si="66"/>
        <v>0</v>
      </c>
      <c r="H175" s="49"/>
      <c r="I175" s="10">
        <f t="shared" si="67"/>
        <v>0</v>
      </c>
    </row>
    <row r="176" spans="1:9">
      <c r="A176" s="9">
        <v>42954</v>
      </c>
      <c r="B176" s="49"/>
      <c r="C176" s="10">
        <f t="shared" si="64"/>
        <v>0</v>
      </c>
      <c r="D176" s="49"/>
      <c r="E176" s="10">
        <f t="shared" si="65"/>
        <v>0</v>
      </c>
      <c r="F176" s="49"/>
      <c r="G176" s="10">
        <f t="shared" si="66"/>
        <v>0</v>
      </c>
      <c r="H176" s="49"/>
      <c r="I176" s="10">
        <f t="shared" si="67"/>
        <v>0</v>
      </c>
    </row>
    <row r="177" spans="1:9">
      <c r="A177" s="9">
        <v>42955</v>
      </c>
      <c r="B177" s="49"/>
      <c r="C177" s="10">
        <f t="shared" si="64"/>
        <v>0</v>
      </c>
      <c r="D177" s="49"/>
      <c r="E177" s="10">
        <f t="shared" si="65"/>
        <v>0</v>
      </c>
      <c r="F177" s="49"/>
      <c r="G177" s="10">
        <f t="shared" si="66"/>
        <v>0</v>
      </c>
      <c r="H177" s="49"/>
      <c r="I177" s="10">
        <f t="shared" si="67"/>
        <v>0</v>
      </c>
    </row>
    <row r="178" spans="1:9">
      <c r="A178" s="9">
        <v>42956</v>
      </c>
      <c r="B178" s="49"/>
      <c r="C178" s="10">
        <f t="shared" si="64"/>
        <v>0</v>
      </c>
      <c r="D178" s="49"/>
      <c r="E178" s="10">
        <f t="shared" si="65"/>
        <v>0</v>
      </c>
      <c r="F178" s="49"/>
      <c r="G178" s="10">
        <f t="shared" si="66"/>
        <v>0</v>
      </c>
      <c r="H178" s="49"/>
      <c r="I178" s="10">
        <f t="shared" si="67"/>
        <v>0</v>
      </c>
    </row>
    <row r="179" spans="1:9">
      <c r="A179" s="9">
        <v>42957</v>
      </c>
      <c r="B179" s="49"/>
      <c r="C179" s="10">
        <f t="shared" si="64"/>
        <v>0</v>
      </c>
      <c r="D179" s="49"/>
      <c r="E179" s="10">
        <f t="shared" si="65"/>
        <v>0</v>
      </c>
      <c r="F179" s="49"/>
      <c r="G179" s="10">
        <f t="shared" si="66"/>
        <v>0</v>
      </c>
      <c r="H179" s="49"/>
      <c r="I179" s="10">
        <f t="shared" si="67"/>
        <v>0</v>
      </c>
    </row>
    <row r="180" spans="1:9">
      <c r="A180" s="9">
        <v>42958</v>
      </c>
      <c r="B180" s="49"/>
      <c r="C180" s="10">
        <f t="shared" si="64"/>
        <v>0</v>
      </c>
      <c r="D180" s="49"/>
      <c r="E180" s="10">
        <f t="shared" si="65"/>
        <v>0</v>
      </c>
      <c r="F180" s="49"/>
      <c r="G180" s="10">
        <f t="shared" si="66"/>
        <v>0</v>
      </c>
      <c r="H180" s="49"/>
      <c r="I180" s="10">
        <f t="shared" si="67"/>
        <v>0</v>
      </c>
    </row>
    <row r="181" spans="1:9">
      <c r="A181" s="9">
        <v>42959</v>
      </c>
      <c r="B181" s="49"/>
      <c r="C181" s="10">
        <f t="shared" si="64"/>
        <v>0</v>
      </c>
      <c r="D181" s="49"/>
      <c r="E181" s="10">
        <f t="shared" si="65"/>
        <v>0</v>
      </c>
      <c r="F181" s="49"/>
      <c r="G181" s="10">
        <f t="shared" si="66"/>
        <v>0</v>
      </c>
      <c r="H181" s="49"/>
      <c r="I181" s="10">
        <f t="shared" si="67"/>
        <v>0</v>
      </c>
    </row>
    <row r="182" spans="1:9">
      <c r="A182" s="9">
        <v>42960</v>
      </c>
      <c r="B182" s="49"/>
      <c r="C182" s="10">
        <f t="shared" si="64"/>
        <v>0</v>
      </c>
      <c r="D182" s="49"/>
      <c r="E182" s="10">
        <f t="shared" si="65"/>
        <v>0</v>
      </c>
      <c r="F182" s="49"/>
      <c r="G182" s="10">
        <f t="shared" si="66"/>
        <v>0</v>
      </c>
      <c r="H182" s="49"/>
      <c r="I182" s="10">
        <f t="shared" si="67"/>
        <v>0</v>
      </c>
    </row>
    <row r="183" spans="1:9">
      <c r="A183" s="9">
        <v>42961</v>
      </c>
      <c r="B183" s="49"/>
      <c r="C183" s="10">
        <f t="shared" si="64"/>
        <v>0</v>
      </c>
      <c r="D183" s="49"/>
      <c r="E183" s="10">
        <f t="shared" si="65"/>
        <v>0</v>
      </c>
      <c r="F183" s="49"/>
      <c r="G183" s="10">
        <f t="shared" si="66"/>
        <v>0</v>
      </c>
      <c r="H183" s="49"/>
      <c r="I183" s="10">
        <f t="shared" si="67"/>
        <v>0</v>
      </c>
    </row>
    <row r="184" spans="1:9">
      <c r="A184" s="9">
        <v>42962</v>
      </c>
      <c r="B184" s="49"/>
      <c r="C184" s="10">
        <f t="shared" si="64"/>
        <v>0</v>
      </c>
      <c r="D184" s="49"/>
      <c r="E184" s="10">
        <f t="shared" si="65"/>
        <v>0</v>
      </c>
      <c r="F184" s="49"/>
      <c r="G184" s="10">
        <f t="shared" si="66"/>
        <v>0</v>
      </c>
      <c r="H184" s="49"/>
      <c r="I184" s="10">
        <f t="shared" si="67"/>
        <v>0</v>
      </c>
    </row>
    <row r="185" spans="1:9">
      <c r="A185" s="9">
        <v>42963</v>
      </c>
      <c r="B185" s="49"/>
      <c r="C185" s="10">
        <f t="shared" si="64"/>
        <v>0</v>
      </c>
      <c r="D185" s="49"/>
      <c r="E185" s="10">
        <f t="shared" si="65"/>
        <v>0</v>
      </c>
      <c r="F185" s="49"/>
      <c r="G185" s="10">
        <f t="shared" si="66"/>
        <v>0</v>
      </c>
      <c r="H185" s="49"/>
      <c r="I185" s="10">
        <f t="shared" si="67"/>
        <v>0</v>
      </c>
    </row>
    <row r="186" spans="1:9">
      <c r="A186" s="9">
        <v>42964</v>
      </c>
      <c r="B186" s="49"/>
      <c r="C186" s="10">
        <f t="shared" si="64"/>
        <v>0</v>
      </c>
      <c r="D186" s="49"/>
      <c r="E186" s="10">
        <f t="shared" si="65"/>
        <v>0</v>
      </c>
      <c r="F186" s="49"/>
      <c r="G186" s="10">
        <f t="shared" si="66"/>
        <v>0</v>
      </c>
      <c r="H186" s="49"/>
      <c r="I186" s="10">
        <f t="shared" si="67"/>
        <v>0</v>
      </c>
    </row>
    <row r="187" spans="1:9">
      <c r="A187" s="9">
        <v>42965</v>
      </c>
      <c r="B187" s="49"/>
      <c r="C187" s="10">
        <f t="shared" si="64"/>
        <v>0</v>
      </c>
      <c r="D187" s="49"/>
      <c r="E187" s="10">
        <f t="shared" si="65"/>
        <v>0</v>
      </c>
      <c r="F187" s="49"/>
      <c r="G187" s="10">
        <f t="shared" si="66"/>
        <v>0</v>
      </c>
      <c r="H187" s="49"/>
      <c r="I187" s="10">
        <f t="shared" si="67"/>
        <v>0</v>
      </c>
    </row>
    <row r="188" spans="1:9">
      <c r="A188" s="9">
        <v>42966</v>
      </c>
      <c r="B188" s="49"/>
      <c r="C188" s="10">
        <f t="shared" si="64"/>
        <v>0</v>
      </c>
      <c r="D188" s="49"/>
      <c r="E188" s="10">
        <f t="shared" si="65"/>
        <v>0</v>
      </c>
      <c r="F188" s="49"/>
      <c r="G188" s="10">
        <f t="shared" si="66"/>
        <v>0</v>
      </c>
      <c r="H188" s="49"/>
      <c r="I188" s="10">
        <f t="shared" si="67"/>
        <v>0</v>
      </c>
    </row>
    <row r="189" spans="1:9">
      <c r="A189" s="9">
        <v>42967</v>
      </c>
      <c r="B189" s="49"/>
      <c r="C189" s="10">
        <f t="shared" si="64"/>
        <v>0</v>
      </c>
      <c r="D189" s="49"/>
      <c r="E189" s="10">
        <f t="shared" si="65"/>
        <v>0</v>
      </c>
      <c r="F189" s="49"/>
      <c r="G189" s="10">
        <f t="shared" si="66"/>
        <v>0</v>
      </c>
      <c r="H189" s="49"/>
      <c r="I189" s="10">
        <f t="shared" si="67"/>
        <v>0</v>
      </c>
    </row>
    <row r="190" spans="1:9">
      <c r="A190" s="9">
        <v>42968</v>
      </c>
      <c r="B190" s="49"/>
      <c r="C190" s="10">
        <f t="shared" si="64"/>
        <v>0</v>
      </c>
      <c r="D190" s="49"/>
      <c r="E190" s="10">
        <f t="shared" si="65"/>
        <v>0</v>
      </c>
      <c r="F190" s="49"/>
      <c r="G190" s="10">
        <f t="shared" si="66"/>
        <v>0</v>
      </c>
      <c r="H190" s="49"/>
      <c r="I190" s="10">
        <f t="shared" si="67"/>
        <v>0</v>
      </c>
    </row>
    <row r="191" spans="1:9">
      <c r="A191" s="9">
        <v>42969</v>
      </c>
      <c r="B191" s="49"/>
      <c r="C191" s="10">
        <f t="shared" si="64"/>
        <v>0</v>
      </c>
      <c r="D191" s="49"/>
      <c r="E191" s="10">
        <f t="shared" si="65"/>
        <v>0</v>
      </c>
      <c r="F191" s="49"/>
      <c r="G191" s="10">
        <f t="shared" si="66"/>
        <v>0</v>
      </c>
      <c r="H191" s="49"/>
      <c r="I191" s="10">
        <f t="shared" si="67"/>
        <v>0</v>
      </c>
    </row>
    <row r="192" spans="1:9">
      <c r="A192" s="9">
        <v>42970</v>
      </c>
      <c r="B192" s="49"/>
      <c r="C192" s="10">
        <f t="shared" si="64"/>
        <v>0</v>
      </c>
      <c r="D192" s="49"/>
      <c r="E192" s="10">
        <f t="shared" si="65"/>
        <v>0</v>
      </c>
      <c r="F192" s="49"/>
      <c r="G192" s="10">
        <f t="shared" si="66"/>
        <v>0</v>
      </c>
      <c r="H192" s="49"/>
      <c r="I192" s="10">
        <f t="shared" si="67"/>
        <v>0</v>
      </c>
    </row>
    <row r="193" spans="1:9">
      <c r="A193" s="9">
        <v>42971</v>
      </c>
      <c r="B193" s="49"/>
      <c r="C193" s="10">
        <f t="shared" si="64"/>
        <v>0</v>
      </c>
      <c r="D193" s="49"/>
      <c r="E193" s="10">
        <f t="shared" si="65"/>
        <v>0</v>
      </c>
      <c r="F193" s="49"/>
      <c r="G193" s="10">
        <f t="shared" si="66"/>
        <v>0</v>
      </c>
      <c r="H193" s="49"/>
      <c r="I193" s="10">
        <f t="shared" si="67"/>
        <v>0</v>
      </c>
    </row>
    <row r="194" spans="1:9">
      <c r="A194" s="9">
        <v>42972</v>
      </c>
      <c r="B194" s="49"/>
      <c r="C194" s="10">
        <f t="shared" si="64"/>
        <v>0</v>
      </c>
      <c r="D194" s="49"/>
      <c r="E194" s="10">
        <f t="shared" si="65"/>
        <v>0</v>
      </c>
      <c r="F194" s="49"/>
      <c r="G194" s="10">
        <f t="shared" si="66"/>
        <v>0</v>
      </c>
      <c r="H194" s="49"/>
      <c r="I194" s="10">
        <f t="shared" si="67"/>
        <v>0</v>
      </c>
    </row>
    <row r="195" spans="1:9">
      <c r="A195" s="9">
        <v>42973</v>
      </c>
      <c r="B195" s="49"/>
      <c r="C195" s="10">
        <f t="shared" si="64"/>
        <v>0</v>
      </c>
      <c r="D195" s="49"/>
      <c r="E195" s="10">
        <f t="shared" si="65"/>
        <v>0</v>
      </c>
      <c r="F195" s="49"/>
      <c r="G195" s="10">
        <f t="shared" si="66"/>
        <v>0</v>
      </c>
      <c r="H195" s="49"/>
      <c r="I195" s="10">
        <f t="shared" si="67"/>
        <v>0</v>
      </c>
    </row>
    <row r="196" spans="1:9">
      <c r="A196" s="9">
        <v>42974</v>
      </c>
      <c r="B196" s="49"/>
      <c r="C196" s="10">
        <f t="shared" si="64"/>
        <v>0</v>
      </c>
      <c r="D196" s="49"/>
      <c r="E196" s="10">
        <f t="shared" si="65"/>
        <v>0</v>
      </c>
      <c r="F196" s="49"/>
      <c r="G196" s="10">
        <f t="shared" si="66"/>
        <v>0</v>
      </c>
      <c r="H196" s="49"/>
      <c r="I196" s="10">
        <f t="shared" si="67"/>
        <v>0</v>
      </c>
    </row>
    <row r="197" spans="1:9">
      <c r="A197" s="9">
        <v>42975</v>
      </c>
      <c r="B197" s="49"/>
      <c r="C197" s="10">
        <f t="shared" si="64"/>
        <v>0</v>
      </c>
      <c r="D197" s="49"/>
      <c r="E197" s="10">
        <f t="shared" si="65"/>
        <v>0</v>
      </c>
      <c r="F197" s="49"/>
      <c r="G197" s="10">
        <f t="shared" si="66"/>
        <v>0</v>
      </c>
      <c r="H197" s="49"/>
      <c r="I197" s="10">
        <f t="shared" si="67"/>
        <v>0</v>
      </c>
    </row>
    <row r="198" spans="1:9">
      <c r="A198" s="9">
        <v>42976</v>
      </c>
      <c r="B198" s="49"/>
      <c r="C198" s="10">
        <f t="shared" si="64"/>
        <v>0</v>
      </c>
      <c r="D198" s="49"/>
      <c r="E198" s="10">
        <f t="shared" si="65"/>
        <v>0</v>
      </c>
      <c r="F198" s="49"/>
      <c r="G198" s="10">
        <f t="shared" si="66"/>
        <v>0</v>
      </c>
      <c r="H198" s="49"/>
      <c r="I198" s="10">
        <f t="shared" si="67"/>
        <v>0</v>
      </c>
    </row>
    <row r="199" spans="1:9">
      <c r="A199" s="9">
        <v>42977</v>
      </c>
      <c r="B199" s="49"/>
      <c r="C199" s="10">
        <f t="shared" si="64"/>
        <v>0</v>
      </c>
      <c r="D199" s="49"/>
      <c r="E199" s="10">
        <f t="shared" si="65"/>
        <v>0</v>
      </c>
      <c r="F199" s="49"/>
      <c r="G199" s="10">
        <f t="shared" si="66"/>
        <v>0</v>
      </c>
      <c r="H199" s="49"/>
      <c r="I199" s="10">
        <f t="shared" si="67"/>
        <v>0</v>
      </c>
    </row>
    <row r="200" spans="1:9">
      <c r="A200" s="9">
        <v>42978</v>
      </c>
      <c r="B200" s="49"/>
      <c r="C200" s="10">
        <f t="shared" si="64"/>
        <v>0</v>
      </c>
      <c r="D200" s="49"/>
      <c r="E200" s="10">
        <f t="shared" si="65"/>
        <v>0</v>
      </c>
      <c r="F200" s="49"/>
      <c r="G200" s="10">
        <f t="shared" si="66"/>
        <v>0</v>
      </c>
      <c r="H200" s="49"/>
      <c r="I200" s="10">
        <f t="shared" si="67"/>
        <v>0</v>
      </c>
    </row>
    <row r="201" spans="1:9">
      <c r="A201" s="9">
        <v>42979</v>
      </c>
      <c r="B201" s="49"/>
      <c r="C201" s="10">
        <f t="shared" si="64"/>
        <v>0</v>
      </c>
      <c r="D201" s="49"/>
      <c r="E201" s="10">
        <f t="shared" si="65"/>
        <v>0</v>
      </c>
      <c r="F201" s="49"/>
      <c r="G201" s="10">
        <f t="shared" si="66"/>
        <v>0</v>
      </c>
      <c r="H201" s="49"/>
      <c r="I201" s="10">
        <f t="shared" si="67"/>
        <v>0</v>
      </c>
    </row>
    <row r="202" spans="1:9">
      <c r="A202" s="9">
        <v>42980</v>
      </c>
      <c r="B202" s="49"/>
      <c r="C202" s="10">
        <f t="shared" si="64"/>
        <v>0</v>
      </c>
      <c r="D202" s="49"/>
      <c r="E202" s="10">
        <f t="shared" si="65"/>
        <v>0</v>
      </c>
      <c r="F202" s="49"/>
      <c r="G202" s="10">
        <f t="shared" si="66"/>
        <v>0</v>
      </c>
      <c r="H202" s="49"/>
      <c r="I202" s="10">
        <f t="shared" si="67"/>
        <v>0</v>
      </c>
    </row>
    <row r="203" spans="1:9">
      <c r="A203" s="9">
        <v>42981</v>
      </c>
      <c r="B203" s="49"/>
      <c r="C203" s="10">
        <f t="shared" si="64"/>
        <v>0</v>
      </c>
      <c r="D203" s="49"/>
      <c r="E203" s="10">
        <f t="shared" si="65"/>
        <v>0</v>
      </c>
      <c r="F203" s="49"/>
      <c r="G203" s="10">
        <f t="shared" si="66"/>
        <v>0</v>
      </c>
      <c r="H203" s="49"/>
      <c r="I203" s="10">
        <f t="shared" si="67"/>
        <v>0</v>
      </c>
    </row>
    <row r="204" spans="1:9">
      <c r="A204" s="9">
        <v>42982</v>
      </c>
      <c r="B204" s="49"/>
      <c r="C204" s="10">
        <f t="shared" si="64"/>
        <v>0</v>
      </c>
      <c r="D204" s="49"/>
      <c r="E204" s="10">
        <f t="shared" si="65"/>
        <v>0</v>
      </c>
      <c r="F204" s="49"/>
      <c r="G204" s="10">
        <f t="shared" si="66"/>
        <v>0</v>
      </c>
      <c r="H204" s="49"/>
      <c r="I204" s="10">
        <f t="shared" si="67"/>
        <v>0</v>
      </c>
    </row>
    <row r="205" spans="1:9">
      <c r="A205" s="9">
        <v>42983</v>
      </c>
      <c r="B205" s="49"/>
      <c r="C205" s="10">
        <f t="shared" si="64"/>
        <v>0</v>
      </c>
      <c r="D205" s="49"/>
      <c r="E205" s="10">
        <f t="shared" si="65"/>
        <v>0</v>
      </c>
      <c r="F205" s="49"/>
      <c r="G205" s="10">
        <f t="shared" si="66"/>
        <v>0</v>
      </c>
      <c r="H205" s="49"/>
      <c r="I205" s="10">
        <f t="shared" si="67"/>
        <v>0</v>
      </c>
    </row>
    <row r="206" spans="1:9">
      <c r="A206" s="9">
        <v>42984</v>
      </c>
      <c r="B206" s="49"/>
      <c r="C206" s="10">
        <f t="shared" si="64"/>
        <v>0</v>
      </c>
      <c r="D206" s="49"/>
      <c r="E206" s="10">
        <f t="shared" si="65"/>
        <v>0</v>
      </c>
      <c r="F206" s="49"/>
      <c r="G206" s="10">
        <f t="shared" si="66"/>
        <v>0</v>
      </c>
      <c r="H206" s="49"/>
      <c r="I206" s="10">
        <f t="shared" si="67"/>
        <v>0</v>
      </c>
    </row>
    <row r="207" spans="1:9">
      <c r="A207" s="9">
        <v>42985</v>
      </c>
      <c r="B207" s="49"/>
      <c r="C207" s="10">
        <f t="shared" si="64"/>
        <v>0</v>
      </c>
      <c r="D207" s="49"/>
      <c r="E207" s="10">
        <f t="shared" si="65"/>
        <v>0</v>
      </c>
      <c r="F207" s="49"/>
      <c r="G207" s="10">
        <f t="shared" si="66"/>
        <v>0</v>
      </c>
      <c r="H207" s="49"/>
      <c r="I207" s="10">
        <f t="shared" si="67"/>
        <v>0</v>
      </c>
    </row>
    <row r="208" spans="1:9">
      <c r="A208" s="9">
        <v>42986</v>
      </c>
      <c r="B208" s="49"/>
      <c r="C208" s="10">
        <f t="shared" si="64"/>
        <v>0</v>
      </c>
      <c r="D208" s="49"/>
      <c r="E208" s="10">
        <f t="shared" si="65"/>
        <v>0</v>
      </c>
      <c r="F208" s="49"/>
      <c r="G208" s="10">
        <f t="shared" si="66"/>
        <v>0</v>
      </c>
      <c r="H208" s="49"/>
      <c r="I208" s="10">
        <f t="shared" si="67"/>
        <v>0</v>
      </c>
    </row>
    <row r="209" spans="1:9">
      <c r="A209" s="9">
        <v>42987</v>
      </c>
      <c r="B209" s="49"/>
      <c r="C209" s="10">
        <f t="shared" si="64"/>
        <v>0</v>
      </c>
      <c r="D209" s="49"/>
      <c r="E209" s="10">
        <f t="shared" si="65"/>
        <v>0</v>
      </c>
      <c r="F209" s="49"/>
      <c r="G209" s="10">
        <f t="shared" si="66"/>
        <v>0</v>
      </c>
      <c r="H209" s="49"/>
      <c r="I209" s="10">
        <f t="shared" si="67"/>
        <v>0</v>
      </c>
    </row>
    <row r="210" spans="1:9">
      <c r="A210" s="9">
        <v>42988</v>
      </c>
      <c r="B210" s="49"/>
      <c r="C210" s="10">
        <f t="shared" si="64"/>
        <v>0</v>
      </c>
      <c r="D210" s="49"/>
      <c r="E210" s="10">
        <f t="shared" si="65"/>
        <v>0</v>
      </c>
      <c r="F210" s="49"/>
      <c r="G210" s="10">
        <f t="shared" si="66"/>
        <v>0</v>
      </c>
      <c r="H210" s="49"/>
      <c r="I210" s="10">
        <f t="shared" si="67"/>
        <v>0</v>
      </c>
    </row>
    <row r="211" spans="1:9">
      <c r="A211" s="9">
        <v>42989</v>
      </c>
      <c r="B211" s="49"/>
      <c r="C211" s="10">
        <f t="shared" si="64"/>
        <v>0</v>
      </c>
      <c r="D211" s="49"/>
      <c r="E211" s="10">
        <f t="shared" si="65"/>
        <v>0</v>
      </c>
      <c r="F211" s="49"/>
      <c r="G211" s="10">
        <f t="shared" si="66"/>
        <v>0</v>
      </c>
      <c r="H211" s="49"/>
      <c r="I211" s="10">
        <f t="shared" si="67"/>
        <v>0</v>
      </c>
    </row>
    <row r="212" spans="1:9">
      <c r="A212" s="9">
        <v>42990</v>
      </c>
      <c r="B212" s="49"/>
      <c r="C212" s="10">
        <f t="shared" si="64"/>
        <v>0</v>
      </c>
      <c r="D212" s="49"/>
      <c r="E212" s="10">
        <f t="shared" si="65"/>
        <v>0</v>
      </c>
      <c r="F212" s="49"/>
      <c r="G212" s="10">
        <f t="shared" si="66"/>
        <v>0</v>
      </c>
      <c r="H212" s="49"/>
      <c r="I212" s="10">
        <f t="shared" si="67"/>
        <v>0</v>
      </c>
    </row>
    <row r="213" spans="1:9">
      <c r="A213" s="9">
        <v>42991</v>
      </c>
      <c r="B213" s="49"/>
      <c r="C213" s="10">
        <f t="shared" si="64"/>
        <v>0</v>
      </c>
      <c r="D213" s="49"/>
      <c r="E213" s="10">
        <f t="shared" si="65"/>
        <v>0</v>
      </c>
      <c r="F213" s="49"/>
      <c r="G213" s="10">
        <f t="shared" si="66"/>
        <v>0</v>
      </c>
      <c r="H213" s="49"/>
      <c r="I213" s="10">
        <f t="shared" si="67"/>
        <v>0</v>
      </c>
    </row>
    <row r="214" spans="1:9">
      <c r="A214" s="9">
        <v>42992</v>
      </c>
      <c r="B214" s="49"/>
      <c r="C214" s="10">
        <f t="shared" si="64"/>
        <v>0</v>
      </c>
      <c r="D214" s="49"/>
      <c r="E214" s="10">
        <f t="shared" si="65"/>
        <v>0</v>
      </c>
      <c r="F214" s="49"/>
      <c r="G214" s="10">
        <f t="shared" si="66"/>
        <v>0</v>
      </c>
      <c r="H214" s="49"/>
      <c r="I214" s="10">
        <f t="shared" si="67"/>
        <v>0</v>
      </c>
    </row>
    <row r="215" spans="1:9">
      <c r="A215" s="9">
        <v>42993</v>
      </c>
      <c r="B215" s="49"/>
      <c r="C215" s="10">
        <f t="shared" si="64"/>
        <v>0</v>
      </c>
      <c r="D215" s="49"/>
      <c r="E215" s="10">
        <f t="shared" si="65"/>
        <v>0</v>
      </c>
      <c r="F215" s="49"/>
      <c r="G215" s="10">
        <f t="shared" si="66"/>
        <v>0</v>
      </c>
      <c r="H215" s="49"/>
      <c r="I215" s="10">
        <f t="shared" si="67"/>
        <v>0</v>
      </c>
    </row>
    <row r="216" spans="1:9">
      <c r="A216" s="9">
        <v>42994</v>
      </c>
      <c r="B216" s="49"/>
      <c r="C216" s="10">
        <f t="shared" si="64"/>
        <v>0</v>
      </c>
      <c r="D216" s="49"/>
      <c r="E216" s="10">
        <f t="shared" si="65"/>
        <v>0</v>
      </c>
      <c r="F216" s="49"/>
      <c r="G216" s="10">
        <f t="shared" si="66"/>
        <v>0</v>
      </c>
      <c r="H216" s="49"/>
      <c r="I216" s="10">
        <f t="shared" si="67"/>
        <v>0</v>
      </c>
    </row>
    <row r="217" spans="1:9">
      <c r="A217" s="9">
        <v>42995</v>
      </c>
      <c r="B217" s="49"/>
      <c r="C217" s="10">
        <f t="shared" si="64"/>
        <v>0</v>
      </c>
      <c r="D217" s="49"/>
      <c r="E217" s="10">
        <f t="shared" si="65"/>
        <v>0</v>
      </c>
      <c r="F217" s="49"/>
      <c r="G217" s="10">
        <f t="shared" si="66"/>
        <v>0</v>
      </c>
      <c r="H217" s="49"/>
      <c r="I217" s="10">
        <f t="shared" si="67"/>
        <v>0</v>
      </c>
    </row>
    <row r="218" spans="1:9">
      <c r="A218" s="9">
        <v>42996</v>
      </c>
      <c r="B218" s="49"/>
      <c r="C218" s="10">
        <f t="shared" si="64"/>
        <v>0</v>
      </c>
      <c r="D218" s="49"/>
      <c r="E218" s="10">
        <f t="shared" si="65"/>
        <v>0</v>
      </c>
      <c r="F218" s="49"/>
      <c r="G218" s="10">
        <f t="shared" si="66"/>
        <v>0</v>
      </c>
      <c r="H218" s="49"/>
      <c r="I218" s="10">
        <f t="shared" si="67"/>
        <v>0</v>
      </c>
    </row>
    <row r="219" spans="1:9">
      <c r="A219" s="9">
        <v>42997</v>
      </c>
      <c r="B219" s="49"/>
      <c r="C219" s="10">
        <f t="shared" si="64"/>
        <v>0</v>
      </c>
      <c r="D219" s="49"/>
      <c r="E219" s="10">
        <f t="shared" si="65"/>
        <v>0</v>
      </c>
      <c r="F219" s="49"/>
      <c r="G219" s="10">
        <f t="shared" si="66"/>
        <v>0</v>
      </c>
      <c r="H219" s="49"/>
      <c r="I219" s="10">
        <f t="shared" si="67"/>
        <v>0</v>
      </c>
    </row>
    <row r="220" spans="1:9">
      <c r="A220" s="9">
        <v>42998</v>
      </c>
      <c r="B220" s="49"/>
      <c r="C220" s="10">
        <f t="shared" si="64"/>
        <v>0</v>
      </c>
      <c r="D220" s="49"/>
      <c r="E220" s="10">
        <f t="shared" si="65"/>
        <v>0</v>
      </c>
      <c r="F220" s="49"/>
      <c r="G220" s="10">
        <f t="shared" si="66"/>
        <v>0</v>
      </c>
      <c r="H220" s="49"/>
      <c r="I220" s="10">
        <f t="shared" si="67"/>
        <v>0</v>
      </c>
    </row>
    <row r="221" spans="1:9">
      <c r="A221" s="9">
        <v>42999</v>
      </c>
      <c r="B221" s="49"/>
      <c r="C221" s="10">
        <f t="shared" si="64"/>
        <v>0</v>
      </c>
      <c r="D221" s="49"/>
      <c r="E221" s="10">
        <f t="shared" si="65"/>
        <v>0</v>
      </c>
      <c r="F221" s="49"/>
      <c r="G221" s="10">
        <f t="shared" si="66"/>
        <v>0</v>
      </c>
      <c r="H221" s="49"/>
      <c r="I221" s="10">
        <f t="shared" si="67"/>
        <v>0</v>
      </c>
    </row>
    <row r="222" spans="1:9">
      <c r="A222" s="9">
        <v>43000</v>
      </c>
      <c r="B222" s="49"/>
      <c r="C222" s="10">
        <f t="shared" si="64"/>
        <v>0</v>
      </c>
      <c r="D222" s="49"/>
      <c r="E222" s="10">
        <f t="shared" si="65"/>
        <v>0</v>
      </c>
      <c r="F222" s="49"/>
      <c r="G222" s="10">
        <f t="shared" si="66"/>
        <v>0</v>
      </c>
      <c r="H222" s="49"/>
      <c r="I222" s="10">
        <f t="shared" si="67"/>
        <v>0</v>
      </c>
    </row>
    <row r="223" spans="1:9">
      <c r="A223" s="9">
        <v>43001</v>
      </c>
      <c r="B223" s="49"/>
      <c r="C223" s="10">
        <f t="shared" ref="C223:C269" si="68">B223/100000000</f>
        <v>0</v>
      </c>
      <c r="D223" s="49"/>
      <c r="E223" s="10">
        <f t="shared" ref="E223:E269" si="69">D223/100000000</f>
        <v>0</v>
      </c>
      <c r="F223" s="49"/>
      <c r="G223" s="10">
        <f t="shared" ref="G223:G269" si="70">F223/100000000</f>
        <v>0</v>
      </c>
      <c r="H223" s="49"/>
      <c r="I223" s="10">
        <f t="shared" ref="I223:I269" si="71">H223/100000000</f>
        <v>0</v>
      </c>
    </row>
    <row r="224" spans="1:9">
      <c r="A224" s="9">
        <v>43002</v>
      </c>
      <c r="B224" s="49"/>
      <c r="C224" s="10">
        <f t="shared" si="68"/>
        <v>0</v>
      </c>
      <c r="D224" s="49"/>
      <c r="E224" s="10">
        <f t="shared" si="69"/>
        <v>0</v>
      </c>
      <c r="F224" s="49"/>
      <c r="G224" s="10">
        <f t="shared" si="70"/>
        <v>0</v>
      </c>
      <c r="H224" s="49"/>
      <c r="I224" s="10">
        <f t="shared" si="71"/>
        <v>0</v>
      </c>
    </row>
    <row r="225" spans="1:9">
      <c r="A225" s="9">
        <v>43003</v>
      </c>
      <c r="B225" s="49"/>
      <c r="C225" s="10">
        <f t="shared" si="68"/>
        <v>0</v>
      </c>
      <c r="D225" s="49"/>
      <c r="E225" s="10">
        <f t="shared" si="69"/>
        <v>0</v>
      </c>
      <c r="F225" s="49"/>
      <c r="G225" s="10">
        <f t="shared" si="70"/>
        <v>0</v>
      </c>
      <c r="H225" s="49"/>
      <c r="I225" s="10">
        <f t="shared" si="71"/>
        <v>0</v>
      </c>
    </row>
    <row r="226" spans="1:9">
      <c r="A226" s="9">
        <v>43004</v>
      </c>
      <c r="B226" s="49"/>
      <c r="C226" s="10">
        <f t="shared" si="68"/>
        <v>0</v>
      </c>
      <c r="D226" s="49"/>
      <c r="E226" s="10">
        <f t="shared" si="69"/>
        <v>0</v>
      </c>
      <c r="F226" s="49"/>
      <c r="G226" s="10">
        <f t="shared" si="70"/>
        <v>0</v>
      </c>
      <c r="H226" s="49"/>
      <c r="I226" s="10">
        <f t="shared" si="71"/>
        <v>0</v>
      </c>
    </row>
    <row r="227" spans="1:9">
      <c r="A227" s="9">
        <v>43005</v>
      </c>
      <c r="B227" s="49"/>
      <c r="C227" s="10">
        <f t="shared" si="68"/>
        <v>0</v>
      </c>
      <c r="D227" s="49"/>
      <c r="E227" s="10">
        <f t="shared" si="69"/>
        <v>0</v>
      </c>
      <c r="F227" s="49"/>
      <c r="G227" s="10">
        <f t="shared" si="70"/>
        <v>0</v>
      </c>
      <c r="H227" s="49"/>
      <c r="I227" s="10">
        <f t="shared" si="71"/>
        <v>0</v>
      </c>
    </row>
    <row r="228" spans="1:9">
      <c r="A228" s="9">
        <v>43006</v>
      </c>
      <c r="B228" s="49"/>
      <c r="C228" s="10">
        <f t="shared" si="68"/>
        <v>0</v>
      </c>
      <c r="D228" s="49"/>
      <c r="E228" s="10">
        <f t="shared" si="69"/>
        <v>0</v>
      </c>
      <c r="F228" s="49"/>
      <c r="G228" s="10">
        <f t="shared" si="70"/>
        <v>0</v>
      </c>
      <c r="H228" s="49"/>
      <c r="I228" s="10">
        <f t="shared" si="71"/>
        <v>0</v>
      </c>
    </row>
    <row r="229" spans="1:9">
      <c r="A229" s="9">
        <v>43007</v>
      </c>
      <c r="B229" s="49"/>
      <c r="C229" s="10">
        <f t="shared" si="68"/>
        <v>0</v>
      </c>
      <c r="D229" s="49"/>
      <c r="E229" s="10">
        <f t="shared" si="69"/>
        <v>0</v>
      </c>
      <c r="F229" s="49"/>
      <c r="G229" s="10">
        <f t="shared" si="70"/>
        <v>0</v>
      </c>
      <c r="H229" s="49"/>
      <c r="I229" s="10">
        <f t="shared" si="71"/>
        <v>0</v>
      </c>
    </row>
    <row r="230" spans="1:9">
      <c r="A230" s="9">
        <v>43008</v>
      </c>
      <c r="B230" s="49"/>
      <c r="C230" s="10">
        <f t="shared" si="68"/>
        <v>0</v>
      </c>
      <c r="D230" s="49"/>
      <c r="E230" s="10">
        <f t="shared" si="69"/>
        <v>0</v>
      </c>
      <c r="F230" s="49"/>
      <c r="G230" s="10">
        <f t="shared" si="70"/>
        <v>0</v>
      </c>
      <c r="H230" s="49"/>
      <c r="I230" s="10">
        <f t="shared" si="71"/>
        <v>0</v>
      </c>
    </row>
    <row r="231" spans="1:9">
      <c r="A231" s="9">
        <v>43009</v>
      </c>
      <c r="B231" s="49"/>
      <c r="C231" s="10">
        <f t="shared" si="68"/>
        <v>0</v>
      </c>
      <c r="D231" s="49"/>
      <c r="E231" s="10">
        <f t="shared" si="69"/>
        <v>0</v>
      </c>
      <c r="F231" s="49"/>
      <c r="G231" s="10">
        <f t="shared" si="70"/>
        <v>0</v>
      </c>
      <c r="H231" s="49"/>
      <c r="I231" s="10">
        <f t="shared" si="71"/>
        <v>0</v>
      </c>
    </row>
    <row r="232" spans="1:9">
      <c r="A232" s="9">
        <v>43010</v>
      </c>
      <c r="B232" s="49"/>
      <c r="C232" s="10">
        <f t="shared" si="68"/>
        <v>0</v>
      </c>
      <c r="D232" s="49"/>
      <c r="E232" s="10">
        <f t="shared" si="69"/>
        <v>0</v>
      </c>
      <c r="F232" s="49"/>
      <c r="G232" s="10">
        <f t="shared" si="70"/>
        <v>0</v>
      </c>
      <c r="H232" s="49"/>
      <c r="I232" s="10">
        <f t="shared" si="71"/>
        <v>0</v>
      </c>
    </row>
    <row r="233" spans="1:9">
      <c r="A233" s="9">
        <v>43011</v>
      </c>
      <c r="B233" s="49"/>
      <c r="C233" s="10">
        <f t="shared" si="68"/>
        <v>0</v>
      </c>
      <c r="D233" s="49"/>
      <c r="E233" s="10">
        <f t="shared" si="69"/>
        <v>0</v>
      </c>
      <c r="F233" s="49"/>
      <c r="G233" s="10">
        <f t="shared" si="70"/>
        <v>0</v>
      </c>
      <c r="H233" s="49"/>
      <c r="I233" s="10">
        <f t="shared" si="71"/>
        <v>0</v>
      </c>
    </row>
    <row r="234" spans="1:9">
      <c r="A234" s="9">
        <v>43012</v>
      </c>
      <c r="B234" s="49"/>
      <c r="C234" s="10">
        <f t="shared" si="68"/>
        <v>0</v>
      </c>
      <c r="D234" s="49"/>
      <c r="E234" s="10">
        <f t="shared" si="69"/>
        <v>0</v>
      </c>
      <c r="F234" s="49"/>
      <c r="G234" s="10">
        <f t="shared" si="70"/>
        <v>0</v>
      </c>
      <c r="H234" s="49"/>
      <c r="I234" s="10">
        <f t="shared" si="71"/>
        <v>0</v>
      </c>
    </row>
    <row r="235" spans="1:9">
      <c r="A235" s="9">
        <v>43013</v>
      </c>
      <c r="B235" s="49"/>
      <c r="C235" s="10">
        <f t="shared" si="68"/>
        <v>0</v>
      </c>
      <c r="D235" s="49"/>
      <c r="E235" s="10">
        <f t="shared" si="69"/>
        <v>0</v>
      </c>
      <c r="F235" s="49"/>
      <c r="G235" s="10">
        <f t="shared" si="70"/>
        <v>0</v>
      </c>
      <c r="H235" s="49"/>
      <c r="I235" s="10">
        <f t="shared" si="71"/>
        <v>0</v>
      </c>
    </row>
    <row r="236" spans="1:9">
      <c r="A236" s="9">
        <v>43014</v>
      </c>
      <c r="B236" s="49"/>
      <c r="C236" s="10">
        <f t="shared" si="68"/>
        <v>0</v>
      </c>
      <c r="D236" s="49"/>
      <c r="E236" s="10">
        <f t="shared" si="69"/>
        <v>0</v>
      </c>
      <c r="F236" s="49"/>
      <c r="G236" s="10">
        <f t="shared" si="70"/>
        <v>0</v>
      </c>
      <c r="H236" s="49"/>
      <c r="I236" s="10">
        <f t="shared" si="71"/>
        <v>0</v>
      </c>
    </row>
    <row r="237" spans="1:9">
      <c r="A237" s="9">
        <v>43015</v>
      </c>
      <c r="B237" s="49"/>
      <c r="C237" s="10">
        <f t="shared" si="68"/>
        <v>0</v>
      </c>
      <c r="D237" s="49"/>
      <c r="E237" s="10">
        <f t="shared" si="69"/>
        <v>0</v>
      </c>
      <c r="F237" s="49"/>
      <c r="G237" s="10">
        <f t="shared" si="70"/>
        <v>0</v>
      </c>
      <c r="H237" s="49"/>
      <c r="I237" s="10">
        <f t="shared" si="71"/>
        <v>0</v>
      </c>
    </row>
    <row r="238" spans="1:9">
      <c r="A238" s="9">
        <v>43016</v>
      </c>
      <c r="B238" s="49"/>
      <c r="C238" s="10">
        <f t="shared" si="68"/>
        <v>0</v>
      </c>
      <c r="D238" s="49"/>
      <c r="E238" s="10">
        <f t="shared" si="69"/>
        <v>0</v>
      </c>
      <c r="F238" s="49"/>
      <c r="G238" s="10">
        <f t="shared" si="70"/>
        <v>0</v>
      </c>
      <c r="H238" s="49"/>
      <c r="I238" s="10">
        <f t="shared" si="71"/>
        <v>0</v>
      </c>
    </row>
    <row r="239" spans="1:9">
      <c r="A239" s="9">
        <v>43017</v>
      </c>
      <c r="B239" s="49"/>
      <c r="C239" s="10">
        <f t="shared" si="68"/>
        <v>0</v>
      </c>
      <c r="D239" s="49"/>
      <c r="E239" s="10">
        <f t="shared" si="69"/>
        <v>0</v>
      </c>
      <c r="F239" s="49"/>
      <c r="G239" s="10">
        <f t="shared" si="70"/>
        <v>0</v>
      </c>
      <c r="H239" s="49"/>
      <c r="I239" s="10">
        <f t="shared" si="71"/>
        <v>0</v>
      </c>
    </row>
    <row r="240" spans="1:9">
      <c r="A240" s="9">
        <v>43018</v>
      </c>
      <c r="B240" s="49"/>
      <c r="C240" s="10">
        <f t="shared" si="68"/>
        <v>0</v>
      </c>
      <c r="D240" s="49"/>
      <c r="E240" s="10">
        <f t="shared" si="69"/>
        <v>0</v>
      </c>
      <c r="F240" s="49"/>
      <c r="G240" s="10">
        <f t="shared" si="70"/>
        <v>0</v>
      </c>
      <c r="H240" s="49"/>
      <c r="I240" s="10">
        <f t="shared" si="71"/>
        <v>0</v>
      </c>
    </row>
    <row r="241" spans="1:9">
      <c r="A241" s="9">
        <v>43019</v>
      </c>
      <c r="B241" s="49"/>
      <c r="C241" s="10">
        <f t="shared" si="68"/>
        <v>0</v>
      </c>
      <c r="D241" s="49"/>
      <c r="E241" s="10">
        <f t="shared" si="69"/>
        <v>0</v>
      </c>
      <c r="F241" s="49"/>
      <c r="G241" s="10">
        <f t="shared" si="70"/>
        <v>0</v>
      </c>
      <c r="H241" s="49"/>
      <c r="I241" s="10">
        <f t="shared" si="71"/>
        <v>0</v>
      </c>
    </row>
    <row r="242" spans="1:9">
      <c r="A242" s="9">
        <v>43020</v>
      </c>
      <c r="B242" s="49"/>
      <c r="C242" s="10">
        <f t="shared" si="68"/>
        <v>0</v>
      </c>
      <c r="D242" s="49"/>
      <c r="E242" s="10">
        <f t="shared" si="69"/>
        <v>0</v>
      </c>
      <c r="F242" s="49"/>
      <c r="G242" s="10">
        <f t="shared" si="70"/>
        <v>0</v>
      </c>
      <c r="H242" s="49"/>
      <c r="I242" s="10">
        <f t="shared" si="71"/>
        <v>0</v>
      </c>
    </row>
    <row r="243" spans="1:9">
      <c r="A243" s="9">
        <v>43021</v>
      </c>
      <c r="B243" s="49"/>
      <c r="C243" s="10">
        <f t="shared" si="68"/>
        <v>0</v>
      </c>
      <c r="D243" s="49"/>
      <c r="E243" s="10">
        <f t="shared" si="69"/>
        <v>0</v>
      </c>
      <c r="F243" s="49"/>
      <c r="G243" s="10">
        <f t="shared" si="70"/>
        <v>0</v>
      </c>
      <c r="H243" s="49"/>
      <c r="I243" s="10">
        <f t="shared" si="71"/>
        <v>0</v>
      </c>
    </row>
    <row r="244" spans="1:9">
      <c r="A244" s="9">
        <v>43022</v>
      </c>
      <c r="B244" s="49"/>
      <c r="C244" s="10">
        <f t="shared" si="68"/>
        <v>0</v>
      </c>
      <c r="D244" s="49"/>
      <c r="E244" s="10">
        <f t="shared" si="69"/>
        <v>0</v>
      </c>
      <c r="F244" s="49"/>
      <c r="G244" s="10">
        <f t="shared" si="70"/>
        <v>0</v>
      </c>
      <c r="H244" s="49"/>
      <c r="I244" s="10">
        <f t="shared" si="71"/>
        <v>0</v>
      </c>
    </row>
    <row r="245" spans="1:9">
      <c r="A245" s="9">
        <v>43023</v>
      </c>
      <c r="B245" s="49"/>
      <c r="C245" s="10">
        <f t="shared" si="68"/>
        <v>0</v>
      </c>
      <c r="D245" s="49"/>
      <c r="E245" s="10">
        <f t="shared" si="69"/>
        <v>0</v>
      </c>
      <c r="F245" s="49"/>
      <c r="G245" s="10">
        <f t="shared" si="70"/>
        <v>0</v>
      </c>
      <c r="H245" s="49"/>
      <c r="I245" s="10">
        <f t="shared" si="71"/>
        <v>0</v>
      </c>
    </row>
    <row r="246" spans="1:9">
      <c r="A246" s="9">
        <v>43024</v>
      </c>
      <c r="B246" s="49"/>
      <c r="C246" s="10">
        <f t="shared" si="68"/>
        <v>0</v>
      </c>
      <c r="D246" s="49"/>
      <c r="E246" s="10">
        <f t="shared" si="69"/>
        <v>0</v>
      </c>
      <c r="F246" s="49"/>
      <c r="G246" s="10">
        <f t="shared" si="70"/>
        <v>0</v>
      </c>
      <c r="H246" s="49"/>
      <c r="I246" s="10">
        <f t="shared" si="71"/>
        <v>0</v>
      </c>
    </row>
    <row r="247" spans="1:9">
      <c r="A247" s="9">
        <v>43025</v>
      </c>
      <c r="B247" s="49"/>
      <c r="C247" s="10">
        <f t="shared" si="68"/>
        <v>0</v>
      </c>
      <c r="D247" s="49"/>
      <c r="E247" s="10">
        <f t="shared" si="69"/>
        <v>0</v>
      </c>
      <c r="F247" s="49"/>
      <c r="G247" s="10">
        <f t="shared" si="70"/>
        <v>0</v>
      </c>
      <c r="H247" s="49"/>
      <c r="I247" s="10">
        <f t="shared" si="71"/>
        <v>0</v>
      </c>
    </row>
    <row r="248" spans="1:9">
      <c r="A248" s="9">
        <v>43026</v>
      </c>
      <c r="B248" s="49"/>
      <c r="C248" s="10">
        <f t="shared" si="68"/>
        <v>0</v>
      </c>
      <c r="D248" s="49"/>
      <c r="E248" s="10">
        <f t="shared" si="69"/>
        <v>0</v>
      </c>
      <c r="F248" s="49"/>
      <c r="G248" s="10">
        <f t="shared" si="70"/>
        <v>0</v>
      </c>
      <c r="H248" s="49"/>
      <c r="I248" s="10">
        <f t="shared" si="71"/>
        <v>0</v>
      </c>
    </row>
    <row r="249" spans="1:9">
      <c r="A249" s="9">
        <v>43027</v>
      </c>
      <c r="B249" s="49"/>
      <c r="C249" s="10">
        <f t="shared" si="68"/>
        <v>0</v>
      </c>
      <c r="D249" s="49"/>
      <c r="E249" s="10">
        <f t="shared" si="69"/>
        <v>0</v>
      </c>
      <c r="F249" s="49"/>
      <c r="G249" s="10">
        <f t="shared" si="70"/>
        <v>0</v>
      </c>
      <c r="H249" s="49"/>
      <c r="I249" s="10">
        <f t="shared" si="71"/>
        <v>0</v>
      </c>
    </row>
    <row r="250" spans="1:9">
      <c r="A250" s="9">
        <v>43028</v>
      </c>
      <c r="B250" s="49"/>
      <c r="C250" s="10">
        <f t="shared" si="68"/>
        <v>0</v>
      </c>
      <c r="D250" s="49"/>
      <c r="E250" s="10">
        <f t="shared" si="69"/>
        <v>0</v>
      </c>
      <c r="F250" s="49"/>
      <c r="G250" s="10">
        <f t="shared" si="70"/>
        <v>0</v>
      </c>
      <c r="H250" s="49"/>
      <c r="I250" s="10">
        <f t="shared" si="71"/>
        <v>0</v>
      </c>
    </row>
    <row r="251" spans="1:9">
      <c r="A251" s="9">
        <v>43029</v>
      </c>
      <c r="B251" s="49"/>
      <c r="C251" s="10">
        <f t="shared" si="68"/>
        <v>0</v>
      </c>
      <c r="D251" s="49"/>
      <c r="E251" s="10">
        <f t="shared" si="69"/>
        <v>0</v>
      </c>
      <c r="F251" s="49"/>
      <c r="G251" s="10">
        <f t="shared" si="70"/>
        <v>0</v>
      </c>
      <c r="H251" s="49"/>
      <c r="I251" s="10">
        <f t="shared" si="71"/>
        <v>0</v>
      </c>
    </row>
    <row r="252" spans="1:9">
      <c r="A252" s="9">
        <v>43030</v>
      </c>
      <c r="B252" s="49"/>
      <c r="C252" s="10">
        <f t="shared" si="68"/>
        <v>0</v>
      </c>
      <c r="D252" s="49"/>
      <c r="E252" s="10">
        <f t="shared" si="69"/>
        <v>0</v>
      </c>
      <c r="F252" s="49"/>
      <c r="G252" s="10">
        <f t="shared" si="70"/>
        <v>0</v>
      </c>
      <c r="H252" s="49"/>
      <c r="I252" s="10">
        <f t="shared" si="71"/>
        <v>0</v>
      </c>
    </row>
    <row r="253" spans="1:9">
      <c r="A253" s="9">
        <v>43031</v>
      </c>
      <c r="B253" s="49"/>
      <c r="C253" s="10">
        <f t="shared" si="68"/>
        <v>0</v>
      </c>
      <c r="D253" s="49"/>
      <c r="E253" s="10">
        <f t="shared" si="69"/>
        <v>0</v>
      </c>
      <c r="F253" s="49"/>
      <c r="G253" s="10">
        <f t="shared" si="70"/>
        <v>0</v>
      </c>
      <c r="H253" s="49"/>
      <c r="I253" s="10">
        <f t="shared" si="71"/>
        <v>0</v>
      </c>
    </row>
    <row r="254" spans="1:9">
      <c r="A254" s="9">
        <v>43032</v>
      </c>
      <c r="B254" s="49"/>
      <c r="C254" s="10">
        <f t="shared" si="68"/>
        <v>0</v>
      </c>
      <c r="D254" s="49"/>
      <c r="E254" s="10">
        <f t="shared" si="69"/>
        <v>0</v>
      </c>
      <c r="F254" s="49"/>
      <c r="G254" s="10">
        <f t="shared" si="70"/>
        <v>0</v>
      </c>
      <c r="H254" s="49"/>
      <c r="I254" s="10">
        <f t="shared" si="71"/>
        <v>0</v>
      </c>
    </row>
    <row r="255" spans="1:9">
      <c r="A255" s="9">
        <v>43033</v>
      </c>
      <c r="B255" s="49"/>
      <c r="C255" s="10">
        <f t="shared" si="68"/>
        <v>0</v>
      </c>
      <c r="D255" s="49"/>
      <c r="E255" s="10">
        <f t="shared" si="69"/>
        <v>0</v>
      </c>
      <c r="F255" s="49"/>
      <c r="G255" s="10">
        <f t="shared" si="70"/>
        <v>0</v>
      </c>
      <c r="H255" s="49"/>
      <c r="I255" s="10">
        <f t="shared" si="71"/>
        <v>0</v>
      </c>
    </row>
    <row r="256" spans="1:9">
      <c r="A256" s="9">
        <v>43034</v>
      </c>
      <c r="B256" s="49"/>
      <c r="C256" s="10">
        <f t="shared" si="68"/>
        <v>0</v>
      </c>
      <c r="D256" s="49"/>
      <c r="E256" s="10">
        <f t="shared" si="69"/>
        <v>0</v>
      </c>
      <c r="F256" s="49"/>
      <c r="G256" s="10">
        <f t="shared" si="70"/>
        <v>0</v>
      </c>
      <c r="H256" s="49"/>
      <c r="I256" s="10">
        <f t="shared" si="71"/>
        <v>0</v>
      </c>
    </row>
    <row r="257" spans="1:9">
      <c r="A257" s="9">
        <v>43035</v>
      </c>
      <c r="B257" s="49"/>
      <c r="C257" s="10">
        <f t="shared" si="68"/>
        <v>0</v>
      </c>
      <c r="D257" s="49"/>
      <c r="E257" s="10">
        <f t="shared" si="69"/>
        <v>0</v>
      </c>
      <c r="F257" s="49"/>
      <c r="G257" s="10">
        <f t="shared" si="70"/>
        <v>0</v>
      </c>
      <c r="H257" s="49"/>
      <c r="I257" s="10">
        <f t="shared" si="71"/>
        <v>0</v>
      </c>
    </row>
    <row r="258" spans="1:9">
      <c r="A258" s="9">
        <v>43036</v>
      </c>
      <c r="B258" s="49"/>
      <c r="C258" s="10">
        <f t="shared" si="68"/>
        <v>0</v>
      </c>
      <c r="D258" s="49"/>
      <c r="E258" s="10">
        <f t="shared" si="69"/>
        <v>0</v>
      </c>
      <c r="F258" s="49"/>
      <c r="G258" s="10">
        <f t="shared" si="70"/>
        <v>0</v>
      </c>
      <c r="H258" s="49"/>
      <c r="I258" s="10">
        <f t="shared" si="71"/>
        <v>0</v>
      </c>
    </row>
    <row r="259" spans="1:9">
      <c r="A259" s="9">
        <v>43037</v>
      </c>
      <c r="B259" s="49"/>
      <c r="C259" s="10">
        <f t="shared" si="68"/>
        <v>0</v>
      </c>
      <c r="D259" s="49"/>
      <c r="E259" s="10">
        <f t="shared" si="69"/>
        <v>0</v>
      </c>
      <c r="F259" s="49"/>
      <c r="G259" s="10">
        <f t="shared" si="70"/>
        <v>0</v>
      </c>
      <c r="H259" s="49"/>
      <c r="I259" s="10">
        <f t="shared" si="71"/>
        <v>0</v>
      </c>
    </row>
    <row r="260" spans="1:9">
      <c r="A260" s="9">
        <v>43038</v>
      </c>
      <c r="B260" s="49"/>
      <c r="C260" s="10">
        <f t="shared" si="68"/>
        <v>0</v>
      </c>
      <c r="D260" s="49"/>
      <c r="E260" s="10">
        <f t="shared" si="69"/>
        <v>0</v>
      </c>
      <c r="F260" s="49"/>
      <c r="G260" s="10">
        <f t="shared" si="70"/>
        <v>0</v>
      </c>
      <c r="H260" s="49"/>
      <c r="I260" s="10">
        <f t="shared" si="71"/>
        <v>0</v>
      </c>
    </row>
    <row r="261" spans="1:9">
      <c r="A261" s="9">
        <v>43039</v>
      </c>
      <c r="B261" s="49"/>
      <c r="C261" s="10">
        <f t="shared" si="68"/>
        <v>0</v>
      </c>
      <c r="D261" s="49"/>
      <c r="E261" s="10">
        <f t="shared" si="69"/>
        <v>0</v>
      </c>
      <c r="F261" s="49"/>
      <c r="G261" s="10">
        <f t="shared" si="70"/>
        <v>0</v>
      </c>
      <c r="H261" s="49"/>
      <c r="I261" s="10">
        <f t="shared" si="71"/>
        <v>0</v>
      </c>
    </row>
    <row r="262" spans="1:9">
      <c r="A262" s="9">
        <v>43040</v>
      </c>
      <c r="B262" s="49"/>
      <c r="C262" s="10">
        <f t="shared" si="68"/>
        <v>0</v>
      </c>
      <c r="D262" s="49"/>
      <c r="E262" s="10">
        <f t="shared" si="69"/>
        <v>0</v>
      </c>
      <c r="F262" s="49"/>
      <c r="G262" s="10">
        <f t="shared" si="70"/>
        <v>0</v>
      </c>
      <c r="H262" s="49"/>
      <c r="I262" s="10">
        <f t="shared" si="71"/>
        <v>0</v>
      </c>
    </row>
    <row r="263" spans="1:9">
      <c r="A263" s="9">
        <v>43041</v>
      </c>
      <c r="B263" s="49"/>
      <c r="C263" s="10">
        <f t="shared" si="68"/>
        <v>0</v>
      </c>
      <c r="D263" s="49"/>
      <c r="E263" s="10">
        <f t="shared" si="69"/>
        <v>0</v>
      </c>
      <c r="F263" s="49"/>
      <c r="G263" s="10">
        <f t="shared" si="70"/>
        <v>0</v>
      </c>
      <c r="H263" s="49"/>
      <c r="I263" s="10">
        <f t="shared" si="71"/>
        <v>0</v>
      </c>
    </row>
    <row r="264" spans="1:9">
      <c r="A264" s="9">
        <v>43042</v>
      </c>
      <c r="B264" s="49"/>
      <c r="C264" s="10">
        <f t="shared" si="68"/>
        <v>0</v>
      </c>
      <c r="D264" s="49"/>
      <c r="E264" s="10">
        <f t="shared" si="69"/>
        <v>0</v>
      </c>
      <c r="F264" s="49"/>
      <c r="G264" s="10">
        <f t="shared" si="70"/>
        <v>0</v>
      </c>
      <c r="H264" s="49"/>
      <c r="I264" s="10">
        <f t="shared" si="71"/>
        <v>0</v>
      </c>
    </row>
    <row r="265" spans="1:9">
      <c r="A265" s="9">
        <v>43043</v>
      </c>
      <c r="B265" s="49"/>
      <c r="C265" s="10">
        <f t="shared" si="68"/>
        <v>0</v>
      </c>
      <c r="D265" s="49"/>
      <c r="E265" s="10">
        <f t="shared" si="69"/>
        <v>0</v>
      </c>
      <c r="F265" s="49"/>
      <c r="G265" s="10">
        <f t="shared" si="70"/>
        <v>0</v>
      </c>
      <c r="H265" s="49"/>
      <c r="I265" s="10">
        <f t="shared" si="71"/>
        <v>0</v>
      </c>
    </row>
    <row r="266" spans="1:9">
      <c r="A266" s="9">
        <v>43044</v>
      </c>
      <c r="B266" s="49"/>
      <c r="C266" s="10">
        <f t="shared" si="68"/>
        <v>0</v>
      </c>
      <c r="D266" s="49"/>
      <c r="E266" s="10">
        <f t="shared" si="69"/>
        <v>0</v>
      </c>
      <c r="F266" s="49"/>
      <c r="G266" s="10">
        <f t="shared" si="70"/>
        <v>0</v>
      </c>
      <c r="H266" s="49"/>
      <c r="I266" s="10">
        <f t="shared" si="71"/>
        <v>0</v>
      </c>
    </row>
    <row r="267" spans="1:9">
      <c r="A267" s="9">
        <v>43045</v>
      </c>
      <c r="B267" s="49"/>
      <c r="C267" s="10">
        <f t="shared" si="68"/>
        <v>0</v>
      </c>
      <c r="D267" s="49"/>
      <c r="E267" s="10">
        <f t="shared" si="69"/>
        <v>0</v>
      </c>
      <c r="F267" s="49"/>
      <c r="G267" s="10">
        <f t="shared" si="70"/>
        <v>0</v>
      </c>
      <c r="H267" s="49"/>
      <c r="I267" s="10">
        <f t="shared" si="71"/>
        <v>0</v>
      </c>
    </row>
    <row r="268" spans="1:9">
      <c r="A268" s="9">
        <v>43046</v>
      </c>
      <c r="B268" s="49">
        <v>-35428269</v>
      </c>
      <c r="C268" s="10">
        <f t="shared" si="68"/>
        <v>-0.35428269000000001</v>
      </c>
      <c r="D268" s="49">
        <v>1590190563</v>
      </c>
      <c r="E268" s="10">
        <f t="shared" si="69"/>
        <v>15.90190563</v>
      </c>
      <c r="F268" s="49">
        <v>-271954712</v>
      </c>
      <c r="G268" s="10">
        <f t="shared" si="70"/>
        <v>-2.7195471200000001</v>
      </c>
      <c r="H268" s="49">
        <v>554238299</v>
      </c>
      <c r="I268" s="10">
        <f t="shared" si="71"/>
        <v>5.5423829900000001</v>
      </c>
    </row>
    <row r="269" spans="1:9">
      <c r="A269" s="9">
        <v>43047</v>
      </c>
      <c r="B269" s="49">
        <v>523665131</v>
      </c>
      <c r="C269" s="10">
        <f t="shared" si="68"/>
        <v>5.2366513100000001</v>
      </c>
      <c r="D269" s="49">
        <v>-98990678</v>
      </c>
      <c r="E269" s="10">
        <f t="shared" si="69"/>
        <v>-0.98990677999999999</v>
      </c>
      <c r="F269" s="49">
        <v>-27960283</v>
      </c>
      <c r="G269" s="10">
        <f t="shared" si="70"/>
        <v>-0.27960283000000002</v>
      </c>
      <c r="H269" s="49">
        <v>-3314180417</v>
      </c>
      <c r="I269" s="10">
        <f t="shared" si="71"/>
        <v>-33.14180417</v>
      </c>
    </row>
    <row r="270" spans="1:9">
      <c r="A270" s="9">
        <v>43048</v>
      </c>
      <c r="B270" s="49">
        <v>-590219590</v>
      </c>
      <c r="C270" s="10">
        <f t="shared" ref="C270" si="72">B270/100000000</f>
        <v>-5.9021958999999997</v>
      </c>
      <c r="D270" s="49">
        <v>-2773024623</v>
      </c>
      <c r="E270" s="10">
        <f t="shared" ref="E270" si="73">D270/100000000</f>
        <v>-27.730246229999999</v>
      </c>
      <c r="F270" s="49">
        <v>-597982007</v>
      </c>
      <c r="G270" s="10">
        <f t="shared" ref="G270" si="74">F270/100000000</f>
        <v>-5.9798200699999997</v>
      </c>
      <c r="H270" s="49">
        <v>-3141333499</v>
      </c>
      <c r="I270" s="10">
        <f t="shared" ref="I270" si="75">H270/100000000</f>
        <v>-31.413334989999999</v>
      </c>
    </row>
  </sheetData>
  <mergeCells count="6">
    <mergeCell ref="B3:I3"/>
    <mergeCell ref="B1:I1"/>
    <mergeCell ref="B2:C2"/>
    <mergeCell ref="D2:E2"/>
    <mergeCell ref="F2:G2"/>
    <mergeCell ref="H2:I2"/>
  </mergeCells>
  <phoneticPr fontId="3" type="noConversion"/>
  <hyperlinks>
    <hyperlink ref="B3" r:id="rId1"/>
  </hyperlinks>
  <pageMargins left="0.7" right="0.7" top="0.75" bottom="0.75" header="0.3" footer="0.3"/>
  <pageSetup paperSize="9" orientation="portrait" horizontalDpi="1200" verticalDpi="1200" r:id="rId2"/>
</worksheet>
</file>

<file path=xl/worksheets/sheet5.xml><?xml version="1.0" encoding="utf-8"?>
<worksheet xmlns="http://schemas.openxmlformats.org/spreadsheetml/2006/main" xmlns:r="http://schemas.openxmlformats.org/officeDocument/2006/relationships">
  <sheetPr codeName="工作表5"/>
  <dimension ref="A1:D270"/>
  <sheetViews>
    <sheetView workbookViewId="0">
      <pane ySplit="3" topLeftCell="A264" activePane="bottomLeft" state="frozen"/>
      <selection pane="bottomLeft" activeCell="D277" sqref="D277"/>
    </sheetView>
  </sheetViews>
  <sheetFormatPr defaultColWidth="11.109375" defaultRowHeight="15.6"/>
  <cols>
    <col min="1" max="1" width="14.33203125" style="1" bestFit="1" customWidth="1"/>
    <col min="2" max="4" width="22.33203125" style="2" customWidth="1"/>
    <col min="5" max="16384" width="11.109375" style="2"/>
  </cols>
  <sheetData>
    <row r="1" spans="1:4" s="1" customFormat="1">
      <c r="A1" s="16" t="s">
        <v>1</v>
      </c>
      <c r="B1" s="14" t="s">
        <v>10</v>
      </c>
      <c r="C1" s="14" t="s">
        <v>11</v>
      </c>
      <c r="D1" s="14" t="s">
        <v>12</v>
      </c>
    </row>
    <row r="2" spans="1:4" ht="16.2">
      <c r="A2" s="112" t="s">
        <v>40</v>
      </c>
      <c r="B2" s="126"/>
      <c r="C2" s="112"/>
      <c r="D2" s="112"/>
    </row>
    <row r="3" spans="1:4" ht="16.2">
      <c r="A3" s="112"/>
      <c r="B3" s="126" t="s">
        <v>102</v>
      </c>
      <c r="C3" s="112"/>
      <c r="D3" s="112"/>
    </row>
    <row r="4" spans="1:4" s="8" customFormat="1" ht="15.6" customHeight="1">
      <c r="A4" s="9">
        <v>42782</v>
      </c>
      <c r="B4" s="45">
        <v>30.771000000000001</v>
      </c>
      <c r="C4" s="53">
        <v>-2.1000000000000001E-2</v>
      </c>
      <c r="D4" s="25">
        <v>100.48</v>
      </c>
    </row>
    <row r="5" spans="1:4">
      <c r="A5" s="9">
        <v>42783</v>
      </c>
      <c r="B5" s="45">
        <v>30.776</v>
      </c>
      <c r="C5" s="53">
        <v>1.6E-2</v>
      </c>
      <c r="D5" s="25">
        <v>100.95</v>
      </c>
    </row>
    <row r="6" spans="1:4">
      <c r="A6" s="9">
        <v>42784</v>
      </c>
      <c r="B6" s="45">
        <v>30.795999999999999</v>
      </c>
      <c r="C6" s="53">
        <v>6.5000000000000002E-2</v>
      </c>
      <c r="D6" s="25"/>
    </row>
    <row r="7" spans="1:4">
      <c r="A7" s="9">
        <v>42785</v>
      </c>
      <c r="B7" s="45"/>
      <c r="C7" s="53"/>
      <c r="D7" s="25"/>
    </row>
    <row r="8" spans="1:4">
      <c r="A8" s="9">
        <v>42786</v>
      </c>
      <c r="B8" s="45">
        <v>30.803999999999998</v>
      </c>
      <c r="C8" s="53">
        <v>2.5999999999999999E-2</v>
      </c>
      <c r="D8" s="25">
        <v>100.95</v>
      </c>
    </row>
    <row r="9" spans="1:4">
      <c r="A9" s="9">
        <v>42787</v>
      </c>
      <c r="B9" s="45">
        <v>30.792999999999999</v>
      </c>
      <c r="C9" s="53">
        <v>-3.5700000000000003E-2</v>
      </c>
      <c r="D9" s="25">
        <v>101.37</v>
      </c>
    </row>
    <row r="10" spans="1:4">
      <c r="A10" s="9">
        <v>42788</v>
      </c>
      <c r="B10" s="45">
        <v>30.779</v>
      </c>
      <c r="C10" s="53">
        <v>-1.4E-2</v>
      </c>
      <c r="D10" s="25">
        <v>101.22</v>
      </c>
    </row>
    <row r="11" spans="1:4">
      <c r="A11" s="9">
        <v>42789</v>
      </c>
      <c r="B11" s="45">
        <v>30.745000000000001</v>
      </c>
      <c r="C11" s="53">
        <v>-0.1105</v>
      </c>
      <c r="D11" s="25">
        <v>101.05</v>
      </c>
    </row>
    <row r="12" spans="1:4">
      <c r="A12" s="9">
        <v>42790</v>
      </c>
      <c r="B12" s="45">
        <v>30.65</v>
      </c>
      <c r="C12" s="53">
        <v>-0.309</v>
      </c>
      <c r="D12" s="25">
        <v>101.09</v>
      </c>
    </row>
    <row r="13" spans="1:4">
      <c r="A13" s="9">
        <v>42791</v>
      </c>
      <c r="B13" s="45"/>
      <c r="C13" s="53"/>
      <c r="D13" s="25"/>
    </row>
    <row r="14" spans="1:4">
      <c r="A14" s="9">
        <v>42792</v>
      </c>
      <c r="B14" s="45"/>
      <c r="C14" s="53"/>
      <c r="D14" s="25"/>
    </row>
    <row r="15" spans="1:4">
      <c r="A15" s="9">
        <v>42793</v>
      </c>
      <c r="B15" s="45"/>
      <c r="C15" s="53"/>
      <c r="D15" s="25">
        <v>101.13</v>
      </c>
    </row>
    <row r="16" spans="1:4">
      <c r="A16" s="9">
        <v>42794</v>
      </c>
      <c r="B16" s="45"/>
      <c r="C16" s="53"/>
      <c r="D16" s="25">
        <v>101.12</v>
      </c>
    </row>
    <row r="17" spans="1:4">
      <c r="A17" s="9">
        <v>42795</v>
      </c>
      <c r="B17" s="45">
        <v>30.76</v>
      </c>
      <c r="C17" s="53">
        <v>0.3589</v>
      </c>
      <c r="D17" s="25">
        <v>101.78</v>
      </c>
    </row>
    <row r="18" spans="1:4">
      <c r="A18" s="9">
        <v>42796</v>
      </c>
      <c r="B18" s="45">
        <v>30.795000000000002</v>
      </c>
      <c r="C18" s="53">
        <v>0.1138</v>
      </c>
      <c r="D18" s="25">
        <v>102.2</v>
      </c>
    </row>
    <row r="19" spans="1:4">
      <c r="A19" s="9">
        <v>42797</v>
      </c>
      <c r="B19" s="45">
        <v>31.02</v>
      </c>
      <c r="C19" s="53">
        <v>0.73060000000000003</v>
      </c>
      <c r="D19" s="25">
        <v>101.54</v>
      </c>
    </row>
    <row r="20" spans="1:4">
      <c r="A20" s="9">
        <v>42798</v>
      </c>
      <c r="B20" s="45"/>
      <c r="C20" s="53"/>
      <c r="D20" s="25"/>
    </row>
    <row r="21" spans="1:4">
      <c r="A21" s="9">
        <v>42799</v>
      </c>
      <c r="B21" s="45"/>
      <c r="C21" s="53"/>
      <c r="D21" s="25"/>
    </row>
    <row r="22" spans="1:4">
      <c r="A22" s="9">
        <v>42800</v>
      </c>
      <c r="B22" s="45">
        <v>30.981999999999999</v>
      </c>
      <c r="C22" s="53">
        <v>-0.123</v>
      </c>
      <c r="D22" s="25">
        <v>101.64</v>
      </c>
    </row>
    <row r="23" spans="1:4">
      <c r="A23" s="9">
        <v>42801</v>
      </c>
      <c r="B23" s="45">
        <v>30.85</v>
      </c>
      <c r="C23" s="53">
        <v>-0.42609999999999998</v>
      </c>
      <c r="D23" s="25">
        <v>101.81</v>
      </c>
    </row>
    <row r="24" spans="1:4">
      <c r="A24" s="9">
        <v>42802</v>
      </c>
      <c r="B24" s="45">
        <v>30.864999999999998</v>
      </c>
      <c r="C24" s="53">
        <v>4.8599999999999997E-2</v>
      </c>
      <c r="D24" s="25">
        <v>102.07</v>
      </c>
    </row>
    <row r="25" spans="1:4">
      <c r="A25" s="9">
        <v>42803</v>
      </c>
      <c r="B25" s="45">
        <v>31.02</v>
      </c>
      <c r="C25" s="53">
        <v>0.50219999999999998</v>
      </c>
      <c r="D25" s="25">
        <v>101.85</v>
      </c>
    </row>
    <row r="26" spans="1:4">
      <c r="A26" s="9">
        <v>42804</v>
      </c>
      <c r="B26" s="45">
        <v>31.036000000000001</v>
      </c>
      <c r="C26" s="53">
        <v>5.16E-2</v>
      </c>
      <c r="D26" s="25">
        <v>101.25</v>
      </c>
    </row>
    <row r="27" spans="1:4">
      <c r="A27" s="9">
        <v>42805</v>
      </c>
      <c r="B27" s="45"/>
      <c r="C27" s="53"/>
      <c r="D27" s="25"/>
    </row>
    <row r="28" spans="1:4">
      <c r="A28" s="9">
        <v>42806</v>
      </c>
      <c r="B28" s="45"/>
      <c r="C28" s="53"/>
      <c r="D28" s="25"/>
    </row>
    <row r="29" spans="1:4">
      <c r="A29" s="9">
        <v>42807</v>
      </c>
      <c r="B29" s="45">
        <v>30.916</v>
      </c>
      <c r="C29" s="53">
        <v>-0.3866</v>
      </c>
      <c r="D29" s="25"/>
    </row>
    <row r="30" spans="1:4">
      <c r="A30" s="9">
        <v>42808</v>
      </c>
      <c r="B30" s="45"/>
      <c r="C30" s="53"/>
      <c r="D30" s="25"/>
    </row>
    <row r="31" spans="1:4">
      <c r="A31" s="9">
        <v>42809</v>
      </c>
      <c r="B31" s="45"/>
      <c r="C31" s="53"/>
      <c r="D31" s="25"/>
    </row>
    <row r="32" spans="1:4">
      <c r="A32" s="9">
        <v>42810</v>
      </c>
      <c r="B32" s="45"/>
      <c r="C32" s="53"/>
      <c r="D32" s="25"/>
    </row>
    <row r="33" spans="1:4">
      <c r="A33" s="9">
        <v>42811</v>
      </c>
      <c r="B33" s="45"/>
      <c r="C33" s="53"/>
      <c r="D33" s="25"/>
    </row>
    <row r="34" spans="1:4">
      <c r="A34" s="9">
        <v>42812</v>
      </c>
      <c r="B34" s="45"/>
      <c r="C34" s="53"/>
      <c r="D34" s="25"/>
    </row>
    <row r="35" spans="1:4">
      <c r="A35" s="9">
        <v>42813</v>
      </c>
      <c r="B35" s="45"/>
      <c r="C35" s="53"/>
      <c r="D35" s="25"/>
    </row>
    <row r="36" spans="1:4">
      <c r="A36" s="9">
        <v>42814</v>
      </c>
      <c r="B36" s="45"/>
      <c r="C36" s="53"/>
      <c r="D36" s="25"/>
    </row>
    <row r="37" spans="1:4">
      <c r="A37" s="9">
        <v>42815</v>
      </c>
      <c r="B37" s="45"/>
      <c r="C37" s="53"/>
      <c r="D37" s="25"/>
    </row>
    <row r="38" spans="1:4">
      <c r="A38" s="9">
        <v>42816</v>
      </c>
      <c r="B38" s="45"/>
      <c r="C38" s="53"/>
      <c r="D38" s="25"/>
    </row>
    <row r="39" spans="1:4">
      <c r="A39" s="9">
        <v>42817</v>
      </c>
      <c r="B39" s="45"/>
      <c r="C39" s="53"/>
      <c r="D39" s="25"/>
    </row>
    <row r="40" spans="1:4">
      <c r="A40" s="9">
        <v>42818</v>
      </c>
      <c r="B40" s="45"/>
      <c r="C40" s="53"/>
      <c r="D40" s="25"/>
    </row>
    <row r="41" spans="1:4">
      <c r="A41" s="9">
        <v>42819</v>
      </c>
      <c r="B41" s="45"/>
      <c r="C41" s="53"/>
      <c r="D41" s="25"/>
    </row>
    <row r="42" spans="1:4">
      <c r="A42" s="9">
        <v>42820</v>
      </c>
      <c r="B42" s="45"/>
      <c r="C42" s="53"/>
      <c r="D42" s="25"/>
    </row>
    <row r="43" spans="1:4">
      <c r="A43" s="9">
        <v>42821</v>
      </c>
      <c r="B43" s="45"/>
      <c r="C43" s="53"/>
      <c r="D43" s="25"/>
    </row>
    <row r="44" spans="1:4">
      <c r="A44" s="9">
        <v>42822</v>
      </c>
      <c r="B44" s="45"/>
      <c r="C44" s="53"/>
      <c r="D44" s="25"/>
    </row>
    <row r="45" spans="1:4">
      <c r="A45" s="9">
        <v>42823</v>
      </c>
      <c r="B45" s="45"/>
      <c r="C45" s="53"/>
      <c r="D45" s="25"/>
    </row>
    <row r="46" spans="1:4">
      <c r="A46" s="9">
        <v>42824</v>
      </c>
      <c r="B46" s="45"/>
      <c r="C46" s="53"/>
      <c r="D46" s="25"/>
    </row>
    <row r="47" spans="1:4">
      <c r="A47" s="9">
        <v>42825</v>
      </c>
      <c r="B47" s="45"/>
      <c r="C47" s="53"/>
      <c r="D47" s="25"/>
    </row>
    <row r="48" spans="1:4">
      <c r="A48" s="9">
        <v>42826</v>
      </c>
      <c r="B48" s="45"/>
      <c r="C48" s="53"/>
      <c r="D48" s="25"/>
    </row>
    <row r="49" spans="1:4">
      <c r="A49" s="9">
        <v>42827</v>
      </c>
      <c r="B49" s="45"/>
      <c r="C49" s="53"/>
      <c r="D49" s="25"/>
    </row>
    <row r="50" spans="1:4">
      <c r="A50" s="9">
        <v>42828</v>
      </c>
      <c r="B50" s="45"/>
      <c r="C50" s="53"/>
      <c r="D50" s="25"/>
    </row>
    <row r="51" spans="1:4">
      <c r="A51" s="9">
        <v>42829</v>
      </c>
      <c r="B51" s="45"/>
      <c r="C51" s="53"/>
      <c r="D51" s="25"/>
    </row>
    <row r="52" spans="1:4">
      <c r="A52" s="9">
        <v>42830</v>
      </c>
      <c r="B52" s="45"/>
      <c r="C52" s="53"/>
      <c r="D52" s="25"/>
    </row>
    <row r="53" spans="1:4">
      <c r="A53" s="9">
        <v>42831</v>
      </c>
      <c r="B53" s="45"/>
      <c r="C53" s="53"/>
      <c r="D53" s="25"/>
    </row>
    <row r="54" spans="1:4">
      <c r="A54" s="9">
        <v>42832</v>
      </c>
      <c r="B54" s="45"/>
      <c r="C54" s="53"/>
      <c r="D54" s="25"/>
    </row>
    <row r="55" spans="1:4">
      <c r="A55" s="9">
        <v>42833</v>
      </c>
      <c r="B55" s="45"/>
      <c r="C55" s="53"/>
      <c r="D55" s="25"/>
    </row>
    <row r="56" spans="1:4">
      <c r="A56" s="9">
        <v>42834</v>
      </c>
      <c r="B56" s="45"/>
      <c r="C56" s="53"/>
      <c r="D56" s="25"/>
    </row>
    <row r="57" spans="1:4">
      <c r="A57" s="9">
        <v>42835</v>
      </c>
      <c r="B57" s="45"/>
      <c r="C57" s="53"/>
      <c r="D57" s="25"/>
    </row>
    <row r="58" spans="1:4">
      <c r="A58" s="9">
        <v>42836</v>
      </c>
      <c r="B58" s="45"/>
      <c r="C58" s="53"/>
      <c r="D58" s="25"/>
    </row>
    <row r="59" spans="1:4">
      <c r="A59" s="9">
        <v>42837</v>
      </c>
      <c r="B59" s="45"/>
      <c r="C59" s="53"/>
      <c r="D59" s="25"/>
    </row>
    <row r="60" spans="1:4">
      <c r="A60" s="9">
        <v>42838</v>
      </c>
      <c r="B60" s="45"/>
      <c r="C60" s="53"/>
      <c r="D60" s="25"/>
    </row>
    <row r="61" spans="1:4">
      <c r="A61" s="9">
        <v>42839</v>
      </c>
      <c r="B61" s="45"/>
      <c r="C61" s="53"/>
      <c r="D61" s="25"/>
    </row>
    <row r="62" spans="1:4">
      <c r="A62" s="9">
        <v>42840</v>
      </c>
      <c r="B62" s="45"/>
      <c r="C62" s="53"/>
      <c r="D62" s="25"/>
    </row>
    <row r="63" spans="1:4">
      <c r="A63" s="9">
        <v>42841</v>
      </c>
      <c r="B63" s="45"/>
      <c r="C63" s="53"/>
      <c r="D63" s="25"/>
    </row>
    <row r="64" spans="1:4">
      <c r="A64" s="9">
        <v>42842</v>
      </c>
      <c r="B64" s="45"/>
      <c r="C64" s="53"/>
      <c r="D64" s="25"/>
    </row>
    <row r="65" spans="1:4">
      <c r="A65" s="9">
        <v>42843</v>
      </c>
      <c r="B65" s="45"/>
      <c r="C65" s="53"/>
      <c r="D65" s="25"/>
    </row>
    <row r="66" spans="1:4">
      <c r="A66" s="9">
        <v>42844</v>
      </c>
      <c r="B66" s="45"/>
      <c r="C66" s="53"/>
      <c r="D66" s="25"/>
    </row>
    <row r="67" spans="1:4">
      <c r="A67" s="9">
        <v>42845</v>
      </c>
      <c r="B67" s="45"/>
      <c r="C67" s="53"/>
      <c r="D67" s="25"/>
    </row>
    <row r="68" spans="1:4">
      <c r="A68" s="9">
        <v>42846</v>
      </c>
      <c r="B68" s="45"/>
      <c r="C68" s="53"/>
      <c r="D68" s="25"/>
    </row>
    <row r="69" spans="1:4">
      <c r="A69" s="9">
        <v>42847</v>
      </c>
      <c r="B69" s="45"/>
      <c r="C69" s="53"/>
      <c r="D69" s="25"/>
    </row>
    <row r="70" spans="1:4">
      <c r="A70" s="9">
        <v>42848</v>
      </c>
      <c r="B70" s="45"/>
      <c r="C70" s="53"/>
      <c r="D70" s="25"/>
    </row>
    <row r="71" spans="1:4">
      <c r="A71" s="9">
        <v>42849</v>
      </c>
      <c r="B71" s="45"/>
      <c r="C71" s="53"/>
      <c r="D71" s="25"/>
    </row>
    <row r="72" spans="1:4">
      <c r="A72" s="9">
        <v>42850</v>
      </c>
      <c r="B72" s="45"/>
      <c r="C72" s="53"/>
      <c r="D72" s="25"/>
    </row>
    <row r="73" spans="1:4">
      <c r="A73" s="9">
        <v>42851</v>
      </c>
      <c r="B73" s="45"/>
      <c r="C73" s="53"/>
      <c r="D73" s="25"/>
    </row>
    <row r="74" spans="1:4">
      <c r="A74" s="9">
        <v>42852</v>
      </c>
      <c r="B74" s="45"/>
      <c r="C74" s="53"/>
      <c r="D74" s="25"/>
    </row>
    <row r="75" spans="1:4">
      <c r="A75" s="9">
        <v>42853</v>
      </c>
      <c r="B75" s="45"/>
      <c r="C75" s="53"/>
      <c r="D75" s="25"/>
    </row>
    <row r="76" spans="1:4">
      <c r="A76" s="9">
        <v>42854</v>
      </c>
      <c r="B76" s="45"/>
      <c r="C76" s="53"/>
      <c r="D76" s="25"/>
    </row>
    <row r="77" spans="1:4">
      <c r="A77" s="9">
        <v>42855</v>
      </c>
      <c r="B77" s="45"/>
      <c r="C77" s="53"/>
      <c r="D77" s="25"/>
    </row>
    <row r="78" spans="1:4">
      <c r="A78" s="9">
        <v>42856</v>
      </c>
      <c r="B78" s="45"/>
      <c r="C78" s="53"/>
      <c r="D78" s="25"/>
    </row>
    <row r="79" spans="1:4">
      <c r="A79" s="9">
        <v>42857</v>
      </c>
      <c r="B79" s="45"/>
      <c r="C79" s="53"/>
      <c r="D79" s="25"/>
    </row>
    <row r="80" spans="1:4">
      <c r="A80" s="9">
        <v>42858</v>
      </c>
      <c r="B80" s="45"/>
      <c r="C80" s="53"/>
      <c r="D80" s="25"/>
    </row>
    <row r="81" spans="1:4">
      <c r="A81" s="9">
        <v>42859</v>
      </c>
      <c r="B81" s="45"/>
      <c r="C81" s="53"/>
      <c r="D81" s="25"/>
    </row>
    <row r="82" spans="1:4">
      <c r="A82" s="9">
        <v>42860</v>
      </c>
      <c r="B82" s="45"/>
      <c r="C82" s="53"/>
      <c r="D82" s="25"/>
    </row>
    <row r="83" spans="1:4">
      <c r="A83" s="9">
        <v>42861</v>
      </c>
      <c r="B83" s="45"/>
      <c r="C83" s="53"/>
      <c r="D83" s="25"/>
    </row>
    <row r="84" spans="1:4">
      <c r="A84" s="9">
        <v>42862</v>
      </c>
      <c r="B84" s="45"/>
      <c r="C84" s="53"/>
      <c r="D84" s="25"/>
    </row>
    <row r="85" spans="1:4">
      <c r="A85" s="9">
        <v>42863</v>
      </c>
      <c r="B85" s="45"/>
      <c r="C85" s="53"/>
      <c r="D85" s="25"/>
    </row>
    <row r="86" spans="1:4">
      <c r="A86" s="9">
        <v>42864</v>
      </c>
      <c r="B86" s="45"/>
      <c r="C86" s="53"/>
      <c r="D86" s="25"/>
    </row>
    <row r="87" spans="1:4">
      <c r="A87" s="9">
        <v>42865</v>
      </c>
      <c r="B87" s="45"/>
      <c r="C87" s="53"/>
      <c r="D87" s="25"/>
    </row>
    <row r="88" spans="1:4">
      <c r="A88" s="9">
        <v>42866</v>
      </c>
      <c r="B88" s="45"/>
      <c r="C88" s="53"/>
      <c r="D88" s="25"/>
    </row>
    <row r="89" spans="1:4">
      <c r="A89" s="9">
        <v>42867</v>
      </c>
      <c r="B89" s="45"/>
      <c r="C89" s="53"/>
      <c r="D89" s="25"/>
    </row>
    <row r="90" spans="1:4">
      <c r="A90" s="9">
        <v>42868</v>
      </c>
      <c r="B90" s="45"/>
      <c r="C90" s="53"/>
      <c r="D90" s="25"/>
    </row>
    <row r="91" spans="1:4">
      <c r="A91" s="9">
        <v>42869</v>
      </c>
      <c r="B91" s="45"/>
      <c r="C91" s="53"/>
      <c r="D91" s="25"/>
    </row>
    <row r="92" spans="1:4">
      <c r="A92" s="9">
        <v>42870</v>
      </c>
      <c r="B92" s="45"/>
      <c r="C92" s="53"/>
      <c r="D92" s="25"/>
    </row>
    <row r="93" spans="1:4">
      <c r="A93" s="9">
        <v>42871</v>
      </c>
      <c r="B93" s="45"/>
      <c r="C93" s="53"/>
      <c r="D93" s="25"/>
    </row>
    <row r="94" spans="1:4">
      <c r="A94" s="9">
        <v>42872</v>
      </c>
      <c r="B94" s="45"/>
      <c r="C94" s="53"/>
      <c r="D94" s="25"/>
    </row>
    <row r="95" spans="1:4">
      <c r="A95" s="9">
        <v>42873</v>
      </c>
      <c r="B95" s="45"/>
      <c r="C95" s="53"/>
      <c r="D95" s="25"/>
    </row>
    <row r="96" spans="1:4">
      <c r="A96" s="9">
        <v>42874</v>
      </c>
      <c r="B96" s="45"/>
      <c r="C96" s="53"/>
      <c r="D96" s="25"/>
    </row>
    <row r="97" spans="1:4">
      <c r="A97" s="9">
        <v>42875</v>
      </c>
      <c r="B97" s="45"/>
      <c r="C97" s="53"/>
      <c r="D97" s="25"/>
    </row>
    <row r="98" spans="1:4">
      <c r="A98" s="9">
        <v>42876</v>
      </c>
      <c r="B98" s="45"/>
      <c r="C98" s="53"/>
      <c r="D98" s="25"/>
    </row>
    <row r="99" spans="1:4">
      <c r="A99" s="9">
        <v>42877</v>
      </c>
      <c r="B99" s="45"/>
      <c r="C99" s="53"/>
      <c r="D99" s="25"/>
    </row>
    <row r="100" spans="1:4">
      <c r="A100" s="9">
        <v>42878</v>
      </c>
      <c r="B100" s="45"/>
      <c r="C100" s="53"/>
      <c r="D100" s="25"/>
    </row>
    <row r="101" spans="1:4">
      <c r="A101" s="9">
        <v>42879</v>
      </c>
      <c r="B101" s="45"/>
      <c r="C101" s="53"/>
      <c r="D101" s="25"/>
    </row>
    <row r="102" spans="1:4">
      <c r="A102" s="9">
        <v>42880</v>
      </c>
      <c r="B102" s="45"/>
      <c r="C102" s="53"/>
      <c r="D102" s="25"/>
    </row>
    <row r="103" spans="1:4">
      <c r="A103" s="9">
        <v>42881</v>
      </c>
      <c r="B103" s="45"/>
      <c r="C103" s="53"/>
      <c r="D103" s="25"/>
    </row>
    <row r="104" spans="1:4">
      <c r="A104" s="9">
        <v>42882</v>
      </c>
      <c r="B104" s="45"/>
      <c r="C104" s="53"/>
      <c r="D104" s="25"/>
    </row>
    <row r="105" spans="1:4">
      <c r="A105" s="9">
        <v>42883</v>
      </c>
      <c r="B105" s="45"/>
      <c r="C105" s="53"/>
      <c r="D105" s="25"/>
    </row>
    <row r="106" spans="1:4">
      <c r="A106" s="9">
        <v>42884</v>
      </c>
      <c r="B106" s="45"/>
      <c r="C106" s="53"/>
      <c r="D106" s="25"/>
    </row>
    <row r="107" spans="1:4">
      <c r="A107" s="9">
        <v>42885</v>
      </c>
      <c r="B107" s="45"/>
      <c r="C107" s="53"/>
      <c r="D107" s="25"/>
    </row>
    <row r="108" spans="1:4">
      <c r="A108" s="9">
        <v>42886</v>
      </c>
      <c r="B108" s="45"/>
      <c r="C108" s="53"/>
      <c r="D108" s="25"/>
    </row>
    <row r="109" spans="1:4">
      <c r="A109" s="9">
        <v>42887</v>
      </c>
      <c r="B109" s="45"/>
      <c r="C109" s="53"/>
      <c r="D109" s="25"/>
    </row>
    <row r="110" spans="1:4">
      <c r="A110" s="9">
        <v>42888</v>
      </c>
      <c r="B110" s="45"/>
      <c r="C110" s="53"/>
      <c r="D110" s="25"/>
    </row>
    <row r="111" spans="1:4">
      <c r="A111" s="9">
        <v>42889</v>
      </c>
      <c r="B111" s="45"/>
      <c r="C111" s="53"/>
      <c r="D111" s="25"/>
    </row>
    <row r="112" spans="1:4">
      <c r="A112" s="9">
        <v>42890</v>
      </c>
      <c r="B112" s="45"/>
      <c r="C112" s="53"/>
      <c r="D112" s="25"/>
    </row>
    <row r="113" spans="1:4">
      <c r="A113" s="9">
        <v>42891</v>
      </c>
      <c r="B113" s="45"/>
      <c r="C113" s="53"/>
      <c r="D113" s="25"/>
    </row>
    <row r="114" spans="1:4">
      <c r="A114" s="9">
        <v>42892</v>
      </c>
      <c r="B114" s="45"/>
      <c r="C114" s="53"/>
      <c r="D114" s="25"/>
    </row>
    <row r="115" spans="1:4">
      <c r="A115" s="9">
        <v>42893</v>
      </c>
      <c r="B115" s="45"/>
      <c r="C115" s="53"/>
      <c r="D115" s="25"/>
    </row>
    <row r="116" spans="1:4">
      <c r="A116" s="9">
        <v>42894</v>
      </c>
      <c r="B116" s="45"/>
      <c r="C116" s="53"/>
      <c r="D116" s="25"/>
    </row>
    <row r="117" spans="1:4">
      <c r="A117" s="9">
        <v>42895</v>
      </c>
      <c r="B117" s="45"/>
      <c r="C117" s="53"/>
      <c r="D117" s="25"/>
    </row>
    <row r="118" spans="1:4">
      <c r="A118" s="9">
        <v>42896</v>
      </c>
      <c r="B118" s="45"/>
      <c r="C118" s="53"/>
      <c r="D118" s="25"/>
    </row>
    <row r="119" spans="1:4">
      <c r="A119" s="9">
        <v>42897</v>
      </c>
      <c r="B119" s="45"/>
      <c r="C119" s="53"/>
      <c r="D119" s="25"/>
    </row>
    <row r="120" spans="1:4">
      <c r="A120" s="9">
        <v>42898</v>
      </c>
      <c r="B120" s="45"/>
      <c r="C120" s="53"/>
      <c r="D120" s="25"/>
    </row>
    <row r="121" spans="1:4">
      <c r="A121" s="9">
        <v>42899</v>
      </c>
      <c r="B121" s="45"/>
      <c r="C121" s="53"/>
      <c r="D121" s="25"/>
    </row>
    <row r="122" spans="1:4">
      <c r="A122" s="9">
        <v>42900</v>
      </c>
      <c r="B122" s="45"/>
      <c r="C122" s="53"/>
      <c r="D122" s="25"/>
    </row>
    <row r="123" spans="1:4">
      <c r="A123" s="9">
        <v>42901</v>
      </c>
      <c r="B123" s="45"/>
      <c r="C123" s="53"/>
      <c r="D123" s="25"/>
    </row>
    <row r="124" spans="1:4">
      <c r="A124" s="9">
        <v>42902</v>
      </c>
      <c r="B124" s="45"/>
      <c r="C124" s="53"/>
      <c r="D124" s="25"/>
    </row>
    <row r="125" spans="1:4">
      <c r="A125" s="9">
        <v>42903</v>
      </c>
      <c r="B125" s="45"/>
      <c r="C125" s="53"/>
      <c r="D125" s="25"/>
    </row>
    <row r="126" spans="1:4">
      <c r="A126" s="9">
        <v>42904</v>
      </c>
      <c r="B126" s="45"/>
      <c r="C126" s="53"/>
      <c r="D126" s="25"/>
    </row>
    <row r="127" spans="1:4">
      <c r="A127" s="9">
        <v>42905</v>
      </c>
      <c r="B127" s="45"/>
      <c r="C127" s="53"/>
      <c r="D127" s="25"/>
    </row>
    <row r="128" spans="1:4">
      <c r="A128" s="9">
        <v>42906</v>
      </c>
      <c r="B128" s="45"/>
      <c r="C128" s="53"/>
      <c r="D128" s="25"/>
    </row>
    <row r="129" spans="1:4">
      <c r="A129" s="9">
        <v>42907</v>
      </c>
      <c r="B129" s="45"/>
      <c r="C129" s="53"/>
      <c r="D129" s="25"/>
    </row>
    <row r="130" spans="1:4">
      <c r="A130" s="9">
        <v>42908</v>
      </c>
      <c r="B130" s="45"/>
      <c r="C130" s="53"/>
      <c r="D130" s="25"/>
    </row>
    <row r="131" spans="1:4">
      <c r="A131" s="9">
        <v>42909</v>
      </c>
      <c r="B131" s="45"/>
      <c r="C131" s="53"/>
      <c r="D131" s="25"/>
    </row>
    <row r="132" spans="1:4">
      <c r="A132" s="9">
        <v>42910</v>
      </c>
      <c r="B132" s="45"/>
      <c r="C132" s="53"/>
      <c r="D132" s="25"/>
    </row>
    <row r="133" spans="1:4">
      <c r="A133" s="9">
        <v>42911</v>
      </c>
      <c r="B133" s="45"/>
      <c r="C133" s="53"/>
      <c r="D133" s="25"/>
    </row>
    <row r="134" spans="1:4">
      <c r="A134" s="9">
        <v>42912</v>
      </c>
      <c r="B134" s="45"/>
      <c r="C134" s="53"/>
      <c r="D134" s="25"/>
    </row>
    <row r="135" spans="1:4">
      <c r="A135" s="9">
        <v>42913</v>
      </c>
      <c r="B135" s="45"/>
      <c r="C135" s="53"/>
      <c r="D135" s="25"/>
    </row>
    <row r="136" spans="1:4">
      <c r="A136" s="9">
        <v>42914</v>
      </c>
      <c r="B136" s="45"/>
      <c r="C136" s="53"/>
      <c r="D136" s="25"/>
    </row>
    <row r="137" spans="1:4">
      <c r="A137" s="9">
        <v>42915</v>
      </c>
      <c r="B137" s="45"/>
      <c r="C137" s="53"/>
      <c r="D137" s="25"/>
    </row>
    <row r="138" spans="1:4">
      <c r="A138" s="9">
        <v>42916</v>
      </c>
      <c r="B138" s="45"/>
      <c r="C138" s="53"/>
      <c r="D138" s="25"/>
    </row>
    <row r="139" spans="1:4">
      <c r="A139" s="9">
        <v>42917</v>
      </c>
      <c r="B139" s="45"/>
      <c r="C139" s="53"/>
      <c r="D139" s="25"/>
    </row>
    <row r="140" spans="1:4">
      <c r="A140" s="9">
        <v>42918</v>
      </c>
      <c r="B140" s="45"/>
      <c r="C140" s="53"/>
      <c r="D140" s="25"/>
    </row>
    <row r="141" spans="1:4">
      <c r="A141" s="9">
        <v>42919</v>
      </c>
      <c r="B141" s="45"/>
      <c r="C141" s="53"/>
      <c r="D141" s="25"/>
    </row>
    <row r="142" spans="1:4">
      <c r="A142" s="9">
        <v>42920</v>
      </c>
      <c r="B142" s="45"/>
      <c r="C142" s="53"/>
      <c r="D142" s="25"/>
    </row>
    <row r="143" spans="1:4">
      <c r="A143" s="9">
        <v>42921</v>
      </c>
      <c r="B143" s="45"/>
      <c r="C143" s="53"/>
      <c r="D143" s="25"/>
    </row>
    <row r="144" spans="1:4">
      <c r="A144" s="9">
        <v>42922</v>
      </c>
      <c r="B144" s="45"/>
      <c r="C144" s="53"/>
      <c r="D144" s="25"/>
    </row>
    <row r="145" spans="1:4">
      <c r="A145" s="9">
        <v>42923</v>
      </c>
      <c r="B145" s="45"/>
      <c r="C145" s="53"/>
      <c r="D145" s="25"/>
    </row>
    <row r="146" spans="1:4">
      <c r="A146" s="9">
        <v>42924</v>
      </c>
      <c r="B146" s="45"/>
      <c r="C146" s="53"/>
      <c r="D146" s="25"/>
    </row>
    <row r="147" spans="1:4">
      <c r="A147" s="9">
        <v>42925</v>
      </c>
      <c r="B147" s="45"/>
      <c r="C147" s="53"/>
      <c r="D147" s="25"/>
    </row>
    <row r="148" spans="1:4">
      <c r="A148" s="9">
        <v>42926</v>
      </c>
      <c r="B148" s="45"/>
      <c r="C148" s="53"/>
      <c r="D148" s="25"/>
    </row>
    <row r="149" spans="1:4">
      <c r="A149" s="9">
        <v>42927</v>
      </c>
      <c r="B149" s="45"/>
      <c r="C149" s="53"/>
      <c r="D149" s="25"/>
    </row>
    <row r="150" spans="1:4">
      <c r="A150" s="9">
        <v>42928</v>
      </c>
      <c r="B150" s="45"/>
      <c r="C150" s="53"/>
      <c r="D150" s="25"/>
    </row>
    <row r="151" spans="1:4">
      <c r="A151" s="9">
        <v>42929</v>
      </c>
      <c r="B151" s="45"/>
      <c r="C151" s="53"/>
      <c r="D151" s="25"/>
    </row>
    <row r="152" spans="1:4">
      <c r="A152" s="9">
        <v>42930</v>
      </c>
      <c r="B152" s="45"/>
      <c r="C152" s="53"/>
      <c r="D152" s="25"/>
    </row>
    <row r="153" spans="1:4">
      <c r="A153" s="9">
        <v>42931</v>
      </c>
      <c r="B153" s="45"/>
      <c r="C153" s="53"/>
      <c r="D153" s="25"/>
    </row>
    <row r="154" spans="1:4">
      <c r="A154" s="9">
        <v>42932</v>
      </c>
      <c r="B154" s="45"/>
      <c r="C154" s="53"/>
      <c r="D154" s="25"/>
    </row>
    <row r="155" spans="1:4">
      <c r="A155" s="9">
        <v>42933</v>
      </c>
      <c r="B155" s="45"/>
      <c r="C155" s="53"/>
      <c r="D155" s="25"/>
    </row>
    <row r="156" spans="1:4">
      <c r="A156" s="9">
        <v>42934</v>
      </c>
      <c r="B156" s="45"/>
      <c r="C156" s="53"/>
      <c r="D156" s="25"/>
    </row>
    <row r="157" spans="1:4">
      <c r="A157" s="9">
        <v>42935</v>
      </c>
      <c r="B157" s="45"/>
      <c r="C157" s="53"/>
      <c r="D157" s="25"/>
    </row>
    <row r="158" spans="1:4">
      <c r="A158" s="9">
        <v>42936</v>
      </c>
      <c r="B158" s="45"/>
      <c r="C158" s="53"/>
      <c r="D158" s="25"/>
    </row>
    <row r="159" spans="1:4">
      <c r="A159" s="9">
        <v>42937</v>
      </c>
      <c r="B159" s="45"/>
      <c r="C159" s="53"/>
      <c r="D159" s="25"/>
    </row>
    <row r="160" spans="1:4">
      <c r="A160" s="9">
        <v>42938</v>
      </c>
      <c r="B160" s="45"/>
      <c r="C160" s="53"/>
      <c r="D160" s="25"/>
    </row>
    <row r="161" spans="1:4">
      <c r="A161" s="9">
        <v>42939</v>
      </c>
      <c r="B161" s="45"/>
      <c r="C161" s="53"/>
      <c r="D161" s="25"/>
    </row>
    <row r="162" spans="1:4">
      <c r="A162" s="9">
        <v>42940</v>
      </c>
      <c r="B162" s="45"/>
      <c r="C162" s="53"/>
      <c r="D162" s="25"/>
    </row>
    <row r="163" spans="1:4">
      <c r="A163" s="9">
        <v>42941</v>
      </c>
      <c r="B163" s="45"/>
      <c r="C163" s="53"/>
      <c r="D163" s="25"/>
    </row>
    <row r="164" spans="1:4">
      <c r="A164" s="9">
        <v>42942</v>
      </c>
      <c r="B164" s="45"/>
      <c r="C164" s="53"/>
      <c r="D164" s="25"/>
    </row>
    <row r="165" spans="1:4">
      <c r="A165" s="9">
        <v>42943</v>
      </c>
      <c r="B165" s="45"/>
      <c r="C165" s="53"/>
      <c r="D165" s="25"/>
    </row>
    <row r="166" spans="1:4">
      <c r="A166" s="9">
        <v>42944</v>
      </c>
      <c r="B166" s="45"/>
      <c r="C166" s="53"/>
      <c r="D166" s="25"/>
    </row>
    <row r="167" spans="1:4">
      <c r="A167" s="9">
        <v>42945</v>
      </c>
      <c r="B167" s="45"/>
      <c r="C167" s="53"/>
      <c r="D167" s="25"/>
    </row>
    <row r="168" spans="1:4">
      <c r="A168" s="9">
        <v>42946</v>
      </c>
      <c r="B168" s="45"/>
      <c r="C168" s="53"/>
      <c r="D168" s="25"/>
    </row>
    <row r="169" spans="1:4">
      <c r="A169" s="9">
        <v>42947</v>
      </c>
      <c r="B169" s="45"/>
      <c r="C169" s="53"/>
      <c r="D169" s="25"/>
    </row>
    <row r="170" spans="1:4">
      <c r="A170" s="9">
        <v>42948</v>
      </c>
      <c r="B170" s="45"/>
      <c r="C170" s="53"/>
      <c r="D170" s="25"/>
    </row>
    <row r="171" spans="1:4">
      <c r="A171" s="9">
        <v>42949</v>
      </c>
      <c r="B171" s="45"/>
      <c r="C171" s="53"/>
      <c r="D171" s="25"/>
    </row>
    <row r="172" spans="1:4">
      <c r="A172" s="9">
        <v>42950</v>
      </c>
      <c r="B172" s="45"/>
      <c r="C172" s="53"/>
      <c r="D172" s="25"/>
    </row>
    <row r="173" spans="1:4">
      <c r="A173" s="9">
        <v>42951</v>
      </c>
      <c r="B173" s="45"/>
      <c r="C173" s="53"/>
      <c r="D173" s="25"/>
    </row>
    <row r="174" spans="1:4">
      <c r="A174" s="9">
        <v>42952</v>
      </c>
      <c r="B174" s="45"/>
      <c r="C174" s="53"/>
      <c r="D174" s="25"/>
    </row>
    <row r="175" spans="1:4">
      <c r="A175" s="9">
        <v>42953</v>
      </c>
      <c r="B175" s="45"/>
      <c r="C175" s="53"/>
      <c r="D175" s="25"/>
    </row>
    <row r="176" spans="1:4">
      <c r="A176" s="9">
        <v>42954</v>
      </c>
      <c r="B176" s="45"/>
      <c r="C176" s="53"/>
      <c r="D176" s="25"/>
    </row>
    <row r="177" spans="1:4">
      <c r="A177" s="9">
        <v>42955</v>
      </c>
      <c r="B177" s="45"/>
      <c r="C177" s="53"/>
      <c r="D177" s="25"/>
    </row>
    <row r="178" spans="1:4">
      <c r="A178" s="9">
        <v>42956</v>
      </c>
      <c r="B178" s="45"/>
      <c r="C178" s="53"/>
      <c r="D178" s="25"/>
    </row>
    <row r="179" spans="1:4">
      <c r="A179" s="9">
        <v>42957</v>
      </c>
      <c r="B179" s="45"/>
      <c r="C179" s="53"/>
      <c r="D179" s="25"/>
    </row>
    <row r="180" spans="1:4">
      <c r="A180" s="9">
        <v>42958</v>
      </c>
      <c r="B180" s="45"/>
      <c r="C180" s="53"/>
      <c r="D180" s="25"/>
    </row>
    <row r="181" spans="1:4">
      <c r="A181" s="9">
        <v>42959</v>
      </c>
      <c r="B181" s="45"/>
      <c r="C181" s="53"/>
      <c r="D181" s="25"/>
    </row>
    <row r="182" spans="1:4">
      <c r="A182" s="9">
        <v>42960</v>
      </c>
      <c r="B182" s="45"/>
      <c r="C182" s="53"/>
      <c r="D182" s="25"/>
    </row>
    <row r="183" spans="1:4">
      <c r="A183" s="9">
        <v>42961</v>
      </c>
      <c r="B183" s="45"/>
      <c r="C183" s="53"/>
      <c r="D183" s="25"/>
    </row>
    <row r="184" spans="1:4">
      <c r="A184" s="9">
        <v>42962</v>
      </c>
      <c r="B184" s="45"/>
      <c r="C184" s="53"/>
      <c r="D184" s="25"/>
    </row>
    <row r="185" spans="1:4">
      <c r="A185" s="9">
        <v>42963</v>
      </c>
      <c r="B185" s="45"/>
      <c r="C185" s="53"/>
      <c r="D185" s="25"/>
    </row>
    <row r="186" spans="1:4">
      <c r="A186" s="9">
        <v>42964</v>
      </c>
      <c r="B186" s="45"/>
      <c r="C186" s="53"/>
      <c r="D186" s="25"/>
    </row>
    <row r="187" spans="1:4">
      <c r="A187" s="9">
        <v>42965</v>
      </c>
      <c r="B187" s="45"/>
      <c r="C187" s="53"/>
      <c r="D187" s="25"/>
    </row>
    <row r="188" spans="1:4">
      <c r="A188" s="9">
        <v>42966</v>
      </c>
      <c r="B188" s="45"/>
      <c r="C188" s="53"/>
      <c r="D188" s="25"/>
    </row>
    <row r="189" spans="1:4">
      <c r="A189" s="9">
        <v>42967</v>
      </c>
      <c r="B189" s="45"/>
      <c r="C189" s="53"/>
      <c r="D189" s="25"/>
    </row>
    <row r="190" spans="1:4">
      <c r="A190" s="9">
        <v>42968</v>
      </c>
      <c r="B190" s="45"/>
      <c r="C190" s="53"/>
      <c r="D190" s="25"/>
    </row>
    <row r="191" spans="1:4">
      <c r="A191" s="9">
        <v>42969</v>
      </c>
      <c r="B191" s="45"/>
      <c r="C191" s="53"/>
      <c r="D191" s="25"/>
    </row>
    <row r="192" spans="1:4">
      <c r="A192" s="9">
        <v>42970</v>
      </c>
      <c r="B192" s="45"/>
      <c r="C192" s="53"/>
      <c r="D192" s="25"/>
    </row>
    <row r="193" spans="1:4">
      <c r="A193" s="9">
        <v>42971</v>
      </c>
      <c r="B193" s="45"/>
      <c r="C193" s="53"/>
      <c r="D193" s="25"/>
    </row>
    <row r="194" spans="1:4">
      <c r="A194" s="9">
        <v>42972</v>
      </c>
      <c r="B194" s="45"/>
      <c r="C194" s="53"/>
      <c r="D194" s="25"/>
    </row>
    <row r="195" spans="1:4">
      <c r="A195" s="9">
        <v>42973</v>
      </c>
      <c r="B195" s="45"/>
      <c r="C195" s="53"/>
      <c r="D195" s="25"/>
    </row>
    <row r="196" spans="1:4">
      <c r="A196" s="9">
        <v>42974</v>
      </c>
      <c r="B196" s="45"/>
      <c r="C196" s="53"/>
      <c r="D196" s="25"/>
    </row>
    <row r="197" spans="1:4">
      <c r="A197" s="9">
        <v>42975</v>
      </c>
      <c r="B197" s="45"/>
      <c r="C197" s="53"/>
      <c r="D197" s="25"/>
    </row>
    <row r="198" spans="1:4">
      <c r="A198" s="9">
        <v>42976</v>
      </c>
      <c r="B198" s="45"/>
      <c r="C198" s="53"/>
      <c r="D198" s="25"/>
    </row>
    <row r="199" spans="1:4">
      <c r="A199" s="9">
        <v>42977</v>
      </c>
      <c r="B199" s="45"/>
      <c r="C199" s="53"/>
      <c r="D199" s="25"/>
    </row>
    <row r="200" spans="1:4">
      <c r="A200" s="9">
        <v>42978</v>
      </c>
      <c r="B200" s="45"/>
      <c r="C200" s="53"/>
      <c r="D200" s="25"/>
    </row>
    <row r="201" spans="1:4">
      <c r="A201" s="9">
        <v>42979</v>
      </c>
      <c r="B201" s="45"/>
      <c r="C201" s="53"/>
      <c r="D201" s="25"/>
    </row>
    <row r="202" spans="1:4">
      <c r="A202" s="9">
        <v>42980</v>
      </c>
      <c r="B202" s="45"/>
      <c r="C202" s="53"/>
      <c r="D202" s="25"/>
    </row>
    <row r="203" spans="1:4">
      <c r="A203" s="9">
        <v>42981</v>
      </c>
      <c r="B203" s="45"/>
      <c r="C203" s="53"/>
      <c r="D203" s="25"/>
    </row>
    <row r="204" spans="1:4">
      <c r="A204" s="9">
        <v>42982</v>
      </c>
      <c r="B204" s="45"/>
      <c r="C204" s="53"/>
      <c r="D204" s="25"/>
    </row>
    <row r="205" spans="1:4">
      <c r="A205" s="9">
        <v>42983</v>
      </c>
      <c r="B205" s="45"/>
      <c r="C205" s="53"/>
      <c r="D205" s="25"/>
    </row>
    <row r="206" spans="1:4">
      <c r="A206" s="9">
        <v>42984</v>
      </c>
      <c r="B206" s="45"/>
      <c r="C206" s="53"/>
      <c r="D206" s="25"/>
    </row>
    <row r="207" spans="1:4">
      <c r="A207" s="9">
        <v>42985</v>
      </c>
      <c r="B207" s="45"/>
      <c r="C207" s="53"/>
      <c r="D207" s="25"/>
    </row>
    <row r="208" spans="1:4">
      <c r="A208" s="9">
        <v>42986</v>
      </c>
      <c r="B208" s="45"/>
      <c r="C208" s="53"/>
      <c r="D208" s="25"/>
    </row>
    <row r="209" spans="1:4">
      <c r="A209" s="9">
        <v>42987</v>
      </c>
      <c r="B209" s="45"/>
      <c r="C209" s="53"/>
      <c r="D209" s="25"/>
    </row>
    <row r="210" spans="1:4">
      <c r="A210" s="9">
        <v>42988</v>
      </c>
      <c r="B210" s="45"/>
      <c r="C210" s="53"/>
      <c r="D210" s="25"/>
    </row>
    <row r="211" spans="1:4">
      <c r="A211" s="9">
        <v>42989</v>
      </c>
      <c r="B211" s="45"/>
      <c r="C211" s="53"/>
      <c r="D211" s="25"/>
    </row>
    <row r="212" spans="1:4">
      <c r="A212" s="9">
        <v>42990</v>
      </c>
      <c r="B212" s="45"/>
      <c r="C212" s="53"/>
      <c r="D212" s="25"/>
    </row>
    <row r="213" spans="1:4">
      <c r="A213" s="9">
        <v>42991</v>
      </c>
      <c r="B213" s="45"/>
      <c r="C213" s="53"/>
      <c r="D213" s="25"/>
    </row>
    <row r="214" spans="1:4">
      <c r="A214" s="9">
        <v>42992</v>
      </c>
      <c r="B214" s="45"/>
      <c r="C214" s="53"/>
      <c r="D214" s="25"/>
    </row>
    <row r="215" spans="1:4">
      <c r="A215" s="9">
        <v>42993</v>
      </c>
      <c r="B215" s="45"/>
      <c r="C215" s="53"/>
      <c r="D215" s="25"/>
    </row>
    <row r="216" spans="1:4">
      <c r="A216" s="9">
        <v>42994</v>
      </c>
      <c r="B216" s="45"/>
      <c r="C216" s="53"/>
      <c r="D216" s="25"/>
    </row>
    <row r="217" spans="1:4">
      <c r="A217" s="9">
        <v>42995</v>
      </c>
      <c r="B217" s="45"/>
      <c r="C217" s="53"/>
      <c r="D217" s="25"/>
    </row>
    <row r="218" spans="1:4">
      <c r="A218" s="9">
        <v>42996</v>
      </c>
      <c r="B218" s="45"/>
      <c r="C218" s="53"/>
      <c r="D218" s="25"/>
    </row>
    <row r="219" spans="1:4">
      <c r="A219" s="9">
        <v>42997</v>
      </c>
      <c r="B219" s="45"/>
      <c r="C219" s="53"/>
      <c r="D219" s="25"/>
    </row>
    <row r="220" spans="1:4">
      <c r="A220" s="9">
        <v>42998</v>
      </c>
      <c r="B220" s="45"/>
      <c r="C220" s="53"/>
      <c r="D220" s="25"/>
    </row>
    <row r="221" spans="1:4">
      <c r="A221" s="9">
        <v>42999</v>
      </c>
      <c r="B221" s="45"/>
      <c r="C221" s="53"/>
      <c r="D221" s="25"/>
    </row>
    <row r="222" spans="1:4">
      <c r="A222" s="9">
        <v>43000</v>
      </c>
      <c r="B222" s="45"/>
      <c r="C222" s="53"/>
      <c r="D222" s="25"/>
    </row>
    <row r="223" spans="1:4">
      <c r="A223" s="9">
        <v>43001</v>
      </c>
      <c r="B223" s="45"/>
      <c r="C223" s="53"/>
      <c r="D223" s="25"/>
    </row>
    <row r="224" spans="1:4">
      <c r="A224" s="9">
        <v>43002</v>
      </c>
      <c r="B224" s="45"/>
      <c r="C224" s="53"/>
      <c r="D224" s="25"/>
    </row>
    <row r="225" spans="1:4">
      <c r="A225" s="9">
        <v>43003</v>
      </c>
      <c r="B225" s="45"/>
      <c r="C225" s="53"/>
      <c r="D225" s="25"/>
    </row>
    <row r="226" spans="1:4">
      <c r="A226" s="9">
        <v>43004</v>
      </c>
      <c r="B226" s="45"/>
      <c r="C226" s="53"/>
      <c r="D226" s="25"/>
    </row>
    <row r="227" spans="1:4">
      <c r="A227" s="9">
        <v>43005</v>
      </c>
      <c r="B227" s="45"/>
      <c r="C227" s="53"/>
      <c r="D227" s="25"/>
    </row>
    <row r="228" spans="1:4">
      <c r="A228" s="9">
        <v>43006</v>
      </c>
      <c r="B228" s="45"/>
      <c r="C228" s="53"/>
      <c r="D228" s="25"/>
    </row>
    <row r="229" spans="1:4">
      <c r="A229" s="9">
        <v>43007</v>
      </c>
      <c r="B229" s="45"/>
      <c r="C229" s="53"/>
      <c r="D229" s="25"/>
    </row>
    <row r="230" spans="1:4">
      <c r="A230" s="9">
        <v>43008</v>
      </c>
      <c r="B230" s="45"/>
      <c r="C230" s="53"/>
      <c r="D230" s="25"/>
    </row>
    <row r="231" spans="1:4">
      <c r="A231" s="9">
        <v>43009</v>
      </c>
      <c r="B231" s="45"/>
      <c r="C231" s="53"/>
      <c r="D231" s="25"/>
    </row>
    <row r="232" spans="1:4">
      <c r="A232" s="9">
        <v>43010</v>
      </c>
      <c r="B232" s="45"/>
      <c r="C232" s="53"/>
      <c r="D232" s="25"/>
    </row>
    <row r="233" spans="1:4">
      <c r="A233" s="9">
        <v>43011</v>
      </c>
      <c r="B233" s="45"/>
      <c r="C233" s="53"/>
      <c r="D233" s="25"/>
    </row>
    <row r="234" spans="1:4">
      <c r="A234" s="9">
        <v>43012</v>
      </c>
      <c r="B234" s="45"/>
      <c r="C234" s="53"/>
      <c r="D234" s="25"/>
    </row>
    <row r="235" spans="1:4">
      <c r="A235" s="9">
        <v>43013</v>
      </c>
      <c r="B235" s="45"/>
      <c r="C235" s="53"/>
      <c r="D235" s="25"/>
    </row>
    <row r="236" spans="1:4">
      <c r="A236" s="9">
        <v>43014</v>
      </c>
      <c r="B236" s="45"/>
      <c r="C236" s="53"/>
      <c r="D236" s="25"/>
    </row>
    <row r="237" spans="1:4">
      <c r="A237" s="9">
        <v>43015</v>
      </c>
      <c r="B237" s="45"/>
      <c r="C237" s="53"/>
      <c r="D237" s="25"/>
    </row>
    <row r="238" spans="1:4">
      <c r="A238" s="9">
        <v>43016</v>
      </c>
      <c r="B238" s="45"/>
      <c r="C238" s="53"/>
      <c r="D238" s="25"/>
    </row>
    <row r="239" spans="1:4">
      <c r="A239" s="9">
        <v>43017</v>
      </c>
      <c r="B239" s="45"/>
      <c r="C239" s="53"/>
      <c r="D239" s="25"/>
    </row>
    <row r="240" spans="1:4">
      <c r="A240" s="9">
        <v>43018</v>
      </c>
      <c r="B240" s="45"/>
      <c r="C240" s="53"/>
      <c r="D240" s="25"/>
    </row>
    <row r="241" spans="1:4">
      <c r="A241" s="9">
        <v>43019</v>
      </c>
      <c r="B241" s="45"/>
      <c r="C241" s="53"/>
      <c r="D241" s="25"/>
    </row>
    <row r="242" spans="1:4">
      <c r="A242" s="9">
        <v>43020</v>
      </c>
      <c r="B242" s="45"/>
      <c r="C242" s="53"/>
      <c r="D242" s="25"/>
    </row>
    <row r="243" spans="1:4">
      <c r="A243" s="9">
        <v>43021</v>
      </c>
      <c r="B243" s="45"/>
      <c r="C243" s="53"/>
      <c r="D243" s="25"/>
    </row>
    <row r="244" spans="1:4">
      <c r="A244" s="9">
        <v>43022</v>
      </c>
      <c r="B244" s="45"/>
      <c r="C244" s="53"/>
      <c r="D244" s="25"/>
    </row>
    <row r="245" spans="1:4">
      <c r="A245" s="9">
        <v>43023</v>
      </c>
      <c r="B245" s="45"/>
      <c r="C245" s="53"/>
      <c r="D245" s="25"/>
    </row>
    <row r="246" spans="1:4">
      <c r="A246" s="9">
        <v>43024</v>
      </c>
      <c r="B246" s="45"/>
      <c r="C246" s="53"/>
      <c r="D246" s="25"/>
    </row>
    <row r="247" spans="1:4">
      <c r="A247" s="9">
        <v>43025</v>
      </c>
      <c r="B247" s="45"/>
      <c r="C247" s="53"/>
      <c r="D247" s="25"/>
    </row>
    <row r="248" spans="1:4">
      <c r="A248" s="9">
        <v>43026</v>
      </c>
      <c r="B248" s="45"/>
      <c r="C248" s="53"/>
      <c r="D248" s="25"/>
    </row>
    <row r="249" spans="1:4">
      <c r="A249" s="9">
        <v>43027</v>
      </c>
      <c r="B249" s="45"/>
      <c r="C249" s="53"/>
      <c r="D249" s="25"/>
    </row>
    <row r="250" spans="1:4">
      <c r="A250" s="9">
        <v>43028</v>
      </c>
      <c r="B250" s="45"/>
      <c r="C250" s="53"/>
      <c r="D250" s="25"/>
    </row>
    <row r="251" spans="1:4">
      <c r="A251" s="9">
        <v>43029</v>
      </c>
      <c r="B251" s="45"/>
      <c r="C251" s="53"/>
      <c r="D251" s="25"/>
    </row>
    <row r="252" spans="1:4">
      <c r="A252" s="9">
        <v>43030</v>
      </c>
      <c r="B252" s="45"/>
      <c r="C252" s="53"/>
      <c r="D252" s="25"/>
    </row>
    <row r="253" spans="1:4">
      <c r="A253" s="9">
        <v>43031</v>
      </c>
      <c r="B253" s="45"/>
      <c r="C253" s="53"/>
      <c r="D253" s="25"/>
    </row>
    <row r="254" spans="1:4">
      <c r="A254" s="9">
        <v>43032</v>
      </c>
      <c r="B254" s="45"/>
      <c r="C254" s="53"/>
      <c r="D254" s="25"/>
    </row>
    <row r="255" spans="1:4">
      <c r="A255" s="9">
        <v>43033</v>
      </c>
      <c r="B255" s="45"/>
      <c r="C255" s="53"/>
      <c r="D255" s="25"/>
    </row>
    <row r="256" spans="1:4">
      <c r="A256" s="9">
        <v>43034</v>
      </c>
      <c r="B256" s="45"/>
      <c r="C256" s="53"/>
      <c r="D256" s="25"/>
    </row>
    <row r="257" spans="1:4">
      <c r="A257" s="9">
        <v>43035</v>
      </c>
      <c r="B257" s="45"/>
      <c r="C257" s="53"/>
      <c r="D257" s="25"/>
    </row>
    <row r="258" spans="1:4">
      <c r="A258" s="9">
        <v>43036</v>
      </c>
      <c r="B258" s="45"/>
      <c r="C258" s="53"/>
      <c r="D258" s="25"/>
    </row>
    <row r="259" spans="1:4">
      <c r="A259" s="9">
        <v>43037</v>
      </c>
      <c r="B259" s="45"/>
      <c r="C259" s="53"/>
      <c r="D259" s="25"/>
    </row>
    <row r="260" spans="1:4">
      <c r="A260" s="9">
        <v>43038</v>
      </c>
      <c r="B260" s="45"/>
      <c r="C260" s="53"/>
      <c r="D260" s="25"/>
    </row>
    <row r="261" spans="1:4">
      <c r="A261" s="9">
        <v>43039</v>
      </c>
      <c r="B261" s="45"/>
      <c r="C261" s="53"/>
      <c r="D261" s="25"/>
    </row>
    <row r="262" spans="1:4">
      <c r="A262" s="9">
        <v>43040</v>
      </c>
      <c r="B262" s="45"/>
      <c r="C262" s="53"/>
      <c r="D262" s="25"/>
    </row>
    <row r="263" spans="1:4">
      <c r="A263" s="9">
        <v>43041</v>
      </c>
      <c r="B263" s="45"/>
      <c r="C263" s="53"/>
      <c r="D263" s="25"/>
    </row>
    <row r="264" spans="1:4">
      <c r="A264" s="9">
        <v>43042</v>
      </c>
      <c r="B264" s="45"/>
      <c r="C264" s="53"/>
      <c r="D264" s="25"/>
    </row>
    <row r="265" spans="1:4">
      <c r="A265" s="9">
        <v>43043</v>
      </c>
      <c r="B265" s="45"/>
      <c r="C265" s="53"/>
      <c r="D265" s="25"/>
    </row>
    <row r="266" spans="1:4">
      <c r="A266" s="9">
        <v>43044</v>
      </c>
      <c r="B266" s="45"/>
      <c r="C266" s="53"/>
      <c r="D266" s="25"/>
    </row>
    <row r="267" spans="1:4">
      <c r="A267" s="9">
        <v>43045</v>
      </c>
      <c r="B267" s="45"/>
      <c r="C267" s="53"/>
      <c r="D267" s="25"/>
    </row>
    <row r="268" spans="1:4">
      <c r="A268" s="9">
        <v>43046</v>
      </c>
      <c r="B268" s="45"/>
      <c r="C268" s="53"/>
      <c r="D268" s="25">
        <v>94.912999999999997</v>
      </c>
    </row>
    <row r="269" spans="1:4">
      <c r="A269" s="9">
        <v>43047</v>
      </c>
      <c r="B269" s="45">
        <v>30.187000000000001</v>
      </c>
      <c r="C269" s="53">
        <v>1.7000000000000001E-2</v>
      </c>
      <c r="D269" s="25">
        <v>94.866</v>
      </c>
    </row>
    <row r="270" spans="1:4">
      <c r="A270" s="9">
        <v>43048</v>
      </c>
      <c r="B270" s="45">
        <v>30.18</v>
      </c>
      <c r="C270" s="53">
        <v>-7.0000000000000001E-3</v>
      </c>
      <c r="D270" s="25"/>
    </row>
  </sheetData>
  <mergeCells count="3">
    <mergeCell ref="A2:A3"/>
    <mergeCell ref="B2:D2"/>
    <mergeCell ref="B3:D3"/>
  </mergeCells>
  <phoneticPr fontId="3" type="noConversion"/>
  <hyperlinks>
    <hyperlink ref="B3" r:id="rId1"/>
  </hyperlinks>
  <pageMargins left="0.7" right="0.7" top="0.75" bottom="0.75" header="0.3" footer="0.3"/>
  <pageSetup paperSize="9" orientation="portrait" horizontalDpi="1200" verticalDpi="1200" r:id="rId2"/>
</worksheet>
</file>

<file path=xl/worksheets/sheet6.xml><?xml version="1.0" encoding="utf-8"?>
<worksheet xmlns="http://schemas.openxmlformats.org/spreadsheetml/2006/main" xmlns:r="http://schemas.openxmlformats.org/officeDocument/2006/relationships">
  <sheetPr codeName="工作表6">
    <tabColor rgb="FF92D050"/>
  </sheetPr>
  <dimension ref="A1:M271"/>
  <sheetViews>
    <sheetView tabSelected="1" zoomScale="85" zoomScaleNormal="85" workbookViewId="0">
      <pane ySplit="3" topLeftCell="A264" activePane="bottomLeft" state="frozen"/>
      <selection pane="bottomLeft" activeCell="M271" sqref="M271"/>
    </sheetView>
  </sheetViews>
  <sheetFormatPr defaultRowHeight="15.6"/>
  <cols>
    <col min="1" max="1" width="14.5546875" style="1" bestFit="1" customWidth="1"/>
    <col min="2" max="2" width="13.77734375" style="2" bestFit="1" customWidth="1"/>
    <col min="3" max="3" width="15.44140625" style="2" bestFit="1" customWidth="1"/>
    <col min="4" max="4" width="16.33203125" style="2" bestFit="1" customWidth="1"/>
    <col min="5" max="5" width="12.33203125" style="2" bestFit="1" customWidth="1"/>
    <col min="6" max="6" width="16.33203125" style="2" bestFit="1" customWidth="1"/>
    <col min="7" max="7" width="12.33203125" style="2" bestFit="1" customWidth="1"/>
    <col min="8" max="8" width="17.33203125" style="2" bestFit="1" customWidth="1"/>
    <col min="9" max="9" width="12.44140625" style="2" bestFit="1" customWidth="1"/>
    <col min="10" max="10" width="22.77734375" style="2" bestFit="1" customWidth="1"/>
    <col min="11" max="11" width="18.88671875" style="33" bestFit="1" customWidth="1"/>
    <col min="12" max="13" width="14.109375" style="2" customWidth="1"/>
    <col min="14" max="16384" width="8.88671875" style="2"/>
  </cols>
  <sheetData>
    <row r="1" spans="1:13">
      <c r="A1" s="16"/>
      <c r="B1" s="127" t="s">
        <v>51</v>
      </c>
      <c r="C1" s="97"/>
      <c r="D1" s="97"/>
      <c r="E1" s="15" t="s">
        <v>49</v>
      </c>
      <c r="F1" s="15" t="s">
        <v>50</v>
      </c>
      <c r="G1" s="127" t="s">
        <v>52</v>
      </c>
      <c r="H1" s="97"/>
      <c r="I1" s="97"/>
      <c r="J1" s="15"/>
      <c r="K1" s="18"/>
      <c r="L1" s="15" t="s">
        <v>53</v>
      </c>
      <c r="M1" s="15" t="s">
        <v>54</v>
      </c>
    </row>
    <row r="2" spans="1:13" s="1" customFormat="1">
      <c r="A2" s="16" t="s">
        <v>1</v>
      </c>
      <c r="B2" s="19" t="s">
        <v>46</v>
      </c>
      <c r="C2" s="19" t="s">
        <v>47</v>
      </c>
      <c r="D2" s="19" t="s">
        <v>48</v>
      </c>
      <c r="E2" s="32"/>
      <c r="F2" s="11"/>
      <c r="G2" s="19" t="s">
        <v>46</v>
      </c>
      <c r="H2" s="19" t="s">
        <v>47</v>
      </c>
      <c r="I2" s="19" t="s">
        <v>55</v>
      </c>
      <c r="J2" s="19" t="s">
        <v>103</v>
      </c>
      <c r="K2" s="19" t="s">
        <v>56</v>
      </c>
      <c r="L2" s="19"/>
      <c r="M2" s="19"/>
    </row>
    <row r="3" spans="1:13">
      <c r="A3" s="16" t="s">
        <v>40</v>
      </c>
      <c r="B3" s="115" t="s">
        <v>57</v>
      </c>
      <c r="C3" s="112"/>
      <c r="D3" s="112"/>
      <c r="E3" s="112"/>
      <c r="F3" s="112"/>
      <c r="G3" s="112"/>
      <c r="H3" s="112"/>
      <c r="I3" s="112"/>
      <c r="J3" s="128"/>
      <c r="K3" s="128"/>
      <c r="L3" s="128"/>
      <c r="M3" s="128"/>
    </row>
    <row r="4" spans="1:13" s="8" customFormat="1" ht="15.6" customHeight="1">
      <c r="A4" s="9">
        <v>42781</v>
      </c>
      <c r="B4" s="10">
        <v>-6267</v>
      </c>
      <c r="C4" s="10">
        <v>11933</v>
      </c>
      <c r="D4" s="10">
        <f>B4+C4/4</f>
        <v>-3283.75</v>
      </c>
      <c r="E4" s="10">
        <v>245</v>
      </c>
      <c r="F4" s="10">
        <v>-34</v>
      </c>
      <c r="G4" s="10">
        <v>72898</v>
      </c>
      <c r="H4" s="10">
        <v>1287</v>
      </c>
      <c r="I4" s="10">
        <f>G4+H4/4</f>
        <v>73219.75</v>
      </c>
      <c r="J4" s="10" t="s">
        <v>58</v>
      </c>
      <c r="K4" s="10"/>
      <c r="L4" s="10"/>
      <c r="M4" s="10"/>
    </row>
    <row r="5" spans="1:13" s="8" customFormat="1" ht="15.6" customHeight="1">
      <c r="A5" s="9">
        <v>42782</v>
      </c>
      <c r="B5" s="10">
        <v>-5625</v>
      </c>
      <c r="C5" s="10">
        <v>5419</v>
      </c>
      <c r="D5" s="10">
        <f>B5+C5/4</f>
        <v>-4270.25</v>
      </c>
      <c r="E5" s="10">
        <v>44</v>
      </c>
      <c r="F5" s="10">
        <v>-195</v>
      </c>
      <c r="G5" s="10">
        <v>65850</v>
      </c>
      <c r="H5" s="10">
        <v>218</v>
      </c>
      <c r="I5" s="10">
        <f>G5+H5/4</f>
        <v>65904.5</v>
      </c>
      <c r="J5" s="10">
        <f>I5-$I$4</f>
        <v>-7315.25</v>
      </c>
      <c r="K5" s="10">
        <f>I5-I4</f>
        <v>-7315.25</v>
      </c>
      <c r="L5" s="10">
        <v>854</v>
      </c>
      <c r="M5" s="10">
        <v>-1232</v>
      </c>
    </row>
    <row r="6" spans="1:13">
      <c r="A6" s="9">
        <v>42783</v>
      </c>
      <c r="B6" s="10">
        <v>-5872</v>
      </c>
      <c r="C6" s="10">
        <v>4696</v>
      </c>
      <c r="D6" s="10">
        <f>B6+C6/4</f>
        <v>-4698</v>
      </c>
      <c r="E6" s="10">
        <v>61</v>
      </c>
      <c r="F6" s="10">
        <v>-130</v>
      </c>
      <c r="G6" s="10">
        <v>65639</v>
      </c>
      <c r="H6" s="10">
        <v>485</v>
      </c>
      <c r="I6" s="10">
        <f>G6+H6/4</f>
        <v>65760.25</v>
      </c>
      <c r="J6" s="10">
        <f>I6-$I$4</f>
        <v>-7459.5</v>
      </c>
      <c r="K6" s="10">
        <f>I6-I5</f>
        <v>-144.25</v>
      </c>
      <c r="L6" s="10">
        <v>925</v>
      </c>
      <c r="M6" s="10">
        <v>-1369</v>
      </c>
    </row>
    <row r="7" spans="1:13">
      <c r="A7" s="9">
        <v>42784</v>
      </c>
      <c r="B7" s="10">
        <v>-4258</v>
      </c>
      <c r="C7" s="10">
        <v>4915</v>
      </c>
      <c r="D7" s="10">
        <f>B7+C7/4</f>
        <v>-3029.25</v>
      </c>
      <c r="E7" s="10">
        <v>70</v>
      </c>
      <c r="F7" s="10">
        <v>-145</v>
      </c>
      <c r="G7" s="10">
        <v>65824</v>
      </c>
      <c r="H7" s="10">
        <v>558</v>
      </c>
      <c r="I7" s="10">
        <f>G7+H7/4</f>
        <v>65963.5</v>
      </c>
      <c r="J7" s="10">
        <f>I7-$I$4</f>
        <v>-7256.25</v>
      </c>
      <c r="K7" s="10">
        <f>I7-I6</f>
        <v>203.25</v>
      </c>
      <c r="L7" s="10">
        <v>911</v>
      </c>
      <c r="M7" s="10">
        <v>-1372</v>
      </c>
    </row>
    <row r="8" spans="1:13">
      <c r="A8" s="9">
        <v>42785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</row>
    <row r="9" spans="1:13">
      <c r="A9" s="9">
        <v>42786</v>
      </c>
      <c r="B9" s="10">
        <v>-6654</v>
      </c>
      <c r="C9" s="10">
        <v>4630</v>
      </c>
      <c r="D9" s="10">
        <f t="shared" ref="D9" si="0">B9+C9/4</f>
        <v>-5496.5</v>
      </c>
      <c r="E9" s="10">
        <v>0</v>
      </c>
      <c r="F9" s="10">
        <v>-161</v>
      </c>
      <c r="G9" s="10">
        <v>63705</v>
      </c>
      <c r="H9" s="10">
        <v>-328</v>
      </c>
      <c r="I9" s="10">
        <f t="shared" ref="I9" si="1">G9+H9/4</f>
        <v>63623</v>
      </c>
      <c r="J9" s="10">
        <f t="shared" ref="J9" si="2">I9-$I$4</f>
        <v>-9596.75</v>
      </c>
      <c r="K9" s="10">
        <f>I9-I7</f>
        <v>-2340.5</v>
      </c>
      <c r="L9" s="10">
        <v>1005</v>
      </c>
      <c r="M9" s="10">
        <v>-1553</v>
      </c>
    </row>
    <row r="10" spans="1:13">
      <c r="A10" s="9">
        <v>42787</v>
      </c>
      <c r="B10" s="10">
        <v>-5589</v>
      </c>
      <c r="C10" s="10">
        <v>4502</v>
      </c>
      <c r="D10" s="10">
        <f t="shared" ref="D10" si="3">B10+C10/4</f>
        <v>-4463.5</v>
      </c>
      <c r="E10" s="10">
        <v>-10</v>
      </c>
      <c r="F10" s="10">
        <v>-220</v>
      </c>
      <c r="G10" s="10">
        <v>60810</v>
      </c>
      <c r="H10" s="10">
        <v>-1034</v>
      </c>
      <c r="I10" s="10">
        <f t="shared" ref="I10" si="4">G10+H10/4</f>
        <v>60551.5</v>
      </c>
      <c r="J10" s="10">
        <f t="shared" ref="J10" si="5">I10-$I$4</f>
        <v>-12668.25</v>
      </c>
      <c r="K10" s="10">
        <f t="shared" ref="K10" si="6">I10-I9</f>
        <v>-3071.5</v>
      </c>
      <c r="L10" s="10">
        <v>909</v>
      </c>
      <c r="M10" s="10">
        <v>-1632</v>
      </c>
    </row>
    <row r="11" spans="1:13">
      <c r="A11" s="9">
        <v>42788</v>
      </c>
      <c r="B11" s="10">
        <v>-4969</v>
      </c>
      <c r="C11" s="10">
        <v>3954</v>
      </c>
      <c r="D11" s="10">
        <f t="shared" ref="D11" si="7">B11+C11/4</f>
        <v>-3980.5</v>
      </c>
      <c r="E11" s="10">
        <v>-5</v>
      </c>
      <c r="F11" s="10">
        <v>-245</v>
      </c>
      <c r="G11" s="10">
        <v>58196</v>
      </c>
      <c r="H11" s="10">
        <v>-2249</v>
      </c>
      <c r="I11" s="10">
        <f t="shared" ref="I11" si="8">G11+H11/4</f>
        <v>57633.75</v>
      </c>
      <c r="J11" s="10">
        <f t="shared" ref="J11" si="9">I11-$I$4</f>
        <v>-15586</v>
      </c>
      <c r="K11" s="10">
        <f t="shared" ref="K11" si="10">I11-I10</f>
        <v>-2917.75</v>
      </c>
      <c r="L11" s="10">
        <v>910</v>
      </c>
      <c r="M11" s="10">
        <v>-1596</v>
      </c>
    </row>
    <row r="12" spans="1:13">
      <c r="A12" s="9">
        <v>42789</v>
      </c>
      <c r="B12" s="10">
        <v>-7137</v>
      </c>
      <c r="C12" s="10">
        <v>5171</v>
      </c>
      <c r="D12" s="10">
        <f t="shared" ref="D12" si="11">B12+C12/4</f>
        <v>-5844.25</v>
      </c>
      <c r="E12" s="10">
        <v>21</v>
      </c>
      <c r="F12" s="10">
        <v>-312</v>
      </c>
      <c r="G12" s="10">
        <v>61620</v>
      </c>
      <c r="H12" s="10">
        <v>-1364</v>
      </c>
      <c r="I12" s="10">
        <f t="shared" ref="I12" si="12">G12+H12/4</f>
        <v>61279</v>
      </c>
      <c r="J12" s="10">
        <f t="shared" ref="J12" si="13">I12-$I$4</f>
        <v>-11940.75</v>
      </c>
      <c r="K12" s="10">
        <f t="shared" ref="K12" si="14">I12-I11</f>
        <v>3645.25</v>
      </c>
      <c r="L12" s="10">
        <v>922</v>
      </c>
      <c r="M12" s="10">
        <v>-1349</v>
      </c>
    </row>
    <row r="13" spans="1:13">
      <c r="A13" s="9">
        <v>42790</v>
      </c>
      <c r="B13" s="10">
        <v>-6686</v>
      </c>
      <c r="C13" s="10">
        <v>4578</v>
      </c>
      <c r="D13" s="10">
        <f t="shared" ref="D13" si="15">B13+C13/4</f>
        <v>-5541.5</v>
      </c>
      <c r="E13" s="10">
        <v>38</v>
      </c>
      <c r="F13" s="10">
        <v>-287</v>
      </c>
      <c r="G13" s="10">
        <v>61417</v>
      </c>
      <c r="H13" s="10">
        <v>-1376</v>
      </c>
      <c r="I13" s="10">
        <f t="shared" ref="I13" si="16">G13+H13/4</f>
        <v>61073</v>
      </c>
      <c r="J13" s="10">
        <f t="shared" ref="J13" si="17">I13-$I$4</f>
        <v>-12146.75</v>
      </c>
      <c r="K13" s="10">
        <f t="shared" ref="K13" si="18">I13-I12</f>
        <v>-206</v>
      </c>
      <c r="L13" s="10">
        <v>1022</v>
      </c>
      <c r="M13" s="10">
        <v>-1292</v>
      </c>
    </row>
    <row r="14" spans="1:13">
      <c r="A14" s="9">
        <v>42791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</row>
    <row r="15" spans="1:13">
      <c r="A15" s="9">
        <v>42792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</row>
    <row r="16" spans="1:13">
      <c r="A16" s="9">
        <v>42793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</row>
    <row r="17" spans="1:13">
      <c r="A17" s="9">
        <v>42794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</row>
    <row r="18" spans="1:13">
      <c r="A18" s="9">
        <v>42795</v>
      </c>
      <c r="B18" s="10">
        <v>-4470</v>
      </c>
      <c r="C18" s="10">
        <v>727</v>
      </c>
      <c r="D18" s="10">
        <f t="shared" ref="D18" si="19">B18+C18/4</f>
        <v>-4288.25</v>
      </c>
      <c r="E18" s="10">
        <v>-174</v>
      </c>
      <c r="F18" s="10">
        <v>-253</v>
      </c>
      <c r="G18" s="10">
        <v>52483</v>
      </c>
      <c r="H18" s="10">
        <v>-3988</v>
      </c>
      <c r="I18" s="10">
        <f t="shared" ref="I18" si="20">G18+H18/4</f>
        <v>51486</v>
      </c>
      <c r="J18" s="10">
        <f t="shared" ref="J18" si="21">I18-$I$4</f>
        <v>-21733.75</v>
      </c>
      <c r="K18" s="10">
        <f>I18-I13</f>
        <v>-9587</v>
      </c>
      <c r="L18" s="10">
        <v>999</v>
      </c>
      <c r="M18" s="10">
        <v>-1331</v>
      </c>
    </row>
    <row r="19" spans="1:13">
      <c r="A19" s="9">
        <v>42796</v>
      </c>
      <c r="B19" s="10">
        <v>-3960</v>
      </c>
      <c r="C19" s="10">
        <v>-1333</v>
      </c>
      <c r="D19" s="10">
        <f t="shared" ref="D19" si="22">B19+C19/4</f>
        <v>-4293.25</v>
      </c>
      <c r="E19" s="10">
        <v>-314</v>
      </c>
      <c r="F19" s="10">
        <v>207</v>
      </c>
      <c r="G19" s="10">
        <v>50915</v>
      </c>
      <c r="H19" s="10">
        <v>-4019</v>
      </c>
      <c r="I19" s="10">
        <f t="shared" ref="I19" si="23">G19+H19/4</f>
        <v>49910.25</v>
      </c>
      <c r="J19" s="10">
        <f t="shared" ref="J19" si="24">I19-$I$4</f>
        <v>-23309.5</v>
      </c>
      <c r="K19" s="10">
        <f>I19-I18</f>
        <v>-1575.75</v>
      </c>
      <c r="L19" s="10">
        <v>1119</v>
      </c>
      <c r="M19" s="10">
        <v>-1635</v>
      </c>
    </row>
    <row r="20" spans="1:13">
      <c r="A20" s="9">
        <v>42797</v>
      </c>
      <c r="B20" s="10">
        <v>-2729</v>
      </c>
      <c r="C20" s="10">
        <v>-2739</v>
      </c>
      <c r="D20" s="10">
        <f t="shared" ref="D20:D23" si="25">B20+C20/4</f>
        <v>-3413.75</v>
      </c>
      <c r="E20" s="10">
        <v>-339</v>
      </c>
      <c r="F20" s="10">
        <v>153</v>
      </c>
      <c r="G20" s="10">
        <v>50379</v>
      </c>
      <c r="H20" s="10">
        <v>-4380</v>
      </c>
      <c r="I20" s="10">
        <f t="shared" ref="I20:I23" si="26">G20+H20/4</f>
        <v>49284</v>
      </c>
      <c r="J20" s="10">
        <f t="shared" ref="J20:J23" si="27">I20-$I$4</f>
        <v>-23935.75</v>
      </c>
      <c r="K20" s="10">
        <f t="shared" ref="K20" si="28">I20-I19</f>
        <v>-626.25</v>
      </c>
      <c r="L20" s="10">
        <v>1201</v>
      </c>
      <c r="M20" s="10">
        <v>-1801</v>
      </c>
    </row>
    <row r="21" spans="1:13">
      <c r="A21" s="9">
        <v>42798</v>
      </c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</row>
    <row r="22" spans="1:13">
      <c r="A22" s="9">
        <v>42799</v>
      </c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</row>
    <row r="23" spans="1:13">
      <c r="A23" s="9">
        <v>42800</v>
      </c>
      <c r="B23" s="10">
        <v>-3128</v>
      </c>
      <c r="C23" s="10">
        <v>-973</v>
      </c>
      <c r="D23" s="10">
        <f t="shared" si="25"/>
        <v>-3371.25</v>
      </c>
      <c r="E23" s="10">
        <v>-292</v>
      </c>
      <c r="F23" s="10">
        <v>226</v>
      </c>
      <c r="G23" s="10">
        <v>54164</v>
      </c>
      <c r="H23" s="10">
        <v>-2748</v>
      </c>
      <c r="I23" s="10">
        <f t="shared" si="26"/>
        <v>53477</v>
      </c>
      <c r="J23" s="10">
        <f t="shared" si="27"/>
        <v>-19742.75</v>
      </c>
      <c r="K23" s="10">
        <f>I23-I20</f>
        <v>4193</v>
      </c>
      <c r="L23" s="10">
        <v>1245</v>
      </c>
      <c r="M23" s="10">
        <v>-1718</v>
      </c>
    </row>
    <row r="24" spans="1:13">
      <c r="A24" s="9">
        <v>42801</v>
      </c>
      <c r="B24" s="10">
        <v>-2123</v>
      </c>
      <c r="C24" s="10">
        <v>-355</v>
      </c>
      <c r="D24" s="10">
        <f t="shared" ref="D24" si="29">B24+C24/4</f>
        <v>-2211.75</v>
      </c>
      <c r="E24" s="10">
        <v>-268</v>
      </c>
      <c r="F24" s="10">
        <v>141</v>
      </c>
      <c r="G24" s="10">
        <v>54790</v>
      </c>
      <c r="H24" s="10">
        <v>-2744</v>
      </c>
      <c r="I24" s="10">
        <f t="shared" ref="I24" si="30">G24+H24/4</f>
        <v>54104</v>
      </c>
      <c r="J24" s="10">
        <f t="shared" ref="J24" si="31">I24-$I$4</f>
        <v>-19115.75</v>
      </c>
      <c r="K24" s="10">
        <f>I24-I23</f>
        <v>627</v>
      </c>
      <c r="L24" s="10">
        <v>1251</v>
      </c>
      <c r="M24" s="10">
        <v>-1560</v>
      </c>
    </row>
    <row r="25" spans="1:13">
      <c r="A25" s="9">
        <v>42802</v>
      </c>
      <c r="B25" s="10">
        <v>-1944</v>
      </c>
      <c r="C25" s="10">
        <v>664</v>
      </c>
      <c r="D25" s="10">
        <f t="shared" ref="D25" si="32">B25+C25/4</f>
        <v>-1778</v>
      </c>
      <c r="E25" s="10">
        <v>-193</v>
      </c>
      <c r="F25" s="10">
        <v>176</v>
      </c>
      <c r="G25" s="10">
        <v>54262</v>
      </c>
      <c r="H25" s="10">
        <v>-2275</v>
      </c>
      <c r="I25" s="10">
        <f t="shared" ref="I25" si="33">G25+H25/4</f>
        <v>53693.25</v>
      </c>
      <c r="J25" s="10">
        <f t="shared" ref="J25" si="34">I25-$I$4</f>
        <v>-19526.5</v>
      </c>
      <c r="K25" s="10">
        <f>I25-I24</f>
        <v>-410.75</v>
      </c>
      <c r="L25" s="10">
        <v>1427</v>
      </c>
      <c r="M25" s="10">
        <v>-1482</v>
      </c>
    </row>
    <row r="26" spans="1:13">
      <c r="A26" s="9">
        <v>42803</v>
      </c>
      <c r="B26" s="10">
        <v>-1928</v>
      </c>
      <c r="C26" s="10">
        <v>-4767</v>
      </c>
      <c r="D26" s="10">
        <f t="shared" ref="D26" si="35">B26+C26/4</f>
        <v>-3119.75</v>
      </c>
      <c r="E26" s="10">
        <v>-60</v>
      </c>
      <c r="F26" s="10">
        <v>-47</v>
      </c>
      <c r="G26" s="10">
        <v>45418</v>
      </c>
      <c r="H26" s="10">
        <v>-5217</v>
      </c>
      <c r="I26" s="10">
        <f t="shared" ref="I26" si="36">G26+H26/4</f>
        <v>44113.75</v>
      </c>
      <c r="J26" s="10">
        <f t="shared" ref="J26" si="37">I26-$I$4</f>
        <v>-29106</v>
      </c>
      <c r="K26" s="10">
        <f>I26-I25</f>
        <v>-9579.5</v>
      </c>
      <c r="L26" s="10">
        <v>1271</v>
      </c>
      <c r="M26" s="10">
        <v>-1620</v>
      </c>
    </row>
    <row r="27" spans="1:13">
      <c r="A27" s="9">
        <v>42804</v>
      </c>
      <c r="B27" s="10">
        <v>-2374</v>
      </c>
      <c r="C27" s="10">
        <v>-5787</v>
      </c>
      <c r="D27" s="10">
        <f t="shared" ref="D27" si="38">B27+C27/4</f>
        <v>-3820.75</v>
      </c>
      <c r="E27" s="10">
        <v>-98</v>
      </c>
      <c r="F27" s="10">
        <v>48</v>
      </c>
      <c r="G27" s="10">
        <v>42792</v>
      </c>
      <c r="H27" s="10">
        <v>-5481</v>
      </c>
      <c r="I27" s="10">
        <f t="shared" ref="I27" si="39">G27+H27/4</f>
        <v>41421.75</v>
      </c>
      <c r="J27" s="10">
        <f t="shared" ref="J27" si="40">I27-$I$4</f>
        <v>-31798</v>
      </c>
      <c r="K27" s="10">
        <f>I27-I26</f>
        <v>-2692</v>
      </c>
      <c r="L27" s="10">
        <v>1025</v>
      </c>
      <c r="M27" s="10">
        <v>-1577</v>
      </c>
    </row>
    <row r="28" spans="1:13">
      <c r="A28" s="9">
        <v>42805</v>
      </c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</row>
    <row r="29" spans="1:13">
      <c r="A29" s="9">
        <v>42806</v>
      </c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</row>
    <row r="30" spans="1:13">
      <c r="A30" s="9">
        <v>42807</v>
      </c>
      <c r="B30" s="10">
        <v>-337</v>
      </c>
      <c r="C30" s="10">
        <v>-3198</v>
      </c>
      <c r="D30" s="10">
        <f t="shared" ref="D30" si="41">B30+C30/4</f>
        <v>-1136.5</v>
      </c>
      <c r="E30" s="10">
        <v>-57</v>
      </c>
      <c r="F30" s="10">
        <v>73</v>
      </c>
      <c r="G30" s="10">
        <v>49128</v>
      </c>
      <c r="H30" s="10">
        <v>-4412</v>
      </c>
      <c r="I30" s="10">
        <f t="shared" ref="I30" si="42">G30+H30/4</f>
        <v>48025</v>
      </c>
      <c r="J30" s="10">
        <f t="shared" ref="J30" si="43">I30-$I$4</f>
        <v>-25194.75</v>
      </c>
      <c r="K30" s="10">
        <f>I30-I27</f>
        <v>6603.25</v>
      </c>
      <c r="L30" s="10">
        <v>1199</v>
      </c>
      <c r="M30" s="10">
        <v>-1388</v>
      </c>
    </row>
    <row r="31" spans="1:13">
      <c r="A31" s="9">
        <v>42808</v>
      </c>
      <c r="B31" s="10"/>
      <c r="C31" s="10"/>
      <c r="D31" s="10">
        <f t="shared" ref="D31" si="44">B31+C31/4</f>
        <v>0</v>
      </c>
      <c r="E31" s="10"/>
      <c r="F31" s="10"/>
      <c r="G31" s="10"/>
      <c r="H31" s="10"/>
      <c r="I31" s="10">
        <f t="shared" ref="I31" si="45">G31+H31/4</f>
        <v>0</v>
      </c>
      <c r="J31" s="10">
        <f t="shared" ref="J31" si="46">I31-$I$4</f>
        <v>-73219.75</v>
      </c>
      <c r="K31" s="10">
        <f>I31-I30</f>
        <v>-48025</v>
      </c>
      <c r="L31" s="10"/>
      <c r="M31" s="10"/>
    </row>
    <row r="32" spans="1:13">
      <c r="A32" s="9">
        <v>42809</v>
      </c>
      <c r="B32" s="10"/>
      <c r="C32" s="10"/>
      <c r="D32" s="10">
        <f t="shared" ref="D32:D95" si="47">B32+C32/4</f>
        <v>0</v>
      </c>
      <c r="E32" s="10"/>
      <c r="F32" s="10"/>
      <c r="G32" s="10"/>
      <c r="H32" s="10"/>
      <c r="I32" s="10">
        <f t="shared" ref="I32:I95" si="48">G32+H32/4</f>
        <v>0</v>
      </c>
      <c r="J32" s="10">
        <f t="shared" ref="J32:J95" si="49">I32-$I$4</f>
        <v>-73219.75</v>
      </c>
      <c r="K32" s="10">
        <f t="shared" ref="K32:K95" si="50">I32-I31</f>
        <v>0</v>
      </c>
      <c r="L32" s="10"/>
      <c r="M32" s="10"/>
    </row>
    <row r="33" spans="1:13">
      <c r="A33" s="9">
        <v>42810</v>
      </c>
      <c r="B33" s="10"/>
      <c r="C33" s="10"/>
      <c r="D33" s="10">
        <f t="shared" si="47"/>
        <v>0</v>
      </c>
      <c r="E33" s="10"/>
      <c r="F33" s="10"/>
      <c r="G33" s="10"/>
      <c r="H33" s="10"/>
      <c r="I33" s="10">
        <f t="shared" si="48"/>
        <v>0</v>
      </c>
      <c r="J33" s="10">
        <f t="shared" si="49"/>
        <v>-73219.75</v>
      </c>
      <c r="K33" s="10">
        <f t="shared" si="50"/>
        <v>0</v>
      </c>
      <c r="L33" s="10"/>
      <c r="M33" s="10"/>
    </row>
    <row r="34" spans="1:13">
      <c r="A34" s="9">
        <v>42811</v>
      </c>
      <c r="B34" s="10"/>
      <c r="C34" s="10"/>
      <c r="D34" s="10">
        <f t="shared" si="47"/>
        <v>0</v>
      </c>
      <c r="E34" s="10"/>
      <c r="F34" s="10"/>
      <c r="G34" s="10"/>
      <c r="H34" s="10"/>
      <c r="I34" s="10">
        <f t="shared" si="48"/>
        <v>0</v>
      </c>
      <c r="J34" s="10">
        <f t="shared" si="49"/>
        <v>-73219.75</v>
      </c>
      <c r="K34" s="10">
        <f t="shared" si="50"/>
        <v>0</v>
      </c>
      <c r="L34" s="10"/>
      <c r="M34" s="10"/>
    </row>
    <row r="35" spans="1:13">
      <c r="A35" s="9">
        <v>42812</v>
      </c>
      <c r="B35" s="10"/>
      <c r="C35" s="10"/>
      <c r="D35" s="10">
        <f t="shared" si="47"/>
        <v>0</v>
      </c>
      <c r="E35" s="10"/>
      <c r="F35" s="10"/>
      <c r="G35" s="10"/>
      <c r="H35" s="10"/>
      <c r="I35" s="10">
        <f t="shared" si="48"/>
        <v>0</v>
      </c>
      <c r="J35" s="10">
        <f t="shared" si="49"/>
        <v>-73219.75</v>
      </c>
      <c r="K35" s="10">
        <f t="shared" si="50"/>
        <v>0</v>
      </c>
      <c r="L35" s="10"/>
      <c r="M35" s="10"/>
    </row>
    <row r="36" spans="1:13">
      <c r="A36" s="9">
        <v>42813</v>
      </c>
      <c r="B36" s="10"/>
      <c r="C36" s="10"/>
      <c r="D36" s="10">
        <f t="shared" si="47"/>
        <v>0</v>
      </c>
      <c r="E36" s="10"/>
      <c r="F36" s="10"/>
      <c r="G36" s="10"/>
      <c r="H36" s="10"/>
      <c r="I36" s="10">
        <f t="shared" si="48"/>
        <v>0</v>
      </c>
      <c r="J36" s="10">
        <f t="shared" si="49"/>
        <v>-73219.75</v>
      </c>
      <c r="K36" s="10">
        <f t="shared" si="50"/>
        <v>0</v>
      </c>
      <c r="L36" s="10"/>
      <c r="M36" s="10"/>
    </row>
    <row r="37" spans="1:13">
      <c r="A37" s="9">
        <v>42814</v>
      </c>
      <c r="B37" s="10"/>
      <c r="C37" s="10"/>
      <c r="D37" s="10">
        <f t="shared" si="47"/>
        <v>0</v>
      </c>
      <c r="E37" s="10"/>
      <c r="F37" s="10"/>
      <c r="G37" s="10"/>
      <c r="H37" s="10"/>
      <c r="I37" s="10">
        <f t="shared" si="48"/>
        <v>0</v>
      </c>
      <c r="J37" s="10">
        <f t="shared" si="49"/>
        <v>-73219.75</v>
      </c>
      <c r="K37" s="10">
        <f t="shared" si="50"/>
        <v>0</v>
      </c>
      <c r="L37" s="10"/>
      <c r="M37" s="10"/>
    </row>
    <row r="38" spans="1:13">
      <c r="A38" s="9">
        <v>42815</v>
      </c>
      <c r="B38" s="10"/>
      <c r="C38" s="10"/>
      <c r="D38" s="10">
        <f t="shared" si="47"/>
        <v>0</v>
      </c>
      <c r="E38" s="10"/>
      <c r="F38" s="10"/>
      <c r="G38" s="10"/>
      <c r="H38" s="10"/>
      <c r="I38" s="10">
        <f t="shared" si="48"/>
        <v>0</v>
      </c>
      <c r="J38" s="10">
        <f t="shared" si="49"/>
        <v>-73219.75</v>
      </c>
      <c r="K38" s="10">
        <f t="shared" si="50"/>
        <v>0</v>
      </c>
      <c r="L38" s="10"/>
      <c r="M38" s="10"/>
    </row>
    <row r="39" spans="1:13">
      <c r="A39" s="9">
        <v>42816</v>
      </c>
      <c r="B39" s="10"/>
      <c r="C39" s="10"/>
      <c r="D39" s="10">
        <f t="shared" si="47"/>
        <v>0</v>
      </c>
      <c r="E39" s="10"/>
      <c r="F39" s="10"/>
      <c r="G39" s="10"/>
      <c r="H39" s="10"/>
      <c r="I39" s="10">
        <f t="shared" si="48"/>
        <v>0</v>
      </c>
      <c r="J39" s="10">
        <f t="shared" si="49"/>
        <v>-73219.75</v>
      </c>
      <c r="K39" s="10">
        <f t="shared" si="50"/>
        <v>0</v>
      </c>
      <c r="L39" s="10"/>
      <c r="M39" s="10"/>
    </row>
    <row r="40" spans="1:13">
      <c r="A40" s="9">
        <v>42817</v>
      </c>
      <c r="B40" s="10"/>
      <c r="C40" s="10"/>
      <c r="D40" s="10">
        <f t="shared" si="47"/>
        <v>0</v>
      </c>
      <c r="E40" s="10"/>
      <c r="F40" s="10"/>
      <c r="G40" s="10"/>
      <c r="H40" s="10"/>
      <c r="I40" s="10">
        <f t="shared" si="48"/>
        <v>0</v>
      </c>
      <c r="J40" s="10">
        <f t="shared" si="49"/>
        <v>-73219.75</v>
      </c>
      <c r="K40" s="10">
        <f t="shared" si="50"/>
        <v>0</v>
      </c>
      <c r="L40" s="10"/>
      <c r="M40" s="10"/>
    </row>
    <row r="41" spans="1:13">
      <c r="A41" s="9">
        <v>42818</v>
      </c>
      <c r="B41" s="10"/>
      <c r="C41" s="10"/>
      <c r="D41" s="10">
        <f t="shared" si="47"/>
        <v>0</v>
      </c>
      <c r="E41" s="10"/>
      <c r="F41" s="10"/>
      <c r="G41" s="10"/>
      <c r="H41" s="10"/>
      <c r="I41" s="10">
        <f t="shared" si="48"/>
        <v>0</v>
      </c>
      <c r="J41" s="10">
        <f t="shared" si="49"/>
        <v>-73219.75</v>
      </c>
      <c r="K41" s="10">
        <f t="shared" si="50"/>
        <v>0</v>
      </c>
      <c r="L41" s="10"/>
      <c r="M41" s="10"/>
    </row>
    <row r="42" spans="1:13">
      <c r="A42" s="9">
        <v>42819</v>
      </c>
      <c r="B42" s="10"/>
      <c r="C42" s="10"/>
      <c r="D42" s="10">
        <f t="shared" si="47"/>
        <v>0</v>
      </c>
      <c r="E42" s="10"/>
      <c r="F42" s="10"/>
      <c r="G42" s="10"/>
      <c r="H42" s="10"/>
      <c r="I42" s="10">
        <f t="shared" si="48"/>
        <v>0</v>
      </c>
      <c r="J42" s="10">
        <f t="shared" si="49"/>
        <v>-73219.75</v>
      </c>
      <c r="K42" s="10">
        <f t="shared" si="50"/>
        <v>0</v>
      </c>
      <c r="L42" s="10"/>
      <c r="M42" s="10"/>
    </row>
    <row r="43" spans="1:13">
      <c r="A43" s="9">
        <v>42820</v>
      </c>
      <c r="B43" s="10"/>
      <c r="C43" s="10"/>
      <c r="D43" s="10">
        <f t="shared" si="47"/>
        <v>0</v>
      </c>
      <c r="E43" s="10"/>
      <c r="F43" s="10"/>
      <c r="G43" s="10"/>
      <c r="H43" s="10"/>
      <c r="I43" s="10">
        <f t="shared" si="48"/>
        <v>0</v>
      </c>
      <c r="J43" s="10">
        <f t="shared" si="49"/>
        <v>-73219.75</v>
      </c>
      <c r="K43" s="10">
        <f t="shared" si="50"/>
        <v>0</v>
      </c>
      <c r="L43" s="10"/>
      <c r="M43" s="10"/>
    </row>
    <row r="44" spans="1:13">
      <c r="A44" s="9">
        <v>42821</v>
      </c>
      <c r="B44" s="10"/>
      <c r="C44" s="10"/>
      <c r="D44" s="10">
        <f t="shared" si="47"/>
        <v>0</v>
      </c>
      <c r="E44" s="10"/>
      <c r="F44" s="10"/>
      <c r="G44" s="10"/>
      <c r="H44" s="10"/>
      <c r="I44" s="10">
        <f t="shared" si="48"/>
        <v>0</v>
      </c>
      <c r="J44" s="10">
        <f t="shared" si="49"/>
        <v>-73219.75</v>
      </c>
      <c r="K44" s="10">
        <f t="shared" si="50"/>
        <v>0</v>
      </c>
      <c r="L44" s="10"/>
      <c r="M44" s="10"/>
    </row>
    <row r="45" spans="1:13">
      <c r="A45" s="9">
        <v>42822</v>
      </c>
      <c r="B45" s="10"/>
      <c r="C45" s="10"/>
      <c r="D45" s="10">
        <f t="shared" si="47"/>
        <v>0</v>
      </c>
      <c r="E45" s="10"/>
      <c r="F45" s="10"/>
      <c r="G45" s="10"/>
      <c r="H45" s="10"/>
      <c r="I45" s="10">
        <f t="shared" si="48"/>
        <v>0</v>
      </c>
      <c r="J45" s="10">
        <f t="shared" si="49"/>
        <v>-73219.75</v>
      </c>
      <c r="K45" s="10">
        <f t="shared" si="50"/>
        <v>0</v>
      </c>
      <c r="L45" s="10"/>
      <c r="M45" s="10"/>
    </row>
    <row r="46" spans="1:13">
      <c r="A46" s="9">
        <v>42823</v>
      </c>
      <c r="B46" s="10"/>
      <c r="C46" s="10"/>
      <c r="D46" s="10">
        <f t="shared" si="47"/>
        <v>0</v>
      </c>
      <c r="E46" s="10"/>
      <c r="F46" s="10"/>
      <c r="G46" s="10"/>
      <c r="H46" s="10"/>
      <c r="I46" s="10">
        <f t="shared" si="48"/>
        <v>0</v>
      </c>
      <c r="J46" s="10">
        <f t="shared" si="49"/>
        <v>-73219.75</v>
      </c>
      <c r="K46" s="10">
        <f t="shared" si="50"/>
        <v>0</v>
      </c>
      <c r="L46" s="10"/>
      <c r="M46" s="10"/>
    </row>
    <row r="47" spans="1:13">
      <c r="A47" s="9">
        <v>42824</v>
      </c>
      <c r="B47" s="10"/>
      <c r="C47" s="10"/>
      <c r="D47" s="10">
        <f t="shared" si="47"/>
        <v>0</v>
      </c>
      <c r="E47" s="10"/>
      <c r="F47" s="10"/>
      <c r="G47" s="10"/>
      <c r="H47" s="10"/>
      <c r="I47" s="10">
        <f t="shared" si="48"/>
        <v>0</v>
      </c>
      <c r="J47" s="10">
        <f t="shared" si="49"/>
        <v>-73219.75</v>
      </c>
      <c r="K47" s="10">
        <f t="shared" si="50"/>
        <v>0</v>
      </c>
      <c r="L47" s="10"/>
      <c r="M47" s="10"/>
    </row>
    <row r="48" spans="1:13">
      <c r="A48" s="9">
        <v>42825</v>
      </c>
      <c r="B48" s="10"/>
      <c r="C48" s="10"/>
      <c r="D48" s="10">
        <f t="shared" si="47"/>
        <v>0</v>
      </c>
      <c r="E48" s="10"/>
      <c r="F48" s="10"/>
      <c r="G48" s="10"/>
      <c r="H48" s="10"/>
      <c r="I48" s="10">
        <f t="shared" si="48"/>
        <v>0</v>
      </c>
      <c r="J48" s="10">
        <f t="shared" si="49"/>
        <v>-73219.75</v>
      </c>
      <c r="K48" s="10">
        <f t="shared" si="50"/>
        <v>0</v>
      </c>
      <c r="L48" s="10"/>
      <c r="M48" s="10"/>
    </row>
    <row r="49" spans="1:13">
      <c r="A49" s="9">
        <v>42826</v>
      </c>
      <c r="B49" s="10"/>
      <c r="C49" s="10"/>
      <c r="D49" s="10">
        <f t="shared" si="47"/>
        <v>0</v>
      </c>
      <c r="E49" s="10"/>
      <c r="F49" s="10"/>
      <c r="G49" s="10"/>
      <c r="H49" s="10"/>
      <c r="I49" s="10">
        <f t="shared" si="48"/>
        <v>0</v>
      </c>
      <c r="J49" s="10">
        <f t="shared" si="49"/>
        <v>-73219.75</v>
      </c>
      <c r="K49" s="10">
        <f t="shared" si="50"/>
        <v>0</v>
      </c>
      <c r="L49" s="10"/>
      <c r="M49" s="10"/>
    </row>
    <row r="50" spans="1:13">
      <c r="A50" s="9">
        <v>42827</v>
      </c>
      <c r="B50" s="10"/>
      <c r="C50" s="10"/>
      <c r="D50" s="10">
        <f t="shared" si="47"/>
        <v>0</v>
      </c>
      <c r="E50" s="10"/>
      <c r="F50" s="10"/>
      <c r="G50" s="10"/>
      <c r="H50" s="10"/>
      <c r="I50" s="10">
        <f t="shared" si="48"/>
        <v>0</v>
      </c>
      <c r="J50" s="10">
        <f t="shared" si="49"/>
        <v>-73219.75</v>
      </c>
      <c r="K50" s="10">
        <f t="shared" si="50"/>
        <v>0</v>
      </c>
      <c r="L50" s="10"/>
      <c r="M50" s="10"/>
    </row>
    <row r="51" spans="1:13">
      <c r="A51" s="9">
        <v>42828</v>
      </c>
      <c r="B51" s="10"/>
      <c r="C51" s="10"/>
      <c r="D51" s="10">
        <f t="shared" si="47"/>
        <v>0</v>
      </c>
      <c r="E51" s="10"/>
      <c r="F51" s="10"/>
      <c r="G51" s="10"/>
      <c r="H51" s="10"/>
      <c r="I51" s="10">
        <f t="shared" si="48"/>
        <v>0</v>
      </c>
      <c r="J51" s="10">
        <f t="shared" si="49"/>
        <v>-73219.75</v>
      </c>
      <c r="K51" s="10">
        <f t="shared" si="50"/>
        <v>0</v>
      </c>
      <c r="L51" s="10"/>
      <c r="M51" s="10"/>
    </row>
    <row r="52" spans="1:13">
      <c r="A52" s="9">
        <v>42829</v>
      </c>
      <c r="B52" s="10"/>
      <c r="C52" s="10"/>
      <c r="D52" s="10">
        <f t="shared" si="47"/>
        <v>0</v>
      </c>
      <c r="E52" s="10"/>
      <c r="F52" s="10"/>
      <c r="G52" s="10"/>
      <c r="H52" s="10"/>
      <c r="I52" s="10">
        <f t="shared" si="48"/>
        <v>0</v>
      </c>
      <c r="J52" s="10">
        <f t="shared" si="49"/>
        <v>-73219.75</v>
      </c>
      <c r="K52" s="10">
        <f t="shared" si="50"/>
        <v>0</v>
      </c>
      <c r="L52" s="10"/>
      <c r="M52" s="10"/>
    </row>
    <row r="53" spans="1:13">
      <c r="A53" s="9">
        <v>42830</v>
      </c>
      <c r="B53" s="10"/>
      <c r="C53" s="10"/>
      <c r="D53" s="10">
        <f t="shared" si="47"/>
        <v>0</v>
      </c>
      <c r="E53" s="10"/>
      <c r="F53" s="10"/>
      <c r="G53" s="10"/>
      <c r="H53" s="10"/>
      <c r="I53" s="10">
        <f t="shared" si="48"/>
        <v>0</v>
      </c>
      <c r="J53" s="10">
        <f t="shared" si="49"/>
        <v>-73219.75</v>
      </c>
      <c r="K53" s="10">
        <f t="shared" si="50"/>
        <v>0</v>
      </c>
      <c r="L53" s="10"/>
      <c r="M53" s="10"/>
    </row>
    <row r="54" spans="1:13">
      <c r="A54" s="9">
        <v>42831</v>
      </c>
      <c r="B54" s="10"/>
      <c r="C54" s="10"/>
      <c r="D54" s="10">
        <f t="shared" si="47"/>
        <v>0</v>
      </c>
      <c r="E54" s="10"/>
      <c r="F54" s="10"/>
      <c r="G54" s="10"/>
      <c r="H54" s="10"/>
      <c r="I54" s="10">
        <f t="shared" si="48"/>
        <v>0</v>
      </c>
      <c r="J54" s="10">
        <f t="shared" si="49"/>
        <v>-73219.75</v>
      </c>
      <c r="K54" s="10">
        <f t="shared" si="50"/>
        <v>0</v>
      </c>
      <c r="L54" s="10"/>
      <c r="M54" s="10"/>
    </row>
    <row r="55" spans="1:13">
      <c r="A55" s="9">
        <v>42832</v>
      </c>
      <c r="B55" s="10"/>
      <c r="C55" s="10"/>
      <c r="D55" s="10">
        <f t="shared" si="47"/>
        <v>0</v>
      </c>
      <c r="E55" s="10"/>
      <c r="F55" s="10"/>
      <c r="G55" s="10"/>
      <c r="H55" s="10"/>
      <c r="I55" s="10">
        <f t="shared" si="48"/>
        <v>0</v>
      </c>
      <c r="J55" s="10">
        <f t="shared" si="49"/>
        <v>-73219.75</v>
      </c>
      <c r="K55" s="10">
        <f t="shared" si="50"/>
        <v>0</v>
      </c>
      <c r="L55" s="10"/>
      <c r="M55" s="10"/>
    </row>
    <row r="56" spans="1:13">
      <c r="A56" s="9">
        <v>42833</v>
      </c>
      <c r="B56" s="10"/>
      <c r="C56" s="10"/>
      <c r="D56" s="10">
        <f t="shared" si="47"/>
        <v>0</v>
      </c>
      <c r="E56" s="10"/>
      <c r="F56" s="10"/>
      <c r="G56" s="10"/>
      <c r="H56" s="10"/>
      <c r="I56" s="10">
        <f t="shared" si="48"/>
        <v>0</v>
      </c>
      <c r="J56" s="10">
        <f t="shared" si="49"/>
        <v>-73219.75</v>
      </c>
      <c r="K56" s="10">
        <f t="shared" si="50"/>
        <v>0</v>
      </c>
      <c r="L56" s="10"/>
      <c r="M56" s="10"/>
    </row>
    <row r="57" spans="1:13">
      <c r="A57" s="9">
        <v>42834</v>
      </c>
      <c r="B57" s="10"/>
      <c r="C57" s="10"/>
      <c r="D57" s="10">
        <f t="shared" si="47"/>
        <v>0</v>
      </c>
      <c r="E57" s="10"/>
      <c r="F57" s="10"/>
      <c r="G57" s="10"/>
      <c r="H57" s="10"/>
      <c r="I57" s="10">
        <f t="shared" si="48"/>
        <v>0</v>
      </c>
      <c r="J57" s="10">
        <f t="shared" si="49"/>
        <v>-73219.75</v>
      </c>
      <c r="K57" s="10">
        <f t="shared" si="50"/>
        <v>0</v>
      </c>
      <c r="L57" s="10"/>
      <c r="M57" s="10"/>
    </row>
    <row r="58" spans="1:13">
      <c r="A58" s="9">
        <v>42835</v>
      </c>
      <c r="B58" s="10"/>
      <c r="C58" s="10"/>
      <c r="D58" s="10">
        <f t="shared" si="47"/>
        <v>0</v>
      </c>
      <c r="E58" s="10"/>
      <c r="F58" s="10"/>
      <c r="G58" s="10"/>
      <c r="H58" s="10"/>
      <c r="I58" s="10">
        <f t="shared" si="48"/>
        <v>0</v>
      </c>
      <c r="J58" s="10">
        <f t="shared" si="49"/>
        <v>-73219.75</v>
      </c>
      <c r="K58" s="10">
        <f t="shared" si="50"/>
        <v>0</v>
      </c>
      <c r="L58" s="10"/>
      <c r="M58" s="10"/>
    </row>
    <row r="59" spans="1:13">
      <c r="A59" s="9">
        <v>42836</v>
      </c>
      <c r="B59" s="10"/>
      <c r="C59" s="10"/>
      <c r="D59" s="10">
        <f t="shared" si="47"/>
        <v>0</v>
      </c>
      <c r="E59" s="10"/>
      <c r="F59" s="10"/>
      <c r="G59" s="10"/>
      <c r="H59" s="10"/>
      <c r="I59" s="10">
        <f t="shared" si="48"/>
        <v>0</v>
      </c>
      <c r="J59" s="10">
        <f t="shared" si="49"/>
        <v>-73219.75</v>
      </c>
      <c r="K59" s="10">
        <f t="shared" si="50"/>
        <v>0</v>
      </c>
      <c r="L59" s="10"/>
      <c r="M59" s="10"/>
    </row>
    <row r="60" spans="1:13">
      <c r="A60" s="9">
        <v>42837</v>
      </c>
      <c r="B60" s="10"/>
      <c r="C60" s="10"/>
      <c r="D60" s="10">
        <f t="shared" si="47"/>
        <v>0</v>
      </c>
      <c r="E60" s="10"/>
      <c r="F60" s="10"/>
      <c r="G60" s="10"/>
      <c r="H60" s="10"/>
      <c r="I60" s="10">
        <f t="shared" si="48"/>
        <v>0</v>
      </c>
      <c r="J60" s="10">
        <f t="shared" si="49"/>
        <v>-73219.75</v>
      </c>
      <c r="K60" s="10">
        <f t="shared" si="50"/>
        <v>0</v>
      </c>
      <c r="L60" s="10"/>
      <c r="M60" s="10"/>
    </row>
    <row r="61" spans="1:13">
      <c r="A61" s="9">
        <v>42838</v>
      </c>
      <c r="B61" s="10"/>
      <c r="C61" s="10"/>
      <c r="D61" s="10">
        <f t="shared" si="47"/>
        <v>0</v>
      </c>
      <c r="E61" s="10"/>
      <c r="F61" s="10"/>
      <c r="G61" s="10"/>
      <c r="H61" s="10"/>
      <c r="I61" s="10">
        <f t="shared" si="48"/>
        <v>0</v>
      </c>
      <c r="J61" s="10">
        <f t="shared" si="49"/>
        <v>-73219.75</v>
      </c>
      <c r="K61" s="10">
        <f t="shared" si="50"/>
        <v>0</v>
      </c>
      <c r="L61" s="10"/>
      <c r="M61" s="10"/>
    </row>
    <row r="62" spans="1:13">
      <c r="A62" s="9">
        <v>42839</v>
      </c>
      <c r="B62" s="10"/>
      <c r="C62" s="10"/>
      <c r="D62" s="10">
        <f t="shared" si="47"/>
        <v>0</v>
      </c>
      <c r="E62" s="10"/>
      <c r="F62" s="10"/>
      <c r="G62" s="10"/>
      <c r="H62" s="10"/>
      <c r="I62" s="10">
        <f t="shared" si="48"/>
        <v>0</v>
      </c>
      <c r="J62" s="10">
        <f t="shared" si="49"/>
        <v>-73219.75</v>
      </c>
      <c r="K62" s="10">
        <f t="shared" si="50"/>
        <v>0</v>
      </c>
      <c r="L62" s="10"/>
      <c r="M62" s="10"/>
    </row>
    <row r="63" spans="1:13">
      <c r="A63" s="9">
        <v>42840</v>
      </c>
      <c r="B63" s="10"/>
      <c r="C63" s="10"/>
      <c r="D63" s="10">
        <f t="shared" si="47"/>
        <v>0</v>
      </c>
      <c r="E63" s="10"/>
      <c r="F63" s="10"/>
      <c r="G63" s="10"/>
      <c r="H63" s="10"/>
      <c r="I63" s="10">
        <f t="shared" si="48"/>
        <v>0</v>
      </c>
      <c r="J63" s="10">
        <f t="shared" si="49"/>
        <v>-73219.75</v>
      </c>
      <c r="K63" s="10">
        <f t="shared" si="50"/>
        <v>0</v>
      </c>
      <c r="L63" s="10"/>
      <c r="M63" s="10"/>
    </row>
    <row r="64" spans="1:13">
      <c r="A64" s="9">
        <v>42841</v>
      </c>
      <c r="B64" s="10"/>
      <c r="C64" s="10"/>
      <c r="D64" s="10">
        <f t="shared" si="47"/>
        <v>0</v>
      </c>
      <c r="E64" s="10"/>
      <c r="F64" s="10"/>
      <c r="G64" s="10"/>
      <c r="H64" s="10"/>
      <c r="I64" s="10">
        <f t="shared" si="48"/>
        <v>0</v>
      </c>
      <c r="J64" s="10">
        <f t="shared" si="49"/>
        <v>-73219.75</v>
      </c>
      <c r="K64" s="10">
        <f t="shared" si="50"/>
        <v>0</v>
      </c>
      <c r="L64" s="10"/>
      <c r="M64" s="10"/>
    </row>
    <row r="65" spans="1:13">
      <c r="A65" s="9">
        <v>42842</v>
      </c>
      <c r="B65" s="10"/>
      <c r="C65" s="10"/>
      <c r="D65" s="10">
        <f t="shared" si="47"/>
        <v>0</v>
      </c>
      <c r="E65" s="10"/>
      <c r="F65" s="10"/>
      <c r="G65" s="10"/>
      <c r="H65" s="10"/>
      <c r="I65" s="10">
        <f t="shared" si="48"/>
        <v>0</v>
      </c>
      <c r="J65" s="10">
        <f t="shared" si="49"/>
        <v>-73219.75</v>
      </c>
      <c r="K65" s="10">
        <f t="shared" si="50"/>
        <v>0</v>
      </c>
      <c r="L65" s="10"/>
      <c r="M65" s="10"/>
    </row>
    <row r="66" spans="1:13">
      <c r="A66" s="9">
        <v>42843</v>
      </c>
      <c r="B66" s="10"/>
      <c r="C66" s="10"/>
      <c r="D66" s="10">
        <f t="shared" si="47"/>
        <v>0</v>
      </c>
      <c r="E66" s="10"/>
      <c r="F66" s="10"/>
      <c r="G66" s="10"/>
      <c r="H66" s="10"/>
      <c r="I66" s="10">
        <f t="shared" si="48"/>
        <v>0</v>
      </c>
      <c r="J66" s="10">
        <f t="shared" si="49"/>
        <v>-73219.75</v>
      </c>
      <c r="K66" s="10">
        <f t="shared" si="50"/>
        <v>0</v>
      </c>
      <c r="L66" s="10"/>
      <c r="M66" s="10"/>
    </row>
    <row r="67" spans="1:13">
      <c r="A67" s="9">
        <v>42844</v>
      </c>
      <c r="B67" s="10"/>
      <c r="C67" s="10"/>
      <c r="D67" s="10">
        <f t="shared" si="47"/>
        <v>0</v>
      </c>
      <c r="E67" s="10"/>
      <c r="F67" s="10"/>
      <c r="G67" s="10"/>
      <c r="H67" s="10"/>
      <c r="I67" s="10">
        <f t="shared" si="48"/>
        <v>0</v>
      </c>
      <c r="J67" s="10">
        <f t="shared" si="49"/>
        <v>-73219.75</v>
      </c>
      <c r="K67" s="10">
        <f t="shared" si="50"/>
        <v>0</v>
      </c>
      <c r="L67" s="10"/>
      <c r="M67" s="10"/>
    </row>
    <row r="68" spans="1:13">
      <c r="A68" s="9">
        <v>42845</v>
      </c>
      <c r="B68" s="10"/>
      <c r="C68" s="10"/>
      <c r="D68" s="10">
        <f t="shared" si="47"/>
        <v>0</v>
      </c>
      <c r="E68" s="10"/>
      <c r="F68" s="10"/>
      <c r="G68" s="10"/>
      <c r="H68" s="10"/>
      <c r="I68" s="10">
        <f t="shared" si="48"/>
        <v>0</v>
      </c>
      <c r="J68" s="10">
        <f t="shared" si="49"/>
        <v>-73219.75</v>
      </c>
      <c r="K68" s="10">
        <f t="shared" si="50"/>
        <v>0</v>
      </c>
      <c r="L68" s="10"/>
      <c r="M68" s="10"/>
    </row>
    <row r="69" spans="1:13">
      <c r="A69" s="9">
        <v>42846</v>
      </c>
      <c r="B69" s="10"/>
      <c r="C69" s="10"/>
      <c r="D69" s="10">
        <f t="shared" si="47"/>
        <v>0</v>
      </c>
      <c r="E69" s="10"/>
      <c r="F69" s="10"/>
      <c r="G69" s="10"/>
      <c r="H69" s="10"/>
      <c r="I69" s="10">
        <f t="shared" si="48"/>
        <v>0</v>
      </c>
      <c r="J69" s="10">
        <f t="shared" si="49"/>
        <v>-73219.75</v>
      </c>
      <c r="K69" s="10">
        <f t="shared" si="50"/>
        <v>0</v>
      </c>
      <c r="L69" s="10"/>
      <c r="M69" s="10"/>
    </row>
    <row r="70" spans="1:13">
      <c r="A70" s="9">
        <v>42847</v>
      </c>
      <c r="B70" s="10"/>
      <c r="C70" s="10"/>
      <c r="D70" s="10">
        <f t="shared" si="47"/>
        <v>0</v>
      </c>
      <c r="E70" s="10"/>
      <c r="F70" s="10"/>
      <c r="G70" s="10"/>
      <c r="H70" s="10"/>
      <c r="I70" s="10">
        <f t="shared" si="48"/>
        <v>0</v>
      </c>
      <c r="J70" s="10">
        <f t="shared" si="49"/>
        <v>-73219.75</v>
      </c>
      <c r="K70" s="10">
        <f t="shared" si="50"/>
        <v>0</v>
      </c>
      <c r="L70" s="10"/>
      <c r="M70" s="10"/>
    </row>
    <row r="71" spans="1:13">
      <c r="A71" s="9">
        <v>42848</v>
      </c>
      <c r="B71" s="10"/>
      <c r="C71" s="10"/>
      <c r="D71" s="10">
        <f t="shared" si="47"/>
        <v>0</v>
      </c>
      <c r="E71" s="10"/>
      <c r="F71" s="10"/>
      <c r="G71" s="10"/>
      <c r="H71" s="10"/>
      <c r="I71" s="10">
        <f t="shared" si="48"/>
        <v>0</v>
      </c>
      <c r="J71" s="10">
        <f t="shared" si="49"/>
        <v>-73219.75</v>
      </c>
      <c r="K71" s="10">
        <f t="shared" si="50"/>
        <v>0</v>
      </c>
      <c r="L71" s="10"/>
      <c r="M71" s="10"/>
    </row>
    <row r="72" spans="1:13">
      <c r="A72" s="9">
        <v>42849</v>
      </c>
      <c r="B72" s="10"/>
      <c r="C72" s="10"/>
      <c r="D72" s="10">
        <f t="shared" si="47"/>
        <v>0</v>
      </c>
      <c r="E72" s="10"/>
      <c r="F72" s="10"/>
      <c r="G72" s="10"/>
      <c r="H72" s="10"/>
      <c r="I72" s="10">
        <f t="shared" si="48"/>
        <v>0</v>
      </c>
      <c r="J72" s="10">
        <f t="shared" si="49"/>
        <v>-73219.75</v>
      </c>
      <c r="K72" s="10">
        <f t="shared" si="50"/>
        <v>0</v>
      </c>
      <c r="L72" s="10"/>
      <c r="M72" s="10"/>
    </row>
    <row r="73" spans="1:13">
      <c r="A73" s="9">
        <v>42850</v>
      </c>
      <c r="B73" s="10"/>
      <c r="C73" s="10"/>
      <c r="D73" s="10">
        <f t="shared" si="47"/>
        <v>0</v>
      </c>
      <c r="E73" s="10"/>
      <c r="F73" s="10"/>
      <c r="G73" s="10"/>
      <c r="H73" s="10"/>
      <c r="I73" s="10">
        <f t="shared" si="48"/>
        <v>0</v>
      </c>
      <c r="J73" s="10">
        <f t="shared" si="49"/>
        <v>-73219.75</v>
      </c>
      <c r="K73" s="10">
        <f t="shared" si="50"/>
        <v>0</v>
      </c>
      <c r="L73" s="10"/>
      <c r="M73" s="10"/>
    </row>
    <row r="74" spans="1:13">
      <c r="A74" s="9">
        <v>42851</v>
      </c>
      <c r="B74" s="10"/>
      <c r="C74" s="10"/>
      <c r="D74" s="10">
        <f t="shared" si="47"/>
        <v>0</v>
      </c>
      <c r="E74" s="10"/>
      <c r="F74" s="10"/>
      <c r="G74" s="10"/>
      <c r="H74" s="10"/>
      <c r="I74" s="10">
        <f t="shared" si="48"/>
        <v>0</v>
      </c>
      <c r="J74" s="10">
        <f t="shared" si="49"/>
        <v>-73219.75</v>
      </c>
      <c r="K74" s="10">
        <f t="shared" si="50"/>
        <v>0</v>
      </c>
      <c r="L74" s="10"/>
      <c r="M74" s="10"/>
    </row>
    <row r="75" spans="1:13">
      <c r="A75" s="9">
        <v>42852</v>
      </c>
      <c r="B75" s="10"/>
      <c r="C75" s="10"/>
      <c r="D75" s="10">
        <f t="shared" si="47"/>
        <v>0</v>
      </c>
      <c r="E75" s="10"/>
      <c r="F75" s="10"/>
      <c r="G75" s="10"/>
      <c r="H75" s="10"/>
      <c r="I75" s="10">
        <f t="shared" si="48"/>
        <v>0</v>
      </c>
      <c r="J75" s="10">
        <f t="shared" si="49"/>
        <v>-73219.75</v>
      </c>
      <c r="K75" s="10">
        <f t="shared" si="50"/>
        <v>0</v>
      </c>
      <c r="L75" s="10"/>
      <c r="M75" s="10"/>
    </row>
    <row r="76" spans="1:13">
      <c r="A76" s="9">
        <v>42853</v>
      </c>
      <c r="B76" s="10"/>
      <c r="C76" s="10"/>
      <c r="D76" s="10">
        <f t="shared" si="47"/>
        <v>0</v>
      </c>
      <c r="E76" s="10"/>
      <c r="F76" s="10"/>
      <c r="G76" s="10"/>
      <c r="H76" s="10"/>
      <c r="I76" s="10">
        <f t="shared" si="48"/>
        <v>0</v>
      </c>
      <c r="J76" s="10">
        <f t="shared" si="49"/>
        <v>-73219.75</v>
      </c>
      <c r="K76" s="10">
        <f t="shared" si="50"/>
        <v>0</v>
      </c>
      <c r="L76" s="10"/>
      <c r="M76" s="10"/>
    </row>
    <row r="77" spans="1:13">
      <c r="A77" s="9">
        <v>42854</v>
      </c>
      <c r="B77" s="10"/>
      <c r="C77" s="10"/>
      <c r="D77" s="10">
        <f t="shared" si="47"/>
        <v>0</v>
      </c>
      <c r="E77" s="10"/>
      <c r="F77" s="10"/>
      <c r="G77" s="10"/>
      <c r="H77" s="10"/>
      <c r="I77" s="10">
        <f t="shared" si="48"/>
        <v>0</v>
      </c>
      <c r="J77" s="10">
        <f t="shared" si="49"/>
        <v>-73219.75</v>
      </c>
      <c r="K77" s="10">
        <f t="shared" si="50"/>
        <v>0</v>
      </c>
      <c r="L77" s="10"/>
      <c r="M77" s="10"/>
    </row>
    <row r="78" spans="1:13">
      <c r="A78" s="9">
        <v>42855</v>
      </c>
      <c r="B78" s="10"/>
      <c r="C78" s="10"/>
      <c r="D78" s="10">
        <f t="shared" si="47"/>
        <v>0</v>
      </c>
      <c r="E78" s="10"/>
      <c r="F78" s="10"/>
      <c r="G78" s="10"/>
      <c r="H78" s="10"/>
      <c r="I78" s="10">
        <f t="shared" si="48"/>
        <v>0</v>
      </c>
      <c r="J78" s="10">
        <f t="shared" si="49"/>
        <v>-73219.75</v>
      </c>
      <c r="K78" s="10">
        <f t="shared" si="50"/>
        <v>0</v>
      </c>
      <c r="L78" s="10"/>
      <c r="M78" s="10"/>
    </row>
    <row r="79" spans="1:13">
      <c r="A79" s="9">
        <v>42856</v>
      </c>
      <c r="B79" s="10"/>
      <c r="C79" s="10"/>
      <c r="D79" s="10">
        <f t="shared" si="47"/>
        <v>0</v>
      </c>
      <c r="E79" s="10"/>
      <c r="F79" s="10"/>
      <c r="G79" s="10"/>
      <c r="H79" s="10"/>
      <c r="I79" s="10">
        <f t="shared" si="48"/>
        <v>0</v>
      </c>
      <c r="J79" s="10">
        <f t="shared" si="49"/>
        <v>-73219.75</v>
      </c>
      <c r="K79" s="10">
        <f t="shared" si="50"/>
        <v>0</v>
      </c>
      <c r="L79" s="10"/>
      <c r="M79" s="10"/>
    </row>
    <row r="80" spans="1:13">
      <c r="A80" s="9">
        <v>42857</v>
      </c>
      <c r="B80" s="10"/>
      <c r="C80" s="10"/>
      <c r="D80" s="10">
        <f t="shared" si="47"/>
        <v>0</v>
      </c>
      <c r="E80" s="10"/>
      <c r="F80" s="10"/>
      <c r="G80" s="10"/>
      <c r="H80" s="10"/>
      <c r="I80" s="10">
        <f t="shared" si="48"/>
        <v>0</v>
      </c>
      <c r="J80" s="10">
        <f t="shared" si="49"/>
        <v>-73219.75</v>
      </c>
      <c r="K80" s="10">
        <f t="shared" si="50"/>
        <v>0</v>
      </c>
      <c r="L80" s="10"/>
      <c r="M80" s="10"/>
    </row>
    <row r="81" spans="1:13">
      <c r="A81" s="9">
        <v>42858</v>
      </c>
      <c r="B81" s="10"/>
      <c r="C81" s="10"/>
      <c r="D81" s="10">
        <f t="shared" si="47"/>
        <v>0</v>
      </c>
      <c r="E81" s="10"/>
      <c r="F81" s="10"/>
      <c r="G81" s="10"/>
      <c r="H81" s="10"/>
      <c r="I81" s="10">
        <f t="shared" si="48"/>
        <v>0</v>
      </c>
      <c r="J81" s="10">
        <f t="shared" si="49"/>
        <v>-73219.75</v>
      </c>
      <c r="K81" s="10">
        <f t="shared" si="50"/>
        <v>0</v>
      </c>
      <c r="L81" s="10"/>
      <c r="M81" s="10"/>
    </row>
    <row r="82" spans="1:13">
      <c r="A82" s="9">
        <v>42859</v>
      </c>
      <c r="B82" s="10"/>
      <c r="C82" s="10"/>
      <c r="D82" s="10">
        <f t="shared" si="47"/>
        <v>0</v>
      </c>
      <c r="E82" s="10"/>
      <c r="F82" s="10"/>
      <c r="G82" s="10"/>
      <c r="H82" s="10"/>
      <c r="I82" s="10">
        <f t="shared" si="48"/>
        <v>0</v>
      </c>
      <c r="J82" s="10">
        <f t="shared" si="49"/>
        <v>-73219.75</v>
      </c>
      <c r="K82" s="10">
        <f t="shared" si="50"/>
        <v>0</v>
      </c>
      <c r="L82" s="10"/>
      <c r="M82" s="10"/>
    </row>
    <row r="83" spans="1:13">
      <c r="A83" s="9">
        <v>42860</v>
      </c>
      <c r="B83" s="10"/>
      <c r="C83" s="10"/>
      <c r="D83" s="10">
        <f t="shared" si="47"/>
        <v>0</v>
      </c>
      <c r="E83" s="10"/>
      <c r="F83" s="10"/>
      <c r="G83" s="10"/>
      <c r="H83" s="10"/>
      <c r="I83" s="10">
        <f t="shared" si="48"/>
        <v>0</v>
      </c>
      <c r="J83" s="10">
        <f t="shared" si="49"/>
        <v>-73219.75</v>
      </c>
      <c r="K83" s="10">
        <f t="shared" si="50"/>
        <v>0</v>
      </c>
      <c r="L83" s="10"/>
      <c r="M83" s="10"/>
    </row>
    <row r="84" spans="1:13">
      <c r="A84" s="9">
        <v>42861</v>
      </c>
      <c r="B84" s="10"/>
      <c r="C84" s="10"/>
      <c r="D84" s="10">
        <f t="shared" si="47"/>
        <v>0</v>
      </c>
      <c r="E84" s="10"/>
      <c r="F84" s="10"/>
      <c r="G84" s="10"/>
      <c r="H84" s="10"/>
      <c r="I84" s="10">
        <f t="shared" si="48"/>
        <v>0</v>
      </c>
      <c r="J84" s="10">
        <f t="shared" si="49"/>
        <v>-73219.75</v>
      </c>
      <c r="K84" s="10">
        <f t="shared" si="50"/>
        <v>0</v>
      </c>
      <c r="L84" s="10"/>
      <c r="M84" s="10"/>
    </row>
    <row r="85" spans="1:13">
      <c r="A85" s="9">
        <v>42862</v>
      </c>
      <c r="B85" s="10"/>
      <c r="C85" s="10"/>
      <c r="D85" s="10">
        <f t="shared" si="47"/>
        <v>0</v>
      </c>
      <c r="E85" s="10"/>
      <c r="F85" s="10"/>
      <c r="G85" s="10"/>
      <c r="H85" s="10"/>
      <c r="I85" s="10">
        <f t="shared" si="48"/>
        <v>0</v>
      </c>
      <c r="J85" s="10">
        <f t="shared" si="49"/>
        <v>-73219.75</v>
      </c>
      <c r="K85" s="10">
        <f t="shared" si="50"/>
        <v>0</v>
      </c>
      <c r="L85" s="10"/>
      <c r="M85" s="10"/>
    </row>
    <row r="86" spans="1:13">
      <c r="A86" s="9">
        <v>42863</v>
      </c>
      <c r="B86" s="10"/>
      <c r="C86" s="10"/>
      <c r="D86" s="10">
        <f t="shared" si="47"/>
        <v>0</v>
      </c>
      <c r="E86" s="10"/>
      <c r="F86" s="10"/>
      <c r="G86" s="10"/>
      <c r="H86" s="10"/>
      <c r="I86" s="10">
        <f t="shared" si="48"/>
        <v>0</v>
      </c>
      <c r="J86" s="10">
        <f t="shared" si="49"/>
        <v>-73219.75</v>
      </c>
      <c r="K86" s="10">
        <f t="shared" si="50"/>
        <v>0</v>
      </c>
      <c r="L86" s="10"/>
      <c r="M86" s="10"/>
    </row>
    <row r="87" spans="1:13">
      <c r="A87" s="9">
        <v>42864</v>
      </c>
      <c r="B87" s="10"/>
      <c r="C87" s="10"/>
      <c r="D87" s="10">
        <f t="shared" si="47"/>
        <v>0</v>
      </c>
      <c r="E87" s="10"/>
      <c r="F87" s="10"/>
      <c r="G87" s="10"/>
      <c r="H87" s="10"/>
      <c r="I87" s="10">
        <f t="shared" si="48"/>
        <v>0</v>
      </c>
      <c r="J87" s="10">
        <f t="shared" si="49"/>
        <v>-73219.75</v>
      </c>
      <c r="K87" s="10">
        <f t="shared" si="50"/>
        <v>0</v>
      </c>
      <c r="L87" s="10"/>
      <c r="M87" s="10"/>
    </row>
    <row r="88" spans="1:13">
      <c r="A88" s="9">
        <v>42865</v>
      </c>
      <c r="B88" s="10"/>
      <c r="C88" s="10"/>
      <c r="D88" s="10">
        <f t="shared" si="47"/>
        <v>0</v>
      </c>
      <c r="E88" s="10"/>
      <c r="F88" s="10"/>
      <c r="G88" s="10"/>
      <c r="H88" s="10"/>
      <c r="I88" s="10">
        <f t="shared" si="48"/>
        <v>0</v>
      </c>
      <c r="J88" s="10">
        <f t="shared" si="49"/>
        <v>-73219.75</v>
      </c>
      <c r="K88" s="10">
        <f t="shared" si="50"/>
        <v>0</v>
      </c>
      <c r="L88" s="10"/>
      <c r="M88" s="10"/>
    </row>
    <row r="89" spans="1:13">
      <c r="A89" s="9">
        <v>42866</v>
      </c>
      <c r="B89" s="10"/>
      <c r="C89" s="10"/>
      <c r="D89" s="10">
        <f t="shared" si="47"/>
        <v>0</v>
      </c>
      <c r="E89" s="10"/>
      <c r="F89" s="10"/>
      <c r="G89" s="10"/>
      <c r="H89" s="10"/>
      <c r="I89" s="10">
        <f t="shared" si="48"/>
        <v>0</v>
      </c>
      <c r="J89" s="10">
        <f t="shared" si="49"/>
        <v>-73219.75</v>
      </c>
      <c r="K89" s="10">
        <f t="shared" si="50"/>
        <v>0</v>
      </c>
      <c r="L89" s="10"/>
      <c r="M89" s="10"/>
    </row>
    <row r="90" spans="1:13">
      <c r="A90" s="9">
        <v>42867</v>
      </c>
      <c r="B90" s="10"/>
      <c r="C90" s="10"/>
      <c r="D90" s="10">
        <f t="shared" si="47"/>
        <v>0</v>
      </c>
      <c r="E90" s="10"/>
      <c r="F90" s="10"/>
      <c r="G90" s="10"/>
      <c r="H90" s="10"/>
      <c r="I90" s="10">
        <f t="shared" si="48"/>
        <v>0</v>
      </c>
      <c r="J90" s="10">
        <f t="shared" si="49"/>
        <v>-73219.75</v>
      </c>
      <c r="K90" s="10">
        <f t="shared" si="50"/>
        <v>0</v>
      </c>
      <c r="L90" s="10"/>
      <c r="M90" s="10"/>
    </row>
    <row r="91" spans="1:13">
      <c r="A91" s="9">
        <v>42868</v>
      </c>
      <c r="B91" s="10"/>
      <c r="C91" s="10"/>
      <c r="D91" s="10">
        <f t="shared" si="47"/>
        <v>0</v>
      </c>
      <c r="E91" s="10"/>
      <c r="F91" s="10"/>
      <c r="G91" s="10"/>
      <c r="H91" s="10"/>
      <c r="I91" s="10">
        <f t="shared" si="48"/>
        <v>0</v>
      </c>
      <c r="J91" s="10">
        <f t="shared" si="49"/>
        <v>-73219.75</v>
      </c>
      <c r="K91" s="10">
        <f t="shared" si="50"/>
        <v>0</v>
      </c>
      <c r="L91" s="10"/>
      <c r="M91" s="10"/>
    </row>
    <row r="92" spans="1:13">
      <c r="A92" s="9">
        <v>42869</v>
      </c>
      <c r="B92" s="10"/>
      <c r="C92" s="10"/>
      <c r="D92" s="10">
        <f t="shared" si="47"/>
        <v>0</v>
      </c>
      <c r="E92" s="10"/>
      <c r="F92" s="10"/>
      <c r="G92" s="10"/>
      <c r="H92" s="10"/>
      <c r="I92" s="10">
        <f t="shared" si="48"/>
        <v>0</v>
      </c>
      <c r="J92" s="10">
        <f t="shared" si="49"/>
        <v>-73219.75</v>
      </c>
      <c r="K92" s="10">
        <f t="shared" si="50"/>
        <v>0</v>
      </c>
      <c r="L92" s="10"/>
      <c r="M92" s="10"/>
    </row>
    <row r="93" spans="1:13">
      <c r="A93" s="9">
        <v>42870</v>
      </c>
      <c r="B93" s="10"/>
      <c r="C93" s="10"/>
      <c r="D93" s="10">
        <f t="shared" si="47"/>
        <v>0</v>
      </c>
      <c r="E93" s="10"/>
      <c r="F93" s="10"/>
      <c r="G93" s="10"/>
      <c r="H93" s="10"/>
      <c r="I93" s="10">
        <f t="shared" si="48"/>
        <v>0</v>
      </c>
      <c r="J93" s="10">
        <f t="shared" si="49"/>
        <v>-73219.75</v>
      </c>
      <c r="K93" s="10">
        <f t="shared" si="50"/>
        <v>0</v>
      </c>
      <c r="L93" s="10"/>
      <c r="M93" s="10"/>
    </row>
    <row r="94" spans="1:13">
      <c r="A94" s="9">
        <v>42871</v>
      </c>
      <c r="B94" s="10"/>
      <c r="C94" s="10"/>
      <c r="D94" s="10">
        <f t="shared" si="47"/>
        <v>0</v>
      </c>
      <c r="E94" s="10"/>
      <c r="F94" s="10"/>
      <c r="G94" s="10"/>
      <c r="H94" s="10"/>
      <c r="I94" s="10">
        <f t="shared" si="48"/>
        <v>0</v>
      </c>
      <c r="J94" s="10">
        <f t="shared" si="49"/>
        <v>-73219.75</v>
      </c>
      <c r="K94" s="10">
        <f t="shared" si="50"/>
        <v>0</v>
      </c>
      <c r="L94" s="10"/>
      <c r="M94" s="10"/>
    </row>
    <row r="95" spans="1:13">
      <c r="A95" s="9">
        <v>42872</v>
      </c>
      <c r="B95" s="10"/>
      <c r="C95" s="10"/>
      <c r="D95" s="10">
        <f t="shared" si="47"/>
        <v>0</v>
      </c>
      <c r="E95" s="10"/>
      <c r="F95" s="10"/>
      <c r="G95" s="10"/>
      <c r="H95" s="10"/>
      <c r="I95" s="10">
        <f t="shared" si="48"/>
        <v>0</v>
      </c>
      <c r="J95" s="10">
        <f t="shared" si="49"/>
        <v>-73219.75</v>
      </c>
      <c r="K95" s="10">
        <f t="shared" si="50"/>
        <v>0</v>
      </c>
      <c r="L95" s="10"/>
      <c r="M95" s="10"/>
    </row>
    <row r="96" spans="1:13">
      <c r="A96" s="9">
        <v>42873</v>
      </c>
      <c r="B96" s="10"/>
      <c r="C96" s="10"/>
      <c r="D96" s="10">
        <f t="shared" ref="D96:D159" si="51">B96+C96/4</f>
        <v>0</v>
      </c>
      <c r="E96" s="10"/>
      <c r="F96" s="10"/>
      <c r="G96" s="10"/>
      <c r="H96" s="10"/>
      <c r="I96" s="10">
        <f t="shared" ref="I96:I159" si="52">G96+H96/4</f>
        <v>0</v>
      </c>
      <c r="J96" s="10">
        <f t="shared" ref="J96:J159" si="53">I96-$I$4</f>
        <v>-73219.75</v>
      </c>
      <c r="K96" s="10">
        <f t="shared" ref="K96:K159" si="54">I96-I95</f>
        <v>0</v>
      </c>
      <c r="L96" s="10"/>
      <c r="M96" s="10"/>
    </row>
    <row r="97" spans="1:13">
      <c r="A97" s="9">
        <v>42874</v>
      </c>
      <c r="B97" s="10"/>
      <c r="C97" s="10"/>
      <c r="D97" s="10">
        <f t="shared" si="51"/>
        <v>0</v>
      </c>
      <c r="E97" s="10"/>
      <c r="F97" s="10"/>
      <c r="G97" s="10"/>
      <c r="H97" s="10"/>
      <c r="I97" s="10">
        <f t="shared" si="52"/>
        <v>0</v>
      </c>
      <c r="J97" s="10">
        <f t="shared" si="53"/>
        <v>-73219.75</v>
      </c>
      <c r="K97" s="10">
        <f t="shared" si="54"/>
        <v>0</v>
      </c>
      <c r="L97" s="10"/>
      <c r="M97" s="10"/>
    </row>
    <row r="98" spans="1:13">
      <c r="A98" s="9">
        <v>42875</v>
      </c>
      <c r="B98" s="10"/>
      <c r="C98" s="10"/>
      <c r="D98" s="10">
        <f t="shared" si="51"/>
        <v>0</v>
      </c>
      <c r="E98" s="10"/>
      <c r="F98" s="10"/>
      <c r="G98" s="10"/>
      <c r="H98" s="10"/>
      <c r="I98" s="10">
        <f t="shared" si="52"/>
        <v>0</v>
      </c>
      <c r="J98" s="10">
        <f t="shared" si="53"/>
        <v>-73219.75</v>
      </c>
      <c r="K98" s="10">
        <f t="shared" si="54"/>
        <v>0</v>
      </c>
      <c r="L98" s="10"/>
      <c r="M98" s="10"/>
    </row>
    <row r="99" spans="1:13">
      <c r="A99" s="9">
        <v>42876</v>
      </c>
      <c r="B99" s="10"/>
      <c r="C99" s="10"/>
      <c r="D99" s="10">
        <f t="shared" si="51"/>
        <v>0</v>
      </c>
      <c r="E99" s="10"/>
      <c r="F99" s="10"/>
      <c r="G99" s="10"/>
      <c r="H99" s="10"/>
      <c r="I99" s="10">
        <f t="shared" si="52"/>
        <v>0</v>
      </c>
      <c r="J99" s="10">
        <f t="shared" si="53"/>
        <v>-73219.75</v>
      </c>
      <c r="K99" s="10">
        <f t="shared" si="54"/>
        <v>0</v>
      </c>
      <c r="L99" s="10"/>
      <c r="M99" s="10"/>
    </row>
    <row r="100" spans="1:13">
      <c r="A100" s="9">
        <v>42877</v>
      </c>
      <c r="B100" s="10"/>
      <c r="C100" s="10"/>
      <c r="D100" s="10">
        <f t="shared" si="51"/>
        <v>0</v>
      </c>
      <c r="E100" s="10"/>
      <c r="F100" s="10"/>
      <c r="G100" s="10"/>
      <c r="H100" s="10"/>
      <c r="I100" s="10">
        <f t="shared" si="52"/>
        <v>0</v>
      </c>
      <c r="J100" s="10">
        <f t="shared" si="53"/>
        <v>-73219.75</v>
      </c>
      <c r="K100" s="10">
        <f t="shared" si="54"/>
        <v>0</v>
      </c>
      <c r="L100" s="10"/>
      <c r="M100" s="10"/>
    </row>
    <row r="101" spans="1:13">
      <c r="A101" s="9">
        <v>42878</v>
      </c>
      <c r="B101" s="10"/>
      <c r="C101" s="10"/>
      <c r="D101" s="10">
        <f t="shared" si="51"/>
        <v>0</v>
      </c>
      <c r="E101" s="10"/>
      <c r="F101" s="10"/>
      <c r="G101" s="10"/>
      <c r="H101" s="10"/>
      <c r="I101" s="10">
        <f t="shared" si="52"/>
        <v>0</v>
      </c>
      <c r="J101" s="10">
        <f t="shared" si="53"/>
        <v>-73219.75</v>
      </c>
      <c r="K101" s="10">
        <f t="shared" si="54"/>
        <v>0</v>
      </c>
      <c r="L101" s="10"/>
      <c r="M101" s="10"/>
    </row>
    <row r="102" spans="1:13">
      <c r="A102" s="9">
        <v>42879</v>
      </c>
      <c r="B102" s="10"/>
      <c r="C102" s="10"/>
      <c r="D102" s="10">
        <f t="shared" si="51"/>
        <v>0</v>
      </c>
      <c r="E102" s="10"/>
      <c r="F102" s="10"/>
      <c r="G102" s="10"/>
      <c r="H102" s="10"/>
      <c r="I102" s="10">
        <f t="shared" si="52"/>
        <v>0</v>
      </c>
      <c r="J102" s="10">
        <f t="shared" si="53"/>
        <v>-73219.75</v>
      </c>
      <c r="K102" s="10">
        <f t="shared" si="54"/>
        <v>0</v>
      </c>
      <c r="L102" s="10"/>
      <c r="M102" s="10"/>
    </row>
    <row r="103" spans="1:13">
      <c r="A103" s="9">
        <v>42880</v>
      </c>
      <c r="B103" s="10"/>
      <c r="C103" s="10"/>
      <c r="D103" s="10">
        <f t="shared" si="51"/>
        <v>0</v>
      </c>
      <c r="E103" s="10"/>
      <c r="F103" s="10"/>
      <c r="G103" s="10"/>
      <c r="H103" s="10"/>
      <c r="I103" s="10">
        <f t="shared" si="52"/>
        <v>0</v>
      </c>
      <c r="J103" s="10">
        <f t="shared" si="53"/>
        <v>-73219.75</v>
      </c>
      <c r="K103" s="10">
        <f t="shared" si="54"/>
        <v>0</v>
      </c>
      <c r="L103" s="10"/>
      <c r="M103" s="10"/>
    </row>
    <row r="104" spans="1:13">
      <c r="A104" s="9">
        <v>42881</v>
      </c>
      <c r="B104" s="10"/>
      <c r="C104" s="10"/>
      <c r="D104" s="10">
        <f t="shared" si="51"/>
        <v>0</v>
      </c>
      <c r="E104" s="10"/>
      <c r="F104" s="10"/>
      <c r="G104" s="10"/>
      <c r="H104" s="10"/>
      <c r="I104" s="10">
        <f t="shared" si="52"/>
        <v>0</v>
      </c>
      <c r="J104" s="10">
        <f t="shared" si="53"/>
        <v>-73219.75</v>
      </c>
      <c r="K104" s="10">
        <f t="shared" si="54"/>
        <v>0</v>
      </c>
      <c r="L104" s="10"/>
      <c r="M104" s="10"/>
    </row>
    <row r="105" spans="1:13">
      <c r="A105" s="9">
        <v>42882</v>
      </c>
      <c r="B105" s="10"/>
      <c r="C105" s="10"/>
      <c r="D105" s="10">
        <f t="shared" si="51"/>
        <v>0</v>
      </c>
      <c r="E105" s="10"/>
      <c r="F105" s="10"/>
      <c r="G105" s="10"/>
      <c r="H105" s="10"/>
      <c r="I105" s="10">
        <f t="shared" si="52"/>
        <v>0</v>
      </c>
      <c r="J105" s="10">
        <f t="shared" si="53"/>
        <v>-73219.75</v>
      </c>
      <c r="K105" s="10">
        <f t="shared" si="54"/>
        <v>0</v>
      </c>
      <c r="L105" s="10"/>
      <c r="M105" s="10"/>
    </row>
    <row r="106" spans="1:13">
      <c r="A106" s="9">
        <v>42883</v>
      </c>
      <c r="B106" s="10"/>
      <c r="C106" s="10"/>
      <c r="D106" s="10">
        <f t="shared" si="51"/>
        <v>0</v>
      </c>
      <c r="E106" s="10"/>
      <c r="F106" s="10"/>
      <c r="G106" s="10"/>
      <c r="H106" s="10"/>
      <c r="I106" s="10">
        <f t="shared" si="52"/>
        <v>0</v>
      </c>
      <c r="J106" s="10">
        <f t="shared" si="53"/>
        <v>-73219.75</v>
      </c>
      <c r="K106" s="10">
        <f t="shared" si="54"/>
        <v>0</v>
      </c>
      <c r="L106" s="10"/>
      <c r="M106" s="10"/>
    </row>
    <row r="107" spans="1:13">
      <c r="A107" s="9">
        <v>42884</v>
      </c>
      <c r="B107" s="10"/>
      <c r="C107" s="10"/>
      <c r="D107" s="10">
        <f t="shared" si="51"/>
        <v>0</v>
      </c>
      <c r="E107" s="10"/>
      <c r="F107" s="10"/>
      <c r="G107" s="10"/>
      <c r="H107" s="10"/>
      <c r="I107" s="10">
        <f t="shared" si="52"/>
        <v>0</v>
      </c>
      <c r="J107" s="10">
        <f t="shared" si="53"/>
        <v>-73219.75</v>
      </c>
      <c r="K107" s="10">
        <f t="shared" si="54"/>
        <v>0</v>
      </c>
      <c r="L107" s="10"/>
      <c r="M107" s="10"/>
    </row>
    <row r="108" spans="1:13">
      <c r="A108" s="9">
        <v>42885</v>
      </c>
      <c r="B108" s="10"/>
      <c r="C108" s="10"/>
      <c r="D108" s="10">
        <f t="shared" si="51"/>
        <v>0</v>
      </c>
      <c r="E108" s="10"/>
      <c r="F108" s="10"/>
      <c r="G108" s="10"/>
      <c r="H108" s="10"/>
      <c r="I108" s="10">
        <f t="shared" si="52"/>
        <v>0</v>
      </c>
      <c r="J108" s="10">
        <f t="shared" si="53"/>
        <v>-73219.75</v>
      </c>
      <c r="K108" s="10">
        <f t="shared" si="54"/>
        <v>0</v>
      </c>
      <c r="L108" s="10"/>
      <c r="M108" s="10"/>
    </row>
    <row r="109" spans="1:13">
      <c r="A109" s="9">
        <v>42886</v>
      </c>
      <c r="B109" s="10"/>
      <c r="C109" s="10"/>
      <c r="D109" s="10">
        <f t="shared" si="51"/>
        <v>0</v>
      </c>
      <c r="E109" s="10"/>
      <c r="F109" s="10"/>
      <c r="G109" s="10"/>
      <c r="H109" s="10"/>
      <c r="I109" s="10">
        <f t="shared" si="52"/>
        <v>0</v>
      </c>
      <c r="J109" s="10">
        <f t="shared" si="53"/>
        <v>-73219.75</v>
      </c>
      <c r="K109" s="10">
        <f t="shared" si="54"/>
        <v>0</v>
      </c>
      <c r="L109" s="10"/>
      <c r="M109" s="10"/>
    </row>
    <row r="110" spans="1:13">
      <c r="A110" s="9">
        <v>42887</v>
      </c>
      <c r="B110" s="10"/>
      <c r="C110" s="10"/>
      <c r="D110" s="10">
        <f t="shared" si="51"/>
        <v>0</v>
      </c>
      <c r="E110" s="10"/>
      <c r="F110" s="10"/>
      <c r="G110" s="10"/>
      <c r="H110" s="10"/>
      <c r="I110" s="10">
        <f t="shared" si="52"/>
        <v>0</v>
      </c>
      <c r="J110" s="10">
        <f t="shared" si="53"/>
        <v>-73219.75</v>
      </c>
      <c r="K110" s="10">
        <f t="shared" si="54"/>
        <v>0</v>
      </c>
      <c r="L110" s="10"/>
      <c r="M110" s="10"/>
    </row>
    <row r="111" spans="1:13">
      <c r="A111" s="9">
        <v>42888</v>
      </c>
      <c r="B111" s="10"/>
      <c r="C111" s="10"/>
      <c r="D111" s="10">
        <f t="shared" si="51"/>
        <v>0</v>
      </c>
      <c r="E111" s="10"/>
      <c r="F111" s="10"/>
      <c r="G111" s="10"/>
      <c r="H111" s="10"/>
      <c r="I111" s="10">
        <f t="shared" si="52"/>
        <v>0</v>
      </c>
      <c r="J111" s="10">
        <f t="shared" si="53"/>
        <v>-73219.75</v>
      </c>
      <c r="K111" s="10">
        <f t="shared" si="54"/>
        <v>0</v>
      </c>
      <c r="L111" s="10"/>
      <c r="M111" s="10"/>
    </row>
    <row r="112" spans="1:13">
      <c r="A112" s="9">
        <v>42889</v>
      </c>
      <c r="B112" s="10"/>
      <c r="C112" s="10"/>
      <c r="D112" s="10">
        <f t="shared" si="51"/>
        <v>0</v>
      </c>
      <c r="E112" s="10"/>
      <c r="F112" s="10"/>
      <c r="G112" s="10"/>
      <c r="H112" s="10"/>
      <c r="I112" s="10">
        <f t="shared" si="52"/>
        <v>0</v>
      </c>
      <c r="J112" s="10">
        <f t="shared" si="53"/>
        <v>-73219.75</v>
      </c>
      <c r="K112" s="10">
        <f t="shared" si="54"/>
        <v>0</v>
      </c>
      <c r="L112" s="10"/>
      <c r="M112" s="10"/>
    </row>
    <row r="113" spans="1:13">
      <c r="A113" s="9">
        <v>42890</v>
      </c>
      <c r="B113" s="10"/>
      <c r="C113" s="10"/>
      <c r="D113" s="10">
        <f t="shared" si="51"/>
        <v>0</v>
      </c>
      <c r="E113" s="10"/>
      <c r="F113" s="10"/>
      <c r="G113" s="10"/>
      <c r="H113" s="10"/>
      <c r="I113" s="10">
        <f t="shared" si="52"/>
        <v>0</v>
      </c>
      <c r="J113" s="10">
        <f t="shared" si="53"/>
        <v>-73219.75</v>
      </c>
      <c r="K113" s="10">
        <f t="shared" si="54"/>
        <v>0</v>
      </c>
      <c r="L113" s="10"/>
      <c r="M113" s="10"/>
    </row>
    <row r="114" spans="1:13">
      <c r="A114" s="9">
        <v>42891</v>
      </c>
      <c r="B114" s="10"/>
      <c r="C114" s="10"/>
      <c r="D114" s="10">
        <f t="shared" si="51"/>
        <v>0</v>
      </c>
      <c r="E114" s="10"/>
      <c r="F114" s="10"/>
      <c r="G114" s="10"/>
      <c r="H114" s="10"/>
      <c r="I114" s="10">
        <f t="shared" si="52"/>
        <v>0</v>
      </c>
      <c r="J114" s="10">
        <f t="shared" si="53"/>
        <v>-73219.75</v>
      </c>
      <c r="K114" s="10">
        <f t="shared" si="54"/>
        <v>0</v>
      </c>
      <c r="L114" s="10"/>
      <c r="M114" s="10"/>
    </row>
    <row r="115" spans="1:13">
      <c r="A115" s="9">
        <v>42892</v>
      </c>
      <c r="B115" s="10"/>
      <c r="C115" s="10"/>
      <c r="D115" s="10">
        <f t="shared" si="51"/>
        <v>0</v>
      </c>
      <c r="E115" s="10"/>
      <c r="F115" s="10"/>
      <c r="G115" s="10"/>
      <c r="H115" s="10"/>
      <c r="I115" s="10">
        <f t="shared" si="52"/>
        <v>0</v>
      </c>
      <c r="J115" s="10">
        <f t="shared" si="53"/>
        <v>-73219.75</v>
      </c>
      <c r="K115" s="10">
        <f t="shared" si="54"/>
        <v>0</v>
      </c>
      <c r="L115" s="10"/>
      <c r="M115" s="10"/>
    </row>
    <row r="116" spans="1:13">
      <c r="A116" s="9">
        <v>42893</v>
      </c>
      <c r="B116" s="10"/>
      <c r="C116" s="10"/>
      <c r="D116" s="10">
        <f t="shared" si="51"/>
        <v>0</v>
      </c>
      <c r="E116" s="10"/>
      <c r="F116" s="10"/>
      <c r="G116" s="10"/>
      <c r="H116" s="10"/>
      <c r="I116" s="10">
        <f t="shared" si="52"/>
        <v>0</v>
      </c>
      <c r="J116" s="10">
        <f t="shared" si="53"/>
        <v>-73219.75</v>
      </c>
      <c r="K116" s="10">
        <f t="shared" si="54"/>
        <v>0</v>
      </c>
      <c r="L116" s="10"/>
      <c r="M116" s="10"/>
    </row>
    <row r="117" spans="1:13">
      <c r="A117" s="9">
        <v>42894</v>
      </c>
      <c r="B117" s="10"/>
      <c r="C117" s="10"/>
      <c r="D117" s="10">
        <f t="shared" si="51"/>
        <v>0</v>
      </c>
      <c r="E117" s="10"/>
      <c r="F117" s="10"/>
      <c r="G117" s="10"/>
      <c r="H117" s="10"/>
      <c r="I117" s="10">
        <f t="shared" si="52"/>
        <v>0</v>
      </c>
      <c r="J117" s="10">
        <f t="shared" si="53"/>
        <v>-73219.75</v>
      </c>
      <c r="K117" s="10">
        <f t="shared" si="54"/>
        <v>0</v>
      </c>
      <c r="L117" s="10"/>
      <c r="M117" s="10"/>
    </row>
    <row r="118" spans="1:13">
      <c r="A118" s="9">
        <v>42895</v>
      </c>
      <c r="B118" s="10"/>
      <c r="C118" s="10"/>
      <c r="D118" s="10">
        <f t="shared" si="51"/>
        <v>0</v>
      </c>
      <c r="E118" s="10"/>
      <c r="F118" s="10"/>
      <c r="G118" s="10"/>
      <c r="H118" s="10"/>
      <c r="I118" s="10">
        <f t="shared" si="52"/>
        <v>0</v>
      </c>
      <c r="J118" s="10">
        <f t="shared" si="53"/>
        <v>-73219.75</v>
      </c>
      <c r="K118" s="10">
        <f t="shared" si="54"/>
        <v>0</v>
      </c>
      <c r="L118" s="10"/>
      <c r="M118" s="10"/>
    </row>
    <row r="119" spans="1:13">
      <c r="A119" s="9">
        <v>42896</v>
      </c>
      <c r="B119" s="10"/>
      <c r="C119" s="10"/>
      <c r="D119" s="10">
        <f t="shared" si="51"/>
        <v>0</v>
      </c>
      <c r="E119" s="10"/>
      <c r="F119" s="10"/>
      <c r="G119" s="10"/>
      <c r="H119" s="10"/>
      <c r="I119" s="10">
        <f t="shared" si="52"/>
        <v>0</v>
      </c>
      <c r="J119" s="10">
        <f t="shared" si="53"/>
        <v>-73219.75</v>
      </c>
      <c r="K119" s="10">
        <f t="shared" si="54"/>
        <v>0</v>
      </c>
      <c r="L119" s="10"/>
      <c r="M119" s="10"/>
    </row>
    <row r="120" spans="1:13">
      <c r="A120" s="9">
        <v>42897</v>
      </c>
      <c r="B120" s="10"/>
      <c r="C120" s="10"/>
      <c r="D120" s="10">
        <f t="shared" si="51"/>
        <v>0</v>
      </c>
      <c r="E120" s="10"/>
      <c r="F120" s="10"/>
      <c r="G120" s="10"/>
      <c r="H120" s="10"/>
      <c r="I120" s="10">
        <f t="shared" si="52"/>
        <v>0</v>
      </c>
      <c r="J120" s="10">
        <f t="shared" si="53"/>
        <v>-73219.75</v>
      </c>
      <c r="K120" s="10">
        <f t="shared" si="54"/>
        <v>0</v>
      </c>
      <c r="L120" s="10"/>
      <c r="M120" s="10"/>
    </row>
    <row r="121" spans="1:13">
      <c r="A121" s="9">
        <v>42898</v>
      </c>
      <c r="B121" s="10"/>
      <c r="C121" s="10"/>
      <c r="D121" s="10">
        <f t="shared" si="51"/>
        <v>0</v>
      </c>
      <c r="E121" s="10"/>
      <c r="F121" s="10"/>
      <c r="G121" s="10"/>
      <c r="H121" s="10"/>
      <c r="I121" s="10">
        <f t="shared" si="52"/>
        <v>0</v>
      </c>
      <c r="J121" s="10">
        <f t="shared" si="53"/>
        <v>-73219.75</v>
      </c>
      <c r="K121" s="10">
        <f t="shared" si="54"/>
        <v>0</v>
      </c>
      <c r="L121" s="10"/>
      <c r="M121" s="10"/>
    </row>
    <row r="122" spans="1:13">
      <c r="A122" s="9">
        <v>42899</v>
      </c>
      <c r="B122" s="10"/>
      <c r="C122" s="10"/>
      <c r="D122" s="10">
        <f t="shared" si="51"/>
        <v>0</v>
      </c>
      <c r="E122" s="10"/>
      <c r="F122" s="10"/>
      <c r="G122" s="10"/>
      <c r="H122" s="10"/>
      <c r="I122" s="10">
        <f t="shared" si="52"/>
        <v>0</v>
      </c>
      <c r="J122" s="10">
        <f t="shared" si="53"/>
        <v>-73219.75</v>
      </c>
      <c r="K122" s="10">
        <f t="shared" si="54"/>
        <v>0</v>
      </c>
      <c r="L122" s="10"/>
      <c r="M122" s="10"/>
    </row>
    <row r="123" spans="1:13">
      <c r="A123" s="9">
        <v>42900</v>
      </c>
      <c r="B123" s="10"/>
      <c r="C123" s="10"/>
      <c r="D123" s="10">
        <f t="shared" si="51"/>
        <v>0</v>
      </c>
      <c r="E123" s="10"/>
      <c r="F123" s="10"/>
      <c r="G123" s="10"/>
      <c r="H123" s="10"/>
      <c r="I123" s="10">
        <f t="shared" si="52"/>
        <v>0</v>
      </c>
      <c r="J123" s="10">
        <f t="shared" si="53"/>
        <v>-73219.75</v>
      </c>
      <c r="K123" s="10">
        <f t="shared" si="54"/>
        <v>0</v>
      </c>
      <c r="L123" s="10"/>
      <c r="M123" s="10"/>
    </row>
    <row r="124" spans="1:13">
      <c r="A124" s="9">
        <v>42901</v>
      </c>
      <c r="B124" s="10"/>
      <c r="C124" s="10"/>
      <c r="D124" s="10">
        <f t="shared" si="51"/>
        <v>0</v>
      </c>
      <c r="E124" s="10"/>
      <c r="F124" s="10"/>
      <c r="G124" s="10"/>
      <c r="H124" s="10"/>
      <c r="I124" s="10">
        <f t="shared" si="52"/>
        <v>0</v>
      </c>
      <c r="J124" s="10">
        <f t="shared" si="53"/>
        <v>-73219.75</v>
      </c>
      <c r="K124" s="10">
        <f t="shared" si="54"/>
        <v>0</v>
      </c>
      <c r="L124" s="10"/>
      <c r="M124" s="10"/>
    </row>
    <row r="125" spans="1:13">
      <c r="A125" s="9">
        <v>42902</v>
      </c>
      <c r="B125" s="10"/>
      <c r="C125" s="10"/>
      <c r="D125" s="10">
        <f t="shared" si="51"/>
        <v>0</v>
      </c>
      <c r="E125" s="10"/>
      <c r="F125" s="10"/>
      <c r="G125" s="10"/>
      <c r="H125" s="10"/>
      <c r="I125" s="10">
        <f t="shared" si="52"/>
        <v>0</v>
      </c>
      <c r="J125" s="10">
        <f t="shared" si="53"/>
        <v>-73219.75</v>
      </c>
      <c r="K125" s="10">
        <f t="shared" si="54"/>
        <v>0</v>
      </c>
      <c r="L125" s="10"/>
      <c r="M125" s="10"/>
    </row>
    <row r="126" spans="1:13">
      <c r="A126" s="9">
        <v>42903</v>
      </c>
      <c r="B126" s="10"/>
      <c r="C126" s="10"/>
      <c r="D126" s="10">
        <f t="shared" si="51"/>
        <v>0</v>
      </c>
      <c r="E126" s="10"/>
      <c r="F126" s="10"/>
      <c r="G126" s="10"/>
      <c r="H126" s="10"/>
      <c r="I126" s="10">
        <f t="shared" si="52"/>
        <v>0</v>
      </c>
      <c r="J126" s="10">
        <f t="shared" si="53"/>
        <v>-73219.75</v>
      </c>
      <c r="K126" s="10">
        <f t="shared" si="54"/>
        <v>0</v>
      </c>
      <c r="L126" s="10"/>
      <c r="M126" s="10"/>
    </row>
    <row r="127" spans="1:13">
      <c r="A127" s="9">
        <v>42904</v>
      </c>
      <c r="B127" s="10"/>
      <c r="C127" s="10"/>
      <c r="D127" s="10">
        <f t="shared" si="51"/>
        <v>0</v>
      </c>
      <c r="E127" s="10"/>
      <c r="F127" s="10"/>
      <c r="G127" s="10"/>
      <c r="H127" s="10"/>
      <c r="I127" s="10">
        <f t="shared" si="52"/>
        <v>0</v>
      </c>
      <c r="J127" s="10">
        <f t="shared" si="53"/>
        <v>-73219.75</v>
      </c>
      <c r="K127" s="10">
        <f t="shared" si="54"/>
        <v>0</v>
      </c>
      <c r="L127" s="10"/>
      <c r="M127" s="10"/>
    </row>
    <row r="128" spans="1:13">
      <c r="A128" s="9">
        <v>42905</v>
      </c>
      <c r="B128" s="10"/>
      <c r="C128" s="10"/>
      <c r="D128" s="10">
        <f t="shared" si="51"/>
        <v>0</v>
      </c>
      <c r="E128" s="10"/>
      <c r="F128" s="10"/>
      <c r="G128" s="10"/>
      <c r="H128" s="10"/>
      <c r="I128" s="10">
        <f t="shared" si="52"/>
        <v>0</v>
      </c>
      <c r="J128" s="10">
        <f t="shared" si="53"/>
        <v>-73219.75</v>
      </c>
      <c r="K128" s="10">
        <f t="shared" si="54"/>
        <v>0</v>
      </c>
      <c r="L128" s="10"/>
      <c r="M128" s="10"/>
    </row>
    <row r="129" spans="1:13">
      <c r="A129" s="9">
        <v>42906</v>
      </c>
      <c r="B129" s="10"/>
      <c r="C129" s="10"/>
      <c r="D129" s="10">
        <f t="shared" si="51"/>
        <v>0</v>
      </c>
      <c r="E129" s="10"/>
      <c r="F129" s="10"/>
      <c r="G129" s="10"/>
      <c r="H129" s="10"/>
      <c r="I129" s="10">
        <f t="shared" si="52"/>
        <v>0</v>
      </c>
      <c r="J129" s="10">
        <f t="shared" si="53"/>
        <v>-73219.75</v>
      </c>
      <c r="K129" s="10">
        <f t="shared" si="54"/>
        <v>0</v>
      </c>
      <c r="L129" s="10"/>
      <c r="M129" s="10"/>
    </row>
    <row r="130" spans="1:13">
      <c r="A130" s="9">
        <v>42907</v>
      </c>
      <c r="B130" s="10"/>
      <c r="C130" s="10"/>
      <c r="D130" s="10">
        <f t="shared" si="51"/>
        <v>0</v>
      </c>
      <c r="E130" s="10"/>
      <c r="F130" s="10"/>
      <c r="G130" s="10"/>
      <c r="H130" s="10"/>
      <c r="I130" s="10">
        <f t="shared" si="52"/>
        <v>0</v>
      </c>
      <c r="J130" s="10">
        <f t="shared" si="53"/>
        <v>-73219.75</v>
      </c>
      <c r="K130" s="10">
        <f t="shared" si="54"/>
        <v>0</v>
      </c>
      <c r="L130" s="10"/>
      <c r="M130" s="10"/>
    </row>
    <row r="131" spans="1:13">
      <c r="A131" s="9">
        <v>42908</v>
      </c>
      <c r="B131" s="10"/>
      <c r="C131" s="10"/>
      <c r="D131" s="10">
        <f t="shared" si="51"/>
        <v>0</v>
      </c>
      <c r="E131" s="10"/>
      <c r="F131" s="10"/>
      <c r="G131" s="10"/>
      <c r="H131" s="10"/>
      <c r="I131" s="10">
        <f t="shared" si="52"/>
        <v>0</v>
      </c>
      <c r="J131" s="10">
        <f t="shared" si="53"/>
        <v>-73219.75</v>
      </c>
      <c r="K131" s="10">
        <f t="shared" si="54"/>
        <v>0</v>
      </c>
      <c r="L131" s="10"/>
      <c r="M131" s="10"/>
    </row>
    <row r="132" spans="1:13">
      <c r="A132" s="9">
        <v>42909</v>
      </c>
      <c r="B132" s="10"/>
      <c r="C132" s="10"/>
      <c r="D132" s="10">
        <f t="shared" si="51"/>
        <v>0</v>
      </c>
      <c r="E132" s="10"/>
      <c r="F132" s="10"/>
      <c r="G132" s="10"/>
      <c r="H132" s="10"/>
      <c r="I132" s="10">
        <f t="shared" si="52"/>
        <v>0</v>
      </c>
      <c r="J132" s="10">
        <f t="shared" si="53"/>
        <v>-73219.75</v>
      </c>
      <c r="K132" s="10">
        <f t="shared" si="54"/>
        <v>0</v>
      </c>
      <c r="L132" s="10"/>
      <c r="M132" s="10"/>
    </row>
    <row r="133" spans="1:13">
      <c r="A133" s="9">
        <v>42910</v>
      </c>
      <c r="B133" s="10"/>
      <c r="C133" s="10"/>
      <c r="D133" s="10">
        <f t="shared" si="51"/>
        <v>0</v>
      </c>
      <c r="E133" s="10"/>
      <c r="F133" s="10"/>
      <c r="G133" s="10"/>
      <c r="H133" s="10"/>
      <c r="I133" s="10">
        <f t="shared" si="52"/>
        <v>0</v>
      </c>
      <c r="J133" s="10">
        <f t="shared" si="53"/>
        <v>-73219.75</v>
      </c>
      <c r="K133" s="10">
        <f t="shared" si="54"/>
        <v>0</v>
      </c>
      <c r="L133" s="10"/>
      <c r="M133" s="10"/>
    </row>
    <row r="134" spans="1:13">
      <c r="A134" s="9">
        <v>42911</v>
      </c>
      <c r="B134" s="10"/>
      <c r="C134" s="10"/>
      <c r="D134" s="10">
        <f t="shared" si="51"/>
        <v>0</v>
      </c>
      <c r="E134" s="10"/>
      <c r="F134" s="10"/>
      <c r="G134" s="10"/>
      <c r="H134" s="10"/>
      <c r="I134" s="10">
        <f t="shared" si="52"/>
        <v>0</v>
      </c>
      <c r="J134" s="10">
        <f t="shared" si="53"/>
        <v>-73219.75</v>
      </c>
      <c r="K134" s="10">
        <f t="shared" si="54"/>
        <v>0</v>
      </c>
      <c r="L134" s="10"/>
      <c r="M134" s="10"/>
    </row>
    <row r="135" spans="1:13">
      <c r="A135" s="9">
        <v>42912</v>
      </c>
      <c r="B135" s="10"/>
      <c r="C135" s="10"/>
      <c r="D135" s="10">
        <f t="shared" si="51"/>
        <v>0</v>
      </c>
      <c r="E135" s="10"/>
      <c r="F135" s="10"/>
      <c r="G135" s="10"/>
      <c r="H135" s="10"/>
      <c r="I135" s="10">
        <f t="shared" si="52"/>
        <v>0</v>
      </c>
      <c r="J135" s="10">
        <f t="shared" si="53"/>
        <v>-73219.75</v>
      </c>
      <c r="K135" s="10">
        <f t="shared" si="54"/>
        <v>0</v>
      </c>
      <c r="L135" s="10"/>
      <c r="M135" s="10"/>
    </row>
    <row r="136" spans="1:13">
      <c r="A136" s="9">
        <v>42913</v>
      </c>
      <c r="B136" s="10"/>
      <c r="C136" s="10"/>
      <c r="D136" s="10">
        <f t="shared" si="51"/>
        <v>0</v>
      </c>
      <c r="E136" s="10"/>
      <c r="F136" s="10"/>
      <c r="G136" s="10"/>
      <c r="H136" s="10"/>
      <c r="I136" s="10">
        <f t="shared" si="52"/>
        <v>0</v>
      </c>
      <c r="J136" s="10">
        <f t="shared" si="53"/>
        <v>-73219.75</v>
      </c>
      <c r="K136" s="10">
        <f t="shared" si="54"/>
        <v>0</v>
      </c>
      <c r="L136" s="10"/>
      <c r="M136" s="10"/>
    </row>
    <row r="137" spans="1:13">
      <c r="A137" s="9">
        <v>42914</v>
      </c>
      <c r="B137" s="10"/>
      <c r="C137" s="10"/>
      <c r="D137" s="10">
        <f t="shared" si="51"/>
        <v>0</v>
      </c>
      <c r="E137" s="10"/>
      <c r="F137" s="10"/>
      <c r="G137" s="10"/>
      <c r="H137" s="10"/>
      <c r="I137" s="10">
        <f t="shared" si="52"/>
        <v>0</v>
      </c>
      <c r="J137" s="10">
        <f t="shared" si="53"/>
        <v>-73219.75</v>
      </c>
      <c r="K137" s="10">
        <f t="shared" si="54"/>
        <v>0</v>
      </c>
      <c r="L137" s="10"/>
      <c r="M137" s="10"/>
    </row>
    <row r="138" spans="1:13">
      <c r="A138" s="9">
        <v>42915</v>
      </c>
      <c r="B138" s="10"/>
      <c r="C138" s="10"/>
      <c r="D138" s="10">
        <f t="shared" si="51"/>
        <v>0</v>
      </c>
      <c r="E138" s="10"/>
      <c r="F138" s="10"/>
      <c r="G138" s="10"/>
      <c r="H138" s="10"/>
      <c r="I138" s="10">
        <f t="shared" si="52"/>
        <v>0</v>
      </c>
      <c r="J138" s="10">
        <f t="shared" si="53"/>
        <v>-73219.75</v>
      </c>
      <c r="K138" s="10">
        <f t="shared" si="54"/>
        <v>0</v>
      </c>
      <c r="L138" s="10"/>
      <c r="M138" s="10"/>
    </row>
    <row r="139" spans="1:13">
      <c r="A139" s="9">
        <v>42916</v>
      </c>
      <c r="B139" s="10"/>
      <c r="C139" s="10"/>
      <c r="D139" s="10">
        <f t="shared" si="51"/>
        <v>0</v>
      </c>
      <c r="E139" s="10"/>
      <c r="F139" s="10"/>
      <c r="G139" s="10"/>
      <c r="H139" s="10"/>
      <c r="I139" s="10">
        <f t="shared" si="52"/>
        <v>0</v>
      </c>
      <c r="J139" s="10">
        <f t="shared" si="53"/>
        <v>-73219.75</v>
      </c>
      <c r="K139" s="10">
        <f t="shared" si="54"/>
        <v>0</v>
      </c>
      <c r="L139" s="10"/>
      <c r="M139" s="10"/>
    </row>
    <row r="140" spans="1:13">
      <c r="A140" s="9">
        <v>42917</v>
      </c>
      <c r="B140" s="10"/>
      <c r="C140" s="10"/>
      <c r="D140" s="10">
        <f t="shared" si="51"/>
        <v>0</v>
      </c>
      <c r="E140" s="10"/>
      <c r="F140" s="10"/>
      <c r="G140" s="10"/>
      <c r="H140" s="10"/>
      <c r="I140" s="10">
        <f t="shared" si="52"/>
        <v>0</v>
      </c>
      <c r="J140" s="10">
        <f t="shared" si="53"/>
        <v>-73219.75</v>
      </c>
      <c r="K140" s="10">
        <f t="shared" si="54"/>
        <v>0</v>
      </c>
      <c r="L140" s="10"/>
      <c r="M140" s="10"/>
    </row>
    <row r="141" spans="1:13">
      <c r="A141" s="9">
        <v>42918</v>
      </c>
      <c r="B141" s="10"/>
      <c r="C141" s="10"/>
      <c r="D141" s="10">
        <f t="shared" si="51"/>
        <v>0</v>
      </c>
      <c r="E141" s="10"/>
      <c r="F141" s="10"/>
      <c r="G141" s="10"/>
      <c r="H141" s="10"/>
      <c r="I141" s="10">
        <f t="shared" si="52"/>
        <v>0</v>
      </c>
      <c r="J141" s="10">
        <f t="shared" si="53"/>
        <v>-73219.75</v>
      </c>
      <c r="K141" s="10">
        <f t="shared" si="54"/>
        <v>0</v>
      </c>
      <c r="L141" s="10"/>
      <c r="M141" s="10"/>
    </row>
    <row r="142" spans="1:13">
      <c r="A142" s="9">
        <v>42919</v>
      </c>
      <c r="B142" s="10"/>
      <c r="C142" s="10"/>
      <c r="D142" s="10">
        <f t="shared" si="51"/>
        <v>0</v>
      </c>
      <c r="E142" s="10"/>
      <c r="F142" s="10"/>
      <c r="G142" s="10"/>
      <c r="H142" s="10"/>
      <c r="I142" s="10">
        <f t="shared" si="52"/>
        <v>0</v>
      </c>
      <c r="J142" s="10">
        <f t="shared" si="53"/>
        <v>-73219.75</v>
      </c>
      <c r="K142" s="10">
        <f t="shared" si="54"/>
        <v>0</v>
      </c>
      <c r="L142" s="10"/>
      <c r="M142" s="10"/>
    </row>
    <row r="143" spans="1:13">
      <c r="A143" s="9">
        <v>42920</v>
      </c>
      <c r="B143" s="10"/>
      <c r="C143" s="10"/>
      <c r="D143" s="10">
        <f t="shared" si="51"/>
        <v>0</v>
      </c>
      <c r="E143" s="10"/>
      <c r="F143" s="10"/>
      <c r="G143" s="10"/>
      <c r="H143" s="10"/>
      <c r="I143" s="10">
        <f t="shared" si="52"/>
        <v>0</v>
      </c>
      <c r="J143" s="10">
        <f t="shared" si="53"/>
        <v>-73219.75</v>
      </c>
      <c r="K143" s="10">
        <f t="shared" si="54"/>
        <v>0</v>
      </c>
      <c r="L143" s="10"/>
      <c r="M143" s="10"/>
    </row>
    <row r="144" spans="1:13">
      <c r="A144" s="9">
        <v>42921</v>
      </c>
      <c r="B144" s="10"/>
      <c r="C144" s="10"/>
      <c r="D144" s="10">
        <f t="shared" si="51"/>
        <v>0</v>
      </c>
      <c r="E144" s="10"/>
      <c r="F144" s="10"/>
      <c r="G144" s="10"/>
      <c r="H144" s="10"/>
      <c r="I144" s="10">
        <f t="shared" si="52"/>
        <v>0</v>
      </c>
      <c r="J144" s="10">
        <f t="shared" si="53"/>
        <v>-73219.75</v>
      </c>
      <c r="K144" s="10">
        <f t="shared" si="54"/>
        <v>0</v>
      </c>
      <c r="L144" s="10"/>
      <c r="M144" s="10"/>
    </row>
    <row r="145" spans="1:13">
      <c r="A145" s="9">
        <v>42922</v>
      </c>
      <c r="B145" s="10"/>
      <c r="C145" s="10"/>
      <c r="D145" s="10">
        <f t="shared" si="51"/>
        <v>0</v>
      </c>
      <c r="E145" s="10"/>
      <c r="F145" s="10"/>
      <c r="G145" s="10"/>
      <c r="H145" s="10"/>
      <c r="I145" s="10">
        <f t="shared" si="52"/>
        <v>0</v>
      </c>
      <c r="J145" s="10">
        <f t="shared" si="53"/>
        <v>-73219.75</v>
      </c>
      <c r="K145" s="10">
        <f t="shared" si="54"/>
        <v>0</v>
      </c>
      <c r="L145" s="10"/>
      <c r="M145" s="10"/>
    </row>
    <row r="146" spans="1:13">
      <c r="A146" s="9">
        <v>42923</v>
      </c>
      <c r="B146" s="10"/>
      <c r="C146" s="10"/>
      <c r="D146" s="10">
        <f t="shared" si="51"/>
        <v>0</v>
      </c>
      <c r="E146" s="10"/>
      <c r="F146" s="10"/>
      <c r="G146" s="10"/>
      <c r="H146" s="10"/>
      <c r="I146" s="10">
        <f t="shared" si="52"/>
        <v>0</v>
      </c>
      <c r="J146" s="10">
        <f t="shared" si="53"/>
        <v>-73219.75</v>
      </c>
      <c r="K146" s="10">
        <f t="shared" si="54"/>
        <v>0</v>
      </c>
      <c r="L146" s="10"/>
      <c r="M146" s="10"/>
    </row>
    <row r="147" spans="1:13">
      <c r="A147" s="9">
        <v>42924</v>
      </c>
      <c r="B147" s="10"/>
      <c r="C147" s="10"/>
      <c r="D147" s="10">
        <f t="shared" si="51"/>
        <v>0</v>
      </c>
      <c r="E147" s="10"/>
      <c r="F147" s="10"/>
      <c r="G147" s="10"/>
      <c r="H147" s="10"/>
      <c r="I147" s="10">
        <f t="shared" si="52"/>
        <v>0</v>
      </c>
      <c r="J147" s="10">
        <f t="shared" si="53"/>
        <v>-73219.75</v>
      </c>
      <c r="K147" s="10">
        <f t="shared" si="54"/>
        <v>0</v>
      </c>
      <c r="L147" s="10"/>
      <c r="M147" s="10"/>
    </row>
    <row r="148" spans="1:13">
      <c r="A148" s="9">
        <v>42925</v>
      </c>
      <c r="B148" s="10"/>
      <c r="C148" s="10"/>
      <c r="D148" s="10">
        <f t="shared" si="51"/>
        <v>0</v>
      </c>
      <c r="E148" s="10"/>
      <c r="F148" s="10"/>
      <c r="G148" s="10"/>
      <c r="H148" s="10"/>
      <c r="I148" s="10">
        <f t="shared" si="52"/>
        <v>0</v>
      </c>
      <c r="J148" s="10">
        <f t="shared" si="53"/>
        <v>-73219.75</v>
      </c>
      <c r="K148" s="10">
        <f t="shared" si="54"/>
        <v>0</v>
      </c>
      <c r="L148" s="10"/>
      <c r="M148" s="10"/>
    </row>
    <row r="149" spans="1:13">
      <c r="A149" s="9">
        <v>42926</v>
      </c>
      <c r="B149" s="10"/>
      <c r="C149" s="10"/>
      <c r="D149" s="10">
        <f t="shared" si="51"/>
        <v>0</v>
      </c>
      <c r="E149" s="10"/>
      <c r="F149" s="10"/>
      <c r="G149" s="10"/>
      <c r="H149" s="10"/>
      <c r="I149" s="10">
        <f t="shared" si="52"/>
        <v>0</v>
      </c>
      <c r="J149" s="10">
        <f t="shared" si="53"/>
        <v>-73219.75</v>
      </c>
      <c r="K149" s="10">
        <f t="shared" si="54"/>
        <v>0</v>
      </c>
      <c r="L149" s="10"/>
      <c r="M149" s="10"/>
    </row>
    <row r="150" spans="1:13">
      <c r="A150" s="9">
        <v>42927</v>
      </c>
      <c r="B150" s="10"/>
      <c r="C150" s="10"/>
      <c r="D150" s="10">
        <f t="shared" si="51"/>
        <v>0</v>
      </c>
      <c r="E150" s="10"/>
      <c r="F150" s="10"/>
      <c r="G150" s="10"/>
      <c r="H150" s="10"/>
      <c r="I150" s="10">
        <f t="shared" si="52"/>
        <v>0</v>
      </c>
      <c r="J150" s="10">
        <f t="shared" si="53"/>
        <v>-73219.75</v>
      </c>
      <c r="K150" s="10">
        <f t="shared" si="54"/>
        <v>0</v>
      </c>
      <c r="L150" s="10"/>
      <c r="M150" s="10"/>
    </row>
    <row r="151" spans="1:13">
      <c r="A151" s="9">
        <v>42928</v>
      </c>
      <c r="B151" s="10"/>
      <c r="C151" s="10"/>
      <c r="D151" s="10">
        <f t="shared" si="51"/>
        <v>0</v>
      </c>
      <c r="E151" s="10"/>
      <c r="F151" s="10"/>
      <c r="G151" s="10"/>
      <c r="H151" s="10"/>
      <c r="I151" s="10">
        <f t="shared" si="52"/>
        <v>0</v>
      </c>
      <c r="J151" s="10">
        <f t="shared" si="53"/>
        <v>-73219.75</v>
      </c>
      <c r="K151" s="10">
        <f t="shared" si="54"/>
        <v>0</v>
      </c>
      <c r="L151" s="10"/>
      <c r="M151" s="10"/>
    </row>
    <row r="152" spans="1:13">
      <c r="A152" s="9">
        <v>42929</v>
      </c>
      <c r="B152" s="10"/>
      <c r="C152" s="10"/>
      <c r="D152" s="10">
        <f t="shared" si="51"/>
        <v>0</v>
      </c>
      <c r="E152" s="10"/>
      <c r="F152" s="10"/>
      <c r="G152" s="10"/>
      <c r="H152" s="10"/>
      <c r="I152" s="10">
        <f t="shared" si="52"/>
        <v>0</v>
      </c>
      <c r="J152" s="10">
        <f t="shared" si="53"/>
        <v>-73219.75</v>
      </c>
      <c r="K152" s="10">
        <f t="shared" si="54"/>
        <v>0</v>
      </c>
      <c r="L152" s="10"/>
      <c r="M152" s="10"/>
    </row>
    <row r="153" spans="1:13">
      <c r="A153" s="9">
        <v>42930</v>
      </c>
      <c r="B153" s="10"/>
      <c r="C153" s="10"/>
      <c r="D153" s="10">
        <f t="shared" si="51"/>
        <v>0</v>
      </c>
      <c r="E153" s="10"/>
      <c r="F153" s="10"/>
      <c r="G153" s="10"/>
      <c r="H153" s="10"/>
      <c r="I153" s="10">
        <f t="shared" si="52"/>
        <v>0</v>
      </c>
      <c r="J153" s="10">
        <f t="shared" si="53"/>
        <v>-73219.75</v>
      </c>
      <c r="K153" s="10">
        <f t="shared" si="54"/>
        <v>0</v>
      </c>
      <c r="L153" s="10"/>
      <c r="M153" s="10"/>
    </row>
    <row r="154" spans="1:13">
      <c r="A154" s="9">
        <v>42931</v>
      </c>
      <c r="B154" s="10"/>
      <c r="C154" s="10"/>
      <c r="D154" s="10">
        <f t="shared" si="51"/>
        <v>0</v>
      </c>
      <c r="E154" s="10"/>
      <c r="F154" s="10"/>
      <c r="G154" s="10"/>
      <c r="H154" s="10"/>
      <c r="I154" s="10">
        <f t="shared" si="52"/>
        <v>0</v>
      </c>
      <c r="J154" s="10">
        <f t="shared" si="53"/>
        <v>-73219.75</v>
      </c>
      <c r="K154" s="10">
        <f t="shared" si="54"/>
        <v>0</v>
      </c>
      <c r="L154" s="10"/>
      <c r="M154" s="10"/>
    </row>
    <row r="155" spans="1:13">
      <c r="A155" s="9">
        <v>42932</v>
      </c>
      <c r="B155" s="10"/>
      <c r="C155" s="10"/>
      <c r="D155" s="10">
        <f t="shared" si="51"/>
        <v>0</v>
      </c>
      <c r="E155" s="10"/>
      <c r="F155" s="10"/>
      <c r="G155" s="10"/>
      <c r="H155" s="10"/>
      <c r="I155" s="10">
        <f t="shared" si="52"/>
        <v>0</v>
      </c>
      <c r="J155" s="10">
        <f t="shared" si="53"/>
        <v>-73219.75</v>
      </c>
      <c r="K155" s="10">
        <f t="shared" si="54"/>
        <v>0</v>
      </c>
      <c r="L155" s="10"/>
      <c r="M155" s="10"/>
    </row>
    <row r="156" spans="1:13">
      <c r="A156" s="9">
        <v>42933</v>
      </c>
      <c r="B156" s="10"/>
      <c r="C156" s="10"/>
      <c r="D156" s="10">
        <f t="shared" si="51"/>
        <v>0</v>
      </c>
      <c r="E156" s="10"/>
      <c r="F156" s="10"/>
      <c r="G156" s="10"/>
      <c r="H156" s="10"/>
      <c r="I156" s="10">
        <f t="shared" si="52"/>
        <v>0</v>
      </c>
      <c r="J156" s="10">
        <f t="shared" si="53"/>
        <v>-73219.75</v>
      </c>
      <c r="K156" s="10">
        <f t="shared" si="54"/>
        <v>0</v>
      </c>
      <c r="L156" s="10"/>
      <c r="M156" s="10"/>
    </row>
    <row r="157" spans="1:13">
      <c r="A157" s="9">
        <v>42934</v>
      </c>
      <c r="B157" s="10"/>
      <c r="C157" s="10"/>
      <c r="D157" s="10">
        <f t="shared" si="51"/>
        <v>0</v>
      </c>
      <c r="E157" s="10"/>
      <c r="F157" s="10"/>
      <c r="G157" s="10"/>
      <c r="H157" s="10"/>
      <c r="I157" s="10">
        <f t="shared" si="52"/>
        <v>0</v>
      </c>
      <c r="J157" s="10">
        <f t="shared" si="53"/>
        <v>-73219.75</v>
      </c>
      <c r="K157" s="10">
        <f t="shared" si="54"/>
        <v>0</v>
      </c>
      <c r="L157" s="10"/>
      <c r="M157" s="10"/>
    </row>
    <row r="158" spans="1:13">
      <c r="A158" s="9">
        <v>42935</v>
      </c>
      <c r="B158" s="10"/>
      <c r="C158" s="10"/>
      <c r="D158" s="10">
        <f t="shared" si="51"/>
        <v>0</v>
      </c>
      <c r="E158" s="10"/>
      <c r="F158" s="10"/>
      <c r="G158" s="10"/>
      <c r="H158" s="10"/>
      <c r="I158" s="10">
        <f t="shared" si="52"/>
        <v>0</v>
      </c>
      <c r="J158" s="10">
        <f t="shared" si="53"/>
        <v>-73219.75</v>
      </c>
      <c r="K158" s="10">
        <f t="shared" si="54"/>
        <v>0</v>
      </c>
      <c r="L158" s="10"/>
      <c r="M158" s="10"/>
    </row>
    <row r="159" spans="1:13">
      <c r="A159" s="9">
        <v>42936</v>
      </c>
      <c r="B159" s="10"/>
      <c r="C159" s="10"/>
      <c r="D159" s="10">
        <f t="shared" si="51"/>
        <v>0</v>
      </c>
      <c r="E159" s="10"/>
      <c r="F159" s="10"/>
      <c r="G159" s="10"/>
      <c r="H159" s="10"/>
      <c r="I159" s="10">
        <f t="shared" si="52"/>
        <v>0</v>
      </c>
      <c r="J159" s="10">
        <f t="shared" si="53"/>
        <v>-73219.75</v>
      </c>
      <c r="K159" s="10">
        <f t="shared" si="54"/>
        <v>0</v>
      </c>
      <c r="L159" s="10"/>
      <c r="M159" s="10"/>
    </row>
    <row r="160" spans="1:13">
      <c r="A160" s="9">
        <v>42937</v>
      </c>
      <c r="B160" s="10"/>
      <c r="C160" s="10"/>
      <c r="D160" s="10">
        <f t="shared" ref="D160:D223" si="55">B160+C160/4</f>
        <v>0</v>
      </c>
      <c r="E160" s="10"/>
      <c r="F160" s="10"/>
      <c r="G160" s="10"/>
      <c r="H160" s="10"/>
      <c r="I160" s="10">
        <f t="shared" ref="I160:I223" si="56">G160+H160/4</f>
        <v>0</v>
      </c>
      <c r="J160" s="10">
        <f t="shared" ref="J160:J223" si="57">I160-$I$4</f>
        <v>-73219.75</v>
      </c>
      <c r="K160" s="10">
        <f t="shared" ref="K160:K223" si="58">I160-I159</f>
        <v>0</v>
      </c>
      <c r="L160" s="10"/>
      <c r="M160" s="10"/>
    </row>
    <row r="161" spans="1:13">
      <c r="A161" s="9">
        <v>42938</v>
      </c>
      <c r="B161" s="10"/>
      <c r="C161" s="10"/>
      <c r="D161" s="10">
        <f t="shared" si="55"/>
        <v>0</v>
      </c>
      <c r="E161" s="10"/>
      <c r="F161" s="10"/>
      <c r="G161" s="10"/>
      <c r="H161" s="10"/>
      <c r="I161" s="10">
        <f t="shared" si="56"/>
        <v>0</v>
      </c>
      <c r="J161" s="10">
        <f t="shared" si="57"/>
        <v>-73219.75</v>
      </c>
      <c r="K161" s="10">
        <f t="shared" si="58"/>
        <v>0</v>
      </c>
      <c r="L161" s="10"/>
      <c r="M161" s="10"/>
    </row>
    <row r="162" spans="1:13">
      <c r="A162" s="9">
        <v>42939</v>
      </c>
      <c r="B162" s="10"/>
      <c r="C162" s="10"/>
      <c r="D162" s="10">
        <f t="shared" si="55"/>
        <v>0</v>
      </c>
      <c r="E162" s="10"/>
      <c r="F162" s="10"/>
      <c r="G162" s="10"/>
      <c r="H162" s="10"/>
      <c r="I162" s="10">
        <f t="shared" si="56"/>
        <v>0</v>
      </c>
      <c r="J162" s="10">
        <f t="shared" si="57"/>
        <v>-73219.75</v>
      </c>
      <c r="K162" s="10">
        <f t="shared" si="58"/>
        <v>0</v>
      </c>
      <c r="L162" s="10"/>
      <c r="M162" s="10"/>
    </row>
    <row r="163" spans="1:13">
      <c r="A163" s="9">
        <v>42940</v>
      </c>
      <c r="B163" s="10"/>
      <c r="C163" s="10"/>
      <c r="D163" s="10">
        <f t="shared" si="55"/>
        <v>0</v>
      </c>
      <c r="E163" s="10"/>
      <c r="F163" s="10"/>
      <c r="G163" s="10"/>
      <c r="H163" s="10"/>
      <c r="I163" s="10">
        <f t="shared" si="56"/>
        <v>0</v>
      </c>
      <c r="J163" s="10">
        <f t="shared" si="57"/>
        <v>-73219.75</v>
      </c>
      <c r="K163" s="10">
        <f t="shared" si="58"/>
        <v>0</v>
      </c>
      <c r="L163" s="10"/>
      <c r="M163" s="10"/>
    </row>
    <row r="164" spans="1:13">
      <c r="A164" s="9">
        <v>42941</v>
      </c>
      <c r="B164" s="10"/>
      <c r="C164" s="10"/>
      <c r="D164" s="10">
        <f t="shared" si="55"/>
        <v>0</v>
      </c>
      <c r="E164" s="10"/>
      <c r="F164" s="10"/>
      <c r="G164" s="10"/>
      <c r="H164" s="10"/>
      <c r="I164" s="10">
        <f t="shared" si="56"/>
        <v>0</v>
      </c>
      <c r="J164" s="10">
        <f t="shared" si="57"/>
        <v>-73219.75</v>
      </c>
      <c r="K164" s="10">
        <f t="shared" si="58"/>
        <v>0</v>
      </c>
      <c r="L164" s="10"/>
      <c r="M164" s="10"/>
    </row>
    <row r="165" spans="1:13">
      <c r="A165" s="9">
        <v>42942</v>
      </c>
      <c r="B165" s="10"/>
      <c r="C165" s="10"/>
      <c r="D165" s="10">
        <f t="shared" si="55"/>
        <v>0</v>
      </c>
      <c r="E165" s="10"/>
      <c r="F165" s="10"/>
      <c r="G165" s="10"/>
      <c r="H165" s="10"/>
      <c r="I165" s="10">
        <f t="shared" si="56"/>
        <v>0</v>
      </c>
      <c r="J165" s="10">
        <f t="shared" si="57"/>
        <v>-73219.75</v>
      </c>
      <c r="K165" s="10">
        <f t="shared" si="58"/>
        <v>0</v>
      </c>
      <c r="L165" s="10"/>
      <c r="M165" s="10"/>
    </row>
    <row r="166" spans="1:13">
      <c r="A166" s="9">
        <v>42943</v>
      </c>
      <c r="B166" s="10"/>
      <c r="C166" s="10"/>
      <c r="D166" s="10">
        <f t="shared" si="55"/>
        <v>0</v>
      </c>
      <c r="E166" s="10"/>
      <c r="F166" s="10"/>
      <c r="G166" s="10"/>
      <c r="H166" s="10"/>
      <c r="I166" s="10">
        <f t="shared" si="56"/>
        <v>0</v>
      </c>
      <c r="J166" s="10">
        <f t="shared" si="57"/>
        <v>-73219.75</v>
      </c>
      <c r="K166" s="10">
        <f t="shared" si="58"/>
        <v>0</v>
      </c>
      <c r="L166" s="10"/>
      <c r="M166" s="10"/>
    </row>
    <row r="167" spans="1:13">
      <c r="A167" s="9">
        <v>42944</v>
      </c>
      <c r="B167" s="10"/>
      <c r="C167" s="10"/>
      <c r="D167" s="10">
        <f t="shared" si="55"/>
        <v>0</v>
      </c>
      <c r="E167" s="10"/>
      <c r="F167" s="10"/>
      <c r="G167" s="10"/>
      <c r="H167" s="10"/>
      <c r="I167" s="10">
        <f t="shared" si="56"/>
        <v>0</v>
      </c>
      <c r="J167" s="10">
        <f t="shared" si="57"/>
        <v>-73219.75</v>
      </c>
      <c r="K167" s="10">
        <f t="shared" si="58"/>
        <v>0</v>
      </c>
      <c r="L167" s="10"/>
      <c r="M167" s="10"/>
    </row>
    <row r="168" spans="1:13">
      <c r="A168" s="9">
        <v>42945</v>
      </c>
      <c r="B168" s="10"/>
      <c r="C168" s="10"/>
      <c r="D168" s="10">
        <f t="shared" si="55"/>
        <v>0</v>
      </c>
      <c r="E168" s="10"/>
      <c r="F168" s="10"/>
      <c r="G168" s="10"/>
      <c r="H168" s="10"/>
      <c r="I168" s="10">
        <f t="shared" si="56"/>
        <v>0</v>
      </c>
      <c r="J168" s="10">
        <f t="shared" si="57"/>
        <v>-73219.75</v>
      </c>
      <c r="K168" s="10">
        <f t="shared" si="58"/>
        <v>0</v>
      </c>
      <c r="L168" s="10"/>
      <c r="M168" s="10"/>
    </row>
    <row r="169" spans="1:13">
      <c r="A169" s="9">
        <v>42946</v>
      </c>
      <c r="B169" s="10"/>
      <c r="C169" s="10"/>
      <c r="D169" s="10">
        <f t="shared" si="55"/>
        <v>0</v>
      </c>
      <c r="E169" s="10"/>
      <c r="F169" s="10"/>
      <c r="G169" s="10"/>
      <c r="H169" s="10"/>
      <c r="I169" s="10">
        <f t="shared" si="56"/>
        <v>0</v>
      </c>
      <c r="J169" s="10">
        <f t="shared" si="57"/>
        <v>-73219.75</v>
      </c>
      <c r="K169" s="10">
        <f t="shared" si="58"/>
        <v>0</v>
      </c>
      <c r="L169" s="10"/>
      <c r="M169" s="10"/>
    </row>
    <row r="170" spans="1:13">
      <c r="A170" s="9">
        <v>42947</v>
      </c>
      <c r="B170" s="10"/>
      <c r="C170" s="10"/>
      <c r="D170" s="10">
        <f t="shared" si="55"/>
        <v>0</v>
      </c>
      <c r="E170" s="10"/>
      <c r="F170" s="10"/>
      <c r="G170" s="10"/>
      <c r="H170" s="10"/>
      <c r="I170" s="10">
        <f t="shared" si="56"/>
        <v>0</v>
      </c>
      <c r="J170" s="10">
        <f t="shared" si="57"/>
        <v>-73219.75</v>
      </c>
      <c r="K170" s="10">
        <f t="shared" si="58"/>
        <v>0</v>
      </c>
      <c r="L170" s="10"/>
      <c r="M170" s="10"/>
    </row>
    <row r="171" spans="1:13">
      <c r="A171" s="9">
        <v>42948</v>
      </c>
      <c r="B171" s="10"/>
      <c r="C171" s="10"/>
      <c r="D171" s="10">
        <f t="shared" si="55"/>
        <v>0</v>
      </c>
      <c r="E171" s="10"/>
      <c r="F171" s="10"/>
      <c r="G171" s="10"/>
      <c r="H171" s="10"/>
      <c r="I171" s="10">
        <f t="shared" si="56"/>
        <v>0</v>
      </c>
      <c r="J171" s="10">
        <f t="shared" si="57"/>
        <v>-73219.75</v>
      </c>
      <c r="K171" s="10">
        <f t="shared" si="58"/>
        <v>0</v>
      </c>
      <c r="L171" s="10"/>
      <c r="M171" s="10"/>
    </row>
    <row r="172" spans="1:13">
      <c r="A172" s="9">
        <v>42949</v>
      </c>
      <c r="B172" s="10"/>
      <c r="C172" s="10"/>
      <c r="D172" s="10">
        <f t="shared" si="55"/>
        <v>0</v>
      </c>
      <c r="E172" s="10"/>
      <c r="F172" s="10"/>
      <c r="G172" s="10"/>
      <c r="H172" s="10"/>
      <c r="I172" s="10">
        <f t="shared" si="56"/>
        <v>0</v>
      </c>
      <c r="J172" s="10">
        <f t="shared" si="57"/>
        <v>-73219.75</v>
      </c>
      <c r="K172" s="10">
        <f t="shared" si="58"/>
        <v>0</v>
      </c>
      <c r="L172" s="10"/>
      <c r="M172" s="10"/>
    </row>
    <row r="173" spans="1:13">
      <c r="A173" s="9">
        <v>42950</v>
      </c>
      <c r="B173" s="10"/>
      <c r="C173" s="10"/>
      <c r="D173" s="10">
        <f t="shared" si="55"/>
        <v>0</v>
      </c>
      <c r="E173" s="10"/>
      <c r="F173" s="10"/>
      <c r="G173" s="10"/>
      <c r="H173" s="10"/>
      <c r="I173" s="10">
        <f t="shared" si="56"/>
        <v>0</v>
      </c>
      <c r="J173" s="10">
        <f t="shared" si="57"/>
        <v>-73219.75</v>
      </c>
      <c r="K173" s="10">
        <f t="shared" si="58"/>
        <v>0</v>
      </c>
      <c r="L173" s="10"/>
      <c r="M173" s="10"/>
    </row>
    <row r="174" spans="1:13">
      <c r="A174" s="9">
        <v>42951</v>
      </c>
      <c r="B174" s="10"/>
      <c r="C174" s="10"/>
      <c r="D174" s="10">
        <f t="shared" si="55"/>
        <v>0</v>
      </c>
      <c r="E174" s="10"/>
      <c r="F174" s="10"/>
      <c r="G174" s="10"/>
      <c r="H174" s="10"/>
      <c r="I174" s="10">
        <f t="shared" si="56"/>
        <v>0</v>
      </c>
      <c r="J174" s="10">
        <f t="shared" si="57"/>
        <v>-73219.75</v>
      </c>
      <c r="K174" s="10">
        <f t="shared" si="58"/>
        <v>0</v>
      </c>
      <c r="L174" s="10"/>
      <c r="M174" s="10"/>
    </row>
    <row r="175" spans="1:13">
      <c r="A175" s="9">
        <v>42952</v>
      </c>
      <c r="B175" s="10"/>
      <c r="C175" s="10"/>
      <c r="D175" s="10">
        <f t="shared" si="55"/>
        <v>0</v>
      </c>
      <c r="E175" s="10"/>
      <c r="F175" s="10"/>
      <c r="G175" s="10"/>
      <c r="H175" s="10"/>
      <c r="I175" s="10">
        <f t="shared" si="56"/>
        <v>0</v>
      </c>
      <c r="J175" s="10">
        <f t="shared" si="57"/>
        <v>-73219.75</v>
      </c>
      <c r="K175" s="10">
        <f t="shared" si="58"/>
        <v>0</v>
      </c>
      <c r="L175" s="10"/>
      <c r="M175" s="10"/>
    </row>
    <row r="176" spans="1:13">
      <c r="A176" s="9">
        <v>42953</v>
      </c>
      <c r="B176" s="10"/>
      <c r="C176" s="10"/>
      <c r="D176" s="10">
        <f t="shared" si="55"/>
        <v>0</v>
      </c>
      <c r="E176" s="10"/>
      <c r="F176" s="10"/>
      <c r="G176" s="10"/>
      <c r="H176" s="10"/>
      <c r="I176" s="10">
        <f t="shared" si="56"/>
        <v>0</v>
      </c>
      <c r="J176" s="10">
        <f t="shared" si="57"/>
        <v>-73219.75</v>
      </c>
      <c r="K176" s="10">
        <f t="shared" si="58"/>
        <v>0</v>
      </c>
      <c r="L176" s="10"/>
      <c r="M176" s="10"/>
    </row>
    <row r="177" spans="1:13">
      <c r="A177" s="9">
        <v>42954</v>
      </c>
      <c r="B177" s="10"/>
      <c r="C177" s="10"/>
      <c r="D177" s="10">
        <f t="shared" si="55"/>
        <v>0</v>
      </c>
      <c r="E177" s="10"/>
      <c r="F177" s="10"/>
      <c r="G177" s="10"/>
      <c r="H177" s="10"/>
      <c r="I177" s="10">
        <f t="shared" si="56"/>
        <v>0</v>
      </c>
      <c r="J177" s="10">
        <f t="shared" si="57"/>
        <v>-73219.75</v>
      </c>
      <c r="K177" s="10">
        <f t="shared" si="58"/>
        <v>0</v>
      </c>
      <c r="L177" s="10"/>
      <c r="M177" s="10"/>
    </row>
    <row r="178" spans="1:13">
      <c r="A178" s="9">
        <v>42955</v>
      </c>
      <c r="B178" s="10"/>
      <c r="C178" s="10"/>
      <c r="D178" s="10">
        <f t="shared" si="55"/>
        <v>0</v>
      </c>
      <c r="E178" s="10"/>
      <c r="F178" s="10"/>
      <c r="G178" s="10"/>
      <c r="H178" s="10"/>
      <c r="I178" s="10">
        <f t="shared" si="56"/>
        <v>0</v>
      </c>
      <c r="J178" s="10">
        <f t="shared" si="57"/>
        <v>-73219.75</v>
      </c>
      <c r="K178" s="10">
        <f t="shared" si="58"/>
        <v>0</v>
      </c>
      <c r="L178" s="10"/>
      <c r="M178" s="10"/>
    </row>
    <row r="179" spans="1:13">
      <c r="A179" s="9">
        <v>42956</v>
      </c>
      <c r="B179" s="10"/>
      <c r="C179" s="10"/>
      <c r="D179" s="10">
        <f t="shared" si="55"/>
        <v>0</v>
      </c>
      <c r="E179" s="10"/>
      <c r="F179" s="10"/>
      <c r="G179" s="10"/>
      <c r="H179" s="10"/>
      <c r="I179" s="10">
        <f t="shared" si="56"/>
        <v>0</v>
      </c>
      <c r="J179" s="10">
        <f t="shared" si="57"/>
        <v>-73219.75</v>
      </c>
      <c r="K179" s="10">
        <f t="shared" si="58"/>
        <v>0</v>
      </c>
      <c r="L179" s="10"/>
      <c r="M179" s="10"/>
    </row>
    <row r="180" spans="1:13">
      <c r="A180" s="9">
        <v>42957</v>
      </c>
      <c r="B180" s="10"/>
      <c r="C180" s="10"/>
      <c r="D180" s="10">
        <f t="shared" si="55"/>
        <v>0</v>
      </c>
      <c r="E180" s="10"/>
      <c r="F180" s="10"/>
      <c r="G180" s="10"/>
      <c r="H180" s="10"/>
      <c r="I180" s="10">
        <f t="shared" si="56"/>
        <v>0</v>
      </c>
      <c r="J180" s="10">
        <f t="shared" si="57"/>
        <v>-73219.75</v>
      </c>
      <c r="K180" s="10">
        <f t="shared" si="58"/>
        <v>0</v>
      </c>
      <c r="L180" s="10"/>
      <c r="M180" s="10"/>
    </row>
    <row r="181" spans="1:13">
      <c r="A181" s="9">
        <v>42958</v>
      </c>
      <c r="B181" s="10"/>
      <c r="C181" s="10"/>
      <c r="D181" s="10">
        <f t="shared" si="55"/>
        <v>0</v>
      </c>
      <c r="E181" s="10"/>
      <c r="F181" s="10"/>
      <c r="G181" s="10"/>
      <c r="H181" s="10"/>
      <c r="I181" s="10">
        <f t="shared" si="56"/>
        <v>0</v>
      </c>
      <c r="J181" s="10">
        <f t="shared" si="57"/>
        <v>-73219.75</v>
      </c>
      <c r="K181" s="10">
        <f t="shared" si="58"/>
        <v>0</v>
      </c>
      <c r="L181" s="10"/>
      <c r="M181" s="10"/>
    </row>
    <row r="182" spans="1:13">
      <c r="A182" s="9">
        <v>42959</v>
      </c>
      <c r="B182" s="10"/>
      <c r="C182" s="10"/>
      <c r="D182" s="10">
        <f t="shared" si="55"/>
        <v>0</v>
      </c>
      <c r="E182" s="10"/>
      <c r="F182" s="10"/>
      <c r="G182" s="10"/>
      <c r="H182" s="10"/>
      <c r="I182" s="10">
        <f t="shared" si="56"/>
        <v>0</v>
      </c>
      <c r="J182" s="10">
        <f t="shared" si="57"/>
        <v>-73219.75</v>
      </c>
      <c r="K182" s="10">
        <f t="shared" si="58"/>
        <v>0</v>
      </c>
      <c r="L182" s="10"/>
      <c r="M182" s="10"/>
    </row>
    <row r="183" spans="1:13">
      <c r="A183" s="9">
        <v>42960</v>
      </c>
      <c r="B183" s="10"/>
      <c r="C183" s="10"/>
      <c r="D183" s="10">
        <f t="shared" si="55"/>
        <v>0</v>
      </c>
      <c r="E183" s="10"/>
      <c r="F183" s="10"/>
      <c r="G183" s="10"/>
      <c r="H183" s="10"/>
      <c r="I183" s="10">
        <f t="shared" si="56"/>
        <v>0</v>
      </c>
      <c r="J183" s="10">
        <f t="shared" si="57"/>
        <v>-73219.75</v>
      </c>
      <c r="K183" s="10">
        <f t="shared" si="58"/>
        <v>0</v>
      </c>
      <c r="L183" s="10"/>
      <c r="M183" s="10"/>
    </row>
    <row r="184" spans="1:13">
      <c r="A184" s="9">
        <v>42961</v>
      </c>
      <c r="B184" s="10"/>
      <c r="C184" s="10"/>
      <c r="D184" s="10">
        <f t="shared" si="55"/>
        <v>0</v>
      </c>
      <c r="E184" s="10"/>
      <c r="F184" s="10"/>
      <c r="G184" s="10"/>
      <c r="H184" s="10"/>
      <c r="I184" s="10">
        <f t="shared" si="56"/>
        <v>0</v>
      </c>
      <c r="J184" s="10">
        <f t="shared" si="57"/>
        <v>-73219.75</v>
      </c>
      <c r="K184" s="10">
        <f t="shared" si="58"/>
        <v>0</v>
      </c>
      <c r="L184" s="10"/>
      <c r="M184" s="10"/>
    </row>
    <row r="185" spans="1:13">
      <c r="A185" s="9">
        <v>42962</v>
      </c>
      <c r="B185" s="10"/>
      <c r="C185" s="10"/>
      <c r="D185" s="10">
        <f t="shared" si="55"/>
        <v>0</v>
      </c>
      <c r="E185" s="10"/>
      <c r="F185" s="10"/>
      <c r="G185" s="10"/>
      <c r="H185" s="10"/>
      <c r="I185" s="10">
        <f t="shared" si="56"/>
        <v>0</v>
      </c>
      <c r="J185" s="10">
        <f t="shared" si="57"/>
        <v>-73219.75</v>
      </c>
      <c r="K185" s="10">
        <f t="shared" si="58"/>
        <v>0</v>
      </c>
      <c r="L185" s="10"/>
      <c r="M185" s="10"/>
    </row>
    <row r="186" spans="1:13">
      <c r="A186" s="9">
        <v>42963</v>
      </c>
      <c r="B186" s="10"/>
      <c r="C186" s="10"/>
      <c r="D186" s="10">
        <f t="shared" si="55"/>
        <v>0</v>
      </c>
      <c r="E186" s="10"/>
      <c r="F186" s="10"/>
      <c r="G186" s="10"/>
      <c r="H186" s="10"/>
      <c r="I186" s="10">
        <f t="shared" si="56"/>
        <v>0</v>
      </c>
      <c r="J186" s="10">
        <f t="shared" si="57"/>
        <v>-73219.75</v>
      </c>
      <c r="K186" s="10">
        <f t="shared" si="58"/>
        <v>0</v>
      </c>
      <c r="L186" s="10"/>
      <c r="M186" s="10"/>
    </row>
    <row r="187" spans="1:13">
      <c r="A187" s="9">
        <v>42964</v>
      </c>
      <c r="B187" s="10"/>
      <c r="C187" s="10"/>
      <c r="D187" s="10">
        <f t="shared" si="55"/>
        <v>0</v>
      </c>
      <c r="E187" s="10"/>
      <c r="F187" s="10"/>
      <c r="G187" s="10"/>
      <c r="H187" s="10"/>
      <c r="I187" s="10">
        <f t="shared" si="56"/>
        <v>0</v>
      </c>
      <c r="J187" s="10">
        <f t="shared" si="57"/>
        <v>-73219.75</v>
      </c>
      <c r="K187" s="10">
        <f t="shared" si="58"/>
        <v>0</v>
      </c>
      <c r="L187" s="10"/>
      <c r="M187" s="10"/>
    </row>
    <row r="188" spans="1:13">
      <c r="A188" s="9">
        <v>42965</v>
      </c>
      <c r="B188" s="10"/>
      <c r="C188" s="10"/>
      <c r="D188" s="10">
        <f t="shared" si="55"/>
        <v>0</v>
      </c>
      <c r="E188" s="10"/>
      <c r="F188" s="10"/>
      <c r="G188" s="10"/>
      <c r="H188" s="10"/>
      <c r="I188" s="10">
        <f t="shared" si="56"/>
        <v>0</v>
      </c>
      <c r="J188" s="10">
        <f t="shared" si="57"/>
        <v>-73219.75</v>
      </c>
      <c r="K188" s="10">
        <f t="shared" si="58"/>
        <v>0</v>
      </c>
      <c r="L188" s="10"/>
      <c r="M188" s="10"/>
    </row>
    <row r="189" spans="1:13">
      <c r="A189" s="9">
        <v>42966</v>
      </c>
      <c r="B189" s="10"/>
      <c r="C189" s="10"/>
      <c r="D189" s="10">
        <f t="shared" si="55"/>
        <v>0</v>
      </c>
      <c r="E189" s="10"/>
      <c r="F189" s="10"/>
      <c r="G189" s="10"/>
      <c r="H189" s="10"/>
      <c r="I189" s="10">
        <f t="shared" si="56"/>
        <v>0</v>
      </c>
      <c r="J189" s="10">
        <f t="shared" si="57"/>
        <v>-73219.75</v>
      </c>
      <c r="K189" s="10">
        <f t="shared" si="58"/>
        <v>0</v>
      </c>
      <c r="L189" s="10"/>
      <c r="M189" s="10"/>
    </row>
    <row r="190" spans="1:13">
      <c r="A190" s="9">
        <v>42967</v>
      </c>
      <c r="B190" s="10"/>
      <c r="C190" s="10"/>
      <c r="D190" s="10">
        <f t="shared" si="55"/>
        <v>0</v>
      </c>
      <c r="E190" s="10"/>
      <c r="F190" s="10"/>
      <c r="G190" s="10"/>
      <c r="H190" s="10"/>
      <c r="I190" s="10">
        <f t="shared" si="56"/>
        <v>0</v>
      </c>
      <c r="J190" s="10">
        <f t="shared" si="57"/>
        <v>-73219.75</v>
      </c>
      <c r="K190" s="10">
        <f t="shared" si="58"/>
        <v>0</v>
      </c>
      <c r="L190" s="10"/>
      <c r="M190" s="10"/>
    </row>
    <row r="191" spans="1:13">
      <c r="A191" s="9">
        <v>42968</v>
      </c>
      <c r="B191" s="10"/>
      <c r="C191" s="10"/>
      <c r="D191" s="10">
        <f t="shared" si="55"/>
        <v>0</v>
      </c>
      <c r="E191" s="10"/>
      <c r="F191" s="10"/>
      <c r="G191" s="10"/>
      <c r="H191" s="10"/>
      <c r="I191" s="10">
        <f t="shared" si="56"/>
        <v>0</v>
      </c>
      <c r="J191" s="10">
        <f t="shared" si="57"/>
        <v>-73219.75</v>
      </c>
      <c r="K191" s="10">
        <f t="shared" si="58"/>
        <v>0</v>
      </c>
      <c r="L191" s="10"/>
      <c r="M191" s="10"/>
    </row>
    <row r="192" spans="1:13">
      <c r="A192" s="9">
        <v>42969</v>
      </c>
      <c r="B192" s="10"/>
      <c r="C192" s="10"/>
      <c r="D192" s="10">
        <f t="shared" si="55"/>
        <v>0</v>
      </c>
      <c r="E192" s="10"/>
      <c r="F192" s="10"/>
      <c r="G192" s="10"/>
      <c r="H192" s="10"/>
      <c r="I192" s="10">
        <f t="shared" si="56"/>
        <v>0</v>
      </c>
      <c r="J192" s="10">
        <f t="shared" si="57"/>
        <v>-73219.75</v>
      </c>
      <c r="K192" s="10">
        <f t="shared" si="58"/>
        <v>0</v>
      </c>
      <c r="L192" s="10"/>
      <c r="M192" s="10"/>
    </row>
    <row r="193" spans="1:13">
      <c r="A193" s="9">
        <v>42970</v>
      </c>
      <c r="B193" s="10"/>
      <c r="C193" s="10"/>
      <c r="D193" s="10">
        <f t="shared" si="55"/>
        <v>0</v>
      </c>
      <c r="E193" s="10"/>
      <c r="F193" s="10"/>
      <c r="G193" s="10"/>
      <c r="H193" s="10"/>
      <c r="I193" s="10">
        <f t="shared" si="56"/>
        <v>0</v>
      </c>
      <c r="J193" s="10">
        <f t="shared" si="57"/>
        <v>-73219.75</v>
      </c>
      <c r="K193" s="10">
        <f t="shared" si="58"/>
        <v>0</v>
      </c>
      <c r="L193" s="10"/>
      <c r="M193" s="10"/>
    </row>
    <row r="194" spans="1:13">
      <c r="A194" s="9">
        <v>42971</v>
      </c>
      <c r="B194" s="10"/>
      <c r="C194" s="10"/>
      <c r="D194" s="10">
        <f t="shared" si="55"/>
        <v>0</v>
      </c>
      <c r="E194" s="10"/>
      <c r="F194" s="10"/>
      <c r="G194" s="10"/>
      <c r="H194" s="10"/>
      <c r="I194" s="10">
        <f t="shared" si="56"/>
        <v>0</v>
      </c>
      <c r="J194" s="10">
        <f t="shared" si="57"/>
        <v>-73219.75</v>
      </c>
      <c r="K194" s="10">
        <f t="shared" si="58"/>
        <v>0</v>
      </c>
      <c r="L194" s="10"/>
      <c r="M194" s="10"/>
    </row>
    <row r="195" spans="1:13">
      <c r="A195" s="9">
        <v>42972</v>
      </c>
      <c r="B195" s="10"/>
      <c r="C195" s="10"/>
      <c r="D195" s="10">
        <f t="shared" si="55"/>
        <v>0</v>
      </c>
      <c r="E195" s="10"/>
      <c r="F195" s="10"/>
      <c r="G195" s="10"/>
      <c r="H195" s="10"/>
      <c r="I195" s="10">
        <f t="shared" si="56"/>
        <v>0</v>
      </c>
      <c r="J195" s="10">
        <f t="shared" si="57"/>
        <v>-73219.75</v>
      </c>
      <c r="K195" s="10">
        <f t="shared" si="58"/>
        <v>0</v>
      </c>
      <c r="L195" s="10"/>
      <c r="M195" s="10"/>
    </row>
    <row r="196" spans="1:13">
      <c r="A196" s="9">
        <v>42973</v>
      </c>
      <c r="B196" s="10"/>
      <c r="C196" s="10"/>
      <c r="D196" s="10">
        <f t="shared" si="55"/>
        <v>0</v>
      </c>
      <c r="E196" s="10"/>
      <c r="F196" s="10"/>
      <c r="G196" s="10"/>
      <c r="H196" s="10"/>
      <c r="I196" s="10">
        <f t="shared" si="56"/>
        <v>0</v>
      </c>
      <c r="J196" s="10">
        <f t="shared" si="57"/>
        <v>-73219.75</v>
      </c>
      <c r="K196" s="10">
        <f t="shared" si="58"/>
        <v>0</v>
      </c>
      <c r="L196" s="10"/>
      <c r="M196" s="10"/>
    </row>
    <row r="197" spans="1:13">
      <c r="A197" s="9">
        <v>42974</v>
      </c>
      <c r="B197" s="10"/>
      <c r="C197" s="10"/>
      <c r="D197" s="10">
        <f t="shared" si="55"/>
        <v>0</v>
      </c>
      <c r="E197" s="10"/>
      <c r="F197" s="10"/>
      <c r="G197" s="10"/>
      <c r="H197" s="10"/>
      <c r="I197" s="10">
        <f t="shared" si="56"/>
        <v>0</v>
      </c>
      <c r="J197" s="10">
        <f t="shared" si="57"/>
        <v>-73219.75</v>
      </c>
      <c r="K197" s="10">
        <f t="shared" si="58"/>
        <v>0</v>
      </c>
      <c r="L197" s="10"/>
      <c r="M197" s="10"/>
    </row>
    <row r="198" spans="1:13">
      <c r="A198" s="9">
        <v>42975</v>
      </c>
      <c r="B198" s="10"/>
      <c r="C198" s="10"/>
      <c r="D198" s="10">
        <f t="shared" si="55"/>
        <v>0</v>
      </c>
      <c r="E198" s="10"/>
      <c r="F198" s="10"/>
      <c r="G198" s="10"/>
      <c r="H198" s="10"/>
      <c r="I198" s="10">
        <f t="shared" si="56"/>
        <v>0</v>
      </c>
      <c r="J198" s="10">
        <f t="shared" si="57"/>
        <v>-73219.75</v>
      </c>
      <c r="K198" s="10">
        <f t="shared" si="58"/>
        <v>0</v>
      </c>
      <c r="L198" s="10"/>
      <c r="M198" s="10"/>
    </row>
    <row r="199" spans="1:13">
      <c r="A199" s="9">
        <v>42976</v>
      </c>
      <c r="B199" s="10"/>
      <c r="C199" s="10"/>
      <c r="D199" s="10">
        <f t="shared" si="55"/>
        <v>0</v>
      </c>
      <c r="E199" s="10"/>
      <c r="F199" s="10"/>
      <c r="G199" s="10"/>
      <c r="H199" s="10"/>
      <c r="I199" s="10">
        <f t="shared" si="56"/>
        <v>0</v>
      </c>
      <c r="J199" s="10">
        <f t="shared" si="57"/>
        <v>-73219.75</v>
      </c>
      <c r="K199" s="10">
        <f t="shared" si="58"/>
        <v>0</v>
      </c>
      <c r="L199" s="10"/>
      <c r="M199" s="10"/>
    </row>
    <row r="200" spans="1:13">
      <c r="A200" s="9">
        <v>42977</v>
      </c>
      <c r="B200" s="10"/>
      <c r="C200" s="10"/>
      <c r="D200" s="10">
        <f t="shared" si="55"/>
        <v>0</v>
      </c>
      <c r="E200" s="10"/>
      <c r="F200" s="10"/>
      <c r="G200" s="10"/>
      <c r="H200" s="10"/>
      <c r="I200" s="10">
        <f t="shared" si="56"/>
        <v>0</v>
      </c>
      <c r="J200" s="10">
        <f t="shared" si="57"/>
        <v>-73219.75</v>
      </c>
      <c r="K200" s="10">
        <f t="shared" si="58"/>
        <v>0</v>
      </c>
      <c r="L200" s="10"/>
      <c r="M200" s="10"/>
    </row>
    <row r="201" spans="1:13">
      <c r="A201" s="9">
        <v>42978</v>
      </c>
      <c r="B201" s="10"/>
      <c r="C201" s="10"/>
      <c r="D201" s="10">
        <f t="shared" si="55"/>
        <v>0</v>
      </c>
      <c r="E201" s="10"/>
      <c r="F201" s="10"/>
      <c r="G201" s="10"/>
      <c r="H201" s="10"/>
      <c r="I201" s="10">
        <f t="shared" si="56"/>
        <v>0</v>
      </c>
      <c r="J201" s="10">
        <f t="shared" si="57"/>
        <v>-73219.75</v>
      </c>
      <c r="K201" s="10">
        <f t="shared" si="58"/>
        <v>0</v>
      </c>
      <c r="L201" s="10"/>
      <c r="M201" s="10"/>
    </row>
    <row r="202" spans="1:13">
      <c r="A202" s="9">
        <v>42979</v>
      </c>
      <c r="B202" s="10"/>
      <c r="C202" s="10"/>
      <c r="D202" s="10">
        <f t="shared" si="55"/>
        <v>0</v>
      </c>
      <c r="E202" s="10"/>
      <c r="F202" s="10"/>
      <c r="G202" s="10"/>
      <c r="H202" s="10"/>
      <c r="I202" s="10">
        <f t="shared" si="56"/>
        <v>0</v>
      </c>
      <c r="J202" s="10">
        <f t="shared" si="57"/>
        <v>-73219.75</v>
      </c>
      <c r="K202" s="10">
        <f t="shared" si="58"/>
        <v>0</v>
      </c>
      <c r="L202" s="10"/>
      <c r="M202" s="10"/>
    </row>
    <row r="203" spans="1:13">
      <c r="A203" s="9">
        <v>42980</v>
      </c>
      <c r="B203" s="10"/>
      <c r="C203" s="10"/>
      <c r="D203" s="10">
        <f t="shared" si="55"/>
        <v>0</v>
      </c>
      <c r="E203" s="10"/>
      <c r="F203" s="10"/>
      <c r="G203" s="10"/>
      <c r="H203" s="10"/>
      <c r="I203" s="10">
        <f t="shared" si="56"/>
        <v>0</v>
      </c>
      <c r="J203" s="10">
        <f t="shared" si="57"/>
        <v>-73219.75</v>
      </c>
      <c r="K203" s="10">
        <f t="shared" si="58"/>
        <v>0</v>
      </c>
      <c r="L203" s="10"/>
      <c r="M203" s="10"/>
    </row>
    <row r="204" spans="1:13">
      <c r="A204" s="9">
        <v>42981</v>
      </c>
      <c r="B204" s="10"/>
      <c r="C204" s="10"/>
      <c r="D204" s="10">
        <f t="shared" si="55"/>
        <v>0</v>
      </c>
      <c r="E204" s="10"/>
      <c r="F204" s="10"/>
      <c r="G204" s="10"/>
      <c r="H204" s="10"/>
      <c r="I204" s="10">
        <f t="shared" si="56"/>
        <v>0</v>
      </c>
      <c r="J204" s="10">
        <f t="shared" si="57"/>
        <v>-73219.75</v>
      </c>
      <c r="K204" s="10">
        <f t="shared" si="58"/>
        <v>0</v>
      </c>
      <c r="L204" s="10"/>
      <c r="M204" s="10"/>
    </row>
    <row r="205" spans="1:13">
      <c r="A205" s="9">
        <v>42982</v>
      </c>
      <c r="B205" s="10"/>
      <c r="C205" s="10"/>
      <c r="D205" s="10">
        <f t="shared" si="55"/>
        <v>0</v>
      </c>
      <c r="E205" s="10"/>
      <c r="F205" s="10"/>
      <c r="G205" s="10"/>
      <c r="H205" s="10"/>
      <c r="I205" s="10">
        <f t="shared" si="56"/>
        <v>0</v>
      </c>
      <c r="J205" s="10">
        <f t="shared" si="57"/>
        <v>-73219.75</v>
      </c>
      <c r="K205" s="10">
        <f t="shared" si="58"/>
        <v>0</v>
      </c>
      <c r="L205" s="10"/>
      <c r="M205" s="10"/>
    </row>
    <row r="206" spans="1:13">
      <c r="A206" s="9">
        <v>42983</v>
      </c>
      <c r="B206" s="10"/>
      <c r="C206" s="10"/>
      <c r="D206" s="10">
        <f t="shared" si="55"/>
        <v>0</v>
      </c>
      <c r="E206" s="10"/>
      <c r="F206" s="10"/>
      <c r="G206" s="10"/>
      <c r="H206" s="10"/>
      <c r="I206" s="10">
        <f t="shared" si="56"/>
        <v>0</v>
      </c>
      <c r="J206" s="10">
        <f t="shared" si="57"/>
        <v>-73219.75</v>
      </c>
      <c r="K206" s="10">
        <f t="shared" si="58"/>
        <v>0</v>
      </c>
      <c r="L206" s="10"/>
      <c r="M206" s="10"/>
    </row>
    <row r="207" spans="1:13">
      <c r="A207" s="9">
        <v>42984</v>
      </c>
      <c r="B207" s="10"/>
      <c r="C207" s="10"/>
      <c r="D207" s="10">
        <f t="shared" si="55"/>
        <v>0</v>
      </c>
      <c r="E207" s="10"/>
      <c r="F207" s="10"/>
      <c r="G207" s="10"/>
      <c r="H207" s="10"/>
      <c r="I207" s="10">
        <f t="shared" si="56"/>
        <v>0</v>
      </c>
      <c r="J207" s="10">
        <f t="shared" si="57"/>
        <v>-73219.75</v>
      </c>
      <c r="K207" s="10">
        <f t="shared" si="58"/>
        <v>0</v>
      </c>
      <c r="L207" s="10"/>
      <c r="M207" s="10"/>
    </row>
    <row r="208" spans="1:13">
      <c r="A208" s="9">
        <v>42985</v>
      </c>
      <c r="B208" s="10"/>
      <c r="C208" s="10"/>
      <c r="D208" s="10">
        <f t="shared" si="55"/>
        <v>0</v>
      </c>
      <c r="E208" s="10"/>
      <c r="F208" s="10"/>
      <c r="G208" s="10"/>
      <c r="H208" s="10"/>
      <c r="I208" s="10">
        <f t="shared" si="56"/>
        <v>0</v>
      </c>
      <c r="J208" s="10">
        <f t="shared" si="57"/>
        <v>-73219.75</v>
      </c>
      <c r="K208" s="10">
        <f t="shared" si="58"/>
        <v>0</v>
      </c>
      <c r="L208" s="10"/>
      <c r="M208" s="10"/>
    </row>
    <row r="209" spans="1:13">
      <c r="A209" s="9">
        <v>42986</v>
      </c>
      <c r="B209" s="10"/>
      <c r="C209" s="10"/>
      <c r="D209" s="10">
        <f t="shared" si="55"/>
        <v>0</v>
      </c>
      <c r="E209" s="10"/>
      <c r="F209" s="10"/>
      <c r="G209" s="10"/>
      <c r="H209" s="10"/>
      <c r="I209" s="10">
        <f t="shared" si="56"/>
        <v>0</v>
      </c>
      <c r="J209" s="10">
        <f t="shared" si="57"/>
        <v>-73219.75</v>
      </c>
      <c r="K209" s="10">
        <f t="shared" si="58"/>
        <v>0</v>
      </c>
      <c r="L209" s="10"/>
      <c r="M209" s="10"/>
    </row>
    <row r="210" spans="1:13">
      <c r="A210" s="9">
        <v>42987</v>
      </c>
      <c r="B210" s="10"/>
      <c r="C210" s="10"/>
      <c r="D210" s="10">
        <f t="shared" si="55"/>
        <v>0</v>
      </c>
      <c r="E210" s="10"/>
      <c r="F210" s="10"/>
      <c r="G210" s="10"/>
      <c r="H210" s="10"/>
      <c r="I210" s="10">
        <f t="shared" si="56"/>
        <v>0</v>
      </c>
      <c r="J210" s="10">
        <f t="shared" si="57"/>
        <v>-73219.75</v>
      </c>
      <c r="K210" s="10">
        <f t="shared" si="58"/>
        <v>0</v>
      </c>
      <c r="L210" s="10"/>
      <c r="M210" s="10"/>
    </row>
    <row r="211" spans="1:13">
      <c r="A211" s="9">
        <v>42988</v>
      </c>
      <c r="B211" s="10"/>
      <c r="C211" s="10"/>
      <c r="D211" s="10">
        <f t="shared" si="55"/>
        <v>0</v>
      </c>
      <c r="E211" s="10"/>
      <c r="F211" s="10"/>
      <c r="G211" s="10"/>
      <c r="H211" s="10"/>
      <c r="I211" s="10">
        <f t="shared" si="56"/>
        <v>0</v>
      </c>
      <c r="J211" s="10">
        <f t="shared" si="57"/>
        <v>-73219.75</v>
      </c>
      <c r="K211" s="10">
        <f t="shared" si="58"/>
        <v>0</v>
      </c>
      <c r="L211" s="10"/>
      <c r="M211" s="10"/>
    </row>
    <row r="212" spans="1:13">
      <c r="A212" s="9">
        <v>42989</v>
      </c>
      <c r="B212" s="10"/>
      <c r="C212" s="10"/>
      <c r="D212" s="10">
        <f t="shared" si="55"/>
        <v>0</v>
      </c>
      <c r="E212" s="10"/>
      <c r="F212" s="10"/>
      <c r="G212" s="10"/>
      <c r="H212" s="10"/>
      <c r="I212" s="10">
        <f t="shared" si="56"/>
        <v>0</v>
      </c>
      <c r="J212" s="10">
        <f t="shared" si="57"/>
        <v>-73219.75</v>
      </c>
      <c r="K212" s="10">
        <f t="shared" si="58"/>
        <v>0</v>
      </c>
      <c r="L212" s="10"/>
      <c r="M212" s="10"/>
    </row>
    <row r="213" spans="1:13">
      <c r="A213" s="9">
        <v>42990</v>
      </c>
      <c r="B213" s="10"/>
      <c r="C213" s="10"/>
      <c r="D213" s="10">
        <f t="shared" si="55"/>
        <v>0</v>
      </c>
      <c r="E213" s="10"/>
      <c r="F213" s="10"/>
      <c r="G213" s="10"/>
      <c r="H213" s="10"/>
      <c r="I213" s="10">
        <f t="shared" si="56"/>
        <v>0</v>
      </c>
      <c r="J213" s="10">
        <f t="shared" si="57"/>
        <v>-73219.75</v>
      </c>
      <c r="K213" s="10">
        <f t="shared" si="58"/>
        <v>0</v>
      </c>
      <c r="L213" s="10"/>
      <c r="M213" s="10"/>
    </row>
    <row r="214" spans="1:13">
      <c r="A214" s="9">
        <v>42991</v>
      </c>
      <c r="B214" s="10"/>
      <c r="C214" s="10"/>
      <c r="D214" s="10">
        <f t="shared" si="55"/>
        <v>0</v>
      </c>
      <c r="E214" s="10"/>
      <c r="F214" s="10"/>
      <c r="G214" s="10"/>
      <c r="H214" s="10"/>
      <c r="I214" s="10">
        <f t="shared" si="56"/>
        <v>0</v>
      </c>
      <c r="J214" s="10">
        <f t="shared" si="57"/>
        <v>-73219.75</v>
      </c>
      <c r="K214" s="10">
        <f t="shared" si="58"/>
        <v>0</v>
      </c>
      <c r="L214" s="10"/>
      <c r="M214" s="10"/>
    </row>
    <row r="215" spans="1:13">
      <c r="A215" s="9">
        <v>42992</v>
      </c>
      <c r="B215" s="10"/>
      <c r="C215" s="10"/>
      <c r="D215" s="10">
        <f t="shared" si="55"/>
        <v>0</v>
      </c>
      <c r="E215" s="10"/>
      <c r="F215" s="10"/>
      <c r="G215" s="10"/>
      <c r="H215" s="10"/>
      <c r="I215" s="10">
        <f t="shared" si="56"/>
        <v>0</v>
      </c>
      <c r="J215" s="10">
        <f t="shared" si="57"/>
        <v>-73219.75</v>
      </c>
      <c r="K215" s="10">
        <f t="shared" si="58"/>
        <v>0</v>
      </c>
      <c r="L215" s="10"/>
      <c r="M215" s="10"/>
    </row>
    <row r="216" spans="1:13">
      <c r="A216" s="9">
        <v>42993</v>
      </c>
      <c r="B216" s="10"/>
      <c r="C216" s="10"/>
      <c r="D216" s="10">
        <f t="shared" si="55"/>
        <v>0</v>
      </c>
      <c r="E216" s="10"/>
      <c r="F216" s="10"/>
      <c r="G216" s="10"/>
      <c r="H216" s="10"/>
      <c r="I216" s="10">
        <f t="shared" si="56"/>
        <v>0</v>
      </c>
      <c r="J216" s="10">
        <f t="shared" si="57"/>
        <v>-73219.75</v>
      </c>
      <c r="K216" s="10">
        <f t="shared" si="58"/>
        <v>0</v>
      </c>
      <c r="L216" s="10"/>
      <c r="M216" s="10"/>
    </row>
    <row r="217" spans="1:13">
      <c r="A217" s="9">
        <v>42994</v>
      </c>
      <c r="B217" s="10"/>
      <c r="C217" s="10"/>
      <c r="D217" s="10">
        <f t="shared" si="55"/>
        <v>0</v>
      </c>
      <c r="E217" s="10"/>
      <c r="F217" s="10"/>
      <c r="G217" s="10"/>
      <c r="H217" s="10"/>
      <c r="I217" s="10">
        <f t="shared" si="56"/>
        <v>0</v>
      </c>
      <c r="J217" s="10">
        <f t="shared" si="57"/>
        <v>-73219.75</v>
      </c>
      <c r="K217" s="10">
        <f t="shared" si="58"/>
        <v>0</v>
      </c>
      <c r="L217" s="10"/>
      <c r="M217" s="10"/>
    </row>
    <row r="218" spans="1:13">
      <c r="A218" s="9">
        <v>42995</v>
      </c>
      <c r="B218" s="10"/>
      <c r="C218" s="10"/>
      <c r="D218" s="10">
        <f t="shared" si="55"/>
        <v>0</v>
      </c>
      <c r="E218" s="10"/>
      <c r="F218" s="10"/>
      <c r="G218" s="10"/>
      <c r="H218" s="10"/>
      <c r="I218" s="10">
        <f t="shared" si="56"/>
        <v>0</v>
      </c>
      <c r="J218" s="10">
        <f t="shared" si="57"/>
        <v>-73219.75</v>
      </c>
      <c r="K218" s="10">
        <f t="shared" si="58"/>
        <v>0</v>
      </c>
      <c r="L218" s="10"/>
      <c r="M218" s="10"/>
    </row>
    <row r="219" spans="1:13">
      <c r="A219" s="9">
        <v>42996</v>
      </c>
      <c r="B219" s="10"/>
      <c r="C219" s="10"/>
      <c r="D219" s="10">
        <f t="shared" si="55"/>
        <v>0</v>
      </c>
      <c r="E219" s="10"/>
      <c r="F219" s="10"/>
      <c r="G219" s="10"/>
      <c r="H219" s="10"/>
      <c r="I219" s="10">
        <f t="shared" si="56"/>
        <v>0</v>
      </c>
      <c r="J219" s="10">
        <f t="shared" si="57"/>
        <v>-73219.75</v>
      </c>
      <c r="K219" s="10">
        <f t="shared" si="58"/>
        <v>0</v>
      </c>
      <c r="L219" s="10"/>
      <c r="M219" s="10"/>
    </row>
    <row r="220" spans="1:13">
      <c r="A220" s="9">
        <v>42997</v>
      </c>
      <c r="B220" s="10"/>
      <c r="C220" s="10"/>
      <c r="D220" s="10">
        <f t="shared" si="55"/>
        <v>0</v>
      </c>
      <c r="E220" s="10"/>
      <c r="F220" s="10"/>
      <c r="G220" s="10"/>
      <c r="H220" s="10"/>
      <c r="I220" s="10">
        <f t="shared" si="56"/>
        <v>0</v>
      </c>
      <c r="J220" s="10">
        <f t="shared" si="57"/>
        <v>-73219.75</v>
      </c>
      <c r="K220" s="10">
        <f t="shared" si="58"/>
        <v>0</v>
      </c>
      <c r="L220" s="10"/>
      <c r="M220" s="10"/>
    </row>
    <row r="221" spans="1:13">
      <c r="A221" s="9">
        <v>42998</v>
      </c>
      <c r="B221" s="10"/>
      <c r="C221" s="10"/>
      <c r="D221" s="10">
        <f t="shared" si="55"/>
        <v>0</v>
      </c>
      <c r="E221" s="10"/>
      <c r="F221" s="10"/>
      <c r="G221" s="10"/>
      <c r="H221" s="10"/>
      <c r="I221" s="10">
        <f t="shared" si="56"/>
        <v>0</v>
      </c>
      <c r="J221" s="10">
        <f t="shared" si="57"/>
        <v>-73219.75</v>
      </c>
      <c r="K221" s="10">
        <f t="shared" si="58"/>
        <v>0</v>
      </c>
      <c r="L221" s="10"/>
      <c r="M221" s="10"/>
    </row>
    <row r="222" spans="1:13">
      <c r="A222" s="9">
        <v>42999</v>
      </c>
      <c r="B222" s="10"/>
      <c r="C222" s="10"/>
      <c r="D222" s="10">
        <f t="shared" si="55"/>
        <v>0</v>
      </c>
      <c r="E222" s="10"/>
      <c r="F222" s="10"/>
      <c r="G222" s="10"/>
      <c r="H222" s="10"/>
      <c r="I222" s="10">
        <f t="shared" si="56"/>
        <v>0</v>
      </c>
      <c r="J222" s="10">
        <f t="shared" si="57"/>
        <v>-73219.75</v>
      </c>
      <c r="K222" s="10">
        <f t="shared" si="58"/>
        <v>0</v>
      </c>
      <c r="L222" s="10"/>
      <c r="M222" s="10"/>
    </row>
    <row r="223" spans="1:13">
      <c r="A223" s="9">
        <v>43000</v>
      </c>
      <c r="B223" s="10"/>
      <c r="C223" s="10"/>
      <c r="D223" s="10">
        <f t="shared" si="55"/>
        <v>0</v>
      </c>
      <c r="E223" s="10"/>
      <c r="F223" s="10"/>
      <c r="G223" s="10"/>
      <c r="H223" s="10"/>
      <c r="I223" s="10">
        <f t="shared" si="56"/>
        <v>0</v>
      </c>
      <c r="J223" s="10">
        <f t="shared" si="57"/>
        <v>-73219.75</v>
      </c>
      <c r="K223" s="10">
        <f t="shared" si="58"/>
        <v>0</v>
      </c>
      <c r="L223" s="10"/>
      <c r="M223" s="10"/>
    </row>
    <row r="224" spans="1:13">
      <c r="A224" s="9">
        <v>43001</v>
      </c>
      <c r="B224" s="10"/>
      <c r="C224" s="10"/>
      <c r="D224" s="10">
        <f t="shared" ref="D224:D270" si="59">B224+C224/4</f>
        <v>0</v>
      </c>
      <c r="E224" s="10"/>
      <c r="F224" s="10"/>
      <c r="G224" s="10"/>
      <c r="H224" s="10"/>
      <c r="I224" s="10">
        <f t="shared" ref="I224:I270" si="60">G224+H224/4</f>
        <v>0</v>
      </c>
      <c r="J224" s="10">
        <f t="shared" ref="J224:J268" si="61">I224-$I$4</f>
        <v>-73219.75</v>
      </c>
      <c r="K224" s="10">
        <f t="shared" ref="K224:K270" si="62">I224-I223</f>
        <v>0</v>
      </c>
      <c r="L224" s="10"/>
      <c r="M224" s="10"/>
    </row>
    <row r="225" spans="1:13">
      <c r="A225" s="9">
        <v>43002</v>
      </c>
      <c r="B225" s="10"/>
      <c r="C225" s="10"/>
      <c r="D225" s="10">
        <f t="shared" si="59"/>
        <v>0</v>
      </c>
      <c r="E225" s="10"/>
      <c r="F225" s="10"/>
      <c r="G225" s="10"/>
      <c r="H225" s="10"/>
      <c r="I225" s="10">
        <f t="shared" si="60"/>
        <v>0</v>
      </c>
      <c r="J225" s="10">
        <f t="shared" si="61"/>
        <v>-73219.75</v>
      </c>
      <c r="K225" s="10">
        <f t="shared" si="62"/>
        <v>0</v>
      </c>
      <c r="L225" s="10"/>
      <c r="M225" s="10"/>
    </row>
    <row r="226" spans="1:13">
      <c r="A226" s="9">
        <v>43003</v>
      </c>
      <c r="B226" s="10"/>
      <c r="C226" s="10"/>
      <c r="D226" s="10">
        <f t="shared" si="59"/>
        <v>0</v>
      </c>
      <c r="E226" s="10"/>
      <c r="F226" s="10"/>
      <c r="G226" s="10"/>
      <c r="H226" s="10"/>
      <c r="I226" s="10">
        <f t="shared" si="60"/>
        <v>0</v>
      </c>
      <c r="J226" s="10">
        <f t="shared" si="61"/>
        <v>-73219.75</v>
      </c>
      <c r="K226" s="10">
        <f t="shared" si="62"/>
        <v>0</v>
      </c>
      <c r="L226" s="10"/>
      <c r="M226" s="10"/>
    </row>
    <row r="227" spans="1:13">
      <c r="A227" s="9">
        <v>43004</v>
      </c>
      <c r="B227" s="10"/>
      <c r="C227" s="10"/>
      <c r="D227" s="10">
        <f t="shared" si="59"/>
        <v>0</v>
      </c>
      <c r="E227" s="10"/>
      <c r="F227" s="10"/>
      <c r="G227" s="10"/>
      <c r="H227" s="10"/>
      <c r="I227" s="10">
        <f t="shared" si="60"/>
        <v>0</v>
      </c>
      <c r="J227" s="10">
        <f t="shared" si="61"/>
        <v>-73219.75</v>
      </c>
      <c r="K227" s="10">
        <f t="shared" si="62"/>
        <v>0</v>
      </c>
      <c r="L227" s="10"/>
      <c r="M227" s="10"/>
    </row>
    <row r="228" spans="1:13">
      <c r="A228" s="9">
        <v>43005</v>
      </c>
      <c r="B228" s="10"/>
      <c r="C228" s="10"/>
      <c r="D228" s="10">
        <f t="shared" si="59"/>
        <v>0</v>
      </c>
      <c r="E228" s="10"/>
      <c r="F228" s="10"/>
      <c r="G228" s="10"/>
      <c r="H228" s="10"/>
      <c r="I228" s="10">
        <f t="shared" si="60"/>
        <v>0</v>
      </c>
      <c r="J228" s="10">
        <f t="shared" si="61"/>
        <v>-73219.75</v>
      </c>
      <c r="K228" s="10">
        <f t="shared" si="62"/>
        <v>0</v>
      </c>
      <c r="L228" s="10"/>
      <c r="M228" s="10"/>
    </row>
    <row r="229" spans="1:13">
      <c r="A229" s="9">
        <v>43006</v>
      </c>
      <c r="B229" s="10"/>
      <c r="C229" s="10"/>
      <c r="D229" s="10">
        <f t="shared" si="59"/>
        <v>0</v>
      </c>
      <c r="E229" s="10"/>
      <c r="F229" s="10"/>
      <c r="G229" s="10"/>
      <c r="H229" s="10"/>
      <c r="I229" s="10">
        <f t="shared" si="60"/>
        <v>0</v>
      </c>
      <c r="J229" s="10">
        <f t="shared" si="61"/>
        <v>-73219.75</v>
      </c>
      <c r="K229" s="10">
        <f t="shared" si="62"/>
        <v>0</v>
      </c>
      <c r="L229" s="10"/>
      <c r="M229" s="10"/>
    </row>
    <row r="230" spans="1:13">
      <c r="A230" s="9">
        <v>43007</v>
      </c>
      <c r="B230" s="10"/>
      <c r="C230" s="10"/>
      <c r="D230" s="10">
        <f t="shared" si="59"/>
        <v>0</v>
      </c>
      <c r="E230" s="10"/>
      <c r="F230" s="10"/>
      <c r="G230" s="10"/>
      <c r="H230" s="10"/>
      <c r="I230" s="10">
        <f t="shared" si="60"/>
        <v>0</v>
      </c>
      <c r="J230" s="10">
        <f t="shared" si="61"/>
        <v>-73219.75</v>
      </c>
      <c r="K230" s="10">
        <f t="shared" si="62"/>
        <v>0</v>
      </c>
      <c r="L230" s="10"/>
      <c r="M230" s="10"/>
    </row>
    <row r="231" spans="1:13">
      <c r="A231" s="9">
        <v>43008</v>
      </c>
      <c r="B231" s="10"/>
      <c r="C231" s="10"/>
      <c r="D231" s="10">
        <f t="shared" si="59"/>
        <v>0</v>
      </c>
      <c r="E231" s="10"/>
      <c r="F231" s="10"/>
      <c r="G231" s="10"/>
      <c r="H231" s="10"/>
      <c r="I231" s="10">
        <f t="shared" si="60"/>
        <v>0</v>
      </c>
      <c r="J231" s="10">
        <f t="shared" si="61"/>
        <v>-73219.75</v>
      </c>
      <c r="K231" s="10">
        <f t="shared" si="62"/>
        <v>0</v>
      </c>
      <c r="L231" s="10"/>
      <c r="M231" s="10"/>
    </row>
    <row r="232" spans="1:13">
      <c r="A232" s="9">
        <v>43009</v>
      </c>
      <c r="B232" s="10"/>
      <c r="C232" s="10"/>
      <c r="D232" s="10">
        <f t="shared" si="59"/>
        <v>0</v>
      </c>
      <c r="E232" s="10"/>
      <c r="F232" s="10"/>
      <c r="G232" s="10"/>
      <c r="H232" s="10"/>
      <c r="I232" s="10">
        <f t="shared" si="60"/>
        <v>0</v>
      </c>
      <c r="J232" s="10">
        <f t="shared" si="61"/>
        <v>-73219.75</v>
      </c>
      <c r="K232" s="10">
        <f t="shared" si="62"/>
        <v>0</v>
      </c>
      <c r="L232" s="10"/>
      <c r="M232" s="10"/>
    </row>
    <row r="233" spans="1:13">
      <c r="A233" s="9">
        <v>43010</v>
      </c>
      <c r="B233" s="10"/>
      <c r="C233" s="10"/>
      <c r="D233" s="10">
        <f t="shared" si="59"/>
        <v>0</v>
      </c>
      <c r="E233" s="10"/>
      <c r="F233" s="10"/>
      <c r="G233" s="10"/>
      <c r="H233" s="10"/>
      <c r="I233" s="10">
        <f t="shared" si="60"/>
        <v>0</v>
      </c>
      <c r="J233" s="10">
        <f t="shared" si="61"/>
        <v>-73219.75</v>
      </c>
      <c r="K233" s="10">
        <f t="shared" si="62"/>
        <v>0</v>
      </c>
      <c r="L233" s="10"/>
      <c r="M233" s="10"/>
    </row>
    <row r="234" spans="1:13">
      <c r="A234" s="9">
        <v>43011</v>
      </c>
      <c r="B234" s="10"/>
      <c r="C234" s="10"/>
      <c r="D234" s="10">
        <f t="shared" si="59"/>
        <v>0</v>
      </c>
      <c r="E234" s="10"/>
      <c r="F234" s="10"/>
      <c r="G234" s="10"/>
      <c r="H234" s="10"/>
      <c r="I234" s="10">
        <f t="shared" si="60"/>
        <v>0</v>
      </c>
      <c r="J234" s="10">
        <f t="shared" si="61"/>
        <v>-73219.75</v>
      </c>
      <c r="K234" s="10">
        <f t="shared" si="62"/>
        <v>0</v>
      </c>
      <c r="L234" s="10"/>
      <c r="M234" s="10"/>
    </row>
    <row r="235" spans="1:13">
      <c r="A235" s="9">
        <v>43012</v>
      </c>
      <c r="B235" s="10"/>
      <c r="C235" s="10"/>
      <c r="D235" s="10">
        <f t="shared" si="59"/>
        <v>0</v>
      </c>
      <c r="E235" s="10"/>
      <c r="F235" s="10"/>
      <c r="G235" s="10"/>
      <c r="H235" s="10"/>
      <c r="I235" s="10">
        <f t="shared" si="60"/>
        <v>0</v>
      </c>
      <c r="J235" s="10">
        <f t="shared" si="61"/>
        <v>-73219.75</v>
      </c>
      <c r="K235" s="10">
        <f t="shared" si="62"/>
        <v>0</v>
      </c>
      <c r="L235" s="10"/>
      <c r="M235" s="10"/>
    </row>
    <row r="236" spans="1:13">
      <c r="A236" s="9">
        <v>43013</v>
      </c>
      <c r="B236" s="10"/>
      <c r="C236" s="10"/>
      <c r="D236" s="10">
        <f t="shared" si="59"/>
        <v>0</v>
      </c>
      <c r="E236" s="10"/>
      <c r="F236" s="10"/>
      <c r="G236" s="10"/>
      <c r="H236" s="10"/>
      <c r="I236" s="10">
        <f t="shared" si="60"/>
        <v>0</v>
      </c>
      <c r="J236" s="10">
        <f t="shared" si="61"/>
        <v>-73219.75</v>
      </c>
      <c r="K236" s="10">
        <f t="shared" si="62"/>
        <v>0</v>
      </c>
      <c r="L236" s="10"/>
      <c r="M236" s="10"/>
    </row>
    <row r="237" spans="1:13">
      <c r="A237" s="9">
        <v>43014</v>
      </c>
      <c r="B237" s="10"/>
      <c r="C237" s="10"/>
      <c r="D237" s="10">
        <f t="shared" si="59"/>
        <v>0</v>
      </c>
      <c r="E237" s="10"/>
      <c r="F237" s="10"/>
      <c r="G237" s="10"/>
      <c r="H237" s="10"/>
      <c r="I237" s="10">
        <f t="shared" si="60"/>
        <v>0</v>
      </c>
      <c r="J237" s="10">
        <f t="shared" si="61"/>
        <v>-73219.75</v>
      </c>
      <c r="K237" s="10">
        <f t="shared" si="62"/>
        <v>0</v>
      </c>
      <c r="L237" s="10"/>
      <c r="M237" s="10"/>
    </row>
    <row r="238" spans="1:13">
      <c r="A238" s="9">
        <v>43015</v>
      </c>
      <c r="B238" s="10"/>
      <c r="C238" s="10"/>
      <c r="D238" s="10">
        <f t="shared" si="59"/>
        <v>0</v>
      </c>
      <c r="E238" s="10"/>
      <c r="F238" s="10"/>
      <c r="G238" s="10"/>
      <c r="H238" s="10"/>
      <c r="I238" s="10">
        <f t="shared" si="60"/>
        <v>0</v>
      </c>
      <c r="J238" s="10">
        <f t="shared" si="61"/>
        <v>-73219.75</v>
      </c>
      <c r="K238" s="10">
        <f t="shared" si="62"/>
        <v>0</v>
      </c>
      <c r="L238" s="10"/>
      <c r="M238" s="10"/>
    </row>
    <row r="239" spans="1:13">
      <c r="A239" s="9">
        <v>43016</v>
      </c>
      <c r="B239" s="10"/>
      <c r="C239" s="10"/>
      <c r="D239" s="10">
        <f t="shared" si="59"/>
        <v>0</v>
      </c>
      <c r="E239" s="10"/>
      <c r="F239" s="10"/>
      <c r="G239" s="10"/>
      <c r="H239" s="10"/>
      <c r="I239" s="10">
        <f t="shared" si="60"/>
        <v>0</v>
      </c>
      <c r="J239" s="10">
        <f t="shared" si="61"/>
        <v>-73219.75</v>
      </c>
      <c r="K239" s="10">
        <f t="shared" si="62"/>
        <v>0</v>
      </c>
      <c r="L239" s="10"/>
      <c r="M239" s="10"/>
    </row>
    <row r="240" spans="1:13">
      <c r="A240" s="9">
        <v>43017</v>
      </c>
      <c r="B240" s="10"/>
      <c r="C240" s="10"/>
      <c r="D240" s="10">
        <f t="shared" si="59"/>
        <v>0</v>
      </c>
      <c r="E240" s="10"/>
      <c r="F240" s="10"/>
      <c r="G240" s="10"/>
      <c r="H240" s="10"/>
      <c r="I240" s="10">
        <f t="shared" si="60"/>
        <v>0</v>
      </c>
      <c r="J240" s="10">
        <f t="shared" si="61"/>
        <v>-73219.75</v>
      </c>
      <c r="K240" s="10">
        <f t="shared" si="62"/>
        <v>0</v>
      </c>
      <c r="L240" s="10"/>
      <c r="M240" s="10"/>
    </row>
    <row r="241" spans="1:13">
      <c r="A241" s="9">
        <v>43018</v>
      </c>
      <c r="B241" s="10"/>
      <c r="C241" s="10"/>
      <c r="D241" s="10">
        <f t="shared" si="59"/>
        <v>0</v>
      </c>
      <c r="E241" s="10"/>
      <c r="F241" s="10"/>
      <c r="G241" s="10"/>
      <c r="H241" s="10"/>
      <c r="I241" s="10">
        <f t="shared" si="60"/>
        <v>0</v>
      </c>
      <c r="J241" s="10">
        <f t="shared" si="61"/>
        <v>-73219.75</v>
      </c>
      <c r="K241" s="10">
        <f t="shared" si="62"/>
        <v>0</v>
      </c>
      <c r="L241" s="10"/>
      <c r="M241" s="10"/>
    </row>
    <row r="242" spans="1:13">
      <c r="A242" s="9">
        <v>43019</v>
      </c>
      <c r="B242" s="10"/>
      <c r="C242" s="10"/>
      <c r="D242" s="10">
        <f t="shared" si="59"/>
        <v>0</v>
      </c>
      <c r="E242" s="10"/>
      <c r="F242" s="10"/>
      <c r="G242" s="10"/>
      <c r="H242" s="10"/>
      <c r="I242" s="10">
        <f t="shared" si="60"/>
        <v>0</v>
      </c>
      <c r="J242" s="10">
        <f t="shared" si="61"/>
        <v>-73219.75</v>
      </c>
      <c r="K242" s="10">
        <f t="shared" si="62"/>
        <v>0</v>
      </c>
      <c r="L242" s="10"/>
      <c r="M242" s="10"/>
    </row>
    <row r="243" spans="1:13">
      <c r="A243" s="9">
        <v>43020</v>
      </c>
      <c r="B243" s="10"/>
      <c r="C243" s="10"/>
      <c r="D243" s="10">
        <f t="shared" si="59"/>
        <v>0</v>
      </c>
      <c r="E243" s="10"/>
      <c r="F243" s="10"/>
      <c r="G243" s="10"/>
      <c r="H243" s="10"/>
      <c r="I243" s="10">
        <f t="shared" si="60"/>
        <v>0</v>
      </c>
      <c r="J243" s="10">
        <f t="shared" si="61"/>
        <v>-73219.75</v>
      </c>
      <c r="K243" s="10">
        <f t="shared" si="62"/>
        <v>0</v>
      </c>
      <c r="L243" s="10"/>
      <c r="M243" s="10"/>
    </row>
    <row r="244" spans="1:13">
      <c r="A244" s="9">
        <v>43021</v>
      </c>
      <c r="B244" s="10"/>
      <c r="C244" s="10"/>
      <c r="D244" s="10">
        <f t="shared" si="59"/>
        <v>0</v>
      </c>
      <c r="E244" s="10"/>
      <c r="F244" s="10"/>
      <c r="G244" s="10"/>
      <c r="H244" s="10"/>
      <c r="I244" s="10">
        <f t="shared" si="60"/>
        <v>0</v>
      </c>
      <c r="J244" s="10">
        <f t="shared" si="61"/>
        <v>-73219.75</v>
      </c>
      <c r="K244" s="10">
        <f t="shared" si="62"/>
        <v>0</v>
      </c>
      <c r="L244" s="10"/>
      <c r="M244" s="10"/>
    </row>
    <row r="245" spans="1:13">
      <c r="A245" s="9">
        <v>43022</v>
      </c>
      <c r="B245" s="10"/>
      <c r="C245" s="10"/>
      <c r="D245" s="10">
        <f t="shared" si="59"/>
        <v>0</v>
      </c>
      <c r="E245" s="10"/>
      <c r="F245" s="10"/>
      <c r="G245" s="10"/>
      <c r="H245" s="10"/>
      <c r="I245" s="10">
        <f t="shared" si="60"/>
        <v>0</v>
      </c>
      <c r="J245" s="10">
        <f t="shared" si="61"/>
        <v>-73219.75</v>
      </c>
      <c r="K245" s="10">
        <f t="shared" si="62"/>
        <v>0</v>
      </c>
      <c r="L245" s="10"/>
      <c r="M245" s="10"/>
    </row>
    <row r="246" spans="1:13">
      <c r="A246" s="9">
        <v>43023</v>
      </c>
      <c r="B246" s="10"/>
      <c r="C246" s="10"/>
      <c r="D246" s="10">
        <f t="shared" si="59"/>
        <v>0</v>
      </c>
      <c r="E246" s="10"/>
      <c r="F246" s="10"/>
      <c r="G246" s="10"/>
      <c r="H246" s="10"/>
      <c r="I246" s="10">
        <f t="shared" si="60"/>
        <v>0</v>
      </c>
      <c r="J246" s="10">
        <f t="shared" si="61"/>
        <v>-73219.75</v>
      </c>
      <c r="K246" s="10">
        <f t="shared" si="62"/>
        <v>0</v>
      </c>
      <c r="L246" s="10"/>
      <c r="M246" s="10"/>
    </row>
    <row r="247" spans="1:13">
      <c r="A247" s="9">
        <v>43024</v>
      </c>
      <c r="B247" s="10"/>
      <c r="C247" s="10"/>
      <c r="D247" s="10">
        <f t="shared" si="59"/>
        <v>0</v>
      </c>
      <c r="E247" s="10"/>
      <c r="F247" s="10"/>
      <c r="G247" s="10"/>
      <c r="H247" s="10"/>
      <c r="I247" s="10">
        <f t="shared" si="60"/>
        <v>0</v>
      </c>
      <c r="J247" s="10">
        <f t="shared" si="61"/>
        <v>-73219.75</v>
      </c>
      <c r="K247" s="10">
        <f t="shared" si="62"/>
        <v>0</v>
      </c>
      <c r="L247" s="10"/>
      <c r="M247" s="10"/>
    </row>
    <row r="248" spans="1:13">
      <c r="A248" s="9">
        <v>43025</v>
      </c>
      <c r="B248" s="10"/>
      <c r="C248" s="10"/>
      <c r="D248" s="10">
        <f t="shared" si="59"/>
        <v>0</v>
      </c>
      <c r="E248" s="10"/>
      <c r="F248" s="10"/>
      <c r="G248" s="10"/>
      <c r="H248" s="10"/>
      <c r="I248" s="10">
        <f t="shared" si="60"/>
        <v>0</v>
      </c>
      <c r="J248" s="10">
        <f t="shared" si="61"/>
        <v>-73219.75</v>
      </c>
      <c r="K248" s="10">
        <f t="shared" si="62"/>
        <v>0</v>
      </c>
      <c r="L248" s="10"/>
      <c r="M248" s="10"/>
    </row>
    <row r="249" spans="1:13">
      <c r="A249" s="9">
        <v>43026</v>
      </c>
      <c r="B249" s="10">
        <v>-6617</v>
      </c>
      <c r="C249" s="10">
        <v>11717</v>
      </c>
      <c r="D249" s="10">
        <f t="shared" si="59"/>
        <v>-3687.75</v>
      </c>
      <c r="E249" s="10">
        <v>287</v>
      </c>
      <c r="F249" s="10">
        <v>215</v>
      </c>
      <c r="G249" s="10">
        <v>57714</v>
      </c>
      <c r="H249" s="10">
        <v>1885</v>
      </c>
      <c r="I249" s="10">
        <f t="shared" si="60"/>
        <v>58185.25</v>
      </c>
      <c r="J249" s="10">
        <f t="shared" si="61"/>
        <v>-15034.5</v>
      </c>
      <c r="K249" s="10">
        <f t="shared" si="62"/>
        <v>58185.25</v>
      </c>
      <c r="L249" s="10">
        <v>465</v>
      </c>
      <c r="M249" s="10">
        <v>-1148</v>
      </c>
    </row>
    <row r="250" spans="1:13">
      <c r="A250" s="9">
        <v>43027</v>
      </c>
      <c r="B250" s="10"/>
      <c r="C250" s="10"/>
      <c r="D250" s="10">
        <f t="shared" si="59"/>
        <v>0</v>
      </c>
      <c r="E250" s="10"/>
      <c r="F250" s="10"/>
      <c r="G250" s="10"/>
      <c r="H250" s="10"/>
      <c r="I250" s="10">
        <f t="shared" si="60"/>
        <v>0</v>
      </c>
      <c r="J250" s="10">
        <f t="shared" si="61"/>
        <v>-73219.75</v>
      </c>
      <c r="K250" s="10">
        <f t="shared" si="62"/>
        <v>-58185.25</v>
      </c>
      <c r="L250" s="10"/>
      <c r="M250" s="10"/>
    </row>
    <row r="251" spans="1:13">
      <c r="A251" s="9">
        <v>43028</v>
      </c>
      <c r="B251" s="10"/>
      <c r="C251" s="10"/>
      <c r="D251" s="10">
        <f t="shared" si="59"/>
        <v>0</v>
      </c>
      <c r="E251" s="10"/>
      <c r="F251" s="10"/>
      <c r="G251" s="10"/>
      <c r="H251" s="10"/>
      <c r="I251" s="10">
        <f t="shared" si="60"/>
        <v>0</v>
      </c>
      <c r="J251" s="10">
        <f t="shared" si="61"/>
        <v>-73219.75</v>
      </c>
      <c r="K251" s="10">
        <f t="shared" si="62"/>
        <v>0</v>
      </c>
      <c r="L251" s="10"/>
      <c r="M251" s="10"/>
    </row>
    <row r="252" spans="1:13">
      <c r="A252" s="9">
        <v>43029</v>
      </c>
      <c r="B252" s="10"/>
      <c r="C252" s="10"/>
      <c r="D252" s="10">
        <f t="shared" si="59"/>
        <v>0</v>
      </c>
      <c r="E252" s="10"/>
      <c r="F252" s="10"/>
      <c r="G252" s="10"/>
      <c r="H252" s="10"/>
      <c r="I252" s="10">
        <f t="shared" si="60"/>
        <v>0</v>
      </c>
      <c r="J252" s="10">
        <f t="shared" si="61"/>
        <v>-73219.75</v>
      </c>
      <c r="K252" s="10">
        <f t="shared" si="62"/>
        <v>0</v>
      </c>
      <c r="L252" s="10"/>
      <c r="M252" s="10"/>
    </row>
    <row r="253" spans="1:13">
      <c r="A253" s="9">
        <v>43030</v>
      </c>
      <c r="B253" s="10"/>
      <c r="C253" s="10"/>
      <c r="D253" s="10">
        <f t="shared" si="59"/>
        <v>0</v>
      </c>
      <c r="E253" s="10"/>
      <c r="F253" s="10"/>
      <c r="G253" s="10"/>
      <c r="H253" s="10"/>
      <c r="I253" s="10">
        <f t="shared" si="60"/>
        <v>0</v>
      </c>
      <c r="J253" s="10">
        <f t="shared" si="61"/>
        <v>-73219.75</v>
      </c>
      <c r="K253" s="10">
        <f t="shared" si="62"/>
        <v>0</v>
      </c>
      <c r="L253" s="10"/>
      <c r="M253" s="10"/>
    </row>
    <row r="254" spans="1:13">
      <c r="A254" s="9">
        <v>43031</v>
      </c>
      <c r="B254" s="10"/>
      <c r="C254" s="10"/>
      <c r="D254" s="10">
        <f t="shared" si="59"/>
        <v>0</v>
      </c>
      <c r="E254" s="10"/>
      <c r="F254" s="10"/>
      <c r="G254" s="10"/>
      <c r="H254" s="10"/>
      <c r="I254" s="10">
        <f t="shared" si="60"/>
        <v>0</v>
      </c>
      <c r="J254" s="10">
        <f t="shared" si="61"/>
        <v>-73219.75</v>
      </c>
      <c r="K254" s="10">
        <f t="shared" si="62"/>
        <v>0</v>
      </c>
      <c r="L254" s="10"/>
      <c r="M254" s="10"/>
    </row>
    <row r="255" spans="1:13">
      <c r="A255" s="9">
        <v>43032</v>
      </c>
      <c r="B255" s="10"/>
      <c r="C255" s="10"/>
      <c r="D255" s="10">
        <f t="shared" si="59"/>
        <v>0</v>
      </c>
      <c r="E255" s="10"/>
      <c r="F255" s="10"/>
      <c r="G255" s="10"/>
      <c r="H255" s="10"/>
      <c r="I255" s="10">
        <f t="shared" si="60"/>
        <v>0</v>
      </c>
      <c r="J255" s="10">
        <f t="shared" si="61"/>
        <v>-73219.75</v>
      </c>
      <c r="K255" s="10">
        <f t="shared" si="62"/>
        <v>0</v>
      </c>
      <c r="L255" s="10"/>
      <c r="M255" s="10"/>
    </row>
    <row r="256" spans="1:13">
      <c r="A256" s="9">
        <v>43033</v>
      </c>
      <c r="B256" s="10"/>
      <c r="C256" s="10"/>
      <c r="D256" s="10">
        <f t="shared" si="59"/>
        <v>0</v>
      </c>
      <c r="E256" s="10"/>
      <c r="F256" s="10"/>
      <c r="G256" s="10"/>
      <c r="H256" s="10"/>
      <c r="I256" s="10">
        <f t="shared" si="60"/>
        <v>0</v>
      </c>
      <c r="J256" s="10">
        <f t="shared" si="61"/>
        <v>-73219.75</v>
      </c>
      <c r="K256" s="10">
        <f t="shared" si="62"/>
        <v>0</v>
      </c>
      <c r="L256" s="10"/>
      <c r="M256" s="10"/>
    </row>
    <row r="257" spans="1:13">
      <c r="A257" s="9">
        <v>43034</v>
      </c>
      <c r="B257" s="10"/>
      <c r="C257" s="10"/>
      <c r="D257" s="10">
        <f t="shared" si="59"/>
        <v>0</v>
      </c>
      <c r="E257" s="10"/>
      <c r="F257" s="10"/>
      <c r="G257" s="10"/>
      <c r="H257" s="10"/>
      <c r="I257" s="10">
        <f t="shared" si="60"/>
        <v>0</v>
      </c>
      <c r="J257" s="10">
        <f t="shared" si="61"/>
        <v>-73219.75</v>
      </c>
      <c r="K257" s="10">
        <f t="shared" si="62"/>
        <v>0</v>
      </c>
      <c r="L257" s="10"/>
      <c r="M257" s="10"/>
    </row>
    <row r="258" spans="1:13">
      <c r="A258" s="9">
        <v>43035</v>
      </c>
      <c r="B258" s="10"/>
      <c r="C258" s="10"/>
      <c r="D258" s="10">
        <f t="shared" si="59"/>
        <v>0</v>
      </c>
      <c r="E258" s="10"/>
      <c r="F258" s="10"/>
      <c r="G258" s="10"/>
      <c r="H258" s="10"/>
      <c r="I258" s="10">
        <f t="shared" si="60"/>
        <v>0</v>
      </c>
      <c r="J258" s="10">
        <f t="shared" si="61"/>
        <v>-73219.75</v>
      </c>
      <c r="K258" s="10">
        <f t="shared" si="62"/>
        <v>0</v>
      </c>
      <c r="L258" s="10"/>
      <c r="M258" s="10"/>
    </row>
    <row r="259" spans="1:13">
      <c r="A259" s="9">
        <v>43036</v>
      </c>
      <c r="B259" s="10"/>
      <c r="C259" s="10"/>
      <c r="D259" s="10">
        <f t="shared" si="59"/>
        <v>0</v>
      </c>
      <c r="E259" s="10"/>
      <c r="F259" s="10"/>
      <c r="G259" s="10"/>
      <c r="H259" s="10"/>
      <c r="I259" s="10">
        <f t="shared" si="60"/>
        <v>0</v>
      </c>
      <c r="J259" s="10">
        <f t="shared" si="61"/>
        <v>-73219.75</v>
      </c>
      <c r="K259" s="10">
        <f t="shared" si="62"/>
        <v>0</v>
      </c>
      <c r="L259" s="10"/>
      <c r="M259" s="10"/>
    </row>
    <row r="260" spans="1:13">
      <c r="A260" s="9">
        <v>43037</v>
      </c>
      <c r="B260" s="10"/>
      <c r="C260" s="10"/>
      <c r="D260" s="10">
        <f t="shared" si="59"/>
        <v>0</v>
      </c>
      <c r="E260" s="10"/>
      <c r="F260" s="10"/>
      <c r="G260" s="10"/>
      <c r="H260" s="10"/>
      <c r="I260" s="10">
        <f t="shared" si="60"/>
        <v>0</v>
      </c>
      <c r="J260" s="10">
        <f t="shared" si="61"/>
        <v>-73219.75</v>
      </c>
      <c r="K260" s="10">
        <f t="shared" si="62"/>
        <v>0</v>
      </c>
      <c r="L260" s="10"/>
      <c r="M260" s="10"/>
    </row>
    <row r="261" spans="1:13">
      <c r="A261" s="9">
        <v>43038</v>
      </c>
      <c r="B261" s="10"/>
      <c r="C261" s="10"/>
      <c r="D261" s="10">
        <f t="shared" si="59"/>
        <v>0</v>
      </c>
      <c r="E261" s="10"/>
      <c r="F261" s="10"/>
      <c r="G261" s="10"/>
      <c r="H261" s="10"/>
      <c r="I261" s="10">
        <f t="shared" si="60"/>
        <v>0</v>
      </c>
      <c r="J261" s="10">
        <f t="shared" si="61"/>
        <v>-73219.75</v>
      </c>
      <c r="K261" s="10">
        <f t="shared" si="62"/>
        <v>0</v>
      </c>
      <c r="L261" s="10"/>
      <c r="M261" s="10"/>
    </row>
    <row r="262" spans="1:13">
      <c r="A262" s="9">
        <v>43039</v>
      </c>
      <c r="B262" s="10"/>
      <c r="C262" s="10"/>
      <c r="D262" s="10">
        <f t="shared" si="59"/>
        <v>0</v>
      </c>
      <c r="E262" s="10"/>
      <c r="F262" s="10"/>
      <c r="G262" s="10"/>
      <c r="H262" s="10"/>
      <c r="I262" s="10">
        <f t="shared" si="60"/>
        <v>0</v>
      </c>
      <c r="J262" s="10">
        <f t="shared" si="61"/>
        <v>-73219.75</v>
      </c>
      <c r="K262" s="10">
        <f t="shared" si="62"/>
        <v>0</v>
      </c>
      <c r="L262" s="10"/>
      <c r="M262" s="10"/>
    </row>
    <row r="263" spans="1:13">
      <c r="A263" s="9">
        <v>43040</v>
      </c>
      <c r="B263" s="10"/>
      <c r="C263" s="10"/>
      <c r="D263" s="10">
        <f t="shared" si="59"/>
        <v>0</v>
      </c>
      <c r="E263" s="10"/>
      <c r="F263" s="10"/>
      <c r="G263" s="10"/>
      <c r="H263" s="10"/>
      <c r="I263" s="10">
        <f t="shared" si="60"/>
        <v>0</v>
      </c>
      <c r="J263" s="10">
        <f t="shared" si="61"/>
        <v>-73219.75</v>
      </c>
      <c r="K263" s="10">
        <f t="shared" si="62"/>
        <v>0</v>
      </c>
      <c r="L263" s="10"/>
      <c r="M263" s="10"/>
    </row>
    <row r="264" spans="1:13">
      <c r="A264" s="9">
        <v>43041</v>
      </c>
      <c r="B264" s="10"/>
      <c r="C264" s="10"/>
      <c r="D264" s="10">
        <f t="shared" si="59"/>
        <v>0</v>
      </c>
      <c r="E264" s="10"/>
      <c r="F264" s="10"/>
      <c r="G264" s="10"/>
      <c r="H264" s="10"/>
      <c r="I264" s="10">
        <f t="shared" si="60"/>
        <v>0</v>
      </c>
      <c r="J264" s="10">
        <f t="shared" si="61"/>
        <v>-73219.75</v>
      </c>
      <c r="K264" s="10">
        <f t="shared" si="62"/>
        <v>0</v>
      </c>
      <c r="L264" s="10"/>
      <c r="M264" s="10"/>
    </row>
    <row r="265" spans="1:13">
      <c r="A265" s="9">
        <v>43042</v>
      </c>
      <c r="B265" s="10"/>
      <c r="C265" s="10"/>
      <c r="D265" s="10">
        <f t="shared" si="59"/>
        <v>0</v>
      </c>
      <c r="E265" s="10"/>
      <c r="F265" s="10"/>
      <c r="G265" s="10"/>
      <c r="H265" s="10"/>
      <c r="I265" s="10">
        <f t="shared" si="60"/>
        <v>0</v>
      </c>
      <c r="J265" s="10">
        <f t="shared" si="61"/>
        <v>-73219.75</v>
      </c>
      <c r="K265" s="10">
        <f t="shared" si="62"/>
        <v>0</v>
      </c>
      <c r="L265" s="10"/>
      <c r="M265" s="10"/>
    </row>
    <row r="266" spans="1:13">
      <c r="A266" s="9">
        <v>43043</v>
      </c>
      <c r="B266" s="10"/>
      <c r="C266" s="10"/>
      <c r="D266" s="10">
        <f t="shared" si="59"/>
        <v>0</v>
      </c>
      <c r="E266" s="10"/>
      <c r="F266" s="10"/>
      <c r="G266" s="10"/>
      <c r="H266" s="10"/>
      <c r="I266" s="10">
        <f t="shared" si="60"/>
        <v>0</v>
      </c>
      <c r="J266" s="10">
        <f t="shared" si="61"/>
        <v>-73219.75</v>
      </c>
      <c r="K266" s="10">
        <f t="shared" si="62"/>
        <v>0</v>
      </c>
      <c r="L266" s="10"/>
      <c r="M266" s="10"/>
    </row>
    <row r="267" spans="1:13">
      <c r="A267" s="9">
        <v>43044</v>
      </c>
      <c r="B267" s="10"/>
      <c r="C267" s="10"/>
      <c r="D267" s="10">
        <f t="shared" si="59"/>
        <v>0</v>
      </c>
      <c r="E267" s="10"/>
      <c r="F267" s="10"/>
      <c r="G267" s="10"/>
      <c r="H267" s="10"/>
      <c r="I267" s="10">
        <f t="shared" si="60"/>
        <v>0</v>
      </c>
      <c r="J267" s="10">
        <f t="shared" si="61"/>
        <v>-73219.75</v>
      </c>
      <c r="K267" s="10">
        <f t="shared" si="62"/>
        <v>0</v>
      </c>
      <c r="L267" s="10"/>
      <c r="M267" s="10"/>
    </row>
    <row r="268" spans="1:13">
      <c r="A268" s="9">
        <v>43045</v>
      </c>
      <c r="B268" s="10"/>
      <c r="C268" s="10"/>
      <c r="D268" s="10">
        <f t="shared" si="59"/>
        <v>0</v>
      </c>
      <c r="E268" s="10"/>
      <c r="F268" s="10"/>
      <c r="G268" s="10"/>
      <c r="H268" s="10"/>
      <c r="I268" s="10">
        <f t="shared" si="60"/>
        <v>0</v>
      </c>
      <c r="J268" s="10">
        <f t="shared" si="61"/>
        <v>-73219.75</v>
      </c>
      <c r="K268" s="10">
        <f t="shared" si="62"/>
        <v>0</v>
      </c>
      <c r="L268" s="10"/>
      <c r="M268" s="10"/>
    </row>
    <row r="269" spans="1:13">
      <c r="A269" s="9">
        <v>43046</v>
      </c>
      <c r="B269" s="10">
        <v>1952</v>
      </c>
      <c r="C269" s="10">
        <v>7340</v>
      </c>
      <c r="D269" s="10">
        <f t="shared" si="59"/>
        <v>3787</v>
      </c>
      <c r="E269" s="10">
        <v>423</v>
      </c>
      <c r="F269" s="10">
        <v>447</v>
      </c>
      <c r="G269" s="10">
        <v>49665</v>
      </c>
      <c r="H269" s="10">
        <v>112</v>
      </c>
      <c r="I269" s="10">
        <f t="shared" si="60"/>
        <v>49693</v>
      </c>
      <c r="J269" s="10">
        <f>I269-$I$249</f>
        <v>-8492.25</v>
      </c>
      <c r="K269" s="10">
        <f t="shared" si="62"/>
        <v>49693</v>
      </c>
      <c r="L269" s="10">
        <v>780</v>
      </c>
      <c r="M269" s="10">
        <v>-1830</v>
      </c>
    </row>
    <row r="270" spans="1:13">
      <c r="A270" s="9">
        <v>43047</v>
      </c>
      <c r="B270" s="10">
        <v>2421</v>
      </c>
      <c r="C270" s="10">
        <v>5202</v>
      </c>
      <c r="D270" s="10">
        <f t="shared" si="59"/>
        <v>3721.5</v>
      </c>
      <c r="E270" s="10">
        <v>439</v>
      </c>
      <c r="F270" s="10">
        <v>446</v>
      </c>
      <c r="G270" s="10">
        <v>46642</v>
      </c>
      <c r="H270" s="10">
        <v>-1173</v>
      </c>
      <c r="I270" s="10">
        <f t="shared" si="60"/>
        <v>46348.75</v>
      </c>
      <c r="J270" s="10">
        <f>I270-$I$249</f>
        <v>-11836.5</v>
      </c>
      <c r="K270" s="10">
        <f t="shared" si="62"/>
        <v>-3344.25</v>
      </c>
      <c r="L270" s="10">
        <v>639</v>
      </c>
      <c r="M270" s="10">
        <v>-1753</v>
      </c>
    </row>
    <row r="271" spans="1:13">
      <c r="A271" s="9">
        <v>43048</v>
      </c>
      <c r="B271" s="10">
        <v>1319</v>
      </c>
      <c r="C271" s="10">
        <v>1483</v>
      </c>
      <c r="D271" s="10">
        <f t="shared" ref="D271" si="63">B271+C271/4</f>
        <v>1689.75</v>
      </c>
      <c r="E271" s="10">
        <v>375</v>
      </c>
      <c r="F271" s="10">
        <v>360</v>
      </c>
      <c r="G271" s="10">
        <v>44498</v>
      </c>
      <c r="H271" s="10">
        <v>-1520</v>
      </c>
      <c r="I271" s="10">
        <f t="shared" ref="I271" si="64">G271+H271/4</f>
        <v>44118</v>
      </c>
      <c r="J271" s="10">
        <f>I271-$I$249</f>
        <v>-14067.25</v>
      </c>
      <c r="K271" s="10">
        <f t="shared" ref="K271" si="65">I271-I270</f>
        <v>-2230.75</v>
      </c>
      <c r="L271" s="10">
        <v>401</v>
      </c>
      <c r="M271" s="10">
        <v>-1704</v>
      </c>
    </row>
  </sheetData>
  <mergeCells count="3">
    <mergeCell ref="B1:D1"/>
    <mergeCell ref="G1:I1"/>
    <mergeCell ref="B3:M3"/>
  </mergeCells>
  <phoneticPr fontId="3" type="noConversion"/>
  <hyperlinks>
    <hyperlink ref="B3" r:id="rId1"/>
  </hyperlinks>
  <pageMargins left="0.7" right="0.7" top="0.75" bottom="0.75" header="0.3" footer="0.3"/>
  <pageSetup paperSize="9" orientation="portrait" horizontalDpi="1200" verticalDpi="1200" r:id="rId2"/>
</worksheet>
</file>

<file path=xl/worksheets/sheet7.xml><?xml version="1.0" encoding="utf-8"?>
<worksheet xmlns="http://schemas.openxmlformats.org/spreadsheetml/2006/main" xmlns:r="http://schemas.openxmlformats.org/officeDocument/2006/relationships">
  <sheetPr codeName="工作表7">
    <tabColor rgb="FFFF99FF"/>
  </sheetPr>
  <dimension ref="A1:I270"/>
  <sheetViews>
    <sheetView zoomScale="85" zoomScaleNormal="85" workbookViewId="0">
      <pane ySplit="3" topLeftCell="A267" activePane="bottomLeft" state="frozen"/>
      <selection pane="bottomLeft" activeCell="E270" sqref="E270"/>
    </sheetView>
  </sheetViews>
  <sheetFormatPr defaultRowHeight="15.6"/>
  <cols>
    <col min="1" max="1" width="14.5546875" style="1" bestFit="1" customWidth="1"/>
    <col min="2" max="5" width="16.88671875" style="2" customWidth="1"/>
    <col min="6" max="9" width="15.109375" style="31" customWidth="1"/>
    <col min="10" max="16384" width="8.88671875" style="2"/>
  </cols>
  <sheetData>
    <row r="1" spans="1:9" ht="16.2" customHeight="1">
      <c r="A1" s="16"/>
      <c r="B1" s="105" t="s">
        <v>66</v>
      </c>
      <c r="C1" s="105"/>
      <c r="D1" s="105"/>
      <c r="E1" s="105"/>
      <c r="F1" s="129" t="s">
        <v>93</v>
      </c>
      <c r="G1" s="130"/>
      <c r="H1" s="130"/>
      <c r="I1" s="130"/>
    </row>
    <row r="2" spans="1:9" s="1" customFormat="1" ht="31.2">
      <c r="A2" s="16" t="s">
        <v>1</v>
      </c>
      <c r="B2" s="4" t="s">
        <v>67</v>
      </c>
      <c r="C2" s="4" t="s">
        <v>68</v>
      </c>
      <c r="D2" s="4" t="s">
        <v>69</v>
      </c>
      <c r="E2" s="4" t="s">
        <v>70</v>
      </c>
      <c r="F2" s="130"/>
      <c r="G2" s="130"/>
      <c r="H2" s="130"/>
      <c r="I2" s="130"/>
    </row>
    <row r="3" spans="1:9">
      <c r="A3" s="16" t="s">
        <v>40</v>
      </c>
      <c r="B3" s="115" t="s">
        <v>71</v>
      </c>
      <c r="C3" s="112"/>
      <c r="D3" s="112"/>
      <c r="E3" s="112"/>
    </row>
    <row r="4" spans="1:9" s="8" customFormat="1" ht="15.6" customHeight="1">
      <c r="A4" s="9">
        <v>42782</v>
      </c>
      <c r="B4" s="10">
        <v>19528</v>
      </c>
      <c r="C4" s="10">
        <v>-100521</v>
      </c>
      <c r="D4" s="10">
        <v>557935</v>
      </c>
      <c r="E4" s="10">
        <v>100277</v>
      </c>
      <c r="F4" s="24">
        <f>B4/10000</f>
        <v>1.9528000000000001</v>
      </c>
      <c r="G4" s="24">
        <f t="shared" ref="G4:I4" si="0">C4/10000</f>
        <v>-10.052099999999999</v>
      </c>
      <c r="H4" s="24">
        <f t="shared" si="0"/>
        <v>55.793500000000002</v>
      </c>
      <c r="I4" s="24">
        <f t="shared" si="0"/>
        <v>10.027699999999999</v>
      </c>
    </row>
    <row r="5" spans="1:9">
      <c r="A5" s="9">
        <v>42783</v>
      </c>
      <c r="B5" s="10">
        <v>25945</v>
      </c>
      <c r="C5" s="10">
        <v>-105705</v>
      </c>
      <c r="D5" s="10">
        <v>527062</v>
      </c>
      <c r="E5" s="10">
        <v>98462</v>
      </c>
      <c r="F5" s="24">
        <f>B5/10000</f>
        <v>2.5945</v>
      </c>
      <c r="G5" s="24">
        <f t="shared" ref="G5" si="1">C5/10000</f>
        <v>-10.570499999999999</v>
      </c>
      <c r="H5" s="24">
        <f t="shared" ref="H5" si="2">D5/10000</f>
        <v>52.706200000000003</v>
      </c>
      <c r="I5" s="24">
        <f t="shared" ref="I5" si="3">E5/10000</f>
        <v>9.8461999999999996</v>
      </c>
    </row>
    <row r="6" spans="1:9">
      <c r="A6" s="9">
        <v>42784</v>
      </c>
      <c r="B6" s="10">
        <v>5106</v>
      </c>
      <c r="C6" s="10">
        <v>-67666</v>
      </c>
      <c r="D6" s="10">
        <v>547440</v>
      </c>
      <c r="E6" s="10">
        <v>93251</v>
      </c>
      <c r="F6" s="24">
        <f>B6/10000</f>
        <v>0.51060000000000005</v>
      </c>
      <c r="G6" s="24">
        <f t="shared" ref="G6" si="4">C6/10000</f>
        <v>-6.7666000000000004</v>
      </c>
      <c r="H6" s="24">
        <f t="shared" ref="H6" si="5">D6/10000</f>
        <v>54.744</v>
      </c>
      <c r="I6" s="24">
        <f t="shared" ref="I6" si="6">E6/10000</f>
        <v>9.3251000000000008</v>
      </c>
    </row>
    <row r="7" spans="1:9">
      <c r="A7" s="9">
        <v>42785</v>
      </c>
      <c r="B7" s="10"/>
      <c r="C7" s="10"/>
      <c r="D7" s="10"/>
      <c r="E7" s="10"/>
      <c r="F7" s="24"/>
      <c r="G7" s="24"/>
      <c r="H7" s="24"/>
      <c r="I7" s="24"/>
    </row>
    <row r="8" spans="1:9">
      <c r="A8" s="9">
        <v>42786</v>
      </c>
      <c r="B8" s="10">
        <v>14954</v>
      </c>
      <c r="C8" s="10">
        <v>-70133</v>
      </c>
      <c r="D8" s="10">
        <v>508796</v>
      </c>
      <c r="E8" s="10">
        <v>100060</v>
      </c>
      <c r="F8" s="24">
        <f t="shared" ref="F8" si="7">B8/10000</f>
        <v>1.4954000000000001</v>
      </c>
      <c r="G8" s="24">
        <f t="shared" ref="G8" si="8">C8/10000</f>
        <v>-7.0133000000000001</v>
      </c>
      <c r="H8" s="24">
        <f t="shared" ref="H8" si="9">D8/10000</f>
        <v>50.879600000000003</v>
      </c>
      <c r="I8" s="24">
        <f t="shared" ref="I8" si="10">E8/10000</f>
        <v>10.006</v>
      </c>
    </row>
    <row r="9" spans="1:9">
      <c r="A9" s="9">
        <v>42787</v>
      </c>
      <c r="B9" s="10">
        <v>-4073</v>
      </c>
      <c r="C9" s="10">
        <v>-63284</v>
      </c>
      <c r="D9" s="10">
        <v>500887</v>
      </c>
      <c r="E9" s="10">
        <v>130192</v>
      </c>
      <c r="F9" s="24">
        <f t="shared" ref="F9" si="11">B9/10000</f>
        <v>-0.4073</v>
      </c>
      <c r="G9" s="24">
        <f t="shared" ref="G9" si="12">C9/10000</f>
        <v>-6.3284000000000002</v>
      </c>
      <c r="H9" s="24">
        <f t="shared" ref="H9" si="13">D9/10000</f>
        <v>50.088700000000003</v>
      </c>
      <c r="I9" s="24">
        <f t="shared" ref="I9" si="14">E9/10000</f>
        <v>13.0192</v>
      </c>
    </row>
    <row r="10" spans="1:9">
      <c r="A10" s="9">
        <v>42788</v>
      </c>
      <c r="B10" s="10">
        <v>8046</v>
      </c>
      <c r="C10" s="10">
        <v>-90235</v>
      </c>
      <c r="D10" s="10">
        <v>510848</v>
      </c>
      <c r="E10" s="10">
        <v>150238</v>
      </c>
      <c r="F10" s="24">
        <f t="shared" ref="F10" si="15">B10/10000</f>
        <v>0.80459999999999998</v>
      </c>
      <c r="G10" s="24">
        <f t="shared" ref="G10" si="16">C10/10000</f>
        <v>-9.0235000000000003</v>
      </c>
      <c r="H10" s="24">
        <f t="shared" ref="H10" si="17">D10/10000</f>
        <v>51.084800000000001</v>
      </c>
      <c r="I10" s="24">
        <f t="shared" ref="I10" si="18">E10/10000</f>
        <v>15.0238</v>
      </c>
    </row>
    <row r="11" spans="1:9">
      <c r="A11" s="9">
        <v>42789</v>
      </c>
      <c r="B11" s="10">
        <v>14451</v>
      </c>
      <c r="C11" s="10">
        <v>-113240</v>
      </c>
      <c r="D11" s="10">
        <v>495698</v>
      </c>
      <c r="E11" s="10">
        <v>153475</v>
      </c>
      <c r="F11" s="24">
        <f t="shared" ref="F11" si="19">B11/10000</f>
        <v>1.4451000000000001</v>
      </c>
      <c r="G11" s="24">
        <f t="shared" ref="G11" si="20">C11/10000</f>
        <v>-11.324</v>
      </c>
      <c r="H11" s="24">
        <f t="shared" ref="H11" si="21">D11/10000</f>
        <v>49.569800000000001</v>
      </c>
      <c r="I11" s="24">
        <f t="shared" ref="I11" si="22">E11/10000</f>
        <v>15.3475</v>
      </c>
    </row>
    <row r="12" spans="1:9">
      <c r="A12" s="9">
        <v>42790</v>
      </c>
      <c r="B12" s="10">
        <v>5756</v>
      </c>
      <c r="C12" s="10">
        <v>-110995</v>
      </c>
      <c r="D12" s="10">
        <v>481990</v>
      </c>
      <c r="E12" s="10">
        <v>166357</v>
      </c>
      <c r="F12" s="24">
        <f t="shared" ref="F12" si="23">B12/10000</f>
        <v>0.5756</v>
      </c>
      <c r="G12" s="24">
        <f t="shared" ref="G12" si="24">C12/10000</f>
        <v>-11.099500000000001</v>
      </c>
      <c r="H12" s="24">
        <f t="shared" ref="H12" si="25">D12/10000</f>
        <v>48.198999999999998</v>
      </c>
      <c r="I12" s="24">
        <f t="shared" ref="I12" si="26">E12/10000</f>
        <v>16.6357</v>
      </c>
    </row>
    <row r="13" spans="1:9">
      <c r="A13" s="9">
        <v>42791</v>
      </c>
      <c r="B13" s="10"/>
      <c r="C13" s="10"/>
      <c r="D13" s="10"/>
      <c r="E13" s="10"/>
      <c r="F13" s="24"/>
      <c r="G13" s="24"/>
      <c r="H13" s="24"/>
      <c r="I13" s="24"/>
    </row>
    <row r="14" spans="1:9">
      <c r="A14" s="9">
        <v>42792</v>
      </c>
      <c r="B14" s="10"/>
      <c r="C14" s="10"/>
      <c r="D14" s="10"/>
      <c r="E14" s="10"/>
      <c r="F14" s="24"/>
      <c r="G14" s="24"/>
      <c r="H14" s="24"/>
      <c r="I14" s="24"/>
    </row>
    <row r="15" spans="1:9">
      <c r="A15" s="9">
        <v>42793</v>
      </c>
      <c r="B15" s="10"/>
      <c r="C15" s="10"/>
      <c r="D15" s="10"/>
      <c r="E15" s="10"/>
      <c r="F15" s="24"/>
      <c r="G15" s="24"/>
      <c r="H15" s="24"/>
      <c r="I15" s="24"/>
    </row>
    <row r="16" spans="1:9">
      <c r="A16" s="9">
        <v>42794</v>
      </c>
      <c r="B16" s="10"/>
      <c r="C16" s="10"/>
      <c r="D16" s="10"/>
      <c r="E16" s="10"/>
      <c r="F16" s="24"/>
      <c r="G16" s="24"/>
      <c r="H16" s="24"/>
      <c r="I16" s="24"/>
    </row>
    <row r="17" spans="1:9">
      <c r="A17" s="9">
        <v>42795</v>
      </c>
      <c r="B17" s="10">
        <v>-2514</v>
      </c>
      <c r="C17" s="10">
        <v>-80849</v>
      </c>
      <c r="D17" s="10">
        <v>377093</v>
      </c>
      <c r="E17" s="10">
        <v>198760</v>
      </c>
      <c r="F17" s="24">
        <f t="shared" ref="F17" si="27">B17/10000</f>
        <v>-0.25140000000000001</v>
      </c>
      <c r="G17" s="24">
        <f t="shared" ref="G17" si="28">C17/10000</f>
        <v>-8.0848999999999993</v>
      </c>
      <c r="H17" s="24">
        <f t="shared" ref="H17" si="29">D17/10000</f>
        <v>37.709299999999999</v>
      </c>
      <c r="I17" s="24">
        <f t="shared" ref="I17" si="30">E17/10000</f>
        <v>19.876000000000001</v>
      </c>
    </row>
    <row r="18" spans="1:9">
      <c r="A18" s="9">
        <v>42796</v>
      </c>
      <c r="B18" s="10">
        <v>-13394</v>
      </c>
      <c r="C18" s="10">
        <v>-97265</v>
      </c>
      <c r="D18" s="10">
        <v>380525</v>
      </c>
      <c r="E18" s="10">
        <v>204714</v>
      </c>
      <c r="F18" s="24">
        <f t="shared" ref="F18" si="31">B18/10000</f>
        <v>-1.3393999999999999</v>
      </c>
      <c r="G18" s="24">
        <f t="shared" ref="G18" si="32">C18/10000</f>
        <v>-9.7264999999999997</v>
      </c>
      <c r="H18" s="24">
        <f t="shared" ref="H18" si="33">D18/10000</f>
        <v>38.052500000000002</v>
      </c>
      <c r="I18" s="24">
        <f t="shared" ref="I18" si="34">E18/10000</f>
        <v>20.471399999999999</v>
      </c>
    </row>
    <row r="19" spans="1:9">
      <c r="A19" s="9">
        <v>42797</v>
      </c>
      <c r="B19" s="10">
        <v>-11882</v>
      </c>
      <c r="C19" s="10">
        <v>-70434</v>
      </c>
      <c r="D19" s="10">
        <v>317504</v>
      </c>
      <c r="E19" s="10">
        <v>238353</v>
      </c>
      <c r="F19" s="24">
        <f t="shared" ref="F19:F22" si="35">B19/10000</f>
        <v>-1.1881999999999999</v>
      </c>
      <c r="G19" s="24">
        <f t="shared" ref="G19:G22" si="36">C19/10000</f>
        <v>-7.0434000000000001</v>
      </c>
      <c r="H19" s="24">
        <f t="shared" ref="H19:H22" si="37">D19/10000</f>
        <v>31.750399999999999</v>
      </c>
      <c r="I19" s="24">
        <f t="shared" ref="I19:I22" si="38">E19/10000</f>
        <v>23.8353</v>
      </c>
    </row>
    <row r="20" spans="1:9">
      <c r="A20" s="9">
        <v>42798</v>
      </c>
      <c r="B20" s="10"/>
      <c r="C20" s="10"/>
      <c r="D20" s="10"/>
      <c r="E20" s="10"/>
      <c r="F20" s="24">
        <f t="shared" si="35"/>
        <v>0</v>
      </c>
      <c r="G20" s="24">
        <f t="shared" si="36"/>
        <v>0</v>
      </c>
      <c r="H20" s="24">
        <f t="shared" si="37"/>
        <v>0</v>
      </c>
      <c r="I20" s="24">
        <f t="shared" si="38"/>
        <v>0</v>
      </c>
    </row>
    <row r="21" spans="1:9">
      <c r="A21" s="9">
        <v>42799</v>
      </c>
      <c r="B21" s="10"/>
      <c r="C21" s="10"/>
      <c r="D21" s="10"/>
      <c r="E21" s="10"/>
      <c r="F21" s="24">
        <f t="shared" si="35"/>
        <v>0</v>
      </c>
      <c r="G21" s="24">
        <f t="shared" si="36"/>
        <v>0</v>
      </c>
      <c r="H21" s="24">
        <f t="shared" si="37"/>
        <v>0</v>
      </c>
      <c r="I21" s="24">
        <f t="shared" si="38"/>
        <v>0</v>
      </c>
    </row>
    <row r="22" spans="1:9">
      <c r="A22" s="9">
        <v>42800</v>
      </c>
      <c r="B22" s="10">
        <v>-28646</v>
      </c>
      <c r="C22" s="10">
        <v>-98687</v>
      </c>
      <c r="D22" s="10">
        <v>360561</v>
      </c>
      <c r="E22" s="10">
        <v>204773</v>
      </c>
      <c r="F22" s="24">
        <f t="shared" si="35"/>
        <v>-2.8645999999999998</v>
      </c>
      <c r="G22" s="24">
        <f t="shared" si="36"/>
        <v>-9.8687000000000005</v>
      </c>
      <c r="H22" s="24">
        <f t="shared" si="37"/>
        <v>36.056100000000001</v>
      </c>
      <c r="I22" s="24">
        <f t="shared" si="38"/>
        <v>20.4773</v>
      </c>
    </row>
    <row r="23" spans="1:9">
      <c r="A23" s="9">
        <v>42801</v>
      </c>
      <c r="B23" s="10">
        <v>-2584</v>
      </c>
      <c r="C23" s="10">
        <v>-44626</v>
      </c>
      <c r="D23" s="10">
        <v>398942</v>
      </c>
      <c r="E23" s="10">
        <v>177176</v>
      </c>
      <c r="F23" s="24">
        <f t="shared" ref="F23" si="39">B23/10000</f>
        <v>-0.25840000000000002</v>
      </c>
      <c r="G23" s="24">
        <f t="shared" ref="G23" si="40">C23/10000</f>
        <v>-4.4626000000000001</v>
      </c>
      <c r="H23" s="24">
        <f t="shared" ref="H23" si="41">D23/10000</f>
        <v>39.894199999999998</v>
      </c>
      <c r="I23" s="24">
        <f t="shared" ref="I23" si="42">E23/10000</f>
        <v>17.717600000000001</v>
      </c>
    </row>
    <row r="24" spans="1:9">
      <c r="A24" s="9">
        <v>42802</v>
      </c>
      <c r="B24" s="10">
        <v>-1025</v>
      </c>
      <c r="C24" s="10">
        <v>-41914</v>
      </c>
      <c r="D24" s="10">
        <v>412039</v>
      </c>
      <c r="E24" s="10">
        <v>165115</v>
      </c>
      <c r="F24" s="24">
        <f t="shared" ref="F24" si="43">B24/10000</f>
        <v>-0.10249999999999999</v>
      </c>
      <c r="G24" s="24">
        <f t="shared" ref="G24" si="44">C24/10000</f>
        <v>-4.1913999999999998</v>
      </c>
      <c r="H24" s="24">
        <f t="shared" ref="H24" si="45">D24/10000</f>
        <v>41.203899999999997</v>
      </c>
      <c r="I24" s="24">
        <f t="shared" ref="I24" si="46">E24/10000</f>
        <v>16.511500000000002</v>
      </c>
    </row>
    <row r="25" spans="1:9">
      <c r="A25" s="9">
        <v>42803</v>
      </c>
      <c r="B25" s="10">
        <v>-26773</v>
      </c>
      <c r="C25" s="10">
        <v>-53500</v>
      </c>
      <c r="D25" s="10">
        <v>294249</v>
      </c>
      <c r="E25" s="10">
        <v>239713</v>
      </c>
      <c r="F25" s="24">
        <f t="shared" ref="F25" si="47">B25/10000</f>
        <v>-2.6772999999999998</v>
      </c>
      <c r="G25" s="24">
        <f t="shared" ref="G25" si="48">C25/10000</f>
        <v>-5.35</v>
      </c>
      <c r="H25" s="24">
        <f t="shared" ref="H25" si="49">D25/10000</f>
        <v>29.424900000000001</v>
      </c>
      <c r="I25" s="24">
        <f t="shared" ref="I25" si="50">E25/10000</f>
        <v>23.971299999999999</v>
      </c>
    </row>
    <row r="26" spans="1:9">
      <c r="A26" s="9">
        <v>42804</v>
      </c>
      <c r="B26" s="10">
        <v>19468</v>
      </c>
      <c r="C26" s="10">
        <v>-45705</v>
      </c>
      <c r="D26" s="10">
        <v>270562</v>
      </c>
      <c r="E26" s="10">
        <v>255644</v>
      </c>
      <c r="F26" s="24">
        <f t="shared" ref="F26" si="51">B26/10000</f>
        <v>1.9468000000000001</v>
      </c>
      <c r="G26" s="24">
        <f t="shared" ref="G26" si="52">C26/10000</f>
        <v>-4.5705</v>
      </c>
      <c r="H26" s="24">
        <f t="shared" ref="H26" si="53">D26/10000</f>
        <v>27.0562</v>
      </c>
      <c r="I26" s="24">
        <f t="shared" ref="I26" si="54">E26/10000</f>
        <v>25.564399999999999</v>
      </c>
    </row>
    <row r="27" spans="1:9">
      <c r="A27" s="9">
        <v>42805</v>
      </c>
      <c r="B27" s="10"/>
      <c r="C27" s="10"/>
      <c r="D27" s="10"/>
      <c r="E27" s="10"/>
      <c r="F27" s="24"/>
      <c r="G27" s="24"/>
      <c r="H27" s="24"/>
      <c r="I27" s="24"/>
    </row>
    <row r="28" spans="1:9">
      <c r="A28" s="9">
        <v>42806</v>
      </c>
      <c r="B28" s="10"/>
      <c r="C28" s="10"/>
      <c r="D28" s="10"/>
      <c r="E28" s="10"/>
      <c r="F28" s="24"/>
      <c r="G28" s="24"/>
      <c r="H28" s="24"/>
      <c r="I28" s="24"/>
    </row>
    <row r="29" spans="1:9">
      <c r="A29" s="9">
        <v>42807</v>
      </c>
      <c r="B29" s="10">
        <v>47148</v>
      </c>
      <c r="C29" s="10">
        <v>-28301</v>
      </c>
      <c r="D29" s="10">
        <v>337377</v>
      </c>
      <c r="E29" s="10">
        <v>195778</v>
      </c>
      <c r="F29" s="24">
        <f t="shared" ref="F29" si="55">B29/10000</f>
        <v>4.7148000000000003</v>
      </c>
      <c r="G29" s="24">
        <f t="shared" ref="G29" si="56">C29/10000</f>
        <v>-2.8300999999999998</v>
      </c>
      <c r="H29" s="24">
        <f t="shared" ref="H29" si="57">D29/10000</f>
        <v>33.737699999999997</v>
      </c>
      <c r="I29" s="24">
        <f t="shared" ref="I29" si="58">E29/10000</f>
        <v>19.5778</v>
      </c>
    </row>
    <row r="30" spans="1:9">
      <c r="A30" s="9">
        <v>42808</v>
      </c>
      <c r="B30" s="10"/>
      <c r="C30" s="10"/>
      <c r="D30" s="10"/>
      <c r="E30" s="10"/>
      <c r="F30" s="24">
        <f t="shared" ref="F30" si="59">B30/10000</f>
        <v>0</v>
      </c>
      <c r="G30" s="24">
        <f t="shared" ref="G30" si="60">C30/10000</f>
        <v>0</v>
      </c>
      <c r="H30" s="24">
        <f t="shared" ref="H30" si="61">D30/10000</f>
        <v>0</v>
      </c>
      <c r="I30" s="24">
        <f t="shared" ref="I30" si="62">E30/10000</f>
        <v>0</v>
      </c>
    </row>
    <row r="31" spans="1:9">
      <c r="A31" s="9">
        <v>42809</v>
      </c>
      <c r="B31" s="10"/>
      <c r="C31" s="10"/>
      <c r="D31" s="10"/>
      <c r="E31" s="10"/>
      <c r="F31" s="24">
        <f t="shared" ref="F31:F94" si="63">B31/10000</f>
        <v>0</v>
      </c>
      <c r="G31" s="24">
        <f t="shared" ref="G31:G94" si="64">C31/10000</f>
        <v>0</v>
      </c>
      <c r="H31" s="24">
        <f t="shared" ref="H31:H94" si="65">D31/10000</f>
        <v>0</v>
      </c>
      <c r="I31" s="24">
        <f t="shared" ref="I31:I94" si="66">E31/10000</f>
        <v>0</v>
      </c>
    </row>
    <row r="32" spans="1:9">
      <c r="A32" s="9">
        <v>42810</v>
      </c>
      <c r="B32" s="10"/>
      <c r="C32" s="10"/>
      <c r="D32" s="10"/>
      <c r="E32" s="10"/>
      <c r="F32" s="24">
        <f t="shared" si="63"/>
        <v>0</v>
      </c>
      <c r="G32" s="24">
        <f t="shared" si="64"/>
        <v>0</v>
      </c>
      <c r="H32" s="24">
        <f t="shared" si="65"/>
        <v>0</v>
      </c>
      <c r="I32" s="24">
        <f t="shared" si="66"/>
        <v>0</v>
      </c>
    </row>
    <row r="33" spans="1:9">
      <c r="A33" s="9">
        <v>42811</v>
      </c>
      <c r="B33" s="10"/>
      <c r="C33" s="10"/>
      <c r="D33" s="10"/>
      <c r="E33" s="10"/>
      <c r="F33" s="24">
        <f t="shared" si="63"/>
        <v>0</v>
      </c>
      <c r="G33" s="24">
        <f t="shared" si="64"/>
        <v>0</v>
      </c>
      <c r="H33" s="24">
        <f t="shared" si="65"/>
        <v>0</v>
      </c>
      <c r="I33" s="24">
        <f t="shared" si="66"/>
        <v>0</v>
      </c>
    </row>
    <row r="34" spans="1:9">
      <c r="A34" s="9">
        <v>42812</v>
      </c>
      <c r="B34" s="10"/>
      <c r="C34" s="10"/>
      <c r="D34" s="10"/>
      <c r="E34" s="10"/>
      <c r="F34" s="24">
        <f t="shared" si="63"/>
        <v>0</v>
      </c>
      <c r="G34" s="24">
        <f t="shared" si="64"/>
        <v>0</v>
      </c>
      <c r="H34" s="24">
        <f t="shared" si="65"/>
        <v>0</v>
      </c>
      <c r="I34" s="24">
        <f t="shared" si="66"/>
        <v>0</v>
      </c>
    </row>
    <row r="35" spans="1:9">
      <c r="A35" s="9">
        <v>42813</v>
      </c>
      <c r="B35" s="10"/>
      <c r="C35" s="10"/>
      <c r="D35" s="10"/>
      <c r="E35" s="10"/>
      <c r="F35" s="24">
        <f t="shared" si="63"/>
        <v>0</v>
      </c>
      <c r="G35" s="24">
        <f t="shared" si="64"/>
        <v>0</v>
      </c>
      <c r="H35" s="24">
        <f t="shared" si="65"/>
        <v>0</v>
      </c>
      <c r="I35" s="24">
        <f t="shared" si="66"/>
        <v>0</v>
      </c>
    </row>
    <row r="36" spans="1:9">
      <c r="A36" s="9">
        <v>42814</v>
      </c>
      <c r="B36" s="10"/>
      <c r="C36" s="10"/>
      <c r="D36" s="10"/>
      <c r="E36" s="10"/>
      <c r="F36" s="24">
        <f t="shared" si="63"/>
        <v>0</v>
      </c>
      <c r="G36" s="24">
        <f t="shared" si="64"/>
        <v>0</v>
      </c>
      <c r="H36" s="24">
        <f t="shared" si="65"/>
        <v>0</v>
      </c>
      <c r="I36" s="24">
        <f t="shared" si="66"/>
        <v>0</v>
      </c>
    </row>
    <row r="37" spans="1:9">
      <c r="A37" s="9">
        <v>42815</v>
      </c>
      <c r="B37" s="10"/>
      <c r="C37" s="10"/>
      <c r="D37" s="10"/>
      <c r="E37" s="10"/>
      <c r="F37" s="24">
        <f t="shared" si="63"/>
        <v>0</v>
      </c>
      <c r="G37" s="24">
        <f t="shared" si="64"/>
        <v>0</v>
      </c>
      <c r="H37" s="24">
        <f t="shared" si="65"/>
        <v>0</v>
      </c>
      <c r="I37" s="24">
        <f t="shared" si="66"/>
        <v>0</v>
      </c>
    </row>
    <row r="38" spans="1:9">
      <c r="A38" s="9">
        <v>42816</v>
      </c>
      <c r="B38" s="10"/>
      <c r="C38" s="10"/>
      <c r="D38" s="10"/>
      <c r="E38" s="10"/>
      <c r="F38" s="24">
        <f t="shared" si="63"/>
        <v>0</v>
      </c>
      <c r="G38" s="24">
        <f t="shared" si="64"/>
        <v>0</v>
      </c>
      <c r="H38" s="24">
        <f t="shared" si="65"/>
        <v>0</v>
      </c>
      <c r="I38" s="24">
        <f t="shared" si="66"/>
        <v>0</v>
      </c>
    </row>
    <row r="39" spans="1:9">
      <c r="A39" s="9">
        <v>42817</v>
      </c>
      <c r="B39" s="10"/>
      <c r="C39" s="10"/>
      <c r="D39" s="10"/>
      <c r="E39" s="10"/>
      <c r="F39" s="24">
        <f t="shared" si="63"/>
        <v>0</v>
      </c>
      <c r="G39" s="24">
        <f t="shared" si="64"/>
        <v>0</v>
      </c>
      <c r="H39" s="24">
        <f t="shared" si="65"/>
        <v>0</v>
      </c>
      <c r="I39" s="24">
        <f t="shared" si="66"/>
        <v>0</v>
      </c>
    </row>
    <row r="40" spans="1:9">
      <c r="A40" s="9">
        <v>42818</v>
      </c>
      <c r="B40" s="10"/>
      <c r="C40" s="10"/>
      <c r="D40" s="10"/>
      <c r="E40" s="10"/>
      <c r="F40" s="24">
        <f t="shared" si="63"/>
        <v>0</v>
      </c>
      <c r="G40" s="24">
        <f t="shared" si="64"/>
        <v>0</v>
      </c>
      <c r="H40" s="24">
        <f t="shared" si="65"/>
        <v>0</v>
      </c>
      <c r="I40" s="24">
        <f t="shared" si="66"/>
        <v>0</v>
      </c>
    </row>
    <row r="41" spans="1:9">
      <c r="A41" s="9">
        <v>42819</v>
      </c>
      <c r="B41" s="10"/>
      <c r="C41" s="10"/>
      <c r="D41" s="10"/>
      <c r="E41" s="10"/>
      <c r="F41" s="24">
        <f t="shared" si="63"/>
        <v>0</v>
      </c>
      <c r="G41" s="24">
        <f t="shared" si="64"/>
        <v>0</v>
      </c>
      <c r="H41" s="24">
        <f t="shared" si="65"/>
        <v>0</v>
      </c>
      <c r="I41" s="24">
        <f t="shared" si="66"/>
        <v>0</v>
      </c>
    </row>
    <row r="42" spans="1:9">
      <c r="A42" s="9">
        <v>42820</v>
      </c>
      <c r="B42" s="10"/>
      <c r="C42" s="10"/>
      <c r="D42" s="10"/>
      <c r="E42" s="10"/>
      <c r="F42" s="24">
        <f t="shared" si="63"/>
        <v>0</v>
      </c>
      <c r="G42" s="24">
        <f t="shared" si="64"/>
        <v>0</v>
      </c>
      <c r="H42" s="24">
        <f t="shared" si="65"/>
        <v>0</v>
      </c>
      <c r="I42" s="24">
        <f t="shared" si="66"/>
        <v>0</v>
      </c>
    </row>
    <row r="43" spans="1:9">
      <c r="A43" s="9">
        <v>42821</v>
      </c>
      <c r="B43" s="10"/>
      <c r="C43" s="10"/>
      <c r="D43" s="10"/>
      <c r="E43" s="10"/>
      <c r="F43" s="24">
        <f t="shared" si="63"/>
        <v>0</v>
      </c>
      <c r="G43" s="24">
        <f t="shared" si="64"/>
        <v>0</v>
      </c>
      <c r="H43" s="24">
        <f t="shared" si="65"/>
        <v>0</v>
      </c>
      <c r="I43" s="24">
        <f t="shared" si="66"/>
        <v>0</v>
      </c>
    </row>
    <row r="44" spans="1:9">
      <c r="A44" s="9">
        <v>42822</v>
      </c>
      <c r="B44" s="10"/>
      <c r="C44" s="10"/>
      <c r="D44" s="10"/>
      <c r="E44" s="10"/>
      <c r="F44" s="24">
        <f t="shared" si="63"/>
        <v>0</v>
      </c>
      <c r="G44" s="24">
        <f t="shared" si="64"/>
        <v>0</v>
      </c>
      <c r="H44" s="24">
        <f t="shared" si="65"/>
        <v>0</v>
      </c>
      <c r="I44" s="24">
        <f t="shared" si="66"/>
        <v>0</v>
      </c>
    </row>
    <row r="45" spans="1:9">
      <c r="A45" s="9">
        <v>42823</v>
      </c>
      <c r="B45" s="10"/>
      <c r="C45" s="10"/>
      <c r="D45" s="10"/>
      <c r="E45" s="10"/>
      <c r="F45" s="24">
        <f t="shared" si="63"/>
        <v>0</v>
      </c>
      <c r="G45" s="24">
        <f t="shared" si="64"/>
        <v>0</v>
      </c>
      <c r="H45" s="24">
        <f t="shared" si="65"/>
        <v>0</v>
      </c>
      <c r="I45" s="24">
        <f t="shared" si="66"/>
        <v>0</v>
      </c>
    </row>
    <row r="46" spans="1:9">
      <c r="A46" s="9">
        <v>42824</v>
      </c>
      <c r="B46" s="10"/>
      <c r="C46" s="10"/>
      <c r="D46" s="10"/>
      <c r="E46" s="10"/>
      <c r="F46" s="24">
        <f t="shared" si="63"/>
        <v>0</v>
      </c>
      <c r="G46" s="24">
        <f t="shared" si="64"/>
        <v>0</v>
      </c>
      <c r="H46" s="24">
        <f t="shared" si="65"/>
        <v>0</v>
      </c>
      <c r="I46" s="24">
        <f t="shared" si="66"/>
        <v>0</v>
      </c>
    </row>
    <row r="47" spans="1:9">
      <c r="A47" s="9">
        <v>42825</v>
      </c>
      <c r="B47" s="10"/>
      <c r="C47" s="10"/>
      <c r="D47" s="10"/>
      <c r="E47" s="10"/>
      <c r="F47" s="24">
        <f t="shared" si="63"/>
        <v>0</v>
      </c>
      <c r="G47" s="24">
        <f t="shared" si="64"/>
        <v>0</v>
      </c>
      <c r="H47" s="24">
        <f t="shared" si="65"/>
        <v>0</v>
      </c>
      <c r="I47" s="24">
        <f t="shared" si="66"/>
        <v>0</v>
      </c>
    </row>
    <row r="48" spans="1:9">
      <c r="A48" s="9">
        <v>42826</v>
      </c>
      <c r="B48" s="10"/>
      <c r="C48" s="10"/>
      <c r="D48" s="10"/>
      <c r="E48" s="10"/>
      <c r="F48" s="24">
        <f t="shared" si="63"/>
        <v>0</v>
      </c>
      <c r="G48" s="24">
        <f t="shared" si="64"/>
        <v>0</v>
      </c>
      <c r="H48" s="24">
        <f t="shared" si="65"/>
        <v>0</v>
      </c>
      <c r="I48" s="24">
        <f t="shared" si="66"/>
        <v>0</v>
      </c>
    </row>
    <row r="49" spans="1:9">
      <c r="A49" s="9">
        <v>42827</v>
      </c>
      <c r="B49" s="10"/>
      <c r="C49" s="10"/>
      <c r="D49" s="10"/>
      <c r="E49" s="10"/>
      <c r="F49" s="24">
        <f t="shared" si="63"/>
        <v>0</v>
      </c>
      <c r="G49" s="24">
        <f t="shared" si="64"/>
        <v>0</v>
      </c>
      <c r="H49" s="24">
        <f t="shared" si="65"/>
        <v>0</v>
      </c>
      <c r="I49" s="24">
        <f t="shared" si="66"/>
        <v>0</v>
      </c>
    </row>
    <row r="50" spans="1:9">
      <c r="A50" s="9">
        <v>42828</v>
      </c>
      <c r="B50" s="10"/>
      <c r="C50" s="10"/>
      <c r="D50" s="10"/>
      <c r="E50" s="10"/>
      <c r="F50" s="24">
        <f t="shared" si="63"/>
        <v>0</v>
      </c>
      <c r="G50" s="24">
        <f t="shared" si="64"/>
        <v>0</v>
      </c>
      <c r="H50" s="24">
        <f t="shared" si="65"/>
        <v>0</v>
      </c>
      <c r="I50" s="24">
        <f t="shared" si="66"/>
        <v>0</v>
      </c>
    </row>
    <row r="51" spans="1:9">
      <c r="A51" s="9">
        <v>42829</v>
      </c>
      <c r="B51" s="10"/>
      <c r="C51" s="10"/>
      <c r="D51" s="10"/>
      <c r="E51" s="10"/>
      <c r="F51" s="24">
        <f t="shared" si="63"/>
        <v>0</v>
      </c>
      <c r="G51" s="24">
        <f t="shared" si="64"/>
        <v>0</v>
      </c>
      <c r="H51" s="24">
        <f t="shared" si="65"/>
        <v>0</v>
      </c>
      <c r="I51" s="24">
        <f t="shared" si="66"/>
        <v>0</v>
      </c>
    </row>
    <row r="52" spans="1:9">
      <c r="A52" s="9">
        <v>42830</v>
      </c>
      <c r="B52" s="10"/>
      <c r="C52" s="10"/>
      <c r="D52" s="10"/>
      <c r="E52" s="10"/>
      <c r="F52" s="24">
        <f t="shared" si="63"/>
        <v>0</v>
      </c>
      <c r="G52" s="24">
        <f t="shared" si="64"/>
        <v>0</v>
      </c>
      <c r="H52" s="24">
        <f t="shared" si="65"/>
        <v>0</v>
      </c>
      <c r="I52" s="24">
        <f t="shared" si="66"/>
        <v>0</v>
      </c>
    </row>
    <row r="53" spans="1:9">
      <c r="A53" s="9">
        <v>42831</v>
      </c>
      <c r="B53" s="10"/>
      <c r="C53" s="10"/>
      <c r="D53" s="10"/>
      <c r="E53" s="10"/>
      <c r="F53" s="24">
        <f t="shared" si="63"/>
        <v>0</v>
      </c>
      <c r="G53" s="24">
        <f t="shared" si="64"/>
        <v>0</v>
      </c>
      <c r="H53" s="24">
        <f t="shared" si="65"/>
        <v>0</v>
      </c>
      <c r="I53" s="24">
        <f t="shared" si="66"/>
        <v>0</v>
      </c>
    </row>
    <row r="54" spans="1:9">
      <c r="A54" s="9">
        <v>42832</v>
      </c>
      <c r="B54" s="10"/>
      <c r="C54" s="10"/>
      <c r="D54" s="10"/>
      <c r="E54" s="10"/>
      <c r="F54" s="24">
        <f t="shared" si="63"/>
        <v>0</v>
      </c>
      <c r="G54" s="24">
        <f t="shared" si="64"/>
        <v>0</v>
      </c>
      <c r="H54" s="24">
        <f t="shared" si="65"/>
        <v>0</v>
      </c>
      <c r="I54" s="24">
        <f t="shared" si="66"/>
        <v>0</v>
      </c>
    </row>
    <row r="55" spans="1:9">
      <c r="A55" s="9">
        <v>42833</v>
      </c>
      <c r="B55" s="10"/>
      <c r="C55" s="10"/>
      <c r="D55" s="10"/>
      <c r="E55" s="10"/>
      <c r="F55" s="24">
        <f t="shared" si="63"/>
        <v>0</v>
      </c>
      <c r="G55" s="24">
        <f t="shared" si="64"/>
        <v>0</v>
      </c>
      <c r="H55" s="24">
        <f t="shared" si="65"/>
        <v>0</v>
      </c>
      <c r="I55" s="24">
        <f t="shared" si="66"/>
        <v>0</v>
      </c>
    </row>
    <row r="56" spans="1:9">
      <c r="A56" s="9">
        <v>42834</v>
      </c>
      <c r="B56" s="10"/>
      <c r="C56" s="10"/>
      <c r="D56" s="10"/>
      <c r="E56" s="10"/>
      <c r="F56" s="24">
        <f t="shared" si="63"/>
        <v>0</v>
      </c>
      <c r="G56" s="24">
        <f t="shared" si="64"/>
        <v>0</v>
      </c>
      <c r="H56" s="24">
        <f t="shared" si="65"/>
        <v>0</v>
      </c>
      <c r="I56" s="24">
        <f t="shared" si="66"/>
        <v>0</v>
      </c>
    </row>
    <row r="57" spans="1:9">
      <c r="A57" s="9">
        <v>42835</v>
      </c>
      <c r="B57" s="10"/>
      <c r="C57" s="10"/>
      <c r="D57" s="10"/>
      <c r="E57" s="10"/>
      <c r="F57" s="24">
        <f t="shared" si="63"/>
        <v>0</v>
      </c>
      <c r="G57" s="24">
        <f t="shared" si="64"/>
        <v>0</v>
      </c>
      <c r="H57" s="24">
        <f t="shared" si="65"/>
        <v>0</v>
      </c>
      <c r="I57" s="24">
        <f t="shared" si="66"/>
        <v>0</v>
      </c>
    </row>
    <row r="58" spans="1:9">
      <c r="A58" s="9">
        <v>42836</v>
      </c>
      <c r="B58" s="10"/>
      <c r="C58" s="10"/>
      <c r="D58" s="10"/>
      <c r="E58" s="10"/>
      <c r="F58" s="24">
        <f t="shared" si="63"/>
        <v>0</v>
      </c>
      <c r="G58" s="24">
        <f t="shared" si="64"/>
        <v>0</v>
      </c>
      <c r="H58" s="24">
        <f t="shared" si="65"/>
        <v>0</v>
      </c>
      <c r="I58" s="24">
        <f t="shared" si="66"/>
        <v>0</v>
      </c>
    </row>
    <row r="59" spans="1:9">
      <c r="A59" s="9">
        <v>42837</v>
      </c>
      <c r="B59" s="10"/>
      <c r="C59" s="10"/>
      <c r="D59" s="10"/>
      <c r="E59" s="10"/>
      <c r="F59" s="24">
        <f t="shared" si="63"/>
        <v>0</v>
      </c>
      <c r="G59" s="24">
        <f t="shared" si="64"/>
        <v>0</v>
      </c>
      <c r="H59" s="24">
        <f t="shared" si="65"/>
        <v>0</v>
      </c>
      <c r="I59" s="24">
        <f t="shared" si="66"/>
        <v>0</v>
      </c>
    </row>
    <row r="60" spans="1:9">
      <c r="A60" s="9">
        <v>42838</v>
      </c>
      <c r="B60" s="10"/>
      <c r="C60" s="10"/>
      <c r="D60" s="10"/>
      <c r="E60" s="10"/>
      <c r="F60" s="24">
        <f t="shared" si="63"/>
        <v>0</v>
      </c>
      <c r="G60" s="24">
        <f t="shared" si="64"/>
        <v>0</v>
      </c>
      <c r="H60" s="24">
        <f t="shared" si="65"/>
        <v>0</v>
      </c>
      <c r="I60" s="24">
        <f t="shared" si="66"/>
        <v>0</v>
      </c>
    </row>
    <row r="61" spans="1:9">
      <c r="A61" s="9">
        <v>42839</v>
      </c>
      <c r="B61" s="10"/>
      <c r="C61" s="10"/>
      <c r="D61" s="10"/>
      <c r="E61" s="10"/>
      <c r="F61" s="24">
        <f t="shared" si="63"/>
        <v>0</v>
      </c>
      <c r="G61" s="24">
        <f t="shared" si="64"/>
        <v>0</v>
      </c>
      <c r="H61" s="24">
        <f t="shared" si="65"/>
        <v>0</v>
      </c>
      <c r="I61" s="24">
        <f t="shared" si="66"/>
        <v>0</v>
      </c>
    </row>
    <row r="62" spans="1:9">
      <c r="A62" s="9">
        <v>42840</v>
      </c>
      <c r="B62" s="10"/>
      <c r="C62" s="10"/>
      <c r="D62" s="10"/>
      <c r="E62" s="10"/>
      <c r="F62" s="24">
        <f t="shared" si="63"/>
        <v>0</v>
      </c>
      <c r="G62" s="24">
        <f t="shared" si="64"/>
        <v>0</v>
      </c>
      <c r="H62" s="24">
        <f t="shared" si="65"/>
        <v>0</v>
      </c>
      <c r="I62" s="24">
        <f t="shared" si="66"/>
        <v>0</v>
      </c>
    </row>
    <row r="63" spans="1:9">
      <c r="A63" s="9">
        <v>42841</v>
      </c>
      <c r="B63" s="10"/>
      <c r="C63" s="10"/>
      <c r="D63" s="10"/>
      <c r="E63" s="10"/>
      <c r="F63" s="24">
        <f t="shared" si="63"/>
        <v>0</v>
      </c>
      <c r="G63" s="24">
        <f t="shared" si="64"/>
        <v>0</v>
      </c>
      <c r="H63" s="24">
        <f t="shared" si="65"/>
        <v>0</v>
      </c>
      <c r="I63" s="24">
        <f t="shared" si="66"/>
        <v>0</v>
      </c>
    </row>
    <row r="64" spans="1:9">
      <c r="A64" s="9">
        <v>42842</v>
      </c>
      <c r="B64" s="10"/>
      <c r="C64" s="10"/>
      <c r="D64" s="10"/>
      <c r="E64" s="10"/>
      <c r="F64" s="24">
        <f t="shared" si="63"/>
        <v>0</v>
      </c>
      <c r="G64" s="24">
        <f t="shared" si="64"/>
        <v>0</v>
      </c>
      <c r="H64" s="24">
        <f t="shared" si="65"/>
        <v>0</v>
      </c>
      <c r="I64" s="24">
        <f t="shared" si="66"/>
        <v>0</v>
      </c>
    </row>
    <row r="65" spans="1:9">
      <c r="A65" s="9">
        <v>42843</v>
      </c>
      <c r="B65" s="10"/>
      <c r="C65" s="10"/>
      <c r="D65" s="10"/>
      <c r="E65" s="10"/>
      <c r="F65" s="24">
        <f t="shared" si="63"/>
        <v>0</v>
      </c>
      <c r="G65" s="24">
        <f t="shared" si="64"/>
        <v>0</v>
      </c>
      <c r="H65" s="24">
        <f t="shared" si="65"/>
        <v>0</v>
      </c>
      <c r="I65" s="24">
        <f t="shared" si="66"/>
        <v>0</v>
      </c>
    </row>
    <row r="66" spans="1:9">
      <c r="A66" s="9">
        <v>42844</v>
      </c>
      <c r="B66" s="10"/>
      <c r="C66" s="10"/>
      <c r="D66" s="10"/>
      <c r="E66" s="10"/>
      <c r="F66" s="24">
        <f t="shared" si="63"/>
        <v>0</v>
      </c>
      <c r="G66" s="24">
        <f t="shared" si="64"/>
        <v>0</v>
      </c>
      <c r="H66" s="24">
        <f t="shared" si="65"/>
        <v>0</v>
      </c>
      <c r="I66" s="24">
        <f t="shared" si="66"/>
        <v>0</v>
      </c>
    </row>
    <row r="67" spans="1:9">
      <c r="A67" s="9">
        <v>42845</v>
      </c>
      <c r="B67" s="10"/>
      <c r="C67" s="10"/>
      <c r="D67" s="10"/>
      <c r="E67" s="10"/>
      <c r="F67" s="24">
        <f t="shared" si="63"/>
        <v>0</v>
      </c>
      <c r="G67" s="24">
        <f t="shared" si="64"/>
        <v>0</v>
      </c>
      <c r="H67" s="24">
        <f t="shared" si="65"/>
        <v>0</v>
      </c>
      <c r="I67" s="24">
        <f t="shared" si="66"/>
        <v>0</v>
      </c>
    </row>
    <row r="68" spans="1:9">
      <c r="A68" s="9">
        <v>42846</v>
      </c>
      <c r="B68" s="10"/>
      <c r="C68" s="10"/>
      <c r="D68" s="10"/>
      <c r="E68" s="10"/>
      <c r="F68" s="24">
        <f t="shared" si="63"/>
        <v>0</v>
      </c>
      <c r="G68" s="24">
        <f t="shared" si="64"/>
        <v>0</v>
      </c>
      <c r="H68" s="24">
        <f t="shared" si="65"/>
        <v>0</v>
      </c>
      <c r="I68" s="24">
        <f t="shared" si="66"/>
        <v>0</v>
      </c>
    </row>
    <row r="69" spans="1:9">
      <c r="A69" s="9">
        <v>42847</v>
      </c>
      <c r="B69" s="10"/>
      <c r="C69" s="10"/>
      <c r="D69" s="10"/>
      <c r="E69" s="10"/>
      <c r="F69" s="24">
        <f t="shared" si="63"/>
        <v>0</v>
      </c>
      <c r="G69" s="24">
        <f t="shared" si="64"/>
        <v>0</v>
      </c>
      <c r="H69" s="24">
        <f t="shared" si="65"/>
        <v>0</v>
      </c>
      <c r="I69" s="24">
        <f t="shared" si="66"/>
        <v>0</v>
      </c>
    </row>
    <row r="70" spans="1:9">
      <c r="A70" s="9">
        <v>42848</v>
      </c>
      <c r="B70" s="10"/>
      <c r="C70" s="10"/>
      <c r="D70" s="10"/>
      <c r="E70" s="10"/>
      <c r="F70" s="24">
        <f t="shared" si="63"/>
        <v>0</v>
      </c>
      <c r="G70" s="24">
        <f t="shared" si="64"/>
        <v>0</v>
      </c>
      <c r="H70" s="24">
        <f t="shared" si="65"/>
        <v>0</v>
      </c>
      <c r="I70" s="24">
        <f t="shared" si="66"/>
        <v>0</v>
      </c>
    </row>
    <row r="71" spans="1:9">
      <c r="A71" s="9">
        <v>42849</v>
      </c>
      <c r="B71" s="10"/>
      <c r="C71" s="10"/>
      <c r="D71" s="10"/>
      <c r="E71" s="10"/>
      <c r="F71" s="24">
        <f t="shared" si="63"/>
        <v>0</v>
      </c>
      <c r="G71" s="24">
        <f t="shared" si="64"/>
        <v>0</v>
      </c>
      <c r="H71" s="24">
        <f t="shared" si="65"/>
        <v>0</v>
      </c>
      <c r="I71" s="24">
        <f t="shared" si="66"/>
        <v>0</v>
      </c>
    </row>
    <row r="72" spans="1:9">
      <c r="A72" s="9">
        <v>42850</v>
      </c>
      <c r="B72" s="10"/>
      <c r="C72" s="10"/>
      <c r="D72" s="10"/>
      <c r="E72" s="10"/>
      <c r="F72" s="24">
        <f t="shared" si="63"/>
        <v>0</v>
      </c>
      <c r="G72" s="24">
        <f t="shared" si="64"/>
        <v>0</v>
      </c>
      <c r="H72" s="24">
        <f t="shared" si="65"/>
        <v>0</v>
      </c>
      <c r="I72" s="24">
        <f t="shared" si="66"/>
        <v>0</v>
      </c>
    </row>
    <row r="73" spans="1:9">
      <c r="A73" s="9">
        <v>42851</v>
      </c>
      <c r="B73" s="10"/>
      <c r="C73" s="10"/>
      <c r="D73" s="10"/>
      <c r="E73" s="10"/>
      <c r="F73" s="24">
        <f t="shared" si="63"/>
        <v>0</v>
      </c>
      <c r="G73" s="24">
        <f t="shared" si="64"/>
        <v>0</v>
      </c>
      <c r="H73" s="24">
        <f t="shared" si="65"/>
        <v>0</v>
      </c>
      <c r="I73" s="24">
        <f t="shared" si="66"/>
        <v>0</v>
      </c>
    </row>
    <row r="74" spans="1:9">
      <c r="A74" s="9">
        <v>42852</v>
      </c>
      <c r="B74" s="10"/>
      <c r="C74" s="10"/>
      <c r="D74" s="10"/>
      <c r="E74" s="10"/>
      <c r="F74" s="24">
        <f t="shared" si="63"/>
        <v>0</v>
      </c>
      <c r="G74" s="24">
        <f t="shared" si="64"/>
        <v>0</v>
      </c>
      <c r="H74" s="24">
        <f t="shared" si="65"/>
        <v>0</v>
      </c>
      <c r="I74" s="24">
        <f t="shared" si="66"/>
        <v>0</v>
      </c>
    </row>
    <row r="75" spans="1:9">
      <c r="A75" s="9">
        <v>42853</v>
      </c>
      <c r="B75" s="10"/>
      <c r="C75" s="10"/>
      <c r="D75" s="10"/>
      <c r="E75" s="10"/>
      <c r="F75" s="24">
        <f t="shared" si="63"/>
        <v>0</v>
      </c>
      <c r="G75" s="24">
        <f t="shared" si="64"/>
        <v>0</v>
      </c>
      <c r="H75" s="24">
        <f t="shared" si="65"/>
        <v>0</v>
      </c>
      <c r="I75" s="24">
        <f t="shared" si="66"/>
        <v>0</v>
      </c>
    </row>
    <row r="76" spans="1:9">
      <c r="A76" s="9">
        <v>42854</v>
      </c>
      <c r="B76" s="10"/>
      <c r="C76" s="10"/>
      <c r="D76" s="10"/>
      <c r="E76" s="10"/>
      <c r="F76" s="24">
        <f t="shared" si="63"/>
        <v>0</v>
      </c>
      <c r="G76" s="24">
        <f t="shared" si="64"/>
        <v>0</v>
      </c>
      <c r="H76" s="24">
        <f t="shared" si="65"/>
        <v>0</v>
      </c>
      <c r="I76" s="24">
        <f t="shared" si="66"/>
        <v>0</v>
      </c>
    </row>
    <row r="77" spans="1:9">
      <c r="A77" s="9">
        <v>42855</v>
      </c>
      <c r="B77" s="10"/>
      <c r="C77" s="10"/>
      <c r="D77" s="10"/>
      <c r="E77" s="10"/>
      <c r="F77" s="24">
        <f t="shared" si="63"/>
        <v>0</v>
      </c>
      <c r="G77" s="24">
        <f t="shared" si="64"/>
        <v>0</v>
      </c>
      <c r="H77" s="24">
        <f t="shared" si="65"/>
        <v>0</v>
      </c>
      <c r="I77" s="24">
        <f t="shared" si="66"/>
        <v>0</v>
      </c>
    </row>
    <row r="78" spans="1:9">
      <c r="A78" s="9">
        <v>42856</v>
      </c>
      <c r="B78" s="10"/>
      <c r="C78" s="10"/>
      <c r="D78" s="10"/>
      <c r="E78" s="10"/>
      <c r="F78" s="24">
        <f t="shared" si="63"/>
        <v>0</v>
      </c>
      <c r="G78" s="24">
        <f t="shared" si="64"/>
        <v>0</v>
      </c>
      <c r="H78" s="24">
        <f t="shared" si="65"/>
        <v>0</v>
      </c>
      <c r="I78" s="24">
        <f t="shared" si="66"/>
        <v>0</v>
      </c>
    </row>
    <row r="79" spans="1:9">
      <c r="A79" s="9">
        <v>42857</v>
      </c>
      <c r="B79" s="10"/>
      <c r="C79" s="10"/>
      <c r="D79" s="10"/>
      <c r="E79" s="10"/>
      <c r="F79" s="24">
        <f t="shared" si="63"/>
        <v>0</v>
      </c>
      <c r="G79" s="24">
        <f t="shared" si="64"/>
        <v>0</v>
      </c>
      <c r="H79" s="24">
        <f t="shared" si="65"/>
        <v>0</v>
      </c>
      <c r="I79" s="24">
        <f t="shared" si="66"/>
        <v>0</v>
      </c>
    </row>
    <row r="80" spans="1:9">
      <c r="A80" s="9">
        <v>42858</v>
      </c>
      <c r="B80" s="10"/>
      <c r="C80" s="10"/>
      <c r="D80" s="10"/>
      <c r="E80" s="10"/>
      <c r="F80" s="24">
        <f t="shared" si="63"/>
        <v>0</v>
      </c>
      <c r="G80" s="24">
        <f t="shared" si="64"/>
        <v>0</v>
      </c>
      <c r="H80" s="24">
        <f t="shared" si="65"/>
        <v>0</v>
      </c>
      <c r="I80" s="24">
        <f t="shared" si="66"/>
        <v>0</v>
      </c>
    </row>
    <row r="81" spans="1:9">
      <c r="A81" s="9">
        <v>42859</v>
      </c>
      <c r="B81" s="10"/>
      <c r="C81" s="10"/>
      <c r="D81" s="10"/>
      <c r="E81" s="10"/>
      <c r="F81" s="24">
        <f t="shared" si="63"/>
        <v>0</v>
      </c>
      <c r="G81" s="24">
        <f t="shared" si="64"/>
        <v>0</v>
      </c>
      <c r="H81" s="24">
        <f t="shared" si="65"/>
        <v>0</v>
      </c>
      <c r="I81" s="24">
        <f t="shared" si="66"/>
        <v>0</v>
      </c>
    </row>
    <row r="82" spans="1:9">
      <c r="A82" s="9">
        <v>42860</v>
      </c>
      <c r="B82" s="10"/>
      <c r="C82" s="10"/>
      <c r="D82" s="10"/>
      <c r="E82" s="10"/>
      <c r="F82" s="24">
        <f t="shared" si="63"/>
        <v>0</v>
      </c>
      <c r="G82" s="24">
        <f t="shared" si="64"/>
        <v>0</v>
      </c>
      <c r="H82" s="24">
        <f t="shared" si="65"/>
        <v>0</v>
      </c>
      <c r="I82" s="24">
        <f t="shared" si="66"/>
        <v>0</v>
      </c>
    </row>
    <row r="83" spans="1:9">
      <c r="A83" s="9">
        <v>42861</v>
      </c>
      <c r="B83" s="10"/>
      <c r="C83" s="10"/>
      <c r="D83" s="10"/>
      <c r="E83" s="10"/>
      <c r="F83" s="24">
        <f t="shared" si="63"/>
        <v>0</v>
      </c>
      <c r="G83" s="24">
        <f t="shared" si="64"/>
        <v>0</v>
      </c>
      <c r="H83" s="24">
        <f t="shared" si="65"/>
        <v>0</v>
      </c>
      <c r="I83" s="24">
        <f t="shared" si="66"/>
        <v>0</v>
      </c>
    </row>
    <row r="84" spans="1:9">
      <c r="A84" s="9">
        <v>42862</v>
      </c>
      <c r="B84" s="10"/>
      <c r="C84" s="10"/>
      <c r="D84" s="10"/>
      <c r="E84" s="10"/>
      <c r="F84" s="24">
        <f t="shared" si="63"/>
        <v>0</v>
      </c>
      <c r="G84" s="24">
        <f t="shared" si="64"/>
        <v>0</v>
      </c>
      <c r="H84" s="24">
        <f t="shared" si="65"/>
        <v>0</v>
      </c>
      <c r="I84" s="24">
        <f t="shared" si="66"/>
        <v>0</v>
      </c>
    </row>
    <row r="85" spans="1:9">
      <c r="A85" s="9">
        <v>42863</v>
      </c>
      <c r="B85" s="10"/>
      <c r="C85" s="10"/>
      <c r="D85" s="10"/>
      <c r="E85" s="10"/>
      <c r="F85" s="24">
        <f t="shared" si="63"/>
        <v>0</v>
      </c>
      <c r="G85" s="24">
        <f t="shared" si="64"/>
        <v>0</v>
      </c>
      <c r="H85" s="24">
        <f t="shared" si="65"/>
        <v>0</v>
      </c>
      <c r="I85" s="24">
        <f t="shared" si="66"/>
        <v>0</v>
      </c>
    </row>
    <row r="86" spans="1:9">
      <c r="A86" s="9">
        <v>42864</v>
      </c>
      <c r="B86" s="10"/>
      <c r="C86" s="10"/>
      <c r="D86" s="10"/>
      <c r="E86" s="10"/>
      <c r="F86" s="24">
        <f t="shared" si="63"/>
        <v>0</v>
      </c>
      <c r="G86" s="24">
        <f t="shared" si="64"/>
        <v>0</v>
      </c>
      <c r="H86" s="24">
        <f t="shared" si="65"/>
        <v>0</v>
      </c>
      <c r="I86" s="24">
        <f t="shared" si="66"/>
        <v>0</v>
      </c>
    </row>
    <row r="87" spans="1:9">
      <c r="A87" s="9">
        <v>42865</v>
      </c>
      <c r="B87" s="10"/>
      <c r="C87" s="10"/>
      <c r="D87" s="10"/>
      <c r="E87" s="10"/>
      <c r="F87" s="24">
        <f t="shared" si="63"/>
        <v>0</v>
      </c>
      <c r="G87" s="24">
        <f t="shared" si="64"/>
        <v>0</v>
      </c>
      <c r="H87" s="24">
        <f t="shared" si="65"/>
        <v>0</v>
      </c>
      <c r="I87" s="24">
        <f t="shared" si="66"/>
        <v>0</v>
      </c>
    </row>
    <row r="88" spans="1:9">
      <c r="A88" s="9">
        <v>42866</v>
      </c>
      <c r="B88" s="10"/>
      <c r="C88" s="10"/>
      <c r="D88" s="10"/>
      <c r="E88" s="10"/>
      <c r="F88" s="24">
        <f t="shared" si="63"/>
        <v>0</v>
      </c>
      <c r="G88" s="24">
        <f t="shared" si="64"/>
        <v>0</v>
      </c>
      <c r="H88" s="24">
        <f t="shared" si="65"/>
        <v>0</v>
      </c>
      <c r="I88" s="24">
        <f t="shared" si="66"/>
        <v>0</v>
      </c>
    </row>
    <row r="89" spans="1:9">
      <c r="A89" s="9">
        <v>42867</v>
      </c>
      <c r="B89" s="10"/>
      <c r="C89" s="10"/>
      <c r="D89" s="10"/>
      <c r="E89" s="10"/>
      <c r="F89" s="24">
        <f t="shared" si="63"/>
        <v>0</v>
      </c>
      <c r="G89" s="24">
        <f t="shared" si="64"/>
        <v>0</v>
      </c>
      <c r="H89" s="24">
        <f t="shared" si="65"/>
        <v>0</v>
      </c>
      <c r="I89" s="24">
        <f t="shared" si="66"/>
        <v>0</v>
      </c>
    </row>
    <row r="90" spans="1:9">
      <c r="A90" s="9">
        <v>42868</v>
      </c>
      <c r="B90" s="10"/>
      <c r="C90" s="10"/>
      <c r="D90" s="10"/>
      <c r="E90" s="10"/>
      <c r="F90" s="24">
        <f t="shared" si="63"/>
        <v>0</v>
      </c>
      <c r="G90" s="24">
        <f t="shared" si="64"/>
        <v>0</v>
      </c>
      <c r="H90" s="24">
        <f t="shared" si="65"/>
        <v>0</v>
      </c>
      <c r="I90" s="24">
        <f t="shared" si="66"/>
        <v>0</v>
      </c>
    </row>
    <row r="91" spans="1:9">
      <c r="A91" s="9">
        <v>42869</v>
      </c>
      <c r="B91" s="10"/>
      <c r="C91" s="10"/>
      <c r="D91" s="10"/>
      <c r="E91" s="10"/>
      <c r="F91" s="24">
        <f t="shared" si="63"/>
        <v>0</v>
      </c>
      <c r="G91" s="24">
        <f t="shared" si="64"/>
        <v>0</v>
      </c>
      <c r="H91" s="24">
        <f t="shared" si="65"/>
        <v>0</v>
      </c>
      <c r="I91" s="24">
        <f t="shared" si="66"/>
        <v>0</v>
      </c>
    </row>
    <row r="92" spans="1:9">
      <c r="A92" s="9">
        <v>42870</v>
      </c>
      <c r="B92" s="10"/>
      <c r="C92" s="10"/>
      <c r="D92" s="10"/>
      <c r="E92" s="10"/>
      <c r="F92" s="24">
        <f t="shared" si="63"/>
        <v>0</v>
      </c>
      <c r="G92" s="24">
        <f t="shared" si="64"/>
        <v>0</v>
      </c>
      <c r="H92" s="24">
        <f t="shared" si="65"/>
        <v>0</v>
      </c>
      <c r="I92" s="24">
        <f t="shared" si="66"/>
        <v>0</v>
      </c>
    </row>
    <row r="93" spans="1:9">
      <c r="A93" s="9">
        <v>42871</v>
      </c>
      <c r="B93" s="10"/>
      <c r="C93" s="10"/>
      <c r="D93" s="10"/>
      <c r="E93" s="10"/>
      <c r="F93" s="24">
        <f t="shared" si="63"/>
        <v>0</v>
      </c>
      <c r="G93" s="24">
        <f t="shared" si="64"/>
        <v>0</v>
      </c>
      <c r="H93" s="24">
        <f t="shared" si="65"/>
        <v>0</v>
      </c>
      <c r="I93" s="24">
        <f t="shared" si="66"/>
        <v>0</v>
      </c>
    </row>
    <row r="94" spans="1:9">
      <c r="A94" s="9">
        <v>42872</v>
      </c>
      <c r="B94" s="10"/>
      <c r="C94" s="10"/>
      <c r="D94" s="10"/>
      <c r="E94" s="10"/>
      <c r="F94" s="24">
        <f t="shared" si="63"/>
        <v>0</v>
      </c>
      <c r="G94" s="24">
        <f t="shared" si="64"/>
        <v>0</v>
      </c>
      <c r="H94" s="24">
        <f t="shared" si="65"/>
        <v>0</v>
      </c>
      <c r="I94" s="24">
        <f t="shared" si="66"/>
        <v>0</v>
      </c>
    </row>
    <row r="95" spans="1:9">
      <c r="A95" s="9">
        <v>42873</v>
      </c>
      <c r="B95" s="10"/>
      <c r="C95" s="10"/>
      <c r="D95" s="10"/>
      <c r="E95" s="10"/>
      <c r="F95" s="24">
        <f t="shared" ref="F95:F158" si="67">B95/10000</f>
        <v>0</v>
      </c>
      <c r="G95" s="24">
        <f t="shared" ref="G95:G158" si="68">C95/10000</f>
        <v>0</v>
      </c>
      <c r="H95" s="24">
        <f t="shared" ref="H95:H158" si="69">D95/10000</f>
        <v>0</v>
      </c>
      <c r="I95" s="24">
        <f t="shared" ref="I95:I158" si="70">E95/10000</f>
        <v>0</v>
      </c>
    </row>
    <row r="96" spans="1:9">
      <c r="A96" s="9">
        <v>42874</v>
      </c>
      <c r="B96" s="10"/>
      <c r="C96" s="10"/>
      <c r="D96" s="10"/>
      <c r="E96" s="10"/>
      <c r="F96" s="24">
        <f t="shared" si="67"/>
        <v>0</v>
      </c>
      <c r="G96" s="24">
        <f t="shared" si="68"/>
        <v>0</v>
      </c>
      <c r="H96" s="24">
        <f t="shared" si="69"/>
        <v>0</v>
      </c>
      <c r="I96" s="24">
        <f t="shared" si="70"/>
        <v>0</v>
      </c>
    </row>
    <row r="97" spans="1:9">
      <c r="A97" s="9">
        <v>42875</v>
      </c>
      <c r="B97" s="10"/>
      <c r="C97" s="10"/>
      <c r="D97" s="10"/>
      <c r="E97" s="10"/>
      <c r="F97" s="24">
        <f t="shared" si="67"/>
        <v>0</v>
      </c>
      <c r="G97" s="24">
        <f t="shared" si="68"/>
        <v>0</v>
      </c>
      <c r="H97" s="24">
        <f t="shared" si="69"/>
        <v>0</v>
      </c>
      <c r="I97" s="24">
        <f t="shared" si="70"/>
        <v>0</v>
      </c>
    </row>
    <row r="98" spans="1:9">
      <c r="A98" s="9">
        <v>42876</v>
      </c>
      <c r="B98" s="10"/>
      <c r="C98" s="10"/>
      <c r="D98" s="10"/>
      <c r="E98" s="10"/>
      <c r="F98" s="24">
        <f t="shared" si="67"/>
        <v>0</v>
      </c>
      <c r="G98" s="24">
        <f t="shared" si="68"/>
        <v>0</v>
      </c>
      <c r="H98" s="24">
        <f t="shared" si="69"/>
        <v>0</v>
      </c>
      <c r="I98" s="24">
        <f t="shared" si="70"/>
        <v>0</v>
      </c>
    </row>
    <row r="99" spans="1:9">
      <c r="A99" s="9">
        <v>42877</v>
      </c>
      <c r="B99" s="10"/>
      <c r="C99" s="10"/>
      <c r="D99" s="10"/>
      <c r="E99" s="10"/>
      <c r="F99" s="24">
        <f t="shared" si="67"/>
        <v>0</v>
      </c>
      <c r="G99" s="24">
        <f t="shared" si="68"/>
        <v>0</v>
      </c>
      <c r="H99" s="24">
        <f t="shared" si="69"/>
        <v>0</v>
      </c>
      <c r="I99" s="24">
        <f t="shared" si="70"/>
        <v>0</v>
      </c>
    </row>
    <row r="100" spans="1:9">
      <c r="A100" s="9">
        <v>42878</v>
      </c>
      <c r="B100" s="10"/>
      <c r="C100" s="10"/>
      <c r="D100" s="10"/>
      <c r="E100" s="10"/>
      <c r="F100" s="24">
        <f t="shared" si="67"/>
        <v>0</v>
      </c>
      <c r="G100" s="24">
        <f t="shared" si="68"/>
        <v>0</v>
      </c>
      <c r="H100" s="24">
        <f t="shared" si="69"/>
        <v>0</v>
      </c>
      <c r="I100" s="24">
        <f t="shared" si="70"/>
        <v>0</v>
      </c>
    </row>
    <row r="101" spans="1:9">
      <c r="A101" s="9">
        <v>42879</v>
      </c>
      <c r="B101" s="10"/>
      <c r="C101" s="10"/>
      <c r="D101" s="10"/>
      <c r="E101" s="10"/>
      <c r="F101" s="24">
        <f t="shared" si="67"/>
        <v>0</v>
      </c>
      <c r="G101" s="24">
        <f t="shared" si="68"/>
        <v>0</v>
      </c>
      <c r="H101" s="24">
        <f t="shared" si="69"/>
        <v>0</v>
      </c>
      <c r="I101" s="24">
        <f t="shared" si="70"/>
        <v>0</v>
      </c>
    </row>
    <row r="102" spans="1:9">
      <c r="A102" s="9">
        <v>42880</v>
      </c>
      <c r="B102" s="10"/>
      <c r="C102" s="10"/>
      <c r="D102" s="10"/>
      <c r="E102" s="10"/>
      <c r="F102" s="24">
        <f t="shared" si="67"/>
        <v>0</v>
      </c>
      <c r="G102" s="24">
        <f t="shared" si="68"/>
        <v>0</v>
      </c>
      <c r="H102" s="24">
        <f t="shared" si="69"/>
        <v>0</v>
      </c>
      <c r="I102" s="24">
        <f t="shared" si="70"/>
        <v>0</v>
      </c>
    </row>
    <row r="103" spans="1:9">
      <c r="A103" s="9">
        <v>42881</v>
      </c>
      <c r="B103" s="10"/>
      <c r="C103" s="10"/>
      <c r="D103" s="10"/>
      <c r="E103" s="10"/>
      <c r="F103" s="24">
        <f t="shared" si="67"/>
        <v>0</v>
      </c>
      <c r="G103" s="24">
        <f t="shared" si="68"/>
        <v>0</v>
      </c>
      <c r="H103" s="24">
        <f t="shared" si="69"/>
        <v>0</v>
      </c>
      <c r="I103" s="24">
        <f t="shared" si="70"/>
        <v>0</v>
      </c>
    </row>
    <row r="104" spans="1:9">
      <c r="A104" s="9">
        <v>42882</v>
      </c>
      <c r="B104" s="10"/>
      <c r="C104" s="10"/>
      <c r="D104" s="10"/>
      <c r="E104" s="10"/>
      <c r="F104" s="24">
        <f t="shared" si="67"/>
        <v>0</v>
      </c>
      <c r="G104" s="24">
        <f t="shared" si="68"/>
        <v>0</v>
      </c>
      <c r="H104" s="24">
        <f t="shared" si="69"/>
        <v>0</v>
      </c>
      <c r="I104" s="24">
        <f t="shared" si="70"/>
        <v>0</v>
      </c>
    </row>
    <row r="105" spans="1:9">
      <c r="A105" s="9">
        <v>42883</v>
      </c>
      <c r="B105" s="10"/>
      <c r="C105" s="10"/>
      <c r="D105" s="10"/>
      <c r="E105" s="10"/>
      <c r="F105" s="24">
        <f t="shared" si="67"/>
        <v>0</v>
      </c>
      <c r="G105" s="24">
        <f t="shared" si="68"/>
        <v>0</v>
      </c>
      <c r="H105" s="24">
        <f t="shared" si="69"/>
        <v>0</v>
      </c>
      <c r="I105" s="24">
        <f t="shared" si="70"/>
        <v>0</v>
      </c>
    </row>
    <row r="106" spans="1:9">
      <c r="A106" s="9">
        <v>42884</v>
      </c>
      <c r="B106" s="10"/>
      <c r="C106" s="10"/>
      <c r="D106" s="10"/>
      <c r="E106" s="10"/>
      <c r="F106" s="24">
        <f t="shared" si="67"/>
        <v>0</v>
      </c>
      <c r="G106" s="24">
        <f t="shared" si="68"/>
        <v>0</v>
      </c>
      <c r="H106" s="24">
        <f t="shared" si="69"/>
        <v>0</v>
      </c>
      <c r="I106" s="24">
        <f t="shared" si="70"/>
        <v>0</v>
      </c>
    </row>
    <row r="107" spans="1:9">
      <c r="A107" s="9">
        <v>42885</v>
      </c>
      <c r="B107" s="10"/>
      <c r="C107" s="10"/>
      <c r="D107" s="10"/>
      <c r="E107" s="10"/>
      <c r="F107" s="24">
        <f t="shared" si="67"/>
        <v>0</v>
      </c>
      <c r="G107" s="24">
        <f t="shared" si="68"/>
        <v>0</v>
      </c>
      <c r="H107" s="24">
        <f t="shared" si="69"/>
        <v>0</v>
      </c>
      <c r="I107" s="24">
        <f t="shared" si="70"/>
        <v>0</v>
      </c>
    </row>
    <row r="108" spans="1:9">
      <c r="A108" s="9">
        <v>42886</v>
      </c>
      <c r="B108" s="10"/>
      <c r="C108" s="10"/>
      <c r="D108" s="10"/>
      <c r="E108" s="10"/>
      <c r="F108" s="24">
        <f t="shared" si="67"/>
        <v>0</v>
      </c>
      <c r="G108" s="24">
        <f t="shared" si="68"/>
        <v>0</v>
      </c>
      <c r="H108" s="24">
        <f t="shared" si="69"/>
        <v>0</v>
      </c>
      <c r="I108" s="24">
        <f t="shared" si="70"/>
        <v>0</v>
      </c>
    </row>
    <row r="109" spans="1:9">
      <c r="A109" s="9">
        <v>42887</v>
      </c>
      <c r="B109" s="10"/>
      <c r="C109" s="10"/>
      <c r="D109" s="10"/>
      <c r="E109" s="10"/>
      <c r="F109" s="24">
        <f t="shared" si="67"/>
        <v>0</v>
      </c>
      <c r="G109" s="24">
        <f t="shared" si="68"/>
        <v>0</v>
      </c>
      <c r="H109" s="24">
        <f t="shared" si="69"/>
        <v>0</v>
      </c>
      <c r="I109" s="24">
        <f t="shared" si="70"/>
        <v>0</v>
      </c>
    </row>
    <row r="110" spans="1:9">
      <c r="A110" s="9">
        <v>42888</v>
      </c>
      <c r="B110" s="10"/>
      <c r="C110" s="10"/>
      <c r="D110" s="10"/>
      <c r="E110" s="10"/>
      <c r="F110" s="24">
        <f t="shared" si="67"/>
        <v>0</v>
      </c>
      <c r="G110" s="24">
        <f t="shared" si="68"/>
        <v>0</v>
      </c>
      <c r="H110" s="24">
        <f t="shared" si="69"/>
        <v>0</v>
      </c>
      <c r="I110" s="24">
        <f t="shared" si="70"/>
        <v>0</v>
      </c>
    </row>
    <row r="111" spans="1:9">
      <c r="A111" s="9">
        <v>42889</v>
      </c>
      <c r="B111" s="10"/>
      <c r="C111" s="10"/>
      <c r="D111" s="10"/>
      <c r="E111" s="10"/>
      <c r="F111" s="24">
        <f t="shared" si="67"/>
        <v>0</v>
      </c>
      <c r="G111" s="24">
        <f t="shared" si="68"/>
        <v>0</v>
      </c>
      <c r="H111" s="24">
        <f t="shared" si="69"/>
        <v>0</v>
      </c>
      <c r="I111" s="24">
        <f t="shared" si="70"/>
        <v>0</v>
      </c>
    </row>
    <row r="112" spans="1:9">
      <c r="A112" s="9">
        <v>42890</v>
      </c>
      <c r="B112" s="10"/>
      <c r="C112" s="10"/>
      <c r="D112" s="10"/>
      <c r="E112" s="10"/>
      <c r="F112" s="24">
        <f t="shared" si="67"/>
        <v>0</v>
      </c>
      <c r="G112" s="24">
        <f t="shared" si="68"/>
        <v>0</v>
      </c>
      <c r="H112" s="24">
        <f t="shared" si="69"/>
        <v>0</v>
      </c>
      <c r="I112" s="24">
        <f t="shared" si="70"/>
        <v>0</v>
      </c>
    </row>
    <row r="113" spans="1:9">
      <c r="A113" s="9">
        <v>42891</v>
      </c>
      <c r="B113" s="10"/>
      <c r="C113" s="10"/>
      <c r="D113" s="10"/>
      <c r="E113" s="10"/>
      <c r="F113" s="24">
        <f t="shared" si="67"/>
        <v>0</v>
      </c>
      <c r="G113" s="24">
        <f t="shared" si="68"/>
        <v>0</v>
      </c>
      <c r="H113" s="24">
        <f t="shared" si="69"/>
        <v>0</v>
      </c>
      <c r="I113" s="24">
        <f t="shared" si="70"/>
        <v>0</v>
      </c>
    </row>
    <row r="114" spans="1:9">
      <c r="A114" s="9">
        <v>42892</v>
      </c>
      <c r="B114" s="10"/>
      <c r="C114" s="10"/>
      <c r="D114" s="10"/>
      <c r="E114" s="10"/>
      <c r="F114" s="24">
        <f t="shared" si="67"/>
        <v>0</v>
      </c>
      <c r="G114" s="24">
        <f t="shared" si="68"/>
        <v>0</v>
      </c>
      <c r="H114" s="24">
        <f t="shared" si="69"/>
        <v>0</v>
      </c>
      <c r="I114" s="24">
        <f t="shared" si="70"/>
        <v>0</v>
      </c>
    </row>
    <row r="115" spans="1:9">
      <c r="A115" s="9">
        <v>42893</v>
      </c>
      <c r="B115" s="10"/>
      <c r="C115" s="10"/>
      <c r="D115" s="10"/>
      <c r="E115" s="10"/>
      <c r="F115" s="24">
        <f t="shared" si="67"/>
        <v>0</v>
      </c>
      <c r="G115" s="24">
        <f t="shared" si="68"/>
        <v>0</v>
      </c>
      <c r="H115" s="24">
        <f t="shared" si="69"/>
        <v>0</v>
      </c>
      <c r="I115" s="24">
        <f t="shared" si="70"/>
        <v>0</v>
      </c>
    </row>
    <row r="116" spans="1:9">
      <c r="A116" s="9">
        <v>42894</v>
      </c>
      <c r="B116" s="10"/>
      <c r="C116" s="10"/>
      <c r="D116" s="10"/>
      <c r="E116" s="10"/>
      <c r="F116" s="24">
        <f t="shared" si="67"/>
        <v>0</v>
      </c>
      <c r="G116" s="24">
        <f t="shared" si="68"/>
        <v>0</v>
      </c>
      <c r="H116" s="24">
        <f t="shared" si="69"/>
        <v>0</v>
      </c>
      <c r="I116" s="24">
        <f t="shared" si="70"/>
        <v>0</v>
      </c>
    </row>
    <row r="117" spans="1:9">
      <c r="A117" s="9">
        <v>42895</v>
      </c>
      <c r="B117" s="10"/>
      <c r="C117" s="10"/>
      <c r="D117" s="10"/>
      <c r="E117" s="10"/>
      <c r="F117" s="24">
        <f t="shared" si="67"/>
        <v>0</v>
      </c>
      <c r="G117" s="24">
        <f t="shared" si="68"/>
        <v>0</v>
      </c>
      <c r="H117" s="24">
        <f t="shared" si="69"/>
        <v>0</v>
      </c>
      <c r="I117" s="24">
        <f t="shared" si="70"/>
        <v>0</v>
      </c>
    </row>
    <row r="118" spans="1:9">
      <c r="A118" s="9">
        <v>42896</v>
      </c>
      <c r="B118" s="10"/>
      <c r="C118" s="10"/>
      <c r="D118" s="10"/>
      <c r="E118" s="10"/>
      <c r="F118" s="24">
        <f t="shared" si="67"/>
        <v>0</v>
      </c>
      <c r="G118" s="24">
        <f t="shared" si="68"/>
        <v>0</v>
      </c>
      <c r="H118" s="24">
        <f t="shared" si="69"/>
        <v>0</v>
      </c>
      <c r="I118" s="24">
        <f t="shared" si="70"/>
        <v>0</v>
      </c>
    </row>
    <row r="119" spans="1:9">
      <c r="A119" s="9">
        <v>42897</v>
      </c>
      <c r="B119" s="10"/>
      <c r="C119" s="10"/>
      <c r="D119" s="10"/>
      <c r="E119" s="10"/>
      <c r="F119" s="24">
        <f t="shared" si="67"/>
        <v>0</v>
      </c>
      <c r="G119" s="24">
        <f t="shared" si="68"/>
        <v>0</v>
      </c>
      <c r="H119" s="24">
        <f t="shared" si="69"/>
        <v>0</v>
      </c>
      <c r="I119" s="24">
        <f t="shared" si="70"/>
        <v>0</v>
      </c>
    </row>
    <row r="120" spans="1:9">
      <c r="A120" s="9">
        <v>42898</v>
      </c>
      <c r="B120" s="10"/>
      <c r="C120" s="10"/>
      <c r="D120" s="10"/>
      <c r="E120" s="10"/>
      <c r="F120" s="24">
        <f t="shared" si="67"/>
        <v>0</v>
      </c>
      <c r="G120" s="24">
        <f t="shared" si="68"/>
        <v>0</v>
      </c>
      <c r="H120" s="24">
        <f t="shared" si="69"/>
        <v>0</v>
      </c>
      <c r="I120" s="24">
        <f t="shared" si="70"/>
        <v>0</v>
      </c>
    </row>
    <row r="121" spans="1:9">
      <c r="A121" s="9">
        <v>42899</v>
      </c>
      <c r="B121" s="10"/>
      <c r="C121" s="10"/>
      <c r="D121" s="10"/>
      <c r="E121" s="10"/>
      <c r="F121" s="24">
        <f t="shared" si="67"/>
        <v>0</v>
      </c>
      <c r="G121" s="24">
        <f t="shared" si="68"/>
        <v>0</v>
      </c>
      <c r="H121" s="24">
        <f t="shared" si="69"/>
        <v>0</v>
      </c>
      <c r="I121" s="24">
        <f t="shared" si="70"/>
        <v>0</v>
      </c>
    </row>
    <row r="122" spans="1:9">
      <c r="A122" s="9">
        <v>42900</v>
      </c>
      <c r="B122" s="10"/>
      <c r="C122" s="10"/>
      <c r="D122" s="10"/>
      <c r="E122" s="10"/>
      <c r="F122" s="24">
        <f t="shared" si="67"/>
        <v>0</v>
      </c>
      <c r="G122" s="24">
        <f t="shared" si="68"/>
        <v>0</v>
      </c>
      <c r="H122" s="24">
        <f t="shared" si="69"/>
        <v>0</v>
      </c>
      <c r="I122" s="24">
        <f t="shared" si="70"/>
        <v>0</v>
      </c>
    </row>
    <row r="123" spans="1:9">
      <c r="A123" s="9">
        <v>42901</v>
      </c>
      <c r="B123" s="10"/>
      <c r="C123" s="10"/>
      <c r="D123" s="10"/>
      <c r="E123" s="10"/>
      <c r="F123" s="24">
        <f t="shared" si="67"/>
        <v>0</v>
      </c>
      <c r="G123" s="24">
        <f t="shared" si="68"/>
        <v>0</v>
      </c>
      <c r="H123" s="24">
        <f t="shared" si="69"/>
        <v>0</v>
      </c>
      <c r="I123" s="24">
        <f t="shared" si="70"/>
        <v>0</v>
      </c>
    </row>
    <row r="124" spans="1:9">
      <c r="A124" s="9">
        <v>42902</v>
      </c>
      <c r="B124" s="10"/>
      <c r="C124" s="10"/>
      <c r="D124" s="10"/>
      <c r="E124" s="10"/>
      <c r="F124" s="24">
        <f t="shared" si="67"/>
        <v>0</v>
      </c>
      <c r="G124" s="24">
        <f t="shared" si="68"/>
        <v>0</v>
      </c>
      <c r="H124" s="24">
        <f t="shared" si="69"/>
        <v>0</v>
      </c>
      <c r="I124" s="24">
        <f t="shared" si="70"/>
        <v>0</v>
      </c>
    </row>
    <row r="125" spans="1:9">
      <c r="A125" s="9">
        <v>42903</v>
      </c>
      <c r="B125" s="10"/>
      <c r="C125" s="10"/>
      <c r="D125" s="10"/>
      <c r="E125" s="10"/>
      <c r="F125" s="24">
        <f t="shared" si="67"/>
        <v>0</v>
      </c>
      <c r="G125" s="24">
        <f t="shared" si="68"/>
        <v>0</v>
      </c>
      <c r="H125" s="24">
        <f t="shared" si="69"/>
        <v>0</v>
      </c>
      <c r="I125" s="24">
        <f t="shared" si="70"/>
        <v>0</v>
      </c>
    </row>
    <row r="126" spans="1:9">
      <c r="A126" s="9">
        <v>42904</v>
      </c>
      <c r="B126" s="10"/>
      <c r="C126" s="10"/>
      <c r="D126" s="10"/>
      <c r="E126" s="10"/>
      <c r="F126" s="24">
        <f t="shared" si="67"/>
        <v>0</v>
      </c>
      <c r="G126" s="24">
        <f t="shared" si="68"/>
        <v>0</v>
      </c>
      <c r="H126" s="24">
        <f t="shared" si="69"/>
        <v>0</v>
      </c>
      <c r="I126" s="24">
        <f t="shared" si="70"/>
        <v>0</v>
      </c>
    </row>
    <row r="127" spans="1:9">
      <c r="A127" s="9">
        <v>42905</v>
      </c>
      <c r="B127" s="10"/>
      <c r="C127" s="10"/>
      <c r="D127" s="10"/>
      <c r="E127" s="10"/>
      <c r="F127" s="24">
        <f t="shared" si="67"/>
        <v>0</v>
      </c>
      <c r="G127" s="24">
        <f t="shared" si="68"/>
        <v>0</v>
      </c>
      <c r="H127" s="24">
        <f t="shared" si="69"/>
        <v>0</v>
      </c>
      <c r="I127" s="24">
        <f t="shared" si="70"/>
        <v>0</v>
      </c>
    </row>
    <row r="128" spans="1:9">
      <c r="A128" s="9">
        <v>42906</v>
      </c>
      <c r="B128" s="10"/>
      <c r="C128" s="10"/>
      <c r="D128" s="10"/>
      <c r="E128" s="10"/>
      <c r="F128" s="24">
        <f t="shared" si="67"/>
        <v>0</v>
      </c>
      <c r="G128" s="24">
        <f t="shared" si="68"/>
        <v>0</v>
      </c>
      <c r="H128" s="24">
        <f t="shared" si="69"/>
        <v>0</v>
      </c>
      <c r="I128" s="24">
        <f t="shared" si="70"/>
        <v>0</v>
      </c>
    </row>
    <row r="129" spans="1:9">
      <c r="A129" s="9">
        <v>42907</v>
      </c>
      <c r="B129" s="10"/>
      <c r="C129" s="10"/>
      <c r="D129" s="10"/>
      <c r="E129" s="10"/>
      <c r="F129" s="24">
        <f t="shared" si="67"/>
        <v>0</v>
      </c>
      <c r="G129" s="24">
        <f t="shared" si="68"/>
        <v>0</v>
      </c>
      <c r="H129" s="24">
        <f t="shared" si="69"/>
        <v>0</v>
      </c>
      <c r="I129" s="24">
        <f t="shared" si="70"/>
        <v>0</v>
      </c>
    </row>
    <row r="130" spans="1:9">
      <c r="A130" s="9">
        <v>42908</v>
      </c>
      <c r="B130" s="10"/>
      <c r="C130" s="10"/>
      <c r="D130" s="10"/>
      <c r="E130" s="10"/>
      <c r="F130" s="24">
        <f t="shared" si="67"/>
        <v>0</v>
      </c>
      <c r="G130" s="24">
        <f t="shared" si="68"/>
        <v>0</v>
      </c>
      <c r="H130" s="24">
        <f t="shared" si="69"/>
        <v>0</v>
      </c>
      <c r="I130" s="24">
        <f t="shared" si="70"/>
        <v>0</v>
      </c>
    </row>
    <row r="131" spans="1:9">
      <c r="A131" s="9">
        <v>42909</v>
      </c>
      <c r="B131" s="10"/>
      <c r="C131" s="10"/>
      <c r="D131" s="10"/>
      <c r="E131" s="10"/>
      <c r="F131" s="24">
        <f t="shared" si="67"/>
        <v>0</v>
      </c>
      <c r="G131" s="24">
        <f t="shared" si="68"/>
        <v>0</v>
      </c>
      <c r="H131" s="24">
        <f t="shared" si="69"/>
        <v>0</v>
      </c>
      <c r="I131" s="24">
        <f t="shared" si="70"/>
        <v>0</v>
      </c>
    </row>
    <row r="132" spans="1:9">
      <c r="A132" s="9">
        <v>42910</v>
      </c>
      <c r="B132" s="10"/>
      <c r="C132" s="10"/>
      <c r="D132" s="10"/>
      <c r="E132" s="10"/>
      <c r="F132" s="24">
        <f t="shared" si="67"/>
        <v>0</v>
      </c>
      <c r="G132" s="24">
        <f t="shared" si="68"/>
        <v>0</v>
      </c>
      <c r="H132" s="24">
        <f t="shared" si="69"/>
        <v>0</v>
      </c>
      <c r="I132" s="24">
        <f t="shared" si="70"/>
        <v>0</v>
      </c>
    </row>
    <row r="133" spans="1:9">
      <c r="A133" s="9">
        <v>42911</v>
      </c>
      <c r="B133" s="10"/>
      <c r="C133" s="10"/>
      <c r="D133" s="10"/>
      <c r="E133" s="10"/>
      <c r="F133" s="24">
        <f t="shared" si="67"/>
        <v>0</v>
      </c>
      <c r="G133" s="24">
        <f t="shared" si="68"/>
        <v>0</v>
      </c>
      <c r="H133" s="24">
        <f t="shared" si="69"/>
        <v>0</v>
      </c>
      <c r="I133" s="24">
        <f t="shared" si="70"/>
        <v>0</v>
      </c>
    </row>
    <row r="134" spans="1:9">
      <c r="A134" s="9">
        <v>42912</v>
      </c>
      <c r="B134" s="10"/>
      <c r="C134" s="10"/>
      <c r="D134" s="10"/>
      <c r="E134" s="10"/>
      <c r="F134" s="24">
        <f t="shared" si="67"/>
        <v>0</v>
      </c>
      <c r="G134" s="24">
        <f t="shared" si="68"/>
        <v>0</v>
      </c>
      <c r="H134" s="24">
        <f t="shared" si="69"/>
        <v>0</v>
      </c>
      <c r="I134" s="24">
        <f t="shared" si="70"/>
        <v>0</v>
      </c>
    </row>
    <row r="135" spans="1:9">
      <c r="A135" s="9">
        <v>42913</v>
      </c>
      <c r="B135" s="10"/>
      <c r="C135" s="10"/>
      <c r="D135" s="10"/>
      <c r="E135" s="10"/>
      <c r="F135" s="24">
        <f t="shared" si="67"/>
        <v>0</v>
      </c>
      <c r="G135" s="24">
        <f t="shared" si="68"/>
        <v>0</v>
      </c>
      <c r="H135" s="24">
        <f t="shared" si="69"/>
        <v>0</v>
      </c>
      <c r="I135" s="24">
        <f t="shared" si="70"/>
        <v>0</v>
      </c>
    </row>
    <row r="136" spans="1:9">
      <c r="A136" s="9">
        <v>42914</v>
      </c>
      <c r="B136" s="10"/>
      <c r="C136" s="10"/>
      <c r="D136" s="10"/>
      <c r="E136" s="10"/>
      <c r="F136" s="24">
        <f t="shared" si="67"/>
        <v>0</v>
      </c>
      <c r="G136" s="24">
        <f t="shared" si="68"/>
        <v>0</v>
      </c>
      <c r="H136" s="24">
        <f t="shared" si="69"/>
        <v>0</v>
      </c>
      <c r="I136" s="24">
        <f t="shared" si="70"/>
        <v>0</v>
      </c>
    </row>
    <row r="137" spans="1:9">
      <c r="A137" s="9">
        <v>42915</v>
      </c>
      <c r="B137" s="10"/>
      <c r="C137" s="10"/>
      <c r="D137" s="10"/>
      <c r="E137" s="10"/>
      <c r="F137" s="24">
        <f t="shared" si="67"/>
        <v>0</v>
      </c>
      <c r="G137" s="24">
        <f t="shared" si="68"/>
        <v>0</v>
      </c>
      <c r="H137" s="24">
        <f t="shared" si="69"/>
        <v>0</v>
      </c>
      <c r="I137" s="24">
        <f t="shared" si="70"/>
        <v>0</v>
      </c>
    </row>
    <row r="138" spans="1:9">
      <c r="A138" s="9">
        <v>42916</v>
      </c>
      <c r="B138" s="10"/>
      <c r="C138" s="10"/>
      <c r="D138" s="10"/>
      <c r="E138" s="10"/>
      <c r="F138" s="24">
        <f t="shared" si="67"/>
        <v>0</v>
      </c>
      <c r="G138" s="24">
        <f t="shared" si="68"/>
        <v>0</v>
      </c>
      <c r="H138" s="24">
        <f t="shared" si="69"/>
        <v>0</v>
      </c>
      <c r="I138" s="24">
        <f t="shared" si="70"/>
        <v>0</v>
      </c>
    </row>
    <row r="139" spans="1:9">
      <c r="A139" s="9">
        <v>42917</v>
      </c>
      <c r="B139" s="10"/>
      <c r="C139" s="10"/>
      <c r="D139" s="10"/>
      <c r="E139" s="10"/>
      <c r="F139" s="24">
        <f t="shared" si="67"/>
        <v>0</v>
      </c>
      <c r="G139" s="24">
        <f t="shared" si="68"/>
        <v>0</v>
      </c>
      <c r="H139" s="24">
        <f t="shared" si="69"/>
        <v>0</v>
      </c>
      <c r="I139" s="24">
        <f t="shared" si="70"/>
        <v>0</v>
      </c>
    </row>
    <row r="140" spans="1:9">
      <c r="A140" s="9">
        <v>42918</v>
      </c>
      <c r="B140" s="10"/>
      <c r="C140" s="10"/>
      <c r="D140" s="10"/>
      <c r="E140" s="10"/>
      <c r="F140" s="24">
        <f t="shared" si="67"/>
        <v>0</v>
      </c>
      <c r="G140" s="24">
        <f t="shared" si="68"/>
        <v>0</v>
      </c>
      <c r="H140" s="24">
        <f t="shared" si="69"/>
        <v>0</v>
      </c>
      <c r="I140" s="24">
        <f t="shared" si="70"/>
        <v>0</v>
      </c>
    </row>
    <row r="141" spans="1:9">
      <c r="A141" s="9">
        <v>42919</v>
      </c>
      <c r="B141" s="10"/>
      <c r="C141" s="10"/>
      <c r="D141" s="10"/>
      <c r="E141" s="10"/>
      <c r="F141" s="24">
        <f t="shared" si="67"/>
        <v>0</v>
      </c>
      <c r="G141" s="24">
        <f t="shared" si="68"/>
        <v>0</v>
      </c>
      <c r="H141" s="24">
        <f t="shared" si="69"/>
        <v>0</v>
      </c>
      <c r="I141" s="24">
        <f t="shared" si="70"/>
        <v>0</v>
      </c>
    </row>
    <row r="142" spans="1:9">
      <c r="A142" s="9">
        <v>42920</v>
      </c>
      <c r="B142" s="10"/>
      <c r="C142" s="10"/>
      <c r="D142" s="10"/>
      <c r="E142" s="10"/>
      <c r="F142" s="24">
        <f t="shared" si="67"/>
        <v>0</v>
      </c>
      <c r="G142" s="24">
        <f t="shared" si="68"/>
        <v>0</v>
      </c>
      <c r="H142" s="24">
        <f t="shared" si="69"/>
        <v>0</v>
      </c>
      <c r="I142" s="24">
        <f t="shared" si="70"/>
        <v>0</v>
      </c>
    </row>
    <row r="143" spans="1:9">
      <c r="A143" s="9">
        <v>42921</v>
      </c>
      <c r="B143" s="10"/>
      <c r="C143" s="10"/>
      <c r="D143" s="10"/>
      <c r="E143" s="10"/>
      <c r="F143" s="24">
        <f t="shared" si="67"/>
        <v>0</v>
      </c>
      <c r="G143" s="24">
        <f t="shared" si="68"/>
        <v>0</v>
      </c>
      <c r="H143" s="24">
        <f t="shared" si="69"/>
        <v>0</v>
      </c>
      <c r="I143" s="24">
        <f t="shared" si="70"/>
        <v>0</v>
      </c>
    </row>
    <row r="144" spans="1:9">
      <c r="A144" s="9">
        <v>42922</v>
      </c>
      <c r="B144" s="10"/>
      <c r="C144" s="10"/>
      <c r="D144" s="10"/>
      <c r="E144" s="10"/>
      <c r="F144" s="24">
        <f t="shared" si="67"/>
        <v>0</v>
      </c>
      <c r="G144" s="24">
        <f t="shared" si="68"/>
        <v>0</v>
      </c>
      <c r="H144" s="24">
        <f t="shared" si="69"/>
        <v>0</v>
      </c>
      <c r="I144" s="24">
        <f t="shared" si="70"/>
        <v>0</v>
      </c>
    </row>
    <row r="145" spans="1:9">
      <c r="A145" s="9">
        <v>42923</v>
      </c>
      <c r="B145" s="10"/>
      <c r="C145" s="10"/>
      <c r="D145" s="10"/>
      <c r="E145" s="10"/>
      <c r="F145" s="24">
        <f t="shared" si="67"/>
        <v>0</v>
      </c>
      <c r="G145" s="24">
        <f t="shared" si="68"/>
        <v>0</v>
      </c>
      <c r="H145" s="24">
        <f t="shared" si="69"/>
        <v>0</v>
      </c>
      <c r="I145" s="24">
        <f t="shared" si="70"/>
        <v>0</v>
      </c>
    </row>
    <row r="146" spans="1:9">
      <c r="A146" s="9">
        <v>42924</v>
      </c>
      <c r="B146" s="10"/>
      <c r="C146" s="10"/>
      <c r="D146" s="10"/>
      <c r="E146" s="10"/>
      <c r="F146" s="24">
        <f t="shared" si="67"/>
        <v>0</v>
      </c>
      <c r="G146" s="24">
        <f t="shared" si="68"/>
        <v>0</v>
      </c>
      <c r="H146" s="24">
        <f t="shared" si="69"/>
        <v>0</v>
      </c>
      <c r="I146" s="24">
        <f t="shared" si="70"/>
        <v>0</v>
      </c>
    </row>
    <row r="147" spans="1:9">
      <c r="A147" s="9">
        <v>42925</v>
      </c>
      <c r="B147" s="10"/>
      <c r="C147" s="10"/>
      <c r="D147" s="10"/>
      <c r="E147" s="10"/>
      <c r="F147" s="24">
        <f t="shared" si="67"/>
        <v>0</v>
      </c>
      <c r="G147" s="24">
        <f t="shared" si="68"/>
        <v>0</v>
      </c>
      <c r="H147" s="24">
        <f t="shared" si="69"/>
        <v>0</v>
      </c>
      <c r="I147" s="24">
        <f t="shared" si="70"/>
        <v>0</v>
      </c>
    </row>
    <row r="148" spans="1:9">
      <c r="A148" s="9">
        <v>42926</v>
      </c>
      <c r="B148" s="10"/>
      <c r="C148" s="10"/>
      <c r="D148" s="10"/>
      <c r="E148" s="10"/>
      <c r="F148" s="24">
        <f t="shared" si="67"/>
        <v>0</v>
      </c>
      <c r="G148" s="24">
        <f t="shared" si="68"/>
        <v>0</v>
      </c>
      <c r="H148" s="24">
        <f t="shared" si="69"/>
        <v>0</v>
      </c>
      <c r="I148" s="24">
        <f t="shared" si="70"/>
        <v>0</v>
      </c>
    </row>
    <row r="149" spans="1:9">
      <c r="A149" s="9">
        <v>42927</v>
      </c>
      <c r="B149" s="10"/>
      <c r="C149" s="10"/>
      <c r="D149" s="10"/>
      <c r="E149" s="10"/>
      <c r="F149" s="24">
        <f t="shared" si="67"/>
        <v>0</v>
      </c>
      <c r="G149" s="24">
        <f t="shared" si="68"/>
        <v>0</v>
      </c>
      <c r="H149" s="24">
        <f t="shared" si="69"/>
        <v>0</v>
      </c>
      <c r="I149" s="24">
        <f t="shared" si="70"/>
        <v>0</v>
      </c>
    </row>
    <row r="150" spans="1:9">
      <c r="A150" s="9">
        <v>42928</v>
      </c>
      <c r="B150" s="10"/>
      <c r="C150" s="10"/>
      <c r="D150" s="10"/>
      <c r="E150" s="10"/>
      <c r="F150" s="24">
        <f t="shared" si="67"/>
        <v>0</v>
      </c>
      <c r="G150" s="24">
        <f t="shared" si="68"/>
        <v>0</v>
      </c>
      <c r="H150" s="24">
        <f t="shared" si="69"/>
        <v>0</v>
      </c>
      <c r="I150" s="24">
        <f t="shared" si="70"/>
        <v>0</v>
      </c>
    </row>
    <row r="151" spans="1:9">
      <c r="A151" s="9">
        <v>42929</v>
      </c>
      <c r="B151" s="10"/>
      <c r="C151" s="10"/>
      <c r="D151" s="10"/>
      <c r="E151" s="10"/>
      <c r="F151" s="24">
        <f t="shared" si="67"/>
        <v>0</v>
      </c>
      <c r="G151" s="24">
        <f t="shared" si="68"/>
        <v>0</v>
      </c>
      <c r="H151" s="24">
        <f t="shared" si="69"/>
        <v>0</v>
      </c>
      <c r="I151" s="24">
        <f t="shared" si="70"/>
        <v>0</v>
      </c>
    </row>
    <row r="152" spans="1:9">
      <c r="A152" s="9">
        <v>42930</v>
      </c>
      <c r="B152" s="10"/>
      <c r="C152" s="10"/>
      <c r="D152" s="10"/>
      <c r="E152" s="10"/>
      <c r="F152" s="24">
        <f t="shared" si="67"/>
        <v>0</v>
      </c>
      <c r="G152" s="24">
        <f t="shared" si="68"/>
        <v>0</v>
      </c>
      <c r="H152" s="24">
        <f t="shared" si="69"/>
        <v>0</v>
      </c>
      <c r="I152" s="24">
        <f t="shared" si="70"/>
        <v>0</v>
      </c>
    </row>
    <row r="153" spans="1:9">
      <c r="A153" s="9">
        <v>42931</v>
      </c>
      <c r="B153" s="10"/>
      <c r="C153" s="10"/>
      <c r="D153" s="10"/>
      <c r="E153" s="10"/>
      <c r="F153" s="24">
        <f t="shared" si="67"/>
        <v>0</v>
      </c>
      <c r="G153" s="24">
        <f t="shared" si="68"/>
        <v>0</v>
      </c>
      <c r="H153" s="24">
        <f t="shared" si="69"/>
        <v>0</v>
      </c>
      <c r="I153" s="24">
        <f t="shared" si="70"/>
        <v>0</v>
      </c>
    </row>
    <row r="154" spans="1:9">
      <c r="A154" s="9">
        <v>42932</v>
      </c>
      <c r="B154" s="10"/>
      <c r="C154" s="10"/>
      <c r="D154" s="10"/>
      <c r="E154" s="10"/>
      <c r="F154" s="24">
        <f t="shared" si="67"/>
        <v>0</v>
      </c>
      <c r="G154" s="24">
        <f t="shared" si="68"/>
        <v>0</v>
      </c>
      <c r="H154" s="24">
        <f t="shared" si="69"/>
        <v>0</v>
      </c>
      <c r="I154" s="24">
        <f t="shared" si="70"/>
        <v>0</v>
      </c>
    </row>
    <row r="155" spans="1:9">
      <c r="A155" s="9">
        <v>42933</v>
      </c>
      <c r="B155" s="10"/>
      <c r="C155" s="10"/>
      <c r="D155" s="10"/>
      <c r="E155" s="10"/>
      <c r="F155" s="24">
        <f t="shared" si="67"/>
        <v>0</v>
      </c>
      <c r="G155" s="24">
        <f t="shared" si="68"/>
        <v>0</v>
      </c>
      <c r="H155" s="24">
        <f t="shared" si="69"/>
        <v>0</v>
      </c>
      <c r="I155" s="24">
        <f t="shared" si="70"/>
        <v>0</v>
      </c>
    </row>
    <row r="156" spans="1:9">
      <c r="A156" s="9">
        <v>42934</v>
      </c>
      <c r="B156" s="10"/>
      <c r="C156" s="10"/>
      <c r="D156" s="10"/>
      <c r="E156" s="10"/>
      <c r="F156" s="24">
        <f t="shared" si="67"/>
        <v>0</v>
      </c>
      <c r="G156" s="24">
        <f t="shared" si="68"/>
        <v>0</v>
      </c>
      <c r="H156" s="24">
        <f t="shared" si="69"/>
        <v>0</v>
      </c>
      <c r="I156" s="24">
        <f t="shared" si="70"/>
        <v>0</v>
      </c>
    </row>
    <row r="157" spans="1:9">
      <c r="A157" s="9">
        <v>42935</v>
      </c>
      <c r="B157" s="10"/>
      <c r="C157" s="10"/>
      <c r="D157" s="10"/>
      <c r="E157" s="10"/>
      <c r="F157" s="24">
        <f t="shared" si="67"/>
        <v>0</v>
      </c>
      <c r="G157" s="24">
        <f t="shared" si="68"/>
        <v>0</v>
      </c>
      <c r="H157" s="24">
        <f t="shared" si="69"/>
        <v>0</v>
      </c>
      <c r="I157" s="24">
        <f t="shared" si="70"/>
        <v>0</v>
      </c>
    </row>
    <row r="158" spans="1:9">
      <c r="A158" s="9">
        <v>42936</v>
      </c>
      <c r="B158" s="10"/>
      <c r="C158" s="10"/>
      <c r="D158" s="10"/>
      <c r="E158" s="10"/>
      <c r="F158" s="24">
        <f t="shared" si="67"/>
        <v>0</v>
      </c>
      <c r="G158" s="24">
        <f t="shared" si="68"/>
        <v>0</v>
      </c>
      <c r="H158" s="24">
        <f t="shared" si="69"/>
        <v>0</v>
      </c>
      <c r="I158" s="24">
        <f t="shared" si="70"/>
        <v>0</v>
      </c>
    </row>
    <row r="159" spans="1:9">
      <c r="A159" s="9">
        <v>42937</v>
      </c>
      <c r="B159" s="10"/>
      <c r="C159" s="10"/>
      <c r="D159" s="10"/>
      <c r="E159" s="10"/>
      <c r="F159" s="24">
        <f t="shared" ref="F159:F222" si="71">B159/10000</f>
        <v>0</v>
      </c>
      <c r="G159" s="24">
        <f t="shared" ref="G159:G222" si="72">C159/10000</f>
        <v>0</v>
      </c>
      <c r="H159" s="24">
        <f t="shared" ref="H159:H222" si="73">D159/10000</f>
        <v>0</v>
      </c>
      <c r="I159" s="24">
        <f t="shared" ref="I159:I222" si="74">E159/10000</f>
        <v>0</v>
      </c>
    </row>
    <row r="160" spans="1:9">
      <c r="A160" s="9">
        <v>42938</v>
      </c>
      <c r="B160" s="10"/>
      <c r="C160" s="10"/>
      <c r="D160" s="10"/>
      <c r="E160" s="10"/>
      <c r="F160" s="24">
        <f t="shared" si="71"/>
        <v>0</v>
      </c>
      <c r="G160" s="24">
        <f t="shared" si="72"/>
        <v>0</v>
      </c>
      <c r="H160" s="24">
        <f t="shared" si="73"/>
        <v>0</v>
      </c>
      <c r="I160" s="24">
        <f t="shared" si="74"/>
        <v>0</v>
      </c>
    </row>
    <row r="161" spans="1:9">
      <c r="A161" s="9">
        <v>42939</v>
      </c>
      <c r="B161" s="10"/>
      <c r="C161" s="10"/>
      <c r="D161" s="10"/>
      <c r="E161" s="10"/>
      <c r="F161" s="24">
        <f t="shared" si="71"/>
        <v>0</v>
      </c>
      <c r="G161" s="24">
        <f t="shared" si="72"/>
        <v>0</v>
      </c>
      <c r="H161" s="24">
        <f t="shared" si="73"/>
        <v>0</v>
      </c>
      <c r="I161" s="24">
        <f t="shared" si="74"/>
        <v>0</v>
      </c>
    </row>
    <row r="162" spans="1:9">
      <c r="A162" s="9">
        <v>42940</v>
      </c>
      <c r="B162" s="10"/>
      <c r="C162" s="10"/>
      <c r="D162" s="10"/>
      <c r="E162" s="10"/>
      <c r="F162" s="24">
        <f t="shared" si="71"/>
        <v>0</v>
      </c>
      <c r="G162" s="24">
        <f t="shared" si="72"/>
        <v>0</v>
      </c>
      <c r="H162" s="24">
        <f t="shared" si="73"/>
        <v>0</v>
      </c>
      <c r="I162" s="24">
        <f t="shared" si="74"/>
        <v>0</v>
      </c>
    </row>
    <row r="163" spans="1:9">
      <c r="A163" s="9">
        <v>42941</v>
      </c>
      <c r="B163" s="10"/>
      <c r="C163" s="10"/>
      <c r="D163" s="10"/>
      <c r="E163" s="10"/>
      <c r="F163" s="24">
        <f t="shared" si="71"/>
        <v>0</v>
      </c>
      <c r="G163" s="24">
        <f t="shared" si="72"/>
        <v>0</v>
      </c>
      <c r="H163" s="24">
        <f t="shared" si="73"/>
        <v>0</v>
      </c>
      <c r="I163" s="24">
        <f t="shared" si="74"/>
        <v>0</v>
      </c>
    </row>
    <row r="164" spans="1:9">
      <c r="A164" s="9">
        <v>42942</v>
      </c>
      <c r="B164" s="10"/>
      <c r="C164" s="10"/>
      <c r="D164" s="10"/>
      <c r="E164" s="10"/>
      <c r="F164" s="24">
        <f t="shared" si="71"/>
        <v>0</v>
      </c>
      <c r="G164" s="24">
        <f t="shared" si="72"/>
        <v>0</v>
      </c>
      <c r="H164" s="24">
        <f t="shared" si="73"/>
        <v>0</v>
      </c>
      <c r="I164" s="24">
        <f t="shared" si="74"/>
        <v>0</v>
      </c>
    </row>
    <row r="165" spans="1:9">
      <c r="A165" s="9">
        <v>42943</v>
      </c>
      <c r="B165" s="10"/>
      <c r="C165" s="10"/>
      <c r="D165" s="10"/>
      <c r="E165" s="10"/>
      <c r="F165" s="24">
        <f t="shared" si="71"/>
        <v>0</v>
      </c>
      <c r="G165" s="24">
        <f t="shared" si="72"/>
        <v>0</v>
      </c>
      <c r="H165" s="24">
        <f t="shared" si="73"/>
        <v>0</v>
      </c>
      <c r="I165" s="24">
        <f t="shared" si="74"/>
        <v>0</v>
      </c>
    </row>
    <row r="166" spans="1:9">
      <c r="A166" s="9">
        <v>42944</v>
      </c>
      <c r="B166" s="10"/>
      <c r="C166" s="10"/>
      <c r="D166" s="10"/>
      <c r="E166" s="10"/>
      <c r="F166" s="24">
        <f t="shared" si="71"/>
        <v>0</v>
      </c>
      <c r="G166" s="24">
        <f t="shared" si="72"/>
        <v>0</v>
      </c>
      <c r="H166" s="24">
        <f t="shared" si="73"/>
        <v>0</v>
      </c>
      <c r="I166" s="24">
        <f t="shared" si="74"/>
        <v>0</v>
      </c>
    </row>
    <row r="167" spans="1:9">
      <c r="A167" s="9">
        <v>42945</v>
      </c>
      <c r="B167" s="10"/>
      <c r="C167" s="10"/>
      <c r="D167" s="10"/>
      <c r="E167" s="10"/>
      <c r="F167" s="24">
        <f t="shared" si="71"/>
        <v>0</v>
      </c>
      <c r="G167" s="24">
        <f t="shared" si="72"/>
        <v>0</v>
      </c>
      <c r="H167" s="24">
        <f t="shared" si="73"/>
        <v>0</v>
      </c>
      <c r="I167" s="24">
        <f t="shared" si="74"/>
        <v>0</v>
      </c>
    </row>
    <row r="168" spans="1:9">
      <c r="A168" s="9">
        <v>42946</v>
      </c>
      <c r="B168" s="10"/>
      <c r="C168" s="10"/>
      <c r="D168" s="10"/>
      <c r="E168" s="10"/>
      <c r="F168" s="24">
        <f t="shared" si="71"/>
        <v>0</v>
      </c>
      <c r="G168" s="24">
        <f t="shared" si="72"/>
        <v>0</v>
      </c>
      <c r="H168" s="24">
        <f t="shared" si="73"/>
        <v>0</v>
      </c>
      <c r="I168" s="24">
        <f t="shared" si="74"/>
        <v>0</v>
      </c>
    </row>
    <row r="169" spans="1:9">
      <c r="A169" s="9">
        <v>42947</v>
      </c>
      <c r="B169" s="10"/>
      <c r="C169" s="10"/>
      <c r="D169" s="10"/>
      <c r="E169" s="10"/>
      <c r="F169" s="24">
        <f t="shared" si="71"/>
        <v>0</v>
      </c>
      <c r="G169" s="24">
        <f t="shared" si="72"/>
        <v>0</v>
      </c>
      <c r="H169" s="24">
        <f t="shared" si="73"/>
        <v>0</v>
      </c>
      <c r="I169" s="24">
        <f t="shared" si="74"/>
        <v>0</v>
      </c>
    </row>
    <row r="170" spans="1:9">
      <c r="A170" s="9">
        <v>42948</v>
      </c>
      <c r="B170" s="10"/>
      <c r="C170" s="10"/>
      <c r="D170" s="10"/>
      <c r="E170" s="10"/>
      <c r="F170" s="24">
        <f t="shared" si="71"/>
        <v>0</v>
      </c>
      <c r="G170" s="24">
        <f t="shared" si="72"/>
        <v>0</v>
      </c>
      <c r="H170" s="24">
        <f t="shared" si="73"/>
        <v>0</v>
      </c>
      <c r="I170" s="24">
        <f t="shared" si="74"/>
        <v>0</v>
      </c>
    </row>
    <row r="171" spans="1:9">
      <c r="A171" s="9">
        <v>42949</v>
      </c>
      <c r="B171" s="10"/>
      <c r="C171" s="10"/>
      <c r="D171" s="10"/>
      <c r="E171" s="10"/>
      <c r="F171" s="24">
        <f t="shared" si="71"/>
        <v>0</v>
      </c>
      <c r="G171" s="24">
        <f t="shared" si="72"/>
        <v>0</v>
      </c>
      <c r="H171" s="24">
        <f t="shared" si="73"/>
        <v>0</v>
      </c>
      <c r="I171" s="24">
        <f t="shared" si="74"/>
        <v>0</v>
      </c>
    </row>
    <row r="172" spans="1:9">
      <c r="A172" s="9">
        <v>42950</v>
      </c>
      <c r="B172" s="10"/>
      <c r="C172" s="10"/>
      <c r="D172" s="10"/>
      <c r="E172" s="10"/>
      <c r="F172" s="24">
        <f t="shared" si="71"/>
        <v>0</v>
      </c>
      <c r="G172" s="24">
        <f t="shared" si="72"/>
        <v>0</v>
      </c>
      <c r="H172" s="24">
        <f t="shared" si="73"/>
        <v>0</v>
      </c>
      <c r="I172" s="24">
        <f t="shared" si="74"/>
        <v>0</v>
      </c>
    </row>
    <row r="173" spans="1:9">
      <c r="A173" s="9">
        <v>42951</v>
      </c>
      <c r="B173" s="10"/>
      <c r="C173" s="10"/>
      <c r="D173" s="10"/>
      <c r="E173" s="10"/>
      <c r="F173" s="24">
        <f t="shared" si="71"/>
        <v>0</v>
      </c>
      <c r="G173" s="24">
        <f t="shared" si="72"/>
        <v>0</v>
      </c>
      <c r="H173" s="24">
        <f t="shared" si="73"/>
        <v>0</v>
      </c>
      <c r="I173" s="24">
        <f t="shared" si="74"/>
        <v>0</v>
      </c>
    </row>
    <row r="174" spans="1:9">
      <c r="A174" s="9">
        <v>42952</v>
      </c>
      <c r="B174" s="10"/>
      <c r="C174" s="10"/>
      <c r="D174" s="10"/>
      <c r="E174" s="10"/>
      <c r="F174" s="24">
        <f t="shared" si="71"/>
        <v>0</v>
      </c>
      <c r="G174" s="24">
        <f t="shared" si="72"/>
        <v>0</v>
      </c>
      <c r="H174" s="24">
        <f t="shared" si="73"/>
        <v>0</v>
      </c>
      <c r="I174" s="24">
        <f t="shared" si="74"/>
        <v>0</v>
      </c>
    </row>
    <row r="175" spans="1:9">
      <c r="A175" s="9">
        <v>42953</v>
      </c>
      <c r="B175" s="10"/>
      <c r="C175" s="10"/>
      <c r="D175" s="10"/>
      <c r="E175" s="10"/>
      <c r="F175" s="24">
        <f t="shared" si="71"/>
        <v>0</v>
      </c>
      <c r="G175" s="24">
        <f t="shared" si="72"/>
        <v>0</v>
      </c>
      <c r="H175" s="24">
        <f t="shared" si="73"/>
        <v>0</v>
      </c>
      <c r="I175" s="24">
        <f t="shared" si="74"/>
        <v>0</v>
      </c>
    </row>
    <row r="176" spans="1:9">
      <c r="A176" s="9">
        <v>42954</v>
      </c>
      <c r="B176" s="10"/>
      <c r="C176" s="10"/>
      <c r="D176" s="10"/>
      <c r="E176" s="10"/>
      <c r="F176" s="24">
        <f t="shared" si="71"/>
        <v>0</v>
      </c>
      <c r="G176" s="24">
        <f t="shared" si="72"/>
        <v>0</v>
      </c>
      <c r="H176" s="24">
        <f t="shared" si="73"/>
        <v>0</v>
      </c>
      <c r="I176" s="24">
        <f t="shared" si="74"/>
        <v>0</v>
      </c>
    </row>
    <row r="177" spans="1:9">
      <c r="A177" s="9">
        <v>42955</v>
      </c>
      <c r="B177" s="10"/>
      <c r="C177" s="10"/>
      <c r="D177" s="10"/>
      <c r="E177" s="10"/>
      <c r="F177" s="24">
        <f t="shared" si="71"/>
        <v>0</v>
      </c>
      <c r="G177" s="24">
        <f t="shared" si="72"/>
        <v>0</v>
      </c>
      <c r="H177" s="24">
        <f t="shared" si="73"/>
        <v>0</v>
      </c>
      <c r="I177" s="24">
        <f t="shared" si="74"/>
        <v>0</v>
      </c>
    </row>
    <row r="178" spans="1:9">
      <c r="A178" s="9">
        <v>42956</v>
      </c>
      <c r="B178" s="10"/>
      <c r="C178" s="10"/>
      <c r="D178" s="10"/>
      <c r="E178" s="10"/>
      <c r="F178" s="24">
        <f t="shared" si="71"/>
        <v>0</v>
      </c>
      <c r="G178" s="24">
        <f t="shared" si="72"/>
        <v>0</v>
      </c>
      <c r="H178" s="24">
        <f t="shared" si="73"/>
        <v>0</v>
      </c>
      <c r="I178" s="24">
        <f t="shared" si="74"/>
        <v>0</v>
      </c>
    </row>
    <row r="179" spans="1:9">
      <c r="A179" s="9">
        <v>42957</v>
      </c>
      <c r="B179" s="10"/>
      <c r="C179" s="10"/>
      <c r="D179" s="10"/>
      <c r="E179" s="10"/>
      <c r="F179" s="24">
        <f t="shared" si="71"/>
        <v>0</v>
      </c>
      <c r="G179" s="24">
        <f t="shared" si="72"/>
        <v>0</v>
      </c>
      <c r="H179" s="24">
        <f t="shared" si="73"/>
        <v>0</v>
      </c>
      <c r="I179" s="24">
        <f t="shared" si="74"/>
        <v>0</v>
      </c>
    </row>
    <row r="180" spans="1:9">
      <c r="A180" s="9">
        <v>42958</v>
      </c>
      <c r="B180" s="10"/>
      <c r="C180" s="10"/>
      <c r="D180" s="10"/>
      <c r="E180" s="10"/>
      <c r="F180" s="24">
        <f t="shared" si="71"/>
        <v>0</v>
      </c>
      <c r="G180" s="24">
        <f t="shared" si="72"/>
        <v>0</v>
      </c>
      <c r="H180" s="24">
        <f t="shared" si="73"/>
        <v>0</v>
      </c>
      <c r="I180" s="24">
        <f t="shared" si="74"/>
        <v>0</v>
      </c>
    </row>
    <row r="181" spans="1:9">
      <c r="A181" s="9">
        <v>42959</v>
      </c>
      <c r="B181" s="10"/>
      <c r="C181" s="10"/>
      <c r="D181" s="10"/>
      <c r="E181" s="10"/>
      <c r="F181" s="24">
        <f t="shared" si="71"/>
        <v>0</v>
      </c>
      <c r="G181" s="24">
        <f t="shared" si="72"/>
        <v>0</v>
      </c>
      <c r="H181" s="24">
        <f t="shared" si="73"/>
        <v>0</v>
      </c>
      <c r="I181" s="24">
        <f t="shared" si="74"/>
        <v>0</v>
      </c>
    </row>
    <row r="182" spans="1:9">
      <c r="A182" s="9">
        <v>42960</v>
      </c>
      <c r="B182" s="10"/>
      <c r="C182" s="10"/>
      <c r="D182" s="10"/>
      <c r="E182" s="10"/>
      <c r="F182" s="24">
        <f t="shared" si="71"/>
        <v>0</v>
      </c>
      <c r="G182" s="24">
        <f t="shared" si="72"/>
        <v>0</v>
      </c>
      <c r="H182" s="24">
        <f t="shared" si="73"/>
        <v>0</v>
      </c>
      <c r="I182" s="24">
        <f t="shared" si="74"/>
        <v>0</v>
      </c>
    </row>
    <row r="183" spans="1:9">
      <c r="A183" s="9">
        <v>42961</v>
      </c>
      <c r="B183" s="10"/>
      <c r="C183" s="10"/>
      <c r="D183" s="10"/>
      <c r="E183" s="10"/>
      <c r="F183" s="24">
        <f t="shared" si="71"/>
        <v>0</v>
      </c>
      <c r="G183" s="24">
        <f t="shared" si="72"/>
        <v>0</v>
      </c>
      <c r="H183" s="24">
        <f t="shared" si="73"/>
        <v>0</v>
      </c>
      <c r="I183" s="24">
        <f t="shared" si="74"/>
        <v>0</v>
      </c>
    </row>
    <row r="184" spans="1:9">
      <c r="A184" s="9">
        <v>42962</v>
      </c>
      <c r="B184" s="10"/>
      <c r="C184" s="10"/>
      <c r="D184" s="10"/>
      <c r="E184" s="10"/>
      <c r="F184" s="24">
        <f t="shared" si="71"/>
        <v>0</v>
      </c>
      <c r="G184" s="24">
        <f t="shared" si="72"/>
        <v>0</v>
      </c>
      <c r="H184" s="24">
        <f t="shared" si="73"/>
        <v>0</v>
      </c>
      <c r="I184" s="24">
        <f t="shared" si="74"/>
        <v>0</v>
      </c>
    </row>
    <row r="185" spans="1:9">
      <c r="A185" s="9">
        <v>42963</v>
      </c>
      <c r="B185" s="10"/>
      <c r="C185" s="10"/>
      <c r="D185" s="10"/>
      <c r="E185" s="10"/>
      <c r="F185" s="24">
        <f t="shared" si="71"/>
        <v>0</v>
      </c>
      <c r="G185" s="24">
        <f t="shared" si="72"/>
        <v>0</v>
      </c>
      <c r="H185" s="24">
        <f t="shared" si="73"/>
        <v>0</v>
      </c>
      <c r="I185" s="24">
        <f t="shared" si="74"/>
        <v>0</v>
      </c>
    </row>
    <row r="186" spans="1:9">
      <c r="A186" s="9">
        <v>42964</v>
      </c>
      <c r="B186" s="10"/>
      <c r="C186" s="10"/>
      <c r="D186" s="10"/>
      <c r="E186" s="10"/>
      <c r="F186" s="24">
        <f t="shared" si="71"/>
        <v>0</v>
      </c>
      <c r="G186" s="24">
        <f t="shared" si="72"/>
        <v>0</v>
      </c>
      <c r="H186" s="24">
        <f t="shared" si="73"/>
        <v>0</v>
      </c>
      <c r="I186" s="24">
        <f t="shared" si="74"/>
        <v>0</v>
      </c>
    </row>
    <row r="187" spans="1:9">
      <c r="A187" s="9">
        <v>42965</v>
      </c>
      <c r="B187" s="10"/>
      <c r="C187" s="10"/>
      <c r="D187" s="10"/>
      <c r="E187" s="10"/>
      <c r="F187" s="24">
        <f t="shared" si="71"/>
        <v>0</v>
      </c>
      <c r="G187" s="24">
        <f t="shared" si="72"/>
        <v>0</v>
      </c>
      <c r="H187" s="24">
        <f t="shared" si="73"/>
        <v>0</v>
      </c>
      <c r="I187" s="24">
        <f t="shared" si="74"/>
        <v>0</v>
      </c>
    </row>
    <row r="188" spans="1:9">
      <c r="A188" s="9">
        <v>42966</v>
      </c>
      <c r="B188" s="10"/>
      <c r="C188" s="10"/>
      <c r="D188" s="10"/>
      <c r="E188" s="10"/>
      <c r="F188" s="24">
        <f t="shared" si="71"/>
        <v>0</v>
      </c>
      <c r="G188" s="24">
        <f t="shared" si="72"/>
        <v>0</v>
      </c>
      <c r="H188" s="24">
        <f t="shared" si="73"/>
        <v>0</v>
      </c>
      <c r="I188" s="24">
        <f t="shared" si="74"/>
        <v>0</v>
      </c>
    </row>
    <row r="189" spans="1:9">
      <c r="A189" s="9">
        <v>42967</v>
      </c>
      <c r="B189" s="10"/>
      <c r="C189" s="10"/>
      <c r="D189" s="10"/>
      <c r="E189" s="10"/>
      <c r="F189" s="24">
        <f t="shared" si="71"/>
        <v>0</v>
      </c>
      <c r="G189" s="24">
        <f t="shared" si="72"/>
        <v>0</v>
      </c>
      <c r="H189" s="24">
        <f t="shared" si="73"/>
        <v>0</v>
      </c>
      <c r="I189" s="24">
        <f t="shared" si="74"/>
        <v>0</v>
      </c>
    </row>
    <row r="190" spans="1:9">
      <c r="A190" s="9">
        <v>42968</v>
      </c>
      <c r="B190" s="10"/>
      <c r="C190" s="10"/>
      <c r="D190" s="10"/>
      <c r="E190" s="10"/>
      <c r="F190" s="24">
        <f t="shared" si="71"/>
        <v>0</v>
      </c>
      <c r="G190" s="24">
        <f t="shared" si="72"/>
        <v>0</v>
      </c>
      <c r="H190" s="24">
        <f t="shared" si="73"/>
        <v>0</v>
      </c>
      <c r="I190" s="24">
        <f t="shared" si="74"/>
        <v>0</v>
      </c>
    </row>
    <row r="191" spans="1:9">
      <c r="A191" s="9">
        <v>42969</v>
      </c>
      <c r="B191" s="10"/>
      <c r="C191" s="10"/>
      <c r="D191" s="10"/>
      <c r="E191" s="10"/>
      <c r="F191" s="24">
        <f t="shared" si="71"/>
        <v>0</v>
      </c>
      <c r="G191" s="24">
        <f t="shared" si="72"/>
        <v>0</v>
      </c>
      <c r="H191" s="24">
        <f t="shared" si="73"/>
        <v>0</v>
      </c>
      <c r="I191" s="24">
        <f t="shared" si="74"/>
        <v>0</v>
      </c>
    </row>
    <row r="192" spans="1:9">
      <c r="A192" s="9">
        <v>42970</v>
      </c>
      <c r="B192" s="10"/>
      <c r="C192" s="10"/>
      <c r="D192" s="10"/>
      <c r="E192" s="10"/>
      <c r="F192" s="24">
        <f t="shared" si="71"/>
        <v>0</v>
      </c>
      <c r="G192" s="24">
        <f t="shared" si="72"/>
        <v>0</v>
      </c>
      <c r="H192" s="24">
        <f t="shared" si="73"/>
        <v>0</v>
      </c>
      <c r="I192" s="24">
        <f t="shared" si="74"/>
        <v>0</v>
      </c>
    </row>
    <row r="193" spans="1:9">
      <c r="A193" s="9">
        <v>42971</v>
      </c>
      <c r="B193" s="10"/>
      <c r="C193" s="10"/>
      <c r="D193" s="10"/>
      <c r="E193" s="10"/>
      <c r="F193" s="24">
        <f t="shared" si="71"/>
        <v>0</v>
      </c>
      <c r="G193" s="24">
        <f t="shared" si="72"/>
        <v>0</v>
      </c>
      <c r="H193" s="24">
        <f t="shared" si="73"/>
        <v>0</v>
      </c>
      <c r="I193" s="24">
        <f t="shared" si="74"/>
        <v>0</v>
      </c>
    </row>
    <row r="194" spans="1:9">
      <c r="A194" s="9">
        <v>42972</v>
      </c>
      <c r="B194" s="10"/>
      <c r="C194" s="10"/>
      <c r="D194" s="10"/>
      <c r="E194" s="10"/>
      <c r="F194" s="24">
        <f t="shared" si="71"/>
        <v>0</v>
      </c>
      <c r="G194" s="24">
        <f t="shared" si="72"/>
        <v>0</v>
      </c>
      <c r="H194" s="24">
        <f t="shared" si="73"/>
        <v>0</v>
      </c>
      <c r="I194" s="24">
        <f t="shared" si="74"/>
        <v>0</v>
      </c>
    </row>
    <row r="195" spans="1:9">
      <c r="A195" s="9">
        <v>42973</v>
      </c>
      <c r="B195" s="10"/>
      <c r="C195" s="10"/>
      <c r="D195" s="10"/>
      <c r="E195" s="10"/>
      <c r="F195" s="24">
        <f t="shared" si="71"/>
        <v>0</v>
      </c>
      <c r="G195" s="24">
        <f t="shared" si="72"/>
        <v>0</v>
      </c>
      <c r="H195" s="24">
        <f t="shared" si="73"/>
        <v>0</v>
      </c>
      <c r="I195" s="24">
        <f t="shared" si="74"/>
        <v>0</v>
      </c>
    </row>
    <row r="196" spans="1:9">
      <c r="A196" s="9">
        <v>42974</v>
      </c>
      <c r="B196" s="10"/>
      <c r="C196" s="10"/>
      <c r="D196" s="10"/>
      <c r="E196" s="10"/>
      <c r="F196" s="24">
        <f t="shared" si="71"/>
        <v>0</v>
      </c>
      <c r="G196" s="24">
        <f t="shared" si="72"/>
        <v>0</v>
      </c>
      <c r="H196" s="24">
        <f t="shared" si="73"/>
        <v>0</v>
      </c>
      <c r="I196" s="24">
        <f t="shared" si="74"/>
        <v>0</v>
      </c>
    </row>
    <row r="197" spans="1:9">
      <c r="A197" s="9">
        <v>42975</v>
      </c>
      <c r="B197" s="10"/>
      <c r="C197" s="10"/>
      <c r="D197" s="10"/>
      <c r="E197" s="10"/>
      <c r="F197" s="24">
        <f t="shared" si="71"/>
        <v>0</v>
      </c>
      <c r="G197" s="24">
        <f t="shared" si="72"/>
        <v>0</v>
      </c>
      <c r="H197" s="24">
        <f t="shared" si="73"/>
        <v>0</v>
      </c>
      <c r="I197" s="24">
        <f t="shared" si="74"/>
        <v>0</v>
      </c>
    </row>
    <row r="198" spans="1:9">
      <c r="A198" s="9">
        <v>42976</v>
      </c>
      <c r="B198" s="10"/>
      <c r="C198" s="10"/>
      <c r="D198" s="10"/>
      <c r="E198" s="10"/>
      <c r="F198" s="24">
        <f t="shared" si="71"/>
        <v>0</v>
      </c>
      <c r="G198" s="24">
        <f t="shared" si="72"/>
        <v>0</v>
      </c>
      <c r="H198" s="24">
        <f t="shared" si="73"/>
        <v>0</v>
      </c>
      <c r="I198" s="24">
        <f t="shared" si="74"/>
        <v>0</v>
      </c>
    </row>
    <row r="199" spans="1:9">
      <c r="A199" s="9">
        <v>42977</v>
      </c>
      <c r="B199" s="10"/>
      <c r="C199" s="10"/>
      <c r="D199" s="10"/>
      <c r="E199" s="10"/>
      <c r="F199" s="24">
        <f t="shared" si="71"/>
        <v>0</v>
      </c>
      <c r="G199" s="24">
        <f t="shared" si="72"/>
        <v>0</v>
      </c>
      <c r="H199" s="24">
        <f t="shared" si="73"/>
        <v>0</v>
      </c>
      <c r="I199" s="24">
        <f t="shared" si="74"/>
        <v>0</v>
      </c>
    </row>
    <row r="200" spans="1:9">
      <c r="A200" s="9">
        <v>42978</v>
      </c>
      <c r="B200" s="10"/>
      <c r="C200" s="10"/>
      <c r="D200" s="10"/>
      <c r="E200" s="10"/>
      <c r="F200" s="24">
        <f t="shared" si="71"/>
        <v>0</v>
      </c>
      <c r="G200" s="24">
        <f t="shared" si="72"/>
        <v>0</v>
      </c>
      <c r="H200" s="24">
        <f t="shared" si="73"/>
        <v>0</v>
      </c>
      <c r="I200" s="24">
        <f t="shared" si="74"/>
        <v>0</v>
      </c>
    </row>
    <row r="201" spans="1:9">
      <c r="A201" s="9">
        <v>42979</v>
      </c>
      <c r="B201" s="10"/>
      <c r="C201" s="10"/>
      <c r="D201" s="10"/>
      <c r="E201" s="10"/>
      <c r="F201" s="24">
        <f t="shared" si="71"/>
        <v>0</v>
      </c>
      <c r="G201" s="24">
        <f t="shared" si="72"/>
        <v>0</v>
      </c>
      <c r="H201" s="24">
        <f t="shared" si="73"/>
        <v>0</v>
      </c>
      <c r="I201" s="24">
        <f t="shared" si="74"/>
        <v>0</v>
      </c>
    </row>
    <row r="202" spans="1:9">
      <c r="A202" s="9">
        <v>42980</v>
      </c>
      <c r="B202" s="10"/>
      <c r="C202" s="10"/>
      <c r="D202" s="10"/>
      <c r="E202" s="10"/>
      <c r="F202" s="24">
        <f t="shared" si="71"/>
        <v>0</v>
      </c>
      <c r="G202" s="24">
        <f t="shared" si="72"/>
        <v>0</v>
      </c>
      <c r="H202" s="24">
        <f t="shared" si="73"/>
        <v>0</v>
      </c>
      <c r="I202" s="24">
        <f t="shared" si="74"/>
        <v>0</v>
      </c>
    </row>
    <row r="203" spans="1:9">
      <c r="A203" s="9">
        <v>42981</v>
      </c>
      <c r="B203" s="10"/>
      <c r="C203" s="10"/>
      <c r="D203" s="10"/>
      <c r="E203" s="10"/>
      <c r="F203" s="24">
        <f t="shared" si="71"/>
        <v>0</v>
      </c>
      <c r="G203" s="24">
        <f t="shared" si="72"/>
        <v>0</v>
      </c>
      <c r="H203" s="24">
        <f t="shared" si="73"/>
        <v>0</v>
      </c>
      <c r="I203" s="24">
        <f t="shared" si="74"/>
        <v>0</v>
      </c>
    </row>
    <row r="204" spans="1:9">
      <c r="A204" s="9">
        <v>42982</v>
      </c>
      <c r="B204" s="10"/>
      <c r="C204" s="10"/>
      <c r="D204" s="10"/>
      <c r="E204" s="10"/>
      <c r="F204" s="24">
        <f t="shared" si="71"/>
        <v>0</v>
      </c>
      <c r="G204" s="24">
        <f t="shared" si="72"/>
        <v>0</v>
      </c>
      <c r="H204" s="24">
        <f t="shared" si="73"/>
        <v>0</v>
      </c>
      <c r="I204" s="24">
        <f t="shared" si="74"/>
        <v>0</v>
      </c>
    </row>
    <row r="205" spans="1:9">
      <c r="A205" s="9">
        <v>42983</v>
      </c>
      <c r="B205" s="10"/>
      <c r="C205" s="10"/>
      <c r="D205" s="10"/>
      <c r="E205" s="10"/>
      <c r="F205" s="24">
        <f t="shared" si="71"/>
        <v>0</v>
      </c>
      <c r="G205" s="24">
        <f t="shared" si="72"/>
        <v>0</v>
      </c>
      <c r="H205" s="24">
        <f t="shared" si="73"/>
        <v>0</v>
      </c>
      <c r="I205" s="24">
        <f t="shared" si="74"/>
        <v>0</v>
      </c>
    </row>
    <row r="206" spans="1:9">
      <c r="A206" s="9">
        <v>42984</v>
      </c>
      <c r="B206" s="10"/>
      <c r="C206" s="10"/>
      <c r="D206" s="10"/>
      <c r="E206" s="10"/>
      <c r="F206" s="24">
        <f t="shared" si="71"/>
        <v>0</v>
      </c>
      <c r="G206" s="24">
        <f t="shared" si="72"/>
        <v>0</v>
      </c>
      <c r="H206" s="24">
        <f t="shared" si="73"/>
        <v>0</v>
      </c>
      <c r="I206" s="24">
        <f t="shared" si="74"/>
        <v>0</v>
      </c>
    </row>
    <row r="207" spans="1:9">
      <c r="A207" s="9">
        <v>42985</v>
      </c>
      <c r="B207" s="10"/>
      <c r="C207" s="10"/>
      <c r="D207" s="10"/>
      <c r="E207" s="10"/>
      <c r="F207" s="24">
        <f t="shared" si="71"/>
        <v>0</v>
      </c>
      <c r="G207" s="24">
        <f t="shared" si="72"/>
        <v>0</v>
      </c>
      <c r="H207" s="24">
        <f t="shared" si="73"/>
        <v>0</v>
      </c>
      <c r="I207" s="24">
        <f t="shared" si="74"/>
        <v>0</v>
      </c>
    </row>
    <row r="208" spans="1:9">
      <c r="A208" s="9">
        <v>42986</v>
      </c>
      <c r="B208" s="10"/>
      <c r="C208" s="10"/>
      <c r="D208" s="10"/>
      <c r="E208" s="10"/>
      <c r="F208" s="24">
        <f t="shared" si="71"/>
        <v>0</v>
      </c>
      <c r="G208" s="24">
        <f t="shared" si="72"/>
        <v>0</v>
      </c>
      <c r="H208" s="24">
        <f t="shared" si="73"/>
        <v>0</v>
      </c>
      <c r="I208" s="24">
        <f t="shared" si="74"/>
        <v>0</v>
      </c>
    </row>
    <row r="209" spans="1:9">
      <c r="A209" s="9">
        <v>42987</v>
      </c>
      <c r="B209" s="10"/>
      <c r="C209" s="10"/>
      <c r="D209" s="10"/>
      <c r="E209" s="10"/>
      <c r="F209" s="24">
        <f t="shared" si="71"/>
        <v>0</v>
      </c>
      <c r="G209" s="24">
        <f t="shared" si="72"/>
        <v>0</v>
      </c>
      <c r="H209" s="24">
        <f t="shared" si="73"/>
        <v>0</v>
      </c>
      <c r="I209" s="24">
        <f t="shared" si="74"/>
        <v>0</v>
      </c>
    </row>
    <row r="210" spans="1:9">
      <c r="A210" s="9">
        <v>42988</v>
      </c>
      <c r="B210" s="10"/>
      <c r="C210" s="10"/>
      <c r="D210" s="10"/>
      <c r="E210" s="10"/>
      <c r="F210" s="24">
        <f t="shared" si="71"/>
        <v>0</v>
      </c>
      <c r="G210" s="24">
        <f t="shared" si="72"/>
        <v>0</v>
      </c>
      <c r="H210" s="24">
        <f t="shared" si="73"/>
        <v>0</v>
      </c>
      <c r="I210" s="24">
        <f t="shared" si="74"/>
        <v>0</v>
      </c>
    </row>
    <row r="211" spans="1:9">
      <c r="A211" s="9">
        <v>42989</v>
      </c>
      <c r="B211" s="10"/>
      <c r="C211" s="10"/>
      <c r="D211" s="10"/>
      <c r="E211" s="10"/>
      <c r="F211" s="24">
        <f t="shared" si="71"/>
        <v>0</v>
      </c>
      <c r="G211" s="24">
        <f t="shared" si="72"/>
        <v>0</v>
      </c>
      <c r="H211" s="24">
        <f t="shared" si="73"/>
        <v>0</v>
      </c>
      <c r="I211" s="24">
        <f t="shared" si="74"/>
        <v>0</v>
      </c>
    </row>
    <row r="212" spans="1:9">
      <c r="A212" s="9">
        <v>42990</v>
      </c>
      <c r="B212" s="10"/>
      <c r="C212" s="10"/>
      <c r="D212" s="10"/>
      <c r="E212" s="10"/>
      <c r="F212" s="24">
        <f t="shared" si="71"/>
        <v>0</v>
      </c>
      <c r="G212" s="24">
        <f t="shared" si="72"/>
        <v>0</v>
      </c>
      <c r="H212" s="24">
        <f t="shared" si="73"/>
        <v>0</v>
      </c>
      <c r="I212" s="24">
        <f t="shared" si="74"/>
        <v>0</v>
      </c>
    </row>
    <row r="213" spans="1:9">
      <c r="A213" s="9">
        <v>42991</v>
      </c>
      <c r="B213" s="10"/>
      <c r="C213" s="10"/>
      <c r="D213" s="10"/>
      <c r="E213" s="10"/>
      <c r="F213" s="24">
        <f t="shared" si="71"/>
        <v>0</v>
      </c>
      <c r="G213" s="24">
        <f t="shared" si="72"/>
        <v>0</v>
      </c>
      <c r="H213" s="24">
        <f t="shared" si="73"/>
        <v>0</v>
      </c>
      <c r="I213" s="24">
        <f t="shared" si="74"/>
        <v>0</v>
      </c>
    </row>
    <row r="214" spans="1:9">
      <c r="A214" s="9">
        <v>42992</v>
      </c>
      <c r="B214" s="10"/>
      <c r="C214" s="10"/>
      <c r="D214" s="10"/>
      <c r="E214" s="10"/>
      <c r="F214" s="24">
        <f t="shared" si="71"/>
        <v>0</v>
      </c>
      <c r="G214" s="24">
        <f t="shared" si="72"/>
        <v>0</v>
      </c>
      <c r="H214" s="24">
        <f t="shared" si="73"/>
        <v>0</v>
      </c>
      <c r="I214" s="24">
        <f t="shared" si="74"/>
        <v>0</v>
      </c>
    </row>
    <row r="215" spans="1:9">
      <c r="A215" s="9">
        <v>42993</v>
      </c>
      <c r="B215" s="10"/>
      <c r="C215" s="10"/>
      <c r="D215" s="10"/>
      <c r="E215" s="10"/>
      <c r="F215" s="24">
        <f t="shared" si="71"/>
        <v>0</v>
      </c>
      <c r="G215" s="24">
        <f t="shared" si="72"/>
        <v>0</v>
      </c>
      <c r="H215" s="24">
        <f t="shared" si="73"/>
        <v>0</v>
      </c>
      <c r="I215" s="24">
        <f t="shared" si="74"/>
        <v>0</v>
      </c>
    </row>
    <row r="216" spans="1:9">
      <c r="A216" s="9">
        <v>42994</v>
      </c>
      <c r="B216" s="10"/>
      <c r="C216" s="10"/>
      <c r="D216" s="10"/>
      <c r="E216" s="10"/>
      <c r="F216" s="24">
        <f t="shared" si="71"/>
        <v>0</v>
      </c>
      <c r="G216" s="24">
        <f t="shared" si="72"/>
        <v>0</v>
      </c>
      <c r="H216" s="24">
        <f t="shared" si="73"/>
        <v>0</v>
      </c>
      <c r="I216" s="24">
        <f t="shared" si="74"/>
        <v>0</v>
      </c>
    </row>
    <row r="217" spans="1:9">
      <c r="A217" s="9">
        <v>42995</v>
      </c>
      <c r="B217" s="10"/>
      <c r="C217" s="10"/>
      <c r="D217" s="10"/>
      <c r="E217" s="10"/>
      <c r="F217" s="24">
        <f t="shared" si="71"/>
        <v>0</v>
      </c>
      <c r="G217" s="24">
        <f t="shared" si="72"/>
        <v>0</v>
      </c>
      <c r="H217" s="24">
        <f t="shared" si="73"/>
        <v>0</v>
      </c>
      <c r="I217" s="24">
        <f t="shared" si="74"/>
        <v>0</v>
      </c>
    </row>
    <row r="218" spans="1:9">
      <c r="A218" s="9">
        <v>42996</v>
      </c>
      <c r="B218" s="10"/>
      <c r="C218" s="10"/>
      <c r="D218" s="10"/>
      <c r="E218" s="10"/>
      <c r="F218" s="24">
        <f t="shared" si="71"/>
        <v>0</v>
      </c>
      <c r="G218" s="24">
        <f t="shared" si="72"/>
        <v>0</v>
      </c>
      <c r="H218" s="24">
        <f t="shared" si="73"/>
        <v>0</v>
      </c>
      <c r="I218" s="24">
        <f t="shared" si="74"/>
        <v>0</v>
      </c>
    </row>
    <row r="219" spans="1:9">
      <c r="A219" s="9">
        <v>42997</v>
      </c>
      <c r="B219" s="10"/>
      <c r="C219" s="10"/>
      <c r="D219" s="10"/>
      <c r="E219" s="10"/>
      <c r="F219" s="24">
        <f t="shared" si="71"/>
        <v>0</v>
      </c>
      <c r="G219" s="24">
        <f t="shared" si="72"/>
        <v>0</v>
      </c>
      <c r="H219" s="24">
        <f t="shared" si="73"/>
        <v>0</v>
      </c>
      <c r="I219" s="24">
        <f t="shared" si="74"/>
        <v>0</v>
      </c>
    </row>
    <row r="220" spans="1:9">
      <c r="A220" s="9">
        <v>42998</v>
      </c>
      <c r="B220" s="10"/>
      <c r="C220" s="10"/>
      <c r="D220" s="10"/>
      <c r="E220" s="10"/>
      <c r="F220" s="24">
        <f t="shared" si="71"/>
        <v>0</v>
      </c>
      <c r="G220" s="24">
        <f t="shared" si="72"/>
        <v>0</v>
      </c>
      <c r="H220" s="24">
        <f t="shared" si="73"/>
        <v>0</v>
      </c>
      <c r="I220" s="24">
        <f t="shared" si="74"/>
        <v>0</v>
      </c>
    </row>
    <row r="221" spans="1:9">
      <c r="A221" s="9">
        <v>42999</v>
      </c>
      <c r="B221" s="10"/>
      <c r="C221" s="10"/>
      <c r="D221" s="10"/>
      <c r="E221" s="10"/>
      <c r="F221" s="24">
        <f t="shared" si="71"/>
        <v>0</v>
      </c>
      <c r="G221" s="24">
        <f t="shared" si="72"/>
        <v>0</v>
      </c>
      <c r="H221" s="24">
        <f t="shared" si="73"/>
        <v>0</v>
      </c>
      <c r="I221" s="24">
        <f t="shared" si="74"/>
        <v>0</v>
      </c>
    </row>
    <row r="222" spans="1:9">
      <c r="A222" s="9">
        <v>43000</v>
      </c>
      <c r="B222" s="10"/>
      <c r="C222" s="10"/>
      <c r="D222" s="10"/>
      <c r="E222" s="10"/>
      <c r="F222" s="24">
        <f t="shared" si="71"/>
        <v>0</v>
      </c>
      <c r="G222" s="24">
        <f t="shared" si="72"/>
        <v>0</v>
      </c>
      <c r="H222" s="24">
        <f t="shared" si="73"/>
        <v>0</v>
      </c>
      <c r="I222" s="24">
        <f t="shared" si="74"/>
        <v>0</v>
      </c>
    </row>
    <row r="223" spans="1:9">
      <c r="A223" s="9">
        <v>43001</v>
      </c>
      <c r="B223" s="10"/>
      <c r="C223" s="10"/>
      <c r="D223" s="10"/>
      <c r="E223" s="10"/>
      <c r="F223" s="24">
        <f t="shared" ref="F223:F269" si="75">B223/10000</f>
        <v>0</v>
      </c>
      <c r="G223" s="24">
        <f t="shared" ref="G223:G269" si="76">C223/10000</f>
        <v>0</v>
      </c>
      <c r="H223" s="24">
        <f t="shared" ref="H223:H269" si="77">D223/10000</f>
        <v>0</v>
      </c>
      <c r="I223" s="24">
        <f t="shared" ref="I223:I269" si="78">E223/10000</f>
        <v>0</v>
      </c>
    </row>
    <row r="224" spans="1:9">
      <c r="A224" s="9">
        <v>43002</v>
      </c>
      <c r="B224" s="10"/>
      <c r="C224" s="10"/>
      <c r="D224" s="10"/>
      <c r="E224" s="10"/>
      <c r="F224" s="24">
        <f t="shared" si="75"/>
        <v>0</v>
      </c>
      <c r="G224" s="24">
        <f t="shared" si="76"/>
        <v>0</v>
      </c>
      <c r="H224" s="24">
        <f t="shared" si="77"/>
        <v>0</v>
      </c>
      <c r="I224" s="24">
        <f t="shared" si="78"/>
        <v>0</v>
      </c>
    </row>
    <row r="225" spans="1:9">
      <c r="A225" s="9">
        <v>43003</v>
      </c>
      <c r="B225" s="10"/>
      <c r="C225" s="10"/>
      <c r="D225" s="10"/>
      <c r="E225" s="10"/>
      <c r="F225" s="24">
        <f t="shared" si="75"/>
        <v>0</v>
      </c>
      <c r="G225" s="24">
        <f t="shared" si="76"/>
        <v>0</v>
      </c>
      <c r="H225" s="24">
        <f t="shared" si="77"/>
        <v>0</v>
      </c>
      <c r="I225" s="24">
        <f t="shared" si="78"/>
        <v>0</v>
      </c>
    </row>
    <row r="226" spans="1:9">
      <c r="A226" s="9">
        <v>43004</v>
      </c>
      <c r="B226" s="10"/>
      <c r="C226" s="10"/>
      <c r="D226" s="10"/>
      <c r="E226" s="10"/>
      <c r="F226" s="24">
        <f t="shared" si="75"/>
        <v>0</v>
      </c>
      <c r="G226" s="24">
        <f t="shared" si="76"/>
        <v>0</v>
      </c>
      <c r="H226" s="24">
        <f t="shared" si="77"/>
        <v>0</v>
      </c>
      <c r="I226" s="24">
        <f t="shared" si="78"/>
        <v>0</v>
      </c>
    </row>
    <row r="227" spans="1:9">
      <c r="A227" s="9">
        <v>43005</v>
      </c>
      <c r="B227" s="10"/>
      <c r="C227" s="10"/>
      <c r="D227" s="10"/>
      <c r="E227" s="10"/>
      <c r="F227" s="24">
        <f t="shared" si="75"/>
        <v>0</v>
      </c>
      <c r="G227" s="24">
        <f t="shared" si="76"/>
        <v>0</v>
      </c>
      <c r="H227" s="24">
        <f t="shared" si="77"/>
        <v>0</v>
      </c>
      <c r="I227" s="24">
        <f t="shared" si="78"/>
        <v>0</v>
      </c>
    </row>
    <row r="228" spans="1:9">
      <c r="A228" s="9">
        <v>43006</v>
      </c>
      <c r="B228" s="10"/>
      <c r="C228" s="10"/>
      <c r="D228" s="10"/>
      <c r="E228" s="10"/>
      <c r="F228" s="24">
        <f t="shared" si="75"/>
        <v>0</v>
      </c>
      <c r="G228" s="24">
        <f t="shared" si="76"/>
        <v>0</v>
      </c>
      <c r="H228" s="24">
        <f t="shared" si="77"/>
        <v>0</v>
      </c>
      <c r="I228" s="24">
        <f t="shared" si="78"/>
        <v>0</v>
      </c>
    </row>
    <row r="229" spans="1:9">
      <c r="A229" s="9">
        <v>43007</v>
      </c>
      <c r="B229" s="10"/>
      <c r="C229" s="10"/>
      <c r="D229" s="10"/>
      <c r="E229" s="10"/>
      <c r="F229" s="24">
        <f t="shared" si="75"/>
        <v>0</v>
      </c>
      <c r="G229" s="24">
        <f t="shared" si="76"/>
        <v>0</v>
      </c>
      <c r="H229" s="24">
        <f t="shared" si="77"/>
        <v>0</v>
      </c>
      <c r="I229" s="24">
        <f t="shared" si="78"/>
        <v>0</v>
      </c>
    </row>
    <row r="230" spans="1:9">
      <c r="A230" s="9">
        <v>43008</v>
      </c>
      <c r="B230" s="10"/>
      <c r="C230" s="10"/>
      <c r="D230" s="10"/>
      <c r="E230" s="10"/>
      <c r="F230" s="24">
        <f t="shared" si="75"/>
        <v>0</v>
      </c>
      <c r="G230" s="24">
        <f t="shared" si="76"/>
        <v>0</v>
      </c>
      <c r="H230" s="24">
        <f t="shared" si="77"/>
        <v>0</v>
      </c>
      <c r="I230" s="24">
        <f t="shared" si="78"/>
        <v>0</v>
      </c>
    </row>
    <row r="231" spans="1:9">
      <c r="A231" s="9">
        <v>43009</v>
      </c>
      <c r="B231" s="10"/>
      <c r="C231" s="10"/>
      <c r="D231" s="10"/>
      <c r="E231" s="10"/>
      <c r="F231" s="24">
        <f t="shared" si="75"/>
        <v>0</v>
      </c>
      <c r="G231" s="24">
        <f t="shared" si="76"/>
        <v>0</v>
      </c>
      <c r="H231" s="24">
        <f t="shared" si="77"/>
        <v>0</v>
      </c>
      <c r="I231" s="24">
        <f t="shared" si="78"/>
        <v>0</v>
      </c>
    </row>
    <row r="232" spans="1:9">
      <c r="A232" s="9">
        <v>43010</v>
      </c>
      <c r="B232" s="10"/>
      <c r="C232" s="10"/>
      <c r="D232" s="10"/>
      <c r="E232" s="10"/>
      <c r="F232" s="24">
        <f t="shared" si="75"/>
        <v>0</v>
      </c>
      <c r="G232" s="24">
        <f t="shared" si="76"/>
        <v>0</v>
      </c>
      <c r="H232" s="24">
        <f t="shared" si="77"/>
        <v>0</v>
      </c>
      <c r="I232" s="24">
        <f t="shared" si="78"/>
        <v>0</v>
      </c>
    </row>
    <row r="233" spans="1:9">
      <c r="A233" s="9">
        <v>43011</v>
      </c>
      <c r="B233" s="10"/>
      <c r="C233" s="10"/>
      <c r="D233" s="10"/>
      <c r="E233" s="10"/>
      <c r="F233" s="24">
        <f t="shared" si="75"/>
        <v>0</v>
      </c>
      <c r="G233" s="24">
        <f t="shared" si="76"/>
        <v>0</v>
      </c>
      <c r="H233" s="24">
        <f t="shared" si="77"/>
        <v>0</v>
      </c>
      <c r="I233" s="24">
        <f t="shared" si="78"/>
        <v>0</v>
      </c>
    </row>
    <row r="234" spans="1:9">
      <c r="A234" s="9">
        <v>43012</v>
      </c>
      <c r="B234" s="10"/>
      <c r="C234" s="10"/>
      <c r="D234" s="10"/>
      <c r="E234" s="10"/>
      <c r="F234" s="24">
        <f t="shared" si="75"/>
        <v>0</v>
      </c>
      <c r="G234" s="24">
        <f t="shared" si="76"/>
        <v>0</v>
      </c>
      <c r="H234" s="24">
        <f t="shared" si="77"/>
        <v>0</v>
      </c>
      <c r="I234" s="24">
        <f t="shared" si="78"/>
        <v>0</v>
      </c>
    </row>
    <row r="235" spans="1:9">
      <c r="A235" s="9">
        <v>43013</v>
      </c>
      <c r="B235" s="10"/>
      <c r="C235" s="10"/>
      <c r="D235" s="10"/>
      <c r="E235" s="10"/>
      <c r="F235" s="24">
        <f t="shared" si="75"/>
        <v>0</v>
      </c>
      <c r="G235" s="24">
        <f t="shared" si="76"/>
        <v>0</v>
      </c>
      <c r="H235" s="24">
        <f t="shared" si="77"/>
        <v>0</v>
      </c>
      <c r="I235" s="24">
        <f t="shared" si="78"/>
        <v>0</v>
      </c>
    </row>
    <row r="236" spans="1:9">
      <c r="A236" s="9">
        <v>43014</v>
      </c>
      <c r="B236" s="10"/>
      <c r="C236" s="10"/>
      <c r="D236" s="10"/>
      <c r="E236" s="10"/>
      <c r="F236" s="24">
        <f t="shared" si="75"/>
        <v>0</v>
      </c>
      <c r="G236" s="24">
        <f t="shared" si="76"/>
        <v>0</v>
      </c>
      <c r="H236" s="24">
        <f t="shared" si="77"/>
        <v>0</v>
      </c>
      <c r="I236" s="24">
        <f t="shared" si="78"/>
        <v>0</v>
      </c>
    </row>
    <row r="237" spans="1:9">
      <c r="A237" s="9">
        <v>43015</v>
      </c>
      <c r="B237" s="10"/>
      <c r="C237" s="10"/>
      <c r="D237" s="10"/>
      <c r="E237" s="10"/>
      <c r="F237" s="24">
        <f t="shared" si="75"/>
        <v>0</v>
      </c>
      <c r="G237" s="24">
        <f t="shared" si="76"/>
        <v>0</v>
      </c>
      <c r="H237" s="24">
        <f t="shared" si="77"/>
        <v>0</v>
      </c>
      <c r="I237" s="24">
        <f t="shared" si="78"/>
        <v>0</v>
      </c>
    </row>
    <row r="238" spans="1:9">
      <c r="A238" s="9">
        <v>43016</v>
      </c>
      <c r="B238" s="10"/>
      <c r="C238" s="10"/>
      <c r="D238" s="10"/>
      <c r="E238" s="10"/>
      <c r="F238" s="24">
        <f t="shared" si="75"/>
        <v>0</v>
      </c>
      <c r="G238" s="24">
        <f t="shared" si="76"/>
        <v>0</v>
      </c>
      <c r="H238" s="24">
        <f t="shared" si="77"/>
        <v>0</v>
      </c>
      <c r="I238" s="24">
        <f t="shared" si="78"/>
        <v>0</v>
      </c>
    </row>
    <row r="239" spans="1:9">
      <c r="A239" s="9">
        <v>43017</v>
      </c>
      <c r="B239" s="10"/>
      <c r="C239" s="10"/>
      <c r="D239" s="10"/>
      <c r="E239" s="10"/>
      <c r="F239" s="24">
        <f t="shared" si="75"/>
        <v>0</v>
      </c>
      <c r="G239" s="24">
        <f t="shared" si="76"/>
        <v>0</v>
      </c>
      <c r="H239" s="24">
        <f t="shared" si="77"/>
        <v>0</v>
      </c>
      <c r="I239" s="24">
        <f t="shared" si="78"/>
        <v>0</v>
      </c>
    </row>
    <row r="240" spans="1:9">
      <c r="A240" s="9">
        <v>43018</v>
      </c>
      <c r="B240" s="10"/>
      <c r="C240" s="10"/>
      <c r="D240" s="10"/>
      <c r="E240" s="10"/>
      <c r="F240" s="24">
        <f t="shared" si="75"/>
        <v>0</v>
      </c>
      <c r="G240" s="24">
        <f t="shared" si="76"/>
        <v>0</v>
      </c>
      <c r="H240" s="24">
        <f t="shared" si="77"/>
        <v>0</v>
      </c>
      <c r="I240" s="24">
        <f t="shared" si="78"/>
        <v>0</v>
      </c>
    </row>
    <row r="241" spans="1:9">
      <c r="A241" s="9">
        <v>43019</v>
      </c>
      <c r="B241" s="10"/>
      <c r="C241" s="10"/>
      <c r="D241" s="10"/>
      <c r="E241" s="10"/>
      <c r="F241" s="24">
        <f t="shared" si="75"/>
        <v>0</v>
      </c>
      <c r="G241" s="24">
        <f t="shared" si="76"/>
        <v>0</v>
      </c>
      <c r="H241" s="24">
        <f t="shared" si="77"/>
        <v>0</v>
      </c>
      <c r="I241" s="24">
        <f t="shared" si="78"/>
        <v>0</v>
      </c>
    </row>
    <row r="242" spans="1:9">
      <c r="A242" s="9">
        <v>43020</v>
      </c>
      <c r="B242" s="10"/>
      <c r="C242" s="10"/>
      <c r="D242" s="10"/>
      <c r="E242" s="10"/>
      <c r="F242" s="24">
        <f t="shared" si="75"/>
        <v>0</v>
      </c>
      <c r="G242" s="24">
        <f t="shared" si="76"/>
        <v>0</v>
      </c>
      <c r="H242" s="24">
        <f t="shared" si="77"/>
        <v>0</v>
      </c>
      <c r="I242" s="24">
        <f t="shared" si="78"/>
        <v>0</v>
      </c>
    </row>
    <row r="243" spans="1:9">
      <c r="A243" s="9">
        <v>43021</v>
      </c>
      <c r="B243" s="10"/>
      <c r="C243" s="10"/>
      <c r="D243" s="10"/>
      <c r="E243" s="10"/>
      <c r="F243" s="24">
        <f t="shared" si="75"/>
        <v>0</v>
      </c>
      <c r="G243" s="24">
        <f t="shared" si="76"/>
        <v>0</v>
      </c>
      <c r="H243" s="24">
        <f t="shared" si="77"/>
        <v>0</v>
      </c>
      <c r="I243" s="24">
        <f t="shared" si="78"/>
        <v>0</v>
      </c>
    </row>
    <row r="244" spans="1:9">
      <c r="A244" s="9">
        <v>43022</v>
      </c>
      <c r="B244" s="10"/>
      <c r="C244" s="10"/>
      <c r="D244" s="10"/>
      <c r="E244" s="10"/>
      <c r="F244" s="24">
        <f t="shared" si="75"/>
        <v>0</v>
      </c>
      <c r="G244" s="24">
        <f t="shared" si="76"/>
        <v>0</v>
      </c>
      <c r="H244" s="24">
        <f t="shared" si="77"/>
        <v>0</v>
      </c>
      <c r="I244" s="24">
        <f t="shared" si="78"/>
        <v>0</v>
      </c>
    </row>
    <row r="245" spans="1:9">
      <c r="A245" s="9">
        <v>43023</v>
      </c>
      <c r="B245" s="10"/>
      <c r="C245" s="10"/>
      <c r="D245" s="10"/>
      <c r="E245" s="10"/>
      <c r="F245" s="24">
        <f t="shared" si="75"/>
        <v>0</v>
      </c>
      <c r="G245" s="24">
        <f t="shared" si="76"/>
        <v>0</v>
      </c>
      <c r="H245" s="24">
        <f t="shared" si="77"/>
        <v>0</v>
      </c>
      <c r="I245" s="24">
        <f t="shared" si="78"/>
        <v>0</v>
      </c>
    </row>
    <row r="246" spans="1:9">
      <c r="A246" s="9">
        <v>43024</v>
      </c>
      <c r="B246" s="10"/>
      <c r="C246" s="10"/>
      <c r="D246" s="10"/>
      <c r="E246" s="10"/>
      <c r="F246" s="24">
        <f t="shared" si="75"/>
        <v>0</v>
      </c>
      <c r="G246" s="24">
        <f t="shared" si="76"/>
        <v>0</v>
      </c>
      <c r="H246" s="24">
        <f t="shared" si="77"/>
        <v>0</v>
      </c>
      <c r="I246" s="24">
        <f t="shared" si="78"/>
        <v>0</v>
      </c>
    </row>
    <row r="247" spans="1:9">
      <c r="A247" s="9">
        <v>43025</v>
      </c>
      <c r="B247" s="10"/>
      <c r="C247" s="10"/>
      <c r="D247" s="10"/>
      <c r="E247" s="10"/>
      <c r="F247" s="24">
        <f t="shared" si="75"/>
        <v>0</v>
      </c>
      <c r="G247" s="24">
        <f t="shared" si="76"/>
        <v>0</v>
      </c>
      <c r="H247" s="24">
        <f t="shared" si="77"/>
        <v>0</v>
      </c>
      <c r="I247" s="24">
        <f t="shared" si="78"/>
        <v>0</v>
      </c>
    </row>
    <row r="248" spans="1:9">
      <c r="A248" s="9">
        <v>43026</v>
      </c>
      <c r="B248" s="10"/>
      <c r="C248" s="10"/>
      <c r="D248" s="10"/>
      <c r="E248" s="10"/>
      <c r="F248" s="24">
        <f t="shared" si="75"/>
        <v>0</v>
      </c>
      <c r="G248" s="24">
        <f t="shared" si="76"/>
        <v>0</v>
      </c>
      <c r="H248" s="24">
        <f t="shared" si="77"/>
        <v>0</v>
      </c>
      <c r="I248" s="24">
        <f t="shared" si="78"/>
        <v>0</v>
      </c>
    </row>
    <row r="249" spans="1:9">
      <c r="A249" s="9">
        <v>43027</v>
      </c>
      <c r="B249" s="10"/>
      <c r="C249" s="10"/>
      <c r="D249" s="10"/>
      <c r="E249" s="10"/>
      <c r="F249" s="24">
        <f t="shared" si="75"/>
        <v>0</v>
      </c>
      <c r="G249" s="24">
        <f t="shared" si="76"/>
        <v>0</v>
      </c>
      <c r="H249" s="24">
        <f t="shared" si="77"/>
        <v>0</v>
      </c>
      <c r="I249" s="24">
        <f t="shared" si="78"/>
        <v>0</v>
      </c>
    </row>
    <row r="250" spans="1:9">
      <c r="A250" s="9">
        <v>43028</v>
      </c>
      <c r="B250" s="10"/>
      <c r="C250" s="10"/>
      <c r="D250" s="10"/>
      <c r="E250" s="10"/>
      <c r="F250" s="24">
        <f t="shared" si="75"/>
        <v>0</v>
      </c>
      <c r="G250" s="24">
        <f t="shared" si="76"/>
        <v>0</v>
      </c>
      <c r="H250" s="24">
        <f t="shared" si="77"/>
        <v>0</v>
      </c>
      <c r="I250" s="24">
        <f t="shared" si="78"/>
        <v>0</v>
      </c>
    </row>
    <row r="251" spans="1:9">
      <c r="A251" s="9">
        <v>43029</v>
      </c>
      <c r="B251" s="10"/>
      <c r="C251" s="10"/>
      <c r="D251" s="10"/>
      <c r="E251" s="10"/>
      <c r="F251" s="24">
        <f t="shared" si="75"/>
        <v>0</v>
      </c>
      <c r="G251" s="24">
        <f t="shared" si="76"/>
        <v>0</v>
      </c>
      <c r="H251" s="24">
        <f t="shared" si="77"/>
        <v>0</v>
      </c>
      <c r="I251" s="24">
        <f t="shared" si="78"/>
        <v>0</v>
      </c>
    </row>
    <row r="252" spans="1:9">
      <c r="A252" s="9">
        <v>43030</v>
      </c>
      <c r="B252" s="10"/>
      <c r="C252" s="10"/>
      <c r="D252" s="10"/>
      <c r="E252" s="10"/>
      <c r="F252" s="24">
        <f t="shared" si="75"/>
        <v>0</v>
      </c>
      <c r="G252" s="24">
        <f t="shared" si="76"/>
        <v>0</v>
      </c>
      <c r="H252" s="24">
        <f t="shared" si="77"/>
        <v>0</v>
      </c>
      <c r="I252" s="24">
        <f t="shared" si="78"/>
        <v>0</v>
      </c>
    </row>
    <row r="253" spans="1:9">
      <c r="A253" s="9">
        <v>43031</v>
      </c>
      <c r="B253" s="10"/>
      <c r="C253" s="10"/>
      <c r="D253" s="10"/>
      <c r="E253" s="10"/>
      <c r="F253" s="24">
        <f t="shared" si="75"/>
        <v>0</v>
      </c>
      <c r="G253" s="24">
        <f t="shared" si="76"/>
        <v>0</v>
      </c>
      <c r="H253" s="24">
        <f t="shared" si="77"/>
        <v>0</v>
      </c>
      <c r="I253" s="24">
        <f t="shared" si="78"/>
        <v>0</v>
      </c>
    </row>
    <row r="254" spans="1:9">
      <c r="A254" s="9">
        <v>43032</v>
      </c>
      <c r="B254" s="10"/>
      <c r="C254" s="10"/>
      <c r="D254" s="10"/>
      <c r="E254" s="10"/>
      <c r="F254" s="24">
        <f t="shared" si="75"/>
        <v>0</v>
      </c>
      <c r="G254" s="24">
        <f t="shared" si="76"/>
        <v>0</v>
      </c>
      <c r="H254" s="24">
        <f t="shared" si="77"/>
        <v>0</v>
      </c>
      <c r="I254" s="24">
        <f t="shared" si="78"/>
        <v>0</v>
      </c>
    </row>
    <row r="255" spans="1:9">
      <c r="A255" s="9">
        <v>43033</v>
      </c>
      <c r="B255" s="10"/>
      <c r="C255" s="10"/>
      <c r="D255" s="10"/>
      <c r="E255" s="10"/>
      <c r="F255" s="24">
        <f t="shared" si="75"/>
        <v>0</v>
      </c>
      <c r="G255" s="24">
        <f t="shared" si="76"/>
        <v>0</v>
      </c>
      <c r="H255" s="24">
        <f t="shared" si="77"/>
        <v>0</v>
      </c>
      <c r="I255" s="24">
        <f t="shared" si="78"/>
        <v>0</v>
      </c>
    </row>
    <row r="256" spans="1:9">
      <c r="A256" s="9">
        <v>43034</v>
      </c>
      <c r="B256" s="10"/>
      <c r="C256" s="10"/>
      <c r="D256" s="10"/>
      <c r="E256" s="10"/>
      <c r="F256" s="24">
        <f t="shared" si="75"/>
        <v>0</v>
      </c>
      <c r="G256" s="24">
        <f t="shared" si="76"/>
        <v>0</v>
      </c>
      <c r="H256" s="24">
        <f t="shared" si="77"/>
        <v>0</v>
      </c>
      <c r="I256" s="24">
        <f t="shared" si="78"/>
        <v>0</v>
      </c>
    </row>
    <row r="257" spans="1:9">
      <c r="A257" s="9">
        <v>43035</v>
      </c>
      <c r="B257" s="10"/>
      <c r="C257" s="10"/>
      <c r="D257" s="10"/>
      <c r="E257" s="10"/>
      <c r="F257" s="24">
        <f t="shared" si="75"/>
        <v>0</v>
      </c>
      <c r="G257" s="24">
        <f t="shared" si="76"/>
        <v>0</v>
      </c>
      <c r="H257" s="24">
        <f t="shared" si="77"/>
        <v>0</v>
      </c>
      <c r="I257" s="24">
        <f t="shared" si="78"/>
        <v>0</v>
      </c>
    </row>
    <row r="258" spans="1:9">
      <c r="A258" s="9">
        <v>43036</v>
      </c>
      <c r="B258" s="10"/>
      <c r="C258" s="10"/>
      <c r="D258" s="10"/>
      <c r="E258" s="10"/>
      <c r="F258" s="24">
        <f t="shared" si="75"/>
        <v>0</v>
      </c>
      <c r="G258" s="24">
        <f t="shared" si="76"/>
        <v>0</v>
      </c>
      <c r="H258" s="24">
        <f t="shared" si="77"/>
        <v>0</v>
      </c>
      <c r="I258" s="24">
        <f t="shared" si="78"/>
        <v>0</v>
      </c>
    </row>
    <row r="259" spans="1:9">
      <c r="A259" s="9">
        <v>43037</v>
      </c>
      <c r="B259" s="10"/>
      <c r="C259" s="10"/>
      <c r="D259" s="10"/>
      <c r="E259" s="10"/>
      <c r="F259" s="24">
        <f t="shared" si="75"/>
        <v>0</v>
      </c>
      <c r="G259" s="24">
        <f t="shared" si="76"/>
        <v>0</v>
      </c>
      <c r="H259" s="24">
        <f t="shared" si="77"/>
        <v>0</v>
      </c>
      <c r="I259" s="24">
        <f t="shared" si="78"/>
        <v>0</v>
      </c>
    </row>
    <row r="260" spans="1:9">
      <c r="A260" s="9">
        <v>43038</v>
      </c>
      <c r="B260" s="10"/>
      <c r="C260" s="10"/>
      <c r="D260" s="10"/>
      <c r="E260" s="10"/>
      <c r="F260" s="24">
        <f t="shared" si="75"/>
        <v>0</v>
      </c>
      <c r="G260" s="24">
        <f t="shared" si="76"/>
        <v>0</v>
      </c>
      <c r="H260" s="24">
        <f t="shared" si="77"/>
        <v>0</v>
      </c>
      <c r="I260" s="24">
        <f t="shared" si="78"/>
        <v>0</v>
      </c>
    </row>
    <row r="261" spans="1:9">
      <c r="A261" s="9">
        <v>43039</v>
      </c>
      <c r="B261" s="10"/>
      <c r="C261" s="10"/>
      <c r="D261" s="10"/>
      <c r="E261" s="10"/>
      <c r="F261" s="24">
        <f t="shared" si="75"/>
        <v>0</v>
      </c>
      <c r="G261" s="24">
        <f t="shared" si="76"/>
        <v>0</v>
      </c>
      <c r="H261" s="24">
        <f t="shared" si="77"/>
        <v>0</v>
      </c>
      <c r="I261" s="24">
        <f t="shared" si="78"/>
        <v>0</v>
      </c>
    </row>
    <row r="262" spans="1:9">
      <c r="A262" s="9">
        <v>43040</v>
      </c>
      <c r="B262" s="10"/>
      <c r="C262" s="10"/>
      <c r="D262" s="10"/>
      <c r="E262" s="10"/>
      <c r="F262" s="24">
        <f t="shared" si="75"/>
        <v>0</v>
      </c>
      <c r="G262" s="24">
        <f t="shared" si="76"/>
        <v>0</v>
      </c>
      <c r="H262" s="24">
        <f t="shared" si="77"/>
        <v>0</v>
      </c>
      <c r="I262" s="24">
        <f t="shared" si="78"/>
        <v>0</v>
      </c>
    </row>
    <row r="263" spans="1:9">
      <c r="A263" s="9">
        <v>43041</v>
      </c>
      <c r="B263" s="10"/>
      <c r="C263" s="10"/>
      <c r="D263" s="10"/>
      <c r="E263" s="10"/>
      <c r="F263" s="24">
        <f t="shared" si="75"/>
        <v>0</v>
      </c>
      <c r="G263" s="24">
        <f t="shared" si="76"/>
        <v>0</v>
      </c>
      <c r="H263" s="24">
        <f t="shared" si="77"/>
        <v>0</v>
      </c>
      <c r="I263" s="24">
        <f t="shared" si="78"/>
        <v>0</v>
      </c>
    </row>
    <row r="264" spans="1:9">
      <c r="A264" s="9">
        <v>43042</v>
      </c>
      <c r="B264" s="10"/>
      <c r="C264" s="10"/>
      <c r="D264" s="10"/>
      <c r="E264" s="10"/>
      <c r="F264" s="24">
        <f t="shared" si="75"/>
        <v>0</v>
      </c>
      <c r="G264" s="24">
        <f t="shared" si="76"/>
        <v>0</v>
      </c>
      <c r="H264" s="24">
        <f t="shared" si="77"/>
        <v>0</v>
      </c>
      <c r="I264" s="24">
        <f t="shared" si="78"/>
        <v>0</v>
      </c>
    </row>
    <row r="265" spans="1:9">
      <c r="A265" s="9">
        <v>43043</v>
      </c>
      <c r="B265" s="10"/>
      <c r="C265" s="10"/>
      <c r="D265" s="10"/>
      <c r="E265" s="10"/>
      <c r="F265" s="24">
        <f t="shared" si="75"/>
        <v>0</v>
      </c>
      <c r="G265" s="24">
        <f t="shared" si="76"/>
        <v>0</v>
      </c>
      <c r="H265" s="24">
        <f t="shared" si="77"/>
        <v>0</v>
      </c>
      <c r="I265" s="24">
        <f t="shared" si="78"/>
        <v>0</v>
      </c>
    </row>
    <row r="266" spans="1:9">
      <c r="A266" s="9">
        <v>43044</v>
      </c>
      <c r="B266" s="10"/>
      <c r="C266" s="10"/>
      <c r="D266" s="10"/>
      <c r="E266" s="10"/>
      <c r="F266" s="24">
        <f t="shared" si="75"/>
        <v>0</v>
      </c>
      <c r="G266" s="24">
        <f t="shared" si="76"/>
        <v>0</v>
      </c>
      <c r="H266" s="24">
        <f t="shared" si="77"/>
        <v>0</v>
      </c>
      <c r="I266" s="24">
        <f t="shared" si="78"/>
        <v>0</v>
      </c>
    </row>
    <row r="267" spans="1:9">
      <c r="A267" s="9">
        <v>43045</v>
      </c>
      <c r="B267" s="10"/>
      <c r="C267" s="10"/>
      <c r="D267" s="10"/>
      <c r="E267" s="10"/>
      <c r="F267" s="24">
        <f t="shared" si="75"/>
        <v>0</v>
      </c>
      <c r="G267" s="24">
        <f t="shared" si="76"/>
        <v>0</v>
      </c>
      <c r="H267" s="24">
        <f t="shared" si="77"/>
        <v>0</v>
      </c>
      <c r="I267" s="24">
        <f t="shared" si="78"/>
        <v>0</v>
      </c>
    </row>
    <row r="268" spans="1:9">
      <c r="A268" s="9">
        <v>43046</v>
      </c>
      <c r="B268" s="10"/>
      <c r="C268" s="10"/>
      <c r="D268" s="10"/>
      <c r="E268" s="10"/>
      <c r="F268" s="24">
        <f t="shared" si="75"/>
        <v>0</v>
      </c>
      <c r="G268" s="24">
        <f t="shared" si="76"/>
        <v>0</v>
      </c>
      <c r="H268" s="24">
        <f t="shared" si="77"/>
        <v>0</v>
      </c>
      <c r="I268" s="24">
        <f t="shared" si="78"/>
        <v>0</v>
      </c>
    </row>
    <row r="269" spans="1:9">
      <c r="A269" s="9">
        <v>43047</v>
      </c>
      <c r="B269" s="10">
        <v>-169128</v>
      </c>
      <c r="C269" s="10">
        <v>-31140</v>
      </c>
      <c r="D269" s="10">
        <v>583480</v>
      </c>
      <c r="E269" s="10">
        <v>196342</v>
      </c>
      <c r="F269" s="24">
        <f t="shared" si="75"/>
        <v>-16.912800000000001</v>
      </c>
      <c r="G269" s="24">
        <f t="shared" si="76"/>
        <v>-3.1139999999999999</v>
      </c>
      <c r="H269" s="24">
        <f t="shared" si="77"/>
        <v>58.347999999999999</v>
      </c>
      <c r="I269" s="24">
        <f t="shared" si="78"/>
        <v>19.6342</v>
      </c>
    </row>
    <row r="270" spans="1:9">
      <c r="A270" s="9">
        <v>43048</v>
      </c>
      <c r="B270" s="10">
        <v>-145074</v>
      </c>
      <c r="C270" s="10">
        <v>-14329</v>
      </c>
      <c r="D270" s="10">
        <v>452051</v>
      </c>
      <c r="E270" s="10">
        <v>230597</v>
      </c>
      <c r="F270" s="24">
        <f t="shared" ref="F270" si="79">B270/10000</f>
        <v>-14.507400000000001</v>
      </c>
      <c r="G270" s="24">
        <f t="shared" ref="G270" si="80">C270/10000</f>
        <v>-1.4329000000000001</v>
      </c>
      <c r="H270" s="24">
        <f t="shared" ref="H270" si="81">D270/10000</f>
        <v>45.205100000000002</v>
      </c>
      <c r="I270" s="24">
        <f t="shared" ref="I270" si="82">E270/10000</f>
        <v>23.059699999999999</v>
      </c>
    </row>
  </sheetData>
  <mergeCells count="3">
    <mergeCell ref="B3:E3"/>
    <mergeCell ref="B1:E1"/>
    <mergeCell ref="F1:I2"/>
  </mergeCells>
  <phoneticPr fontId="3" type="noConversion"/>
  <hyperlinks>
    <hyperlink ref="B3" r:id="rId1"/>
  </hyperlinks>
  <pageMargins left="0.7" right="0.7" top="0.75" bottom="0.75" header="0.3" footer="0.3"/>
  <pageSetup paperSize="9" orientation="portrait" horizontalDpi="1200" verticalDpi="1200" r:id="rId2"/>
</worksheet>
</file>

<file path=xl/worksheets/sheet8.xml><?xml version="1.0" encoding="utf-8"?>
<worksheet xmlns="http://schemas.openxmlformats.org/spreadsheetml/2006/main" xmlns:r="http://schemas.openxmlformats.org/officeDocument/2006/relationships">
  <sheetPr codeName="工作表8"/>
  <dimension ref="A1:L272"/>
  <sheetViews>
    <sheetView zoomScale="85" zoomScaleNormal="85" workbookViewId="0">
      <pane xSplit="1" ySplit="4" topLeftCell="B260" activePane="bottomRight" state="frozen"/>
      <selection pane="topRight" activeCell="B1" sqref="B1"/>
      <selection pane="bottomLeft" activeCell="A5" sqref="A5"/>
      <selection pane="bottomRight" activeCell="J272" sqref="J272"/>
    </sheetView>
  </sheetViews>
  <sheetFormatPr defaultRowHeight="15.6"/>
  <cols>
    <col min="1" max="1" width="14.44140625" style="1" bestFit="1" customWidth="1"/>
    <col min="2" max="2" width="12.88671875" style="1" customWidth="1"/>
    <col min="3" max="3" width="13.77734375" style="2" bestFit="1" customWidth="1"/>
    <col min="4" max="4" width="15.44140625" style="2" bestFit="1" customWidth="1"/>
    <col min="5" max="5" width="16.33203125" style="2" bestFit="1" customWidth="1"/>
    <col min="6" max="6" width="12.33203125" style="2" bestFit="1" customWidth="1"/>
    <col min="7" max="7" width="1.21875" style="31" customWidth="1"/>
    <col min="8" max="8" width="12.33203125" style="2" bestFit="1" customWidth="1"/>
    <col min="9" max="9" width="17.33203125" style="2" bestFit="1" customWidth="1"/>
    <col min="10" max="10" width="12.44140625" style="2" bestFit="1" customWidth="1"/>
    <col min="11" max="11" width="12.44140625" style="2" customWidth="1"/>
    <col min="12" max="12" width="18.88671875" style="2" bestFit="1" customWidth="1"/>
    <col min="13" max="16384" width="8.88671875" style="2"/>
  </cols>
  <sheetData>
    <row r="1" spans="1:12">
      <c r="A1" s="16"/>
      <c r="B1" s="134" t="s">
        <v>59</v>
      </c>
      <c r="C1" s="131" t="s">
        <v>60</v>
      </c>
      <c r="D1" s="101"/>
      <c r="E1" s="101"/>
      <c r="F1" s="80"/>
      <c r="G1" s="83"/>
      <c r="H1" s="132" t="s">
        <v>63</v>
      </c>
      <c r="I1" s="133"/>
      <c r="J1" s="133"/>
      <c r="K1" s="19"/>
      <c r="L1" s="136" t="s">
        <v>65</v>
      </c>
    </row>
    <row r="2" spans="1:12" s="1" customFormat="1">
      <c r="A2" s="16"/>
      <c r="B2" s="135"/>
      <c r="C2" s="13" t="s">
        <v>61</v>
      </c>
      <c r="D2" s="13" t="s">
        <v>7</v>
      </c>
      <c r="E2" s="13" t="s">
        <v>8</v>
      </c>
      <c r="F2" s="81" t="s">
        <v>62</v>
      </c>
      <c r="G2" s="84"/>
      <c r="H2" s="82" t="s">
        <v>61</v>
      </c>
      <c r="I2" s="19" t="s">
        <v>7</v>
      </c>
      <c r="J2" s="19" t="s">
        <v>8</v>
      </c>
      <c r="K2" s="19" t="s">
        <v>64</v>
      </c>
      <c r="L2" s="137"/>
    </row>
    <row r="3" spans="1:12">
      <c r="A3" s="16" t="s">
        <v>40</v>
      </c>
      <c r="B3" s="138" t="s">
        <v>104</v>
      </c>
      <c r="C3" s="139"/>
      <c r="D3" s="139"/>
      <c r="E3" s="139"/>
      <c r="F3" s="139"/>
      <c r="G3" s="139"/>
      <c r="H3" s="139"/>
      <c r="I3" s="139"/>
      <c r="J3" s="139"/>
      <c r="K3" s="139"/>
      <c r="L3" s="140"/>
    </row>
    <row r="4" spans="1:12">
      <c r="A4" s="16" t="s">
        <v>40</v>
      </c>
      <c r="B4" s="138" t="s">
        <v>57</v>
      </c>
      <c r="C4" s="139"/>
      <c r="D4" s="139"/>
      <c r="E4" s="139"/>
      <c r="F4" s="139"/>
      <c r="G4" s="139"/>
      <c r="H4" s="139"/>
      <c r="I4" s="139"/>
      <c r="J4" s="139"/>
      <c r="K4" s="139"/>
      <c r="L4" s="140"/>
    </row>
    <row r="5" spans="1:12">
      <c r="A5" s="16" t="s">
        <v>1</v>
      </c>
      <c r="B5" s="16"/>
      <c r="C5" s="17"/>
      <c r="D5" s="16"/>
      <c r="E5" s="16"/>
      <c r="F5" s="89"/>
      <c r="G5" s="85"/>
      <c r="H5" s="87"/>
      <c r="I5" s="72"/>
      <c r="J5" s="72"/>
      <c r="K5" s="72"/>
      <c r="L5" s="73"/>
    </row>
    <row r="6" spans="1:12" s="8" customFormat="1" ht="15.6" customHeight="1">
      <c r="A6" s="9">
        <v>42782</v>
      </c>
      <c r="B6" s="10">
        <v>40295</v>
      </c>
      <c r="C6" s="10">
        <v>9631</v>
      </c>
      <c r="D6" s="10">
        <v>471</v>
      </c>
      <c r="E6" s="10">
        <v>2298</v>
      </c>
      <c r="F6" s="90">
        <f>B6-SUM(C6:E6)</f>
        <v>27895</v>
      </c>
      <c r="G6" s="86"/>
      <c r="H6" s="88">
        <v>4212</v>
      </c>
      <c r="I6" s="10">
        <v>0</v>
      </c>
      <c r="J6" s="10">
        <v>2080</v>
      </c>
      <c r="K6" s="21">
        <f>B6-SUM(H6:J6)</f>
        <v>34003</v>
      </c>
      <c r="L6" s="22">
        <f>(F6-K6)/B6</f>
        <v>-0.15158208214418661</v>
      </c>
    </row>
    <row r="7" spans="1:12">
      <c r="A7" s="9">
        <v>42783</v>
      </c>
      <c r="B7" s="10">
        <v>40830</v>
      </c>
      <c r="C7" s="10">
        <v>9500</v>
      </c>
      <c r="D7" s="10">
        <v>751</v>
      </c>
      <c r="E7" s="10">
        <v>2551</v>
      </c>
      <c r="F7" s="90">
        <f t="shared" ref="F7:F8" si="0">B7-SUM(C7:E7)</f>
        <v>28028</v>
      </c>
      <c r="G7" s="86"/>
      <c r="H7" s="88">
        <v>4804</v>
      </c>
      <c r="I7" s="10">
        <v>0</v>
      </c>
      <c r="J7" s="10">
        <v>2066</v>
      </c>
      <c r="K7" s="21">
        <f t="shared" ref="K7:K8" si="1">B7-SUM(H7:J7)</f>
        <v>33960</v>
      </c>
      <c r="L7" s="22">
        <f>(F7-K7)/B7</f>
        <v>-0.14528532941464609</v>
      </c>
    </row>
    <row r="8" spans="1:12">
      <c r="A8" s="9">
        <v>42784</v>
      </c>
      <c r="B8" s="10">
        <v>40871</v>
      </c>
      <c r="C8" s="10">
        <v>9683</v>
      </c>
      <c r="D8" s="10">
        <v>526</v>
      </c>
      <c r="E8" s="10">
        <v>2604</v>
      </c>
      <c r="F8" s="90">
        <f t="shared" si="0"/>
        <v>28058</v>
      </c>
      <c r="G8" s="86"/>
      <c r="H8" s="88">
        <v>4768</v>
      </c>
      <c r="I8" s="10">
        <v>0</v>
      </c>
      <c r="J8" s="10">
        <v>2046</v>
      </c>
      <c r="K8" s="21">
        <f t="shared" si="1"/>
        <v>34057</v>
      </c>
      <c r="L8" s="22">
        <f>(F8-K8)/B8</f>
        <v>-0.14677888967727729</v>
      </c>
    </row>
    <row r="9" spans="1:12">
      <c r="A9" s="9">
        <v>42785</v>
      </c>
      <c r="B9" s="10"/>
      <c r="C9" s="10"/>
      <c r="D9" s="10"/>
      <c r="E9" s="10"/>
      <c r="F9" s="91"/>
      <c r="G9" s="86"/>
      <c r="H9" s="88"/>
      <c r="I9" s="10"/>
      <c r="J9" s="10"/>
      <c r="K9" s="10"/>
      <c r="L9" s="22"/>
    </row>
    <row r="10" spans="1:12">
      <c r="A10" s="9">
        <v>42786</v>
      </c>
      <c r="B10" s="10">
        <v>42411</v>
      </c>
      <c r="C10" s="10">
        <v>10147</v>
      </c>
      <c r="D10" s="10">
        <v>751</v>
      </c>
      <c r="E10" s="10">
        <v>2490</v>
      </c>
      <c r="F10" s="90">
        <f t="shared" ref="F10" si="2">B10-SUM(C10:E10)</f>
        <v>29023</v>
      </c>
      <c r="G10" s="86"/>
      <c r="H10" s="88">
        <v>5517</v>
      </c>
      <c r="I10" s="10">
        <v>0</v>
      </c>
      <c r="J10" s="10">
        <v>2818</v>
      </c>
      <c r="K10" s="21">
        <f t="shared" ref="K10" si="3">B10-SUM(H10:J10)</f>
        <v>34076</v>
      </c>
      <c r="L10" s="22">
        <f>(F10-K10)/B10</f>
        <v>-0.11914361840088657</v>
      </c>
    </row>
    <row r="11" spans="1:12">
      <c r="A11" s="9">
        <v>42787</v>
      </c>
      <c r="B11" s="10">
        <v>43215</v>
      </c>
      <c r="C11" s="10">
        <v>10649</v>
      </c>
      <c r="D11" s="10">
        <v>751</v>
      </c>
      <c r="E11" s="10">
        <v>2520</v>
      </c>
      <c r="F11" s="90">
        <f t="shared" ref="F11" si="4">B11-SUM(C11:E11)</f>
        <v>29295</v>
      </c>
      <c r="G11" s="86"/>
      <c r="H11" s="88">
        <v>6147</v>
      </c>
      <c r="I11" s="10">
        <v>0</v>
      </c>
      <c r="J11" s="10">
        <v>3554</v>
      </c>
      <c r="K11" s="21">
        <f t="shared" ref="K11" si="5">B11-SUM(H11:J11)</f>
        <v>33514</v>
      </c>
      <c r="L11" s="22">
        <f>(F11-K11)/B11</f>
        <v>-9.7628138377878051E-2</v>
      </c>
    </row>
    <row r="12" spans="1:12">
      <c r="A12" s="9">
        <v>42788</v>
      </c>
      <c r="B12" s="10">
        <v>43720</v>
      </c>
      <c r="C12" s="10">
        <v>10711</v>
      </c>
      <c r="D12" s="10">
        <v>526</v>
      </c>
      <c r="E12" s="10">
        <v>2333</v>
      </c>
      <c r="F12" s="90">
        <f t="shared" ref="F12" si="6">B12-SUM(C12:E12)</f>
        <v>30150</v>
      </c>
      <c r="G12" s="86"/>
      <c r="H12" s="88">
        <v>6757</v>
      </c>
      <c r="I12" s="10">
        <v>0</v>
      </c>
      <c r="J12" s="10">
        <v>4582</v>
      </c>
      <c r="K12" s="21">
        <f t="shared" ref="K12" si="7">B12-SUM(H12:J12)</f>
        <v>32381</v>
      </c>
      <c r="L12" s="22">
        <f>(F12-K12)/B12</f>
        <v>-5.1029277218664224E-2</v>
      </c>
    </row>
    <row r="13" spans="1:12">
      <c r="A13" s="9">
        <v>42789</v>
      </c>
      <c r="B13" s="10">
        <v>42678</v>
      </c>
      <c r="C13" s="10">
        <v>11369</v>
      </c>
      <c r="D13" s="10">
        <v>526</v>
      </c>
      <c r="E13" s="10">
        <v>2308</v>
      </c>
      <c r="F13" s="90">
        <f t="shared" ref="F13" si="8">B13-SUM(C13:E13)</f>
        <v>28475</v>
      </c>
      <c r="G13" s="86"/>
      <c r="H13" s="88">
        <v>6198</v>
      </c>
      <c r="I13" s="10">
        <v>50</v>
      </c>
      <c r="J13" s="10">
        <v>3672</v>
      </c>
      <c r="K13" s="21">
        <f t="shared" ref="K13" si="9">B13-SUM(H13:J13)</f>
        <v>32758</v>
      </c>
      <c r="L13" s="22">
        <f>(F13-K13)/B13</f>
        <v>-0.10035615539622288</v>
      </c>
    </row>
    <row r="14" spans="1:12">
      <c r="A14" s="9">
        <v>42790</v>
      </c>
      <c r="B14" s="10">
        <v>42369</v>
      </c>
      <c r="C14" s="10">
        <v>11522</v>
      </c>
      <c r="D14" s="10">
        <v>301</v>
      </c>
      <c r="E14" s="10">
        <v>2218</v>
      </c>
      <c r="F14" s="90">
        <f t="shared" ref="F14" si="10">B14-SUM(C14:E14)</f>
        <v>28328</v>
      </c>
      <c r="G14" s="86"/>
      <c r="H14" s="88">
        <v>6944</v>
      </c>
      <c r="I14" s="10">
        <v>50</v>
      </c>
      <c r="J14" s="10">
        <v>3594</v>
      </c>
      <c r="K14" s="21">
        <f t="shared" ref="K14" si="11">B14-SUM(H14:J14)</f>
        <v>31781</v>
      </c>
      <c r="L14" s="22">
        <f>(F14-K14)/B14</f>
        <v>-8.1498265241096088E-2</v>
      </c>
    </row>
    <row r="15" spans="1:12">
      <c r="A15" s="9">
        <v>42791</v>
      </c>
      <c r="B15" s="10"/>
      <c r="C15" s="10"/>
      <c r="D15" s="10"/>
      <c r="E15" s="10"/>
      <c r="F15" s="90"/>
      <c r="G15" s="86"/>
      <c r="H15" s="88"/>
      <c r="I15" s="10"/>
      <c r="J15" s="10"/>
      <c r="K15" s="21"/>
      <c r="L15" s="22"/>
    </row>
    <row r="16" spans="1:12">
      <c r="A16" s="9">
        <v>42792</v>
      </c>
      <c r="B16" s="10"/>
      <c r="C16" s="10"/>
      <c r="D16" s="10"/>
      <c r="E16" s="10"/>
      <c r="F16" s="90"/>
      <c r="G16" s="86"/>
      <c r="H16" s="88"/>
      <c r="I16" s="10"/>
      <c r="J16" s="10"/>
      <c r="K16" s="21"/>
      <c r="L16" s="22"/>
    </row>
    <row r="17" spans="1:12">
      <c r="A17" s="9">
        <v>42793</v>
      </c>
      <c r="B17" s="10"/>
      <c r="C17" s="10"/>
      <c r="D17" s="10"/>
      <c r="E17" s="10"/>
      <c r="F17" s="90"/>
      <c r="G17" s="86"/>
      <c r="H17" s="88"/>
      <c r="I17" s="10"/>
      <c r="J17" s="10"/>
      <c r="K17" s="21"/>
      <c r="L17" s="22"/>
    </row>
    <row r="18" spans="1:12">
      <c r="A18" s="9">
        <v>42794</v>
      </c>
      <c r="B18" s="10"/>
      <c r="C18" s="10"/>
      <c r="D18" s="10"/>
      <c r="E18" s="10"/>
      <c r="F18" s="90"/>
      <c r="G18" s="86"/>
      <c r="H18" s="88"/>
      <c r="I18" s="10"/>
      <c r="J18" s="10"/>
      <c r="K18" s="21"/>
      <c r="L18" s="22"/>
    </row>
    <row r="19" spans="1:12">
      <c r="A19" s="9">
        <v>42795</v>
      </c>
      <c r="B19" s="10">
        <v>44206</v>
      </c>
      <c r="C19" s="10">
        <v>9851</v>
      </c>
      <c r="D19" s="10">
        <v>301</v>
      </c>
      <c r="E19" s="10">
        <v>2083</v>
      </c>
      <c r="F19" s="90">
        <f t="shared" ref="F19" si="12">B19-SUM(C19:E19)</f>
        <v>31971</v>
      </c>
      <c r="G19" s="86"/>
      <c r="H19" s="88">
        <v>9124</v>
      </c>
      <c r="I19" s="10">
        <v>50</v>
      </c>
      <c r="J19" s="10">
        <v>6071</v>
      </c>
      <c r="K19" s="21">
        <f t="shared" ref="K19" si="13">B19-SUM(H19:J19)</f>
        <v>28961</v>
      </c>
      <c r="L19" s="22">
        <f t="shared" ref="L19" si="14">(F19-K19)/B19</f>
        <v>6.809030448355427E-2</v>
      </c>
    </row>
    <row r="20" spans="1:12">
      <c r="A20" s="9">
        <v>42796</v>
      </c>
      <c r="B20" s="10">
        <v>44308</v>
      </c>
      <c r="C20" s="10">
        <v>9500</v>
      </c>
      <c r="D20" s="10">
        <v>301</v>
      </c>
      <c r="E20" s="10">
        <v>2396</v>
      </c>
      <c r="F20" s="90">
        <f t="shared" ref="F20" si="15">B20-SUM(C20:E20)</f>
        <v>32111</v>
      </c>
      <c r="G20" s="86"/>
      <c r="H20" s="88">
        <v>10833</v>
      </c>
      <c r="I20" s="10">
        <v>50</v>
      </c>
      <c r="J20" s="10">
        <v>6415</v>
      </c>
      <c r="K20" s="21">
        <f t="shared" ref="K20" si="16">B20-SUM(H20:J20)</f>
        <v>27010</v>
      </c>
      <c r="L20" s="22">
        <f t="shared" ref="L20" si="17">(F20-K20)/B20</f>
        <v>0.1151259366254401</v>
      </c>
    </row>
    <row r="21" spans="1:12">
      <c r="A21" s="9">
        <v>42797</v>
      </c>
      <c r="B21" s="10">
        <v>44217</v>
      </c>
      <c r="C21" s="10">
        <v>8863</v>
      </c>
      <c r="D21" s="10">
        <v>301</v>
      </c>
      <c r="E21" s="10">
        <v>2307</v>
      </c>
      <c r="F21" s="90">
        <f t="shared" ref="F21:F24" si="18">B21-SUM(C21:E21)</f>
        <v>32746</v>
      </c>
      <c r="G21" s="86"/>
      <c r="H21" s="88">
        <v>11602</v>
      </c>
      <c r="I21" s="10">
        <v>50</v>
      </c>
      <c r="J21" s="10">
        <v>6687</v>
      </c>
      <c r="K21" s="21">
        <f t="shared" ref="K21:K24" si="19">B21-SUM(H21:J21)</f>
        <v>25878</v>
      </c>
      <c r="L21" s="22">
        <f t="shared" ref="L21:L24" si="20">(F21-K21)/B21</f>
        <v>0.15532487504805845</v>
      </c>
    </row>
    <row r="22" spans="1:12">
      <c r="A22" s="9">
        <v>42798</v>
      </c>
      <c r="B22" s="10"/>
      <c r="C22" s="10"/>
      <c r="D22" s="10"/>
      <c r="E22" s="10"/>
      <c r="F22" s="90"/>
      <c r="G22" s="86"/>
      <c r="H22" s="88"/>
      <c r="I22" s="10"/>
      <c r="J22" s="10"/>
      <c r="K22" s="21"/>
      <c r="L22" s="22"/>
    </row>
    <row r="23" spans="1:12">
      <c r="A23" s="9">
        <v>42799</v>
      </c>
      <c r="B23" s="10"/>
      <c r="C23" s="10"/>
      <c r="D23" s="10"/>
      <c r="E23" s="10"/>
      <c r="F23" s="90"/>
      <c r="G23" s="86"/>
      <c r="H23" s="88"/>
      <c r="I23" s="10"/>
      <c r="J23" s="10"/>
      <c r="K23" s="21"/>
      <c r="L23" s="22"/>
    </row>
    <row r="24" spans="1:12">
      <c r="A24" s="9">
        <v>42800</v>
      </c>
      <c r="B24" s="10">
        <v>44945</v>
      </c>
      <c r="C24" s="10">
        <v>9621</v>
      </c>
      <c r="D24" s="10">
        <v>301</v>
      </c>
      <c r="E24" s="10">
        <v>2435</v>
      </c>
      <c r="F24" s="90">
        <f t="shared" si="18"/>
        <v>32588</v>
      </c>
      <c r="G24" s="86"/>
      <c r="H24" s="88">
        <v>10594</v>
      </c>
      <c r="I24" s="10">
        <v>275</v>
      </c>
      <c r="J24" s="10">
        <v>5183</v>
      </c>
      <c r="K24" s="21">
        <f t="shared" si="19"/>
        <v>28893</v>
      </c>
      <c r="L24" s="22">
        <f t="shared" si="20"/>
        <v>8.2211591945711426E-2</v>
      </c>
    </row>
    <row r="25" spans="1:12">
      <c r="A25" s="9">
        <v>42801</v>
      </c>
      <c r="B25" s="10">
        <v>45942</v>
      </c>
      <c r="C25" s="10">
        <v>10453</v>
      </c>
      <c r="D25" s="10">
        <v>329</v>
      </c>
      <c r="E25" s="10">
        <v>2354</v>
      </c>
      <c r="F25" s="90">
        <f t="shared" ref="F25" si="21">B25-SUM(C25:E25)</f>
        <v>32806</v>
      </c>
      <c r="G25" s="86"/>
      <c r="H25" s="88">
        <v>10808</v>
      </c>
      <c r="I25" s="10">
        <v>500</v>
      </c>
      <c r="J25" s="10">
        <v>5098</v>
      </c>
      <c r="K25" s="21">
        <f t="shared" ref="K25" si="22">B25-SUM(H25:J25)</f>
        <v>29536</v>
      </c>
      <c r="L25" s="22">
        <f t="shared" ref="L25" si="23">(F25-K25)/B25</f>
        <v>7.1176701057855563E-2</v>
      </c>
    </row>
    <row r="26" spans="1:12">
      <c r="A26" s="9">
        <v>42802</v>
      </c>
      <c r="B26" s="10">
        <v>46083</v>
      </c>
      <c r="C26" s="10">
        <v>11142</v>
      </c>
      <c r="D26" s="10">
        <v>331</v>
      </c>
      <c r="E26" s="10">
        <v>2225</v>
      </c>
      <c r="F26" s="90">
        <f t="shared" ref="F26" si="24">B26-SUM(C26:E26)</f>
        <v>32385</v>
      </c>
      <c r="G26" s="86"/>
      <c r="H26" s="88">
        <v>10478</v>
      </c>
      <c r="I26" s="10">
        <v>500</v>
      </c>
      <c r="J26" s="10">
        <v>4500</v>
      </c>
      <c r="K26" s="21">
        <f t="shared" ref="K26" si="25">B26-SUM(H26:J26)</f>
        <v>30605</v>
      </c>
      <c r="L26" s="22">
        <f t="shared" ref="L26" si="26">(F26-K26)/B26</f>
        <v>3.8625957511446735E-2</v>
      </c>
    </row>
    <row r="27" spans="1:12">
      <c r="A27" s="9">
        <v>42803</v>
      </c>
      <c r="B27" s="10">
        <v>46695</v>
      </c>
      <c r="C27" s="10">
        <v>9256</v>
      </c>
      <c r="D27" s="10">
        <v>331</v>
      </c>
      <c r="E27" s="10">
        <v>1835</v>
      </c>
      <c r="F27" s="90">
        <f t="shared" ref="F27" si="27">B27-SUM(C27:E27)</f>
        <v>35273</v>
      </c>
      <c r="G27" s="86"/>
      <c r="H27" s="88">
        <v>14023</v>
      </c>
      <c r="I27" s="10">
        <v>500</v>
      </c>
      <c r="J27" s="10">
        <v>7052</v>
      </c>
      <c r="K27" s="21">
        <f t="shared" ref="K27" si="28">B27-SUM(H27:J27)</f>
        <v>25120</v>
      </c>
      <c r="L27" s="22">
        <f t="shared" ref="L27" si="29">(F27-K27)/B27</f>
        <v>0.21743227326266196</v>
      </c>
    </row>
    <row r="28" spans="1:12">
      <c r="A28" s="9">
        <v>42804</v>
      </c>
      <c r="B28" s="10">
        <v>45605</v>
      </c>
      <c r="C28" s="10">
        <v>8531</v>
      </c>
      <c r="D28" s="10">
        <v>331</v>
      </c>
      <c r="E28" s="10">
        <v>1889</v>
      </c>
      <c r="F28" s="90">
        <f t="shared" ref="F28" si="30">B28-SUM(C28:E28)</f>
        <v>34854</v>
      </c>
      <c r="G28" s="86"/>
      <c r="H28" s="88">
        <v>14318</v>
      </c>
      <c r="I28" s="10">
        <v>450</v>
      </c>
      <c r="J28" s="10">
        <v>7370</v>
      </c>
      <c r="K28" s="21">
        <f t="shared" ref="K28" si="31">B28-SUM(H28:J28)</f>
        <v>23467</v>
      </c>
      <c r="L28" s="22">
        <f t="shared" ref="L28" si="32">(F28-K28)/B28</f>
        <v>0.24968753426159412</v>
      </c>
    </row>
    <row r="29" spans="1:12">
      <c r="A29" s="9">
        <v>42805</v>
      </c>
      <c r="B29" s="10"/>
      <c r="C29" s="10"/>
      <c r="D29" s="10"/>
      <c r="E29" s="10"/>
      <c r="F29" s="90"/>
      <c r="G29" s="86"/>
      <c r="H29" s="88"/>
      <c r="I29" s="10"/>
      <c r="J29" s="10"/>
      <c r="K29" s="21"/>
      <c r="L29" s="22"/>
    </row>
    <row r="30" spans="1:12">
      <c r="A30" s="9">
        <v>42806</v>
      </c>
      <c r="B30" s="10"/>
      <c r="C30" s="10"/>
      <c r="D30" s="10"/>
      <c r="E30" s="10"/>
      <c r="F30" s="90"/>
      <c r="G30" s="86"/>
      <c r="H30" s="88"/>
      <c r="I30" s="10"/>
      <c r="J30" s="10"/>
      <c r="K30" s="21"/>
      <c r="L30" s="22"/>
    </row>
    <row r="31" spans="1:12">
      <c r="A31" s="9">
        <v>42807</v>
      </c>
      <c r="B31" s="10">
        <v>44937</v>
      </c>
      <c r="C31" s="10">
        <v>9568</v>
      </c>
      <c r="D31" s="10">
        <v>386</v>
      </c>
      <c r="E31" s="10">
        <v>1853</v>
      </c>
      <c r="F31" s="90">
        <f t="shared" ref="F31" si="33">B31-SUM(C31:E31)</f>
        <v>33130</v>
      </c>
      <c r="G31" s="86"/>
      <c r="H31" s="88">
        <v>12766</v>
      </c>
      <c r="I31" s="10">
        <v>450</v>
      </c>
      <c r="J31" s="10">
        <v>6265</v>
      </c>
      <c r="K31" s="21">
        <f t="shared" ref="K31" si="34">B31-SUM(H31:J31)</f>
        <v>25456</v>
      </c>
      <c r="L31" s="22">
        <f t="shared" ref="L31" si="35">(F31-K31)/B31</f>
        <v>0.17077241471393284</v>
      </c>
    </row>
    <row r="32" spans="1:12">
      <c r="A32" s="9">
        <v>42808</v>
      </c>
      <c r="B32" s="10"/>
      <c r="C32" s="10"/>
      <c r="D32" s="10"/>
      <c r="E32" s="10"/>
      <c r="F32" s="90">
        <f t="shared" ref="F32" si="36">B32-SUM(C32:E32)</f>
        <v>0</v>
      </c>
      <c r="G32" s="86"/>
      <c r="H32" s="88"/>
      <c r="I32" s="10"/>
      <c r="J32" s="10"/>
      <c r="K32" s="21">
        <f t="shared" ref="K32" si="37">B32-SUM(H32:J32)</f>
        <v>0</v>
      </c>
      <c r="L32" s="22" t="e">
        <f t="shared" ref="L32" si="38">(F32-K32)/B32</f>
        <v>#DIV/0!</v>
      </c>
    </row>
    <row r="33" spans="1:12">
      <c r="A33" s="9">
        <v>42809</v>
      </c>
      <c r="B33" s="10"/>
      <c r="C33" s="10"/>
      <c r="D33" s="10"/>
      <c r="E33" s="10"/>
      <c r="F33" s="90">
        <f t="shared" ref="F33:F96" si="39">B33-SUM(C33:E33)</f>
        <v>0</v>
      </c>
      <c r="G33" s="86"/>
      <c r="H33" s="88"/>
      <c r="I33" s="10"/>
      <c r="J33" s="10"/>
      <c r="K33" s="21">
        <f t="shared" ref="K33:K96" si="40">B33-SUM(H33:J33)</f>
        <v>0</v>
      </c>
      <c r="L33" s="22" t="e">
        <f t="shared" ref="L33:L96" si="41">(F33-K33)/B33</f>
        <v>#DIV/0!</v>
      </c>
    </row>
    <row r="34" spans="1:12">
      <c r="A34" s="9">
        <v>42810</v>
      </c>
      <c r="B34" s="10"/>
      <c r="C34" s="10"/>
      <c r="D34" s="10"/>
      <c r="E34" s="10"/>
      <c r="F34" s="90">
        <f t="shared" si="39"/>
        <v>0</v>
      </c>
      <c r="G34" s="86"/>
      <c r="H34" s="88"/>
      <c r="I34" s="10"/>
      <c r="J34" s="10"/>
      <c r="K34" s="21">
        <f t="shared" si="40"/>
        <v>0</v>
      </c>
      <c r="L34" s="22" t="e">
        <f t="shared" si="41"/>
        <v>#DIV/0!</v>
      </c>
    </row>
    <row r="35" spans="1:12">
      <c r="A35" s="9">
        <v>42811</v>
      </c>
      <c r="B35" s="10"/>
      <c r="C35" s="10"/>
      <c r="D35" s="10"/>
      <c r="E35" s="10"/>
      <c r="F35" s="90">
        <f t="shared" si="39"/>
        <v>0</v>
      </c>
      <c r="G35" s="86"/>
      <c r="H35" s="88"/>
      <c r="I35" s="10"/>
      <c r="J35" s="10"/>
      <c r="K35" s="21">
        <f t="shared" si="40"/>
        <v>0</v>
      </c>
      <c r="L35" s="22" t="e">
        <f t="shared" si="41"/>
        <v>#DIV/0!</v>
      </c>
    </row>
    <row r="36" spans="1:12">
      <c r="A36" s="9">
        <v>42812</v>
      </c>
      <c r="B36" s="10"/>
      <c r="C36" s="10"/>
      <c r="D36" s="10"/>
      <c r="E36" s="10"/>
      <c r="F36" s="90">
        <f t="shared" si="39"/>
        <v>0</v>
      </c>
      <c r="G36" s="86"/>
      <c r="H36" s="88"/>
      <c r="I36" s="10"/>
      <c r="J36" s="10"/>
      <c r="K36" s="21">
        <f t="shared" si="40"/>
        <v>0</v>
      </c>
      <c r="L36" s="22" t="e">
        <f t="shared" si="41"/>
        <v>#DIV/0!</v>
      </c>
    </row>
    <row r="37" spans="1:12">
      <c r="A37" s="9">
        <v>42813</v>
      </c>
      <c r="B37" s="10"/>
      <c r="C37" s="10"/>
      <c r="D37" s="10"/>
      <c r="E37" s="10"/>
      <c r="F37" s="90">
        <f t="shared" si="39"/>
        <v>0</v>
      </c>
      <c r="G37" s="86"/>
      <c r="H37" s="88"/>
      <c r="I37" s="10"/>
      <c r="J37" s="10"/>
      <c r="K37" s="21">
        <f t="shared" si="40"/>
        <v>0</v>
      </c>
      <c r="L37" s="22" t="e">
        <f t="shared" si="41"/>
        <v>#DIV/0!</v>
      </c>
    </row>
    <row r="38" spans="1:12">
      <c r="A38" s="9">
        <v>42814</v>
      </c>
      <c r="B38" s="10"/>
      <c r="C38" s="10"/>
      <c r="D38" s="10"/>
      <c r="E38" s="10"/>
      <c r="F38" s="90">
        <f t="shared" si="39"/>
        <v>0</v>
      </c>
      <c r="G38" s="86"/>
      <c r="H38" s="88"/>
      <c r="I38" s="10"/>
      <c r="J38" s="10"/>
      <c r="K38" s="21">
        <f t="shared" si="40"/>
        <v>0</v>
      </c>
      <c r="L38" s="22" t="e">
        <f t="shared" si="41"/>
        <v>#DIV/0!</v>
      </c>
    </row>
    <row r="39" spans="1:12">
      <c r="A39" s="9">
        <v>42815</v>
      </c>
      <c r="B39" s="10"/>
      <c r="C39" s="10"/>
      <c r="D39" s="10"/>
      <c r="E39" s="10"/>
      <c r="F39" s="90">
        <f t="shared" si="39"/>
        <v>0</v>
      </c>
      <c r="G39" s="86"/>
      <c r="H39" s="88"/>
      <c r="I39" s="10"/>
      <c r="J39" s="10"/>
      <c r="K39" s="21">
        <f t="shared" si="40"/>
        <v>0</v>
      </c>
      <c r="L39" s="22" t="e">
        <f t="shared" si="41"/>
        <v>#DIV/0!</v>
      </c>
    </row>
    <row r="40" spans="1:12">
      <c r="A40" s="9">
        <v>42816</v>
      </c>
      <c r="B40" s="10"/>
      <c r="C40" s="10"/>
      <c r="D40" s="10"/>
      <c r="E40" s="10"/>
      <c r="F40" s="90">
        <f t="shared" si="39"/>
        <v>0</v>
      </c>
      <c r="G40" s="86"/>
      <c r="H40" s="88"/>
      <c r="I40" s="10"/>
      <c r="J40" s="10"/>
      <c r="K40" s="21">
        <f t="shared" si="40"/>
        <v>0</v>
      </c>
      <c r="L40" s="22" t="e">
        <f t="shared" si="41"/>
        <v>#DIV/0!</v>
      </c>
    </row>
    <row r="41" spans="1:12">
      <c r="A41" s="9">
        <v>42817</v>
      </c>
      <c r="B41" s="10"/>
      <c r="C41" s="10"/>
      <c r="D41" s="10"/>
      <c r="E41" s="10"/>
      <c r="F41" s="90">
        <f t="shared" si="39"/>
        <v>0</v>
      </c>
      <c r="G41" s="86"/>
      <c r="H41" s="88"/>
      <c r="I41" s="10"/>
      <c r="J41" s="10"/>
      <c r="K41" s="21">
        <f t="shared" si="40"/>
        <v>0</v>
      </c>
      <c r="L41" s="22" t="e">
        <f t="shared" si="41"/>
        <v>#DIV/0!</v>
      </c>
    </row>
    <row r="42" spans="1:12">
      <c r="A42" s="9">
        <v>42818</v>
      </c>
      <c r="B42" s="10"/>
      <c r="C42" s="10"/>
      <c r="D42" s="10"/>
      <c r="E42" s="10"/>
      <c r="F42" s="90">
        <f t="shared" si="39"/>
        <v>0</v>
      </c>
      <c r="G42" s="86"/>
      <c r="H42" s="88"/>
      <c r="I42" s="10"/>
      <c r="J42" s="10"/>
      <c r="K42" s="21">
        <f t="shared" si="40"/>
        <v>0</v>
      </c>
      <c r="L42" s="22" t="e">
        <f t="shared" si="41"/>
        <v>#DIV/0!</v>
      </c>
    </row>
    <row r="43" spans="1:12">
      <c r="A43" s="9">
        <v>42819</v>
      </c>
      <c r="B43" s="10"/>
      <c r="C43" s="10"/>
      <c r="D43" s="10"/>
      <c r="E43" s="10"/>
      <c r="F43" s="90">
        <f t="shared" si="39"/>
        <v>0</v>
      </c>
      <c r="G43" s="86"/>
      <c r="H43" s="88"/>
      <c r="I43" s="10"/>
      <c r="J43" s="10"/>
      <c r="K43" s="21">
        <f t="shared" si="40"/>
        <v>0</v>
      </c>
      <c r="L43" s="22" t="e">
        <f t="shared" si="41"/>
        <v>#DIV/0!</v>
      </c>
    </row>
    <row r="44" spans="1:12">
      <c r="A44" s="9">
        <v>42820</v>
      </c>
      <c r="B44" s="10"/>
      <c r="C44" s="10"/>
      <c r="D44" s="10"/>
      <c r="E44" s="10"/>
      <c r="F44" s="90">
        <f t="shared" si="39"/>
        <v>0</v>
      </c>
      <c r="G44" s="86"/>
      <c r="H44" s="88"/>
      <c r="I44" s="10"/>
      <c r="J44" s="10"/>
      <c r="K44" s="21">
        <f t="shared" si="40"/>
        <v>0</v>
      </c>
      <c r="L44" s="22" t="e">
        <f t="shared" si="41"/>
        <v>#DIV/0!</v>
      </c>
    </row>
    <row r="45" spans="1:12">
      <c r="A45" s="9">
        <v>42821</v>
      </c>
      <c r="B45" s="10"/>
      <c r="C45" s="10"/>
      <c r="D45" s="10"/>
      <c r="E45" s="10"/>
      <c r="F45" s="90">
        <f t="shared" si="39"/>
        <v>0</v>
      </c>
      <c r="G45" s="86"/>
      <c r="H45" s="88"/>
      <c r="I45" s="10"/>
      <c r="J45" s="10"/>
      <c r="K45" s="21">
        <f t="shared" si="40"/>
        <v>0</v>
      </c>
      <c r="L45" s="22" t="e">
        <f t="shared" si="41"/>
        <v>#DIV/0!</v>
      </c>
    </row>
    <row r="46" spans="1:12">
      <c r="A46" s="9">
        <v>42822</v>
      </c>
      <c r="B46" s="10"/>
      <c r="C46" s="10"/>
      <c r="D46" s="10"/>
      <c r="E46" s="10"/>
      <c r="F46" s="90">
        <f t="shared" si="39"/>
        <v>0</v>
      </c>
      <c r="G46" s="86"/>
      <c r="H46" s="88"/>
      <c r="I46" s="10"/>
      <c r="J46" s="10"/>
      <c r="K46" s="21">
        <f t="shared" si="40"/>
        <v>0</v>
      </c>
      <c r="L46" s="22" t="e">
        <f t="shared" si="41"/>
        <v>#DIV/0!</v>
      </c>
    </row>
    <row r="47" spans="1:12">
      <c r="A47" s="9">
        <v>42823</v>
      </c>
      <c r="B47" s="10"/>
      <c r="C47" s="10"/>
      <c r="D47" s="10"/>
      <c r="E47" s="10"/>
      <c r="F47" s="90">
        <f t="shared" si="39"/>
        <v>0</v>
      </c>
      <c r="G47" s="86"/>
      <c r="H47" s="88"/>
      <c r="I47" s="10"/>
      <c r="J47" s="10"/>
      <c r="K47" s="21">
        <f t="shared" si="40"/>
        <v>0</v>
      </c>
      <c r="L47" s="22" t="e">
        <f t="shared" si="41"/>
        <v>#DIV/0!</v>
      </c>
    </row>
    <row r="48" spans="1:12">
      <c r="A48" s="9">
        <v>42824</v>
      </c>
      <c r="B48" s="10"/>
      <c r="C48" s="10"/>
      <c r="D48" s="10"/>
      <c r="E48" s="10"/>
      <c r="F48" s="90">
        <f t="shared" si="39"/>
        <v>0</v>
      </c>
      <c r="G48" s="86"/>
      <c r="H48" s="88"/>
      <c r="I48" s="10"/>
      <c r="J48" s="10"/>
      <c r="K48" s="21">
        <f t="shared" si="40"/>
        <v>0</v>
      </c>
      <c r="L48" s="22" t="e">
        <f t="shared" si="41"/>
        <v>#DIV/0!</v>
      </c>
    </row>
    <row r="49" spans="1:12">
      <c r="A49" s="9">
        <v>42825</v>
      </c>
      <c r="B49" s="10"/>
      <c r="C49" s="10"/>
      <c r="D49" s="10"/>
      <c r="E49" s="10"/>
      <c r="F49" s="90">
        <f t="shared" si="39"/>
        <v>0</v>
      </c>
      <c r="G49" s="86"/>
      <c r="H49" s="88"/>
      <c r="I49" s="10"/>
      <c r="J49" s="10"/>
      <c r="K49" s="21">
        <f t="shared" si="40"/>
        <v>0</v>
      </c>
      <c r="L49" s="22" t="e">
        <f t="shared" si="41"/>
        <v>#DIV/0!</v>
      </c>
    </row>
    <row r="50" spans="1:12">
      <c r="A50" s="9">
        <v>42826</v>
      </c>
      <c r="B50" s="10"/>
      <c r="C50" s="10"/>
      <c r="D50" s="10"/>
      <c r="E50" s="10"/>
      <c r="F50" s="90">
        <f t="shared" si="39"/>
        <v>0</v>
      </c>
      <c r="G50" s="86"/>
      <c r="H50" s="88"/>
      <c r="I50" s="10"/>
      <c r="J50" s="10"/>
      <c r="K50" s="21">
        <f t="shared" si="40"/>
        <v>0</v>
      </c>
      <c r="L50" s="22" t="e">
        <f t="shared" si="41"/>
        <v>#DIV/0!</v>
      </c>
    </row>
    <row r="51" spans="1:12">
      <c r="A51" s="9">
        <v>42827</v>
      </c>
      <c r="B51" s="10"/>
      <c r="C51" s="10"/>
      <c r="D51" s="10"/>
      <c r="E51" s="10"/>
      <c r="F51" s="90">
        <f t="shared" si="39"/>
        <v>0</v>
      </c>
      <c r="G51" s="86"/>
      <c r="H51" s="88"/>
      <c r="I51" s="10"/>
      <c r="J51" s="10"/>
      <c r="K51" s="21">
        <f t="shared" si="40"/>
        <v>0</v>
      </c>
      <c r="L51" s="22" t="e">
        <f t="shared" si="41"/>
        <v>#DIV/0!</v>
      </c>
    </row>
    <row r="52" spans="1:12">
      <c r="A52" s="9">
        <v>42828</v>
      </c>
      <c r="B52" s="10"/>
      <c r="C52" s="10"/>
      <c r="D52" s="10"/>
      <c r="E52" s="10"/>
      <c r="F52" s="90">
        <f t="shared" si="39"/>
        <v>0</v>
      </c>
      <c r="G52" s="86"/>
      <c r="H52" s="88"/>
      <c r="I52" s="10"/>
      <c r="J52" s="10"/>
      <c r="K52" s="21">
        <f t="shared" si="40"/>
        <v>0</v>
      </c>
      <c r="L52" s="22" t="e">
        <f t="shared" si="41"/>
        <v>#DIV/0!</v>
      </c>
    </row>
    <row r="53" spans="1:12">
      <c r="A53" s="9">
        <v>42829</v>
      </c>
      <c r="B53" s="10"/>
      <c r="C53" s="10"/>
      <c r="D53" s="10"/>
      <c r="E53" s="10"/>
      <c r="F53" s="90">
        <f t="shared" si="39"/>
        <v>0</v>
      </c>
      <c r="G53" s="86"/>
      <c r="H53" s="88"/>
      <c r="I53" s="10"/>
      <c r="J53" s="10"/>
      <c r="K53" s="21">
        <f t="shared" si="40"/>
        <v>0</v>
      </c>
      <c r="L53" s="22" t="e">
        <f t="shared" si="41"/>
        <v>#DIV/0!</v>
      </c>
    </row>
    <row r="54" spans="1:12">
      <c r="A54" s="9">
        <v>42830</v>
      </c>
      <c r="B54" s="10"/>
      <c r="C54" s="10"/>
      <c r="D54" s="10"/>
      <c r="E54" s="10"/>
      <c r="F54" s="90">
        <f t="shared" si="39"/>
        <v>0</v>
      </c>
      <c r="G54" s="86"/>
      <c r="H54" s="88"/>
      <c r="I54" s="10"/>
      <c r="J54" s="10"/>
      <c r="K54" s="21">
        <f t="shared" si="40"/>
        <v>0</v>
      </c>
      <c r="L54" s="22" t="e">
        <f t="shared" si="41"/>
        <v>#DIV/0!</v>
      </c>
    </row>
    <row r="55" spans="1:12">
      <c r="A55" s="9">
        <v>42831</v>
      </c>
      <c r="B55" s="10"/>
      <c r="C55" s="10"/>
      <c r="D55" s="10"/>
      <c r="E55" s="10"/>
      <c r="F55" s="90">
        <f t="shared" si="39"/>
        <v>0</v>
      </c>
      <c r="G55" s="86"/>
      <c r="H55" s="88"/>
      <c r="I55" s="10"/>
      <c r="J55" s="10"/>
      <c r="K55" s="21">
        <f t="shared" si="40"/>
        <v>0</v>
      </c>
      <c r="L55" s="22" t="e">
        <f t="shared" si="41"/>
        <v>#DIV/0!</v>
      </c>
    </row>
    <row r="56" spans="1:12">
      <c r="A56" s="9">
        <v>42832</v>
      </c>
      <c r="B56" s="10"/>
      <c r="C56" s="10"/>
      <c r="D56" s="10"/>
      <c r="E56" s="10"/>
      <c r="F56" s="90">
        <f t="shared" si="39"/>
        <v>0</v>
      </c>
      <c r="G56" s="86"/>
      <c r="H56" s="88"/>
      <c r="I56" s="10"/>
      <c r="J56" s="10"/>
      <c r="K56" s="21">
        <f t="shared" si="40"/>
        <v>0</v>
      </c>
      <c r="L56" s="22" t="e">
        <f t="shared" si="41"/>
        <v>#DIV/0!</v>
      </c>
    </row>
    <row r="57" spans="1:12">
      <c r="A57" s="9">
        <v>42833</v>
      </c>
      <c r="B57" s="10"/>
      <c r="C57" s="10"/>
      <c r="D57" s="10"/>
      <c r="E57" s="10"/>
      <c r="F57" s="90">
        <f t="shared" si="39"/>
        <v>0</v>
      </c>
      <c r="G57" s="86"/>
      <c r="H57" s="88"/>
      <c r="I57" s="10"/>
      <c r="J57" s="10"/>
      <c r="K57" s="21">
        <f t="shared" si="40"/>
        <v>0</v>
      </c>
      <c r="L57" s="22" t="e">
        <f t="shared" si="41"/>
        <v>#DIV/0!</v>
      </c>
    </row>
    <row r="58" spans="1:12">
      <c r="A58" s="9">
        <v>42834</v>
      </c>
      <c r="B58" s="10"/>
      <c r="C58" s="10"/>
      <c r="D58" s="10"/>
      <c r="E58" s="10"/>
      <c r="F58" s="90">
        <f t="shared" si="39"/>
        <v>0</v>
      </c>
      <c r="G58" s="86"/>
      <c r="H58" s="88"/>
      <c r="I58" s="10"/>
      <c r="J58" s="10"/>
      <c r="K58" s="21">
        <f t="shared" si="40"/>
        <v>0</v>
      </c>
      <c r="L58" s="22" t="e">
        <f t="shared" si="41"/>
        <v>#DIV/0!</v>
      </c>
    </row>
    <row r="59" spans="1:12">
      <c r="A59" s="9">
        <v>42835</v>
      </c>
      <c r="B59" s="10"/>
      <c r="C59" s="10"/>
      <c r="D59" s="10"/>
      <c r="E59" s="10"/>
      <c r="F59" s="90">
        <f t="shared" si="39"/>
        <v>0</v>
      </c>
      <c r="G59" s="86"/>
      <c r="H59" s="88"/>
      <c r="I59" s="10"/>
      <c r="J59" s="10"/>
      <c r="K59" s="21">
        <f t="shared" si="40"/>
        <v>0</v>
      </c>
      <c r="L59" s="22" t="e">
        <f t="shared" si="41"/>
        <v>#DIV/0!</v>
      </c>
    </row>
    <row r="60" spans="1:12">
      <c r="A60" s="9">
        <v>42836</v>
      </c>
      <c r="B60" s="10"/>
      <c r="C60" s="10"/>
      <c r="D60" s="10"/>
      <c r="E60" s="10"/>
      <c r="F60" s="90">
        <f t="shared" si="39"/>
        <v>0</v>
      </c>
      <c r="G60" s="86"/>
      <c r="H60" s="88"/>
      <c r="I60" s="10"/>
      <c r="J60" s="10"/>
      <c r="K60" s="21">
        <f t="shared" si="40"/>
        <v>0</v>
      </c>
      <c r="L60" s="22" t="e">
        <f t="shared" si="41"/>
        <v>#DIV/0!</v>
      </c>
    </row>
    <row r="61" spans="1:12">
      <c r="A61" s="9">
        <v>42837</v>
      </c>
      <c r="B61" s="10"/>
      <c r="C61" s="10"/>
      <c r="D61" s="10"/>
      <c r="E61" s="10"/>
      <c r="F61" s="90">
        <f t="shared" si="39"/>
        <v>0</v>
      </c>
      <c r="G61" s="86"/>
      <c r="H61" s="88"/>
      <c r="I61" s="10"/>
      <c r="J61" s="10"/>
      <c r="K61" s="21">
        <f t="shared" si="40"/>
        <v>0</v>
      </c>
      <c r="L61" s="22" t="e">
        <f t="shared" si="41"/>
        <v>#DIV/0!</v>
      </c>
    </row>
    <row r="62" spans="1:12">
      <c r="A62" s="9">
        <v>42838</v>
      </c>
      <c r="B62" s="10"/>
      <c r="C62" s="10"/>
      <c r="D62" s="10"/>
      <c r="E62" s="10"/>
      <c r="F62" s="90">
        <f t="shared" si="39"/>
        <v>0</v>
      </c>
      <c r="G62" s="86"/>
      <c r="H62" s="88"/>
      <c r="I62" s="10"/>
      <c r="J62" s="10"/>
      <c r="K62" s="21">
        <f t="shared" si="40"/>
        <v>0</v>
      </c>
      <c r="L62" s="22" t="e">
        <f t="shared" si="41"/>
        <v>#DIV/0!</v>
      </c>
    </row>
    <row r="63" spans="1:12">
      <c r="A63" s="9">
        <v>42839</v>
      </c>
      <c r="B63" s="10"/>
      <c r="C63" s="10"/>
      <c r="D63" s="10"/>
      <c r="E63" s="10"/>
      <c r="F63" s="90">
        <f t="shared" si="39"/>
        <v>0</v>
      </c>
      <c r="G63" s="86"/>
      <c r="H63" s="88"/>
      <c r="I63" s="10"/>
      <c r="J63" s="10"/>
      <c r="K63" s="21">
        <f t="shared" si="40"/>
        <v>0</v>
      </c>
      <c r="L63" s="22" t="e">
        <f t="shared" si="41"/>
        <v>#DIV/0!</v>
      </c>
    </row>
    <row r="64" spans="1:12">
      <c r="A64" s="9">
        <v>42840</v>
      </c>
      <c r="B64" s="10"/>
      <c r="C64" s="10"/>
      <c r="D64" s="10"/>
      <c r="E64" s="10"/>
      <c r="F64" s="90">
        <f t="shared" si="39"/>
        <v>0</v>
      </c>
      <c r="G64" s="86"/>
      <c r="H64" s="88"/>
      <c r="I64" s="10"/>
      <c r="J64" s="10"/>
      <c r="K64" s="21">
        <f t="shared" si="40"/>
        <v>0</v>
      </c>
      <c r="L64" s="22" t="e">
        <f t="shared" si="41"/>
        <v>#DIV/0!</v>
      </c>
    </row>
    <row r="65" spans="1:12">
      <c r="A65" s="9">
        <v>42841</v>
      </c>
      <c r="B65" s="10"/>
      <c r="C65" s="10"/>
      <c r="D65" s="10"/>
      <c r="E65" s="10"/>
      <c r="F65" s="90">
        <f t="shared" si="39"/>
        <v>0</v>
      </c>
      <c r="G65" s="86"/>
      <c r="H65" s="88"/>
      <c r="I65" s="10"/>
      <c r="J65" s="10"/>
      <c r="K65" s="21">
        <f t="shared" si="40"/>
        <v>0</v>
      </c>
      <c r="L65" s="22" t="e">
        <f t="shared" si="41"/>
        <v>#DIV/0!</v>
      </c>
    </row>
    <row r="66" spans="1:12">
      <c r="A66" s="9">
        <v>42842</v>
      </c>
      <c r="B66" s="10"/>
      <c r="C66" s="10"/>
      <c r="D66" s="10"/>
      <c r="E66" s="10"/>
      <c r="F66" s="90">
        <f t="shared" si="39"/>
        <v>0</v>
      </c>
      <c r="G66" s="86"/>
      <c r="H66" s="88"/>
      <c r="I66" s="10"/>
      <c r="J66" s="10"/>
      <c r="K66" s="21">
        <f t="shared" si="40"/>
        <v>0</v>
      </c>
      <c r="L66" s="22" t="e">
        <f t="shared" si="41"/>
        <v>#DIV/0!</v>
      </c>
    </row>
    <row r="67" spans="1:12">
      <c r="A67" s="9">
        <v>42843</v>
      </c>
      <c r="B67" s="10"/>
      <c r="C67" s="10"/>
      <c r="D67" s="10"/>
      <c r="E67" s="10"/>
      <c r="F67" s="90">
        <f t="shared" si="39"/>
        <v>0</v>
      </c>
      <c r="G67" s="86"/>
      <c r="H67" s="88"/>
      <c r="I67" s="10"/>
      <c r="J67" s="10"/>
      <c r="K67" s="21">
        <f t="shared" si="40"/>
        <v>0</v>
      </c>
      <c r="L67" s="22" t="e">
        <f t="shared" si="41"/>
        <v>#DIV/0!</v>
      </c>
    </row>
    <row r="68" spans="1:12">
      <c r="A68" s="9">
        <v>42844</v>
      </c>
      <c r="B68" s="10"/>
      <c r="C68" s="10"/>
      <c r="D68" s="10"/>
      <c r="E68" s="10"/>
      <c r="F68" s="90">
        <f t="shared" si="39"/>
        <v>0</v>
      </c>
      <c r="G68" s="86"/>
      <c r="H68" s="88"/>
      <c r="I68" s="10"/>
      <c r="J68" s="10"/>
      <c r="K68" s="21">
        <f t="shared" si="40"/>
        <v>0</v>
      </c>
      <c r="L68" s="22" t="e">
        <f t="shared" si="41"/>
        <v>#DIV/0!</v>
      </c>
    </row>
    <row r="69" spans="1:12">
      <c r="A69" s="9">
        <v>42845</v>
      </c>
      <c r="B69" s="10"/>
      <c r="C69" s="10"/>
      <c r="D69" s="10"/>
      <c r="E69" s="10"/>
      <c r="F69" s="90">
        <f t="shared" si="39"/>
        <v>0</v>
      </c>
      <c r="G69" s="86"/>
      <c r="H69" s="88"/>
      <c r="I69" s="10"/>
      <c r="J69" s="10"/>
      <c r="K69" s="21">
        <f t="shared" si="40"/>
        <v>0</v>
      </c>
      <c r="L69" s="22" t="e">
        <f t="shared" si="41"/>
        <v>#DIV/0!</v>
      </c>
    </row>
    <row r="70" spans="1:12">
      <c r="A70" s="9">
        <v>42846</v>
      </c>
      <c r="B70" s="10"/>
      <c r="C70" s="10"/>
      <c r="D70" s="10"/>
      <c r="E70" s="10"/>
      <c r="F70" s="90">
        <f t="shared" si="39"/>
        <v>0</v>
      </c>
      <c r="G70" s="86"/>
      <c r="H70" s="88"/>
      <c r="I70" s="10"/>
      <c r="J70" s="10"/>
      <c r="K70" s="21">
        <f t="shared" si="40"/>
        <v>0</v>
      </c>
      <c r="L70" s="22" t="e">
        <f t="shared" si="41"/>
        <v>#DIV/0!</v>
      </c>
    </row>
    <row r="71" spans="1:12">
      <c r="A71" s="9">
        <v>42847</v>
      </c>
      <c r="B71" s="10"/>
      <c r="C71" s="10"/>
      <c r="D71" s="10"/>
      <c r="E71" s="10"/>
      <c r="F71" s="90">
        <f t="shared" si="39"/>
        <v>0</v>
      </c>
      <c r="G71" s="86"/>
      <c r="H71" s="88"/>
      <c r="I71" s="10"/>
      <c r="J71" s="10"/>
      <c r="K71" s="21">
        <f t="shared" si="40"/>
        <v>0</v>
      </c>
      <c r="L71" s="22" t="e">
        <f t="shared" si="41"/>
        <v>#DIV/0!</v>
      </c>
    </row>
    <row r="72" spans="1:12">
      <c r="A72" s="9">
        <v>42848</v>
      </c>
      <c r="B72" s="10"/>
      <c r="C72" s="10"/>
      <c r="D72" s="10"/>
      <c r="E72" s="10"/>
      <c r="F72" s="90">
        <f t="shared" si="39"/>
        <v>0</v>
      </c>
      <c r="G72" s="86"/>
      <c r="H72" s="88"/>
      <c r="I72" s="10"/>
      <c r="J72" s="10"/>
      <c r="K72" s="21">
        <f t="shared" si="40"/>
        <v>0</v>
      </c>
      <c r="L72" s="22" t="e">
        <f t="shared" si="41"/>
        <v>#DIV/0!</v>
      </c>
    </row>
    <row r="73" spans="1:12">
      <c r="A73" s="9">
        <v>42849</v>
      </c>
      <c r="B73" s="10"/>
      <c r="C73" s="10"/>
      <c r="D73" s="10"/>
      <c r="E73" s="10"/>
      <c r="F73" s="90">
        <f t="shared" si="39"/>
        <v>0</v>
      </c>
      <c r="G73" s="86"/>
      <c r="H73" s="88"/>
      <c r="I73" s="10"/>
      <c r="J73" s="10"/>
      <c r="K73" s="21">
        <f t="shared" si="40"/>
        <v>0</v>
      </c>
      <c r="L73" s="22" t="e">
        <f t="shared" si="41"/>
        <v>#DIV/0!</v>
      </c>
    </row>
    <row r="74" spans="1:12">
      <c r="A74" s="9">
        <v>42850</v>
      </c>
      <c r="B74" s="10"/>
      <c r="C74" s="10"/>
      <c r="D74" s="10"/>
      <c r="E74" s="10"/>
      <c r="F74" s="90">
        <f t="shared" si="39"/>
        <v>0</v>
      </c>
      <c r="G74" s="86"/>
      <c r="H74" s="88"/>
      <c r="I74" s="10"/>
      <c r="J74" s="10"/>
      <c r="K74" s="21">
        <f t="shared" si="40"/>
        <v>0</v>
      </c>
      <c r="L74" s="22" t="e">
        <f t="shared" si="41"/>
        <v>#DIV/0!</v>
      </c>
    </row>
    <row r="75" spans="1:12">
      <c r="A75" s="9">
        <v>42851</v>
      </c>
      <c r="B75" s="10"/>
      <c r="C75" s="10"/>
      <c r="D75" s="10"/>
      <c r="E75" s="10"/>
      <c r="F75" s="90">
        <f t="shared" si="39"/>
        <v>0</v>
      </c>
      <c r="G75" s="86"/>
      <c r="H75" s="88"/>
      <c r="I75" s="10"/>
      <c r="J75" s="10"/>
      <c r="K75" s="21">
        <f t="shared" si="40"/>
        <v>0</v>
      </c>
      <c r="L75" s="22" t="e">
        <f t="shared" si="41"/>
        <v>#DIV/0!</v>
      </c>
    </row>
    <row r="76" spans="1:12">
      <c r="A76" s="9">
        <v>42852</v>
      </c>
      <c r="B76" s="10"/>
      <c r="C76" s="10"/>
      <c r="D76" s="10"/>
      <c r="E76" s="10"/>
      <c r="F76" s="90">
        <f t="shared" si="39"/>
        <v>0</v>
      </c>
      <c r="G76" s="86"/>
      <c r="H76" s="88"/>
      <c r="I76" s="10"/>
      <c r="J76" s="10"/>
      <c r="K76" s="21">
        <f t="shared" si="40"/>
        <v>0</v>
      </c>
      <c r="L76" s="22" t="e">
        <f t="shared" si="41"/>
        <v>#DIV/0!</v>
      </c>
    </row>
    <row r="77" spans="1:12">
      <c r="A77" s="9">
        <v>42853</v>
      </c>
      <c r="B77" s="10"/>
      <c r="C77" s="10"/>
      <c r="D77" s="10"/>
      <c r="E77" s="10"/>
      <c r="F77" s="90">
        <f t="shared" si="39"/>
        <v>0</v>
      </c>
      <c r="G77" s="86"/>
      <c r="H77" s="88"/>
      <c r="I77" s="10"/>
      <c r="J77" s="10"/>
      <c r="K77" s="21">
        <f t="shared" si="40"/>
        <v>0</v>
      </c>
      <c r="L77" s="22" t="e">
        <f t="shared" si="41"/>
        <v>#DIV/0!</v>
      </c>
    </row>
    <row r="78" spans="1:12">
      <c r="A78" s="9">
        <v>42854</v>
      </c>
      <c r="B78" s="10"/>
      <c r="C78" s="10"/>
      <c r="D78" s="10"/>
      <c r="E78" s="10"/>
      <c r="F78" s="90">
        <f t="shared" si="39"/>
        <v>0</v>
      </c>
      <c r="G78" s="86"/>
      <c r="H78" s="88"/>
      <c r="I78" s="10"/>
      <c r="J78" s="10"/>
      <c r="K78" s="21">
        <f t="shared" si="40"/>
        <v>0</v>
      </c>
      <c r="L78" s="22" t="e">
        <f t="shared" si="41"/>
        <v>#DIV/0!</v>
      </c>
    </row>
    <row r="79" spans="1:12">
      <c r="A79" s="9">
        <v>42855</v>
      </c>
      <c r="B79" s="10"/>
      <c r="C79" s="10"/>
      <c r="D79" s="10"/>
      <c r="E79" s="10"/>
      <c r="F79" s="90">
        <f t="shared" si="39"/>
        <v>0</v>
      </c>
      <c r="G79" s="86"/>
      <c r="H79" s="88"/>
      <c r="I79" s="10"/>
      <c r="J79" s="10"/>
      <c r="K79" s="21">
        <f t="shared" si="40"/>
        <v>0</v>
      </c>
      <c r="L79" s="22" t="e">
        <f t="shared" si="41"/>
        <v>#DIV/0!</v>
      </c>
    </row>
    <row r="80" spans="1:12">
      <c r="A80" s="9">
        <v>42856</v>
      </c>
      <c r="B80" s="10"/>
      <c r="C80" s="10"/>
      <c r="D80" s="10"/>
      <c r="E80" s="10"/>
      <c r="F80" s="90">
        <f t="shared" si="39"/>
        <v>0</v>
      </c>
      <c r="G80" s="86"/>
      <c r="H80" s="88"/>
      <c r="I80" s="10"/>
      <c r="J80" s="10"/>
      <c r="K80" s="21">
        <f t="shared" si="40"/>
        <v>0</v>
      </c>
      <c r="L80" s="22" t="e">
        <f t="shared" si="41"/>
        <v>#DIV/0!</v>
      </c>
    </row>
    <row r="81" spans="1:12">
      <c r="A81" s="9">
        <v>42857</v>
      </c>
      <c r="B81" s="10"/>
      <c r="C81" s="10"/>
      <c r="D81" s="10"/>
      <c r="E81" s="10"/>
      <c r="F81" s="90">
        <f t="shared" si="39"/>
        <v>0</v>
      </c>
      <c r="G81" s="86"/>
      <c r="H81" s="88"/>
      <c r="I81" s="10"/>
      <c r="J81" s="10"/>
      <c r="K81" s="21">
        <f t="shared" si="40"/>
        <v>0</v>
      </c>
      <c r="L81" s="22" t="e">
        <f t="shared" si="41"/>
        <v>#DIV/0!</v>
      </c>
    </row>
    <row r="82" spans="1:12">
      <c r="A82" s="9">
        <v>42858</v>
      </c>
      <c r="B82" s="10"/>
      <c r="C82" s="10"/>
      <c r="D82" s="10"/>
      <c r="E82" s="10"/>
      <c r="F82" s="90">
        <f t="shared" si="39"/>
        <v>0</v>
      </c>
      <c r="G82" s="86"/>
      <c r="H82" s="88"/>
      <c r="I82" s="10"/>
      <c r="J82" s="10"/>
      <c r="K82" s="21">
        <f t="shared" si="40"/>
        <v>0</v>
      </c>
      <c r="L82" s="22" t="e">
        <f t="shared" si="41"/>
        <v>#DIV/0!</v>
      </c>
    </row>
    <row r="83" spans="1:12">
      <c r="A83" s="9">
        <v>42859</v>
      </c>
      <c r="B83" s="10"/>
      <c r="C83" s="10"/>
      <c r="D83" s="10"/>
      <c r="E83" s="10"/>
      <c r="F83" s="90">
        <f t="shared" si="39"/>
        <v>0</v>
      </c>
      <c r="G83" s="86"/>
      <c r="H83" s="88"/>
      <c r="I83" s="10"/>
      <c r="J83" s="10"/>
      <c r="K83" s="21">
        <f t="shared" si="40"/>
        <v>0</v>
      </c>
      <c r="L83" s="22" t="e">
        <f t="shared" si="41"/>
        <v>#DIV/0!</v>
      </c>
    </row>
    <row r="84" spans="1:12">
      <c r="A84" s="9">
        <v>42860</v>
      </c>
      <c r="B84" s="10"/>
      <c r="C84" s="10"/>
      <c r="D84" s="10"/>
      <c r="E84" s="10"/>
      <c r="F84" s="90">
        <f t="shared" si="39"/>
        <v>0</v>
      </c>
      <c r="G84" s="86"/>
      <c r="H84" s="88"/>
      <c r="I84" s="10"/>
      <c r="J84" s="10"/>
      <c r="K84" s="21">
        <f t="shared" si="40"/>
        <v>0</v>
      </c>
      <c r="L84" s="22" t="e">
        <f t="shared" si="41"/>
        <v>#DIV/0!</v>
      </c>
    </row>
    <row r="85" spans="1:12">
      <c r="A85" s="9">
        <v>42861</v>
      </c>
      <c r="B85" s="10"/>
      <c r="C85" s="10"/>
      <c r="D85" s="10"/>
      <c r="E85" s="10"/>
      <c r="F85" s="90">
        <f t="shared" si="39"/>
        <v>0</v>
      </c>
      <c r="G85" s="86"/>
      <c r="H85" s="88"/>
      <c r="I85" s="10"/>
      <c r="J85" s="10"/>
      <c r="K85" s="21">
        <f t="shared" si="40"/>
        <v>0</v>
      </c>
      <c r="L85" s="22" t="e">
        <f t="shared" si="41"/>
        <v>#DIV/0!</v>
      </c>
    </row>
    <row r="86" spans="1:12">
      <c r="A86" s="9">
        <v>42862</v>
      </c>
      <c r="B86" s="10"/>
      <c r="C86" s="10"/>
      <c r="D86" s="10"/>
      <c r="E86" s="10"/>
      <c r="F86" s="90">
        <f t="shared" si="39"/>
        <v>0</v>
      </c>
      <c r="G86" s="86"/>
      <c r="H86" s="88"/>
      <c r="I86" s="10"/>
      <c r="J86" s="10"/>
      <c r="K86" s="21">
        <f t="shared" si="40"/>
        <v>0</v>
      </c>
      <c r="L86" s="22" t="e">
        <f t="shared" si="41"/>
        <v>#DIV/0!</v>
      </c>
    </row>
    <row r="87" spans="1:12">
      <c r="A87" s="9">
        <v>42863</v>
      </c>
      <c r="B87" s="10"/>
      <c r="C87" s="10"/>
      <c r="D87" s="10"/>
      <c r="E87" s="10"/>
      <c r="F87" s="90">
        <f t="shared" si="39"/>
        <v>0</v>
      </c>
      <c r="G87" s="86"/>
      <c r="H87" s="88"/>
      <c r="I87" s="10"/>
      <c r="J87" s="10"/>
      <c r="K87" s="21">
        <f t="shared" si="40"/>
        <v>0</v>
      </c>
      <c r="L87" s="22" t="e">
        <f t="shared" si="41"/>
        <v>#DIV/0!</v>
      </c>
    </row>
    <row r="88" spans="1:12">
      <c r="A88" s="9">
        <v>42864</v>
      </c>
      <c r="B88" s="10"/>
      <c r="C88" s="10"/>
      <c r="D88" s="10"/>
      <c r="E88" s="10"/>
      <c r="F88" s="90">
        <f t="shared" si="39"/>
        <v>0</v>
      </c>
      <c r="G88" s="86"/>
      <c r="H88" s="88"/>
      <c r="I88" s="10"/>
      <c r="J88" s="10"/>
      <c r="K88" s="21">
        <f t="shared" si="40"/>
        <v>0</v>
      </c>
      <c r="L88" s="22" t="e">
        <f t="shared" si="41"/>
        <v>#DIV/0!</v>
      </c>
    </row>
    <row r="89" spans="1:12">
      <c r="A89" s="9">
        <v>42865</v>
      </c>
      <c r="B89" s="10"/>
      <c r="C89" s="10"/>
      <c r="D89" s="10"/>
      <c r="E89" s="10"/>
      <c r="F89" s="90">
        <f t="shared" si="39"/>
        <v>0</v>
      </c>
      <c r="G89" s="86"/>
      <c r="H89" s="88"/>
      <c r="I89" s="10"/>
      <c r="J89" s="10"/>
      <c r="K89" s="21">
        <f t="shared" si="40"/>
        <v>0</v>
      </c>
      <c r="L89" s="22" t="e">
        <f t="shared" si="41"/>
        <v>#DIV/0!</v>
      </c>
    </row>
    <row r="90" spans="1:12">
      <c r="A90" s="9">
        <v>42866</v>
      </c>
      <c r="B90" s="10"/>
      <c r="C90" s="10"/>
      <c r="D90" s="10"/>
      <c r="E90" s="10"/>
      <c r="F90" s="90">
        <f t="shared" si="39"/>
        <v>0</v>
      </c>
      <c r="G90" s="86"/>
      <c r="H90" s="88"/>
      <c r="I90" s="10"/>
      <c r="J90" s="10"/>
      <c r="K90" s="21">
        <f t="shared" si="40"/>
        <v>0</v>
      </c>
      <c r="L90" s="22" t="e">
        <f t="shared" si="41"/>
        <v>#DIV/0!</v>
      </c>
    </row>
    <row r="91" spans="1:12">
      <c r="A91" s="9">
        <v>42867</v>
      </c>
      <c r="B91" s="10"/>
      <c r="C91" s="10"/>
      <c r="D91" s="10"/>
      <c r="E91" s="10"/>
      <c r="F91" s="90">
        <f t="shared" si="39"/>
        <v>0</v>
      </c>
      <c r="G91" s="86"/>
      <c r="H91" s="88"/>
      <c r="I91" s="10"/>
      <c r="J91" s="10"/>
      <c r="K91" s="21">
        <f t="shared" si="40"/>
        <v>0</v>
      </c>
      <c r="L91" s="22" t="e">
        <f t="shared" si="41"/>
        <v>#DIV/0!</v>
      </c>
    </row>
    <row r="92" spans="1:12">
      <c r="A92" s="9">
        <v>42868</v>
      </c>
      <c r="B92" s="10"/>
      <c r="C92" s="10"/>
      <c r="D92" s="10"/>
      <c r="E92" s="10"/>
      <c r="F92" s="90">
        <f t="shared" si="39"/>
        <v>0</v>
      </c>
      <c r="G92" s="86"/>
      <c r="H92" s="88"/>
      <c r="I92" s="10"/>
      <c r="J92" s="10"/>
      <c r="K92" s="21">
        <f t="shared" si="40"/>
        <v>0</v>
      </c>
      <c r="L92" s="22" t="e">
        <f t="shared" si="41"/>
        <v>#DIV/0!</v>
      </c>
    </row>
    <row r="93" spans="1:12">
      <c r="A93" s="9">
        <v>42869</v>
      </c>
      <c r="B93" s="10"/>
      <c r="C93" s="10"/>
      <c r="D93" s="10"/>
      <c r="E93" s="10"/>
      <c r="F93" s="90">
        <f t="shared" si="39"/>
        <v>0</v>
      </c>
      <c r="G93" s="86"/>
      <c r="H93" s="88"/>
      <c r="I93" s="10"/>
      <c r="J93" s="10"/>
      <c r="K93" s="21">
        <f t="shared" si="40"/>
        <v>0</v>
      </c>
      <c r="L93" s="22" t="e">
        <f t="shared" si="41"/>
        <v>#DIV/0!</v>
      </c>
    </row>
    <row r="94" spans="1:12">
      <c r="A94" s="9">
        <v>42870</v>
      </c>
      <c r="B94" s="10"/>
      <c r="C94" s="10"/>
      <c r="D94" s="10"/>
      <c r="E94" s="10"/>
      <c r="F94" s="90">
        <f t="shared" si="39"/>
        <v>0</v>
      </c>
      <c r="G94" s="86"/>
      <c r="H94" s="88"/>
      <c r="I94" s="10"/>
      <c r="J94" s="10"/>
      <c r="K94" s="21">
        <f t="shared" si="40"/>
        <v>0</v>
      </c>
      <c r="L94" s="22" t="e">
        <f t="shared" si="41"/>
        <v>#DIV/0!</v>
      </c>
    </row>
    <row r="95" spans="1:12">
      <c r="A95" s="9">
        <v>42871</v>
      </c>
      <c r="B95" s="10"/>
      <c r="C95" s="10"/>
      <c r="D95" s="10"/>
      <c r="E95" s="10"/>
      <c r="F95" s="90">
        <f t="shared" si="39"/>
        <v>0</v>
      </c>
      <c r="G95" s="86"/>
      <c r="H95" s="88"/>
      <c r="I95" s="10"/>
      <c r="J95" s="10"/>
      <c r="K95" s="21">
        <f t="shared" si="40"/>
        <v>0</v>
      </c>
      <c r="L95" s="22" t="e">
        <f t="shared" si="41"/>
        <v>#DIV/0!</v>
      </c>
    </row>
    <row r="96" spans="1:12">
      <c r="A96" s="9">
        <v>42872</v>
      </c>
      <c r="B96" s="10"/>
      <c r="C96" s="10"/>
      <c r="D96" s="10"/>
      <c r="E96" s="10"/>
      <c r="F96" s="90">
        <f t="shared" si="39"/>
        <v>0</v>
      </c>
      <c r="G96" s="86"/>
      <c r="H96" s="88"/>
      <c r="I96" s="10"/>
      <c r="J96" s="10"/>
      <c r="K96" s="21">
        <f t="shared" si="40"/>
        <v>0</v>
      </c>
      <c r="L96" s="22" t="e">
        <f t="shared" si="41"/>
        <v>#DIV/0!</v>
      </c>
    </row>
    <row r="97" spans="1:12">
      <c r="A97" s="9">
        <v>42873</v>
      </c>
      <c r="B97" s="10"/>
      <c r="C97" s="10"/>
      <c r="D97" s="10"/>
      <c r="E97" s="10"/>
      <c r="F97" s="90">
        <f t="shared" ref="F97:F160" si="42">B97-SUM(C97:E97)</f>
        <v>0</v>
      </c>
      <c r="G97" s="86"/>
      <c r="H97" s="88"/>
      <c r="I97" s="10"/>
      <c r="J97" s="10"/>
      <c r="K97" s="21">
        <f t="shared" ref="K97:K160" si="43">B97-SUM(H97:J97)</f>
        <v>0</v>
      </c>
      <c r="L97" s="22" t="e">
        <f t="shared" ref="L97:L160" si="44">(F97-K97)/B97</f>
        <v>#DIV/0!</v>
      </c>
    </row>
    <row r="98" spans="1:12">
      <c r="A98" s="9">
        <v>42874</v>
      </c>
      <c r="B98" s="10"/>
      <c r="C98" s="10"/>
      <c r="D98" s="10"/>
      <c r="E98" s="10"/>
      <c r="F98" s="90">
        <f t="shared" si="42"/>
        <v>0</v>
      </c>
      <c r="G98" s="86"/>
      <c r="H98" s="88"/>
      <c r="I98" s="10"/>
      <c r="J98" s="10"/>
      <c r="K98" s="21">
        <f t="shared" si="43"/>
        <v>0</v>
      </c>
      <c r="L98" s="22" t="e">
        <f t="shared" si="44"/>
        <v>#DIV/0!</v>
      </c>
    </row>
    <row r="99" spans="1:12">
      <c r="A99" s="9">
        <v>42875</v>
      </c>
      <c r="B99" s="10"/>
      <c r="C99" s="10"/>
      <c r="D99" s="10"/>
      <c r="E99" s="10"/>
      <c r="F99" s="90">
        <f t="shared" si="42"/>
        <v>0</v>
      </c>
      <c r="G99" s="86"/>
      <c r="H99" s="88"/>
      <c r="I99" s="10"/>
      <c r="J99" s="10"/>
      <c r="K99" s="21">
        <f t="shared" si="43"/>
        <v>0</v>
      </c>
      <c r="L99" s="22" t="e">
        <f t="shared" si="44"/>
        <v>#DIV/0!</v>
      </c>
    </row>
    <row r="100" spans="1:12">
      <c r="A100" s="9">
        <v>42876</v>
      </c>
      <c r="B100" s="10"/>
      <c r="C100" s="10"/>
      <c r="D100" s="10"/>
      <c r="E100" s="10"/>
      <c r="F100" s="90">
        <f t="shared" si="42"/>
        <v>0</v>
      </c>
      <c r="G100" s="86"/>
      <c r="H100" s="88"/>
      <c r="I100" s="10"/>
      <c r="J100" s="10"/>
      <c r="K100" s="21">
        <f t="shared" si="43"/>
        <v>0</v>
      </c>
      <c r="L100" s="22" t="e">
        <f t="shared" si="44"/>
        <v>#DIV/0!</v>
      </c>
    </row>
    <row r="101" spans="1:12">
      <c r="A101" s="9">
        <v>42877</v>
      </c>
      <c r="B101" s="10"/>
      <c r="C101" s="10"/>
      <c r="D101" s="10"/>
      <c r="E101" s="10"/>
      <c r="F101" s="90">
        <f t="shared" si="42"/>
        <v>0</v>
      </c>
      <c r="G101" s="86"/>
      <c r="H101" s="88"/>
      <c r="I101" s="10"/>
      <c r="J101" s="10"/>
      <c r="K101" s="21">
        <f t="shared" si="43"/>
        <v>0</v>
      </c>
      <c r="L101" s="22" t="e">
        <f t="shared" si="44"/>
        <v>#DIV/0!</v>
      </c>
    </row>
    <row r="102" spans="1:12">
      <c r="A102" s="9">
        <v>42878</v>
      </c>
      <c r="B102" s="10"/>
      <c r="C102" s="10"/>
      <c r="D102" s="10"/>
      <c r="E102" s="10"/>
      <c r="F102" s="90">
        <f t="shared" si="42"/>
        <v>0</v>
      </c>
      <c r="G102" s="86"/>
      <c r="H102" s="88"/>
      <c r="I102" s="10"/>
      <c r="J102" s="10"/>
      <c r="K102" s="21">
        <f t="shared" si="43"/>
        <v>0</v>
      </c>
      <c r="L102" s="22" t="e">
        <f t="shared" si="44"/>
        <v>#DIV/0!</v>
      </c>
    </row>
    <row r="103" spans="1:12">
      <c r="A103" s="9">
        <v>42879</v>
      </c>
      <c r="B103" s="10"/>
      <c r="C103" s="10"/>
      <c r="D103" s="10"/>
      <c r="E103" s="10"/>
      <c r="F103" s="90">
        <f t="shared" si="42"/>
        <v>0</v>
      </c>
      <c r="G103" s="86"/>
      <c r="H103" s="88"/>
      <c r="I103" s="10"/>
      <c r="J103" s="10"/>
      <c r="K103" s="21">
        <f t="shared" si="43"/>
        <v>0</v>
      </c>
      <c r="L103" s="22" t="e">
        <f t="shared" si="44"/>
        <v>#DIV/0!</v>
      </c>
    </row>
    <row r="104" spans="1:12">
      <c r="A104" s="9">
        <v>42880</v>
      </c>
      <c r="B104" s="10"/>
      <c r="C104" s="10"/>
      <c r="D104" s="10"/>
      <c r="E104" s="10"/>
      <c r="F104" s="90">
        <f t="shared" si="42"/>
        <v>0</v>
      </c>
      <c r="G104" s="86"/>
      <c r="H104" s="88"/>
      <c r="I104" s="10"/>
      <c r="J104" s="10"/>
      <c r="K104" s="21">
        <f t="shared" si="43"/>
        <v>0</v>
      </c>
      <c r="L104" s="22" t="e">
        <f t="shared" si="44"/>
        <v>#DIV/0!</v>
      </c>
    </row>
    <row r="105" spans="1:12">
      <c r="A105" s="9">
        <v>42881</v>
      </c>
      <c r="B105" s="10"/>
      <c r="C105" s="10"/>
      <c r="D105" s="10"/>
      <c r="E105" s="10"/>
      <c r="F105" s="90">
        <f t="shared" si="42"/>
        <v>0</v>
      </c>
      <c r="G105" s="86"/>
      <c r="H105" s="88"/>
      <c r="I105" s="10"/>
      <c r="J105" s="10"/>
      <c r="K105" s="21">
        <f t="shared" si="43"/>
        <v>0</v>
      </c>
      <c r="L105" s="22" t="e">
        <f t="shared" si="44"/>
        <v>#DIV/0!</v>
      </c>
    </row>
    <row r="106" spans="1:12">
      <c r="A106" s="9">
        <v>42882</v>
      </c>
      <c r="B106" s="10"/>
      <c r="C106" s="10"/>
      <c r="D106" s="10"/>
      <c r="E106" s="10"/>
      <c r="F106" s="90">
        <f t="shared" si="42"/>
        <v>0</v>
      </c>
      <c r="G106" s="86"/>
      <c r="H106" s="88"/>
      <c r="I106" s="10"/>
      <c r="J106" s="10"/>
      <c r="K106" s="21">
        <f t="shared" si="43"/>
        <v>0</v>
      </c>
      <c r="L106" s="22" t="e">
        <f t="shared" si="44"/>
        <v>#DIV/0!</v>
      </c>
    </row>
    <row r="107" spans="1:12">
      <c r="A107" s="9">
        <v>42883</v>
      </c>
      <c r="B107" s="10"/>
      <c r="C107" s="10"/>
      <c r="D107" s="10"/>
      <c r="E107" s="10"/>
      <c r="F107" s="90">
        <f t="shared" si="42"/>
        <v>0</v>
      </c>
      <c r="G107" s="86"/>
      <c r="H107" s="88"/>
      <c r="I107" s="10"/>
      <c r="J107" s="10"/>
      <c r="K107" s="21">
        <f t="shared" si="43"/>
        <v>0</v>
      </c>
      <c r="L107" s="22" t="e">
        <f t="shared" si="44"/>
        <v>#DIV/0!</v>
      </c>
    </row>
    <row r="108" spans="1:12">
      <c r="A108" s="9">
        <v>42884</v>
      </c>
      <c r="B108" s="10"/>
      <c r="C108" s="10"/>
      <c r="D108" s="10"/>
      <c r="E108" s="10"/>
      <c r="F108" s="90">
        <f t="shared" si="42"/>
        <v>0</v>
      </c>
      <c r="G108" s="86"/>
      <c r="H108" s="88"/>
      <c r="I108" s="10"/>
      <c r="J108" s="10"/>
      <c r="K108" s="21">
        <f t="shared" si="43"/>
        <v>0</v>
      </c>
      <c r="L108" s="22" t="e">
        <f t="shared" si="44"/>
        <v>#DIV/0!</v>
      </c>
    </row>
    <row r="109" spans="1:12">
      <c r="A109" s="9">
        <v>42885</v>
      </c>
      <c r="B109" s="10"/>
      <c r="C109" s="10"/>
      <c r="D109" s="10"/>
      <c r="E109" s="10"/>
      <c r="F109" s="90">
        <f t="shared" si="42"/>
        <v>0</v>
      </c>
      <c r="G109" s="86"/>
      <c r="H109" s="88"/>
      <c r="I109" s="10"/>
      <c r="J109" s="10"/>
      <c r="K109" s="21">
        <f t="shared" si="43"/>
        <v>0</v>
      </c>
      <c r="L109" s="22" t="e">
        <f t="shared" si="44"/>
        <v>#DIV/0!</v>
      </c>
    </row>
    <row r="110" spans="1:12">
      <c r="A110" s="9">
        <v>42886</v>
      </c>
      <c r="B110" s="10"/>
      <c r="C110" s="10"/>
      <c r="D110" s="10"/>
      <c r="E110" s="10"/>
      <c r="F110" s="90">
        <f t="shared" si="42"/>
        <v>0</v>
      </c>
      <c r="G110" s="86"/>
      <c r="H110" s="88"/>
      <c r="I110" s="10"/>
      <c r="J110" s="10"/>
      <c r="K110" s="21">
        <f t="shared" si="43"/>
        <v>0</v>
      </c>
      <c r="L110" s="22" t="e">
        <f t="shared" si="44"/>
        <v>#DIV/0!</v>
      </c>
    </row>
    <row r="111" spans="1:12">
      <c r="A111" s="9">
        <v>42887</v>
      </c>
      <c r="B111" s="10"/>
      <c r="C111" s="10"/>
      <c r="D111" s="10"/>
      <c r="E111" s="10"/>
      <c r="F111" s="90">
        <f t="shared" si="42"/>
        <v>0</v>
      </c>
      <c r="G111" s="86"/>
      <c r="H111" s="88"/>
      <c r="I111" s="10"/>
      <c r="J111" s="10"/>
      <c r="K111" s="21">
        <f t="shared" si="43"/>
        <v>0</v>
      </c>
      <c r="L111" s="22" t="e">
        <f t="shared" si="44"/>
        <v>#DIV/0!</v>
      </c>
    </row>
    <row r="112" spans="1:12">
      <c r="A112" s="9">
        <v>42888</v>
      </c>
      <c r="B112" s="10"/>
      <c r="C112" s="10"/>
      <c r="D112" s="10"/>
      <c r="E112" s="10"/>
      <c r="F112" s="90">
        <f t="shared" si="42"/>
        <v>0</v>
      </c>
      <c r="G112" s="86"/>
      <c r="H112" s="88"/>
      <c r="I112" s="10"/>
      <c r="J112" s="10"/>
      <c r="K112" s="21">
        <f t="shared" si="43"/>
        <v>0</v>
      </c>
      <c r="L112" s="22" t="e">
        <f t="shared" si="44"/>
        <v>#DIV/0!</v>
      </c>
    </row>
    <row r="113" spans="1:12">
      <c r="A113" s="9">
        <v>42889</v>
      </c>
      <c r="B113" s="10"/>
      <c r="C113" s="10"/>
      <c r="D113" s="10"/>
      <c r="E113" s="10"/>
      <c r="F113" s="90">
        <f t="shared" si="42"/>
        <v>0</v>
      </c>
      <c r="G113" s="86"/>
      <c r="H113" s="88"/>
      <c r="I113" s="10"/>
      <c r="J113" s="10"/>
      <c r="K113" s="21">
        <f t="shared" si="43"/>
        <v>0</v>
      </c>
      <c r="L113" s="22" t="e">
        <f t="shared" si="44"/>
        <v>#DIV/0!</v>
      </c>
    </row>
    <row r="114" spans="1:12">
      <c r="A114" s="9">
        <v>42890</v>
      </c>
      <c r="B114" s="10"/>
      <c r="C114" s="10"/>
      <c r="D114" s="10"/>
      <c r="E114" s="10"/>
      <c r="F114" s="90">
        <f t="shared" si="42"/>
        <v>0</v>
      </c>
      <c r="G114" s="86"/>
      <c r="H114" s="88"/>
      <c r="I114" s="10"/>
      <c r="J114" s="10"/>
      <c r="K114" s="21">
        <f t="shared" si="43"/>
        <v>0</v>
      </c>
      <c r="L114" s="22" t="e">
        <f t="shared" si="44"/>
        <v>#DIV/0!</v>
      </c>
    </row>
    <row r="115" spans="1:12">
      <c r="A115" s="9">
        <v>42891</v>
      </c>
      <c r="B115" s="10"/>
      <c r="C115" s="10"/>
      <c r="D115" s="10"/>
      <c r="E115" s="10"/>
      <c r="F115" s="90">
        <f t="shared" si="42"/>
        <v>0</v>
      </c>
      <c r="G115" s="86"/>
      <c r="H115" s="88"/>
      <c r="I115" s="10"/>
      <c r="J115" s="10"/>
      <c r="K115" s="21">
        <f t="shared" si="43"/>
        <v>0</v>
      </c>
      <c r="L115" s="22" t="e">
        <f t="shared" si="44"/>
        <v>#DIV/0!</v>
      </c>
    </row>
    <row r="116" spans="1:12">
      <c r="A116" s="9">
        <v>42892</v>
      </c>
      <c r="B116" s="10"/>
      <c r="C116" s="10"/>
      <c r="D116" s="10"/>
      <c r="E116" s="10"/>
      <c r="F116" s="90">
        <f t="shared" si="42"/>
        <v>0</v>
      </c>
      <c r="G116" s="86"/>
      <c r="H116" s="88"/>
      <c r="I116" s="10"/>
      <c r="J116" s="10"/>
      <c r="K116" s="21">
        <f t="shared" si="43"/>
        <v>0</v>
      </c>
      <c r="L116" s="22" t="e">
        <f t="shared" si="44"/>
        <v>#DIV/0!</v>
      </c>
    </row>
    <row r="117" spans="1:12">
      <c r="A117" s="9">
        <v>42893</v>
      </c>
      <c r="B117" s="10"/>
      <c r="C117" s="10"/>
      <c r="D117" s="10"/>
      <c r="E117" s="10"/>
      <c r="F117" s="90">
        <f t="shared" si="42"/>
        <v>0</v>
      </c>
      <c r="G117" s="86"/>
      <c r="H117" s="88"/>
      <c r="I117" s="10"/>
      <c r="J117" s="10"/>
      <c r="K117" s="21">
        <f t="shared" si="43"/>
        <v>0</v>
      </c>
      <c r="L117" s="22" t="e">
        <f t="shared" si="44"/>
        <v>#DIV/0!</v>
      </c>
    </row>
    <row r="118" spans="1:12">
      <c r="A118" s="9">
        <v>42894</v>
      </c>
      <c r="B118" s="10"/>
      <c r="C118" s="10"/>
      <c r="D118" s="10"/>
      <c r="E118" s="10"/>
      <c r="F118" s="90">
        <f t="shared" si="42"/>
        <v>0</v>
      </c>
      <c r="G118" s="86"/>
      <c r="H118" s="88"/>
      <c r="I118" s="10"/>
      <c r="J118" s="10"/>
      <c r="K118" s="21">
        <f t="shared" si="43"/>
        <v>0</v>
      </c>
      <c r="L118" s="22" t="e">
        <f t="shared" si="44"/>
        <v>#DIV/0!</v>
      </c>
    </row>
    <row r="119" spans="1:12">
      <c r="A119" s="9">
        <v>42895</v>
      </c>
      <c r="B119" s="10"/>
      <c r="C119" s="10"/>
      <c r="D119" s="10"/>
      <c r="E119" s="10"/>
      <c r="F119" s="90">
        <f t="shared" si="42"/>
        <v>0</v>
      </c>
      <c r="G119" s="86"/>
      <c r="H119" s="88"/>
      <c r="I119" s="10"/>
      <c r="J119" s="10"/>
      <c r="K119" s="21">
        <f t="shared" si="43"/>
        <v>0</v>
      </c>
      <c r="L119" s="22" t="e">
        <f t="shared" si="44"/>
        <v>#DIV/0!</v>
      </c>
    </row>
    <row r="120" spans="1:12">
      <c r="A120" s="9">
        <v>42896</v>
      </c>
      <c r="B120" s="10"/>
      <c r="C120" s="10"/>
      <c r="D120" s="10"/>
      <c r="E120" s="10"/>
      <c r="F120" s="90">
        <f t="shared" si="42"/>
        <v>0</v>
      </c>
      <c r="G120" s="86"/>
      <c r="H120" s="88"/>
      <c r="I120" s="10"/>
      <c r="J120" s="10"/>
      <c r="K120" s="21">
        <f t="shared" si="43"/>
        <v>0</v>
      </c>
      <c r="L120" s="22" t="e">
        <f t="shared" si="44"/>
        <v>#DIV/0!</v>
      </c>
    </row>
    <row r="121" spans="1:12">
      <c r="A121" s="9">
        <v>42897</v>
      </c>
      <c r="B121" s="10"/>
      <c r="C121" s="10"/>
      <c r="D121" s="10"/>
      <c r="E121" s="10"/>
      <c r="F121" s="90">
        <f t="shared" si="42"/>
        <v>0</v>
      </c>
      <c r="G121" s="86"/>
      <c r="H121" s="88"/>
      <c r="I121" s="10"/>
      <c r="J121" s="10"/>
      <c r="K121" s="21">
        <f t="shared" si="43"/>
        <v>0</v>
      </c>
      <c r="L121" s="22" t="e">
        <f t="shared" si="44"/>
        <v>#DIV/0!</v>
      </c>
    </row>
    <row r="122" spans="1:12">
      <c r="A122" s="9">
        <v>42898</v>
      </c>
      <c r="B122" s="10"/>
      <c r="C122" s="10"/>
      <c r="D122" s="10"/>
      <c r="E122" s="10"/>
      <c r="F122" s="90">
        <f t="shared" si="42"/>
        <v>0</v>
      </c>
      <c r="G122" s="86"/>
      <c r="H122" s="88"/>
      <c r="I122" s="10"/>
      <c r="J122" s="10"/>
      <c r="K122" s="21">
        <f t="shared" si="43"/>
        <v>0</v>
      </c>
      <c r="L122" s="22" t="e">
        <f t="shared" si="44"/>
        <v>#DIV/0!</v>
      </c>
    </row>
    <row r="123" spans="1:12">
      <c r="A123" s="9">
        <v>42899</v>
      </c>
      <c r="B123" s="10"/>
      <c r="C123" s="10"/>
      <c r="D123" s="10"/>
      <c r="E123" s="10"/>
      <c r="F123" s="90">
        <f t="shared" si="42"/>
        <v>0</v>
      </c>
      <c r="G123" s="86"/>
      <c r="H123" s="88"/>
      <c r="I123" s="10"/>
      <c r="J123" s="10"/>
      <c r="K123" s="21">
        <f t="shared" si="43"/>
        <v>0</v>
      </c>
      <c r="L123" s="22" t="e">
        <f t="shared" si="44"/>
        <v>#DIV/0!</v>
      </c>
    </row>
    <row r="124" spans="1:12">
      <c r="A124" s="9">
        <v>42900</v>
      </c>
      <c r="B124" s="10"/>
      <c r="C124" s="10"/>
      <c r="D124" s="10"/>
      <c r="E124" s="10"/>
      <c r="F124" s="90">
        <f t="shared" si="42"/>
        <v>0</v>
      </c>
      <c r="G124" s="86"/>
      <c r="H124" s="88"/>
      <c r="I124" s="10"/>
      <c r="J124" s="10"/>
      <c r="K124" s="21">
        <f t="shared" si="43"/>
        <v>0</v>
      </c>
      <c r="L124" s="22" t="e">
        <f t="shared" si="44"/>
        <v>#DIV/0!</v>
      </c>
    </row>
    <row r="125" spans="1:12">
      <c r="A125" s="9">
        <v>42901</v>
      </c>
      <c r="B125" s="10"/>
      <c r="C125" s="10"/>
      <c r="D125" s="10"/>
      <c r="E125" s="10"/>
      <c r="F125" s="90">
        <f t="shared" si="42"/>
        <v>0</v>
      </c>
      <c r="G125" s="86"/>
      <c r="H125" s="88"/>
      <c r="I125" s="10"/>
      <c r="J125" s="10"/>
      <c r="K125" s="21">
        <f t="shared" si="43"/>
        <v>0</v>
      </c>
      <c r="L125" s="22" t="e">
        <f t="shared" si="44"/>
        <v>#DIV/0!</v>
      </c>
    </row>
    <row r="126" spans="1:12">
      <c r="A126" s="9">
        <v>42902</v>
      </c>
      <c r="B126" s="10"/>
      <c r="C126" s="10"/>
      <c r="D126" s="10"/>
      <c r="E126" s="10"/>
      <c r="F126" s="90">
        <f t="shared" si="42"/>
        <v>0</v>
      </c>
      <c r="G126" s="86"/>
      <c r="H126" s="88"/>
      <c r="I126" s="10"/>
      <c r="J126" s="10"/>
      <c r="K126" s="21">
        <f t="shared" si="43"/>
        <v>0</v>
      </c>
      <c r="L126" s="22" t="e">
        <f t="shared" si="44"/>
        <v>#DIV/0!</v>
      </c>
    </row>
    <row r="127" spans="1:12">
      <c r="A127" s="9">
        <v>42903</v>
      </c>
      <c r="B127" s="10"/>
      <c r="C127" s="10"/>
      <c r="D127" s="10"/>
      <c r="E127" s="10"/>
      <c r="F127" s="90">
        <f t="shared" si="42"/>
        <v>0</v>
      </c>
      <c r="G127" s="86"/>
      <c r="H127" s="88"/>
      <c r="I127" s="10"/>
      <c r="J127" s="10"/>
      <c r="K127" s="21">
        <f t="shared" si="43"/>
        <v>0</v>
      </c>
      <c r="L127" s="22" t="e">
        <f t="shared" si="44"/>
        <v>#DIV/0!</v>
      </c>
    </row>
    <row r="128" spans="1:12">
      <c r="A128" s="9">
        <v>42904</v>
      </c>
      <c r="B128" s="10"/>
      <c r="C128" s="10"/>
      <c r="D128" s="10"/>
      <c r="E128" s="10"/>
      <c r="F128" s="90">
        <f t="shared" si="42"/>
        <v>0</v>
      </c>
      <c r="G128" s="86"/>
      <c r="H128" s="88"/>
      <c r="I128" s="10"/>
      <c r="J128" s="10"/>
      <c r="K128" s="21">
        <f t="shared" si="43"/>
        <v>0</v>
      </c>
      <c r="L128" s="22" t="e">
        <f t="shared" si="44"/>
        <v>#DIV/0!</v>
      </c>
    </row>
    <row r="129" spans="1:12">
      <c r="A129" s="9">
        <v>42905</v>
      </c>
      <c r="B129" s="10"/>
      <c r="C129" s="10"/>
      <c r="D129" s="10"/>
      <c r="E129" s="10"/>
      <c r="F129" s="90">
        <f t="shared" si="42"/>
        <v>0</v>
      </c>
      <c r="G129" s="86"/>
      <c r="H129" s="88"/>
      <c r="I129" s="10"/>
      <c r="J129" s="10"/>
      <c r="K129" s="21">
        <f t="shared" si="43"/>
        <v>0</v>
      </c>
      <c r="L129" s="22" t="e">
        <f t="shared" si="44"/>
        <v>#DIV/0!</v>
      </c>
    </row>
    <row r="130" spans="1:12">
      <c r="A130" s="9">
        <v>42906</v>
      </c>
      <c r="B130" s="10"/>
      <c r="C130" s="10"/>
      <c r="D130" s="10"/>
      <c r="E130" s="10"/>
      <c r="F130" s="90">
        <f t="shared" si="42"/>
        <v>0</v>
      </c>
      <c r="G130" s="86"/>
      <c r="H130" s="88"/>
      <c r="I130" s="10"/>
      <c r="J130" s="10"/>
      <c r="K130" s="21">
        <f t="shared" si="43"/>
        <v>0</v>
      </c>
      <c r="L130" s="22" t="e">
        <f t="shared" si="44"/>
        <v>#DIV/0!</v>
      </c>
    </row>
    <row r="131" spans="1:12">
      <c r="A131" s="9">
        <v>42907</v>
      </c>
      <c r="B131" s="10"/>
      <c r="C131" s="10"/>
      <c r="D131" s="10"/>
      <c r="E131" s="10"/>
      <c r="F131" s="90">
        <f t="shared" si="42"/>
        <v>0</v>
      </c>
      <c r="G131" s="86"/>
      <c r="H131" s="88"/>
      <c r="I131" s="10"/>
      <c r="J131" s="10"/>
      <c r="K131" s="21">
        <f t="shared" si="43"/>
        <v>0</v>
      </c>
      <c r="L131" s="22" t="e">
        <f t="shared" si="44"/>
        <v>#DIV/0!</v>
      </c>
    </row>
    <row r="132" spans="1:12">
      <c r="A132" s="9">
        <v>42908</v>
      </c>
      <c r="B132" s="10"/>
      <c r="C132" s="10"/>
      <c r="D132" s="10"/>
      <c r="E132" s="10"/>
      <c r="F132" s="90">
        <f t="shared" si="42"/>
        <v>0</v>
      </c>
      <c r="G132" s="86"/>
      <c r="H132" s="88"/>
      <c r="I132" s="10"/>
      <c r="J132" s="10"/>
      <c r="K132" s="21">
        <f t="shared" si="43"/>
        <v>0</v>
      </c>
      <c r="L132" s="22" t="e">
        <f t="shared" si="44"/>
        <v>#DIV/0!</v>
      </c>
    </row>
    <row r="133" spans="1:12">
      <c r="A133" s="9">
        <v>42909</v>
      </c>
      <c r="B133" s="10"/>
      <c r="C133" s="10"/>
      <c r="D133" s="10"/>
      <c r="E133" s="10"/>
      <c r="F133" s="90">
        <f t="shared" si="42"/>
        <v>0</v>
      </c>
      <c r="G133" s="86"/>
      <c r="H133" s="88"/>
      <c r="I133" s="10"/>
      <c r="J133" s="10"/>
      <c r="K133" s="21">
        <f t="shared" si="43"/>
        <v>0</v>
      </c>
      <c r="L133" s="22" t="e">
        <f t="shared" si="44"/>
        <v>#DIV/0!</v>
      </c>
    </row>
    <row r="134" spans="1:12">
      <c r="A134" s="9">
        <v>42910</v>
      </c>
      <c r="B134" s="10"/>
      <c r="C134" s="10"/>
      <c r="D134" s="10"/>
      <c r="E134" s="10"/>
      <c r="F134" s="90">
        <f t="shared" si="42"/>
        <v>0</v>
      </c>
      <c r="G134" s="86"/>
      <c r="H134" s="88"/>
      <c r="I134" s="10"/>
      <c r="J134" s="10"/>
      <c r="K134" s="21">
        <f t="shared" si="43"/>
        <v>0</v>
      </c>
      <c r="L134" s="22" t="e">
        <f t="shared" si="44"/>
        <v>#DIV/0!</v>
      </c>
    </row>
    <row r="135" spans="1:12">
      <c r="A135" s="9">
        <v>42911</v>
      </c>
      <c r="B135" s="10"/>
      <c r="C135" s="10"/>
      <c r="D135" s="10"/>
      <c r="E135" s="10"/>
      <c r="F135" s="90">
        <f t="shared" si="42"/>
        <v>0</v>
      </c>
      <c r="G135" s="86"/>
      <c r="H135" s="88"/>
      <c r="I135" s="10"/>
      <c r="J135" s="10"/>
      <c r="K135" s="21">
        <f t="shared" si="43"/>
        <v>0</v>
      </c>
      <c r="L135" s="22" t="e">
        <f t="shared" si="44"/>
        <v>#DIV/0!</v>
      </c>
    </row>
    <row r="136" spans="1:12">
      <c r="A136" s="9">
        <v>42912</v>
      </c>
      <c r="B136" s="10"/>
      <c r="C136" s="10"/>
      <c r="D136" s="10"/>
      <c r="E136" s="10"/>
      <c r="F136" s="90">
        <f t="shared" si="42"/>
        <v>0</v>
      </c>
      <c r="G136" s="86"/>
      <c r="H136" s="88"/>
      <c r="I136" s="10"/>
      <c r="J136" s="10"/>
      <c r="K136" s="21">
        <f t="shared" si="43"/>
        <v>0</v>
      </c>
      <c r="L136" s="22" t="e">
        <f t="shared" si="44"/>
        <v>#DIV/0!</v>
      </c>
    </row>
    <row r="137" spans="1:12">
      <c r="A137" s="9">
        <v>42913</v>
      </c>
      <c r="B137" s="10"/>
      <c r="C137" s="10"/>
      <c r="D137" s="10"/>
      <c r="E137" s="10"/>
      <c r="F137" s="90">
        <f t="shared" si="42"/>
        <v>0</v>
      </c>
      <c r="G137" s="86"/>
      <c r="H137" s="88"/>
      <c r="I137" s="10"/>
      <c r="J137" s="10"/>
      <c r="K137" s="21">
        <f t="shared" si="43"/>
        <v>0</v>
      </c>
      <c r="L137" s="22" t="e">
        <f t="shared" si="44"/>
        <v>#DIV/0!</v>
      </c>
    </row>
    <row r="138" spans="1:12">
      <c r="A138" s="9">
        <v>42914</v>
      </c>
      <c r="B138" s="10"/>
      <c r="C138" s="10"/>
      <c r="D138" s="10"/>
      <c r="E138" s="10"/>
      <c r="F138" s="90">
        <f t="shared" si="42"/>
        <v>0</v>
      </c>
      <c r="G138" s="86"/>
      <c r="H138" s="88"/>
      <c r="I138" s="10"/>
      <c r="J138" s="10"/>
      <c r="K138" s="21">
        <f t="shared" si="43"/>
        <v>0</v>
      </c>
      <c r="L138" s="22" t="e">
        <f t="shared" si="44"/>
        <v>#DIV/0!</v>
      </c>
    </row>
    <row r="139" spans="1:12">
      <c r="A139" s="9">
        <v>42915</v>
      </c>
      <c r="B139" s="10"/>
      <c r="C139" s="10"/>
      <c r="D139" s="10"/>
      <c r="E139" s="10"/>
      <c r="F139" s="90">
        <f t="shared" si="42"/>
        <v>0</v>
      </c>
      <c r="G139" s="86"/>
      <c r="H139" s="88"/>
      <c r="I139" s="10"/>
      <c r="J139" s="10"/>
      <c r="K139" s="21">
        <f t="shared" si="43"/>
        <v>0</v>
      </c>
      <c r="L139" s="22" t="e">
        <f t="shared" si="44"/>
        <v>#DIV/0!</v>
      </c>
    </row>
    <row r="140" spans="1:12">
      <c r="A140" s="9">
        <v>42916</v>
      </c>
      <c r="B140" s="10"/>
      <c r="C140" s="10"/>
      <c r="D140" s="10"/>
      <c r="E140" s="10"/>
      <c r="F140" s="90">
        <f t="shared" si="42"/>
        <v>0</v>
      </c>
      <c r="G140" s="86"/>
      <c r="H140" s="88"/>
      <c r="I140" s="10"/>
      <c r="J140" s="10"/>
      <c r="K140" s="21">
        <f t="shared" si="43"/>
        <v>0</v>
      </c>
      <c r="L140" s="22" t="e">
        <f t="shared" si="44"/>
        <v>#DIV/0!</v>
      </c>
    </row>
    <row r="141" spans="1:12">
      <c r="A141" s="9">
        <v>42917</v>
      </c>
      <c r="B141" s="10"/>
      <c r="C141" s="10"/>
      <c r="D141" s="10"/>
      <c r="E141" s="10"/>
      <c r="F141" s="90">
        <f t="shared" si="42"/>
        <v>0</v>
      </c>
      <c r="G141" s="86"/>
      <c r="H141" s="88"/>
      <c r="I141" s="10"/>
      <c r="J141" s="10"/>
      <c r="K141" s="21">
        <f t="shared" si="43"/>
        <v>0</v>
      </c>
      <c r="L141" s="22" t="e">
        <f t="shared" si="44"/>
        <v>#DIV/0!</v>
      </c>
    </row>
    <row r="142" spans="1:12">
      <c r="A142" s="9">
        <v>42918</v>
      </c>
      <c r="B142" s="10"/>
      <c r="C142" s="10"/>
      <c r="D142" s="10"/>
      <c r="E142" s="10"/>
      <c r="F142" s="90">
        <f t="shared" si="42"/>
        <v>0</v>
      </c>
      <c r="G142" s="86"/>
      <c r="H142" s="88"/>
      <c r="I142" s="10"/>
      <c r="J142" s="10"/>
      <c r="K142" s="21">
        <f t="shared" si="43"/>
        <v>0</v>
      </c>
      <c r="L142" s="22" t="e">
        <f t="shared" si="44"/>
        <v>#DIV/0!</v>
      </c>
    </row>
    <row r="143" spans="1:12">
      <c r="A143" s="9">
        <v>42919</v>
      </c>
      <c r="B143" s="10"/>
      <c r="C143" s="10"/>
      <c r="D143" s="10"/>
      <c r="E143" s="10"/>
      <c r="F143" s="90">
        <f t="shared" si="42"/>
        <v>0</v>
      </c>
      <c r="G143" s="86"/>
      <c r="H143" s="88"/>
      <c r="I143" s="10"/>
      <c r="J143" s="10"/>
      <c r="K143" s="21">
        <f t="shared" si="43"/>
        <v>0</v>
      </c>
      <c r="L143" s="22" t="e">
        <f t="shared" si="44"/>
        <v>#DIV/0!</v>
      </c>
    </row>
    <row r="144" spans="1:12">
      <c r="A144" s="9">
        <v>42920</v>
      </c>
      <c r="B144" s="10"/>
      <c r="C144" s="10"/>
      <c r="D144" s="10"/>
      <c r="E144" s="10"/>
      <c r="F144" s="90">
        <f t="shared" si="42"/>
        <v>0</v>
      </c>
      <c r="G144" s="86"/>
      <c r="H144" s="88"/>
      <c r="I144" s="10"/>
      <c r="J144" s="10"/>
      <c r="K144" s="21">
        <f t="shared" si="43"/>
        <v>0</v>
      </c>
      <c r="L144" s="22" t="e">
        <f t="shared" si="44"/>
        <v>#DIV/0!</v>
      </c>
    </row>
    <row r="145" spans="1:12">
      <c r="A145" s="9">
        <v>42921</v>
      </c>
      <c r="B145" s="10"/>
      <c r="C145" s="10"/>
      <c r="D145" s="10"/>
      <c r="E145" s="10"/>
      <c r="F145" s="90">
        <f t="shared" si="42"/>
        <v>0</v>
      </c>
      <c r="G145" s="86"/>
      <c r="H145" s="88"/>
      <c r="I145" s="10"/>
      <c r="J145" s="10"/>
      <c r="K145" s="21">
        <f t="shared" si="43"/>
        <v>0</v>
      </c>
      <c r="L145" s="22" t="e">
        <f t="shared" si="44"/>
        <v>#DIV/0!</v>
      </c>
    </row>
    <row r="146" spans="1:12">
      <c r="A146" s="9">
        <v>42922</v>
      </c>
      <c r="B146" s="10"/>
      <c r="C146" s="10"/>
      <c r="D146" s="10"/>
      <c r="E146" s="10"/>
      <c r="F146" s="90">
        <f t="shared" si="42"/>
        <v>0</v>
      </c>
      <c r="G146" s="86"/>
      <c r="H146" s="88"/>
      <c r="I146" s="10"/>
      <c r="J146" s="10"/>
      <c r="K146" s="21">
        <f t="shared" si="43"/>
        <v>0</v>
      </c>
      <c r="L146" s="22" t="e">
        <f t="shared" si="44"/>
        <v>#DIV/0!</v>
      </c>
    </row>
    <row r="147" spans="1:12">
      <c r="A147" s="9">
        <v>42923</v>
      </c>
      <c r="B147" s="10"/>
      <c r="C147" s="10"/>
      <c r="D147" s="10"/>
      <c r="E147" s="10"/>
      <c r="F147" s="90">
        <f t="shared" si="42"/>
        <v>0</v>
      </c>
      <c r="G147" s="86"/>
      <c r="H147" s="88"/>
      <c r="I147" s="10"/>
      <c r="J147" s="10"/>
      <c r="K147" s="21">
        <f t="shared" si="43"/>
        <v>0</v>
      </c>
      <c r="L147" s="22" t="e">
        <f t="shared" si="44"/>
        <v>#DIV/0!</v>
      </c>
    </row>
    <row r="148" spans="1:12">
      <c r="A148" s="9">
        <v>42924</v>
      </c>
      <c r="B148" s="10"/>
      <c r="C148" s="10"/>
      <c r="D148" s="10"/>
      <c r="E148" s="10"/>
      <c r="F148" s="90">
        <f t="shared" si="42"/>
        <v>0</v>
      </c>
      <c r="G148" s="86"/>
      <c r="H148" s="88"/>
      <c r="I148" s="10"/>
      <c r="J148" s="10"/>
      <c r="K148" s="21">
        <f t="shared" si="43"/>
        <v>0</v>
      </c>
      <c r="L148" s="22" t="e">
        <f t="shared" si="44"/>
        <v>#DIV/0!</v>
      </c>
    </row>
    <row r="149" spans="1:12">
      <c r="A149" s="9">
        <v>42925</v>
      </c>
      <c r="B149" s="10"/>
      <c r="C149" s="10"/>
      <c r="D149" s="10"/>
      <c r="E149" s="10"/>
      <c r="F149" s="90">
        <f t="shared" si="42"/>
        <v>0</v>
      </c>
      <c r="G149" s="86"/>
      <c r="H149" s="88"/>
      <c r="I149" s="10"/>
      <c r="J149" s="10"/>
      <c r="K149" s="21">
        <f t="shared" si="43"/>
        <v>0</v>
      </c>
      <c r="L149" s="22" t="e">
        <f t="shared" si="44"/>
        <v>#DIV/0!</v>
      </c>
    </row>
    <row r="150" spans="1:12">
      <c r="A150" s="9">
        <v>42926</v>
      </c>
      <c r="B150" s="10"/>
      <c r="C150" s="10"/>
      <c r="D150" s="10"/>
      <c r="E150" s="10"/>
      <c r="F150" s="90">
        <f t="shared" si="42"/>
        <v>0</v>
      </c>
      <c r="G150" s="86"/>
      <c r="H150" s="88"/>
      <c r="I150" s="10"/>
      <c r="J150" s="10"/>
      <c r="K150" s="21">
        <f t="shared" si="43"/>
        <v>0</v>
      </c>
      <c r="L150" s="22" t="e">
        <f t="shared" si="44"/>
        <v>#DIV/0!</v>
      </c>
    </row>
    <row r="151" spans="1:12">
      <c r="A151" s="9">
        <v>42927</v>
      </c>
      <c r="B151" s="10"/>
      <c r="C151" s="10"/>
      <c r="D151" s="10"/>
      <c r="E151" s="10"/>
      <c r="F151" s="90">
        <f t="shared" si="42"/>
        <v>0</v>
      </c>
      <c r="G151" s="86"/>
      <c r="H151" s="88"/>
      <c r="I151" s="10"/>
      <c r="J151" s="10"/>
      <c r="K151" s="21">
        <f t="shared" si="43"/>
        <v>0</v>
      </c>
      <c r="L151" s="22" t="e">
        <f t="shared" si="44"/>
        <v>#DIV/0!</v>
      </c>
    </row>
    <row r="152" spans="1:12">
      <c r="A152" s="9">
        <v>42928</v>
      </c>
      <c r="B152" s="10"/>
      <c r="C152" s="10"/>
      <c r="D152" s="10"/>
      <c r="E152" s="10"/>
      <c r="F152" s="90">
        <f t="shared" si="42"/>
        <v>0</v>
      </c>
      <c r="G152" s="86"/>
      <c r="H152" s="88"/>
      <c r="I152" s="10"/>
      <c r="J152" s="10"/>
      <c r="K152" s="21">
        <f t="shared" si="43"/>
        <v>0</v>
      </c>
      <c r="L152" s="22" t="e">
        <f t="shared" si="44"/>
        <v>#DIV/0!</v>
      </c>
    </row>
    <row r="153" spans="1:12">
      <c r="A153" s="9">
        <v>42929</v>
      </c>
      <c r="B153" s="10"/>
      <c r="C153" s="10"/>
      <c r="D153" s="10"/>
      <c r="E153" s="10"/>
      <c r="F153" s="90">
        <f t="shared" si="42"/>
        <v>0</v>
      </c>
      <c r="G153" s="86"/>
      <c r="H153" s="88"/>
      <c r="I153" s="10"/>
      <c r="J153" s="10"/>
      <c r="K153" s="21">
        <f t="shared" si="43"/>
        <v>0</v>
      </c>
      <c r="L153" s="22" t="e">
        <f t="shared" si="44"/>
        <v>#DIV/0!</v>
      </c>
    </row>
    <row r="154" spans="1:12">
      <c r="A154" s="9">
        <v>42930</v>
      </c>
      <c r="B154" s="10"/>
      <c r="C154" s="10"/>
      <c r="D154" s="10"/>
      <c r="E154" s="10"/>
      <c r="F154" s="90">
        <f t="shared" si="42"/>
        <v>0</v>
      </c>
      <c r="G154" s="86"/>
      <c r="H154" s="88"/>
      <c r="I154" s="10"/>
      <c r="J154" s="10"/>
      <c r="K154" s="21">
        <f t="shared" si="43"/>
        <v>0</v>
      </c>
      <c r="L154" s="22" t="e">
        <f t="shared" si="44"/>
        <v>#DIV/0!</v>
      </c>
    </row>
    <row r="155" spans="1:12">
      <c r="A155" s="9">
        <v>42931</v>
      </c>
      <c r="B155" s="10"/>
      <c r="C155" s="10"/>
      <c r="D155" s="10"/>
      <c r="E155" s="10"/>
      <c r="F155" s="90">
        <f t="shared" si="42"/>
        <v>0</v>
      </c>
      <c r="G155" s="86"/>
      <c r="H155" s="88"/>
      <c r="I155" s="10"/>
      <c r="J155" s="10"/>
      <c r="K155" s="21">
        <f t="shared" si="43"/>
        <v>0</v>
      </c>
      <c r="L155" s="22" t="e">
        <f t="shared" si="44"/>
        <v>#DIV/0!</v>
      </c>
    </row>
    <row r="156" spans="1:12">
      <c r="A156" s="9">
        <v>42932</v>
      </c>
      <c r="B156" s="10"/>
      <c r="C156" s="10"/>
      <c r="D156" s="10"/>
      <c r="E156" s="10"/>
      <c r="F156" s="90">
        <f t="shared" si="42"/>
        <v>0</v>
      </c>
      <c r="G156" s="86"/>
      <c r="H156" s="88"/>
      <c r="I156" s="10"/>
      <c r="J156" s="10"/>
      <c r="K156" s="21">
        <f t="shared" si="43"/>
        <v>0</v>
      </c>
      <c r="L156" s="22" t="e">
        <f t="shared" si="44"/>
        <v>#DIV/0!</v>
      </c>
    </row>
    <row r="157" spans="1:12">
      <c r="A157" s="9">
        <v>42933</v>
      </c>
      <c r="B157" s="10"/>
      <c r="C157" s="10"/>
      <c r="D157" s="10"/>
      <c r="E157" s="10"/>
      <c r="F157" s="90">
        <f t="shared" si="42"/>
        <v>0</v>
      </c>
      <c r="G157" s="86"/>
      <c r="H157" s="88"/>
      <c r="I157" s="10"/>
      <c r="J157" s="10"/>
      <c r="K157" s="21">
        <f t="shared" si="43"/>
        <v>0</v>
      </c>
      <c r="L157" s="22" t="e">
        <f t="shared" si="44"/>
        <v>#DIV/0!</v>
      </c>
    </row>
    <row r="158" spans="1:12">
      <c r="A158" s="9">
        <v>42934</v>
      </c>
      <c r="B158" s="10"/>
      <c r="C158" s="10"/>
      <c r="D158" s="10"/>
      <c r="E158" s="10"/>
      <c r="F158" s="90">
        <f t="shared" si="42"/>
        <v>0</v>
      </c>
      <c r="G158" s="86"/>
      <c r="H158" s="88"/>
      <c r="I158" s="10"/>
      <c r="J158" s="10"/>
      <c r="K158" s="21">
        <f t="shared" si="43"/>
        <v>0</v>
      </c>
      <c r="L158" s="22" t="e">
        <f t="shared" si="44"/>
        <v>#DIV/0!</v>
      </c>
    </row>
    <row r="159" spans="1:12">
      <c r="A159" s="9">
        <v>42935</v>
      </c>
      <c r="B159" s="10"/>
      <c r="C159" s="10"/>
      <c r="D159" s="10"/>
      <c r="E159" s="10"/>
      <c r="F159" s="90">
        <f t="shared" si="42"/>
        <v>0</v>
      </c>
      <c r="G159" s="86"/>
      <c r="H159" s="88"/>
      <c r="I159" s="10"/>
      <c r="J159" s="10"/>
      <c r="K159" s="21">
        <f t="shared" si="43"/>
        <v>0</v>
      </c>
      <c r="L159" s="22" t="e">
        <f t="shared" si="44"/>
        <v>#DIV/0!</v>
      </c>
    </row>
    <row r="160" spans="1:12">
      <c r="A160" s="9">
        <v>42936</v>
      </c>
      <c r="B160" s="10"/>
      <c r="C160" s="10"/>
      <c r="D160" s="10"/>
      <c r="E160" s="10"/>
      <c r="F160" s="90">
        <f t="shared" si="42"/>
        <v>0</v>
      </c>
      <c r="G160" s="86"/>
      <c r="H160" s="88"/>
      <c r="I160" s="10"/>
      <c r="J160" s="10"/>
      <c r="K160" s="21">
        <f t="shared" si="43"/>
        <v>0</v>
      </c>
      <c r="L160" s="22" t="e">
        <f t="shared" si="44"/>
        <v>#DIV/0!</v>
      </c>
    </row>
    <row r="161" spans="1:12">
      <c r="A161" s="9">
        <v>42937</v>
      </c>
      <c r="B161" s="10"/>
      <c r="C161" s="10"/>
      <c r="D161" s="10"/>
      <c r="E161" s="10"/>
      <c r="F161" s="90">
        <f t="shared" ref="F161:F224" si="45">B161-SUM(C161:E161)</f>
        <v>0</v>
      </c>
      <c r="G161" s="86"/>
      <c r="H161" s="88"/>
      <c r="I161" s="10"/>
      <c r="J161" s="10"/>
      <c r="K161" s="21">
        <f t="shared" ref="K161:K224" si="46">B161-SUM(H161:J161)</f>
        <v>0</v>
      </c>
      <c r="L161" s="22" t="e">
        <f t="shared" ref="L161:L224" si="47">(F161-K161)/B161</f>
        <v>#DIV/0!</v>
      </c>
    </row>
    <row r="162" spans="1:12">
      <c r="A162" s="9">
        <v>42938</v>
      </c>
      <c r="B162" s="10"/>
      <c r="C162" s="10"/>
      <c r="D162" s="10"/>
      <c r="E162" s="10"/>
      <c r="F162" s="90">
        <f t="shared" si="45"/>
        <v>0</v>
      </c>
      <c r="G162" s="86"/>
      <c r="H162" s="88"/>
      <c r="I162" s="10"/>
      <c r="J162" s="10"/>
      <c r="K162" s="21">
        <f t="shared" si="46"/>
        <v>0</v>
      </c>
      <c r="L162" s="22" t="e">
        <f t="shared" si="47"/>
        <v>#DIV/0!</v>
      </c>
    </row>
    <row r="163" spans="1:12">
      <c r="A163" s="9">
        <v>42939</v>
      </c>
      <c r="B163" s="10"/>
      <c r="C163" s="10"/>
      <c r="D163" s="10"/>
      <c r="E163" s="10"/>
      <c r="F163" s="90">
        <f t="shared" si="45"/>
        <v>0</v>
      </c>
      <c r="G163" s="86"/>
      <c r="H163" s="88"/>
      <c r="I163" s="10"/>
      <c r="J163" s="10"/>
      <c r="K163" s="21">
        <f t="shared" si="46"/>
        <v>0</v>
      </c>
      <c r="L163" s="22" t="e">
        <f t="shared" si="47"/>
        <v>#DIV/0!</v>
      </c>
    </row>
    <row r="164" spans="1:12">
      <c r="A164" s="9">
        <v>42940</v>
      </c>
      <c r="B164" s="10"/>
      <c r="C164" s="10"/>
      <c r="D164" s="10"/>
      <c r="E164" s="10"/>
      <c r="F164" s="90">
        <f t="shared" si="45"/>
        <v>0</v>
      </c>
      <c r="G164" s="86"/>
      <c r="H164" s="88"/>
      <c r="I164" s="10"/>
      <c r="J164" s="10"/>
      <c r="K164" s="21">
        <f t="shared" si="46"/>
        <v>0</v>
      </c>
      <c r="L164" s="22" t="e">
        <f t="shared" si="47"/>
        <v>#DIV/0!</v>
      </c>
    </row>
    <row r="165" spans="1:12">
      <c r="A165" s="9">
        <v>42941</v>
      </c>
      <c r="B165" s="10"/>
      <c r="C165" s="10"/>
      <c r="D165" s="10"/>
      <c r="E165" s="10"/>
      <c r="F165" s="90">
        <f t="shared" si="45"/>
        <v>0</v>
      </c>
      <c r="G165" s="86"/>
      <c r="H165" s="88"/>
      <c r="I165" s="10"/>
      <c r="J165" s="10"/>
      <c r="K165" s="21">
        <f t="shared" si="46"/>
        <v>0</v>
      </c>
      <c r="L165" s="22" t="e">
        <f t="shared" si="47"/>
        <v>#DIV/0!</v>
      </c>
    </row>
    <row r="166" spans="1:12">
      <c r="A166" s="9">
        <v>42942</v>
      </c>
      <c r="B166" s="10"/>
      <c r="C166" s="10"/>
      <c r="D166" s="10"/>
      <c r="E166" s="10"/>
      <c r="F166" s="90">
        <f t="shared" si="45"/>
        <v>0</v>
      </c>
      <c r="G166" s="86"/>
      <c r="H166" s="88"/>
      <c r="I166" s="10"/>
      <c r="J166" s="10"/>
      <c r="K166" s="21">
        <f t="shared" si="46"/>
        <v>0</v>
      </c>
      <c r="L166" s="22" t="e">
        <f t="shared" si="47"/>
        <v>#DIV/0!</v>
      </c>
    </row>
    <row r="167" spans="1:12">
      <c r="A167" s="9">
        <v>42943</v>
      </c>
      <c r="B167" s="10"/>
      <c r="C167" s="10"/>
      <c r="D167" s="10"/>
      <c r="E167" s="10"/>
      <c r="F167" s="90">
        <f t="shared" si="45"/>
        <v>0</v>
      </c>
      <c r="G167" s="86"/>
      <c r="H167" s="88"/>
      <c r="I167" s="10"/>
      <c r="J167" s="10"/>
      <c r="K167" s="21">
        <f t="shared" si="46"/>
        <v>0</v>
      </c>
      <c r="L167" s="22" t="e">
        <f t="shared" si="47"/>
        <v>#DIV/0!</v>
      </c>
    </row>
    <row r="168" spans="1:12">
      <c r="A168" s="9">
        <v>42944</v>
      </c>
      <c r="B168" s="10"/>
      <c r="C168" s="10"/>
      <c r="D168" s="10"/>
      <c r="E168" s="10"/>
      <c r="F168" s="90">
        <f t="shared" si="45"/>
        <v>0</v>
      </c>
      <c r="G168" s="86"/>
      <c r="H168" s="88"/>
      <c r="I168" s="10"/>
      <c r="J168" s="10"/>
      <c r="K168" s="21">
        <f t="shared" si="46"/>
        <v>0</v>
      </c>
      <c r="L168" s="22" t="e">
        <f t="shared" si="47"/>
        <v>#DIV/0!</v>
      </c>
    </row>
    <row r="169" spans="1:12">
      <c r="A169" s="9">
        <v>42945</v>
      </c>
      <c r="B169" s="10"/>
      <c r="C169" s="10"/>
      <c r="D169" s="10"/>
      <c r="E169" s="10"/>
      <c r="F169" s="90">
        <f t="shared" si="45"/>
        <v>0</v>
      </c>
      <c r="G169" s="86"/>
      <c r="H169" s="88"/>
      <c r="I169" s="10"/>
      <c r="J169" s="10"/>
      <c r="K169" s="21">
        <f t="shared" si="46"/>
        <v>0</v>
      </c>
      <c r="L169" s="22" t="e">
        <f t="shared" si="47"/>
        <v>#DIV/0!</v>
      </c>
    </row>
    <row r="170" spans="1:12">
      <c r="A170" s="9">
        <v>42946</v>
      </c>
      <c r="B170" s="10"/>
      <c r="C170" s="10"/>
      <c r="D170" s="10"/>
      <c r="E170" s="10"/>
      <c r="F170" s="90">
        <f t="shared" si="45"/>
        <v>0</v>
      </c>
      <c r="G170" s="86"/>
      <c r="H170" s="88"/>
      <c r="I170" s="10"/>
      <c r="J170" s="10"/>
      <c r="K170" s="21">
        <f t="shared" si="46"/>
        <v>0</v>
      </c>
      <c r="L170" s="22" t="e">
        <f t="shared" si="47"/>
        <v>#DIV/0!</v>
      </c>
    </row>
    <row r="171" spans="1:12">
      <c r="A171" s="9">
        <v>42947</v>
      </c>
      <c r="B171" s="10"/>
      <c r="C171" s="10"/>
      <c r="D171" s="10"/>
      <c r="E171" s="10"/>
      <c r="F171" s="90">
        <f t="shared" si="45"/>
        <v>0</v>
      </c>
      <c r="G171" s="86"/>
      <c r="H171" s="88"/>
      <c r="I171" s="10"/>
      <c r="J171" s="10"/>
      <c r="K171" s="21">
        <f t="shared" si="46"/>
        <v>0</v>
      </c>
      <c r="L171" s="22" t="e">
        <f t="shared" si="47"/>
        <v>#DIV/0!</v>
      </c>
    </row>
    <row r="172" spans="1:12">
      <c r="A172" s="9">
        <v>42948</v>
      </c>
      <c r="B172" s="10"/>
      <c r="C172" s="10"/>
      <c r="D172" s="10"/>
      <c r="E172" s="10"/>
      <c r="F172" s="90">
        <f t="shared" si="45"/>
        <v>0</v>
      </c>
      <c r="G172" s="86"/>
      <c r="H172" s="88"/>
      <c r="I172" s="10"/>
      <c r="J172" s="10"/>
      <c r="K172" s="21">
        <f t="shared" si="46"/>
        <v>0</v>
      </c>
      <c r="L172" s="22" t="e">
        <f t="shared" si="47"/>
        <v>#DIV/0!</v>
      </c>
    </row>
    <row r="173" spans="1:12">
      <c r="A173" s="9">
        <v>42949</v>
      </c>
      <c r="B173" s="10"/>
      <c r="C173" s="10"/>
      <c r="D173" s="10"/>
      <c r="E173" s="10"/>
      <c r="F173" s="90">
        <f t="shared" si="45"/>
        <v>0</v>
      </c>
      <c r="G173" s="86"/>
      <c r="H173" s="88"/>
      <c r="I173" s="10"/>
      <c r="J173" s="10"/>
      <c r="K173" s="21">
        <f t="shared" si="46"/>
        <v>0</v>
      </c>
      <c r="L173" s="22" t="e">
        <f t="shared" si="47"/>
        <v>#DIV/0!</v>
      </c>
    </row>
    <row r="174" spans="1:12">
      <c r="A174" s="9">
        <v>42950</v>
      </c>
      <c r="B174" s="10"/>
      <c r="C174" s="10"/>
      <c r="D174" s="10"/>
      <c r="E174" s="10"/>
      <c r="F174" s="90">
        <f t="shared" si="45"/>
        <v>0</v>
      </c>
      <c r="G174" s="86"/>
      <c r="H174" s="88"/>
      <c r="I174" s="10"/>
      <c r="J174" s="10"/>
      <c r="K174" s="21">
        <f t="shared" si="46"/>
        <v>0</v>
      </c>
      <c r="L174" s="22" t="e">
        <f t="shared" si="47"/>
        <v>#DIV/0!</v>
      </c>
    </row>
    <row r="175" spans="1:12">
      <c r="A175" s="9">
        <v>42951</v>
      </c>
      <c r="B175" s="10"/>
      <c r="C175" s="10"/>
      <c r="D175" s="10"/>
      <c r="E175" s="10"/>
      <c r="F175" s="90">
        <f t="shared" si="45"/>
        <v>0</v>
      </c>
      <c r="G175" s="86"/>
      <c r="H175" s="88"/>
      <c r="I175" s="10"/>
      <c r="J175" s="10"/>
      <c r="K175" s="21">
        <f t="shared" si="46"/>
        <v>0</v>
      </c>
      <c r="L175" s="22" t="e">
        <f t="shared" si="47"/>
        <v>#DIV/0!</v>
      </c>
    </row>
    <row r="176" spans="1:12">
      <c r="A176" s="9">
        <v>42952</v>
      </c>
      <c r="B176" s="10"/>
      <c r="C176" s="10"/>
      <c r="D176" s="10"/>
      <c r="E176" s="10"/>
      <c r="F176" s="90">
        <f t="shared" si="45"/>
        <v>0</v>
      </c>
      <c r="G176" s="86"/>
      <c r="H176" s="88"/>
      <c r="I176" s="10"/>
      <c r="J176" s="10"/>
      <c r="K176" s="21">
        <f t="shared" si="46"/>
        <v>0</v>
      </c>
      <c r="L176" s="22" t="e">
        <f t="shared" si="47"/>
        <v>#DIV/0!</v>
      </c>
    </row>
    <row r="177" spans="1:12">
      <c r="A177" s="9">
        <v>42953</v>
      </c>
      <c r="B177" s="10"/>
      <c r="C177" s="10"/>
      <c r="D177" s="10"/>
      <c r="E177" s="10"/>
      <c r="F177" s="90">
        <f t="shared" si="45"/>
        <v>0</v>
      </c>
      <c r="G177" s="86"/>
      <c r="H177" s="88"/>
      <c r="I177" s="10"/>
      <c r="J177" s="10"/>
      <c r="K177" s="21">
        <f t="shared" si="46"/>
        <v>0</v>
      </c>
      <c r="L177" s="22" t="e">
        <f t="shared" si="47"/>
        <v>#DIV/0!</v>
      </c>
    </row>
    <row r="178" spans="1:12">
      <c r="A178" s="9">
        <v>42954</v>
      </c>
      <c r="B178" s="10"/>
      <c r="C178" s="10"/>
      <c r="D178" s="10"/>
      <c r="E178" s="10"/>
      <c r="F178" s="90">
        <f t="shared" si="45"/>
        <v>0</v>
      </c>
      <c r="G178" s="86"/>
      <c r="H178" s="88"/>
      <c r="I178" s="10"/>
      <c r="J178" s="10"/>
      <c r="K178" s="21">
        <f t="shared" si="46"/>
        <v>0</v>
      </c>
      <c r="L178" s="22" t="e">
        <f t="shared" si="47"/>
        <v>#DIV/0!</v>
      </c>
    </row>
    <row r="179" spans="1:12">
      <c r="A179" s="9">
        <v>42955</v>
      </c>
      <c r="B179" s="10"/>
      <c r="C179" s="10"/>
      <c r="D179" s="10"/>
      <c r="E179" s="10"/>
      <c r="F179" s="90">
        <f t="shared" si="45"/>
        <v>0</v>
      </c>
      <c r="G179" s="86"/>
      <c r="H179" s="88"/>
      <c r="I179" s="10"/>
      <c r="J179" s="10"/>
      <c r="K179" s="21">
        <f t="shared" si="46"/>
        <v>0</v>
      </c>
      <c r="L179" s="22" t="e">
        <f t="shared" si="47"/>
        <v>#DIV/0!</v>
      </c>
    </row>
    <row r="180" spans="1:12">
      <c r="A180" s="9">
        <v>42956</v>
      </c>
      <c r="B180" s="10"/>
      <c r="C180" s="10"/>
      <c r="D180" s="10"/>
      <c r="E180" s="10"/>
      <c r="F180" s="90">
        <f t="shared" si="45"/>
        <v>0</v>
      </c>
      <c r="G180" s="86"/>
      <c r="H180" s="88"/>
      <c r="I180" s="10"/>
      <c r="J180" s="10"/>
      <c r="K180" s="21">
        <f t="shared" si="46"/>
        <v>0</v>
      </c>
      <c r="L180" s="22" t="e">
        <f t="shared" si="47"/>
        <v>#DIV/0!</v>
      </c>
    </row>
    <row r="181" spans="1:12">
      <c r="A181" s="9">
        <v>42957</v>
      </c>
      <c r="B181" s="10"/>
      <c r="C181" s="10"/>
      <c r="D181" s="10"/>
      <c r="E181" s="10"/>
      <c r="F181" s="90">
        <f t="shared" si="45"/>
        <v>0</v>
      </c>
      <c r="G181" s="86"/>
      <c r="H181" s="88"/>
      <c r="I181" s="10"/>
      <c r="J181" s="10"/>
      <c r="K181" s="21">
        <f t="shared" si="46"/>
        <v>0</v>
      </c>
      <c r="L181" s="22" t="e">
        <f t="shared" si="47"/>
        <v>#DIV/0!</v>
      </c>
    </row>
    <row r="182" spans="1:12">
      <c r="A182" s="9">
        <v>42958</v>
      </c>
      <c r="B182" s="10"/>
      <c r="C182" s="10"/>
      <c r="D182" s="10"/>
      <c r="E182" s="10"/>
      <c r="F182" s="90">
        <f t="shared" si="45"/>
        <v>0</v>
      </c>
      <c r="G182" s="86"/>
      <c r="H182" s="88"/>
      <c r="I182" s="10"/>
      <c r="J182" s="10"/>
      <c r="K182" s="21">
        <f t="shared" si="46"/>
        <v>0</v>
      </c>
      <c r="L182" s="22" t="e">
        <f t="shared" si="47"/>
        <v>#DIV/0!</v>
      </c>
    </row>
    <row r="183" spans="1:12">
      <c r="A183" s="9">
        <v>42959</v>
      </c>
      <c r="B183" s="10"/>
      <c r="C183" s="10"/>
      <c r="D183" s="10"/>
      <c r="E183" s="10"/>
      <c r="F183" s="90">
        <f t="shared" si="45"/>
        <v>0</v>
      </c>
      <c r="G183" s="86"/>
      <c r="H183" s="88"/>
      <c r="I183" s="10"/>
      <c r="J183" s="10"/>
      <c r="K183" s="21">
        <f t="shared" si="46"/>
        <v>0</v>
      </c>
      <c r="L183" s="22" t="e">
        <f t="shared" si="47"/>
        <v>#DIV/0!</v>
      </c>
    </row>
    <row r="184" spans="1:12">
      <c r="A184" s="9">
        <v>42960</v>
      </c>
      <c r="B184" s="10"/>
      <c r="C184" s="10"/>
      <c r="D184" s="10"/>
      <c r="E184" s="10"/>
      <c r="F184" s="90">
        <f t="shared" si="45"/>
        <v>0</v>
      </c>
      <c r="G184" s="86"/>
      <c r="H184" s="88"/>
      <c r="I184" s="10"/>
      <c r="J184" s="10"/>
      <c r="K184" s="21">
        <f t="shared" si="46"/>
        <v>0</v>
      </c>
      <c r="L184" s="22" t="e">
        <f t="shared" si="47"/>
        <v>#DIV/0!</v>
      </c>
    </row>
    <row r="185" spans="1:12">
      <c r="A185" s="9">
        <v>42961</v>
      </c>
      <c r="B185" s="10"/>
      <c r="C185" s="10"/>
      <c r="D185" s="10"/>
      <c r="E185" s="10"/>
      <c r="F185" s="90">
        <f t="shared" si="45"/>
        <v>0</v>
      </c>
      <c r="G185" s="86"/>
      <c r="H185" s="88"/>
      <c r="I185" s="10"/>
      <c r="J185" s="10"/>
      <c r="K185" s="21">
        <f t="shared" si="46"/>
        <v>0</v>
      </c>
      <c r="L185" s="22" t="e">
        <f t="shared" si="47"/>
        <v>#DIV/0!</v>
      </c>
    </row>
    <row r="186" spans="1:12">
      <c r="A186" s="9">
        <v>42962</v>
      </c>
      <c r="B186" s="10"/>
      <c r="C186" s="10"/>
      <c r="D186" s="10"/>
      <c r="E186" s="10"/>
      <c r="F186" s="90">
        <f t="shared" si="45"/>
        <v>0</v>
      </c>
      <c r="G186" s="86"/>
      <c r="H186" s="88"/>
      <c r="I186" s="10"/>
      <c r="J186" s="10"/>
      <c r="K186" s="21">
        <f t="shared" si="46"/>
        <v>0</v>
      </c>
      <c r="L186" s="22" t="e">
        <f t="shared" si="47"/>
        <v>#DIV/0!</v>
      </c>
    </row>
    <row r="187" spans="1:12">
      <c r="A187" s="9">
        <v>42963</v>
      </c>
      <c r="B187" s="10"/>
      <c r="C187" s="10"/>
      <c r="D187" s="10"/>
      <c r="E187" s="10"/>
      <c r="F187" s="90">
        <f t="shared" si="45"/>
        <v>0</v>
      </c>
      <c r="G187" s="86"/>
      <c r="H187" s="88"/>
      <c r="I187" s="10"/>
      <c r="J187" s="10"/>
      <c r="K187" s="21">
        <f t="shared" si="46"/>
        <v>0</v>
      </c>
      <c r="L187" s="22" t="e">
        <f t="shared" si="47"/>
        <v>#DIV/0!</v>
      </c>
    </row>
    <row r="188" spans="1:12">
      <c r="A188" s="9">
        <v>42964</v>
      </c>
      <c r="B188" s="10"/>
      <c r="C188" s="10"/>
      <c r="D188" s="10"/>
      <c r="E188" s="10"/>
      <c r="F188" s="90">
        <f t="shared" si="45"/>
        <v>0</v>
      </c>
      <c r="G188" s="86"/>
      <c r="H188" s="88"/>
      <c r="I188" s="10"/>
      <c r="J188" s="10"/>
      <c r="K188" s="21">
        <f t="shared" si="46"/>
        <v>0</v>
      </c>
      <c r="L188" s="22" t="e">
        <f t="shared" si="47"/>
        <v>#DIV/0!</v>
      </c>
    </row>
    <row r="189" spans="1:12">
      <c r="A189" s="9">
        <v>42965</v>
      </c>
      <c r="B189" s="10"/>
      <c r="C189" s="10"/>
      <c r="D189" s="10"/>
      <c r="E189" s="10"/>
      <c r="F189" s="90">
        <f t="shared" si="45"/>
        <v>0</v>
      </c>
      <c r="G189" s="86"/>
      <c r="H189" s="88"/>
      <c r="I189" s="10"/>
      <c r="J189" s="10"/>
      <c r="K189" s="21">
        <f t="shared" si="46"/>
        <v>0</v>
      </c>
      <c r="L189" s="22" t="e">
        <f t="shared" si="47"/>
        <v>#DIV/0!</v>
      </c>
    </row>
    <row r="190" spans="1:12">
      <c r="A190" s="9">
        <v>42966</v>
      </c>
      <c r="B190" s="10"/>
      <c r="C190" s="10"/>
      <c r="D190" s="10"/>
      <c r="E190" s="10"/>
      <c r="F190" s="90">
        <f t="shared" si="45"/>
        <v>0</v>
      </c>
      <c r="G190" s="86"/>
      <c r="H190" s="88"/>
      <c r="I190" s="10"/>
      <c r="J190" s="10"/>
      <c r="K190" s="21">
        <f t="shared" si="46"/>
        <v>0</v>
      </c>
      <c r="L190" s="22" t="e">
        <f t="shared" si="47"/>
        <v>#DIV/0!</v>
      </c>
    </row>
    <row r="191" spans="1:12">
      <c r="A191" s="9">
        <v>42967</v>
      </c>
      <c r="B191" s="10"/>
      <c r="C191" s="10"/>
      <c r="D191" s="10"/>
      <c r="E191" s="10"/>
      <c r="F191" s="90">
        <f t="shared" si="45"/>
        <v>0</v>
      </c>
      <c r="G191" s="86"/>
      <c r="H191" s="88"/>
      <c r="I191" s="10"/>
      <c r="J191" s="10"/>
      <c r="K191" s="21">
        <f t="shared" si="46"/>
        <v>0</v>
      </c>
      <c r="L191" s="22" t="e">
        <f t="shared" si="47"/>
        <v>#DIV/0!</v>
      </c>
    </row>
    <row r="192" spans="1:12">
      <c r="A192" s="9">
        <v>42968</v>
      </c>
      <c r="B192" s="10"/>
      <c r="C192" s="10"/>
      <c r="D192" s="10"/>
      <c r="E192" s="10"/>
      <c r="F192" s="90">
        <f t="shared" si="45"/>
        <v>0</v>
      </c>
      <c r="G192" s="86"/>
      <c r="H192" s="88"/>
      <c r="I192" s="10"/>
      <c r="J192" s="10"/>
      <c r="K192" s="21">
        <f t="shared" si="46"/>
        <v>0</v>
      </c>
      <c r="L192" s="22" t="e">
        <f t="shared" si="47"/>
        <v>#DIV/0!</v>
      </c>
    </row>
    <row r="193" spans="1:12">
      <c r="A193" s="9">
        <v>42969</v>
      </c>
      <c r="B193" s="10"/>
      <c r="C193" s="10"/>
      <c r="D193" s="10"/>
      <c r="E193" s="10"/>
      <c r="F193" s="90">
        <f t="shared" si="45"/>
        <v>0</v>
      </c>
      <c r="G193" s="86"/>
      <c r="H193" s="88"/>
      <c r="I193" s="10"/>
      <c r="J193" s="10"/>
      <c r="K193" s="21">
        <f t="shared" si="46"/>
        <v>0</v>
      </c>
      <c r="L193" s="22" t="e">
        <f t="shared" si="47"/>
        <v>#DIV/0!</v>
      </c>
    </row>
    <row r="194" spans="1:12">
      <c r="A194" s="9">
        <v>42970</v>
      </c>
      <c r="B194" s="10"/>
      <c r="C194" s="10"/>
      <c r="D194" s="10"/>
      <c r="E194" s="10"/>
      <c r="F194" s="90">
        <f t="shared" si="45"/>
        <v>0</v>
      </c>
      <c r="G194" s="86"/>
      <c r="H194" s="88"/>
      <c r="I194" s="10"/>
      <c r="J194" s="10"/>
      <c r="K194" s="21">
        <f t="shared" si="46"/>
        <v>0</v>
      </c>
      <c r="L194" s="22" t="e">
        <f t="shared" si="47"/>
        <v>#DIV/0!</v>
      </c>
    </row>
    <row r="195" spans="1:12">
      <c r="A195" s="9">
        <v>42971</v>
      </c>
      <c r="B195" s="10"/>
      <c r="C195" s="10"/>
      <c r="D195" s="10"/>
      <c r="E195" s="10"/>
      <c r="F195" s="90">
        <f t="shared" si="45"/>
        <v>0</v>
      </c>
      <c r="G195" s="86"/>
      <c r="H195" s="88"/>
      <c r="I195" s="10"/>
      <c r="J195" s="10"/>
      <c r="K195" s="21">
        <f t="shared" si="46"/>
        <v>0</v>
      </c>
      <c r="L195" s="22" t="e">
        <f t="shared" si="47"/>
        <v>#DIV/0!</v>
      </c>
    </row>
    <row r="196" spans="1:12">
      <c r="A196" s="9">
        <v>42972</v>
      </c>
      <c r="B196" s="10"/>
      <c r="C196" s="10"/>
      <c r="D196" s="10"/>
      <c r="E196" s="10"/>
      <c r="F196" s="90">
        <f t="shared" si="45"/>
        <v>0</v>
      </c>
      <c r="G196" s="86"/>
      <c r="H196" s="88"/>
      <c r="I196" s="10"/>
      <c r="J196" s="10"/>
      <c r="K196" s="21">
        <f t="shared" si="46"/>
        <v>0</v>
      </c>
      <c r="L196" s="22" t="e">
        <f t="shared" si="47"/>
        <v>#DIV/0!</v>
      </c>
    </row>
    <row r="197" spans="1:12">
      <c r="A197" s="9">
        <v>42973</v>
      </c>
      <c r="B197" s="10"/>
      <c r="C197" s="10"/>
      <c r="D197" s="10"/>
      <c r="E197" s="10"/>
      <c r="F197" s="90">
        <f t="shared" si="45"/>
        <v>0</v>
      </c>
      <c r="G197" s="86"/>
      <c r="H197" s="88"/>
      <c r="I197" s="10"/>
      <c r="J197" s="10"/>
      <c r="K197" s="21">
        <f t="shared" si="46"/>
        <v>0</v>
      </c>
      <c r="L197" s="22" t="e">
        <f t="shared" si="47"/>
        <v>#DIV/0!</v>
      </c>
    </row>
    <row r="198" spans="1:12">
      <c r="A198" s="9">
        <v>42974</v>
      </c>
      <c r="B198" s="10"/>
      <c r="C198" s="10"/>
      <c r="D198" s="10"/>
      <c r="E198" s="10"/>
      <c r="F198" s="90">
        <f t="shared" si="45"/>
        <v>0</v>
      </c>
      <c r="G198" s="86"/>
      <c r="H198" s="88"/>
      <c r="I198" s="10"/>
      <c r="J198" s="10"/>
      <c r="K198" s="21">
        <f t="shared" si="46"/>
        <v>0</v>
      </c>
      <c r="L198" s="22" t="e">
        <f t="shared" si="47"/>
        <v>#DIV/0!</v>
      </c>
    </row>
    <row r="199" spans="1:12">
      <c r="A199" s="9">
        <v>42975</v>
      </c>
      <c r="B199" s="10"/>
      <c r="C199" s="10"/>
      <c r="D199" s="10"/>
      <c r="E199" s="10"/>
      <c r="F199" s="90">
        <f t="shared" si="45"/>
        <v>0</v>
      </c>
      <c r="G199" s="86"/>
      <c r="H199" s="88"/>
      <c r="I199" s="10"/>
      <c r="J199" s="10"/>
      <c r="K199" s="21">
        <f t="shared" si="46"/>
        <v>0</v>
      </c>
      <c r="L199" s="22" t="e">
        <f t="shared" si="47"/>
        <v>#DIV/0!</v>
      </c>
    </row>
    <row r="200" spans="1:12">
      <c r="A200" s="9">
        <v>42976</v>
      </c>
      <c r="B200" s="10"/>
      <c r="C200" s="10"/>
      <c r="D200" s="10"/>
      <c r="E200" s="10"/>
      <c r="F200" s="90">
        <f t="shared" si="45"/>
        <v>0</v>
      </c>
      <c r="G200" s="86"/>
      <c r="H200" s="88"/>
      <c r="I200" s="10"/>
      <c r="J200" s="10"/>
      <c r="K200" s="21">
        <f t="shared" si="46"/>
        <v>0</v>
      </c>
      <c r="L200" s="22" t="e">
        <f t="shared" si="47"/>
        <v>#DIV/0!</v>
      </c>
    </row>
    <row r="201" spans="1:12">
      <c r="A201" s="9">
        <v>42977</v>
      </c>
      <c r="B201" s="10"/>
      <c r="C201" s="10"/>
      <c r="D201" s="10"/>
      <c r="E201" s="10"/>
      <c r="F201" s="90">
        <f t="shared" si="45"/>
        <v>0</v>
      </c>
      <c r="G201" s="86"/>
      <c r="H201" s="88"/>
      <c r="I201" s="10"/>
      <c r="J201" s="10"/>
      <c r="K201" s="21">
        <f t="shared" si="46"/>
        <v>0</v>
      </c>
      <c r="L201" s="22" t="e">
        <f t="shared" si="47"/>
        <v>#DIV/0!</v>
      </c>
    </row>
    <row r="202" spans="1:12">
      <c r="A202" s="9">
        <v>42978</v>
      </c>
      <c r="B202" s="10"/>
      <c r="C202" s="10"/>
      <c r="D202" s="10"/>
      <c r="E202" s="10"/>
      <c r="F202" s="90">
        <f t="shared" si="45"/>
        <v>0</v>
      </c>
      <c r="G202" s="86"/>
      <c r="H202" s="88"/>
      <c r="I202" s="10"/>
      <c r="J202" s="10"/>
      <c r="K202" s="21">
        <f t="shared" si="46"/>
        <v>0</v>
      </c>
      <c r="L202" s="22" t="e">
        <f t="shared" si="47"/>
        <v>#DIV/0!</v>
      </c>
    </row>
    <row r="203" spans="1:12">
      <c r="A203" s="9">
        <v>42979</v>
      </c>
      <c r="B203" s="10"/>
      <c r="C203" s="10"/>
      <c r="D203" s="10"/>
      <c r="E203" s="10"/>
      <c r="F203" s="90">
        <f t="shared" si="45"/>
        <v>0</v>
      </c>
      <c r="G203" s="86"/>
      <c r="H203" s="88"/>
      <c r="I203" s="10"/>
      <c r="J203" s="10"/>
      <c r="K203" s="21">
        <f t="shared" si="46"/>
        <v>0</v>
      </c>
      <c r="L203" s="22" t="e">
        <f t="shared" si="47"/>
        <v>#DIV/0!</v>
      </c>
    </row>
    <row r="204" spans="1:12">
      <c r="A204" s="9">
        <v>42980</v>
      </c>
      <c r="B204" s="10"/>
      <c r="C204" s="10"/>
      <c r="D204" s="10"/>
      <c r="E204" s="10"/>
      <c r="F204" s="90">
        <f t="shared" si="45"/>
        <v>0</v>
      </c>
      <c r="G204" s="86"/>
      <c r="H204" s="88"/>
      <c r="I204" s="10"/>
      <c r="J204" s="10"/>
      <c r="K204" s="21">
        <f t="shared" si="46"/>
        <v>0</v>
      </c>
      <c r="L204" s="22" t="e">
        <f t="shared" si="47"/>
        <v>#DIV/0!</v>
      </c>
    </row>
    <row r="205" spans="1:12">
      <c r="A205" s="9">
        <v>42981</v>
      </c>
      <c r="B205" s="10"/>
      <c r="C205" s="10"/>
      <c r="D205" s="10"/>
      <c r="E205" s="10"/>
      <c r="F205" s="90">
        <f t="shared" si="45"/>
        <v>0</v>
      </c>
      <c r="G205" s="86"/>
      <c r="H205" s="88"/>
      <c r="I205" s="10"/>
      <c r="J205" s="10"/>
      <c r="K205" s="21">
        <f t="shared" si="46"/>
        <v>0</v>
      </c>
      <c r="L205" s="22" t="e">
        <f t="shared" si="47"/>
        <v>#DIV/0!</v>
      </c>
    </row>
    <row r="206" spans="1:12">
      <c r="A206" s="9">
        <v>42982</v>
      </c>
      <c r="B206" s="10"/>
      <c r="C206" s="10"/>
      <c r="D206" s="10"/>
      <c r="E206" s="10"/>
      <c r="F206" s="90">
        <f t="shared" si="45"/>
        <v>0</v>
      </c>
      <c r="G206" s="86"/>
      <c r="H206" s="88"/>
      <c r="I206" s="10"/>
      <c r="J206" s="10"/>
      <c r="K206" s="21">
        <f t="shared" si="46"/>
        <v>0</v>
      </c>
      <c r="L206" s="22" t="e">
        <f t="shared" si="47"/>
        <v>#DIV/0!</v>
      </c>
    </row>
    <row r="207" spans="1:12">
      <c r="A207" s="9">
        <v>42983</v>
      </c>
      <c r="B207" s="10"/>
      <c r="C207" s="10"/>
      <c r="D207" s="10"/>
      <c r="E207" s="10"/>
      <c r="F207" s="90">
        <f t="shared" si="45"/>
        <v>0</v>
      </c>
      <c r="G207" s="86"/>
      <c r="H207" s="88"/>
      <c r="I207" s="10"/>
      <c r="J207" s="10"/>
      <c r="K207" s="21">
        <f t="shared" si="46"/>
        <v>0</v>
      </c>
      <c r="L207" s="22" t="e">
        <f t="shared" si="47"/>
        <v>#DIV/0!</v>
      </c>
    </row>
    <row r="208" spans="1:12">
      <c r="A208" s="9">
        <v>42984</v>
      </c>
      <c r="B208" s="10"/>
      <c r="C208" s="10"/>
      <c r="D208" s="10"/>
      <c r="E208" s="10"/>
      <c r="F208" s="90">
        <f t="shared" si="45"/>
        <v>0</v>
      </c>
      <c r="G208" s="86"/>
      <c r="H208" s="88"/>
      <c r="I208" s="10"/>
      <c r="J208" s="10"/>
      <c r="K208" s="21">
        <f t="shared" si="46"/>
        <v>0</v>
      </c>
      <c r="L208" s="22" t="e">
        <f t="shared" si="47"/>
        <v>#DIV/0!</v>
      </c>
    </row>
    <row r="209" spans="1:12">
      <c r="A209" s="9">
        <v>42985</v>
      </c>
      <c r="B209" s="10"/>
      <c r="C209" s="10"/>
      <c r="D209" s="10"/>
      <c r="E209" s="10"/>
      <c r="F209" s="90">
        <f t="shared" si="45"/>
        <v>0</v>
      </c>
      <c r="G209" s="86"/>
      <c r="H209" s="88"/>
      <c r="I209" s="10"/>
      <c r="J209" s="10"/>
      <c r="K209" s="21">
        <f t="shared" si="46"/>
        <v>0</v>
      </c>
      <c r="L209" s="22" t="e">
        <f t="shared" si="47"/>
        <v>#DIV/0!</v>
      </c>
    </row>
    <row r="210" spans="1:12">
      <c r="A210" s="9">
        <v>42986</v>
      </c>
      <c r="B210" s="10"/>
      <c r="C210" s="10"/>
      <c r="D210" s="10"/>
      <c r="E210" s="10"/>
      <c r="F210" s="90">
        <f t="shared" si="45"/>
        <v>0</v>
      </c>
      <c r="G210" s="86"/>
      <c r="H210" s="88"/>
      <c r="I210" s="10"/>
      <c r="J210" s="10"/>
      <c r="K210" s="21">
        <f t="shared" si="46"/>
        <v>0</v>
      </c>
      <c r="L210" s="22" t="e">
        <f t="shared" si="47"/>
        <v>#DIV/0!</v>
      </c>
    </row>
    <row r="211" spans="1:12">
      <c r="A211" s="9">
        <v>42987</v>
      </c>
      <c r="B211" s="10"/>
      <c r="C211" s="10"/>
      <c r="D211" s="10"/>
      <c r="E211" s="10"/>
      <c r="F211" s="90">
        <f t="shared" si="45"/>
        <v>0</v>
      </c>
      <c r="G211" s="86"/>
      <c r="H211" s="88"/>
      <c r="I211" s="10"/>
      <c r="J211" s="10"/>
      <c r="K211" s="21">
        <f t="shared" si="46"/>
        <v>0</v>
      </c>
      <c r="L211" s="22" t="e">
        <f t="shared" si="47"/>
        <v>#DIV/0!</v>
      </c>
    </row>
    <row r="212" spans="1:12">
      <c r="A212" s="9">
        <v>42988</v>
      </c>
      <c r="B212" s="10"/>
      <c r="C212" s="10"/>
      <c r="D212" s="10"/>
      <c r="E212" s="10"/>
      <c r="F212" s="90">
        <f t="shared" si="45"/>
        <v>0</v>
      </c>
      <c r="G212" s="86"/>
      <c r="H212" s="88"/>
      <c r="I212" s="10"/>
      <c r="J212" s="10"/>
      <c r="K212" s="21">
        <f t="shared" si="46"/>
        <v>0</v>
      </c>
      <c r="L212" s="22" t="e">
        <f t="shared" si="47"/>
        <v>#DIV/0!</v>
      </c>
    </row>
    <row r="213" spans="1:12">
      <c r="A213" s="9">
        <v>42989</v>
      </c>
      <c r="B213" s="10"/>
      <c r="C213" s="10"/>
      <c r="D213" s="10"/>
      <c r="E213" s="10"/>
      <c r="F213" s="90">
        <f t="shared" si="45"/>
        <v>0</v>
      </c>
      <c r="G213" s="86"/>
      <c r="H213" s="88"/>
      <c r="I213" s="10"/>
      <c r="J213" s="10"/>
      <c r="K213" s="21">
        <f t="shared" si="46"/>
        <v>0</v>
      </c>
      <c r="L213" s="22" t="e">
        <f t="shared" si="47"/>
        <v>#DIV/0!</v>
      </c>
    </row>
    <row r="214" spans="1:12">
      <c r="A214" s="9">
        <v>42990</v>
      </c>
      <c r="B214" s="10"/>
      <c r="C214" s="10"/>
      <c r="D214" s="10"/>
      <c r="E214" s="10"/>
      <c r="F214" s="90">
        <f t="shared" si="45"/>
        <v>0</v>
      </c>
      <c r="G214" s="86"/>
      <c r="H214" s="88"/>
      <c r="I214" s="10"/>
      <c r="J214" s="10"/>
      <c r="K214" s="21">
        <f t="shared" si="46"/>
        <v>0</v>
      </c>
      <c r="L214" s="22" t="e">
        <f t="shared" si="47"/>
        <v>#DIV/0!</v>
      </c>
    </row>
    <row r="215" spans="1:12">
      <c r="A215" s="9">
        <v>42991</v>
      </c>
      <c r="B215" s="10"/>
      <c r="C215" s="10"/>
      <c r="D215" s="10"/>
      <c r="E215" s="10"/>
      <c r="F215" s="90">
        <f t="shared" si="45"/>
        <v>0</v>
      </c>
      <c r="G215" s="86"/>
      <c r="H215" s="88"/>
      <c r="I215" s="10"/>
      <c r="J215" s="10"/>
      <c r="K215" s="21">
        <f t="shared" si="46"/>
        <v>0</v>
      </c>
      <c r="L215" s="22" t="e">
        <f t="shared" si="47"/>
        <v>#DIV/0!</v>
      </c>
    </row>
    <row r="216" spans="1:12">
      <c r="A216" s="9">
        <v>42992</v>
      </c>
      <c r="B216" s="10"/>
      <c r="C216" s="10"/>
      <c r="D216" s="10"/>
      <c r="E216" s="10"/>
      <c r="F216" s="90">
        <f t="shared" si="45"/>
        <v>0</v>
      </c>
      <c r="G216" s="86"/>
      <c r="H216" s="88"/>
      <c r="I216" s="10"/>
      <c r="J216" s="10"/>
      <c r="K216" s="21">
        <f t="shared" si="46"/>
        <v>0</v>
      </c>
      <c r="L216" s="22" t="e">
        <f t="shared" si="47"/>
        <v>#DIV/0!</v>
      </c>
    </row>
    <row r="217" spans="1:12">
      <c r="A217" s="9">
        <v>42993</v>
      </c>
      <c r="B217" s="10"/>
      <c r="C217" s="10"/>
      <c r="D217" s="10"/>
      <c r="E217" s="10"/>
      <c r="F217" s="90">
        <f t="shared" si="45"/>
        <v>0</v>
      </c>
      <c r="G217" s="86"/>
      <c r="H217" s="88"/>
      <c r="I217" s="10"/>
      <c r="J217" s="10"/>
      <c r="K217" s="21">
        <f t="shared" si="46"/>
        <v>0</v>
      </c>
      <c r="L217" s="22" t="e">
        <f t="shared" si="47"/>
        <v>#DIV/0!</v>
      </c>
    </row>
    <row r="218" spans="1:12">
      <c r="A218" s="9">
        <v>42994</v>
      </c>
      <c r="B218" s="10"/>
      <c r="C218" s="10"/>
      <c r="D218" s="10"/>
      <c r="E218" s="10"/>
      <c r="F218" s="90">
        <f t="shared" si="45"/>
        <v>0</v>
      </c>
      <c r="G218" s="86"/>
      <c r="H218" s="88"/>
      <c r="I218" s="10"/>
      <c r="J218" s="10"/>
      <c r="K218" s="21">
        <f t="shared" si="46"/>
        <v>0</v>
      </c>
      <c r="L218" s="22" t="e">
        <f t="shared" si="47"/>
        <v>#DIV/0!</v>
      </c>
    </row>
    <row r="219" spans="1:12">
      <c r="A219" s="9">
        <v>42995</v>
      </c>
      <c r="B219" s="10"/>
      <c r="C219" s="10"/>
      <c r="D219" s="10"/>
      <c r="E219" s="10"/>
      <c r="F219" s="90">
        <f t="shared" si="45"/>
        <v>0</v>
      </c>
      <c r="G219" s="86"/>
      <c r="H219" s="88"/>
      <c r="I219" s="10"/>
      <c r="J219" s="10"/>
      <c r="K219" s="21">
        <f t="shared" si="46"/>
        <v>0</v>
      </c>
      <c r="L219" s="22" t="e">
        <f t="shared" si="47"/>
        <v>#DIV/0!</v>
      </c>
    </row>
    <row r="220" spans="1:12">
      <c r="A220" s="9">
        <v>42996</v>
      </c>
      <c r="B220" s="10"/>
      <c r="C220" s="10"/>
      <c r="D220" s="10"/>
      <c r="E220" s="10"/>
      <c r="F220" s="90">
        <f t="shared" si="45"/>
        <v>0</v>
      </c>
      <c r="G220" s="86"/>
      <c r="H220" s="88"/>
      <c r="I220" s="10"/>
      <c r="J220" s="10"/>
      <c r="K220" s="21">
        <f t="shared" si="46"/>
        <v>0</v>
      </c>
      <c r="L220" s="22" t="e">
        <f t="shared" si="47"/>
        <v>#DIV/0!</v>
      </c>
    </row>
    <row r="221" spans="1:12">
      <c r="A221" s="9">
        <v>42997</v>
      </c>
      <c r="B221" s="10"/>
      <c r="C221" s="10"/>
      <c r="D221" s="10"/>
      <c r="E221" s="10"/>
      <c r="F221" s="90">
        <f t="shared" si="45"/>
        <v>0</v>
      </c>
      <c r="G221" s="86"/>
      <c r="H221" s="88"/>
      <c r="I221" s="10"/>
      <c r="J221" s="10"/>
      <c r="K221" s="21">
        <f t="shared" si="46"/>
        <v>0</v>
      </c>
      <c r="L221" s="22" t="e">
        <f t="shared" si="47"/>
        <v>#DIV/0!</v>
      </c>
    </row>
    <row r="222" spans="1:12">
      <c r="A222" s="9">
        <v>42998</v>
      </c>
      <c r="B222" s="10"/>
      <c r="C222" s="10"/>
      <c r="D222" s="10"/>
      <c r="E222" s="10"/>
      <c r="F222" s="90">
        <f t="shared" si="45"/>
        <v>0</v>
      </c>
      <c r="G222" s="86"/>
      <c r="H222" s="88"/>
      <c r="I222" s="10"/>
      <c r="J222" s="10"/>
      <c r="K222" s="21">
        <f t="shared" si="46"/>
        <v>0</v>
      </c>
      <c r="L222" s="22" t="e">
        <f t="shared" si="47"/>
        <v>#DIV/0!</v>
      </c>
    </row>
    <row r="223" spans="1:12">
      <c r="A223" s="9">
        <v>42999</v>
      </c>
      <c r="B223" s="10"/>
      <c r="C223" s="10"/>
      <c r="D223" s="10"/>
      <c r="E223" s="10"/>
      <c r="F223" s="90">
        <f t="shared" si="45"/>
        <v>0</v>
      </c>
      <c r="G223" s="86"/>
      <c r="H223" s="88"/>
      <c r="I223" s="10"/>
      <c r="J223" s="10"/>
      <c r="K223" s="21">
        <f t="shared" si="46"/>
        <v>0</v>
      </c>
      <c r="L223" s="22" t="e">
        <f t="shared" si="47"/>
        <v>#DIV/0!</v>
      </c>
    </row>
    <row r="224" spans="1:12">
      <c r="A224" s="9">
        <v>43000</v>
      </c>
      <c r="B224" s="10"/>
      <c r="C224" s="10"/>
      <c r="D224" s="10"/>
      <c r="E224" s="10"/>
      <c r="F224" s="90">
        <f t="shared" si="45"/>
        <v>0</v>
      </c>
      <c r="G224" s="86"/>
      <c r="H224" s="88"/>
      <c r="I224" s="10"/>
      <c r="J224" s="10"/>
      <c r="K224" s="21">
        <f t="shared" si="46"/>
        <v>0</v>
      </c>
      <c r="L224" s="22" t="e">
        <f t="shared" si="47"/>
        <v>#DIV/0!</v>
      </c>
    </row>
    <row r="225" spans="1:12">
      <c r="A225" s="9">
        <v>43001</v>
      </c>
      <c r="B225" s="10"/>
      <c r="C225" s="10"/>
      <c r="D225" s="10"/>
      <c r="E225" s="10"/>
      <c r="F225" s="90">
        <f t="shared" ref="F225:F271" si="48">B225-SUM(C225:E225)</f>
        <v>0</v>
      </c>
      <c r="G225" s="86"/>
      <c r="H225" s="88"/>
      <c r="I225" s="10"/>
      <c r="J225" s="10"/>
      <c r="K225" s="21">
        <f t="shared" ref="K225:K271" si="49">B225-SUM(H225:J225)</f>
        <v>0</v>
      </c>
      <c r="L225" s="22" t="e">
        <f t="shared" ref="L225:L271" si="50">(F225-K225)/B225</f>
        <v>#DIV/0!</v>
      </c>
    </row>
    <row r="226" spans="1:12">
      <c r="A226" s="9">
        <v>43002</v>
      </c>
      <c r="B226" s="10"/>
      <c r="C226" s="10"/>
      <c r="D226" s="10"/>
      <c r="E226" s="10"/>
      <c r="F226" s="90">
        <f t="shared" si="48"/>
        <v>0</v>
      </c>
      <c r="G226" s="86"/>
      <c r="H226" s="88"/>
      <c r="I226" s="10"/>
      <c r="J226" s="10"/>
      <c r="K226" s="21">
        <f t="shared" si="49"/>
        <v>0</v>
      </c>
      <c r="L226" s="22" t="e">
        <f t="shared" si="50"/>
        <v>#DIV/0!</v>
      </c>
    </row>
    <row r="227" spans="1:12">
      <c r="A227" s="9">
        <v>43003</v>
      </c>
      <c r="B227" s="10"/>
      <c r="C227" s="10"/>
      <c r="D227" s="10"/>
      <c r="E227" s="10"/>
      <c r="F227" s="90">
        <f t="shared" si="48"/>
        <v>0</v>
      </c>
      <c r="G227" s="86"/>
      <c r="H227" s="88"/>
      <c r="I227" s="10"/>
      <c r="J227" s="10"/>
      <c r="K227" s="21">
        <f t="shared" si="49"/>
        <v>0</v>
      </c>
      <c r="L227" s="22" t="e">
        <f t="shared" si="50"/>
        <v>#DIV/0!</v>
      </c>
    </row>
    <row r="228" spans="1:12">
      <c r="A228" s="9">
        <v>43004</v>
      </c>
      <c r="B228" s="10"/>
      <c r="C228" s="10"/>
      <c r="D228" s="10"/>
      <c r="E228" s="10"/>
      <c r="F228" s="90">
        <f t="shared" si="48"/>
        <v>0</v>
      </c>
      <c r="G228" s="86"/>
      <c r="H228" s="88"/>
      <c r="I228" s="10"/>
      <c r="J228" s="10"/>
      <c r="K228" s="21">
        <f t="shared" si="49"/>
        <v>0</v>
      </c>
      <c r="L228" s="22" t="e">
        <f t="shared" si="50"/>
        <v>#DIV/0!</v>
      </c>
    </row>
    <row r="229" spans="1:12">
      <c r="A229" s="9">
        <v>43005</v>
      </c>
      <c r="B229" s="10"/>
      <c r="C229" s="10"/>
      <c r="D229" s="10"/>
      <c r="E229" s="10"/>
      <c r="F229" s="90">
        <f t="shared" si="48"/>
        <v>0</v>
      </c>
      <c r="G229" s="86"/>
      <c r="H229" s="88"/>
      <c r="I229" s="10"/>
      <c r="J229" s="10"/>
      <c r="K229" s="21">
        <f t="shared" si="49"/>
        <v>0</v>
      </c>
      <c r="L229" s="22" t="e">
        <f t="shared" si="50"/>
        <v>#DIV/0!</v>
      </c>
    </row>
    <row r="230" spans="1:12">
      <c r="A230" s="9">
        <v>43006</v>
      </c>
      <c r="B230" s="10"/>
      <c r="C230" s="10"/>
      <c r="D230" s="10"/>
      <c r="E230" s="10"/>
      <c r="F230" s="90">
        <f t="shared" si="48"/>
        <v>0</v>
      </c>
      <c r="G230" s="86"/>
      <c r="H230" s="88"/>
      <c r="I230" s="10"/>
      <c r="J230" s="10"/>
      <c r="K230" s="21">
        <f t="shared" si="49"/>
        <v>0</v>
      </c>
      <c r="L230" s="22" t="e">
        <f t="shared" si="50"/>
        <v>#DIV/0!</v>
      </c>
    </row>
    <row r="231" spans="1:12">
      <c r="A231" s="9">
        <v>43007</v>
      </c>
      <c r="B231" s="10"/>
      <c r="C231" s="10"/>
      <c r="D231" s="10"/>
      <c r="E231" s="10"/>
      <c r="F231" s="90">
        <f t="shared" si="48"/>
        <v>0</v>
      </c>
      <c r="G231" s="86"/>
      <c r="H231" s="88"/>
      <c r="I231" s="10"/>
      <c r="J231" s="10"/>
      <c r="K231" s="21">
        <f t="shared" si="49"/>
        <v>0</v>
      </c>
      <c r="L231" s="22" t="e">
        <f t="shared" si="50"/>
        <v>#DIV/0!</v>
      </c>
    </row>
    <row r="232" spans="1:12">
      <c r="A232" s="9">
        <v>43008</v>
      </c>
      <c r="B232" s="10"/>
      <c r="C232" s="10"/>
      <c r="D232" s="10"/>
      <c r="E232" s="10"/>
      <c r="F232" s="90">
        <f t="shared" si="48"/>
        <v>0</v>
      </c>
      <c r="G232" s="86"/>
      <c r="H232" s="88"/>
      <c r="I232" s="10"/>
      <c r="J232" s="10"/>
      <c r="K232" s="21">
        <f t="shared" si="49"/>
        <v>0</v>
      </c>
      <c r="L232" s="22" t="e">
        <f t="shared" si="50"/>
        <v>#DIV/0!</v>
      </c>
    </row>
    <row r="233" spans="1:12">
      <c r="A233" s="9">
        <v>43009</v>
      </c>
      <c r="B233" s="10"/>
      <c r="C233" s="10"/>
      <c r="D233" s="10"/>
      <c r="E233" s="10"/>
      <c r="F233" s="90">
        <f t="shared" si="48"/>
        <v>0</v>
      </c>
      <c r="G233" s="86"/>
      <c r="H233" s="88"/>
      <c r="I233" s="10"/>
      <c r="J233" s="10"/>
      <c r="K233" s="21">
        <f t="shared" si="49"/>
        <v>0</v>
      </c>
      <c r="L233" s="22" t="e">
        <f t="shared" si="50"/>
        <v>#DIV/0!</v>
      </c>
    </row>
    <row r="234" spans="1:12">
      <c r="A234" s="9">
        <v>43010</v>
      </c>
      <c r="B234" s="10"/>
      <c r="C234" s="10"/>
      <c r="D234" s="10"/>
      <c r="E234" s="10"/>
      <c r="F234" s="90">
        <f t="shared" si="48"/>
        <v>0</v>
      </c>
      <c r="G234" s="86"/>
      <c r="H234" s="88"/>
      <c r="I234" s="10"/>
      <c r="J234" s="10"/>
      <c r="K234" s="21">
        <f t="shared" si="49"/>
        <v>0</v>
      </c>
      <c r="L234" s="22" t="e">
        <f t="shared" si="50"/>
        <v>#DIV/0!</v>
      </c>
    </row>
    <row r="235" spans="1:12">
      <c r="A235" s="9">
        <v>43011</v>
      </c>
      <c r="B235" s="10"/>
      <c r="C235" s="10"/>
      <c r="D235" s="10"/>
      <c r="E235" s="10"/>
      <c r="F235" s="90">
        <f t="shared" si="48"/>
        <v>0</v>
      </c>
      <c r="G235" s="86"/>
      <c r="H235" s="88"/>
      <c r="I235" s="10"/>
      <c r="J235" s="10"/>
      <c r="K235" s="21">
        <f t="shared" si="49"/>
        <v>0</v>
      </c>
      <c r="L235" s="22" t="e">
        <f t="shared" si="50"/>
        <v>#DIV/0!</v>
      </c>
    </row>
    <row r="236" spans="1:12">
      <c r="A236" s="9">
        <v>43012</v>
      </c>
      <c r="B236" s="10"/>
      <c r="C236" s="10"/>
      <c r="D236" s="10"/>
      <c r="E236" s="10"/>
      <c r="F236" s="90">
        <f t="shared" si="48"/>
        <v>0</v>
      </c>
      <c r="G236" s="86"/>
      <c r="H236" s="88"/>
      <c r="I236" s="10"/>
      <c r="J236" s="10"/>
      <c r="K236" s="21">
        <f t="shared" si="49"/>
        <v>0</v>
      </c>
      <c r="L236" s="22" t="e">
        <f t="shared" si="50"/>
        <v>#DIV/0!</v>
      </c>
    </row>
    <row r="237" spans="1:12">
      <c r="A237" s="9">
        <v>43013</v>
      </c>
      <c r="B237" s="10"/>
      <c r="C237" s="10"/>
      <c r="D237" s="10"/>
      <c r="E237" s="10"/>
      <c r="F237" s="90">
        <f t="shared" si="48"/>
        <v>0</v>
      </c>
      <c r="G237" s="86"/>
      <c r="H237" s="88"/>
      <c r="I237" s="10"/>
      <c r="J237" s="10"/>
      <c r="K237" s="21">
        <f t="shared" si="49"/>
        <v>0</v>
      </c>
      <c r="L237" s="22" t="e">
        <f t="shared" si="50"/>
        <v>#DIV/0!</v>
      </c>
    </row>
    <row r="238" spans="1:12">
      <c r="A238" s="9">
        <v>43014</v>
      </c>
      <c r="B238" s="10"/>
      <c r="C238" s="10"/>
      <c r="D238" s="10"/>
      <c r="E238" s="10"/>
      <c r="F238" s="90">
        <f t="shared" si="48"/>
        <v>0</v>
      </c>
      <c r="G238" s="86"/>
      <c r="H238" s="88"/>
      <c r="I238" s="10"/>
      <c r="J238" s="10"/>
      <c r="K238" s="21">
        <f t="shared" si="49"/>
        <v>0</v>
      </c>
      <c r="L238" s="22" t="e">
        <f t="shared" si="50"/>
        <v>#DIV/0!</v>
      </c>
    </row>
    <row r="239" spans="1:12">
      <c r="A239" s="9">
        <v>43015</v>
      </c>
      <c r="B239" s="10"/>
      <c r="C239" s="10"/>
      <c r="D239" s="10"/>
      <c r="E239" s="10"/>
      <c r="F239" s="90">
        <f t="shared" si="48"/>
        <v>0</v>
      </c>
      <c r="G239" s="86"/>
      <c r="H239" s="88"/>
      <c r="I239" s="10"/>
      <c r="J239" s="10"/>
      <c r="K239" s="21">
        <f t="shared" si="49"/>
        <v>0</v>
      </c>
      <c r="L239" s="22" t="e">
        <f t="shared" si="50"/>
        <v>#DIV/0!</v>
      </c>
    </row>
    <row r="240" spans="1:12">
      <c r="A240" s="9">
        <v>43016</v>
      </c>
      <c r="B240" s="10"/>
      <c r="C240" s="10"/>
      <c r="D240" s="10"/>
      <c r="E240" s="10"/>
      <c r="F240" s="90">
        <f t="shared" si="48"/>
        <v>0</v>
      </c>
      <c r="G240" s="86"/>
      <c r="H240" s="88"/>
      <c r="I240" s="10"/>
      <c r="J240" s="10"/>
      <c r="K240" s="21">
        <f t="shared" si="49"/>
        <v>0</v>
      </c>
      <c r="L240" s="22" t="e">
        <f t="shared" si="50"/>
        <v>#DIV/0!</v>
      </c>
    </row>
    <row r="241" spans="1:12">
      <c r="A241" s="9">
        <v>43017</v>
      </c>
      <c r="B241" s="10"/>
      <c r="C241" s="10"/>
      <c r="D241" s="10"/>
      <c r="E241" s="10"/>
      <c r="F241" s="90">
        <f t="shared" si="48"/>
        <v>0</v>
      </c>
      <c r="G241" s="86"/>
      <c r="H241" s="88"/>
      <c r="I241" s="10"/>
      <c r="J241" s="10"/>
      <c r="K241" s="21">
        <f t="shared" si="49"/>
        <v>0</v>
      </c>
      <c r="L241" s="22" t="e">
        <f t="shared" si="50"/>
        <v>#DIV/0!</v>
      </c>
    </row>
    <row r="242" spans="1:12">
      <c r="A242" s="9">
        <v>43018</v>
      </c>
      <c r="B242" s="10"/>
      <c r="C242" s="10"/>
      <c r="D242" s="10"/>
      <c r="E242" s="10"/>
      <c r="F242" s="90">
        <f t="shared" si="48"/>
        <v>0</v>
      </c>
      <c r="G242" s="86"/>
      <c r="H242" s="88"/>
      <c r="I242" s="10"/>
      <c r="J242" s="10"/>
      <c r="K242" s="21">
        <f t="shared" si="49"/>
        <v>0</v>
      </c>
      <c r="L242" s="22" t="e">
        <f t="shared" si="50"/>
        <v>#DIV/0!</v>
      </c>
    </row>
    <row r="243" spans="1:12">
      <c r="A243" s="9">
        <v>43019</v>
      </c>
      <c r="B243" s="10"/>
      <c r="C243" s="10"/>
      <c r="D243" s="10"/>
      <c r="E243" s="10"/>
      <c r="F243" s="90">
        <f t="shared" si="48"/>
        <v>0</v>
      </c>
      <c r="G243" s="86"/>
      <c r="H243" s="88"/>
      <c r="I243" s="10"/>
      <c r="J243" s="10"/>
      <c r="K243" s="21">
        <f t="shared" si="49"/>
        <v>0</v>
      </c>
      <c r="L243" s="22" t="e">
        <f t="shared" si="50"/>
        <v>#DIV/0!</v>
      </c>
    </row>
    <row r="244" spans="1:12">
      <c r="A244" s="9">
        <v>43020</v>
      </c>
      <c r="B244" s="10"/>
      <c r="C244" s="10"/>
      <c r="D244" s="10"/>
      <c r="E244" s="10"/>
      <c r="F244" s="90">
        <f t="shared" si="48"/>
        <v>0</v>
      </c>
      <c r="G244" s="86"/>
      <c r="H244" s="88"/>
      <c r="I244" s="10"/>
      <c r="J244" s="10"/>
      <c r="K244" s="21">
        <f t="shared" si="49"/>
        <v>0</v>
      </c>
      <c r="L244" s="22" t="e">
        <f t="shared" si="50"/>
        <v>#DIV/0!</v>
      </c>
    </row>
    <row r="245" spans="1:12">
      <c r="A245" s="9">
        <v>43021</v>
      </c>
      <c r="B245" s="10"/>
      <c r="C245" s="10"/>
      <c r="D245" s="10"/>
      <c r="E245" s="10"/>
      <c r="F245" s="90">
        <f t="shared" si="48"/>
        <v>0</v>
      </c>
      <c r="G245" s="86"/>
      <c r="H245" s="88"/>
      <c r="I245" s="10"/>
      <c r="J245" s="10"/>
      <c r="K245" s="21">
        <f t="shared" si="49"/>
        <v>0</v>
      </c>
      <c r="L245" s="22" t="e">
        <f t="shared" si="50"/>
        <v>#DIV/0!</v>
      </c>
    </row>
    <row r="246" spans="1:12">
      <c r="A246" s="9">
        <v>43022</v>
      </c>
      <c r="B246" s="10"/>
      <c r="C246" s="10"/>
      <c r="D246" s="10"/>
      <c r="E246" s="10"/>
      <c r="F246" s="90">
        <f t="shared" si="48"/>
        <v>0</v>
      </c>
      <c r="G246" s="86"/>
      <c r="H246" s="88"/>
      <c r="I246" s="10"/>
      <c r="J246" s="10"/>
      <c r="K246" s="21">
        <f t="shared" si="49"/>
        <v>0</v>
      </c>
      <c r="L246" s="22" t="e">
        <f t="shared" si="50"/>
        <v>#DIV/0!</v>
      </c>
    </row>
    <row r="247" spans="1:12">
      <c r="A247" s="9">
        <v>43023</v>
      </c>
      <c r="B247" s="10"/>
      <c r="C247" s="10"/>
      <c r="D247" s="10"/>
      <c r="E247" s="10"/>
      <c r="F247" s="90">
        <f t="shared" si="48"/>
        <v>0</v>
      </c>
      <c r="G247" s="86"/>
      <c r="H247" s="88"/>
      <c r="I247" s="10"/>
      <c r="J247" s="10"/>
      <c r="K247" s="21">
        <f t="shared" si="49"/>
        <v>0</v>
      </c>
      <c r="L247" s="22" t="e">
        <f t="shared" si="50"/>
        <v>#DIV/0!</v>
      </c>
    </row>
    <row r="248" spans="1:12">
      <c r="A248" s="9">
        <v>43024</v>
      </c>
      <c r="B248" s="10"/>
      <c r="C248" s="10"/>
      <c r="D248" s="10"/>
      <c r="E248" s="10"/>
      <c r="F248" s="90">
        <f t="shared" si="48"/>
        <v>0</v>
      </c>
      <c r="G248" s="86"/>
      <c r="H248" s="88"/>
      <c r="I248" s="10"/>
      <c r="J248" s="10"/>
      <c r="K248" s="21">
        <f t="shared" si="49"/>
        <v>0</v>
      </c>
      <c r="L248" s="22" t="e">
        <f t="shared" si="50"/>
        <v>#DIV/0!</v>
      </c>
    </row>
    <row r="249" spans="1:12">
      <c r="A249" s="9">
        <v>43025</v>
      </c>
      <c r="B249" s="10"/>
      <c r="C249" s="10"/>
      <c r="D249" s="10"/>
      <c r="E249" s="10"/>
      <c r="F249" s="90">
        <f t="shared" si="48"/>
        <v>0</v>
      </c>
      <c r="G249" s="86"/>
      <c r="H249" s="88"/>
      <c r="I249" s="10"/>
      <c r="J249" s="10"/>
      <c r="K249" s="21">
        <f t="shared" si="49"/>
        <v>0</v>
      </c>
      <c r="L249" s="22" t="e">
        <f t="shared" si="50"/>
        <v>#DIV/0!</v>
      </c>
    </row>
    <row r="250" spans="1:12">
      <c r="A250" s="9">
        <v>43026</v>
      </c>
      <c r="B250" s="10"/>
      <c r="C250" s="10"/>
      <c r="D250" s="10"/>
      <c r="E250" s="10"/>
      <c r="F250" s="90">
        <f t="shared" si="48"/>
        <v>0</v>
      </c>
      <c r="G250" s="86"/>
      <c r="H250" s="88"/>
      <c r="I250" s="10"/>
      <c r="J250" s="10"/>
      <c r="K250" s="21">
        <f t="shared" si="49"/>
        <v>0</v>
      </c>
      <c r="L250" s="22" t="e">
        <f t="shared" si="50"/>
        <v>#DIV/0!</v>
      </c>
    </row>
    <row r="251" spans="1:12">
      <c r="A251" s="9">
        <v>43027</v>
      </c>
      <c r="B251" s="10"/>
      <c r="C251" s="10"/>
      <c r="D251" s="10"/>
      <c r="E251" s="10"/>
      <c r="F251" s="90">
        <f t="shared" si="48"/>
        <v>0</v>
      </c>
      <c r="G251" s="86"/>
      <c r="H251" s="88"/>
      <c r="I251" s="10"/>
      <c r="J251" s="10"/>
      <c r="K251" s="21">
        <f t="shared" si="49"/>
        <v>0</v>
      </c>
      <c r="L251" s="22" t="e">
        <f t="shared" si="50"/>
        <v>#DIV/0!</v>
      </c>
    </row>
    <row r="252" spans="1:12">
      <c r="A252" s="9">
        <v>43028</v>
      </c>
      <c r="B252" s="10"/>
      <c r="C252" s="10"/>
      <c r="D252" s="10"/>
      <c r="E252" s="10"/>
      <c r="F252" s="90">
        <f t="shared" si="48"/>
        <v>0</v>
      </c>
      <c r="G252" s="86"/>
      <c r="H252" s="88"/>
      <c r="I252" s="10"/>
      <c r="J252" s="10"/>
      <c r="K252" s="21">
        <f t="shared" si="49"/>
        <v>0</v>
      </c>
      <c r="L252" s="22" t="e">
        <f t="shared" si="50"/>
        <v>#DIV/0!</v>
      </c>
    </row>
    <row r="253" spans="1:12">
      <c r="A253" s="9">
        <v>43029</v>
      </c>
      <c r="B253" s="10"/>
      <c r="C253" s="10"/>
      <c r="D253" s="10"/>
      <c r="E253" s="10"/>
      <c r="F253" s="90">
        <f t="shared" si="48"/>
        <v>0</v>
      </c>
      <c r="G253" s="86"/>
      <c r="H253" s="88"/>
      <c r="I253" s="10"/>
      <c r="J253" s="10"/>
      <c r="K253" s="21">
        <f t="shared" si="49"/>
        <v>0</v>
      </c>
      <c r="L253" s="22" t="e">
        <f t="shared" si="50"/>
        <v>#DIV/0!</v>
      </c>
    </row>
    <row r="254" spans="1:12">
      <c r="A254" s="9">
        <v>43030</v>
      </c>
      <c r="B254" s="10"/>
      <c r="C254" s="10"/>
      <c r="D254" s="10"/>
      <c r="E254" s="10"/>
      <c r="F254" s="90">
        <f t="shared" si="48"/>
        <v>0</v>
      </c>
      <c r="G254" s="86"/>
      <c r="H254" s="88"/>
      <c r="I254" s="10"/>
      <c r="J254" s="10"/>
      <c r="K254" s="21">
        <f t="shared" si="49"/>
        <v>0</v>
      </c>
      <c r="L254" s="22" t="e">
        <f t="shared" si="50"/>
        <v>#DIV/0!</v>
      </c>
    </row>
    <row r="255" spans="1:12">
      <c r="A255" s="9">
        <v>43031</v>
      </c>
      <c r="B255" s="10"/>
      <c r="C255" s="10"/>
      <c r="D255" s="10"/>
      <c r="E255" s="10"/>
      <c r="F255" s="90">
        <f t="shared" si="48"/>
        <v>0</v>
      </c>
      <c r="G255" s="86"/>
      <c r="H255" s="88"/>
      <c r="I255" s="10"/>
      <c r="J255" s="10"/>
      <c r="K255" s="21">
        <f t="shared" si="49"/>
        <v>0</v>
      </c>
      <c r="L255" s="22" t="e">
        <f t="shared" si="50"/>
        <v>#DIV/0!</v>
      </c>
    </row>
    <row r="256" spans="1:12">
      <c r="A256" s="9">
        <v>43032</v>
      </c>
      <c r="B256" s="10"/>
      <c r="C256" s="10"/>
      <c r="D256" s="10"/>
      <c r="E256" s="10"/>
      <c r="F256" s="90">
        <f t="shared" si="48"/>
        <v>0</v>
      </c>
      <c r="G256" s="86"/>
      <c r="H256" s="88"/>
      <c r="I256" s="10"/>
      <c r="J256" s="10"/>
      <c r="K256" s="21">
        <f t="shared" si="49"/>
        <v>0</v>
      </c>
      <c r="L256" s="22" t="e">
        <f t="shared" si="50"/>
        <v>#DIV/0!</v>
      </c>
    </row>
    <row r="257" spans="1:12">
      <c r="A257" s="9">
        <v>43033</v>
      </c>
      <c r="B257" s="10"/>
      <c r="C257" s="10"/>
      <c r="D257" s="10"/>
      <c r="E257" s="10"/>
      <c r="F257" s="90">
        <f t="shared" si="48"/>
        <v>0</v>
      </c>
      <c r="G257" s="86"/>
      <c r="H257" s="88"/>
      <c r="I257" s="10"/>
      <c r="J257" s="10"/>
      <c r="K257" s="21">
        <f t="shared" si="49"/>
        <v>0</v>
      </c>
      <c r="L257" s="22" t="e">
        <f t="shared" si="50"/>
        <v>#DIV/0!</v>
      </c>
    </row>
    <row r="258" spans="1:12">
      <c r="A258" s="9">
        <v>43034</v>
      </c>
      <c r="B258" s="10"/>
      <c r="C258" s="10"/>
      <c r="D258" s="10"/>
      <c r="E258" s="10"/>
      <c r="F258" s="90">
        <f t="shared" si="48"/>
        <v>0</v>
      </c>
      <c r="G258" s="86"/>
      <c r="H258" s="88"/>
      <c r="I258" s="10"/>
      <c r="J258" s="10"/>
      <c r="K258" s="21">
        <f t="shared" si="49"/>
        <v>0</v>
      </c>
      <c r="L258" s="22" t="e">
        <f t="shared" si="50"/>
        <v>#DIV/0!</v>
      </c>
    </row>
    <row r="259" spans="1:12">
      <c r="A259" s="9">
        <v>43035</v>
      </c>
      <c r="B259" s="10"/>
      <c r="C259" s="10"/>
      <c r="D259" s="10"/>
      <c r="E259" s="10"/>
      <c r="F259" s="90">
        <f t="shared" si="48"/>
        <v>0</v>
      </c>
      <c r="G259" s="86"/>
      <c r="H259" s="88"/>
      <c r="I259" s="10"/>
      <c r="J259" s="10"/>
      <c r="K259" s="21">
        <f t="shared" si="49"/>
        <v>0</v>
      </c>
      <c r="L259" s="22" t="e">
        <f t="shared" si="50"/>
        <v>#DIV/0!</v>
      </c>
    </row>
    <row r="260" spans="1:12">
      <c r="A260" s="9">
        <v>43036</v>
      </c>
      <c r="B260" s="10"/>
      <c r="C260" s="10"/>
      <c r="D260" s="10"/>
      <c r="E260" s="10"/>
      <c r="F260" s="90">
        <f t="shared" si="48"/>
        <v>0</v>
      </c>
      <c r="G260" s="86"/>
      <c r="H260" s="88"/>
      <c r="I260" s="10"/>
      <c r="J260" s="10"/>
      <c r="K260" s="21">
        <f t="shared" si="49"/>
        <v>0</v>
      </c>
      <c r="L260" s="22" t="e">
        <f t="shared" si="50"/>
        <v>#DIV/0!</v>
      </c>
    </row>
    <row r="261" spans="1:12">
      <c r="A261" s="9">
        <v>43037</v>
      </c>
      <c r="B261" s="10"/>
      <c r="C261" s="10"/>
      <c r="D261" s="10"/>
      <c r="E261" s="10"/>
      <c r="F261" s="90">
        <f t="shared" si="48"/>
        <v>0</v>
      </c>
      <c r="G261" s="86"/>
      <c r="H261" s="88"/>
      <c r="I261" s="10"/>
      <c r="J261" s="10"/>
      <c r="K261" s="21">
        <f t="shared" si="49"/>
        <v>0</v>
      </c>
      <c r="L261" s="22" t="e">
        <f t="shared" si="50"/>
        <v>#DIV/0!</v>
      </c>
    </row>
    <row r="262" spans="1:12">
      <c r="A262" s="9">
        <v>43038</v>
      </c>
      <c r="B262" s="10"/>
      <c r="C262" s="10"/>
      <c r="D262" s="10"/>
      <c r="E262" s="10"/>
      <c r="F262" s="90">
        <f t="shared" si="48"/>
        <v>0</v>
      </c>
      <c r="G262" s="86"/>
      <c r="H262" s="88"/>
      <c r="I262" s="10"/>
      <c r="J262" s="10"/>
      <c r="K262" s="21">
        <f t="shared" si="49"/>
        <v>0</v>
      </c>
      <c r="L262" s="22" t="e">
        <f t="shared" si="50"/>
        <v>#DIV/0!</v>
      </c>
    </row>
    <row r="263" spans="1:12">
      <c r="A263" s="9">
        <v>43039</v>
      </c>
      <c r="B263" s="10"/>
      <c r="C263" s="10"/>
      <c r="D263" s="10"/>
      <c r="E263" s="10"/>
      <c r="F263" s="90">
        <f t="shared" si="48"/>
        <v>0</v>
      </c>
      <c r="G263" s="86"/>
      <c r="H263" s="88"/>
      <c r="I263" s="10"/>
      <c r="J263" s="10"/>
      <c r="K263" s="21">
        <f t="shared" si="49"/>
        <v>0</v>
      </c>
      <c r="L263" s="22" t="e">
        <f t="shared" si="50"/>
        <v>#DIV/0!</v>
      </c>
    </row>
    <row r="264" spans="1:12">
      <c r="A264" s="9">
        <v>43040</v>
      </c>
      <c r="B264" s="10"/>
      <c r="C264" s="10"/>
      <c r="D264" s="10"/>
      <c r="E264" s="10"/>
      <c r="F264" s="90">
        <f t="shared" si="48"/>
        <v>0</v>
      </c>
      <c r="G264" s="86"/>
      <c r="H264" s="88"/>
      <c r="I264" s="10"/>
      <c r="J264" s="10"/>
      <c r="K264" s="21">
        <f t="shared" si="49"/>
        <v>0</v>
      </c>
      <c r="L264" s="22" t="e">
        <f t="shared" si="50"/>
        <v>#DIV/0!</v>
      </c>
    </row>
    <row r="265" spans="1:12">
      <c r="A265" s="9">
        <v>43041</v>
      </c>
      <c r="B265" s="10"/>
      <c r="C265" s="10"/>
      <c r="D265" s="10"/>
      <c r="E265" s="10"/>
      <c r="F265" s="90">
        <f t="shared" si="48"/>
        <v>0</v>
      </c>
      <c r="G265" s="86"/>
      <c r="H265" s="88"/>
      <c r="I265" s="10"/>
      <c r="J265" s="10"/>
      <c r="K265" s="21">
        <f t="shared" si="49"/>
        <v>0</v>
      </c>
      <c r="L265" s="22" t="e">
        <f t="shared" si="50"/>
        <v>#DIV/0!</v>
      </c>
    </row>
    <row r="266" spans="1:12">
      <c r="A266" s="9">
        <v>43042</v>
      </c>
      <c r="B266" s="10"/>
      <c r="C266" s="10"/>
      <c r="D266" s="10"/>
      <c r="E266" s="10"/>
      <c r="F266" s="90">
        <f t="shared" si="48"/>
        <v>0</v>
      </c>
      <c r="G266" s="86"/>
      <c r="H266" s="88"/>
      <c r="I266" s="10"/>
      <c r="J266" s="10"/>
      <c r="K266" s="21">
        <f t="shared" si="49"/>
        <v>0</v>
      </c>
      <c r="L266" s="22" t="e">
        <f t="shared" si="50"/>
        <v>#DIV/0!</v>
      </c>
    </row>
    <row r="267" spans="1:12">
      <c r="A267" s="9">
        <v>43043</v>
      </c>
      <c r="B267" s="10"/>
      <c r="C267" s="10"/>
      <c r="D267" s="10"/>
      <c r="E267" s="10"/>
      <c r="F267" s="90">
        <f t="shared" si="48"/>
        <v>0</v>
      </c>
      <c r="G267" s="86"/>
      <c r="H267" s="88"/>
      <c r="I267" s="10"/>
      <c r="J267" s="10"/>
      <c r="K267" s="21">
        <f t="shared" si="49"/>
        <v>0</v>
      </c>
      <c r="L267" s="22" t="e">
        <f t="shared" si="50"/>
        <v>#DIV/0!</v>
      </c>
    </row>
    <row r="268" spans="1:12">
      <c r="A268" s="9">
        <v>43044</v>
      </c>
      <c r="B268" s="10"/>
      <c r="C268" s="10"/>
      <c r="D268" s="10"/>
      <c r="E268" s="10"/>
      <c r="F268" s="90">
        <f t="shared" si="48"/>
        <v>0</v>
      </c>
      <c r="G268" s="86"/>
      <c r="H268" s="88"/>
      <c r="I268" s="10"/>
      <c r="J268" s="10"/>
      <c r="K268" s="21">
        <f t="shared" si="49"/>
        <v>0</v>
      </c>
      <c r="L268" s="22" t="e">
        <f t="shared" si="50"/>
        <v>#DIV/0!</v>
      </c>
    </row>
    <row r="269" spans="1:12">
      <c r="A269" s="9">
        <v>43045</v>
      </c>
      <c r="B269" s="10"/>
      <c r="C269" s="10"/>
      <c r="D269" s="10"/>
      <c r="E269" s="10"/>
      <c r="F269" s="90">
        <f t="shared" si="48"/>
        <v>0</v>
      </c>
      <c r="G269" s="86"/>
      <c r="H269" s="88"/>
      <c r="I269" s="10"/>
      <c r="J269" s="10"/>
      <c r="K269" s="21">
        <f t="shared" si="49"/>
        <v>0</v>
      </c>
      <c r="L269" s="22" t="e">
        <f t="shared" si="50"/>
        <v>#DIV/0!</v>
      </c>
    </row>
    <row r="270" spans="1:12">
      <c r="A270" s="9">
        <v>43046</v>
      </c>
      <c r="B270" s="10"/>
      <c r="C270" s="10"/>
      <c r="D270" s="10"/>
      <c r="E270" s="10"/>
      <c r="F270" s="90">
        <f t="shared" si="48"/>
        <v>0</v>
      </c>
      <c r="G270" s="86"/>
      <c r="H270" s="88"/>
      <c r="I270" s="10"/>
      <c r="J270" s="10"/>
      <c r="K270" s="21">
        <f t="shared" si="49"/>
        <v>0</v>
      </c>
      <c r="L270" s="22" t="e">
        <f t="shared" si="50"/>
        <v>#DIV/0!</v>
      </c>
    </row>
    <row r="271" spans="1:12">
      <c r="A271" s="9">
        <v>43047</v>
      </c>
      <c r="B271" s="10">
        <v>52940</v>
      </c>
      <c r="C271" s="10">
        <v>17075</v>
      </c>
      <c r="D271" s="10">
        <v>91</v>
      </c>
      <c r="E271" s="10">
        <v>1832</v>
      </c>
      <c r="F271" s="90">
        <f t="shared" si="48"/>
        <v>33942</v>
      </c>
      <c r="G271" s="86"/>
      <c r="H271" s="88">
        <v>11873</v>
      </c>
      <c r="I271" s="10">
        <v>0</v>
      </c>
      <c r="J271" s="10">
        <v>3005</v>
      </c>
      <c r="K271" s="21">
        <f t="shared" si="49"/>
        <v>38062</v>
      </c>
      <c r="L271" s="22">
        <f t="shared" si="50"/>
        <v>-7.7823951643369846E-2</v>
      </c>
    </row>
    <row r="272" spans="1:12">
      <c r="A272" s="9">
        <v>43048</v>
      </c>
      <c r="B272" s="10">
        <v>50970</v>
      </c>
      <c r="C272" s="10">
        <v>15090</v>
      </c>
      <c r="D272" s="10">
        <v>91</v>
      </c>
      <c r="E272" s="10">
        <v>1512</v>
      </c>
      <c r="F272" s="90">
        <f t="shared" ref="F272" si="51">B272-SUM(C272:E272)</f>
        <v>34277</v>
      </c>
      <c r="G272" s="86"/>
      <c r="H272" s="88">
        <v>13607</v>
      </c>
      <c r="I272" s="10">
        <v>0</v>
      </c>
      <c r="J272" s="10">
        <v>3032</v>
      </c>
      <c r="K272" s="21">
        <f t="shared" ref="K272" si="52">B272-SUM(H272:J272)</f>
        <v>34331</v>
      </c>
      <c r="L272" s="22">
        <f t="shared" ref="L272" si="53">(F272-K272)/B272</f>
        <v>-1.059446733372572E-3</v>
      </c>
    </row>
  </sheetData>
  <mergeCells count="6">
    <mergeCell ref="C1:E1"/>
    <mergeCell ref="H1:J1"/>
    <mergeCell ref="B1:B2"/>
    <mergeCell ref="L1:L2"/>
    <mergeCell ref="B4:L4"/>
    <mergeCell ref="B3:L3"/>
  </mergeCells>
  <phoneticPr fontId="3" type="noConversion"/>
  <hyperlinks>
    <hyperlink ref="B3" r:id="rId1"/>
    <hyperlink ref="B4" r:id="rId2"/>
  </hyperlinks>
  <pageMargins left="0.7" right="0.7" top="0.75" bottom="0.75" header="0.3" footer="0.3"/>
  <pageSetup paperSize="9" orientation="portrait" horizontalDpi="1200" verticalDpi="1200" r:id="rId3"/>
</worksheet>
</file>

<file path=xl/worksheets/sheet9.xml><?xml version="1.0" encoding="utf-8"?>
<worksheet xmlns="http://schemas.openxmlformats.org/spreadsheetml/2006/main" xmlns:r="http://schemas.openxmlformats.org/officeDocument/2006/relationships">
  <sheetPr codeName="工作表9">
    <tabColor theme="5" tint="0.59999389629810485"/>
  </sheetPr>
  <dimension ref="A1:C270"/>
  <sheetViews>
    <sheetView zoomScale="85" zoomScaleNormal="85" workbookViewId="0">
      <pane xSplit="1" ySplit="3" topLeftCell="B254" activePane="bottomRight" state="frozen"/>
      <selection pane="topRight" activeCell="B1" sqref="B1"/>
      <selection pane="bottomLeft" activeCell="A4" sqref="A4"/>
      <selection pane="bottomRight" activeCell="O282" sqref="O282"/>
    </sheetView>
  </sheetViews>
  <sheetFormatPr defaultRowHeight="15.6"/>
  <cols>
    <col min="1" max="1" width="14.5546875" style="1" bestFit="1" customWidth="1"/>
    <col min="2" max="3" width="27.109375" style="2" customWidth="1"/>
    <col min="4" max="16384" width="8.88671875" style="2"/>
  </cols>
  <sheetData>
    <row r="1" spans="1:3" ht="16.2" customHeight="1">
      <c r="A1" s="16"/>
      <c r="B1" s="141" t="s">
        <v>72</v>
      </c>
      <c r="C1" s="142"/>
    </row>
    <row r="2" spans="1:3" s="1" customFormat="1">
      <c r="A2" s="16" t="s">
        <v>1</v>
      </c>
      <c r="B2" s="141" t="s">
        <v>73</v>
      </c>
      <c r="C2" s="142"/>
    </row>
    <row r="3" spans="1:3">
      <c r="A3" s="16" t="s">
        <v>40</v>
      </c>
      <c r="B3" s="115" t="s">
        <v>74</v>
      </c>
      <c r="C3" s="112"/>
    </row>
    <row r="4" spans="1:3" s="8" customFormat="1" ht="15.6" customHeight="1">
      <c r="A4" s="9">
        <v>42782</v>
      </c>
      <c r="B4" s="10">
        <v>135.72</v>
      </c>
      <c r="C4" s="25">
        <f>B4/100</f>
        <v>1.3572</v>
      </c>
    </row>
    <row r="5" spans="1:3">
      <c r="A5" s="9">
        <v>42783</v>
      </c>
      <c r="B5" s="10">
        <v>137.41999999999999</v>
      </c>
      <c r="C5" s="25">
        <f t="shared" ref="C5:C6" si="0">B5/100</f>
        <v>1.3741999999999999</v>
      </c>
    </row>
    <row r="6" spans="1:3">
      <c r="A6" s="9">
        <v>42784</v>
      </c>
      <c r="B6" s="10">
        <v>134.69999999999999</v>
      </c>
      <c r="C6" s="25">
        <f t="shared" si="0"/>
        <v>1.347</v>
      </c>
    </row>
    <row r="7" spans="1:3">
      <c r="A7" s="9">
        <v>42785</v>
      </c>
      <c r="B7" s="10"/>
      <c r="C7" s="25"/>
    </row>
    <row r="8" spans="1:3">
      <c r="A8" s="9">
        <v>42786</v>
      </c>
      <c r="B8" s="10">
        <v>128.96</v>
      </c>
      <c r="C8" s="25">
        <f t="shared" ref="C8" si="1">B8/100</f>
        <v>1.2896000000000001</v>
      </c>
    </row>
    <row r="9" spans="1:3">
      <c r="A9" s="9">
        <v>42787</v>
      </c>
      <c r="B9" s="10">
        <v>123.62</v>
      </c>
      <c r="C9" s="25">
        <f t="shared" ref="C9" si="2">B9/100</f>
        <v>1.2362</v>
      </c>
    </row>
    <row r="10" spans="1:3">
      <c r="A10" s="9">
        <v>42788</v>
      </c>
      <c r="B10" s="10">
        <v>129.44999999999999</v>
      </c>
      <c r="C10" s="25">
        <f t="shared" ref="C10" si="3">B10/100</f>
        <v>1.2945</v>
      </c>
    </row>
    <row r="11" spans="1:3">
      <c r="A11" s="9">
        <v>42789</v>
      </c>
      <c r="B11" s="10">
        <v>136.59</v>
      </c>
      <c r="C11" s="25">
        <f t="shared" ref="C11" si="4">B11/100</f>
        <v>1.3659000000000001</v>
      </c>
    </row>
    <row r="12" spans="1:3">
      <c r="A12" s="9">
        <v>42790</v>
      </c>
      <c r="B12" s="10">
        <v>138.86000000000001</v>
      </c>
      <c r="C12" s="25">
        <f t="shared" ref="C12" si="5">B12/100</f>
        <v>1.3886000000000001</v>
      </c>
    </row>
    <row r="13" spans="1:3">
      <c r="A13" s="9">
        <v>42791</v>
      </c>
      <c r="B13" s="10"/>
      <c r="C13" s="25"/>
    </row>
    <row r="14" spans="1:3">
      <c r="A14" s="9">
        <v>42792</v>
      </c>
      <c r="B14" s="10"/>
      <c r="C14" s="25"/>
    </row>
    <row r="15" spans="1:3">
      <c r="A15" s="9">
        <v>42793</v>
      </c>
      <c r="B15" s="10"/>
      <c r="C15" s="25"/>
    </row>
    <row r="16" spans="1:3">
      <c r="A16" s="9">
        <v>42794</v>
      </c>
      <c r="B16" s="10"/>
      <c r="C16" s="25"/>
    </row>
    <row r="17" spans="1:3">
      <c r="A17" s="9">
        <v>42795</v>
      </c>
      <c r="B17" s="10">
        <v>127.05</v>
      </c>
      <c r="C17" s="25">
        <f t="shared" ref="C17" si="6">B17/100</f>
        <v>1.2705</v>
      </c>
    </row>
    <row r="18" spans="1:3">
      <c r="A18" s="9">
        <v>42796</v>
      </c>
      <c r="B18" s="10">
        <v>122.38</v>
      </c>
      <c r="C18" s="25">
        <f t="shared" ref="C18:C22" si="7">B18/100</f>
        <v>1.2238</v>
      </c>
    </row>
    <row r="19" spans="1:3">
      <c r="A19" s="9">
        <v>42797</v>
      </c>
      <c r="B19" s="10">
        <v>116.24</v>
      </c>
      <c r="C19" s="25">
        <f t="shared" si="7"/>
        <v>1.1623999999999999</v>
      </c>
    </row>
    <row r="20" spans="1:3">
      <c r="A20" s="9">
        <v>42798</v>
      </c>
      <c r="B20" s="10"/>
      <c r="C20" s="25"/>
    </row>
    <row r="21" spans="1:3">
      <c r="A21" s="9">
        <v>42799</v>
      </c>
      <c r="B21" s="10"/>
      <c r="C21" s="25"/>
    </row>
    <row r="22" spans="1:3">
      <c r="A22" s="9">
        <v>42800</v>
      </c>
      <c r="B22" s="10">
        <v>120.14</v>
      </c>
      <c r="C22" s="25">
        <f t="shared" si="7"/>
        <v>1.2014</v>
      </c>
    </row>
    <row r="23" spans="1:3">
      <c r="A23" s="9">
        <v>42801</v>
      </c>
      <c r="B23" s="10">
        <v>129.24</v>
      </c>
      <c r="C23" s="25">
        <f t="shared" ref="C23" si="8">B23/100</f>
        <v>1.2924</v>
      </c>
    </row>
    <row r="24" spans="1:3">
      <c r="A24" s="9">
        <v>42802</v>
      </c>
      <c r="B24" s="10">
        <v>133.74</v>
      </c>
      <c r="C24" s="25">
        <f t="shared" ref="C24" si="9">B24/100</f>
        <v>1.3374000000000001</v>
      </c>
    </row>
    <row r="25" spans="1:3">
      <c r="A25" s="9">
        <v>42803</v>
      </c>
      <c r="B25" s="10">
        <v>125.69</v>
      </c>
      <c r="C25" s="25">
        <f t="shared" ref="C25" si="10">B25/100</f>
        <v>1.2568999999999999</v>
      </c>
    </row>
    <row r="26" spans="1:3">
      <c r="A26" s="9">
        <v>42804</v>
      </c>
      <c r="B26" s="10">
        <v>121.21</v>
      </c>
      <c r="C26" s="25">
        <f t="shared" ref="C26" si="11">B26/100</f>
        <v>1.2121</v>
      </c>
    </row>
    <row r="27" spans="1:3">
      <c r="A27" s="9">
        <v>42805</v>
      </c>
      <c r="B27" s="10"/>
      <c r="C27" s="25"/>
    </row>
    <row r="28" spans="1:3">
      <c r="A28" s="9">
        <v>42806</v>
      </c>
      <c r="B28" s="10"/>
      <c r="C28" s="25"/>
    </row>
    <row r="29" spans="1:3">
      <c r="A29" s="9">
        <v>42807</v>
      </c>
      <c r="B29" s="10">
        <v>128.36000000000001</v>
      </c>
      <c r="C29" s="25">
        <f t="shared" ref="C29" si="12">B29/100</f>
        <v>1.2836000000000001</v>
      </c>
    </row>
    <row r="30" spans="1:3">
      <c r="A30" s="9">
        <v>42808</v>
      </c>
      <c r="B30" s="10"/>
      <c r="C30" s="25">
        <f t="shared" ref="C30" si="13">B30/100</f>
        <v>0</v>
      </c>
    </row>
    <row r="31" spans="1:3">
      <c r="A31" s="9">
        <v>42809</v>
      </c>
      <c r="B31" s="10"/>
      <c r="C31" s="25">
        <f t="shared" ref="C31:C94" si="14">B31/100</f>
        <v>0</v>
      </c>
    </row>
    <row r="32" spans="1:3">
      <c r="A32" s="9">
        <v>42810</v>
      </c>
      <c r="B32" s="10"/>
      <c r="C32" s="25">
        <f t="shared" si="14"/>
        <v>0</v>
      </c>
    </row>
    <row r="33" spans="1:3">
      <c r="A33" s="9">
        <v>42811</v>
      </c>
      <c r="B33" s="10"/>
      <c r="C33" s="25">
        <f t="shared" si="14"/>
        <v>0</v>
      </c>
    </row>
    <row r="34" spans="1:3">
      <c r="A34" s="9">
        <v>42812</v>
      </c>
      <c r="B34" s="10"/>
      <c r="C34" s="25">
        <f t="shared" si="14"/>
        <v>0</v>
      </c>
    </row>
    <row r="35" spans="1:3">
      <c r="A35" s="9">
        <v>42813</v>
      </c>
      <c r="B35" s="10"/>
      <c r="C35" s="25">
        <f t="shared" si="14"/>
        <v>0</v>
      </c>
    </row>
    <row r="36" spans="1:3">
      <c r="A36" s="9">
        <v>42814</v>
      </c>
      <c r="B36" s="10"/>
      <c r="C36" s="25">
        <f t="shared" si="14"/>
        <v>0</v>
      </c>
    </row>
    <row r="37" spans="1:3">
      <c r="A37" s="9">
        <v>42815</v>
      </c>
      <c r="B37" s="10"/>
      <c r="C37" s="25">
        <f t="shared" si="14"/>
        <v>0</v>
      </c>
    </row>
    <row r="38" spans="1:3">
      <c r="A38" s="9">
        <v>42816</v>
      </c>
      <c r="B38" s="10"/>
      <c r="C38" s="25">
        <f t="shared" si="14"/>
        <v>0</v>
      </c>
    </row>
    <row r="39" spans="1:3">
      <c r="A39" s="9">
        <v>42817</v>
      </c>
      <c r="B39" s="10"/>
      <c r="C39" s="25">
        <f t="shared" si="14"/>
        <v>0</v>
      </c>
    </row>
    <row r="40" spans="1:3">
      <c r="A40" s="9">
        <v>42818</v>
      </c>
      <c r="B40" s="10"/>
      <c r="C40" s="25">
        <f t="shared" si="14"/>
        <v>0</v>
      </c>
    </row>
    <row r="41" spans="1:3">
      <c r="A41" s="9">
        <v>42819</v>
      </c>
      <c r="B41" s="10"/>
      <c r="C41" s="25">
        <f t="shared" si="14"/>
        <v>0</v>
      </c>
    </row>
    <row r="42" spans="1:3">
      <c r="A42" s="9">
        <v>42820</v>
      </c>
      <c r="B42" s="10"/>
      <c r="C42" s="25">
        <f t="shared" si="14"/>
        <v>0</v>
      </c>
    </row>
    <row r="43" spans="1:3">
      <c r="A43" s="9">
        <v>42821</v>
      </c>
      <c r="B43" s="10"/>
      <c r="C43" s="25">
        <f t="shared" si="14"/>
        <v>0</v>
      </c>
    </row>
    <row r="44" spans="1:3">
      <c r="A44" s="9">
        <v>42822</v>
      </c>
      <c r="B44" s="10"/>
      <c r="C44" s="25">
        <f t="shared" si="14"/>
        <v>0</v>
      </c>
    </row>
    <row r="45" spans="1:3">
      <c r="A45" s="9">
        <v>42823</v>
      </c>
      <c r="B45" s="10"/>
      <c r="C45" s="25">
        <f t="shared" si="14"/>
        <v>0</v>
      </c>
    </row>
    <row r="46" spans="1:3">
      <c r="A46" s="9">
        <v>42824</v>
      </c>
      <c r="B46" s="10"/>
      <c r="C46" s="25">
        <f t="shared" si="14"/>
        <v>0</v>
      </c>
    </row>
    <row r="47" spans="1:3">
      <c r="A47" s="9">
        <v>42825</v>
      </c>
      <c r="B47" s="10"/>
      <c r="C47" s="25">
        <f t="shared" si="14"/>
        <v>0</v>
      </c>
    </row>
    <row r="48" spans="1:3">
      <c r="A48" s="9">
        <v>42826</v>
      </c>
      <c r="B48" s="10"/>
      <c r="C48" s="25">
        <f t="shared" si="14"/>
        <v>0</v>
      </c>
    </row>
    <row r="49" spans="1:3">
      <c r="A49" s="9">
        <v>42827</v>
      </c>
      <c r="B49" s="10"/>
      <c r="C49" s="25">
        <f t="shared" si="14"/>
        <v>0</v>
      </c>
    </row>
    <row r="50" spans="1:3">
      <c r="A50" s="9">
        <v>42828</v>
      </c>
      <c r="B50" s="10"/>
      <c r="C50" s="25">
        <f t="shared" si="14"/>
        <v>0</v>
      </c>
    </row>
    <row r="51" spans="1:3">
      <c r="A51" s="9">
        <v>42829</v>
      </c>
      <c r="B51" s="10"/>
      <c r="C51" s="25">
        <f t="shared" si="14"/>
        <v>0</v>
      </c>
    </row>
    <row r="52" spans="1:3">
      <c r="A52" s="9">
        <v>42830</v>
      </c>
      <c r="B52" s="10"/>
      <c r="C52" s="25">
        <f t="shared" si="14"/>
        <v>0</v>
      </c>
    </row>
    <row r="53" spans="1:3">
      <c r="A53" s="9">
        <v>42831</v>
      </c>
      <c r="B53" s="10"/>
      <c r="C53" s="25">
        <f t="shared" si="14"/>
        <v>0</v>
      </c>
    </row>
    <row r="54" spans="1:3">
      <c r="A54" s="9">
        <v>42832</v>
      </c>
      <c r="B54" s="10"/>
      <c r="C54" s="25">
        <f t="shared" si="14"/>
        <v>0</v>
      </c>
    </row>
    <row r="55" spans="1:3">
      <c r="A55" s="9">
        <v>42833</v>
      </c>
      <c r="B55" s="10"/>
      <c r="C55" s="25">
        <f t="shared" si="14"/>
        <v>0</v>
      </c>
    </row>
    <row r="56" spans="1:3">
      <c r="A56" s="9">
        <v>42834</v>
      </c>
      <c r="B56" s="10"/>
      <c r="C56" s="25">
        <f t="shared" si="14"/>
        <v>0</v>
      </c>
    </row>
    <row r="57" spans="1:3">
      <c r="A57" s="9">
        <v>42835</v>
      </c>
      <c r="B57" s="10"/>
      <c r="C57" s="25">
        <f t="shared" si="14"/>
        <v>0</v>
      </c>
    </row>
    <row r="58" spans="1:3">
      <c r="A58" s="9">
        <v>42836</v>
      </c>
      <c r="B58" s="10"/>
      <c r="C58" s="25">
        <f t="shared" si="14"/>
        <v>0</v>
      </c>
    </row>
    <row r="59" spans="1:3">
      <c r="A59" s="9">
        <v>42837</v>
      </c>
      <c r="B59" s="10"/>
      <c r="C59" s="25">
        <f t="shared" si="14"/>
        <v>0</v>
      </c>
    </row>
    <row r="60" spans="1:3">
      <c r="A60" s="9">
        <v>42838</v>
      </c>
      <c r="B60" s="10"/>
      <c r="C60" s="25">
        <f t="shared" si="14"/>
        <v>0</v>
      </c>
    </row>
    <row r="61" spans="1:3">
      <c r="A61" s="9">
        <v>42839</v>
      </c>
      <c r="B61" s="10"/>
      <c r="C61" s="25">
        <f t="shared" si="14"/>
        <v>0</v>
      </c>
    </row>
    <row r="62" spans="1:3">
      <c r="A62" s="9">
        <v>42840</v>
      </c>
      <c r="B62" s="10"/>
      <c r="C62" s="25">
        <f t="shared" si="14"/>
        <v>0</v>
      </c>
    </row>
    <row r="63" spans="1:3">
      <c r="A63" s="9">
        <v>42841</v>
      </c>
      <c r="B63" s="10"/>
      <c r="C63" s="25">
        <f t="shared" si="14"/>
        <v>0</v>
      </c>
    </row>
    <row r="64" spans="1:3">
      <c r="A64" s="9">
        <v>42842</v>
      </c>
      <c r="B64" s="10"/>
      <c r="C64" s="25">
        <f t="shared" si="14"/>
        <v>0</v>
      </c>
    </row>
    <row r="65" spans="1:3">
      <c r="A65" s="9">
        <v>42843</v>
      </c>
      <c r="B65" s="10"/>
      <c r="C65" s="25">
        <f t="shared" si="14"/>
        <v>0</v>
      </c>
    </row>
    <row r="66" spans="1:3">
      <c r="A66" s="9">
        <v>42844</v>
      </c>
      <c r="B66" s="10"/>
      <c r="C66" s="25">
        <f t="shared" si="14"/>
        <v>0</v>
      </c>
    </row>
    <row r="67" spans="1:3">
      <c r="A67" s="9">
        <v>42845</v>
      </c>
      <c r="B67" s="10"/>
      <c r="C67" s="25">
        <f t="shared" si="14"/>
        <v>0</v>
      </c>
    </row>
    <row r="68" spans="1:3">
      <c r="A68" s="9">
        <v>42846</v>
      </c>
      <c r="B68" s="10"/>
      <c r="C68" s="25">
        <f t="shared" si="14"/>
        <v>0</v>
      </c>
    </row>
    <row r="69" spans="1:3">
      <c r="A69" s="9">
        <v>42847</v>
      </c>
      <c r="B69" s="10"/>
      <c r="C69" s="25">
        <f t="shared" si="14"/>
        <v>0</v>
      </c>
    </row>
    <row r="70" spans="1:3">
      <c r="A70" s="9">
        <v>42848</v>
      </c>
      <c r="B70" s="10"/>
      <c r="C70" s="25">
        <f t="shared" si="14"/>
        <v>0</v>
      </c>
    </row>
    <row r="71" spans="1:3">
      <c r="A71" s="9">
        <v>42849</v>
      </c>
      <c r="B71" s="10"/>
      <c r="C71" s="25">
        <f t="shared" si="14"/>
        <v>0</v>
      </c>
    </row>
    <row r="72" spans="1:3">
      <c r="A72" s="9">
        <v>42850</v>
      </c>
      <c r="B72" s="10"/>
      <c r="C72" s="25">
        <f t="shared" si="14"/>
        <v>0</v>
      </c>
    </row>
    <row r="73" spans="1:3">
      <c r="A73" s="9">
        <v>42851</v>
      </c>
      <c r="B73" s="10"/>
      <c r="C73" s="25">
        <f t="shared" si="14"/>
        <v>0</v>
      </c>
    </row>
    <row r="74" spans="1:3">
      <c r="A74" s="9">
        <v>42852</v>
      </c>
      <c r="B74" s="10"/>
      <c r="C74" s="25">
        <f t="shared" si="14"/>
        <v>0</v>
      </c>
    </row>
    <row r="75" spans="1:3">
      <c r="A75" s="9">
        <v>42853</v>
      </c>
      <c r="B75" s="10"/>
      <c r="C75" s="25">
        <f t="shared" si="14"/>
        <v>0</v>
      </c>
    </row>
    <row r="76" spans="1:3">
      <c r="A76" s="9">
        <v>42854</v>
      </c>
      <c r="B76" s="10"/>
      <c r="C76" s="25">
        <f t="shared" si="14"/>
        <v>0</v>
      </c>
    </row>
    <row r="77" spans="1:3">
      <c r="A77" s="9">
        <v>42855</v>
      </c>
      <c r="B77" s="10"/>
      <c r="C77" s="25">
        <f t="shared" si="14"/>
        <v>0</v>
      </c>
    </row>
    <row r="78" spans="1:3">
      <c r="A78" s="9">
        <v>42856</v>
      </c>
      <c r="B78" s="10"/>
      <c r="C78" s="25">
        <f t="shared" si="14"/>
        <v>0</v>
      </c>
    </row>
    <row r="79" spans="1:3">
      <c r="A79" s="9">
        <v>42857</v>
      </c>
      <c r="B79" s="10"/>
      <c r="C79" s="25">
        <f t="shared" si="14"/>
        <v>0</v>
      </c>
    </row>
    <row r="80" spans="1:3">
      <c r="A80" s="9">
        <v>42858</v>
      </c>
      <c r="B80" s="10"/>
      <c r="C80" s="25">
        <f t="shared" si="14"/>
        <v>0</v>
      </c>
    </row>
    <row r="81" spans="1:3">
      <c r="A81" s="9">
        <v>42859</v>
      </c>
      <c r="B81" s="10"/>
      <c r="C81" s="25">
        <f t="shared" si="14"/>
        <v>0</v>
      </c>
    </row>
    <row r="82" spans="1:3">
      <c r="A82" s="9">
        <v>42860</v>
      </c>
      <c r="B82" s="10"/>
      <c r="C82" s="25">
        <f t="shared" si="14"/>
        <v>0</v>
      </c>
    </row>
    <row r="83" spans="1:3">
      <c r="A83" s="9">
        <v>42861</v>
      </c>
      <c r="B83" s="10"/>
      <c r="C83" s="25">
        <f t="shared" si="14"/>
        <v>0</v>
      </c>
    </row>
    <row r="84" spans="1:3">
      <c r="A84" s="9">
        <v>42862</v>
      </c>
      <c r="B84" s="10"/>
      <c r="C84" s="25">
        <f t="shared" si="14"/>
        <v>0</v>
      </c>
    </row>
    <row r="85" spans="1:3">
      <c r="A85" s="9">
        <v>42863</v>
      </c>
      <c r="B85" s="10"/>
      <c r="C85" s="25">
        <f t="shared" si="14"/>
        <v>0</v>
      </c>
    </row>
    <row r="86" spans="1:3">
      <c r="A86" s="9">
        <v>42864</v>
      </c>
      <c r="B86" s="10"/>
      <c r="C86" s="25">
        <f t="shared" si="14"/>
        <v>0</v>
      </c>
    </row>
    <row r="87" spans="1:3">
      <c r="A87" s="9">
        <v>42865</v>
      </c>
      <c r="B87" s="10"/>
      <c r="C87" s="25">
        <f t="shared" si="14"/>
        <v>0</v>
      </c>
    </row>
    <row r="88" spans="1:3">
      <c r="A88" s="9">
        <v>42866</v>
      </c>
      <c r="B88" s="10"/>
      <c r="C88" s="25">
        <f t="shared" si="14"/>
        <v>0</v>
      </c>
    </row>
    <row r="89" spans="1:3">
      <c r="A89" s="9">
        <v>42867</v>
      </c>
      <c r="B89" s="10"/>
      <c r="C89" s="25">
        <f t="shared" si="14"/>
        <v>0</v>
      </c>
    </row>
    <row r="90" spans="1:3">
      <c r="A90" s="9">
        <v>42868</v>
      </c>
      <c r="B90" s="10"/>
      <c r="C90" s="25">
        <f t="shared" si="14"/>
        <v>0</v>
      </c>
    </row>
    <row r="91" spans="1:3">
      <c r="A91" s="9">
        <v>42869</v>
      </c>
      <c r="B91" s="10"/>
      <c r="C91" s="25">
        <f t="shared" si="14"/>
        <v>0</v>
      </c>
    </row>
    <row r="92" spans="1:3">
      <c r="A92" s="9">
        <v>42870</v>
      </c>
      <c r="B92" s="10"/>
      <c r="C92" s="25">
        <f t="shared" si="14"/>
        <v>0</v>
      </c>
    </row>
    <row r="93" spans="1:3">
      <c r="A93" s="9">
        <v>42871</v>
      </c>
      <c r="B93" s="10"/>
      <c r="C93" s="25">
        <f t="shared" si="14"/>
        <v>0</v>
      </c>
    </row>
    <row r="94" spans="1:3">
      <c r="A94" s="9">
        <v>42872</v>
      </c>
      <c r="B94" s="10"/>
      <c r="C94" s="25">
        <f t="shared" si="14"/>
        <v>0</v>
      </c>
    </row>
    <row r="95" spans="1:3">
      <c r="A95" s="9">
        <v>42873</v>
      </c>
      <c r="B95" s="10"/>
      <c r="C95" s="25">
        <f t="shared" ref="C95:C158" si="15">B95/100</f>
        <v>0</v>
      </c>
    </row>
    <row r="96" spans="1:3">
      <c r="A96" s="9">
        <v>42874</v>
      </c>
      <c r="B96" s="10"/>
      <c r="C96" s="25">
        <f t="shared" si="15"/>
        <v>0</v>
      </c>
    </row>
    <row r="97" spans="1:3">
      <c r="A97" s="9">
        <v>42875</v>
      </c>
      <c r="B97" s="10"/>
      <c r="C97" s="25">
        <f t="shared" si="15"/>
        <v>0</v>
      </c>
    </row>
    <row r="98" spans="1:3">
      <c r="A98" s="9">
        <v>42876</v>
      </c>
      <c r="B98" s="10"/>
      <c r="C98" s="25">
        <f t="shared" si="15"/>
        <v>0</v>
      </c>
    </row>
    <row r="99" spans="1:3">
      <c r="A99" s="9">
        <v>42877</v>
      </c>
      <c r="B99" s="10"/>
      <c r="C99" s="25">
        <f t="shared" si="15"/>
        <v>0</v>
      </c>
    </row>
    <row r="100" spans="1:3">
      <c r="A100" s="9">
        <v>42878</v>
      </c>
      <c r="B100" s="10"/>
      <c r="C100" s="25">
        <f t="shared" si="15"/>
        <v>0</v>
      </c>
    </row>
    <row r="101" spans="1:3">
      <c r="A101" s="9">
        <v>42879</v>
      </c>
      <c r="B101" s="10"/>
      <c r="C101" s="25">
        <f t="shared" si="15"/>
        <v>0</v>
      </c>
    </row>
    <row r="102" spans="1:3">
      <c r="A102" s="9">
        <v>42880</v>
      </c>
      <c r="B102" s="10"/>
      <c r="C102" s="25">
        <f t="shared" si="15"/>
        <v>0</v>
      </c>
    </row>
    <row r="103" spans="1:3">
      <c r="A103" s="9">
        <v>42881</v>
      </c>
      <c r="B103" s="10"/>
      <c r="C103" s="25">
        <f t="shared" si="15"/>
        <v>0</v>
      </c>
    </row>
    <row r="104" spans="1:3">
      <c r="A104" s="9">
        <v>42882</v>
      </c>
      <c r="B104" s="10"/>
      <c r="C104" s="25">
        <f t="shared" si="15"/>
        <v>0</v>
      </c>
    </row>
    <row r="105" spans="1:3">
      <c r="A105" s="9">
        <v>42883</v>
      </c>
      <c r="B105" s="10"/>
      <c r="C105" s="25">
        <f t="shared" si="15"/>
        <v>0</v>
      </c>
    </row>
    <row r="106" spans="1:3">
      <c r="A106" s="9">
        <v>42884</v>
      </c>
      <c r="B106" s="10"/>
      <c r="C106" s="25">
        <f t="shared" si="15"/>
        <v>0</v>
      </c>
    </row>
    <row r="107" spans="1:3">
      <c r="A107" s="9">
        <v>42885</v>
      </c>
      <c r="B107" s="10"/>
      <c r="C107" s="25">
        <f t="shared" si="15"/>
        <v>0</v>
      </c>
    </row>
    <row r="108" spans="1:3">
      <c r="A108" s="9">
        <v>42886</v>
      </c>
      <c r="B108" s="10"/>
      <c r="C108" s="25">
        <f t="shared" si="15"/>
        <v>0</v>
      </c>
    </row>
    <row r="109" spans="1:3">
      <c r="A109" s="9">
        <v>42887</v>
      </c>
      <c r="B109" s="10"/>
      <c r="C109" s="25">
        <f t="shared" si="15"/>
        <v>0</v>
      </c>
    </row>
    <row r="110" spans="1:3">
      <c r="A110" s="9">
        <v>42888</v>
      </c>
      <c r="B110" s="10"/>
      <c r="C110" s="25">
        <f t="shared" si="15"/>
        <v>0</v>
      </c>
    </row>
    <row r="111" spans="1:3">
      <c r="A111" s="9">
        <v>42889</v>
      </c>
      <c r="B111" s="10"/>
      <c r="C111" s="25">
        <f t="shared" si="15"/>
        <v>0</v>
      </c>
    </row>
    <row r="112" spans="1:3">
      <c r="A112" s="9">
        <v>42890</v>
      </c>
      <c r="B112" s="10"/>
      <c r="C112" s="25">
        <f t="shared" si="15"/>
        <v>0</v>
      </c>
    </row>
    <row r="113" spans="1:3">
      <c r="A113" s="9">
        <v>42891</v>
      </c>
      <c r="B113" s="10"/>
      <c r="C113" s="25">
        <f t="shared" si="15"/>
        <v>0</v>
      </c>
    </row>
    <row r="114" spans="1:3">
      <c r="A114" s="9">
        <v>42892</v>
      </c>
      <c r="B114" s="10"/>
      <c r="C114" s="25">
        <f t="shared" si="15"/>
        <v>0</v>
      </c>
    </row>
    <row r="115" spans="1:3">
      <c r="A115" s="9">
        <v>42893</v>
      </c>
      <c r="B115" s="10"/>
      <c r="C115" s="25">
        <f t="shared" si="15"/>
        <v>0</v>
      </c>
    </row>
    <row r="116" spans="1:3">
      <c r="A116" s="9">
        <v>42894</v>
      </c>
      <c r="B116" s="10"/>
      <c r="C116" s="25">
        <f t="shared" si="15"/>
        <v>0</v>
      </c>
    </row>
    <row r="117" spans="1:3">
      <c r="A117" s="9">
        <v>42895</v>
      </c>
      <c r="B117" s="10"/>
      <c r="C117" s="25">
        <f t="shared" si="15"/>
        <v>0</v>
      </c>
    </row>
    <row r="118" spans="1:3">
      <c r="A118" s="9">
        <v>42896</v>
      </c>
      <c r="B118" s="10"/>
      <c r="C118" s="25">
        <f t="shared" si="15"/>
        <v>0</v>
      </c>
    </row>
    <row r="119" spans="1:3">
      <c r="A119" s="9">
        <v>42897</v>
      </c>
      <c r="B119" s="10"/>
      <c r="C119" s="25">
        <f t="shared" si="15"/>
        <v>0</v>
      </c>
    </row>
    <row r="120" spans="1:3">
      <c r="A120" s="9">
        <v>42898</v>
      </c>
      <c r="B120" s="10"/>
      <c r="C120" s="25">
        <f t="shared" si="15"/>
        <v>0</v>
      </c>
    </row>
    <row r="121" spans="1:3">
      <c r="A121" s="9">
        <v>42899</v>
      </c>
      <c r="B121" s="10"/>
      <c r="C121" s="25">
        <f t="shared" si="15"/>
        <v>0</v>
      </c>
    </row>
    <row r="122" spans="1:3">
      <c r="A122" s="9">
        <v>42900</v>
      </c>
      <c r="B122" s="10"/>
      <c r="C122" s="25">
        <f t="shared" si="15"/>
        <v>0</v>
      </c>
    </row>
    <row r="123" spans="1:3">
      <c r="A123" s="9">
        <v>42901</v>
      </c>
      <c r="B123" s="10"/>
      <c r="C123" s="25">
        <f t="shared" si="15"/>
        <v>0</v>
      </c>
    </row>
    <row r="124" spans="1:3">
      <c r="A124" s="9">
        <v>42902</v>
      </c>
      <c r="B124" s="10"/>
      <c r="C124" s="25">
        <f t="shared" si="15"/>
        <v>0</v>
      </c>
    </row>
    <row r="125" spans="1:3">
      <c r="A125" s="9">
        <v>42903</v>
      </c>
      <c r="B125" s="10"/>
      <c r="C125" s="25">
        <f t="shared" si="15"/>
        <v>0</v>
      </c>
    </row>
    <row r="126" spans="1:3">
      <c r="A126" s="9">
        <v>42904</v>
      </c>
      <c r="B126" s="10"/>
      <c r="C126" s="25">
        <f t="shared" si="15"/>
        <v>0</v>
      </c>
    </row>
    <row r="127" spans="1:3">
      <c r="A127" s="9">
        <v>42905</v>
      </c>
      <c r="B127" s="10"/>
      <c r="C127" s="25">
        <f t="shared" si="15"/>
        <v>0</v>
      </c>
    </row>
    <row r="128" spans="1:3">
      <c r="A128" s="9">
        <v>42906</v>
      </c>
      <c r="B128" s="10"/>
      <c r="C128" s="25">
        <f t="shared" si="15"/>
        <v>0</v>
      </c>
    </row>
    <row r="129" spans="1:3">
      <c r="A129" s="9">
        <v>42907</v>
      </c>
      <c r="B129" s="10"/>
      <c r="C129" s="25">
        <f t="shared" si="15"/>
        <v>0</v>
      </c>
    </row>
    <row r="130" spans="1:3">
      <c r="A130" s="9">
        <v>42908</v>
      </c>
      <c r="B130" s="10"/>
      <c r="C130" s="25">
        <f t="shared" si="15"/>
        <v>0</v>
      </c>
    </row>
    <row r="131" spans="1:3">
      <c r="A131" s="9">
        <v>42909</v>
      </c>
      <c r="B131" s="10"/>
      <c r="C131" s="25">
        <f t="shared" si="15"/>
        <v>0</v>
      </c>
    </row>
    <row r="132" spans="1:3">
      <c r="A132" s="9">
        <v>42910</v>
      </c>
      <c r="B132" s="10"/>
      <c r="C132" s="25">
        <f t="shared" si="15"/>
        <v>0</v>
      </c>
    </row>
    <row r="133" spans="1:3">
      <c r="A133" s="9">
        <v>42911</v>
      </c>
      <c r="B133" s="10"/>
      <c r="C133" s="25">
        <f t="shared" si="15"/>
        <v>0</v>
      </c>
    </row>
    <row r="134" spans="1:3">
      <c r="A134" s="9">
        <v>42912</v>
      </c>
      <c r="B134" s="10"/>
      <c r="C134" s="25">
        <f t="shared" si="15"/>
        <v>0</v>
      </c>
    </row>
    <row r="135" spans="1:3">
      <c r="A135" s="9">
        <v>42913</v>
      </c>
      <c r="B135" s="10"/>
      <c r="C135" s="25">
        <f t="shared" si="15"/>
        <v>0</v>
      </c>
    </row>
    <row r="136" spans="1:3">
      <c r="A136" s="9">
        <v>42914</v>
      </c>
      <c r="B136" s="10"/>
      <c r="C136" s="25">
        <f t="shared" si="15"/>
        <v>0</v>
      </c>
    </row>
    <row r="137" spans="1:3">
      <c r="A137" s="9">
        <v>42915</v>
      </c>
      <c r="B137" s="10"/>
      <c r="C137" s="25">
        <f t="shared" si="15"/>
        <v>0</v>
      </c>
    </row>
    <row r="138" spans="1:3">
      <c r="A138" s="9">
        <v>42916</v>
      </c>
      <c r="B138" s="10"/>
      <c r="C138" s="25">
        <f t="shared" si="15"/>
        <v>0</v>
      </c>
    </row>
    <row r="139" spans="1:3">
      <c r="A139" s="9">
        <v>42917</v>
      </c>
      <c r="B139" s="10"/>
      <c r="C139" s="25">
        <f t="shared" si="15"/>
        <v>0</v>
      </c>
    </row>
    <row r="140" spans="1:3">
      <c r="A140" s="9">
        <v>42918</v>
      </c>
      <c r="B140" s="10"/>
      <c r="C140" s="25">
        <f t="shared" si="15"/>
        <v>0</v>
      </c>
    </row>
    <row r="141" spans="1:3">
      <c r="A141" s="9">
        <v>42919</v>
      </c>
      <c r="B141" s="10"/>
      <c r="C141" s="25">
        <f t="shared" si="15"/>
        <v>0</v>
      </c>
    </row>
    <row r="142" spans="1:3">
      <c r="A142" s="9">
        <v>42920</v>
      </c>
      <c r="B142" s="10"/>
      <c r="C142" s="25">
        <f t="shared" si="15"/>
        <v>0</v>
      </c>
    </row>
    <row r="143" spans="1:3">
      <c r="A143" s="9">
        <v>42921</v>
      </c>
      <c r="B143" s="10"/>
      <c r="C143" s="25">
        <f t="shared" si="15"/>
        <v>0</v>
      </c>
    </row>
    <row r="144" spans="1:3">
      <c r="A144" s="9">
        <v>42922</v>
      </c>
      <c r="B144" s="10"/>
      <c r="C144" s="25">
        <f t="shared" si="15"/>
        <v>0</v>
      </c>
    </row>
    <row r="145" spans="1:3">
      <c r="A145" s="9">
        <v>42923</v>
      </c>
      <c r="B145" s="10"/>
      <c r="C145" s="25">
        <f t="shared" si="15"/>
        <v>0</v>
      </c>
    </row>
    <row r="146" spans="1:3">
      <c r="A146" s="9">
        <v>42924</v>
      </c>
      <c r="B146" s="10"/>
      <c r="C146" s="25">
        <f t="shared" si="15"/>
        <v>0</v>
      </c>
    </row>
    <row r="147" spans="1:3">
      <c r="A147" s="9">
        <v>42925</v>
      </c>
      <c r="B147" s="10"/>
      <c r="C147" s="25">
        <f t="shared" si="15"/>
        <v>0</v>
      </c>
    </row>
    <row r="148" spans="1:3">
      <c r="A148" s="9">
        <v>42926</v>
      </c>
      <c r="B148" s="10"/>
      <c r="C148" s="25">
        <f t="shared" si="15"/>
        <v>0</v>
      </c>
    </row>
    <row r="149" spans="1:3">
      <c r="A149" s="9">
        <v>42927</v>
      </c>
      <c r="B149" s="10"/>
      <c r="C149" s="25">
        <f t="shared" si="15"/>
        <v>0</v>
      </c>
    </row>
    <row r="150" spans="1:3">
      <c r="A150" s="9">
        <v>42928</v>
      </c>
      <c r="B150" s="10"/>
      <c r="C150" s="25">
        <f t="shared" si="15"/>
        <v>0</v>
      </c>
    </row>
    <row r="151" spans="1:3">
      <c r="A151" s="9">
        <v>42929</v>
      </c>
      <c r="B151" s="10"/>
      <c r="C151" s="25">
        <f t="shared" si="15"/>
        <v>0</v>
      </c>
    </row>
    <row r="152" spans="1:3">
      <c r="A152" s="9">
        <v>42930</v>
      </c>
      <c r="B152" s="10"/>
      <c r="C152" s="25">
        <f t="shared" si="15"/>
        <v>0</v>
      </c>
    </row>
    <row r="153" spans="1:3">
      <c r="A153" s="9">
        <v>42931</v>
      </c>
      <c r="B153" s="10"/>
      <c r="C153" s="25">
        <f t="shared" si="15"/>
        <v>0</v>
      </c>
    </row>
    <row r="154" spans="1:3">
      <c r="A154" s="9">
        <v>42932</v>
      </c>
      <c r="B154" s="10"/>
      <c r="C154" s="25">
        <f t="shared" si="15"/>
        <v>0</v>
      </c>
    </row>
    <row r="155" spans="1:3">
      <c r="A155" s="9">
        <v>42933</v>
      </c>
      <c r="B155" s="10"/>
      <c r="C155" s="25">
        <f t="shared" si="15"/>
        <v>0</v>
      </c>
    </row>
    <row r="156" spans="1:3">
      <c r="A156" s="9">
        <v>42934</v>
      </c>
      <c r="B156" s="10"/>
      <c r="C156" s="25">
        <f t="shared" si="15"/>
        <v>0</v>
      </c>
    </row>
    <row r="157" spans="1:3">
      <c r="A157" s="9">
        <v>42935</v>
      </c>
      <c r="B157" s="10"/>
      <c r="C157" s="25">
        <f t="shared" si="15"/>
        <v>0</v>
      </c>
    </row>
    <row r="158" spans="1:3">
      <c r="A158" s="9">
        <v>42936</v>
      </c>
      <c r="B158" s="10"/>
      <c r="C158" s="25">
        <f t="shared" si="15"/>
        <v>0</v>
      </c>
    </row>
    <row r="159" spans="1:3">
      <c r="A159" s="9">
        <v>42937</v>
      </c>
      <c r="B159" s="10"/>
      <c r="C159" s="25">
        <f t="shared" ref="C159:C222" si="16">B159/100</f>
        <v>0</v>
      </c>
    </row>
    <row r="160" spans="1:3">
      <c r="A160" s="9">
        <v>42938</v>
      </c>
      <c r="B160" s="10"/>
      <c r="C160" s="25">
        <f t="shared" si="16"/>
        <v>0</v>
      </c>
    </row>
    <row r="161" spans="1:3">
      <c r="A161" s="9">
        <v>42939</v>
      </c>
      <c r="B161" s="10"/>
      <c r="C161" s="25">
        <f t="shared" si="16"/>
        <v>0</v>
      </c>
    </row>
    <row r="162" spans="1:3">
      <c r="A162" s="9">
        <v>42940</v>
      </c>
      <c r="B162" s="10"/>
      <c r="C162" s="25">
        <f t="shared" si="16"/>
        <v>0</v>
      </c>
    </row>
    <row r="163" spans="1:3">
      <c r="A163" s="9">
        <v>42941</v>
      </c>
      <c r="B163" s="10"/>
      <c r="C163" s="25">
        <f t="shared" si="16"/>
        <v>0</v>
      </c>
    </row>
    <row r="164" spans="1:3">
      <c r="A164" s="9">
        <v>42942</v>
      </c>
      <c r="B164" s="10"/>
      <c r="C164" s="25">
        <f t="shared" si="16"/>
        <v>0</v>
      </c>
    </row>
    <row r="165" spans="1:3">
      <c r="A165" s="9">
        <v>42943</v>
      </c>
      <c r="B165" s="10"/>
      <c r="C165" s="25">
        <f t="shared" si="16"/>
        <v>0</v>
      </c>
    </row>
    <row r="166" spans="1:3">
      <c r="A166" s="9">
        <v>42944</v>
      </c>
      <c r="B166" s="10"/>
      <c r="C166" s="25">
        <f t="shared" si="16"/>
        <v>0</v>
      </c>
    </row>
    <row r="167" spans="1:3">
      <c r="A167" s="9">
        <v>42945</v>
      </c>
      <c r="B167" s="10"/>
      <c r="C167" s="25">
        <f t="shared" si="16"/>
        <v>0</v>
      </c>
    </row>
    <row r="168" spans="1:3">
      <c r="A168" s="9">
        <v>42946</v>
      </c>
      <c r="B168" s="10"/>
      <c r="C168" s="25">
        <f t="shared" si="16"/>
        <v>0</v>
      </c>
    </row>
    <row r="169" spans="1:3">
      <c r="A169" s="9">
        <v>42947</v>
      </c>
      <c r="B169" s="10"/>
      <c r="C169" s="25">
        <f t="shared" si="16"/>
        <v>0</v>
      </c>
    </row>
    <row r="170" spans="1:3">
      <c r="A170" s="9">
        <v>42948</v>
      </c>
      <c r="B170" s="10"/>
      <c r="C170" s="25">
        <f t="shared" si="16"/>
        <v>0</v>
      </c>
    </row>
    <row r="171" spans="1:3">
      <c r="A171" s="9">
        <v>42949</v>
      </c>
      <c r="B171" s="10"/>
      <c r="C171" s="25">
        <f t="shared" si="16"/>
        <v>0</v>
      </c>
    </row>
    <row r="172" spans="1:3">
      <c r="A172" s="9">
        <v>42950</v>
      </c>
      <c r="B172" s="10"/>
      <c r="C172" s="25">
        <f t="shared" si="16"/>
        <v>0</v>
      </c>
    </row>
    <row r="173" spans="1:3">
      <c r="A173" s="9">
        <v>42951</v>
      </c>
      <c r="B173" s="10"/>
      <c r="C173" s="25">
        <f t="shared" si="16"/>
        <v>0</v>
      </c>
    </row>
    <row r="174" spans="1:3">
      <c r="A174" s="9">
        <v>42952</v>
      </c>
      <c r="B174" s="10"/>
      <c r="C174" s="25">
        <f t="shared" si="16"/>
        <v>0</v>
      </c>
    </row>
    <row r="175" spans="1:3">
      <c r="A175" s="9">
        <v>42953</v>
      </c>
      <c r="B175" s="10"/>
      <c r="C175" s="25">
        <f t="shared" si="16"/>
        <v>0</v>
      </c>
    </row>
    <row r="176" spans="1:3">
      <c r="A176" s="9">
        <v>42954</v>
      </c>
      <c r="B176" s="10"/>
      <c r="C176" s="25">
        <f t="shared" si="16"/>
        <v>0</v>
      </c>
    </row>
    <row r="177" spans="1:3">
      <c r="A177" s="9">
        <v>42955</v>
      </c>
      <c r="B177" s="10"/>
      <c r="C177" s="25">
        <f t="shared" si="16"/>
        <v>0</v>
      </c>
    </row>
    <row r="178" spans="1:3">
      <c r="A178" s="9">
        <v>42956</v>
      </c>
      <c r="B178" s="10"/>
      <c r="C178" s="25">
        <f t="shared" si="16"/>
        <v>0</v>
      </c>
    </row>
    <row r="179" spans="1:3">
      <c r="A179" s="9">
        <v>42957</v>
      </c>
      <c r="B179" s="10"/>
      <c r="C179" s="25">
        <f t="shared" si="16"/>
        <v>0</v>
      </c>
    </row>
    <row r="180" spans="1:3">
      <c r="A180" s="9">
        <v>42958</v>
      </c>
      <c r="B180" s="10"/>
      <c r="C180" s="25">
        <f t="shared" si="16"/>
        <v>0</v>
      </c>
    </row>
    <row r="181" spans="1:3">
      <c r="A181" s="9">
        <v>42959</v>
      </c>
      <c r="B181" s="10"/>
      <c r="C181" s="25">
        <f t="shared" si="16"/>
        <v>0</v>
      </c>
    </row>
    <row r="182" spans="1:3">
      <c r="A182" s="9">
        <v>42960</v>
      </c>
      <c r="B182" s="10"/>
      <c r="C182" s="25">
        <f t="shared" si="16"/>
        <v>0</v>
      </c>
    </row>
    <row r="183" spans="1:3">
      <c r="A183" s="9">
        <v>42961</v>
      </c>
      <c r="B183" s="10"/>
      <c r="C183" s="25">
        <f t="shared" si="16"/>
        <v>0</v>
      </c>
    </row>
    <row r="184" spans="1:3">
      <c r="A184" s="9">
        <v>42962</v>
      </c>
      <c r="B184" s="10"/>
      <c r="C184" s="25">
        <f t="shared" si="16"/>
        <v>0</v>
      </c>
    </row>
    <row r="185" spans="1:3">
      <c r="A185" s="9">
        <v>42963</v>
      </c>
      <c r="B185" s="10"/>
      <c r="C185" s="25">
        <f t="shared" si="16"/>
        <v>0</v>
      </c>
    </row>
    <row r="186" spans="1:3">
      <c r="A186" s="9">
        <v>42964</v>
      </c>
      <c r="B186" s="10"/>
      <c r="C186" s="25">
        <f t="shared" si="16"/>
        <v>0</v>
      </c>
    </row>
    <row r="187" spans="1:3">
      <c r="A187" s="9">
        <v>42965</v>
      </c>
      <c r="B187" s="10"/>
      <c r="C187" s="25">
        <f t="shared" si="16"/>
        <v>0</v>
      </c>
    </row>
    <row r="188" spans="1:3">
      <c r="A188" s="9">
        <v>42966</v>
      </c>
      <c r="B188" s="10"/>
      <c r="C188" s="25">
        <f t="shared" si="16"/>
        <v>0</v>
      </c>
    </row>
    <row r="189" spans="1:3">
      <c r="A189" s="9">
        <v>42967</v>
      </c>
      <c r="B189" s="10"/>
      <c r="C189" s="25">
        <f t="shared" si="16"/>
        <v>0</v>
      </c>
    </row>
    <row r="190" spans="1:3">
      <c r="A190" s="9">
        <v>42968</v>
      </c>
      <c r="B190" s="10"/>
      <c r="C190" s="25">
        <f t="shared" si="16"/>
        <v>0</v>
      </c>
    </row>
    <row r="191" spans="1:3">
      <c r="A191" s="9">
        <v>42969</v>
      </c>
      <c r="B191" s="10"/>
      <c r="C191" s="25">
        <f t="shared" si="16"/>
        <v>0</v>
      </c>
    </row>
    <row r="192" spans="1:3">
      <c r="A192" s="9">
        <v>42970</v>
      </c>
      <c r="B192" s="10"/>
      <c r="C192" s="25">
        <f t="shared" si="16"/>
        <v>0</v>
      </c>
    </row>
    <row r="193" spans="1:3">
      <c r="A193" s="9">
        <v>42971</v>
      </c>
      <c r="B193" s="10"/>
      <c r="C193" s="25">
        <f t="shared" si="16"/>
        <v>0</v>
      </c>
    </row>
    <row r="194" spans="1:3">
      <c r="A194" s="9">
        <v>42972</v>
      </c>
      <c r="B194" s="10"/>
      <c r="C194" s="25">
        <f t="shared" si="16"/>
        <v>0</v>
      </c>
    </row>
    <row r="195" spans="1:3">
      <c r="A195" s="9">
        <v>42973</v>
      </c>
      <c r="B195" s="10"/>
      <c r="C195" s="25">
        <f t="shared" si="16"/>
        <v>0</v>
      </c>
    </row>
    <row r="196" spans="1:3">
      <c r="A196" s="9">
        <v>42974</v>
      </c>
      <c r="B196" s="10"/>
      <c r="C196" s="25">
        <f t="shared" si="16"/>
        <v>0</v>
      </c>
    </row>
    <row r="197" spans="1:3">
      <c r="A197" s="9">
        <v>42975</v>
      </c>
      <c r="B197" s="10"/>
      <c r="C197" s="25">
        <f t="shared" si="16"/>
        <v>0</v>
      </c>
    </row>
    <row r="198" spans="1:3">
      <c r="A198" s="9">
        <v>42976</v>
      </c>
      <c r="B198" s="10"/>
      <c r="C198" s="25">
        <f t="shared" si="16"/>
        <v>0</v>
      </c>
    </row>
    <row r="199" spans="1:3">
      <c r="A199" s="9">
        <v>42977</v>
      </c>
      <c r="B199" s="10"/>
      <c r="C199" s="25">
        <f t="shared" si="16"/>
        <v>0</v>
      </c>
    </row>
    <row r="200" spans="1:3">
      <c r="A200" s="9">
        <v>42978</v>
      </c>
      <c r="B200" s="10"/>
      <c r="C200" s="25">
        <f t="shared" si="16"/>
        <v>0</v>
      </c>
    </row>
    <row r="201" spans="1:3">
      <c r="A201" s="9">
        <v>42979</v>
      </c>
      <c r="B201" s="10"/>
      <c r="C201" s="25">
        <f t="shared" si="16"/>
        <v>0</v>
      </c>
    </row>
    <row r="202" spans="1:3">
      <c r="A202" s="9">
        <v>42980</v>
      </c>
      <c r="B202" s="10"/>
      <c r="C202" s="25">
        <f t="shared" si="16"/>
        <v>0</v>
      </c>
    </row>
    <row r="203" spans="1:3">
      <c r="A203" s="9">
        <v>42981</v>
      </c>
      <c r="B203" s="10"/>
      <c r="C203" s="25">
        <f t="shared" si="16"/>
        <v>0</v>
      </c>
    </row>
    <row r="204" spans="1:3">
      <c r="A204" s="9">
        <v>42982</v>
      </c>
      <c r="B204" s="10"/>
      <c r="C204" s="25">
        <f t="shared" si="16"/>
        <v>0</v>
      </c>
    </row>
    <row r="205" spans="1:3">
      <c r="A205" s="9">
        <v>42983</v>
      </c>
      <c r="B205" s="10"/>
      <c r="C205" s="25">
        <f t="shared" si="16"/>
        <v>0</v>
      </c>
    </row>
    <row r="206" spans="1:3">
      <c r="A206" s="9">
        <v>42984</v>
      </c>
      <c r="B206" s="10"/>
      <c r="C206" s="25">
        <f t="shared" si="16"/>
        <v>0</v>
      </c>
    </row>
    <row r="207" spans="1:3">
      <c r="A207" s="9">
        <v>42985</v>
      </c>
      <c r="B207" s="10"/>
      <c r="C207" s="25">
        <f t="shared" si="16"/>
        <v>0</v>
      </c>
    </row>
    <row r="208" spans="1:3">
      <c r="A208" s="9">
        <v>42986</v>
      </c>
      <c r="B208" s="10"/>
      <c r="C208" s="25">
        <f t="shared" si="16"/>
        <v>0</v>
      </c>
    </row>
    <row r="209" spans="1:3">
      <c r="A209" s="9">
        <v>42987</v>
      </c>
      <c r="B209" s="10"/>
      <c r="C209" s="25">
        <f t="shared" si="16"/>
        <v>0</v>
      </c>
    </row>
    <row r="210" spans="1:3">
      <c r="A210" s="9">
        <v>42988</v>
      </c>
      <c r="B210" s="10"/>
      <c r="C210" s="25">
        <f t="shared" si="16"/>
        <v>0</v>
      </c>
    </row>
    <row r="211" spans="1:3">
      <c r="A211" s="9">
        <v>42989</v>
      </c>
      <c r="B211" s="10"/>
      <c r="C211" s="25">
        <f t="shared" si="16"/>
        <v>0</v>
      </c>
    </row>
    <row r="212" spans="1:3">
      <c r="A212" s="9">
        <v>42990</v>
      </c>
      <c r="B212" s="10"/>
      <c r="C212" s="25">
        <f t="shared" si="16"/>
        <v>0</v>
      </c>
    </row>
    <row r="213" spans="1:3">
      <c r="A213" s="9">
        <v>42991</v>
      </c>
      <c r="B213" s="10"/>
      <c r="C213" s="25">
        <f t="shared" si="16"/>
        <v>0</v>
      </c>
    </row>
    <row r="214" spans="1:3">
      <c r="A214" s="9">
        <v>42992</v>
      </c>
      <c r="B214" s="10"/>
      <c r="C214" s="25">
        <f t="shared" si="16"/>
        <v>0</v>
      </c>
    </row>
    <row r="215" spans="1:3">
      <c r="A215" s="9">
        <v>42993</v>
      </c>
      <c r="B215" s="10"/>
      <c r="C215" s="25">
        <f t="shared" si="16"/>
        <v>0</v>
      </c>
    </row>
    <row r="216" spans="1:3">
      <c r="A216" s="9">
        <v>42994</v>
      </c>
      <c r="B216" s="10"/>
      <c r="C216" s="25">
        <f t="shared" si="16"/>
        <v>0</v>
      </c>
    </row>
    <row r="217" spans="1:3">
      <c r="A217" s="9">
        <v>42995</v>
      </c>
      <c r="B217" s="10"/>
      <c r="C217" s="25">
        <f t="shared" si="16"/>
        <v>0</v>
      </c>
    </row>
    <row r="218" spans="1:3">
      <c r="A218" s="9">
        <v>42996</v>
      </c>
      <c r="B218" s="10"/>
      <c r="C218" s="25">
        <f t="shared" si="16"/>
        <v>0</v>
      </c>
    </row>
    <row r="219" spans="1:3">
      <c r="A219" s="9">
        <v>42997</v>
      </c>
      <c r="B219" s="10"/>
      <c r="C219" s="25">
        <f t="shared" si="16"/>
        <v>0</v>
      </c>
    </row>
    <row r="220" spans="1:3">
      <c r="A220" s="9">
        <v>42998</v>
      </c>
      <c r="B220" s="10"/>
      <c r="C220" s="25">
        <f t="shared" si="16"/>
        <v>0</v>
      </c>
    </row>
    <row r="221" spans="1:3">
      <c r="A221" s="9">
        <v>42999</v>
      </c>
      <c r="B221" s="10"/>
      <c r="C221" s="25">
        <f t="shared" si="16"/>
        <v>0</v>
      </c>
    </row>
    <row r="222" spans="1:3">
      <c r="A222" s="9">
        <v>43000</v>
      </c>
      <c r="B222" s="10"/>
      <c r="C222" s="25">
        <f t="shared" si="16"/>
        <v>0</v>
      </c>
    </row>
    <row r="223" spans="1:3">
      <c r="A223" s="9">
        <v>43001</v>
      </c>
      <c r="B223" s="10"/>
      <c r="C223" s="25">
        <f t="shared" ref="C223:C269" si="17">B223/100</f>
        <v>0</v>
      </c>
    </row>
    <row r="224" spans="1:3">
      <c r="A224" s="9">
        <v>43002</v>
      </c>
      <c r="B224" s="10"/>
      <c r="C224" s="25">
        <f t="shared" si="17"/>
        <v>0</v>
      </c>
    </row>
    <row r="225" spans="1:3">
      <c r="A225" s="9">
        <v>43003</v>
      </c>
      <c r="B225" s="10"/>
      <c r="C225" s="25">
        <f t="shared" si="17"/>
        <v>0</v>
      </c>
    </row>
    <row r="226" spans="1:3">
      <c r="A226" s="9">
        <v>43004</v>
      </c>
      <c r="B226" s="10"/>
      <c r="C226" s="25">
        <f t="shared" si="17"/>
        <v>0</v>
      </c>
    </row>
    <row r="227" spans="1:3">
      <c r="A227" s="9">
        <v>43005</v>
      </c>
      <c r="B227" s="10"/>
      <c r="C227" s="25">
        <f t="shared" si="17"/>
        <v>0</v>
      </c>
    </row>
    <row r="228" spans="1:3">
      <c r="A228" s="9">
        <v>43006</v>
      </c>
      <c r="B228" s="10"/>
      <c r="C228" s="25">
        <f t="shared" si="17"/>
        <v>0</v>
      </c>
    </row>
    <row r="229" spans="1:3">
      <c r="A229" s="9">
        <v>43007</v>
      </c>
      <c r="B229" s="10"/>
      <c r="C229" s="25">
        <f t="shared" si="17"/>
        <v>0</v>
      </c>
    </row>
    <row r="230" spans="1:3">
      <c r="A230" s="9">
        <v>43008</v>
      </c>
      <c r="B230" s="10"/>
      <c r="C230" s="25">
        <f t="shared" si="17"/>
        <v>0</v>
      </c>
    </row>
    <row r="231" spans="1:3">
      <c r="A231" s="9">
        <v>43009</v>
      </c>
      <c r="B231" s="10"/>
      <c r="C231" s="25">
        <f t="shared" si="17"/>
        <v>0</v>
      </c>
    </row>
    <row r="232" spans="1:3">
      <c r="A232" s="9">
        <v>43010</v>
      </c>
      <c r="B232" s="10"/>
      <c r="C232" s="25">
        <f t="shared" si="17"/>
        <v>0</v>
      </c>
    </row>
    <row r="233" spans="1:3">
      <c r="A233" s="9">
        <v>43011</v>
      </c>
      <c r="B233" s="10"/>
      <c r="C233" s="25">
        <f t="shared" si="17"/>
        <v>0</v>
      </c>
    </row>
    <row r="234" spans="1:3">
      <c r="A234" s="9">
        <v>43012</v>
      </c>
      <c r="B234" s="10"/>
      <c r="C234" s="25">
        <f t="shared" si="17"/>
        <v>0</v>
      </c>
    </row>
    <row r="235" spans="1:3">
      <c r="A235" s="9">
        <v>43013</v>
      </c>
      <c r="B235" s="10"/>
      <c r="C235" s="25">
        <f t="shared" si="17"/>
        <v>0</v>
      </c>
    </row>
    <row r="236" spans="1:3">
      <c r="A236" s="9">
        <v>43014</v>
      </c>
      <c r="B236" s="10"/>
      <c r="C236" s="25">
        <f t="shared" si="17"/>
        <v>0</v>
      </c>
    </row>
    <row r="237" spans="1:3">
      <c r="A237" s="9">
        <v>43015</v>
      </c>
      <c r="B237" s="10"/>
      <c r="C237" s="25">
        <f t="shared" si="17"/>
        <v>0</v>
      </c>
    </row>
    <row r="238" spans="1:3">
      <c r="A238" s="9">
        <v>43016</v>
      </c>
      <c r="B238" s="10"/>
      <c r="C238" s="25">
        <f t="shared" si="17"/>
        <v>0</v>
      </c>
    </row>
    <row r="239" spans="1:3">
      <c r="A239" s="9">
        <v>43017</v>
      </c>
      <c r="B239" s="10"/>
      <c r="C239" s="25">
        <f t="shared" si="17"/>
        <v>0</v>
      </c>
    </row>
    <row r="240" spans="1:3">
      <c r="A240" s="9">
        <v>43018</v>
      </c>
      <c r="B240" s="10"/>
      <c r="C240" s="25">
        <f t="shared" si="17"/>
        <v>0</v>
      </c>
    </row>
    <row r="241" spans="1:3">
      <c r="A241" s="9">
        <v>43019</v>
      </c>
      <c r="B241" s="10"/>
      <c r="C241" s="25">
        <f t="shared" si="17"/>
        <v>0</v>
      </c>
    </row>
    <row r="242" spans="1:3">
      <c r="A242" s="9">
        <v>43020</v>
      </c>
      <c r="B242" s="10"/>
      <c r="C242" s="25">
        <f t="shared" si="17"/>
        <v>0</v>
      </c>
    </row>
    <row r="243" spans="1:3">
      <c r="A243" s="9">
        <v>43021</v>
      </c>
      <c r="B243" s="10"/>
      <c r="C243" s="25">
        <f t="shared" si="17"/>
        <v>0</v>
      </c>
    </row>
    <row r="244" spans="1:3">
      <c r="A244" s="9">
        <v>43022</v>
      </c>
      <c r="B244" s="10"/>
      <c r="C244" s="25">
        <f t="shared" si="17"/>
        <v>0</v>
      </c>
    </row>
    <row r="245" spans="1:3">
      <c r="A245" s="9">
        <v>43023</v>
      </c>
      <c r="B245" s="10"/>
      <c r="C245" s="25">
        <f t="shared" si="17"/>
        <v>0</v>
      </c>
    </row>
    <row r="246" spans="1:3">
      <c r="A246" s="9">
        <v>43024</v>
      </c>
      <c r="B246" s="10"/>
      <c r="C246" s="25">
        <f t="shared" si="17"/>
        <v>0</v>
      </c>
    </row>
    <row r="247" spans="1:3">
      <c r="A247" s="9">
        <v>43025</v>
      </c>
      <c r="B247" s="10"/>
      <c r="C247" s="25">
        <f t="shared" si="17"/>
        <v>0</v>
      </c>
    </row>
    <row r="248" spans="1:3">
      <c r="A248" s="9">
        <v>43026</v>
      </c>
      <c r="B248" s="10"/>
      <c r="C248" s="25">
        <f t="shared" si="17"/>
        <v>0</v>
      </c>
    </row>
    <row r="249" spans="1:3">
      <c r="A249" s="9">
        <v>43027</v>
      </c>
      <c r="B249" s="10"/>
      <c r="C249" s="25">
        <f t="shared" si="17"/>
        <v>0</v>
      </c>
    </row>
    <row r="250" spans="1:3">
      <c r="A250" s="9">
        <v>43028</v>
      </c>
      <c r="B250" s="10"/>
      <c r="C250" s="25">
        <f t="shared" si="17"/>
        <v>0</v>
      </c>
    </row>
    <row r="251" spans="1:3">
      <c r="A251" s="9">
        <v>43029</v>
      </c>
      <c r="B251" s="10"/>
      <c r="C251" s="25">
        <f t="shared" si="17"/>
        <v>0</v>
      </c>
    </row>
    <row r="252" spans="1:3">
      <c r="A252" s="9">
        <v>43030</v>
      </c>
      <c r="B252" s="10"/>
      <c r="C252" s="25">
        <f t="shared" si="17"/>
        <v>0</v>
      </c>
    </row>
    <row r="253" spans="1:3">
      <c r="A253" s="9">
        <v>43031</v>
      </c>
      <c r="B253" s="10"/>
      <c r="C253" s="25">
        <f t="shared" si="17"/>
        <v>0</v>
      </c>
    </row>
    <row r="254" spans="1:3">
      <c r="A254" s="9">
        <v>43032</v>
      </c>
      <c r="B254" s="10"/>
      <c r="C254" s="25">
        <f t="shared" si="17"/>
        <v>0</v>
      </c>
    </row>
    <row r="255" spans="1:3">
      <c r="A255" s="9">
        <v>43033</v>
      </c>
      <c r="B255" s="10"/>
      <c r="C255" s="25">
        <f t="shared" si="17"/>
        <v>0</v>
      </c>
    </row>
    <row r="256" spans="1:3">
      <c r="A256" s="9">
        <v>43034</v>
      </c>
      <c r="B256" s="10"/>
      <c r="C256" s="25">
        <f t="shared" si="17"/>
        <v>0</v>
      </c>
    </row>
    <row r="257" spans="1:3">
      <c r="A257" s="9">
        <v>43035</v>
      </c>
      <c r="B257" s="10"/>
      <c r="C257" s="25">
        <f t="shared" si="17"/>
        <v>0</v>
      </c>
    </row>
    <row r="258" spans="1:3">
      <c r="A258" s="9">
        <v>43036</v>
      </c>
      <c r="B258" s="10"/>
      <c r="C258" s="25">
        <f t="shared" si="17"/>
        <v>0</v>
      </c>
    </row>
    <row r="259" spans="1:3">
      <c r="A259" s="9">
        <v>43037</v>
      </c>
      <c r="B259" s="10"/>
      <c r="C259" s="25">
        <f t="shared" si="17"/>
        <v>0</v>
      </c>
    </row>
    <row r="260" spans="1:3">
      <c r="A260" s="9">
        <v>43038</v>
      </c>
      <c r="B260" s="10"/>
      <c r="C260" s="25">
        <f t="shared" si="17"/>
        <v>0</v>
      </c>
    </row>
    <row r="261" spans="1:3">
      <c r="A261" s="9">
        <v>43039</v>
      </c>
      <c r="B261" s="10"/>
      <c r="C261" s="25">
        <f t="shared" si="17"/>
        <v>0</v>
      </c>
    </row>
    <row r="262" spans="1:3">
      <c r="A262" s="9">
        <v>43040</v>
      </c>
      <c r="B262" s="10"/>
      <c r="C262" s="25">
        <f t="shared" si="17"/>
        <v>0</v>
      </c>
    </row>
    <row r="263" spans="1:3">
      <c r="A263" s="9">
        <v>43041</v>
      </c>
      <c r="B263" s="10"/>
      <c r="C263" s="25">
        <f t="shared" si="17"/>
        <v>0</v>
      </c>
    </row>
    <row r="264" spans="1:3">
      <c r="A264" s="9">
        <v>43042</v>
      </c>
      <c r="B264" s="10"/>
      <c r="C264" s="25">
        <f t="shared" si="17"/>
        <v>0</v>
      </c>
    </row>
    <row r="265" spans="1:3">
      <c r="A265" s="9">
        <v>43043</v>
      </c>
      <c r="B265" s="10"/>
      <c r="C265" s="25">
        <f t="shared" si="17"/>
        <v>0</v>
      </c>
    </row>
    <row r="266" spans="1:3">
      <c r="A266" s="9">
        <v>43044</v>
      </c>
      <c r="B266" s="10"/>
      <c r="C266" s="25">
        <f t="shared" si="17"/>
        <v>0</v>
      </c>
    </row>
    <row r="267" spans="1:3">
      <c r="A267" s="9">
        <v>43045</v>
      </c>
      <c r="B267" s="10">
        <v>175.76</v>
      </c>
      <c r="C267" s="25">
        <f t="shared" si="17"/>
        <v>1.7575999999999998</v>
      </c>
    </row>
    <row r="268" spans="1:3">
      <c r="A268" s="9">
        <v>43046</v>
      </c>
      <c r="B268" s="10">
        <v>183.67</v>
      </c>
      <c r="C268" s="25">
        <f t="shared" si="17"/>
        <v>1.8366999999999998</v>
      </c>
    </row>
    <row r="269" spans="1:3">
      <c r="A269" s="9">
        <v>43047</v>
      </c>
      <c r="B269" s="10">
        <v>181.61</v>
      </c>
      <c r="C269" s="25">
        <f t="shared" si="17"/>
        <v>1.8161</v>
      </c>
    </row>
    <row r="270" spans="1:3">
      <c r="A270" s="9">
        <v>43048</v>
      </c>
      <c r="B270" s="10">
        <v>166.85</v>
      </c>
      <c r="C270" s="25">
        <f t="shared" ref="C270" si="18">B270/100</f>
        <v>1.6684999999999999</v>
      </c>
    </row>
  </sheetData>
  <mergeCells count="3">
    <mergeCell ref="B3:C3"/>
    <mergeCell ref="B1:C1"/>
    <mergeCell ref="B2:C2"/>
  </mergeCells>
  <phoneticPr fontId="3" type="noConversion"/>
  <hyperlinks>
    <hyperlink ref="B3" r:id="rId1"/>
  </hyperlinks>
  <pageMargins left="0.7" right="0.7" top="0.75" bottom="0.75" header="0.3" footer="0.3"/>
  <pageSetup paperSize="9" orientation="portrait" horizontalDpi="1200" verticalDpi="12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盤後整理</vt:lpstr>
      <vt:lpstr>資料整合一覽</vt:lpstr>
      <vt:lpstr>大盤與近月台指</vt:lpstr>
      <vt:lpstr>三大法人買賣超</vt:lpstr>
      <vt:lpstr>新台幣匯率美元指數</vt:lpstr>
      <vt:lpstr>期貨未平倉口數</vt:lpstr>
      <vt:lpstr>選擇權未平倉餘額</vt:lpstr>
      <vt:lpstr>散戶多空比</vt:lpstr>
      <vt:lpstr>臺指選擇權P_C_Ratios</vt:lpstr>
      <vt:lpstr>期貨大額交易人未沖銷部位</vt:lpstr>
      <vt:lpstr>三大美股走勢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301876</cp:lastModifiedBy>
  <dcterms:created xsi:type="dcterms:W3CDTF">2017-02-16T12:02:36Z</dcterms:created>
  <dcterms:modified xsi:type="dcterms:W3CDTF">2017-11-13T01:23:42Z</dcterms:modified>
</cp:coreProperties>
</file>